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https://usdagcc.sharepoint.com/sites/MRP-AMS-TM-TSD/Shared Documents/GTR/WebZip Files/"/>
    </mc:Choice>
  </mc:AlternateContent>
  <xr:revisionPtr revIDLastSave="73" documentId="13_ncr:1_{68297B10-9125-4767-8278-84115BD3085D}" xr6:coauthVersionLast="47" xr6:coauthVersionMax="47" xr10:uidLastSave="{CBA24C6C-7102-4BFC-8DF7-1B4FF839C76A}"/>
  <bookViews>
    <workbookView xWindow="-120" yWindow="-120" windowWidth="29040" windowHeight="15990" tabRatio="561" xr2:uid="{00000000-000D-0000-FFFF-FFFF00000000}"/>
  </bookViews>
  <sheets>
    <sheet name="GTR Tables" sheetId="6" r:id="rId1"/>
    <sheet name="Data" sheetId="2" r:id="rId2"/>
    <sheet name="Info" sheetId="3" r:id="rId3"/>
    <sheet name="Selected Hist. Rates" sheetId="4" r:id="rId4"/>
    <sheet name="Notes" sheetId="5" r:id="rId5"/>
  </sheets>
  <definedNames>
    <definedName name="_xlnm._FilterDatabase" localSheetId="1" hidden="1">Data!$A$1:$T$6385</definedName>
    <definedName name="_xlnm._FilterDatabase" localSheetId="2" hidden="1">Info!$A$1:$M$39</definedName>
    <definedName name="TARIF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385" i="2" l="1"/>
  <c r="L6385" i="2"/>
  <c r="M6384" i="2"/>
  <c r="L6384" i="2"/>
  <c r="M6383" i="2"/>
  <c r="L6383" i="2"/>
  <c r="M6382" i="2"/>
  <c r="L6382" i="2"/>
  <c r="M6381" i="2"/>
  <c r="L6381" i="2"/>
  <c r="M6380" i="2"/>
  <c r="L6380" i="2"/>
  <c r="M6379" i="2"/>
  <c r="L6379" i="2"/>
  <c r="M6378" i="2"/>
  <c r="L6378" i="2"/>
  <c r="M6377" i="2"/>
  <c r="L6377" i="2"/>
  <c r="M6376" i="2"/>
  <c r="L6376" i="2"/>
  <c r="M6375" i="2"/>
  <c r="L6375" i="2"/>
  <c r="M6374" i="2"/>
  <c r="L6374" i="2"/>
  <c r="M6373" i="2"/>
  <c r="L6373" i="2"/>
  <c r="M6372" i="2"/>
  <c r="L6372" i="2"/>
  <c r="M6371" i="2"/>
  <c r="L6371" i="2"/>
  <c r="M6370" i="2"/>
  <c r="L6370" i="2"/>
  <c r="M6369" i="2"/>
  <c r="L6369" i="2"/>
  <c r="M6368" i="2"/>
  <c r="L6368" i="2"/>
  <c r="M6367" i="2"/>
  <c r="L6367" i="2"/>
  <c r="M6366" i="2"/>
  <c r="L6366" i="2"/>
  <c r="M6365" i="2"/>
  <c r="L6365" i="2"/>
  <c r="M6364" i="2"/>
  <c r="L6364" i="2"/>
  <c r="M6363" i="2"/>
  <c r="L6363" i="2"/>
  <c r="M6362" i="2"/>
  <c r="L6362" i="2"/>
  <c r="M6361" i="2"/>
  <c r="L6361" i="2"/>
  <c r="M6360" i="2"/>
  <c r="L6360" i="2"/>
  <c r="M6359" i="2"/>
  <c r="L6359" i="2"/>
  <c r="M6358" i="2"/>
  <c r="L6358" i="2"/>
  <c r="M6357" i="2"/>
  <c r="L6357" i="2"/>
  <c r="M6356" i="2"/>
  <c r="L6356" i="2"/>
  <c r="M6355" i="2"/>
  <c r="L6355" i="2"/>
  <c r="M6354" i="2"/>
  <c r="L6354" i="2"/>
  <c r="M6353" i="2"/>
  <c r="L6353" i="2"/>
  <c r="M6352" i="2"/>
  <c r="L6352" i="2"/>
  <c r="M6351" i="2"/>
  <c r="L6351" i="2"/>
  <c r="M6350" i="2"/>
  <c r="L6350" i="2"/>
  <c r="M6349" i="2"/>
  <c r="L6349" i="2"/>
  <c r="M6348" i="2"/>
  <c r="L6348" i="2"/>
  <c r="H274" i="4"/>
  <c r="G274" i="4"/>
  <c r="Q274" i="4"/>
  <c r="P274" i="4"/>
  <c r="Y274" i="4"/>
  <c r="Z274" i="4" s="1"/>
  <c r="Y132" i="4"/>
  <c r="Z132" i="4" s="1"/>
  <c r="P132" i="4"/>
  <c r="Q132" i="4" s="1"/>
  <c r="G132" i="4"/>
  <c r="H132" i="4" s="1"/>
  <c r="D133" i="4"/>
  <c r="G271" i="4"/>
  <c r="H271" i="4" s="1"/>
  <c r="G268" i="4"/>
  <c r="H268" i="4" s="1"/>
  <c r="H265" i="4"/>
  <c r="G265" i="4"/>
  <c r="P271" i="4"/>
  <c r="Q271" i="4" s="1"/>
  <c r="P268" i="4"/>
  <c r="Q268" i="4" s="1"/>
  <c r="P265" i="4"/>
  <c r="Q265" i="4" s="1"/>
  <c r="Y271" i="4"/>
  <c r="Z271" i="4" s="1"/>
  <c r="Y268" i="4"/>
  <c r="Z268" i="4" s="1"/>
  <c r="Y265" i="4"/>
  <c r="Z265" i="4" s="1"/>
  <c r="Y129" i="4"/>
  <c r="Z129" i="4" s="1"/>
  <c r="Y126" i="4"/>
  <c r="Z126" i="4" s="1"/>
  <c r="Z123" i="4"/>
  <c r="Y123" i="4"/>
  <c r="Q129" i="4"/>
  <c r="P129" i="4"/>
  <c r="P126" i="4"/>
  <c r="Q126" i="4" s="1"/>
  <c r="P123" i="4"/>
  <c r="Q123" i="4" s="1"/>
  <c r="G129" i="4"/>
  <c r="H129" i="4" s="1"/>
  <c r="G126" i="4"/>
  <c r="H126" i="4" s="1"/>
  <c r="G123" i="4"/>
  <c r="H123" i="4" s="1"/>
  <c r="M6347" i="2"/>
  <c r="L6347" i="2"/>
  <c r="M6346" i="2"/>
  <c r="L6346" i="2"/>
  <c r="M6345" i="2"/>
  <c r="L6345" i="2"/>
  <c r="M6344" i="2"/>
  <c r="L6344" i="2"/>
  <c r="M6343" i="2"/>
  <c r="L6343" i="2"/>
  <c r="M6342" i="2"/>
  <c r="L6342" i="2"/>
  <c r="M6341" i="2"/>
  <c r="L6341" i="2"/>
  <c r="M6340" i="2"/>
  <c r="L6340" i="2"/>
  <c r="M6339" i="2"/>
  <c r="L6339" i="2"/>
  <c r="M6338" i="2"/>
  <c r="L6338" i="2"/>
  <c r="M6337" i="2"/>
  <c r="L6337" i="2"/>
  <c r="M6336" i="2"/>
  <c r="L6336" i="2"/>
  <c r="M6335" i="2"/>
  <c r="L6335" i="2"/>
  <c r="M6334" i="2"/>
  <c r="L6334" i="2"/>
  <c r="M6333" i="2"/>
  <c r="L6333" i="2"/>
  <c r="M6332" i="2"/>
  <c r="L6332" i="2"/>
  <c r="M6331" i="2"/>
  <c r="L6331" i="2"/>
  <c r="M6330" i="2"/>
  <c r="L6330" i="2"/>
  <c r="M6329" i="2"/>
  <c r="L6329" i="2"/>
  <c r="M6328" i="2"/>
  <c r="L6328" i="2"/>
  <c r="M6327" i="2"/>
  <c r="L6327" i="2"/>
  <c r="M6326" i="2"/>
  <c r="L6326" i="2"/>
  <c r="M6325" i="2"/>
  <c r="L6325" i="2"/>
  <c r="M6324" i="2"/>
  <c r="L6324" i="2"/>
  <c r="M6323" i="2"/>
  <c r="L6323" i="2"/>
  <c r="M6322" i="2"/>
  <c r="L6322" i="2"/>
  <c r="M6321" i="2"/>
  <c r="L6321" i="2"/>
  <c r="M6320" i="2"/>
  <c r="L6320" i="2"/>
  <c r="M6319" i="2"/>
  <c r="L6319" i="2"/>
  <c r="M6318" i="2"/>
  <c r="L6318" i="2"/>
  <c r="M6317" i="2"/>
  <c r="L6317" i="2"/>
  <c r="M6316" i="2"/>
  <c r="L6316" i="2"/>
  <c r="M6315" i="2"/>
  <c r="L6315" i="2"/>
  <c r="M6314" i="2"/>
  <c r="L6314" i="2"/>
  <c r="M6313" i="2"/>
  <c r="L6313" i="2"/>
  <c r="M6312" i="2"/>
  <c r="L6312" i="2"/>
  <c r="M6311" i="2"/>
  <c r="L6311" i="2"/>
  <c r="M6310" i="2"/>
  <c r="L6310" i="2"/>
  <c r="M6309" i="2"/>
  <c r="L6309" i="2"/>
  <c r="M6308" i="2"/>
  <c r="L6308" i="2"/>
  <c r="M6307" i="2"/>
  <c r="L6307" i="2"/>
  <c r="M6306" i="2"/>
  <c r="L6306" i="2"/>
  <c r="M6305" i="2"/>
  <c r="L6305" i="2"/>
  <c r="M6304" i="2"/>
  <c r="L6304" i="2"/>
  <c r="M6303" i="2"/>
  <c r="L6303" i="2"/>
  <c r="M6302" i="2"/>
  <c r="L6302" i="2"/>
  <c r="M6301" i="2"/>
  <c r="L6301" i="2"/>
  <c r="M6300" i="2"/>
  <c r="L6300" i="2"/>
  <c r="M6299" i="2"/>
  <c r="L6299" i="2"/>
  <c r="M6298" i="2"/>
  <c r="L6298" i="2"/>
  <c r="M6297" i="2"/>
  <c r="L6297" i="2"/>
  <c r="M6296" i="2"/>
  <c r="L6296" i="2"/>
  <c r="M6295" i="2"/>
  <c r="L6295" i="2"/>
  <c r="M6294" i="2"/>
  <c r="L6294" i="2"/>
  <c r="M6293" i="2"/>
  <c r="L6293" i="2"/>
  <c r="M6292" i="2"/>
  <c r="L6292" i="2"/>
  <c r="M6291" i="2"/>
  <c r="L6291" i="2"/>
  <c r="M6290" i="2"/>
  <c r="L6290" i="2"/>
  <c r="M6289" i="2"/>
  <c r="L6289" i="2"/>
  <c r="M6288" i="2"/>
  <c r="L6288" i="2"/>
  <c r="M6287" i="2"/>
  <c r="L6287" i="2"/>
  <c r="M6286" i="2"/>
  <c r="L6286" i="2"/>
  <c r="M6285" i="2"/>
  <c r="L6285" i="2"/>
  <c r="M6284" i="2"/>
  <c r="L6284" i="2"/>
  <c r="M6283" i="2"/>
  <c r="L6283" i="2"/>
  <c r="M6282" i="2"/>
  <c r="L6282" i="2"/>
  <c r="M6281" i="2"/>
  <c r="L6281" i="2"/>
  <c r="M6280" i="2"/>
  <c r="L6280" i="2"/>
  <c r="M6279" i="2"/>
  <c r="L6279" i="2"/>
  <c r="M6278" i="2"/>
  <c r="L6278" i="2"/>
  <c r="M6277" i="2"/>
  <c r="L6277" i="2"/>
  <c r="M6276" i="2"/>
  <c r="L6276" i="2"/>
  <c r="M6275" i="2"/>
  <c r="L6275" i="2"/>
  <c r="M6274" i="2"/>
  <c r="L6274" i="2"/>
  <c r="M6273" i="2"/>
  <c r="L6273" i="2"/>
  <c r="M6272" i="2"/>
  <c r="L6272" i="2"/>
  <c r="M6271" i="2"/>
  <c r="L6271" i="2"/>
  <c r="M6270" i="2"/>
  <c r="L6270" i="2"/>
  <c r="M6269" i="2"/>
  <c r="L6269" i="2"/>
  <c r="M6268" i="2"/>
  <c r="L6268" i="2"/>
  <c r="M6267" i="2"/>
  <c r="L6267" i="2"/>
  <c r="M6266" i="2"/>
  <c r="L6266" i="2"/>
  <c r="M6265" i="2"/>
  <c r="L6265" i="2"/>
  <c r="M6264" i="2"/>
  <c r="L6264" i="2"/>
  <c r="M6263" i="2"/>
  <c r="L6263" i="2"/>
  <c r="M6262" i="2"/>
  <c r="L6262" i="2"/>
  <c r="M6261" i="2"/>
  <c r="L6261" i="2"/>
  <c r="M6260" i="2"/>
  <c r="L6260" i="2"/>
  <c r="M6259" i="2"/>
  <c r="L6259" i="2"/>
  <c r="M6258" i="2"/>
  <c r="L6258" i="2"/>
  <c r="M6257" i="2"/>
  <c r="L6257" i="2"/>
  <c r="M6256" i="2"/>
  <c r="L6256" i="2"/>
  <c r="M6255" i="2"/>
  <c r="L6255" i="2"/>
  <c r="M6254" i="2"/>
  <c r="L6254" i="2"/>
  <c r="M6253" i="2"/>
  <c r="L6253" i="2"/>
  <c r="M6252" i="2"/>
  <c r="L6252" i="2"/>
  <c r="M6251" i="2"/>
  <c r="L6251" i="2"/>
  <c r="M6250" i="2"/>
  <c r="L6250" i="2"/>
  <c r="M6249" i="2"/>
  <c r="L6249" i="2"/>
  <c r="M6248" i="2"/>
  <c r="L6248" i="2"/>
  <c r="M6247" i="2"/>
  <c r="L6247" i="2"/>
  <c r="M6246" i="2"/>
  <c r="L6246" i="2"/>
  <c r="M6245" i="2"/>
  <c r="L6245" i="2"/>
  <c r="M6244" i="2"/>
  <c r="L6244" i="2"/>
  <c r="M6243" i="2"/>
  <c r="L6243" i="2"/>
  <c r="M6242" i="2"/>
  <c r="L6242" i="2"/>
  <c r="M6241" i="2"/>
  <c r="L6241" i="2"/>
  <c r="M6240" i="2"/>
  <c r="L6240" i="2"/>
  <c r="M6239" i="2"/>
  <c r="L6239" i="2"/>
  <c r="M6238" i="2"/>
  <c r="L6238" i="2"/>
  <c r="M6237" i="2"/>
  <c r="L6237" i="2"/>
  <c r="M6236" i="2"/>
  <c r="L6236" i="2"/>
  <c r="M6235" i="2"/>
  <c r="L6235" i="2"/>
  <c r="M6234" i="2"/>
  <c r="L6234" i="2"/>
  <c r="D272" i="4"/>
  <c r="E272" i="4"/>
  <c r="D273" i="4"/>
  <c r="E273" i="4" s="1"/>
  <c r="D274" i="4"/>
  <c r="E274" i="4" s="1"/>
  <c r="D275" i="4"/>
  <c r="E275" i="4"/>
  <c r="D276" i="4"/>
  <c r="E276" i="4" s="1"/>
  <c r="D277" i="4"/>
  <c r="E277" i="4" s="1"/>
  <c r="D278" i="4"/>
  <c r="E278" i="4"/>
  <c r="D279" i="4"/>
  <c r="E279" i="4"/>
  <c r="D280" i="4"/>
  <c r="E280" i="4"/>
  <c r="D281" i="4"/>
  <c r="E281" i="4"/>
  <c r="D282" i="4"/>
  <c r="E282" i="4"/>
  <c r="D283" i="4"/>
  <c r="E283" i="4"/>
  <c r="M272" i="4"/>
  <c r="N272" i="4" s="1"/>
  <c r="M273" i="4"/>
  <c r="N273" i="4" s="1"/>
  <c r="M274" i="4"/>
  <c r="N274" i="4" s="1"/>
  <c r="M275" i="4"/>
  <c r="N275" i="4" s="1"/>
  <c r="M276" i="4"/>
  <c r="N276" i="4"/>
  <c r="M277" i="4"/>
  <c r="N277" i="4"/>
  <c r="M278" i="4"/>
  <c r="N278" i="4"/>
  <c r="M279" i="4"/>
  <c r="N279" i="4"/>
  <c r="M280" i="4"/>
  <c r="N280" i="4" s="1"/>
  <c r="M281" i="4"/>
  <c r="N281" i="4"/>
  <c r="M282" i="4"/>
  <c r="N282" i="4"/>
  <c r="M283" i="4"/>
  <c r="N283" i="4"/>
  <c r="V272" i="4"/>
  <c r="W272" i="4" s="1"/>
  <c r="V273" i="4"/>
  <c r="W273" i="4" s="1"/>
  <c r="V274" i="4"/>
  <c r="W274" i="4" s="1"/>
  <c r="V275" i="4"/>
  <c r="W275" i="4" s="1"/>
  <c r="V276" i="4"/>
  <c r="W276" i="4" s="1"/>
  <c r="V277" i="4"/>
  <c r="W277" i="4" s="1"/>
  <c r="V278" i="4"/>
  <c r="W278" i="4" s="1"/>
  <c r="V279" i="4"/>
  <c r="W279" i="4"/>
  <c r="V280" i="4"/>
  <c r="W280" i="4"/>
  <c r="V281" i="4"/>
  <c r="W281" i="4"/>
  <c r="V282" i="4"/>
  <c r="W282" i="4"/>
  <c r="V283" i="4"/>
  <c r="W283" i="4"/>
  <c r="V130" i="4"/>
  <c r="W130" i="4"/>
  <c r="V131" i="4"/>
  <c r="W131" i="4" s="1"/>
  <c r="V132" i="4"/>
  <c r="W132" i="4" s="1"/>
  <c r="V133" i="4"/>
  <c r="W133" i="4"/>
  <c r="V134" i="4"/>
  <c r="W134" i="4"/>
  <c r="V135" i="4"/>
  <c r="W135" i="4"/>
  <c r="V136" i="4"/>
  <c r="W136" i="4"/>
  <c r="V137" i="4"/>
  <c r="W137" i="4"/>
  <c r="V138" i="4"/>
  <c r="W138" i="4"/>
  <c r="V139" i="4"/>
  <c r="W139" i="4"/>
  <c r="V140" i="4"/>
  <c r="W140" i="4" s="1"/>
  <c r="V141" i="4"/>
  <c r="W141" i="4"/>
  <c r="D130" i="4"/>
  <c r="E130" i="4"/>
  <c r="D131" i="4"/>
  <c r="E131" i="4"/>
  <c r="D132" i="4"/>
  <c r="E132" i="4" s="1"/>
  <c r="E133" i="4"/>
  <c r="D134" i="4"/>
  <c r="E134" i="4"/>
  <c r="D135" i="4"/>
  <c r="E135" i="4"/>
  <c r="D136" i="4"/>
  <c r="E136" i="4"/>
  <c r="D137" i="4"/>
  <c r="E137" i="4"/>
  <c r="D138" i="4"/>
  <c r="E138" i="4"/>
  <c r="D139" i="4"/>
  <c r="E139" i="4" s="1"/>
  <c r="D140" i="4"/>
  <c r="E140" i="4" s="1"/>
  <c r="D141" i="4"/>
  <c r="E141" i="4" s="1"/>
  <c r="M130" i="4"/>
  <c r="N130" i="4"/>
  <c r="M131" i="4"/>
  <c r="N131" i="4" s="1"/>
  <c r="M132" i="4"/>
  <c r="N132" i="4"/>
  <c r="M133" i="4"/>
  <c r="N133" i="4" s="1"/>
  <c r="M134" i="4"/>
  <c r="N134" i="4" s="1"/>
  <c r="M135" i="4"/>
  <c r="N135" i="4"/>
  <c r="M136" i="4"/>
  <c r="N136" i="4" s="1"/>
  <c r="M137" i="4"/>
  <c r="N137" i="4" s="1"/>
  <c r="M138" i="4"/>
  <c r="N138" i="4"/>
  <c r="M139" i="4"/>
  <c r="N139" i="4"/>
  <c r="M140" i="4"/>
  <c r="N140" i="4" s="1"/>
  <c r="M141" i="4"/>
  <c r="N141" i="4"/>
  <c r="M6233" i="2"/>
  <c r="L6233" i="2"/>
  <c r="M6232" i="2"/>
  <c r="L6232" i="2"/>
  <c r="M6231" i="2"/>
  <c r="L6231" i="2"/>
  <c r="M6230" i="2"/>
  <c r="L6230" i="2"/>
  <c r="M6229" i="2"/>
  <c r="L6229" i="2"/>
  <c r="M6228" i="2"/>
  <c r="L6228" i="2"/>
  <c r="M6227" i="2"/>
  <c r="L6227" i="2"/>
  <c r="M6226" i="2"/>
  <c r="L6226" i="2"/>
  <c r="M6225" i="2"/>
  <c r="L6225" i="2"/>
  <c r="M6224" i="2"/>
  <c r="L6224" i="2"/>
  <c r="M6223" i="2"/>
  <c r="L6223" i="2"/>
  <c r="M6222" i="2"/>
  <c r="L6222" i="2"/>
  <c r="M6221" i="2"/>
  <c r="L6221" i="2"/>
  <c r="M6220" i="2"/>
  <c r="L6220" i="2"/>
  <c r="M6219" i="2"/>
  <c r="L6219" i="2"/>
  <c r="M6218" i="2"/>
  <c r="L6218" i="2"/>
  <c r="M6217" i="2"/>
  <c r="L6217" i="2"/>
  <c r="M6216" i="2"/>
  <c r="L6216" i="2"/>
  <c r="M6215" i="2"/>
  <c r="L6215" i="2"/>
  <c r="M6214" i="2"/>
  <c r="L6214" i="2"/>
  <c r="M6213" i="2"/>
  <c r="L6213" i="2"/>
  <c r="M6212" i="2"/>
  <c r="L6212" i="2"/>
  <c r="M6211" i="2"/>
  <c r="L6211" i="2"/>
  <c r="M6210" i="2"/>
  <c r="L6210" i="2"/>
  <c r="M6209" i="2"/>
  <c r="L6209" i="2"/>
  <c r="M6208" i="2"/>
  <c r="L6208" i="2"/>
  <c r="M6207" i="2"/>
  <c r="L6207" i="2"/>
  <c r="M6206" i="2"/>
  <c r="L6206" i="2"/>
  <c r="M6205" i="2"/>
  <c r="L6205" i="2"/>
  <c r="M6204" i="2"/>
  <c r="L6204" i="2"/>
  <c r="M6203" i="2"/>
  <c r="L6203" i="2"/>
  <c r="M6202" i="2"/>
  <c r="L6202" i="2"/>
  <c r="M6201" i="2"/>
  <c r="L6201" i="2"/>
  <c r="M6200" i="2"/>
  <c r="L6200" i="2"/>
  <c r="M6199" i="2"/>
  <c r="L6199" i="2"/>
  <c r="M6198" i="2"/>
  <c r="L6198" i="2"/>
  <c r="M6197" i="2"/>
  <c r="L6197" i="2"/>
  <c r="M6196" i="2"/>
  <c r="L6196" i="2"/>
  <c r="M6195" i="2"/>
  <c r="L6195" i="2"/>
  <c r="M6194" i="2"/>
  <c r="L6194" i="2"/>
  <c r="M6193" i="2"/>
  <c r="L6193" i="2"/>
  <c r="M6192" i="2"/>
  <c r="L6192" i="2"/>
  <c r="M6191" i="2"/>
  <c r="L6191" i="2"/>
  <c r="M6190" i="2"/>
  <c r="L6190" i="2"/>
  <c r="M6189" i="2"/>
  <c r="L6189" i="2"/>
  <c r="M6188" i="2"/>
  <c r="L6188" i="2"/>
  <c r="M6187" i="2"/>
  <c r="L6187" i="2"/>
  <c r="M6186" i="2"/>
  <c r="L6186" i="2"/>
  <c r="M6185" i="2"/>
  <c r="L6185" i="2"/>
  <c r="M6184" i="2"/>
  <c r="L6184" i="2"/>
  <c r="M6183" i="2"/>
  <c r="L6183" i="2"/>
  <c r="M6182" i="2"/>
  <c r="L6182" i="2"/>
  <c r="M6181" i="2"/>
  <c r="L6181" i="2"/>
  <c r="M6180" i="2"/>
  <c r="L6180" i="2"/>
  <c r="M6179" i="2"/>
  <c r="L6179" i="2"/>
  <c r="M6178" i="2"/>
  <c r="L6178" i="2"/>
  <c r="M6177" i="2"/>
  <c r="L6177" i="2"/>
  <c r="M6176" i="2"/>
  <c r="L6176" i="2"/>
  <c r="M6175" i="2"/>
  <c r="L6175" i="2"/>
  <c r="M6174" i="2"/>
  <c r="L6174" i="2"/>
  <c r="M6173" i="2"/>
  <c r="L6173" i="2"/>
  <c r="M6172" i="2"/>
  <c r="L6172" i="2"/>
  <c r="M6171" i="2"/>
  <c r="L6171" i="2"/>
  <c r="M6170" i="2"/>
  <c r="L6170" i="2"/>
  <c r="M6169" i="2"/>
  <c r="L6169" i="2"/>
  <c r="M6168" i="2"/>
  <c r="L6168" i="2"/>
  <c r="M6167" i="2"/>
  <c r="L6167" i="2"/>
  <c r="M6166" i="2"/>
  <c r="L6166" i="2"/>
  <c r="M6165" i="2"/>
  <c r="L6165" i="2"/>
  <c r="M6164" i="2"/>
  <c r="L6164" i="2"/>
  <c r="M6163" i="2"/>
  <c r="L6163" i="2"/>
  <c r="M6162" i="2"/>
  <c r="L6162" i="2"/>
  <c r="M6161" i="2"/>
  <c r="L6161" i="2"/>
  <c r="M6160" i="2"/>
  <c r="L6160" i="2"/>
  <c r="M6159" i="2"/>
  <c r="L6159" i="2"/>
  <c r="M6158" i="2"/>
  <c r="L6158" i="2"/>
  <c r="M6157" i="2"/>
  <c r="L6157" i="2"/>
  <c r="M6156" i="2"/>
  <c r="L6156" i="2"/>
  <c r="M6155" i="2"/>
  <c r="L6155" i="2"/>
  <c r="M6154" i="2"/>
  <c r="L6154" i="2"/>
  <c r="M6153" i="2"/>
  <c r="L6153" i="2"/>
  <c r="M6152" i="2"/>
  <c r="L6152" i="2"/>
  <c r="M6151" i="2"/>
  <c r="L6151" i="2"/>
  <c r="M6150" i="2"/>
  <c r="L6150" i="2"/>
  <c r="M6149" i="2"/>
  <c r="L6149" i="2"/>
  <c r="M6148" i="2"/>
  <c r="L6148" i="2"/>
  <c r="M6147" i="2"/>
  <c r="L6147" i="2"/>
  <c r="M6146" i="2"/>
  <c r="L6146" i="2"/>
  <c r="M6145" i="2"/>
  <c r="L6145" i="2"/>
  <c r="M6144" i="2"/>
  <c r="L6144" i="2"/>
  <c r="M6143" i="2"/>
  <c r="L6143" i="2"/>
  <c r="M6142" i="2"/>
  <c r="L6142" i="2"/>
  <c r="M6141" i="2"/>
  <c r="L6141" i="2"/>
  <c r="M6140" i="2"/>
  <c r="L6140" i="2"/>
  <c r="M6139" i="2"/>
  <c r="L6139" i="2"/>
  <c r="M6138" i="2"/>
  <c r="L6138" i="2"/>
  <c r="M6137" i="2"/>
  <c r="L6137" i="2"/>
  <c r="M6136" i="2"/>
  <c r="L6136" i="2"/>
  <c r="M6135" i="2"/>
  <c r="L6135" i="2"/>
  <c r="M6134" i="2"/>
  <c r="L6134" i="2"/>
  <c r="M6133" i="2"/>
  <c r="L6133" i="2"/>
  <c r="M6132" i="2"/>
  <c r="L6132" i="2"/>
  <c r="M6131" i="2"/>
  <c r="L6131" i="2"/>
  <c r="M6130" i="2"/>
  <c r="L6130" i="2"/>
  <c r="M6129" i="2"/>
  <c r="L6129" i="2"/>
  <c r="M6128" i="2"/>
  <c r="L6128" i="2"/>
  <c r="M6127" i="2"/>
  <c r="L6127" i="2"/>
  <c r="M6126" i="2"/>
  <c r="L6126" i="2"/>
  <c r="M6125" i="2"/>
  <c r="L6125" i="2"/>
  <c r="M6124" i="2"/>
  <c r="L6124" i="2"/>
  <c r="M6123" i="2"/>
  <c r="L6123" i="2"/>
  <c r="M6122" i="2"/>
  <c r="L6122" i="2"/>
  <c r="M6121" i="2"/>
  <c r="L6121" i="2"/>
  <c r="M6120" i="2"/>
  <c r="L6120" i="2"/>
  <c r="M6119" i="2"/>
  <c r="L6119" i="2"/>
  <c r="M6118" i="2"/>
  <c r="L6118" i="2"/>
  <c r="M6117" i="2"/>
  <c r="L6117" i="2"/>
  <c r="M6116" i="2"/>
  <c r="L6116" i="2"/>
  <c r="M6115" i="2"/>
  <c r="L6115" i="2"/>
  <c r="M6114" i="2"/>
  <c r="L6114" i="2"/>
  <c r="M6113" i="2"/>
  <c r="L6113" i="2"/>
  <c r="M6112" i="2"/>
  <c r="L6112" i="2"/>
  <c r="M6111" i="2"/>
  <c r="L6111" i="2"/>
  <c r="M6110" i="2"/>
  <c r="L6110" i="2"/>
  <c r="M6109" i="2"/>
  <c r="L6109" i="2"/>
  <c r="M6108" i="2"/>
  <c r="L6108" i="2"/>
  <c r="M6107" i="2"/>
  <c r="L6107" i="2"/>
  <c r="M6106" i="2"/>
  <c r="L6106" i="2"/>
  <c r="M6105" i="2"/>
  <c r="L6105" i="2"/>
  <c r="M6104" i="2"/>
  <c r="L6104" i="2"/>
  <c r="M6103" i="2"/>
  <c r="L6103" i="2"/>
  <c r="M6102" i="2"/>
  <c r="L6102" i="2"/>
  <c r="M6101" i="2"/>
  <c r="L6101" i="2"/>
  <c r="M6100" i="2"/>
  <c r="L6100" i="2"/>
  <c r="M6099" i="2"/>
  <c r="L6099" i="2"/>
  <c r="M6098" i="2"/>
  <c r="L6098" i="2"/>
  <c r="M6097" i="2"/>
  <c r="L6097" i="2"/>
  <c r="M6096" i="2"/>
  <c r="L6096" i="2"/>
  <c r="M6095" i="2"/>
  <c r="L6095" i="2"/>
  <c r="M6094" i="2"/>
  <c r="L6094" i="2"/>
  <c r="M6093" i="2"/>
  <c r="L6093" i="2"/>
  <c r="M6092" i="2"/>
  <c r="L6092" i="2"/>
  <c r="M6091" i="2"/>
  <c r="L6091" i="2"/>
  <c r="M6090" i="2"/>
  <c r="L6090" i="2"/>
  <c r="M6089" i="2"/>
  <c r="L6089" i="2"/>
  <c r="M6088" i="2"/>
  <c r="L6088" i="2"/>
  <c r="M6087" i="2"/>
  <c r="L6087" i="2"/>
  <c r="M6086" i="2"/>
  <c r="L6086" i="2"/>
  <c r="M6085" i="2"/>
  <c r="L6085" i="2"/>
  <c r="M6084" i="2"/>
  <c r="L6084" i="2"/>
  <c r="M6083" i="2"/>
  <c r="L6083" i="2"/>
  <c r="M6082" i="2"/>
  <c r="L6082" i="2"/>
  <c r="M6081" i="2"/>
  <c r="L6081" i="2"/>
  <c r="M6080" i="2"/>
  <c r="L6080" i="2"/>
  <c r="M6079" i="2"/>
  <c r="L6079" i="2"/>
  <c r="M6078" i="2"/>
  <c r="L6078" i="2"/>
  <c r="M6077" i="2"/>
  <c r="L6077" i="2"/>
  <c r="M6076" i="2"/>
  <c r="L6076" i="2"/>
  <c r="M6075" i="2"/>
  <c r="L6075" i="2"/>
  <c r="M6074" i="2"/>
  <c r="L6074" i="2"/>
  <c r="M6073" i="2"/>
  <c r="L6073" i="2"/>
  <c r="M6072" i="2"/>
  <c r="L6072" i="2"/>
  <c r="M6071" i="2"/>
  <c r="L6071" i="2"/>
  <c r="M6070" i="2"/>
  <c r="L6070" i="2"/>
  <c r="M6069" i="2"/>
  <c r="L6069" i="2"/>
  <c r="M6068" i="2"/>
  <c r="L6068" i="2"/>
  <c r="M6067" i="2"/>
  <c r="L6067" i="2"/>
  <c r="M6066" i="2"/>
  <c r="L6066" i="2"/>
  <c r="M6065" i="2"/>
  <c r="L6065" i="2"/>
  <c r="M6064" i="2"/>
  <c r="L6064" i="2"/>
  <c r="M6063" i="2"/>
  <c r="L6063" i="2"/>
  <c r="M6062" i="2"/>
  <c r="L6062" i="2"/>
  <c r="M6061" i="2"/>
  <c r="L6061" i="2"/>
  <c r="M6060" i="2"/>
  <c r="L6060" i="2"/>
  <c r="M6059" i="2"/>
  <c r="L6059" i="2"/>
  <c r="M6058" i="2"/>
  <c r="L6058" i="2"/>
  <c r="M6057" i="2"/>
  <c r="L6057" i="2"/>
  <c r="M6056" i="2"/>
  <c r="L6056" i="2"/>
  <c r="M6055" i="2"/>
  <c r="L6055" i="2"/>
  <c r="M6054" i="2"/>
  <c r="L6054" i="2"/>
  <c r="M6053" i="2"/>
  <c r="L6053" i="2"/>
  <c r="M6052" i="2"/>
  <c r="L6052" i="2"/>
  <c r="M6051" i="2"/>
  <c r="L6051" i="2"/>
  <c r="M6050" i="2"/>
  <c r="L6050" i="2"/>
  <c r="M6049" i="2"/>
  <c r="L6049" i="2"/>
  <c r="M6048" i="2"/>
  <c r="L6048" i="2"/>
  <c r="M6047" i="2"/>
  <c r="L6047" i="2"/>
  <c r="M6046" i="2"/>
  <c r="L6046" i="2"/>
  <c r="M6045" i="2"/>
  <c r="L6045" i="2"/>
  <c r="M6044" i="2"/>
  <c r="L6044" i="2"/>
  <c r="M6043" i="2"/>
  <c r="L6043" i="2"/>
  <c r="M6042" i="2"/>
  <c r="L6042" i="2"/>
  <c r="M6041" i="2"/>
  <c r="L6041" i="2"/>
  <c r="M6040" i="2"/>
  <c r="L6040" i="2"/>
  <c r="M6039" i="2"/>
  <c r="L6039" i="2"/>
  <c r="M6038" i="2"/>
  <c r="L6038" i="2"/>
  <c r="M6037" i="2"/>
  <c r="L6037" i="2"/>
  <c r="M6036" i="2"/>
  <c r="L6036" i="2"/>
  <c r="M6035" i="2"/>
  <c r="L6035" i="2"/>
  <c r="M6034" i="2"/>
  <c r="L6034" i="2"/>
  <c r="M6033" i="2"/>
  <c r="L6033" i="2"/>
  <c r="M6032" i="2"/>
  <c r="L6032" i="2"/>
  <c r="M6031" i="2"/>
  <c r="L6031" i="2"/>
  <c r="M6030" i="2"/>
  <c r="L6030" i="2"/>
  <c r="M6029" i="2"/>
  <c r="L6029" i="2"/>
  <c r="M6028" i="2"/>
  <c r="L6028" i="2"/>
  <c r="M6027" i="2"/>
  <c r="L6027" i="2"/>
  <c r="M6026" i="2"/>
  <c r="L6026" i="2"/>
  <c r="M6025" i="2"/>
  <c r="L6025" i="2"/>
  <c r="M6024" i="2"/>
  <c r="L6024" i="2"/>
  <c r="M6023" i="2"/>
  <c r="L6023" i="2"/>
  <c r="M6022" i="2"/>
  <c r="L6022" i="2"/>
  <c r="M6021" i="2"/>
  <c r="L6021" i="2"/>
  <c r="M6020" i="2"/>
  <c r="L6020" i="2"/>
  <c r="M6019" i="2"/>
  <c r="L6019" i="2"/>
  <c r="M6018" i="2"/>
  <c r="L6018" i="2"/>
  <c r="M6017" i="2"/>
  <c r="L6017" i="2"/>
  <c r="M6016" i="2"/>
  <c r="L6016" i="2"/>
  <c r="M6015" i="2"/>
  <c r="L6015" i="2"/>
  <c r="M6014" i="2"/>
  <c r="L6014" i="2"/>
  <c r="M6013" i="2"/>
  <c r="L6013" i="2"/>
  <c r="M6012" i="2"/>
  <c r="L6012" i="2"/>
  <c r="M6011" i="2"/>
  <c r="L6011" i="2"/>
  <c r="M6010" i="2"/>
  <c r="L6010" i="2"/>
  <c r="M6009" i="2"/>
  <c r="L6009" i="2"/>
  <c r="M6008" i="2"/>
  <c r="L6008" i="2"/>
  <c r="M6007" i="2"/>
  <c r="L6007" i="2"/>
  <c r="M6006" i="2"/>
  <c r="L6006" i="2"/>
  <c r="M6005" i="2" l="1"/>
  <c r="L6005" i="2"/>
  <c r="M6004" i="2"/>
  <c r="L6004" i="2"/>
  <c r="M6003" i="2"/>
  <c r="L6003" i="2"/>
  <c r="M6002" i="2"/>
  <c r="L6002" i="2"/>
  <c r="M6001" i="2"/>
  <c r="L6001" i="2"/>
  <c r="M6000" i="2"/>
  <c r="L6000" i="2"/>
  <c r="M5999" i="2"/>
  <c r="L5999" i="2"/>
  <c r="M5998" i="2"/>
  <c r="L5998" i="2"/>
  <c r="M5997" i="2"/>
  <c r="L5997" i="2"/>
  <c r="M5996" i="2"/>
  <c r="L5996" i="2"/>
  <c r="M5995" i="2"/>
  <c r="L5995" i="2"/>
  <c r="M5994" i="2"/>
  <c r="L5994" i="2"/>
  <c r="M5993" i="2"/>
  <c r="L5993" i="2"/>
  <c r="M5992" i="2"/>
  <c r="L5992" i="2"/>
  <c r="M5991" i="2"/>
  <c r="L5991" i="2"/>
  <c r="M5990" i="2"/>
  <c r="L5990" i="2"/>
  <c r="M5989" i="2"/>
  <c r="L5989" i="2"/>
  <c r="M5988" i="2"/>
  <c r="L5988" i="2"/>
  <c r="M5987" i="2"/>
  <c r="L5987" i="2"/>
  <c r="M5986" i="2"/>
  <c r="L5986" i="2"/>
  <c r="M5985" i="2"/>
  <c r="L5985" i="2"/>
  <c r="M5984" i="2"/>
  <c r="L5984" i="2"/>
  <c r="M5983" i="2"/>
  <c r="L5983" i="2"/>
  <c r="M5982" i="2"/>
  <c r="L5982" i="2"/>
  <c r="M5981" i="2"/>
  <c r="L5981" i="2"/>
  <c r="M5980" i="2"/>
  <c r="L5980" i="2"/>
  <c r="M5979" i="2"/>
  <c r="L5979" i="2"/>
  <c r="M5978" i="2"/>
  <c r="L5978" i="2"/>
  <c r="M5977" i="2"/>
  <c r="L5977" i="2"/>
  <c r="M5976" i="2"/>
  <c r="L5976" i="2"/>
  <c r="M5975" i="2"/>
  <c r="L5975" i="2"/>
  <c r="M5974" i="2"/>
  <c r="L5974" i="2"/>
  <c r="M5973" i="2"/>
  <c r="L5973" i="2"/>
  <c r="M5972" i="2"/>
  <c r="L5972" i="2"/>
  <c r="M5971" i="2"/>
  <c r="L5971" i="2"/>
  <c r="M5970" i="2"/>
  <c r="L5970" i="2"/>
  <c r="M5969" i="2"/>
  <c r="L5969" i="2"/>
  <c r="M5968" i="2"/>
  <c r="L5968" i="2"/>
  <c r="M5967" i="2"/>
  <c r="L5967" i="2"/>
  <c r="M5966" i="2"/>
  <c r="L5966" i="2"/>
  <c r="M5965" i="2"/>
  <c r="L5965" i="2"/>
  <c r="M5964" i="2"/>
  <c r="L5964" i="2"/>
  <c r="M5963" i="2"/>
  <c r="L5963" i="2"/>
  <c r="M5962" i="2"/>
  <c r="L5962" i="2"/>
  <c r="M5961" i="2"/>
  <c r="L5961" i="2"/>
  <c r="M5960" i="2"/>
  <c r="L5960" i="2"/>
  <c r="M5959" i="2"/>
  <c r="L5959" i="2"/>
  <c r="M5958" i="2"/>
  <c r="L5958" i="2"/>
  <c r="M5957" i="2"/>
  <c r="L5957" i="2"/>
  <c r="M5956" i="2"/>
  <c r="L5956" i="2"/>
  <c r="M5955" i="2"/>
  <c r="L5955" i="2"/>
  <c r="M5954" i="2"/>
  <c r="L5954" i="2"/>
  <c r="M5953" i="2"/>
  <c r="L5953" i="2"/>
  <c r="M5952" i="2"/>
  <c r="L5952" i="2"/>
  <c r="M5951" i="2"/>
  <c r="L5951" i="2"/>
  <c r="M5950" i="2"/>
  <c r="L5950" i="2"/>
  <c r="M5949" i="2"/>
  <c r="L5949" i="2"/>
  <c r="M5948" i="2"/>
  <c r="L5948" i="2"/>
  <c r="M5947" i="2"/>
  <c r="L5947" i="2"/>
  <c r="M5946" i="2"/>
  <c r="L5946" i="2"/>
  <c r="M5945" i="2"/>
  <c r="L5945" i="2"/>
  <c r="M5944" i="2"/>
  <c r="L5944" i="2"/>
  <c r="M5943" i="2"/>
  <c r="L5943" i="2"/>
  <c r="M5942" i="2"/>
  <c r="L5942" i="2"/>
  <c r="M5941" i="2"/>
  <c r="L5941" i="2"/>
  <c r="M5940" i="2"/>
  <c r="L5940" i="2"/>
  <c r="M5939" i="2"/>
  <c r="L5939" i="2"/>
  <c r="M5938" i="2"/>
  <c r="L5938" i="2"/>
  <c r="M5937" i="2"/>
  <c r="L5937" i="2"/>
  <c r="M5936" i="2"/>
  <c r="L5936" i="2"/>
  <c r="M5935" i="2"/>
  <c r="L5935" i="2"/>
  <c r="M5934" i="2"/>
  <c r="L5934" i="2"/>
  <c r="M5933" i="2"/>
  <c r="L5933" i="2"/>
  <c r="M5932" i="2"/>
  <c r="L5932" i="2"/>
  <c r="M5931" i="2"/>
  <c r="L5931" i="2"/>
  <c r="M5930" i="2"/>
  <c r="L5930" i="2"/>
  <c r="M5929" i="2"/>
  <c r="L5929" i="2"/>
  <c r="M5928" i="2"/>
  <c r="L5928" i="2"/>
  <c r="M5927" i="2"/>
  <c r="L5927" i="2"/>
  <c r="M5926" i="2"/>
  <c r="L5926" i="2"/>
  <c r="M5925" i="2"/>
  <c r="L5925" i="2"/>
  <c r="M5924" i="2"/>
  <c r="L5924" i="2"/>
  <c r="M5923" i="2"/>
  <c r="L5923" i="2"/>
  <c r="M5922" i="2"/>
  <c r="L5922" i="2"/>
  <c r="M5921" i="2"/>
  <c r="L5921" i="2"/>
  <c r="M5920" i="2"/>
  <c r="L5920" i="2"/>
  <c r="M5919" i="2"/>
  <c r="L5919" i="2"/>
  <c r="M5918" i="2"/>
  <c r="L5918" i="2"/>
  <c r="M5917" i="2"/>
  <c r="L5917" i="2"/>
  <c r="M5916" i="2"/>
  <c r="L5916" i="2"/>
  <c r="M5915" i="2"/>
  <c r="L5915" i="2"/>
  <c r="M5914" i="2"/>
  <c r="L5914" i="2"/>
  <c r="M5913" i="2"/>
  <c r="L5913" i="2"/>
  <c r="M5912" i="2"/>
  <c r="L5912" i="2"/>
  <c r="M5911" i="2"/>
  <c r="L5911" i="2"/>
  <c r="M5910" i="2"/>
  <c r="L5910" i="2"/>
  <c r="M5909" i="2"/>
  <c r="L5909" i="2"/>
  <c r="M5908" i="2"/>
  <c r="L5908" i="2"/>
  <c r="M5907" i="2"/>
  <c r="L5907" i="2"/>
  <c r="M5906" i="2"/>
  <c r="L5906" i="2"/>
  <c r="M5905" i="2"/>
  <c r="L5905" i="2"/>
  <c r="M5904" i="2"/>
  <c r="L5904" i="2"/>
  <c r="M5903" i="2"/>
  <c r="L5903" i="2"/>
  <c r="M5902" i="2"/>
  <c r="L5902" i="2"/>
  <c r="M5901" i="2"/>
  <c r="L5901" i="2"/>
  <c r="M5900" i="2"/>
  <c r="L5900" i="2"/>
  <c r="M5899" i="2"/>
  <c r="L5899" i="2"/>
  <c r="M5898" i="2"/>
  <c r="L5898" i="2"/>
  <c r="M5897" i="2"/>
  <c r="L5897" i="2"/>
  <c r="M5896" i="2"/>
  <c r="L5896" i="2"/>
  <c r="M5895" i="2"/>
  <c r="L5895" i="2"/>
  <c r="M5894" i="2"/>
  <c r="L5894" i="2"/>
  <c r="M5893" i="2"/>
  <c r="L5893" i="2"/>
  <c r="M5892" i="2"/>
  <c r="L5892" i="2"/>
  <c r="M5891" i="2"/>
  <c r="L5891" i="2"/>
  <c r="M5890" i="2"/>
  <c r="L5890" i="2"/>
  <c r="M5889" i="2"/>
  <c r="L5889" i="2"/>
  <c r="M5888" i="2"/>
  <c r="L5888" i="2"/>
  <c r="M5887" i="2"/>
  <c r="L5887" i="2"/>
  <c r="M5886" i="2"/>
  <c r="L5886" i="2"/>
  <c r="M5885" i="2"/>
  <c r="L5885" i="2"/>
  <c r="M5884" i="2"/>
  <c r="L5884" i="2"/>
  <c r="M5883" i="2"/>
  <c r="L5883" i="2"/>
  <c r="M5882" i="2"/>
  <c r="L5882" i="2"/>
  <c r="M5881" i="2"/>
  <c r="L5881" i="2"/>
  <c r="M5880" i="2"/>
  <c r="L5880" i="2"/>
  <c r="M5879" i="2"/>
  <c r="L5879" i="2"/>
  <c r="M5878" i="2"/>
  <c r="L5878" i="2"/>
  <c r="M5877" i="2"/>
  <c r="L5877" i="2"/>
  <c r="M5876" i="2"/>
  <c r="L5876" i="2"/>
  <c r="M5875" i="2"/>
  <c r="L5875" i="2"/>
  <c r="M5874" i="2"/>
  <c r="L5874" i="2"/>
  <c r="M5873" i="2"/>
  <c r="L5873" i="2"/>
  <c r="M5872" i="2"/>
  <c r="L5872" i="2"/>
  <c r="M5871" i="2"/>
  <c r="L5871" i="2"/>
  <c r="M5870" i="2"/>
  <c r="L5870" i="2"/>
  <c r="M5869" i="2"/>
  <c r="L5869" i="2"/>
  <c r="M5868" i="2"/>
  <c r="L5868" i="2"/>
  <c r="M5867" i="2"/>
  <c r="L5867" i="2"/>
  <c r="M5866" i="2"/>
  <c r="L5866" i="2"/>
  <c r="M5865" i="2"/>
  <c r="L5865" i="2"/>
  <c r="M5864" i="2"/>
  <c r="L5864" i="2"/>
  <c r="M5863" i="2"/>
  <c r="L5863" i="2"/>
  <c r="M5862" i="2"/>
  <c r="L5862" i="2"/>
  <c r="M5861" i="2"/>
  <c r="L5861" i="2"/>
  <c r="M5860" i="2"/>
  <c r="L5860" i="2"/>
  <c r="M5859" i="2"/>
  <c r="L5859" i="2"/>
  <c r="M5858" i="2"/>
  <c r="L5858" i="2"/>
  <c r="M5857" i="2"/>
  <c r="L5857" i="2"/>
  <c r="M5856" i="2"/>
  <c r="L5856" i="2"/>
  <c r="M5855" i="2"/>
  <c r="L5855" i="2"/>
  <c r="M5854" i="2"/>
  <c r="L5854" i="2"/>
  <c r="M5853" i="2"/>
  <c r="L5853" i="2"/>
  <c r="M5852" i="2"/>
  <c r="L5852" i="2"/>
  <c r="M5851" i="2"/>
  <c r="L5851" i="2"/>
  <c r="M5850" i="2"/>
  <c r="L5850" i="2"/>
  <c r="M5849" i="2"/>
  <c r="L5849" i="2"/>
  <c r="M5848" i="2"/>
  <c r="L5848" i="2"/>
  <c r="M5847" i="2"/>
  <c r="L5847" i="2"/>
  <c r="M5846" i="2"/>
  <c r="L5846" i="2"/>
  <c r="M5845" i="2"/>
  <c r="L5845" i="2"/>
  <c r="M5844" i="2"/>
  <c r="L5844" i="2"/>
  <c r="M5843" i="2"/>
  <c r="L5843" i="2"/>
  <c r="M5842" i="2"/>
  <c r="L5842" i="2"/>
  <c r="M5841" i="2"/>
  <c r="L5841" i="2"/>
  <c r="M5840" i="2"/>
  <c r="L5840" i="2"/>
  <c r="M5839" i="2"/>
  <c r="L5839" i="2"/>
  <c r="M5838" i="2"/>
  <c r="L5838" i="2"/>
  <c r="M5837" i="2"/>
  <c r="L5837" i="2"/>
  <c r="M5836" i="2"/>
  <c r="L5836" i="2"/>
  <c r="M5835" i="2"/>
  <c r="L5835" i="2"/>
  <c r="M5834" i="2"/>
  <c r="L5834" i="2"/>
  <c r="M5833" i="2"/>
  <c r="L5833" i="2"/>
  <c r="M5832" i="2"/>
  <c r="L5832" i="2"/>
  <c r="M5831" i="2"/>
  <c r="L5831" i="2"/>
  <c r="M5830" i="2"/>
  <c r="L5830" i="2"/>
  <c r="M5829" i="2"/>
  <c r="L5829" i="2"/>
  <c r="M5828" i="2"/>
  <c r="L5828" i="2"/>
  <c r="M5827" i="2"/>
  <c r="L5827" i="2"/>
  <c r="M5826" i="2"/>
  <c r="L5826" i="2"/>
  <c r="M5825" i="2"/>
  <c r="L5825" i="2"/>
  <c r="M5824" i="2"/>
  <c r="L5824" i="2"/>
  <c r="M5823" i="2"/>
  <c r="L5823" i="2"/>
  <c r="M5822" i="2"/>
  <c r="L5822" i="2"/>
  <c r="M5821" i="2"/>
  <c r="L5821" i="2"/>
  <c r="M5820" i="2"/>
  <c r="L5820" i="2"/>
  <c r="M5819" i="2"/>
  <c r="L5819" i="2"/>
  <c r="M5818" i="2"/>
  <c r="L5818" i="2"/>
  <c r="M5817" i="2"/>
  <c r="L5817" i="2"/>
  <c r="M5816" i="2"/>
  <c r="L5816" i="2"/>
  <c r="M5815" i="2" l="1"/>
  <c r="L5815" i="2"/>
  <c r="M5814" i="2"/>
  <c r="L5814" i="2"/>
  <c r="M5813" i="2"/>
  <c r="L5813" i="2"/>
  <c r="M5812" i="2"/>
  <c r="L5812" i="2"/>
  <c r="M5811" i="2"/>
  <c r="L5811" i="2"/>
  <c r="M5810" i="2"/>
  <c r="L5810" i="2"/>
  <c r="M5809" i="2"/>
  <c r="L5809" i="2"/>
  <c r="M5808" i="2"/>
  <c r="L5808" i="2"/>
  <c r="M5807" i="2"/>
  <c r="L5807" i="2"/>
  <c r="M5806" i="2"/>
  <c r="L5806" i="2"/>
  <c r="M5805" i="2"/>
  <c r="L5805" i="2"/>
  <c r="M5804" i="2"/>
  <c r="L5804" i="2"/>
  <c r="M5803" i="2"/>
  <c r="L5803" i="2"/>
  <c r="M5802" i="2"/>
  <c r="L5802" i="2"/>
  <c r="M5801" i="2"/>
  <c r="L5801" i="2"/>
  <c r="M5800" i="2"/>
  <c r="L5800" i="2"/>
  <c r="M5799" i="2"/>
  <c r="L5799" i="2"/>
  <c r="M5798" i="2"/>
  <c r="L5798" i="2"/>
  <c r="M5797" i="2"/>
  <c r="L5797" i="2"/>
  <c r="M5796" i="2"/>
  <c r="L5796" i="2"/>
  <c r="M5795" i="2"/>
  <c r="L5795" i="2"/>
  <c r="M5794" i="2"/>
  <c r="L5794" i="2"/>
  <c r="M5793" i="2"/>
  <c r="L5793" i="2"/>
  <c r="M5792" i="2"/>
  <c r="L5792" i="2"/>
  <c r="M5791" i="2"/>
  <c r="L5791" i="2"/>
  <c r="M5790" i="2"/>
  <c r="L5790" i="2"/>
  <c r="M5789" i="2"/>
  <c r="L5789" i="2"/>
  <c r="M5788" i="2"/>
  <c r="L5788" i="2"/>
  <c r="M5787" i="2"/>
  <c r="L5787" i="2"/>
  <c r="M5786" i="2"/>
  <c r="L5786" i="2"/>
  <c r="M5785" i="2"/>
  <c r="L5785" i="2"/>
  <c r="M5784" i="2"/>
  <c r="L5784" i="2"/>
  <c r="M5783" i="2"/>
  <c r="L5783" i="2"/>
  <c r="M5782" i="2"/>
  <c r="L5782" i="2"/>
  <c r="M5781" i="2"/>
  <c r="L5781" i="2"/>
  <c r="M5780" i="2"/>
  <c r="L5780" i="2"/>
  <c r="M5779" i="2"/>
  <c r="L5779" i="2"/>
  <c r="M5778" i="2"/>
  <c r="L5778" i="2"/>
  <c r="V260" i="4" l="1"/>
  <c r="W260" i="4" s="1"/>
  <c r="V261" i="4"/>
  <c r="W261" i="4" s="1"/>
  <c r="V262" i="4"/>
  <c r="W262" i="4" s="1"/>
  <c r="V263" i="4"/>
  <c r="W263" i="4" s="1"/>
  <c r="V264" i="4"/>
  <c r="W264" i="4" s="1"/>
  <c r="V265" i="4"/>
  <c r="W265" i="4" s="1"/>
  <c r="V266" i="4"/>
  <c r="W266" i="4" s="1"/>
  <c r="V267" i="4"/>
  <c r="W267" i="4" s="1"/>
  <c r="V268" i="4"/>
  <c r="W268" i="4" s="1"/>
  <c r="V269" i="4"/>
  <c r="W269" i="4" s="1"/>
  <c r="V270" i="4"/>
  <c r="W270" i="4" s="1"/>
  <c r="V271" i="4"/>
  <c r="W271" i="4" s="1"/>
  <c r="M260" i="4"/>
  <c r="N260" i="4" s="1"/>
  <c r="M261" i="4"/>
  <c r="N261" i="4" s="1"/>
  <c r="M262" i="4"/>
  <c r="N262" i="4" s="1"/>
  <c r="M263" i="4"/>
  <c r="N263" i="4" s="1"/>
  <c r="M264" i="4"/>
  <c r="N264" i="4" s="1"/>
  <c r="M265" i="4"/>
  <c r="N265" i="4" s="1"/>
  <c r="M266" i="4"/>
  <c r="N266" i="4" s="1"/>
  <c r="M267" i="4"/>
  <c r="N267" i="4" s="1"/>
  <c r="M268" i="4"/>
  <c r="N268" i="4" s="1"/>
  <c r="M269" i="4"/>
  <c r="N269" i="4" s="1"/>
  <c r="M270" i="4"/>
  <c r="N270" i="4" s="1"/>
  <c r="M271" i="4"/>
  <c r="N271" i="4" s="1"/>
  <c r="D260" i="4"/>
  <c r="E260" i="4" s="1"/>
  <c r="D261" i="4"/>
  <c r="E261" i="4" s="1"/>
  <c r="D262" i="4"/>
  <c r="E262" i="4" s="1"/>
  <c r="D263" i="4"/>
  <c r="E263" i="4" s="1"/>
  <c r="D264" i="4"/>
  <c r="E264" i="4" s="1"/>
  <c r="D265" i="4"/>
  <c r="E265" i="4" s="1"/>
  <c r="D266" i="4"/>
  <c r="E266" i="4" s="1"/>
  <c r="D267" i="4"/>
  <c r="E267" i="4"/>
  <c r="D268" i="4"/>
  <c r="E268" i="4" s="1"/>
  <c r="D269" i="4"/>
  <c r="E269" i="4" s="1"/>
  <c r="D270" i="4"/>
  <c r="E270" i="4" s="1"/>
  <c r="D271" i="4"/>
  <c r="E271" i="4" s="1"/>
  <c r="V118" i="4"/>
  <c r="W118" i="4" s="1"/>
  <c r="V119" i="4"/>
  <c r="W119" i="4" s="1"/>
  <c r="V120" i="4"/>
  <c r="W120" i="4" s="1"/>
  <c r="V121" i="4"/>
  <c r="W121" i="4" s="1"/>
  <c r="V122" i="4"/>
  <c r="W122" i="4" s="1"/>
  <c r="V123" i="4"/>
  <c r="W123" i="4"/>
  <c r="V124" i="4"/>
  <c r="W124" i="4" s="1"/>
  <c r="V125" i="4"/>
  <c r="W125" i="4" s="1"/>
  <c r="V126" i="4"/>
  <c r="W126" i="4" s="1"/>
  <c r="V127" i="4"/>
  <c r="W127" i="4" s="1"/>
  <c r="V128" i="4"/>
  <c r="W128" i="4" s="1"/>
  <c r="V129" i="4"/>
  <c r="W129" i="4" s="1"/>
  <c r="M118" i="4"/>
  <c r="N118" i="4" s="1"/>
  <c r="M119" i="4"/>
  <c r="N119" i="4" s="1"/>
  <c r="M120" i="4"/>
  <c r="N120" i="4" s="1"/>
  <c r="M121" i="4"/>
  <c r="N121" i="4" s="1"/>
  <c r="M122" i="4"/>
  <c r="N122" i="4" s="1"/>
  <c r="M123" i="4"/>
  <c r="N123" i="4" s="1"/>
  <c r="M124" i="4"/>
  <c r="N124" i="4" s="1"/>
  <c r="M125" i="4"/>
  <c r="N125" i="4" s="1"/>
  <c r="M126" i="4"/>
  <c r="N126" i="4" s="1"/>
  <c r="M127" i="4"/>
  <c r="N127" i="4" s="1"/>
  <c r="M128" i="4"/>
  <c r="N128" i="4" s="1"/>
  <c r="M129" i="4"/>
  <c r="N129" i="4" s="1"/>
  <c r="D118" i="4"/>
  <c r="E118" i="4" s="1"/>
  <c r="D119" i="4"/>
  <c r="E119" i="4" s="1"/>
  <c r="D120" i="4"/>
  <c r="E120" i="4" s="1"/>
  <c r="D121" i="4"/>
  <c r="E121" i="4" s="1"/>
  <c r="D122" i="4"/>
  <c r="E122" i="4" s="1"/>
  <c r="D123" i="4"/>
  <c r="E123" i="4" s="1"/>
  <c r="D124" i="4"/>
  <c r="E124" i="4" s="1"/>
  <c r="D125" i="4"/>
  <c r="E125" i="4" s="1"/>
  <c r="D126" i="4"/>
  <c r="E126" i="4" s="1"/>
  <c r="D127" i="4"/>
  <c r="E127" i="4" s="1"/>
  <c r="D128" i="4"/>
  <c r="E128" i="4" s="1"/>
  <c r="D129" i="4"/>
  <c r="E129" i="4" s="1"/>
  <c r="P262" i="4" l="1"/>
  <c r="P120" i="4"/>
  <c r="G262" i="4"/>
  <c r="G120" i="4"/>
  <c r="Y262" i="4"/>
  <c r="Y120" i="4"/>
  <c r="M5777" i="2"/>
  <c r="L5777" i="2"/>
  <c r="M5776" i="2"/>
  <c r="L5776" i="2"/>
  <c r="M5775" i="2"/>
  <c r="L5775" i="2"/>
  <c r="M5774" i="2"/>
  <c r="L5774" i="2"/>
  <c r="M5773" i="2"/>
  <c r="L5773" i="2"/>
  <c r="M5772" i="2"/>
  <c r="L5772" i="2"/>
  <c r="M5771" i="2"/>
  <c r="L5771" i="2"/>
  <c r="M5770" i="2"/>
  <c r="L5770" i="2"/>
  <c r="M5769" i="2"/>
  <c r="L5769" i="2"/>
  <c r="M5768" i="2"/>
  <c r="L5768" i="2"/>
  <c r="M5767" i="2"/>
  <c r="L5767" i="2"/>
  <c r="M5766" i="2"/>
  <c r="L5766" i="2"/>
  <c r="M5765" i="2"/>
  <c r="L5765" i="2"/>
  <c r="M5764" i="2"/>
  <c r="L5764" i="2"/>
  <c r="M5763" i="2"/>
  <c r="L5763" i="2"/>
  <c r="M5762" i="2"/>
  <c r="L5762" i="2"/>
  <c r="M5761" i="2"/>
  <c r="L5761" i="2"/>
  <c r="M5760" i="2"/>
  <c r="L5760" i="2"/>
  <c r="M5759" i="2"/>
  <c r="L5759" i="2"/>
  <c r="M5758" i="2"/>
  <c r="L5758" i="2"/>
  <c r="M5757" i="2"/>
  <c r="L5757" i="2"/>
  <c r="M5756" i="2"/>
  <c r="L5756" i="2"/>
  <c r="M5755" i="2"/>
  <c r="L5755" i="2"/>
  <c r="M5754" i="2"/>
  <c r="L5754" i="2"/>
  <c r="M5753" i="2"/>
  <c r="L5753" i="2"/>
  <c r="M5752" i="2"/>
  <c r="L5752" i="2"/>
  <c r="M5751" i="2"/>
  <c r="L5751" i="2"/>
  <c r="M5750" i="2"/>
  <c r="L5750" i="2"/>
  <c r="M5749" i="2"/>
  <c r="L5749" i="2"/>
  <c r="M5748" i="2"/>
  <c r="L5748" i="2"/>
  <c r="M5747" i="2"/>
  <c r="L5747" i="2"/>
  <c r="M5746" i="2"/>
  <c r="L5746" i="2"/>
  <c r="M5745" i="2"/>
  <c r="L5745" i="2"/>
  <c r="M5744" i="2"/>
  <c r="L5744" i="2"/>
  <c r="M5743" i="2"/>
  <c r="L5743" i="2"/>
  <c r="M5742" i="2"/>
  <c r="L5742" i="2"/>
  <c r="M5741" i="2"/>
  <c r="L5741" i="2"/>
  <c r="M5740" i="2"/>
  <c r="L5740" i="2"/>
  <c r="M5739" i="2" l="1"/>
  <c r="L5739" i="2"/>
  <c r="M5738" i="2"/>
  <c r="L5738" i="2"/>
  <c r="M5737" i="2"/>
  <c r="L5737" i="2"/>
  <c r="M5736" i="2"/>
  <c r="L5736" i="2"/>
  <c r="M5735" i="2"/>
  <c r="L5735" i="2"/>
  <c r="M5734" i="2"/>
  <c r="L5734" i="2"/>
  <c r="M5733" i="2"/>
  <c r="L5733" i="2"/>
  <c r="M5732" i="2"/>
  <c r="L5732" i="2"/>
  <c r="M5731" i="2"/>
  <c r="L5731" i="2"/>
  <c r="M5730" i="2"/>
  <c r="L5730" i="2"/>
  <c r="M5729" i="2"/>
  <c r="L5729" i="2"/>
  <c r="M5728" i="2"/>
  <c r="L5728" i="2"/>
  <c r="M5727" i="2"/>
  <c r="L5727" i="2"/>
  <c r="M5726" i="2"/>
  <c r="L5726" i="2"/>
  <c r="M5725" i="2"/>
  <c r="L5725" i="2"/>
  <c r="M5724" i="2"/>
  <c r="L5724" i="2"/>
  <c r="M5723" i="2"/>
  <c r="L5723" i="2"/>
  <c r="M5722" i="2"/>
  <c r="L5722" i="2"/>
  <c r="M5721" i="2"/>
  <c r="L5721" i="2"/>
  <c r="M5720" i="2"/>
  <c r="L5720" i="2"/>
  <c r="M5719" i="2"/>
  <c r="L5719" i="2"/>
  <c r="M5718" i="2"/>
  <c r="L5718" i="2"/>
  <c r="M5717" i="2"/>
  <c r="L5717" i="2"/>
  <c r="M5716" i="2"/>
  <c r="L5716" i="2"/>
  <c r="M5715" i="2"/>
  <c r="L5715" i="2"/>
  <c r="M5714" i="2"/>
  <c r="L5714" i="2"/>
  <c r="M5713" i="2"/>
  <c r="L5713" i="2"/>
  <c r="M5712" i="2"/>
  <c r="L5712" i="2"/>
  <c r="M5711" i="2"/>
  <c r="L5711" i="2"/>
  <c r="M5710" i="2"/>
  <c r="L5710" i="2"/>
  <c r="M5709" i="2"/>
  <c r="L5709" i="2"/>
  <c r="M5708" i="2"/>
  <c r="L5708" i="2"/>
  <c r="M5707" i="2"/>
  <c r="L5707" i="2"/>
  <c r="M5706" i="2"/>
  <c r="L5706" i="2"/>
  <c r="M5705" i="2"/>
  <c r="L5705" i="2"/>
  <c r="M5704" i="2"/>
  <c r="L5704" i="2"/>
  <c r="M5703" i="2"/>
  <c r="L5703" i="2"/>
  <c r="M5702" i="2"/>
  <c r="L5702" i="2"/>
  <c r="M5701" i="2" l="1"/>
  <c r="L5701" i="2"/>
  <c r="M5700" i="2"/>
  <c r="L5700" i="2"/>
  <c r="M5699" i="2"/>
  <c r="L5699" i="2"/>
  <c r="M5698" i="2"/>
  <c r="L5698" i="2"/>
  <c r="M5697" i="2"/>
  <c r="L5697" i="2"/>
  <c r="M5696" i="2"/>
  <c r="L5696" i="2"/>
  <c r="M5695" i="2"/>
  <c r="L5695" i="2"/>
  <c r="M5694" i="2"/>
  <c r="L5694" i="2"/>
  <c r="M5693" i="2"/>
  <c r="L5693" i="2"/>
  <c r="M5692" i="2"/>
  <c r="L5692" i="2"/>
  <c r="M5691" i="2"/>
  <c r="L5691" i="2"/>
  <c r="M5690" i="2"/>
  <c r="L5690" i="2"/>
  <c r="M5689" i="2"/>
  <c r="L5689" i="2"/>
  <c r="M5688" i="2"/>
  <c r="L5688" i="2"/>
  <c r="M5687" i="2"/>
  <c r="L5687" i="2"/>
  <c r="M5686" i="2"/>
  <c r="L5686" i="2"/>
  <c r="M5685" i="2"/>
  <c r="L5685" i="2"/>
  <c r="M5684" i="2"/>
  <c r="L5684" i="2"/>
  <c r="M5683" i="2"/>
  <c r="L5683" i="2"/>
  <c r="M5682" i="2"/>
  <c r="L5682" i="2"/>
  <c r="M5681" i="2"/>
  <c r="L5681" i="2"/>
  <c r="M5680" i="2"/>
  <c r="L5680" i="2"/>
  <c r="M5679" i="2"/>
  <c r="L5679" i="2"/>
  <c r="M5678" i="2"/>
  <c r="L5678" i="2"/>
  <c r="M5677" i="2"/>
  <c r="L5677" i="2"/>
  <c r="M5676" i="2"/>
  <c r="L5676" i="2"/>
  <c r="M5675" i="2"/>
  <c r="L5675" i="2"/>
  <c r="M5674" i="2"/>
  <c r="L5674" i="2"/>
  <c r="M5673" i="2"/>
  <c r="L5673" i="2"/>
  <c r="M5672" i="2"/>
  <c r="L5672" i="2"/>
  <c r="M5671" i="2"/>
  <c r="L5671" i="2"/>
  <c r="M5670" i="2"/>
  <c r="L5670" i="2"/>
  <c r="M5669" i="2"/>
  <c r="L5669" i="2"/>
  <c r="M5668" i="2"/>
  <c r="L5668" i="2"/>
  <c r="M5667" i="2"/>
  <c r="L5667" i="2"/>
  <c r="M5666" i="2"/>
  <c r="L5666" i="2"/>
  <c r="M5665" i="2"/>
  <c r="L5665" i="2"/>
  <c r="M5664" i="2"/>
  <c r="L5664" i="2"/>
  <c r="M248" i="4" l="1"/>
  <c r="M249" i="4"/>
  <c r="M250" i="4"/>
  <c r="M251" i="4"/>
  <c r="M252" i="4"/>
  <c r="M253" i="4"/>
  <c r="M254" i="4"/>
  <c r="M255" i="4"/>
  <c r="M256" i="4"/>
  <c r="M257" i="4"/>
  <c r="M258" i="4"/>
  <c r="M259" i="4"/>
  <c r="M5663" i="2"/>
  <c r="L5663" i="2"/>
  <c r="M5662" i="2"/>
  <c r="L5662" i="2"/>
  <c r="M5661" i="2"/>
  <c r="L5661" i="2"/>
  <c r="M5660" i="2"/>
  <c r="L5660" i="2"/>
  <c r="M5659" i="2"/>
  <c r="L5659" i="2"/>
  <c r="M5658" i="2"/>
  <c r="L5658" i="2"/>
  <c r="M5657" i="2"/>
  <c r="L5657" i="2"/>
  <c r="M5656" i="2"/>
  <c r="L5656" i="2"/>
  <c r="M5655" i="2"/>
  <c r="L5655" i="2"/>
  <c r="M5654" i="2"/>
  <c r="L5654" i="2"/>
  <c r="M5653" i="2"/>
  <c r="L5653" i="2"/>
  <c r="M5652" i="2"/>
  <c r="L5652" i="2"/>
  <c r="M5651" i="2"/>
  <c r="L5651" i="2"/>
  <c r="M5650" i="2"/>
  <c r="L5650" i="2"/>
  <c r="M5649" i="2"/>
  <c r="L5649" i="2"/>
  <c r="M5648" i="2"/>
  <c r="L5648" i="2"/>
  <c r="M5647" i="2"/>
  <c r="L5647" i="2"/>
  <c r="M5646" i="2"/>
  <c r="L5646" i="2"/>
  <c r="M5645" i="2"/>
  <c r="L5645" i="2"/>
  <c r="M5644" i="2"/>
  <c r="L5644" i="2"/>
  <c r="M5643" i="2"/>
  <c r="L5643" i="2"/>
  <c r="M5642" i="2"/>
  <c r="L5642" i="2"/>
  <c r="M5641" i="2"/>
  <c r="L5641" i="2"/>
  <c r="M5640" i="2"/>
  <c r="L5640" i="2"/>
  <c r="M5639" i="2"/>
  <c r="L5639" i="2"/>
  <c r="M5638" i="2"/>
  <c r="L5638" i="2"/>
  <c r="M5637" i="2"/>
  <c r="L5637" i="2"/>
  <c r="M5636" i="2"/>
  <c r="L5636" i="2"/>
  <c r="M5635" i="2"/>
  <c r="L5635" i="2"/>
  <c r="M5634" i="2"/>
  <c r="L5634" i="2"/>
  <c r="M5633" i="2"/>
  <c r="L5633" i="2"/>
  <c r="M5632" i="2"/>
  <c r="L5632" i="2"/>
  <c r="M5631" i="2"/>
  <c r="L5631" i="2"/>
  <c r="M5630" i="2"/>
  <c r="L5630" i="2"/>
  <c r="M5629" i="2"/>
  <c r="L5629" i="2"/>
  <c r="M5628" i="2"/>
  <c r="L5628" i="2"/>
  <c r="M5627" i="2"/>
  <c r="L5627" i="2"/>
  <c r="M5626" i="2"/>
  <c r="L5626" i="2"/>
  <c r="M5625" i="2" l="1"/>
  <c r="L5625" i="2"/>
  <c r="M5624" i="2"/>
  <c r="L5624" i="2"/>
  <c r="M5623" i="2"/>
  <c r="L5623" i="2"/>
  <c r="M5622" i="2"/>
  <c r="L5622" i="2"/>
  <c r="M5621" i="2"/>
  <c r="L5621" i="2"/>
  <c r="M5620" i="2"/>
  <c r="L5620" i="2"/>
  <c r="M5619" i="2"/>
  <c r="L5619" i="2"/>
  <c r="M5618" i="2"/>
  <c r="L5618" i="2"/>
  <c r="M5617" i="2"/>
  <c r="L5617" i="2"/>
  <c r="M5616" i="2"/>
  <c r="L5616" i="2"/>
  <c r="M5615" i="2"/>
  <c r="L5615" i="2"/>
  <c r="M5614" i="2"/>
  <c r="L5614" i="2"/>
  <c r="M5613" i="2"/>
  <c r="L5613" i="2"/>
  <c r="M5612" i="2"/>
  <c r="L5612" i="2"/>
  <c r="M5611" i="2"/>
  <c r="L5611" i="2"/>
  <c r="M5610" i="2"/>
  <c r="L5610" i="2"/>
  <c r="M5609" i="2"/>
  <c r="L5609" i="2"/>
  <c r="M5608" i="2"/>
  <c r="L5608" i="2"/>
  <c r="M5607" i="2"/>
  <c r="L5607" i="2"/>
  <c r="M5606" i="2"/>
  <c r="L5606" i="2"/>
  <c r="M5605" i="2"/>
  <c r="L5605" i="2"/>
  <c r="M5604" i="2"/>
  <c r="L5604" i="2"/>
  <c r="M5603" i="2"/>
  <c r="L5603" i="2"/>
  <c r="M5602" i="2"/>
  <c r="L5602" i="2"/>
  <c r="M5601" i="2"/>
  <c r="L5601" i="2"/>
  <c r="M5600" i="2"/>
  <c r="L5600" i="2"/>
  <c r="M5599" i="2"/>
  <c r="L5599" i="2"/>
  <c r="M5598" i="2"/>
  <c r="L5598" i="2"/>
  <c r="M5597" i="2"/>
  <c r="L5597" i="2"/>
  <c r="M5596" i="2"/>
  <c r="L5596" i="2"/>
  <c r="M5595" i="2"/>
  <c r="L5595" i="2"/>
  <c r="M5594" i="2"/>
  <c r="L5594" i="2"/>
  <c r="M5593" i="2"/>
  <c r="L5593" i="2"/>
  <c r="M5592" i="2"/>
  <c r="L5592" i="2"/>
  <c r="M5591" i="2"/>
  <c r="L5591" i="2"/>
  <c r="M5590" i="2"/>
  <c r="L5590" i="2"/>
  <c r="M5589" i="2"/>
  <c r="L5589" i="2"/>
  <c r="M5588" i="2"/>
  <c r="L5588" i="2"/>
  <c r="M5587" i="2" l="1"/>
  <c r="L5587" i="2"/>
  <c r="M5586" i="2"/>
  <c r="L5586" i="2"/>
  <c r="M5585" i="2"/>
  <c r="L5585" i="2"/>
  <c r="M5584" i="2"/>
  <c r="L5584" i="2"/>
  <c r="M5583" i="2"/>
  <c r="L5583" i="2"/>
  <c r="M5582" i="2"/>
  <c r="L5582" i="2"/>
  <c r="M5581" i="2"/>
  <c r="L5581" i="2"/>
  <c r="M5580" i="2"/>
  <c r="L5580" i="2"/>
  <c r="M5579" i="2"/>
  <c r="L5579" i="2"/>
  <c r="M5578" i="2"/>
  <c r="L5578" i="2"/>
  <c r="M5577" i="2"/>
  <c r="L5577" i="2"/>
  <c r="M5576" i="2"/>
  <c r="L5576" i="2"/>
  <c r="M5575" i="2"/>
  <c r="L5575" i="2"/>
  <c r="M5574" i="2"/>
  <c r="L5574" i="2"/>
  <c r="M5573" i="2"/>
  <c r="L5573" i="2"/>
  <c r="M5572" i="2"/>
  <c r="L5572" i="2"/>
  <c r="M5571" i="2"/>
  <c r="L5571" i="2"/>
  <c r="M5570" i="2"/>
  <c r="L5570" i="2"/>
  <c r="M5569" i="2"/>
  <c r="L5569" i="2"/>
  <c r="M5568" i="2"/>
  <c r="L5568" i="2"/>
  <c r="M5567" i="2"/>
  <c r="L5567" i="2"/>
  <c r="M5566" i="2"/>
  <c r="L5566" i="2"/>
  <c r="M5565" i="2"/>
  <c r="L5565" i="2"/>
  <c r="M5564" i="2"/>
  <c r="L5564" i="2"/>
  <c r="M5563" i="2"/>
  <c r="L5563" i="2"/>
  <c r="M5562" i="2"/>
  <c r="L5562" i="2"/>
  <c r="M5561" i="2"/>
  <c r="L5561" i="2"/>
  <c r="M5560" i="2"/>
  <c r="L5560" i="2"/>
  <c r="M5559" i="2"/>
  <c r="L5559" i="2"/>
  <c r="M5558" i="2"/>
  <c r="L5558" i="2"/>
  <c r="M5557" i="2"/>
  <c r="L5557" i="2"/>
  <c r="M5556" i="2"/>
  <c r="L5556" i="2"/>
  <c r="M5555" i="2"/>
  <c r="L5555" i="2"/>
  <c r="M5554" i="2"/>
  <c r="L5554" i="2"/>
  <c r="M5553" i="2"/>
  <c r="L5553" i="2"/>
  <c r="M5552" i="2"/>
  <c r="L5552" i="2"/>
  <c r="M5551" i="2"/>
  <c r="L5551" i="2"/>
  <c r="M5550" i="2"/>
  <c r="L5550" i="2"/>
  <c r="M5549" i="2" l="1"/>
  <c r="L5549" i="2"/>
  <c r="M5548" i="2"/>
  <c r="L5548" i="2"/>
  <c r="M5547" i="2"/>
  <c r="L5547" i="2"/>
  <c r="M5546" i="2"/>
  <c r="L5546" i="2"/>
  <c r="M5545" i="2"/>
  <c r="L5545" i="2"/>
  <c r="M5544" i="2"/>
  <c r="L5544" i="2"/>
  <c r="M5543" i="2"/>
  <c r="L5543" i="2"/>
  <c r="M5542" i="2"/>
  <c r="L5542" i="2"/>
  <c r="M5541" i="2"/>
  <c r="L5541" i="2"/>
  <c r="M5540" i="2"/>
  <c r="L5540" i="2"/>
  <c r="M5539" i="2"/>
  <c r="L5539" i="2"/>
  <c r="M5538" i="2"/>
  <c r="L5538" i="2"/>
  <c r="M5537" i="2"/>
  <c r="L5537" i="2"/>
  <c r="M5536" i="2"/>
  <c r="L5536" i="2"/>
  <c r="M5535" i="2"/>
  <c r="L5535" i="2"/>
  <c r="M5534" i="2"/>
  <c r="L5534" i="2"/>
  <c r="M5533" i="2"/>
  <c r="L5533" i="2"/>
  <c r="M5532" i="2"/>
  <c r="L5532" i="2"/>
  <c r="M5531" i="2"/>
  <c r="L5531" i="2"/>
  <c r="M5530" i="2"/>
  <c r="L5530" i="2"/>
  <c r="M5529" i="2"/>
  <c r="L5529" i="2"/>
  <c r="M5528" i="2"/>
  <c r="L5528" i="2"/>
  <c r="M5527" i="2"/>
  <c r="L5527" i="2"/>
  <c r="M5526" i="2"/>
  <c r="L5526" i="2"/>
  <c r="M5525" i="2"/>
  <c r="L5525" i="2"/>
  <c r="M5524" i="2"/>
  <c r="L5524" i="2"/>
  <c r="M5523" i="2"/>
  <c r="L5523" i="2"/>
  <c r="M5522" i="2"/>
  <c r="L5522" i="2"/>
  <c r="M5521" i="2"/>
  <c r="L5521" i="2"/>
  <c r="M5520" i="2"/>
  <c r="L5520" i="2"/>
  <c r="M5519" i="2"/>
  <c r="L5519" i="2"/>
  <c r="M5518" i="2"/>
  <c r="L5518" i="2"/>
  <c r="M5517" i="2"/>
  <c r="L5517" i="2"/>
  <c r="M5516" i="2"/>
  <c r="L5516" i="2"/>
  <c r="M5515" i="2"/>
  <c r="L5515" i="2"/>
  <c r="M5514" i="2"/>
  <c r="L5514" i="2"/>
  <c r="M5513" i="2"/>
  <c r="L5513" i="2"/>
  <c r="M5512" i="2"/>
  <c r="L5512" i="2"/>
  <c r="M5511" i="2" l="1"/>
  <c r="L5511" i="2"/>
  <c r="M5510" i="2"/>
  <c r="L5510" i="2"/>
  <c r="M5509" i="2"/>
  <c r="L5509" i="2"/>
  <c r="M5508" i="2"/>
  <c r="L5508" i="2"/>
  <c r="M5507" i="2"/>
  <c r="L5507" i="2"/>
  <c r="M5506" i="2"/>
  <c r="L5506" i="2"/>
  <c r="M5505" i="2"/>
  <c r="L5505" i="2"/>
  <c r="M5504" i="2"/>
  <c r="L5504" i="2"/>
  <c r="M5503" i="2"/>
  <c r="L5503" i="2"/>
  <c r="M5502" i="2"/>
  <c r="L5502" i="2"/>
  <c r="M5501" i="2"/>
  <c r="L5501" i="2"/>
  <c r="M5500" i="2"/>
  <c r="L5500" i="2"/>
  <c r="M5499" i="2"/>
  <c r="L5499" i="2"/>
  <c r="M5498" i="2"/>
  <c r="L5498" i="2"/>
  <c r="M5497" i="2"/>
  <c r="L5497" i="2"/>
  <c r="M5496" i="2"/>
  <c r="L5496" i="2"/>
  <c r="M5495" i="2"/>
  <c r="L5495" i="2"/>
  <c r="M5494" i="2"/>
  <c r="L5494" i="2"/>
  <c r="M5493" i="2"/>
  <c r="L5493" i="2"/>
  <c r="M5492" i="2"/>
  <c r="L5492" i="2"/>
  <c r="M5491" i="2"/>
  <c r="L5491" i="2"/>
  <c r="M5490" i="2"/>
  <c r="L5490" i="2"/>
  <c r="M5489" i="2"/>
  <c r="L5489" i="2"/>
  <c r="M5488" i="2"/>
  <c r="L5488" i="2"/>
  <c r="M5487" i="2"/>
  <c r="L5487" i="2"/>
  <c r="M5486" i="2"/>
  <c r="L5486" i="2"/>
  <c r="M5485" i="2"/>
  <c r="L5485" i="2"/>
  <c r="M5484" i="2"/>
  <c r="L5484" i="2"/>
  <c r="M5483" i="2"/>
  <c r="L5483" i="2"/>
  <c r="M5482" i="2"/>
  <c r="L5482" i="2"/>
  <c r="M5481" i="2"/>
  <c r="L5481" i="2"/>
  <c r="M5480" i="2"/>
  <c r="L5480" i="2"/>
  <c r="M5479" i="2"/>
  <c r="L5479" i="2"/>
  <c r="M5478" i="2"/>
  <c r="L5478" i="2"/>
  <c r="M5477" i="2"/>
  <c r="L5477" i="2"/>
  <c r="M5476" i="2"/>
  <c r="L5476" i="2"/>
  <c r="M5475" i="2"/>
  <c r="L5475" i="2"/>
  <c r="M5474" i="2"/>
  <c r="L5474" i="2"/>
  <c r="M5473" i="2" l="1"/>
  <c r="L5473" i="2"/>
  <c r="M5472" i="2"/>
  <c r="L5472" i="2"/>
  <c r="M5471" i="2"/>
  <c r="L5471" i="2"/>
  <c r="M5470" i="2"/>
  <c r="L5470" i="2"/>
  <c r="M5469" i="2"/>
  <c r="L5469" i="2"/>
  <c r="M5468" i="2"/>
  <c r="L5468" i="2"/>
  <c r="M5467" i="2"/>
  <c r="L5467" i="2"/>
  <c r="M5466" i="2"/>
  <c r="L5466" i="2"/>
  <c r="M5465" i="2"/>
  <c r="L5465" i="2"/>
  <c r="M5464" i="2"/>
  <c r="L5464" i="2"/>
  <c r="M5463" i="2"/>
  <c r="L5463" i="2"/>
  <c r="M5462" i="2"/>
  <c r="L5462" i="2"/>
  <c r="M5461" i="2"/>
  <c r="L5461" i="2"/>
  <c r="M5460" i="2"/>
  <c r="L5460" i="2"/>
  <c r="M5459" i="2"/>
  <c r="L5459" i="2"/>
  <c r="M5458" i="2"/>
  <c r="L5458" i="2"/>
  <c r="M5457" i="2"/>
  <c r="L5457" i="2"/>
  <c r="M5456" i="2"/>
  <c r="L5456" i="2"/>
  <c r="M5455" i="2"/>
  <c r="L5455" i="2"/>
  <c r="M5454" i="2"/>
  <c r="L5454" i="2"/>
  <c r="M5453" i="2"/>
  <c r="L5453" i="2"/>
  <c r="M5452" i="2"/>
  <c r="L5452" i="2"/>
  <c r="M5451" i="2"/>
  <c r="L5451" i="2"/>
  <c r="M5450" i="2"/>
  <c r="L5450" i="2"/>
  <c r="M5449" i="2"/>
  <c r="L5449" i="2"/>
  <c r="M5448" i="2"/>
  <c r="L5448" i="2"/>
  <c r="M5447" i="2"/>
  <c r="L5447" i="2"/>
  <c r="M5446" i="2"/>
  <c r="L5446" i="2"/>
  <c r="M5445" i="2"/>
  <c r="L5445" i="2"/>
  <c r="M5444" i="2"/>
  <c r="L5444" i="2"/>
  <c r="M5443" i="2"/>
  <c r="L5443" i="2"/>
  <c r="M5442" i="2"/>
  <c r="L5442" i="2"/>
  <c r="M5441" i="2"/>
  <c r="L5441" i="2"/>
  <c r="M5440" i="2"/>
  <c r="L5440" i="2"/>
  <c r="M5439" i="2"/>
  <c r="L5439" i="2"/>
  <c r="M5438" i="2"/>
  <c r="L5438" i="2"/>
  <c r="M5437" i="2"/>
  <c r="L5437" i="2"/>
  <c r="M5436" i="2"/>
  <c r="L5436" i="2"/>
  <c r="M5435" i="2" l="1"/>
  <c r="L5435" i="2"/>
  <c r="M5434" i="2"/>
  <c r="L5434" i="2"/>
  <c r="M5433" i="2"/>
  <c r="L5433" i="2"/>
  <c r="M5432" i="2"/>
  <c r="L5432" i="2"/>
  <c r="M5431" i="2"/>
  <c r="L5431" i="2"/>
  <c r="M5430" i="2"/>
  <c r="L5430" i="2"/>
  <c r="M5429" i="2"/>
  <c r="L5429" i="2"/>
  <c r="M5428" i="2"/>
  <c r="L5428" i="2"/>
  <c r="M5427" i="2"/>
  <c r="L5427" i="2"/>
  <c r="M5426" i="2"/>
  <c r="L5426" i="2"/>
  <c r="M5425" i="2"/>
  <c r="L5425" i="2"/>
  <c r="M5424" i="2"/>
  <c r="L5424" i="2"/>
  <c r="M5423" i="2"/>
  <c r="L5423" i="2"/>
  <c r="M5422" i="2"/>
  <c r="L5422" i="2"/>
  <c r="M5421" i="2"/>
  <c r="L5421" i="2"/>
  <c r="M5420" i="2"/>
  <c r="L5420" i="2"/>
  <c r="M5419" i="2"/>
  <c r="L5419" i="2"/>
  <c r="M5418" i="2"/>
  <c r="L5418" i="2"/>
  <c r="M5417" i="2"/>
  <c r="L5417" i="2"/>
  <c r="M5416" i="2"/>
  <c r="L5416" i="2"/>
  <c r="M5415" i="2"/>
  <c r="L5415" i="2"/>
  <c r="M5414" i="2"/>
  <c r="L5414" i="2"/>
  <c r="M5413" i="2"/>
  <c r="L5413" i="2"/>
  <c r="M5412" i="2"/>
  <c r="L5412" i="2"/>
  <c r="M5411" i="2"/>
  <c r="L5411" i="2"/>
  <c r="M5410" i="2"/>
  <c r="L5410" i="2"/>
  <c r="M5409" i="2"/>
  <c r="L5409" i="2"/>
  <c r="M5408" i="2"/>
  <c r="L5408" i="2"/>
  <c r="M5407" i="2"/>
  <c r="L5407" i="2"/>
  <c r="M5406" i="2"/>
  <c r="L5406" i="2"/>
  <c r="M5405" i="2"/>
  <c r="L5405" i="2"/>
  <c r="M5404" i="2"/>
  <c r="L5404" i="2"/>
  <c r="M5403" i="2"/>
  <c r="L5403" i="2"/>
  <c r="M5402" i="2"/>
  <c r="L5402" i="2"/>
  <c r="M5401" i="2"/>
  <c r="L5401" i="2"/>
  <c r="M5400" i="2"/>
  <c r="L5400" i="2"/>
  <c r="M5399" i="2"/>
  <c r="L5399" i="2"/>
  <c r="M5398" i="2"/>
  <c r="L5398" i="2"/>
  <c r="M5397" i="2" l="1"/>
  <c r="L5397" i="2"/>
  <c r="M5396" i="2"/>
  <c r="L5396" i="2"/>
  <c r="M5395" i="2"/>
  <c r="L5395" i="2"/>
  <c r="M5394" i="2"/>
  <c r="L5394" i="2"/>
  <c r="M5393" i="2"/>
  <c r="L5393" i="2"/>
  <c r="M5392" i="2"/>
  <c r="L5392" i="2"/>
  <c r="M5391" i="2"/>
  <c r="L5391" i="2"/>
  <c r="M5390" i="2"/>
  <c r="L5390" i="2"/>
  <c r="M5389" i="2"/>
  <c r="L5389" i="2"/>
  <c r="M5388" i="2"/>
  <c r="L5388" i="2"/>
  <c r="M5387" i="2"/>
  <c r="L5387" i="2"/>
  <c r="M5386" i="2"/>
  <c r="L5386" i="2"/>
  <c r="M5385" i="2"/>
  <c r="L5385" i="2"/>
  <c r="M5384" i="2"/>
  <c r="L5384" i="2"/>
  <c r="M5383" i="2"/>
  <c r="L5383" i="2"/>
  <c r="M5382" i="2"/>
  <c r="L5382" i="2"/>
  <c r="M5381" i="2"/>
  <c r="L5381" i="2"/>
  <c r="M5380" i="2"/>
  <c r="L5380" i="2"/>
  <c r="M5379" i="2"/>
  <c r="L5379" i="2"/>
  <c r="M5378" i="2"/>
  <c r="L5378" i="2"/>
  <c r="M5377" i="2"/>
  <c r="L5377" i="2"/>
  <c r="M5376" i="2"/>
  <c r="L5376" i="2"/>
  <c r="M5375" i="2"/>
  <c r="L5375" i="2"/>
  <c r="M5374" i="2"/>
  <c r="L5374" i="2"/>
  <c r="M5373" i="2"/>
  <c r="L5373" i="2"/>
  <c r="M5372" i="2"/>
  <c r="L5372" i="2"/>
  <c r="M5371" i="2"/>
  <c r="L5371" i="2"/>
  <c r="M5370" i="2"/>
  <c r="L5370" i="2"/>
  <c r="M5369" i="2"/>
  <c r="L5369" i="2"/>
  <c r="M5368" i="2"/>
  <c r="L5368" i="2"/>
  <c r="M5367" i="2"/>
  <c r="L5367" i="2"/>
  <c r="M5366" i="2"/>
  <c r="L5366" i="2"/>
  <c r="M5365" i="2"/>
  <c r="L5365" i="2"/>
  <c r="M5364" i="2"/>
  <c r="L5364" i="2"/>
  <c r="M5363" i="2"/>
  <c r="L5363" i="2"/>
  <c r="M5362" i="2"/>
  <c r="L5362" i="2"/>
  <c r="M5361" i="2"/>
  <c r="L5361" i="2"/>
  <c r="M5360" i="2"/>
  <c r="L5360" i="2"/>
  <c r="M5359" i="2" l="1"/>
  <c r="L5359" i="2"/>
  <c r="M5358" i="2"/>
  <c r="L5358" i="2"/>
  <c r="M5357" i="2"/>
  <c r="L5357" i="2"/>
  <c r="M5356" i="2"/>
  <c r="L5356" i="2"/>
  <c r="M5355" i="2"/>
  <c r="L5355" i="2"/>
  <c r="M5354" i="2"/>
  <c r="L5354" i="2"/>
  <c r="M5353" i="2"/>
  <c r="L5353" i="2"/>
  <c r="M5352" i="2"/>
  <c r="L5352" i="2"/>
  <c r="M5351" i="2"/>
  <c r="L5351" i="2"/>
  <c r="M5350" i="2"/>
  <c r="L5350" i="2"/>
  <c r="M5349" i="2"/>
  <c r="L5349" i="2"/>
  <c r="M5348" i="2"/>
  <c r="L5348" i="2"/>
  <c r="M5347" i="2"/>
  <c r="L5347" i="2"/>
  <c r="M5346" i="2"/>
  <c r="L5346" i="2"/>
  <c r="M5345" i="2"/>
  <c r="L5345" i="2"/>
  <c r="M5344" i="2"/>
  <c r="L5344" i="2"/>
  <c r="M5343" i="2"/>
  <c r="L5343" i="2"/>
  <c r="M5342" i="2"/>
  <c r="L5342" i="2"/>
  <c r="M5341" i="2"/>
  <c r="L5341" i="2"/>
  <c r="M5340" i="2"/>
  <c r="L5340" i="2"/>
  <c r="M5339" i="2"/>
  <c r="L5339" i="2"/>
  <c r="M5338" i="2"/>
  <c r="L5338" i="2"/>
  <c r="M5337" i="2"/>
  <c r="L5337" i="2"/>
  <c r="M5336" i="2"/>
  <c r="L5336" i="2"/>
  <c r="M5335" i="2"/>
  <c r="L5335" i="2"/>
  <c r="M5334" i="2"/>
  <c r="L5334" i="2"/>
  <c r="M5333" i="2"/>
  <c r="L5333" i="2"/>
  <c r="M5332" i="2"/>
  <c r="L5332" i="2"/>
  <c r="M5331" i="2"/>
  <c r="L5331" i="2"/>
  <c r="M5330" i="2"/>
  <c r="L5330" i="2"/>
  <c r="M5329" i="2"/>
  <c r="L5329" i="2"/>
  <c r="M5328" i="2"/>
  <c r="L5328" i="2"/>
  <c r="M5327" i="2"/>
  <c r="L5327" i="2"/>
  <c r="M5326" i="2"/>
  <c r="L5326" i="2"/>
  <c r="M5325" i="2"/>
  <c r="L5325" i="2"/>
  <c r="M5324" i="2"/>
  <c r="L5324" i="2"/>
  <c r="M5323" i="2"/>
  <c r="L5323" i="2"/>
  <c r="M5322" i="2"/>
  <c r="L5322" i="2"/>
  <c r="V248" i="4" l="1"/>
  <c r="W248" i="4" s="1"/>
  <c r="V249" i="4"/>
  <c r="W249" i="4" s="1"/>
  <c r="V250" i="4"/>
  <c r="W250" i="4" s="1"/>
  <c r="V251" i="4"/>
  <c r="W251" i="4" s="1"/>
  <c r="V252" i="4"/>
  <c r="W252" i="4" s="1"/>
  <c r="V253" i="4"/>
  <c r="W253" i="4" s="1"/>
  <c r="V254" i="4"/>
  <c r="W254" i="4" s="1"/>
  <c r="V255" i="4"/>
  <c r="W255" i="4" s="1"/>
  <c r="V256" i="4"/>
  <c r="W256" i="4" s="1"/>
  <c r="V257" i="4"/>
  <c r="W257" i="4" s="1"/>
  <c r="V258" i="4"/>
  <c r="W258" i="4" s="1"/>
  <c r="V259" i="4"/>
  <c r="W259" i="4" s="1"/>
  <c r="N248" i="4"/>
  <c r="P250" i="4" s="1"/>
  <c r="N249" i="4"/>
  <c r="N250" i="4"/>
  <c r="N251" i="4"/>
  <c r="N252" i="4"/>
  <c r="N253" i="4"/>
  <c r="N254" i="4"/>
  <c r="N255" i="4"/>
  <c r="N256" i="4"/>
  <c r="N257" i="4"/>
  <c r="N258" i="4"/>
  <c r="N259" i="4"/>
  <c r="D248" i="4"/>
  <c r="E248" i="4" s="1"/>
  <c r="D249" i="4"/>
  <c r="E249" i="4" s="1"/>
  <c r="D250" i="4"/>
  <c r="E250" i="4" s="1"/>
  <c r="D251" i="4"/>
  <c r="E251" i="4" s="1"/>
  <c r="D252" i="4"/>
  <c r="E252" i="4" s="1"/>
  <c r="D253" i="4"/>
  <c r="E253" i="4" s="1"/>
  <c r="D254" i="4"/>
  <c r="E254" i="4" s="1"/>
  <c r="D255" i="4"/>
  <c r="E255" i="4" s="1"/>
  <c r="D256" i="4"/>
  <c r="E256" i="4" s="1"/>
  <c r="D257" i="4"/>
  <c r="E257" i="4" s="1"/>
  <c r="D258" i="4"/>
  <c r="E258" i="4" s="1"/>
  <c r="D259" i="4"/>
  <c r="E259" i="4" s="1"/>
  <c r="V106" i="4"/>
  <c r="W106" i="4" s="1"/>
  <c r="V107" i="4"/>
  <c r="W107" i="4" s="1"/>
  <c r="V108" i="4"/>
  <c r="W108" i="4" s="1"/>
  <c r="V109" i="4"/>
  <c r="W109" i="4" s="1"/>
  <c r="V110" i="4"/>
  <c r="W110" i="4" s="1"/>
  <c r="V111" i="4"/>
  <c r="W111" i="4" s="1"/>
  <c r="V112" i="4"/>
  <c r="W112" i="4" s="1"/>
  <c r="V113" i="4"/>
  <c r="W113" i="4" s="1"/>
  <c r="V114" i="4"/>
  <c r="W114" i="4" s="1"/>
  <c r="V115" i="4"/>
  <c r="W115" i="4" s="1"/>
  <c r="V116" i="4"/>
  <c r="W116" i="4" s="1"/>
  <c r="V117" i="4"/>
  <c r="W117" i="4" s="1"/>
  <c r="M107" i="4"/>
  <c r="N107" i="4" s="1"/>
  <c r="M108" i="4"/>
  <c r="N108" i="4" s="1"/>
  <c r="M109" i="4"/>
  <c r="N109" i="4" s="1"/>
  <c r="M110" i="4"/>
  <c r="N110" i="4" s="1"/>
  <c r="M111" i="4"/>
  <c r="N111" i="4" s="1"/>
  <c r="M112" i="4"/>
  <c r="N112" i="4" s="1"/>
  <c r="M113" i="4"/>
  <c r="N113" i="4" s="1"/>
  <c r="M114" i="4"/>
  <c r="N114" i="4" s="1"/>
  <c r="M115" i="4"/>
  <c r="N115" i="4" s="1"/>
  <c r="M116" i="4"/>
  <c r="N116" i="4" s="1"/>
  <c r="M117" i="4"/>
  <c r="N117" i="4" s="1"/>
  <c r="D107" i="4"/>
  <c r="E107" i="4" s="1"/>
  <c r="D108" i="4"/>
  <c r="E108" i="4" s="1"/>
  <c r="D109" i="4"/>
  <c r="E109" i="4" s="1"/>
  <c r="D110" i="4"/>
  <c r="E110" i="4" s="1"/>
  <c r="D111" i="4"/>
  <c r="E111" i="4" s="1"/>
  <c r="D112" i="4"/>
  <c r="E112" i="4" s="1"/>
  <c r="D113" i="4"/>
  <c r="E113" i="4" s="1"/>
  <c r="D114" i="4"/>
  <c r="E114" i="4" s="1"/>
  <c r="D115" i="4"/>
  <c r="E115" i="4" s="1"/>
  <c r="D116" i="4"/>
  <c r="E116" i="4" s="1"/>
  <c r="D117" i="4"/>
  <c r="E117" i="4" s="1"/>
  <c r="M106" i="4"/>
  <c r="N106" i="4" s="1"/>
  <c r="D106" i="4"/>
  <c r="E106" i="4" s="1"/>
  <c r="M5321" i="2"/>
  <c r="L5321" i="2"/>
  <c r="M5320" i="2"/>
  <c r="L5320" i="2"/>
  <c r="M5319" i="2"/>
  <c r="L5319" i="2"/>
  <c r="M5318" i="2"/>
  <c r="L5318" i="2"/>
  <c r="M5317" i="2"/>
  <c r="L5317" i="2"/>
  <c r="M5316" i="2"/>
  <c r="L5316" i="2"/>
  <c r="M5315" i="2"/>
  <c r="L5315" i="2"/>
  <c r="M5314" i="2"/>
  <c r="L5314" i="2"/>
  <c r="M5313" i="2"/>
  <c r="L5313" i="2"/>
  <c r="M5312" i="2"/>
  <c r="L5312" i="2"/>
  <c r="M5311" i="2"/>
  <c r="L5311" i="2"/>
  <c r="M5310" i="2"/>
  <c r="L5310" i="2"/>
  <c r="M5309" i="2"/>
  <c r="L5309" i="2"/>
  <c r="M5308" i="2"/>
  <c r="L5308" i="2"/>
  <c r="M5307" i="2"/>
  <c r="L5307" i="2"/>
  <c r="M5306" i="2"/>
  <c r="L5306" i="2"/>
  <c r="M5305" i="2"/>
  <c r="L5305" i="2"/>
  <c r="M5304" i="2"/>
  <c r="L5304" i="2"/>
  <c r="M5303" i="2"/>
  <c r="L5303" i="2"/>
  <c r="M5302" i="2"/>
  <c r="L5302" i="2"/>
  <c r="M5301" i="2"/>
  <c r="L5301" i="2"/>
  <c r="M5300" i="2"/>
  <c r="L5300" i="2"/>
  <c r="M5299" i="2"/>
  <c r="L5299" i="2"/>
  <c r="M5298" i="2"/>
  <c r="L5298" i="2"/>
  <c r="M5297" i="2"/>
  <c r="L5297" i="2"/>
  <c r="M5296" i="2"/>
  <c r="L5296" i="2"/>
  <c r="M5295" i="2"/>
  <c r="L5295" i="2"/>
  <c r="M5294" i="2"/>
  <c r="L5294" i="2"/>
  <c r="M5293" i="2"/>
  <c r="L5293" i="2"/>
  <c r="M5292" i="2"/>
  <c r="L5292" i="2"/>
  <c r="M5291" i="2"/>
  <c r="L5291" i="2"/>
  <c r="M5290" i="2"/>
  <c r="L5290" i="2"/>
  <c r="M5289" i="2"/>
  <c r="L5289" i="2"/>
  <c r="M5288" i="2"/>
  <c r="L5288" i="2"/>
  <c r="M5287" i="2"/>
  <c r="L5287" i="2"/>
  <c r="M5286" i="2"/>
  <c r="L5286" i="2"/>
  <c r="M5285" i="2"/>
  <c r="L5285" i="2"/>
  <c r="M5284" i="2"/>
  <c r="L5284" i="2"/>
  <c r="G117" i="4" l="1"/>
  <c r="Y111" i="4"/>
  <c r="P117" i="4"/>
  <c r="G250" i="4"/>
  <c r="Y117" i="4"/>
  <c r="Y250" i="4"/>
  <c r="P111" i="4"/>
  <c r="G111" i="4"/>
  <c r="P114" i="4"/>
  <c r="Y114" i="4"/>
  <c r="G114" i="4"/>
  <c r="P108" i="4"/>
  <c r="G108" i="4"/>
  <c r="Y108" i="4"/>
  <c r="M5283" i="2"/>
  <c r="L5283" i="2"/>
  <c r="M5282" i="2"/>
  <c r="L5282" i="2"/>
  <c r="M5281" i="2"/>
  <c r="L5281" i="2"/>
  <c r="M5280" i="2"/>
  <c r="L5280" i="2"/>
  <c r="M5279" i="2"/>
  <c r="L5279" i="2"/>
  <c r="M5278" i="2"/>
  <c r="L5278" i="2"/>
  <c r="M5277" i="2"/>
  <c r="L5277" i="2"/>
  <c r="M5276" i="2"/>
  <c r="L5276" i="2"/>
  <c r="M5275" i="2"/>
  <c r="L5275" i="2"/>
  <c r="M5274" i="2"/>
  <c r="L5274" i="2"/>
  <c r="M5273" i="2"/>
  <c r="L5273" i="2"/>
  <c r="M5272" i="2"/>
  <c r="L5272" i="2"/>
  <c r="M5271" i="2"/>
  <c r="L5271" i="2"/>
  <c r="M5270" i="2"/>
  <c r="L5270" i="2"/>
  <c r="M5269" i="2"/>
  <c r="L5269" i="2"/>
  <c r="M5268" i="2"/>
  <c r="L5268" i="2"/>
  <c r="M5267" i="2"/>
  <c r="L5267" i="2"/>
  <c r="M5266" i="2"/>
  <c r="L5266" i="2"/>
  <c r="M5265" i="2"/>
  <c r="L5265" i="2"/>
  <c r="M5264" i="2"/>
  <c r="L5264" i="2"/>
  <c r="M5263" i="2"/>
  <c r="L5263" i="2"/>
  <c r="M5262" i="2"/>
  <c r="L5262" i="2"/>
  <c r="M5261" i="2"/>
  <c r="L5261" i="2"/>
  <c r="M5260" i="2"/>
  <c r="L5260" i="2"/>
  <c r="M5259" i="2"/>
  <c r="L5259" i="2"/>
  <c r="M5258" i="2"/>
  <c r="L5258" i="2"/>
  <c r="M5257" i="2"/>
  <c r="L5257" i="2"/>
  <c r="M5256" i="2"/>
  <c r="L5256" i="2"/>
  <c r="M5255" i="2"/>
  <c r="L5255" i="2"/>
  <c r="M5254" i="2"/>
  <c r="L5254" i="2"/>
  <c r="M5253" i="2"/>
  <c r="L5253" i="2"/>
  <c r="M5252" i="2"/>
  <c r="L5252" i="2"/>
  <c r="M5251" i="2"/>
  <c r="L5251" i="2"/>
  <c r="M5250" i="2"/>
  <c r="L5250" i="2"/>
  <c r="M5249" i="2"/>
  <c r="L5249" i="2"/>
  <c r="M5248" i="2"/>
  <c r="L5248" i="2"/>
  <c r="M5247" i="2"/>
  <c r="L5247" i="2"/>
  <c r="M5246" i="2"/>
  <c r="L5246" i="2"/>
  <c r="M5245" i="2" l="1"/>
  <c r="L5245" i="2"/>
  <c r="M5244" i="2"/>
  <c r="L5244" i="2"/>
  <c r="M5243" i="2"/>
  <c r="L5243" i="2"/>
  <c r="M5242" i="2"/>
  <c r="L5242" i="2"/>
  <c r="M5241" i="2"/>
  <c r="L5241" i="2"/>
  <c r="M5240" i="2"/>
  <c r="L5240" i="2"/>
  <c r="M5239" i="2"/>
  <c r="L5239" i="2"/>
  <c r="M5238" i="2"/>
  <c r="L5238" i="2"/>
  <c r="M5237" i="2"/>
  <c r="L5237" i="2"/>
  <c r="M5236" i="2"/>
  <c r="L5236" i="2"/>
  <c r="M5235" i="2"/>
  <c r="L5235" i="2"/>
  <c r="M5234" i="2"/>
  <c r="L5234" i="2"/>
  <c r="M5233" i="2"/>
  <c r="L5233" i="2"/>
  <c r="M5232" i="2"/>
  <c r="L5232" i="2"/>
  <c r="M5231" i="2"/>
  <c r="L5231" i="2"/>
  <c r="M5230" i="2"/>
  <c r="L5230" i="2"/>
  <c r="M5229" i="2"/>
  <c r="L5229" i="2"/>
  <c r="M5228" i="2"/>
  <c r="L5228" i="2"/>
  <c r="M5227" i="2"/>
  <c r="L5227" i="2"/>
  <c r="M5226" i="2"/>
  <c r="L5226" i="2"/>
  <c r="M5225" i="2"/>
  <c r="L5225" i="2"/>
  <c r="M5224" i="2"/>
  <c r="L5224" i="2"/>
  <c r="M5223" i="2"/>
  <c r="L5223" i="2"/>
  <c r="M5222" i="2"/>
  <c r="L5222" i="2"/>
  <c r="M5221" i="2"/>
  <c r="L5221" i="2"/>
  <c r="M5220" i="2"/>
  <c r="L5220" i="2"/>
  <c r="M5219" i="2"/>
  <c r="L5219" i="2"/>
  <c r="M5218" i="2"/>
  <c r="L5218" i="2"/>
  <c r="M5217" i="2"/>
  <c r="L5217" i="2"/>
  <c r="M5216" i="2"/>
  <c r="L5216" i="2"/>
  <c r="M5215" i="2"/>
  <c r="L5215" i="2"/>
  <c r="M5214" i="2"/>
  <c r="L5214" i="2"/>
  <c r="M5213" i="2"/>
  <c r="L5213" i="2"/>
  <c r="M5212" i="2"/>
  <c r="L5212" i="2"/>
  <c r="M5211" i="2"/>
  <c r="L5211" i="2"/>
  <c r="M5210" i="2"/>
  <c r="L5210" i="2"/>
  <c r="M5209" i="2"/>
  <c r="L5209" i="2"/>
  <c r="M5208" i="2"/>
  <c r="L5208" i="2"/>
  <c r="M5207" i="2" l="1"/>
  <c r="L5207" i="2"/>
  <c r="M5206" i="2"/>
  <c r="L5206" i="2"/>
  <c r="M5205" i="2"/>
  <c r="L5205" i="2"/>
  <c r="M5204" i="2"/>
  <c r="L5204" i="2"/>
  <c r="M5203" i="2"/>
  <c r="L5203" i="2"/>
  <c r="M5202" i="2"/>
  <c r="L5202" i="2"/>
  <c r="M5201" i="2"/>
  <c r="L5201" i="2"/>
  <c r="M5200" i="2"/>
  <c r="L5200" i="2"/>
  <c r="M5199" i="2"/>
  <c r="L5199" i="2"/>
  <c r="M5198" i="2"/>
  <c r="L5198" i="2"/>
  <c r="M5197" i="2"/>
  <c r="L5197" i="2"/>
  <c r="M5196" i="2"/>
  <c r="L5196" i="2"/>
  <c r="M5195" i="2"/>
  <c r="L5195" i="2"/>
  <c r="M5194" i="2"/>
  <c r="L5194" i="2"/>
  <c r="M5193" i="2"/>
  <c r="L5193" i="2"/>
  <c r="M5192" i="2"/>
  <c r="L5192" i="2"/>
  <c r="M5191" i="2"/>
  <c r="L5191" i="2"/>
  <c r="M5190" i="2"/>
  <c r="L5190" i="2"/>
  <c r="M5189" i="2"/>
  <c r="L5189" i="2"/>
  <c r="M5188" i="2"/>
  <c r="L5188" i="2"/>
  <c r="M5187" i="2"/>
  <c r="L5187" i="2"/>
  <c r="M5186" i="2"/>
  <c r="L5186" i="2"/>
  <c r="M5185" i="2"/>
  <c r="L5185" i="2"/>
  <c r="M5184" i="2"/>
  <c r="L5184" i="2"/>
  <c r="M5183" i="2"/>
  <c r="L5183" i="2"/>
  <c r="M5182" i="2"/>
  <c r="L5182" i="2"/>
  <c r="M5181" i="2"/>
  <c r="L5181" i="2"/>
  <c r="M5180" i="2"/>
  <c r="L5180" i="2"/>
  <c r="M5179" i="2"/>
  <c r="L5179" i="2"/>
  <c r="M5178" i="2"/>
  <c r="L5178" i="2"/>
  <c r="M5177" i="2"/>
  <c r="L5177" i="2"/>
  <c r="M5176" i="2"/>
  <c r="L5176" i="2"/>
  <c r="M5175" i="2"/>
  <c r="L5175" i="2"/>
  <c r="M5174" i="2"/>
  <c r="L5174" i="2"/>
  <c r="M5173" i="2"/>
  <c r="L5173" i="2"/>
  <c r="M5172" i="2"/>
  <c r="L5172" i="2"/>
  <c r="M5171" i="2"/>
  <c r="L5171" i="2"/>
  <c r="M5170" i="2"/>
  <c r="L5170" i="2"/>
  <c r="M5169" i="2" l="1"/>
  <c r="L5169" i="2"/>
  <c r="M5168" i="2"/>
  <c r="L5168" i="2"/>
  <c r="M5167" i="2"/>
  <c r="L5167" i="2"/>
  <c r="M5166" i="2"/>
  <c r="L5166" i="2"/>
  <c r="M5165" i="2"/>
  <c r="L5165" i="2"/>
  <c r="M5164" i="2"/>
  <c r="L5164" i="2"/>
  <c r="M5163" i="2"/>
  <c r="L5163" i="2"/>
  <c r="M5162" i="2"/>
  <c r="L5162" i="2"/>
  <c r="M5161" i="2"/>
  <c r="L5161" i="2"/>
  <c r="M5160" i="2"/>
  <c r="L5160" i="2"/>
  <c r="M5159" i="2"/>
  <c r="L5159" i="2"/>
  <c r="M5158" i="2"/>
  <c r="L5158" i="2"/>
  <c r="M5157" i="2"/>
  <c r="L5157" i="2"/>
  <c r="M5156" i="2"/>
  <c r="L5156" i="2"/>
  <c r="M5155" i="2"/>
  <c r="L5155" i="2"/>
  <c r="M5154" i="2"/>
  <c r="L5154" i="2"/>
  <c r="M5153" i="2"/>
  <c r="L5153" i="2"/>
  <c r="M5152" i="2"/>
  <c r="L5152" i="2"/>
  <c r="M5151" i="2"/>
  <c r="L5151" i="2"/>
  <c r="M5150" i="2"/>
  <c r="L5150" i="2"/>
  <c r="M5149" i="2"/>
  <c r="L5149" i="2"/>
  <c r="M5148" i="2"/>
  <c r="L5148" i="2"/>
  <c r="M5147" i="2"/>
  <c r="L5147" i="2"/>
  <c r="M5146" i="2"/>
  <c r="L5146" i="2"/>
  <c r="M5145" i="2"/>
  <c r="L5145" i="2"/>
  <c r="M5144" i="2"/>
  <c r="L5144" i="2"/>
  <c r="M5143" i="2"/>
  <c r="L5143" i="2"/>
  <c r="M5142" i="2"/>
  <c r="L5142" i="2"/>
  <c r="M5141" i="2"/>
  <c r="L5141" i="2"/>
  <c r="M5140" i="2"/>
  <c r="L5140" i="2"/>
  <c r="M5139" i="2"/>
  <c r="L5139" i="2"/>
  <c r="M5138" i="2"/>
  <c r="L5138" i="2"/>
  <c r="M5137" i="2"/>
  <c r="L5137" i="2"/>
  <c r="M5136" i="2"/>
  <c r="L5136" i="2"/>
  <c r="M5135" i="2"/>
  <c r="L5135" i="2"/>
  <c r="M5134" i="2"/>
  <c r="L5134" i="2"/>
  <c r="M5133" i="2"/>
  <c r="L5133" i="2"/>
  <c r="M5132" i="2"/>
  <c r="L5132" i="2"/>
  <c r="M5131" i="2" l="1"/>
  <c r="L5131" i="2"/>
  <c r="M5130" i="2"/>
  <c r="L5130" i="2"/>
  <c r="M5129" i="2"/>
  <c r="L5129" i="2"/>
  <c r="M5128" i="2"/>
  <c r="L5128" i="2"/>
  <c r="M5127" i="2"/>
  <c r="L5127" i="2"/>
  <c r="M5126" i="2"/>
  <c r="L5126" i="2"/>
  <c r="M5125" i="2"/>
  <c r="L5125" i="2"/>
  <c r="M5124" i="2"/>
  <c r="L5124" i="2"/>
  <c r="M5123" i="2"/>
  <c r="L5123" i="2"/>
  <c r="M5122" i="2"/>
  <c r="L5122" i="2"/>
  <c r="M5121" i="2"/>
  <c r="L5121" i="2"/>
  <c r="M5120" i="2"/>
  <c r="L5120" i="2"/>
  <c r="M5119" i="2"/>
  <c r="L5119" i="2"/>
  <c r="M5118" i="2"/>
  <c r="L5118" i="2"/>
  <c r="M5117" i="2"/>
  <c r="L5117" i="2"/>
  <c r="M5116" i="2"/>
  <c r="L5116" i="2"/>
  <c r="M5115" i="2"/>
  <c r="L5115" i="2"/>
  <c r="M5114" i="2"/>
  <c r="L5114" i="2"/>
  <c r="M5113" i="2"/>
  <c r="L5113" i="2"/>
  <c r="M5112" i="2"/>
  <c r="L5112" i="2"/>
  <c r="M5111" i="2"/>
  <c r="L5111" i="2"/>
  <c r="M5110" i="2"/>
  <c r="L5110" i="2"/>
  <c r="M5109" i="2"/>
  <c r="L5109" i="2"/>
  <c r="M5108" i="2"/>
  <c r="L5108" i="2"/>
  <c r="M5107" i="2"/>
  <c r="L5107" i="2"/>
  <c r="M5106" i="2"/>
  <c r="L5106" i="2"/>
  <c r="M5105" i="2"/>
  <c r="L5105" i="2"/>
  <c r="M5104" i="2"/>
  <c r="L5104" i="2"/>
  <c r="M5103" i="2"/>
  <c r="L5103" i="2"/>
  <c r="M5102" i="2"/>
  <c r="L5102" i="2"/>
  <c r="M5101" i="2"/>
  <c r="L5101" i="2"/>
  <c r="M5100" i="2"/>
  <c r="L5100" i="2"/>
  <c r="M5099" i="2"/>
  <c r="L5099" i="2"/>
  <c r="M5098" i="2"/>
  <c r="L5098" i="2"/>
  <c r="M5097" i="2"/>
  <c r="L5097" i="2"/>
  <c r="M5096" i="2"/>
  <c r="L5096" i="2"/>
  <c r="M5095" i="2"/>
  <c r="L5095" i="2"/>
  <c r="M5094" i="2"/>
  <c r="L5094" i="2"/>
  <c r="M5093" i="2" l="1"/>
  <c r="L5093" i="2"/>
  <c r="M5092" i="2"/>
  <c r="L5092" i="2"/>
  <c r="M5091" i="2"/>
  <c r="L5091" i="2"/>
  <c r="M5090" i="2"/>
  <c r="L5090" i="2"/>
  <c r="M5089" i="2"/>
  <c r="L5089" i="2"/>
  <c r="M5088" i="2"/>
  <c r="L5088" i="2"/>
  <c r="M5087" i="2"/>
  <c r="L5087" i="2"/>
  <c r="M5086" i="2"/>
  <c r="L5086" i="2"/>
  <c r="M5085" i="2"/>
  <c r="L5085" i="2"/>
  <c r="M5084" i="2"/>
  <c r="L5084" i="2"/>
  <c r="M5083" i="2"/>
  <c r="L5083" i="2"/>
  <c r="M5082" i="2"/>
  <c r="L5082" i="2"/>
  <c r="M5081" i="2"/>
  <c r="L5081" i="2"/>
  <c r="M5080" i="2"/>
  <c r="L5080" i="2"/>
  <c r="M5079" i="2"/>
  <c r="L5079" i="2"/>
  <c r="M5078" i="2"/>
  <c r="L5078" i="2"/>
  <c r="M5077" i="2"/>
  <c r="L5077" i="2"/>
  <c r="M5076" i="2"/>
  <c r="L5076" i="2"/>
  <c r="M5075" i="2"/>
  <c r="L5075" i="2"/>
  <c r="M5074" i="2"/>
  <c r="L5074" i="2"/>
  <c r="M5073" i="2"/>
  <c r="L5073" i="2"/>
  <c r="M5072" i="2"/>
  <c r="L5072" i="2"/>
  <c r="M5071" i="2"/>
  <c r="L5071" i="2"/>
  <c r="M5070" i="2"/>
  <c r="L5070" i="2"/>
  <c r="M5069" i="2"/>
  <c r="L5069" i="2"/>
  <c r="M5068" i="2"/>
  <c r="L5068" i="2"/>
  <c r="M5067" i="2"/>
  <c r="L5067" i="2"/>
  <c r="M5066" i="2"/>
  <c r="L5066" i="2"/>
  <c r="M5065" i="2"/>
  <c r="L5065" i="2"/>
  <c r="M5064" i="2"/>
  <c r="L5064" i="2"/>
  <c r="M5063" i="2"/>
  <c r="L5063" i="2"/>
  <c r="M5062" i="2"/>
  <c r="L5062" i="2"/>
  <c r="M5061" i="2"/>
  <c r="L5061" i="2"/>
  <c r="M5060" i="2"/>
  <c r="L5060" i="2"/>
  <c r="M5059" i="2"/>
  <c r="L5059" i="2"/>
  <c r="M5058" i="2"/>
  <c r="L5058" i="2"/>
  <c r="M5057" i="2"/>
  <c r="L5057" i="2"/>
  <c r="M5056" i="2"/>
  <c r="L5056" i="2"/>
  <c r="M5055" i="2" l="1"/>
  <c r="L5055" i="2"/>
  <c r="M5054" i="2"/>
  <c r="L5054" i="2"/>
  <c r="M5053" i="2"/>
  <c r="L5053" i="2"/>
  <c r="M5052" i="2"/>
  <c r="L5052" i="2"/>
  <c r="M5051" i="2"/>
  <c r="L5051" i="2"/>
  <c r="M5050" i="2"/>
  <c r="L5050" i="2"/>
  <c r="M5049" i="2"/>
  <c r="L5049" i="2"/>
  <c r="M5048" i="2"/>
  <c r="L5048" i="2"/>
  <c r="M5047" i="2"/>
  <c r="L5047" i="2"/>
  <c r="M5046" i="2"/>
  <c r="L5046" i="2"/>
  <c r="M5045" i="2"/>
  <c r="L5045" i="2"/>
  <c r="M5044" i="2"/>
  <c r="L5044" i="2"/>
  <c r="M5043" i="2"/>
  <c r="L5043" i="2"/>
  <c r="M5042" i="2"/>
  <c r="L5042" i="2"/>
  <c r="M5041" i="2"/>
  <c r="L5041" i="2"/>
  <c r="M5040" i="2"/>
  <c r="L5040" i="2"/>
  <c r="M5039" i="2"/>
  <c r="L5039" i="2"/>
  <c r="M5038" i="2"/>
  <c r="L5038" i="2"/>
  <c r="M5037" i="2"/>
  <c r="L5037" i="2"/>
  <c r="M5036" i="2"/>
  <c r="L5036" i="2"/>
  <c r="M5035" i="2"/>
  <c r="L5035" i="2"/>
  <c r="M5034" i="2"/>
  <c r="L5034" i="2"/>
  <c r="M5033" i="2"/>
  <c r="L5033" i="2"/>
  <c r="M5032" i="2"/>
  <c r="L5032" i="2"/>
  <c r="M5031" i="2"/>
  <c r="L5031" i="2"/>
  <c r="M5030" i="2"/>
  <c r="L5030" i="2"/>
  <c r="M5029" i="2"/>
  <c r="L5029" i="2"/>
  <c r="M5028" i="2"/>
  <c r="L5028" i="2"/>
  <c r="M5027" i="2"/>
  <c r="L5027" i="2"/>
  <c r="M5026" i="2"/>
  <c r="L5026" i="2"/>
  <c r="M5025" i="2"/>
  <c r="L5025" i="2"/>
  <c r="M5024" i="2"/>
  <c r="L5024" i="2"/>
  <c r="M5023" i="2"/>
  <c r="L5023" i="2"/>
  <c r="M5022" i="2"/>
  <c r="L5022" i="2"/>
  <c r="M5021" i="2"/>
  <c r="L5021" i="2"/>
  <c r="M5020" i="2"/>
  <c r="L5020" i="2"/>
  <c r="M5019" i="2"/>
  <c r="L5019" i="2"/>
  <c r="M5018" i="2"/>
  <c r="L5018" i="2"/>
  <c r="M5017" i="2" l="1"/>
  <c r="L5017" i="2"/>
  <c r="M5016" i="2"/>
  <c r="L5016" i="2"/>
  <c r="M5015" i="2"/>
  <c r="L5015" i="2"/>
  <c r="M5014" i="2"/>
  <c r="L5014" i="2"/>
  <c r="M5013" i="2"/>
  <c r="L5013" i="2"/>
  <c r="M5012" i="2"/>
  <c r="L5012" i="2"/>
  <c r="M5011" i="2"/>
  <c r="L5011" i="2"/>
  <c r="M5010" i="2"/>
  <c r="L5010" i="2"/>
  <c r="M5009" i="2"/>
  <c r="L5009" i="2"/>
  <c r="M5008" i="2"/>
  <c r="L5008" i="2"/>
  <c r="M5007" i="2"/>
  <c r="L5007" i="2"/>
  <c r="M5006" i="2"/>
  <c r="L5006" i="2"/>
  <c r="M5005" i="2"/>
  <c r="L5005" i="2"/>
  <c r="M5004" i="2"/>
  <c r="L5004" i="2"/>
  <c r="M5003" i="2"/>
  <c r="L5003" i="2"/>
  <c r="M5002" i="2"/>
  <c r="L5002" i="2"/>
  <c r="M5001" i="2"/>
  <c r="L5001" i="2"/>
  <c r="M5000" i="2"/>
  <c r="L5000" i="2"/>
  <c r="M4999" i="2"/>
  <c r="L4999" i="2"/>
  <c r="M4998" i="2"/>
  <c r="L4998" i="2"/>
  <c r="M4997" i="2"/>
  <c r="L4997" i="2"/>
  <c r="M4996" i="2"/>
  <c r="L4996" i="2"/>
  <c r="M4995" i="2"/>
  <c r="L4995" i="2"/>
  <c r="M4994" i="2"/>
  <c r="L4994" i="2"/>
  <c r="M4993" i="2"/>
  <c r="L4993" i="2"/>
  <c r="M4992" i="2"/>
  <c r="L4992" i="2"/>
  <c r="M4991" i="2"/>
  <c r="L4991" i="2"/>
  <c r="M4990" i="2"/>
  <c r="L4990" i="2"/>
  <c r="M4989" i="2"/>
  <c r="L4989" i="2"/>
  <c r="M4988" i="2"/>
  <c r="L4988" i="2"/>
  <c r="M4987" i="2"/>
  <c r="L4987" i="2"/>
  <c r="M4986" i="2"/>
  <c r="L4986" i="2"/>
  <c r="M4985" i="2"/>
  <c r="L4985" i="2"/>
  <c r="M4984" i="2"/>
  <c r="L4984" i="2"/>
  <c r="M4983" i="2"/>
  <c r="L4983" i="2"/>
  <c r="M4982" i="2"/>
  <c r="L4982" i="2"/>
  <c r="M4981" i="2"/>
  <c r="L4981" i="2"/>
  <c r="M4980" i="2"/>
  <c r="L4980" i="2"/>
  <c r="M4979" i="2" l="1"/>
  <c r="L4979" i="2"/>
  <c r="M4978" i="2"/>
  <c r="L4978" i="2"/>
  <c r="M4977" i="2"/>
  <c r="L4977" i="2"/>
  <c r="M4976" i="2"/>
  <c r="L4976" i="2"/>
  <c r="M4975" i="2"/>
  <c r="L4975" i="2"/>
  <c r="M4974" i="2"/>
  <c r="L4974" i="2"/>
  <c r="M4973" i="2"/>
  <c r="L4973" i="2"/>
  <c r="M4972" i="2"/>
  <c r="L4972" i="2"/>
  <c r="M4971" i="2"/>
  <c r="L4971" i="2"/>
  <c r="M4970" i="2"/>
  <c r="L4970" i="2"/>
  <c r="M4969" i="2"/>
  <c r="L4969" i="2"/>
  <c r="M4968" i="2"/>
  <c r="L4968" i="2"/>
  <c r="M4967" i="2"/>
  <c r="L4967" i="2"/>
  <c r="M4966" i="2"/>
  <c r="L4966" i="2"/>
  <c r="M4965" i="2"/>
  <c r="L4965" i="2"/>
  <c r="M4964" i="2"/>
  <c r="L4964" i="2"/>
  <c r="M4963" i="2"/>
  <c r="L4963" i="2"/>
  <c r="M4962" i="2"/>
  <c r="L4962" i="2"/>
  <c r="M4961" i="2"/>
  <c r="L4961" i="2"/>
  <c r="M4960" i="2"/>
  <c r="L4960" i="2"/>
  <c r="M4959" i="2"/>
  <c r="L4959" i="2"/>
  <c r="M4958" i="2"/>
  <c r="L4958" i="2"/>
  <c r="M4957" i="2"/>
  <c r="L4957" i="2"/>
  <c r="M4956" i="2"/>
  <c r="L4956" i="2"/>
  <c r="M4955" i="2"/>
  <c r="L4955" i="2"/>
  <c r="M4954" i="2"/>
  <c r="L4954" i="2"/>
  <c r="M4953" i="2"/>
  <c r="L4953" i="2"/>
  <c r="M4952" i="2"/>
  <c r="L4952" i="2"/>
  <c r="M4951" i="2"/>
  <c r="L4951" i="2"/>
  <c r="M4950" i="2"/>
  <c r="L4950" i="2"/>
  <c r="M4949" i="2"/>
  <c r="L4949" i="2"/>
  <c r="M4948" i="2"/>
  <c r="L4948" i="2"/>
  <c r="M4947" i="2"/>
  <c r="L4947" i="2"/>
  <c r="M4946" i="2"/>
  <c r="L4946" i="2"/>
  <c r="M4945" i="2"/>
  <c r="L4945" i="2"/>
  <c r="M4944" i="2"/>
  <c r="L4944" i="2"/>
  <c r="M4943" i="2"/>
  <c r="L4943" i="2"/>
  <c r="M4942" i="2"/>
  <c r="L4942" i="2"/>
  <c r="M4941" i="2" l="1"/>
  <c r="L4941" i="2"/>
  <c r="M4940" i="2"/>
  <c r="L4940" i="2"/>
  <c r="M4939" i="2"/>
  <c r="L4939" i="2"/>
  <c r="M4938" i="2"/>
  <c r="L4938" i="2"/>
  <c r="M4937" i="2"/>
  <c r="L4937" i="2"/>
  <c r="M4936" i="2"/>
  <c r="L4936" i="2"/>
  <c r="M4935" i="2"/>
  <c r="L4935" i="2"/>
  <c r="M4934" i="2"/>
  <c r="L4934" i="2"/>
  <c r="M4933" i="2"/>
  <c r="L4933" i="2"/>
  <c r="M4932" i="2"/>
  <c r="L4932" i="2"/>
  <c r="M4931" i="2"/>
  <c r="L4931" i="2"/>
  <c r="M4930" i="2"/>
  <c r="L4930" i="2"/>
  <c r="M4929" i="2"/>
  <c r="L4929" i="2"/>
  <c r="M4928" i="2"/>
  <c r="L4928" i="2"/>
  <c r="M4927" i="2"/>
  <c r="L4927" i="2"/>
  <c r="M4926" i="2"/>
  <c r="L4926" i="2"/>
  <c r="M4925" i="2"/>
  <c r="L4925" i="2"/>
  <c r="M4924" i="2"/>
  <c r="L4924" i="2"/>
  <c r="M4923" i="2"/>
  <c r="L4923" i="2"/>
  <c r="M4922" i="2"/>
  <c r="L4922" i="2"/>
  <c r="M4921" i="2"/>
  <c r="L4921" i="2"/>
  <c r="M4920" i="2"/>
  <c r="L4920" i="2"/>
  <c r="M4919" i="2"/>
  <c r="L4919" i="2"/>
  <c r="M4918" i="2"/>
  <c r="L4918" i="2"/>
  <c r="M4917" i="2"/>
  <c r="L4917" i="2"/>
  <c r="M4916" i="2"/>
  <c r="L4916" i="2"/>
  <c r="M4915" i="2"/>
  <c r="L4915" i="2"/>
  <c r="M4914" i="2"/>
  <c r="L4914" i="2"/>
  <c r="M4913" i="2"/>
  <c r="L4913" i="2"/>
  <c r="M4912" i="2"/>
  <c r="L4912" i="2"/>
  <c r="M4911" i="2"/>
  <c r="L4911" i="2"/>
  <c r="M4910" i="2"/>
  <c r="L4910" i="2"/>
  <c r="M4909" i="2"/>
  <c r="L4909" i="2"/>
  <c r="M4908" i="2"/>
  <c r="L4908" i="2"/>
  <c r="M4907" i="2"/>
  <c r="L4907" i="2"/>
  <c r="M4906" i="2"/>
  <c r="L4906" i="2"/>
  <c r="M4905" i="2"/>
  <c r="L4905" i="2"/>
  <c r="M4904" i="2"/>
  <c r="L4904" i="2"/>
  <c r="M4903" i="2" l="1"/>
  <c r="L4903" i="2"/>
  <c r="M4902" i="2"/>
  <c r="L4902" i="2"/>
  <c r="M4901" i="2"/>
  <c r="L4901" i="2"/>
  <c r="M4900" i="2"/>
  <c r="L4900" i="2"/>
  <c r="M4899" i="2"/>
  <c r="L4899" i="2"/>
  <c r="M4898" i="2"/>
  <c r="L4898" i="2"/>
  <c r="M4897" i="2"/>
  <c r="L4897" i="2"/>
  <c r="M4896" i="2"/>
  <c r="L4896" i="2"/>
  <c r="M4895" i="2"/>
  <c r="L4895" i="2"/>
  <c r="M4894" i="2"/>
  <c r="L4894" i="2"/>
  <c r="M4893" i="2"/>
  <c r="L4893" i="2"/>
  <c r="M4892" i="2"/>
  <c r="L4892" i="2"/>
  <c r="M4891" i="2"/>
  <c r="L4891" i="2"/>
  <c r="M4890" i="2"/>
  <c r="L4890" i="2"/>
  <c r="M4889" i="2"/>
  <c r="L4889" i="2"/>
  <c r="M4888" i="2"/>
  <c r="L4888" i="2"/>
  <c r="M4887" i="2"/>
  <c r="L4887" i="2"/>
  <c r="M4886" i="2"/>
  <c r="L4886" i="2"/>
  <c r="M4885" i="2"/>
  <c r="L4885" i="2"/>
  <c r="M4884" i="2"/>
  <c r="L4884" i="2"/>
  <c r="M4883" i="2"/>
  <c r="L4883" i="2"/>
  <c r="M4882" i="2"/>
  <c r="L4882" i="2"/>
  <c r="M4881" i="2"/>
  <c r="L4881" i="2"/>
  <c r="M4880" i="2"/>
  <c r="L4880" i="2"/>
  <c r="M4879" i="2"/>
  <c r="L4879" i="2"/>
  <c r="M4878" i="2"/>
  <c r="L4878" i="2"/>
  <c r="M4877" i="2"/>
  <c r="L4877" i="2"/>
  <c r="M4876" i="2"/>
  <c r="L4876" i="2"/>
  <c r="M4875" i="2"/>
  <c r="L4875" i="2"/>
  <c r="M4874" i="2"/>
  <c r="L4874" i="2"/>
  <c r="M4873" i="2"/>
  <c r="L4873" i="2"/>
  <c r="M4872" i="2"/>
  <c r="L4872" i="2"/>
  <c r="M4871" i="2"/>
  <c r="L4871" i="2"/>
  <c r="M4870" i="2"/>
  <c r="L4870" i="2"/>
  <c r="M4869" i="2"/>
  <c r="L4869" i="2"/>
  <c r="M4868" i="2"/>
  <c r="L4868" i="2"/>
  <c r="M4867" i="2"/>
  <c r="L4867" i="2"/>
  <c r="M4866" i="2"/>
  <c r="L4866" i="2"/>
  <c r="V236" i="4" l="1"/>
  <c r="W236" i="4" s="1"/>
  <c r="V237" i="4"/>
  <c r="W237" i="4" s="1"/>
  <c r="V238" i="4"/>
  <c r="W238" i="4" s="1"/>
  <c r="V239" i="4"/>
  <c r="W239" i="4" s="1"/>
  <c r="V240" i="4"/>
  <c r="W240" i="4" s="1"/>
  <c r="V241" i="4"/>
  <c r="W241" i="4" s="1"/>
  <c r="V242" i="4"/>
  <c r="W242" i="4" s="1"/>
  <c r="V243" i="4"/>
  <c r="W243" i="4" s="1"/>
  <c r="V244" i="4"/>
  <c r="W244" i="4" s="1"/>
  <c r="V245" i="4"/>
  <c r="W245" i="4" s="1"/>
  <c r="V246" i="4"/>
  <c r="W246" i="4" s="1"/>
  <c r="V247" i="4"/>
  <c r="W247" i="4" s="1"/>
  <c r="M236" i="4"/>
  <c r="N236" i="4" s="1"/>
  <c r="M237" i="4"/>
  <c r="N237" i="4" s="1"/>
  <c r="M238" i="4"/>
  <c r="N238" i="4" s="1"/>
  <c r="M239" i="4"/>
  <c r="N239" i="4" s="1"/>
  <c r="M240" i="4"/>
  <c r="N240" i="4" s="1"/>
  <c r="M241" i="4"/>
  <c r="N241" i="4" s="1"/>
  <c r="M242" i="4"/>
  <c r="N242" i="4" s="1"/>
  <c r="M243" i="4"/>
  <c r="N243" i="4" s="1"/>
  <c r="M244" i="4"/>
  <c r="N244" i="4" s="1"/>
  <c r="M245" i="4"/>
  <c r="N245" i="4" s="1"/>
  <c r="M246" i="4"/>
  <c r="N246" i="4" s="1"/>
  <c r="M247" i="4"/>
  <c r="N247" i="4" s="1"/>
  <c r="D236" i="4"/>
  <c r="E236" i="4" s="1"/>
  <c r="D237" i="4"/>
  <c r="E237" i="4" s="1"/>
  <c r="D238" i="4"/>
  <c r="E238" i="4" s="1"/>
  <c r="D239" i="4"/>
  <c r="E239" i="4" s="1"/>
  <c r="D240" i="4"/>
  <c r="E240" i="4" s="1"/>
  <c r="D241" i="4"/>
  <c r="E241" i="4" s="1"/>
  <c r="D242" i="4"/>
  <c r="E242" i="4" s="1"/>
  <c r="D243" i="4"/>
  <c r="E243" i="4" s="1"/>
  <c r="D244" i="4"/>
  <c r="E244" i="4" s="1"/>
  <c r="D245" i="4"/>
  <c r="E245" i="4" s="1"/>
  <c r="D246" i="4"/>
  <c r="E246" i="4" s="1"/>
  <c r="D247" i="4"/>
  <c r="E247" i="4" s="1"/>
  <c r="D94" i="4"/>
  <c r="E94" i="4" s="1"/>
  <c r="D95" i="4"/>
  <c r="E95" i="4" s="1"/>
  <c r="D96" i="4"/>
  <c r="E96" i="4" s="1"/>
  <c r="D97" i="4"/>
  <c r="E97" i="4" s="1"/>
  <c r="D98" i="4"/>
  <c r="E98" i="4" s="1"/>
  <c r="D99" i="4"/>
  <c r="E99" i="4" s="1"/>
  <c r="D100" i="4"/>
  <c r="E100" i="4" s="1"/>
  <c r="D101" i="4"/>
  <c r="E101" i="4" s="1"/>
  <c r="D102" i="4"/>
  <c r="E102" i="4" s="1"/>
  <c r="D103" i="4"/>
  <c r="E103" i="4" s="1"/>
  <c r="D104" i="4"/>
  <c r="E104" i="4" s="1"/>
  <c r="D105" i="4"/>
  <c r="E105" i="4" s="1"/>
  <c r="M94" i="4"/>
  <c r="N94" i="4" s="1"/>
  <c r="M95" i="4"/>
  <c r="N95" i="4" s="1"/>
  <c r="M96" i="4"/>
  <c r="N96" i="4" s="1"/>
  <c r="M97" i="4"/>
  <c r="N97" i="4" s="1"/>
  <c r="M98" i="4"/>
  <c r="N98" i="4" s="1"/>
  <c r="M99" i="4"/>
  <c r="N99" i="4" s="1"/>
  <c r="M100" i="4"/>
  <c r="N100" i="4" s="1"/>
  <c r="M101" i="4"/>
  <c r="N101" i="4" s="1"/>
  <c r="M102" i="4"/>
  <c r="N102" i="4" s="1"/>
  <c r="M103" i="4"/>
  <c r="N103" i="4" s="1"/>
  <c r="M104" i="4"/>
  <c r="N104" i="4" s="1"/>
  <c r="M105" i="4"/>
  <c r="N105" i="4" s="1"/>
  <c r="V94" i="4"/>
  <c r="W94" i="4" s="1"/>
  <c r="V95" i="4"/>
  <c r="W95" i="4" s="1"/>
  <c r="V96" i="4"/>
  <c r="W96" i="4" s="1"/>
  <c r="V97" i="4"/>
  <c r="W97" i="4" s="1"/>
  <c r="V98" i="4"/>
  <c r="W98" i="4" s="1"/>
  <c r="V99" i="4"/>
  <c r="W99" i="4" s="1"/>
  <c r="V100" i="4"/>
  <c r="W100" i="4" s="1"/>
  <c r="V101" i="4"/>
  <c r="W101" i="4" s="1"/>
  <c r="V102" i="4"/>
  <c r="W102" i="4" s="1"/>
  <c r="V103" i="4"/>
  <c r="W103" i="4" s="1"/>
  <c r="V104" i="4"/>
  <c r="W104" i="4" s="1"/>
  <c r="V105" i="4"/>
  <c r="W105" i="4" s="1"/>
  <c r="M4865" i="2"/>
  <c r="L4865" i="2"/>
  <c r="M4864" i="2"/>
  <c r="L4864" i="2"/>
  <c r="M4863" i="2"/>
  <c r="L4863" i="2"/>
  <c r="M4862" i="2"/>
  <c r="L4862" i="2"/>
  <c r="M4861" i="2"/>
  <c r="L4861" i="2"/>
  <c r="M4860" i="2"/>
  <c r="L4860" i="2"/>
  <c r="M4859" i="2"/>
  <c r="L4859" i="2"/>
  <c r="M4858" i="2"/>
  <c r="L4858" i="2"/>
  <c r="M4857" i="2"/>
  <c r="L4857" i="2"/>
  <c r="M4856" i="2"/>
  <c r="L4856" i="2"/>
  <c r="M4855" i="2"/>
  <c r="L4855" i="2"/>
  <c r="M4854" i="2"/>
  <c r="L4854" i="2"/>
  <c r="M4853" i="2"/>
  <c r="L4853" i="2"/>
  <c r="M4852" i="2"/>
  <c r="L4852" i="2"/>
  <c r="M4851" i="2"/>
  <c r="L4851" i="2"/>
  <c r="M4850" i="2"/>
  <c r="L4850" i="2"/>
  <c r="M4849" i="2"/>
  <c r="L4849" i="2"/>
  <c r="M4848" i="2"/>
  <c r="L4848" i="2"/>
  <c r="M4847" i="2"/>
  <c r="L4847" i="2"/>
  <c r="M4846" i="2"/>
  <c r="L4846" i="2"/>
  <c r="M4845" i="2"/>
  <c r="L4845" i="2"/>
  <c r="M4844" i="2"/>
  <c r="L4844" i="2"/>
  <c r="M4843" i="2"/>
  <c r="L4843" i="2"/>
  <c r="M4842" i="2"/>
  <c r="L4842" i="2"/>
  <c r="M4841" i="2"/>
  <c r="L4841" i="2"/>
  <c r="M4840" i="2"/>
  <c r="L4840" i="2"/>
  <c r="M4839" i="2"/>
  <c r="L4839" i="2"/>
  <c r="M4838" i="2"/>
  <c r="L4838" i="2"/>
  <c r="M4837" i="2"/>
  <c r="L4837" i="2"/>
  <c r="M4836" i="2"/>
  <c r="L4836" i="2"/>
  <c r="M4835" i="2"/>
  <c r="L4835" i="2"/>
  <c r="M4834" i="2"/>
  <c r="L4834" i="2"/>
  <c r="M4833" i="2"/>
  <c r="L4833" i="2"/>
  <c r="M4832" i="2"/>
  <c r="L4832" i="2"/>
  <c r="M4831" i="2"/>
  <c r="L4831" i="2"/>
  <c r="M4830" i="2"/>
  <c r="L4830" i="2"/>
  <c r="M4829" i="2"/>
  <c r="L4829" i="2"/>
  <c r="M4828" i="2"/>
  <c r="L4828" i="2"/>
  <c r="Y105" i="4" l="1"/>
  <c r="P96" i="4"/>
  <c r="P102" i="4"/>
  <c r="P105" i="4"/>
  <c r="Y99" i="4"/>
  <c r="P238" i="4"/>
  <c r="P99" i="4"/>
  <c r="Y102" i="4"/>
  <c r="G105" i="4"/>
  <c r="G102" i="4"/>
  <c r="G99" i="4"/>
  <c r="G238" i="4"/>
  <c r="G96" i="4"/>
  <c r="Y238" i="4"/>
  <c r="Y96" i="4"/>
  <c r="M4827" i="2"/>
  <c r="L4827" i="2"/>
  <c r="M4826" i="2"/>
  <c r="L4826" i="2"/>
  <c r="M4825" i="2"/>
  <c r="L4825" i="2"/>
  <c r="M4824" i="2"/>
  <c r="L4824" i="2"/>
  <c r="M4823" i="2"/>
  <c r="L4823" i="2"/>
  <c r="M4822" i="2"/>
  <c r="L4822" i="2"/>
  <c r="M4821" i="2"/>
  <c r="L4821" i="2"/>
  <c r="M4820" i="2"/>
  <c r="L4820" i="2"/>
  <c r="M4819" i="2"/>
  <c r="L4819" i="2"/>
  <c r="M4818" i="2"/>
  <c r="L4818" i="2"/>
  <c r="M4817" i="2"/>
  <c r="L4817" i="2"/>
  <c r="M4816" i="2"/>
  <c r="L4816" i="2"/>
  <c r="M4815" i="2"/>
  <c r="L4815" i="2"/>
  <c r="M4814" i="2"/>
  <c r="L4814" i="2"/>
  <c r="M4813" i="2"/>
  <c r="L4813" i="2"/>
  <c r="M4812" i="2"/>
  <c r="L4812" i="2"/>
  <c r="M4811" i="2"/>
  <c r="L4811" i="2"/>
  <c r="M4810" i="2"/>
  <c r="L4810" i="2"/>
  <c r="M4809" i="2"/>
  <c r="L4809" i="2"/>
  <c r="M4808" i="2"/>
  <c r="L4808" i="2"/>
  <c r="M4807" i="2"/>
  <c r="L4807" i="2"/>
  <c r="M4806" i="2"/>
  <c r="L4806" i="2"/>
  <c r="M4805" i="2"/>
  <c r="L4805" i="2"/>
  <c r="M4804" i="2"/>
  <c r="L4804" i="2"/>
  <c r="M4803" i="2"/>
  <c r="L4803" i="2"/>
  <c r="M4802" i="2"/>
  <c r="L4802" i="2"/>
  <c r="M4801" i="2"/>
  <c r="L4801" i="2"/>
  <c r="M4800" i="2"/>
  <c r="L4800" i="2"/>
  <c r="M4799" i="2"/>
  <c r="L4799" i="2"/>
  <c r="M4798" i="2"/>
  <c r="L4798" i="2"/>
  <c r="M4797" i="2"/>
  <c r="L4797" i="2"/>
  <c r="M4796" i="2"/>
  <c r="L4796" i="2"/>
  <c r="M4795" i="2"/>
  <c r="L4795" i="2"/>
  <c r="M4794" i="2"/>
  <c r="L4794" i="2"/>
  <c r="M4793" i="2"/>
  <c r="L4793" i="2"/>
  <c r="M4792" i="2"/>
  <c r="L4792" i="2"/>
  <c r="M4791" i="2"/>
  <c r="L4791" i="2"/>
  <c r="M4790" i="2"/>
  <c r="L4790" i="2"/>
  <c r="M4789" i="2" l="1"/>
  <c r="L4789" i="2"/>
  <c r="M4788" i="2"/>
  <c r="L4788" i="2"/>
  <c r="M4787" i="2"/>
  <c r="L4787" i="2"/>
  <c r="M4786" i="2"/>
  <c r="L4786" i="2"/>
  <c r="M4785" i="2"/>
  <c r="L4785" i="2"/>
  <c r="M4784" i="2"/>
  <c r="L4784" i="2"/>
  <c r="M4783" i="2"/>
  <c r="L4783" i="2"/>
  <c r="M4782" i="2"/>
  <c r="L4782" i="2"/>
  <c r="M4781" i="2"/>
  <c r="L4781" i="2"/>
  <c r="M4780" i="2"/>
  <c r="L4780" i="2"/>
  <c r="M4779" i="2"/>
  <c r="L4779" i="2"/>
  <c r="M4778" i="2"/>
  <c r="L4778" i="2"/>
  <c r="M4777" i="2"/>
  <c r="L4777" i="2"/>
  <c r="M4776" i="2"/>
  <c r="L4776" i="2"/>
  <c r="M4775" i="2"/>
  <c r="L4775" i="2"/>
  <c r="M4774" i="2"/>
  <c r="L4774" i="2"/>
  <c r="M4773" i="2"/>
  <c r="L4773" i="2"/>
  <c r="M4772" i="2"/>
  <c r="L4772" i="2"/>
  <c r="M4771" i="2"/>
  <c r="L4771" i="2"/>
  <c r="M4770" i="2"/>
  <c r="L4770" i="2"/>
  <c r="M4769" i="2"/>
  <c r="L4769" i="2"/>
  <c r="M4768" i="2"/>
  <c r="L4768" i="2"/>
  <c r="M4767" i="2"/>
  <c r="L4767" i="2"/>
  <c r="M4766" i="2"/>
  <c r="L4766" i="2"/>
  <c r="M4765" i="2"/>
  <c r="L4765" i="2"/>
  <c r="M4764" i="2"/>
  <c r="L4764" i="2"/>
  <c r="M4763" i="2"/>
  <c r="L4763" i="2"/>
  <c r="M4762" i="2"/>
  <c r="L4762" i="2"/>
  <c r="M4761" i="2"/>
  <c r="L4761" i="2"/>
  <c r="M4760" i="2"/>
  <c r="L4760" i="2"/>
  <c r="M4759" i="2"/>
  <c r="L4759" i="2"/>
  <c r="M4758" i="2"/>
  <c r="L4758" i="2"/>
  <c r="M4757" i="2"/>
  <c r="L4757" i="2"/>
  <c r="M4756" i="2"/>
  <c r="L4756" i="2"/>
  <c r="M4755" i="2"/>
  <c r="L4755" i="2"/>
  <c r="M4754" i="2"/>
  <c r="L4754" i="2"/>
  <c r="M4753" i="2"/>
  <c r="L4753" i="2"/>
  <c r="M4752" i="2"/>
  <c r="L4752" i="2"/>
  <c r="M4751" i="2" l="1"/>
  <c r="L4751" i="2"/>
  <c r="M4750" i="2"/>
  <c r="L4750" i="2"/>
  <c r="M4749" i="2"/>
  <c r="L4749" i="2"/>
  <c r="M4748" i="2"/>
  <c r="L4748" i="2"/>
  <c r="M4747" i="2"/>
  <c r="L4747" i="2"/>
  <c r="M4746" i="2"/>
  <c r="L4746" i="2"/>
  <c r="M4745" i="2"/>
  <c r="L4745" i="2"/>
  <c r="M4744" i="2"/>
  <c r="L4744" i="2"/>
  <c r="M4743" i="2"/>
  <c r="L4743" i="2"/>
  <c r="M4742" i="2"/>
  <c r="L4742" i="2"/>
  <c r="M4741" i="2"/>
  <c r="L4741" i="2"/>
  <c r="M4740" i="2"/>
  <c r="L4740" i="2"/>
  <c r="M4739" i="2"/>
  <c r="L4739" i="2"/>
  <c r="M4738" i="2"/>
  <c r="L4738" i="2"/>
  <c r="M4737" i="2"/>
  <c r="L4737" i="2"/>
  <c r="M4736" i="2"/>
  <c r="L4736" i="2"/>
  <c r="M4735" i="2"/>
  <c r="L4735" i="2"/>
  <c r="M4734" i="2"/>
  <c r="L4734" i="2"/>
  <c r="M4733" i="2"/>
  <c r="L4733" i="2"/>
  <c r="M4732" i="2"/>
  <c r="L4732" i="2"/>
  <c r="M4731" i="2"/>
  <c r="L4731" i="2"/>
  <c r="M4730" i="2"/>
  <c r="L4730" i="2"/>
  <c r="M4729" i="2"/>
  <c r="L4729" i="2"/>
  <c r="M4728" i="2"/>
  <c r="L4728" i="2"/>
  <c r="M4727" i="2"/>
  <c r="L4727" i="2"/>
  <c r="M4726" i="2"/>
  <c r="L4726" i="2"/>
  <c r="M4725" i="2"/>
  <c r="L4725" i="2"/>
  <c r="M4724" i="2"/>
  <c r="L4724" i="2"/>
  <c r="M4723" i="2"/>
  <c r="L4723" i="2"/>
  <c r="M4722" i="2"/>
  <c r="L4722" i="2"/>
  <c r="M4721" i="2"/>
  <c r="L4721" i="2"/>
  <c r="M4720" i="2"/>
  <c r="L4720" i="2"/>
  <c r="M4719" i="2"/>
  <c r="L4719" i="2"/>
  <c r="M4718" i="2"/>
  <c r="L4718" i="2"/>
  <c r="M4717" i="2"/>
  <c r="L4717" i="2"/>
  <c r="M4716" i="2"/>
  <c r="L4716" i="2"/>
  <c r="M4715" i="2"/>
  <c r="L4715" i="2"/>
  <c r="M4714" i="2"/>
  <c r="L4714" i="2"/>
  <c r="M4713" i="2" l="1"/>
  <c r="L4713" i="2"/>
  <c r="M4712" i="2"/>
  <c r="L4712" i="2"/>
  <c r="M4711" i="2"/>
  <c r="L4711" i="2"/>
  <c r="M4710" i="2"/>
  <c r="L4710" i="2"/>
  <c r="M4709" i="2"/>
  <c r="L4709" i="2"/>
  <c r="M4708" i="2"/>
  <c r="L4708" i="2"/>
  <c r="M4707" i="2"/>
  <c r="L4707" i="2"/>
  <c r="M4706" i="2"/>
  <c r="L4706" i="2"/>
  <c r="M4705" i="2"/>
  <c r="L4705" i="2"/>
  <c r="M4704" i="2"/>
  <c r="L4704" i="2"/>
  <c r="M4703" i="2"/>
  <c r="L4703" i="2"/>
  <c r="M4702" i="2"/>
  <c r="L4702" i="2"/>
  <c r="M4701" i="2"/>
  <c r="L4701" i="2"/>
  <c r="M4700" i="2"/>
  <c r="L4700" i="2"/>
  <c r="M4699" i="2"/>
  <c r="L4699" i="2"/>
  <c r="M4698" i="2"/>
  <c r="L4698" i="2"/>
  <c r="M4697" i="2"/>
  <c r="L4697" i="2"/>
  <c r="M4696" i="2"/>
  <c r="L4696" i="2"/>
  <c r="M4695" i="2"/>
  <c r="L4695" i="2"/>
  <c r="M4694" i="2"/>
  <c r="L4694" i="2"/>
  <c r="M4693" i="2"/>
  <c r="L4693" i="2"/>
  <c r="M4692" i="2"/>
  <c r="L4692" i="2"/>
  <c r="M4691" i="2"/>
  <c r="L4691" i="2"/>
  <c r="M4690" i="2"/>
  <c r="L4690" i="2"/>
  <c r="M4689" i="2"/>
  <c r="L4689" i="2"/>
  <c r="M4688" i="2"/>
  <c r="L4688" i="2"/>
  <c r="M4687" i="2"/>
  <c r="L4687" i="2"/>
  <c r="M4686" i="2"/>
  <c r="L4686" i="2"/>
  <c r="M4685" i="2"/>
  <c r="L4685" i="2"/>
  <c r="M4684" i="2"/>
  <c r="L4684" i="2"/>
  <c r="M4683" i="2"/>
  <c r="L4683" i="2"/>
  <c r="M4682" i="2"/>
  <c r="L4682" i="2"/>
  <c r="M4681" i="2"/>
  <c r="L4681" i="2"/>
  <c r="M4680" i="2"/>
  <c r="L4680" i="2"/>
  <c r="M4679" i="2"/>
  <c r="L4679" i="2"/>
  <c r="M4678" i="2"/>
  <c r="L4678" i="2"/>
  <c r="M4677" i="2"/>
  <c r="L4677" i="2"/>
  <c r="M4676" i="2"/>
  <c r="L4676" i="2"/>
  <c r="M4675" i="2" l="1"/>
  <c r="L4675" i="2"/>
  <c r="M4674" i="2"/>
  <c r="L4674" i="2"/>
  <c r="M4673" i="2"/>
  <c r="L4673" i="2"/>
  <c r="M4672" i="2"/>
  <c r="L4672" i="2"/>
  <c r="M4671" i="2"/>
  <c r="L4671" i="2"/>
  <c r="M4670" i="2"/>
  <c r="L4670" i="2"/>
  <c r="M4669" i="2"/>
  <c r="L4669" i="2"/>
  <c r="M4668" i="2"/>
  <c r="L4668" i="2"/>
  <c r="M4667" i="2"/>
  <c r="L4667" i="2"/>
  <c r="M4666" i="2"/>
  <c r="L4666" i="2"/>
  <c r="M4665" i="2"/>
  <c r="L4665" i="2"/>
  <c r="M4664" i="2"/>
  <c r="L4664" i="2"/>
  <c r="M4663" i="2"/>
  <c r="L4663" i="2"/>
  <c r="M4662" i="2"/>
  <c r="L4662" i="2"/>
  <c r="M4661" i="2"/>
  <c r="L4661" i="2"/>
  <c r="M4660" i="2"/>
  <c r="L4660" i="2"/>
  <c r="M4659" i="2"/>
  <c r="L4659" i="2"/>
  <c r="M4658" i="2"/>
  <c r="L4658" i="2"/>
  <c r="M4657" i="2"/>
  <c r="L4657" i="2"/>
  <c r="M4656" i="2"/>
  <c r="L4656" i="2"/>
  <c r="M4655" i="2"/>
  <c r="L4655" i="2"/>
  <c r="M4654" i="2"/>
  <c r="L4654" i="2"/>
  <c r="M4653" i="2"/>
  <c r="L4653" i="2"/>
  <c r="M4652" i="2"/>
  <c r="L4652" i="2"/>
  <c r="M4651" i="2"/>
  <c r="L4651" i="2"/>
  <c r="M4650" i="2"/>
  <c r="L4650" i="2"/>
  <c r="M4649" i="2"/>
  <c r="L4649" i="2"/>
  <c r="M4648" i="2"/>
  <c r="L4648" i="2"/>
  <c r="M4647" i="2"/>
  <c r="L4647" i="2"/>
  <c r="M4646" i="2"/>
  <c r="L4646" i="2"/>
  <c r="M4645" i="2"/>
  <c r="L4645" i="2"/>
  <c r="M4644" i="2"/>
  <c r="L4644" i="2"/>
  <c r="M4643" i="2"/>
  <c r="L4643" i="2"/>
  <c r="M4642" i="2"/>
  <c r="L4642" i="2"/>
  <c r="M4641" i="2"/>
  <c r="L4641" i="2"/>
  <c r="M4640" i="2"/>
  <c r="L4640" i="2"/>
  <c r="M4639" i="2"/>
  <c r="L4639" i="2"/>
  <c r="M4638" i="2"/>
  <c r="L4638" i="2"/>
  <c r="M4637" i="2" l="1"/>
  <c r="L4637" i="2"/>
  <c r="M4636" i="2"/>
  <c r="L4636" i="2"/>
  <c r="M4635" i="2"/>
  <c r="L4635" i="2"/>
  <c r="M4634" i="2"/>
  <c r="L4634" i="2"/>
  <c r="M4633" i="2"/>
  <c r="L4633" i="2"/>
  <c r="M4632" i="2"/>
  <c r="L4632" i="2"/>
  <c r="M4631" i="2"/>
  <c r="L4631" i="2"/>
  <c r="M4630" i="2"/>
  <c r="L4630" i="2"/>
  <c r="M4629" i="2"/>
  <c r="L4629" i="2"/>
  <c r="M4628" i="2"/>
  <c r="L4628" i="2"/>
  <c r="M4627" i="2"/>
  <c r="L4627" i="2"/>
  <c r="M4626" i="2"/>
  <c r="L4626" i="2"/>
  <c r="M4625" i="2"/>
  <c r="L4625" i="2"/>
  <c r="M4624" i="2"/>
  <c r="L4624" i="2"/>
  <c r="M4623" i="2"/>
  <c r="L4623" i="2"/>
  <c r="M4622" i="2"/>
  <c r="L4622" i="2"/>
  <c r="M4621" i="2"/>
  <c r="L4621" i="2"/>
  <c r="M4620" i="2"/>
  <c r="L4620" i="2"/>
  <c r="M4619" i="2"/>
  <c r="L4619" i="2"/>
  <c r="M4618" i="2"/>
  <c r="L4618" i="2"/>
  <c r="M4617" i="2"/>
  <c r="L4617" i="2"/>
  <c r="M4616" i="2"/>
  <c r="L4616" i="2"/>
  <c r="M4615" i="2"/>
  <c r="L4615" i="2"/>
  <c r="M4614" i="2"/>
  <c r="L4614" i="2"/>
  <c r="M4613" i="2"/>
  <c r="L4613" i="2"/>
  <c r="M4612" i="2"/>
  <c r="L4612" i="2"/>
  <c r="M4611" i="2"/>
  <c r="L4611" i="2"/>
  <c r="M4610" i="2"/>
  <c r="L4610" i="2"/>
  <c r="M4609" i="2"/>
  <c r="L4609" i="2"/>
  <c r="M4608" i="2"/>
  <c r="L4608" i="2"/>
  <c r="M4607" i="2"/>
  <c r="L4607" i="2"/>
  <c r="M4606" i="2"/>
  <c r="L4606" i="2"/>
  <c r="M4605" i="2"/>
  <c r="L4605" i="2"/>
  <c r="M4604" i="2"/>
  <c r="L4604" i="2"/>
  <c r="M4603" i="2"/>
  <c r="L4603" i="2"/>
  <c r="M4602" i="2"/>
  <c r="L4602" i="2"/>
  <c r="M4601" i="2"/>
  <c r="L4601" i="2"/>
  <c r="M4600" i="2"/>
  <c r="L4600" i="2"/>
  <c r="M4599" i="2" l="1"/>
  <c r="L4599" i="2"/>
  <c r="M4598" i="2"/>
  <c r="L4598" i="2"/>
  <c r="M4597" i="2"/>
  <c r="L4597" i="2"/>
  <c r="M4596" i="2"/>
  <c r="L4596" i="2"/>
  <c r="M4595" i="2"/>
  <c r="L4595" i="2"/>
  <c r="M4594" i="2"/>
  <c r="L4594" i="2"/>
  <c r="M4593" i="2"/>
  <c r="L4593" i="2"/>
  <c r="M4592" i="2"/>
  <c r="L4592" i="2"/>
  <c r="M4591" i="2"/>
  <c r="L4591" i="2"/>
  <c r="M4590" i="2"/>
  <c r="L4590" i="2"/>
  <c r="M4589" i="2"/>
  <c r="L4589" i="2"/>
  <c r="M4588" i="2"/>
  <c r="L4588" i="2"/>
  <c r="M4587" i="2"/>
  <c r="L4587" i="2"/>
  <c r="M4586" i="2"/>
  <c r="L4586" i="2"/>
  <c r="M4585" i="2"/>
  <c r="L4585" i="2"/>
  <c r="M4584" i="2"/>
  <c r="L4584" i="2"/>
  <c r="M4583" i="2"/>
  <c r="L4583" i="2"/>
  <c r="M4582" i="2"/>
  <c r="L4582" i="2"/>
  <c r="M4581" i="2"/>
  <c r="L4581" i="2"/>
  <c r="M4580" i="2"/>
  <c r="L4580" i="2"/>
  <c r="M4579" i="2"/>
  <c r="L4579" i="2"/>
  <c r="M4578" i="2"/>
  <c r="L4578" i="2"/>
  <c r="M4577" i="2"/>
  <c r="L4577" i="2"/>
  <c r="M4576" i="2"/>
  <c r="L4576" i="2"/>
  <c r="M4575" i="2"/>
  <c r="L4575" i="2"/>
  <c r="M4574" i="2"/>
  <c r="L4574" i="2"/>
  <c r="M4573" i="2"/>
  <c r="L4573" i="2"/>
  <c r="M4572" i="2"/>
  <c r="L4572" i="2"/>
  <c r="M4571" i="2"/>
  <c r="L4571" i="2"/>
  <c r="M4570" i="2"/>
  <c r="L4570" i="2"/>
  <c r="M4569" i="2"/>
  <c r="L4569" i="2"/>
  <c r="M4568" i="2"/>
  <c r="L4568" i="2"/>
  <c r="M4567" i="2"/>
  <c r="L4567" i="2"/>
  <c r="M4566" i="2"/>
  <c r="L4566" i="2"/>
  <c r="M4565" i="2"/>
  <c r="L4565" i="2"/>
  <c r="M4564" i="2"/>
  <c r="L4564" i="2"/>
  <c r="M4563" i="2"/>
  <c r="L4563" i="2"/>
  <c r="M4562" i="2"/>
  <c r="L4562" i="2"/>
  <c r="M4561" i="2" l="1"/>
  <c r="L4561" i="2"/>
  <c r="M4560" i="2"/>
  <c r="L4560" i="2"/>
  <c r="M4559" i="2"/>
  <c r="L4559" i="2"/>
  <c r="M4558" i="2"/>
  <c r="L4558" i="2"/>
  <c r="M4557" i="2"/>
  <c r="L4557" i="2"/>
  <c r="M4556" i="2"/>
  <c r="L4556" i="2"/>
  <c r="M4555" i="2"/>
  <c r="L4555" i="2"/>
  <c r="M4554" i="2"/>
  <c r="L4554" i="2"/>
  <c r="M4553" i="2"/>
  <c r="L4553" i="2"/>
  <c r="M4552" i="2"/>
  <c r="L4552" i="2"/>
  <c r="M4551" i="2"/>
  <c r="L4551" i="2"/>
  <c r="M4550" i="2"/>
  <c r="L4550" i="2"/>
  <c r="M4549" i="2"/>
  <c r="L4549" i="2"/>
  <c r="M4548" i="2"/>
  <c r="L4548" i="2"/>
  <c r="M4547" i="2"/>
  <c r="L4547" i="2"/>
  <c r="M4546" i="2"/>
  <c r="L4546" i="2"/>
  <c r="M4545" i="2"/>
  <c r="L4545" i="2"/>
  <c r="M4544" i="2"/>
  <c r="L4544" i="2"/>
  <c r="M4543" i="2"/>
  <c r="L4543" i="2"/>
  <c r="M4542" i="2"/>
  <c r="L4542" i="2"/>
  <c r="M4541" i="2"/>
  <c r="L4541" i="2"/>
  <c r="M4540" i="2"/>
  <c r="L4540" i="2"/>
  <c r="M4539" i="2"/>
  <c r="L4539" i="2"/>
  <c r="M4538" i="2"/>
  <c r="L4538" i="2"/>
  <c r="M4537" i="2"/>
  <c r="L4537" i="2"/>
  <c r="M4536" i="2"/>
  <c r="L4536" i="2"/>
  <c r="M4535" i="2"/>
  <c r="L4535" i="2"/>
  <c r="M4534" i="2"/>
  <c r="L4534" i="2"/>
  <c r="M4533" i="2"/>
  <c r="L4533" i="2"/>
  <c r="M4532" i="2"/>
  <c r="L4532" i="2"/>
  <c r="M4531" i="2"/>
  <c r="L4531" i="2"/>
  <c r="M4530" i="2"/>
  <c r="L4530" i="2"/>
  <c r="M4529" i="2"/>
  <c r="L4529" i="2"/>
  <c r="M4528" i="2"/>
  <c r="L4528" i="2"/>
  <c r="M4527" i="2"/>
  <c r="L4527" i="2"/>
  <c r="M4526" i="2"/>
  <c r="L4526" i="2"/>
  <c r="M4525" i="2"/>
  <c r="L4525" i="2"/>
  <c r="M4524" i="2"/>
  <c r="L4524" i="2"/>
  <c r="M4523" i="2" l="1"/>
  <c r="L4523" i="2"/>
  <c r="M4522" i="2"/>
  <c r="L4522" i="2"/>
  <c r="M4521" i="2"/>
  <c r="L4521" i="2"/>
  <c r="M4520" i="2"/>
  <c r="L4520" i="2"/>
  <c r="M4519" i="2"/>
  <c r="L4519" i="2"/>
  <c r="M4518" i="2"/>
  <c r="L4518" i="2"/>
  <c r="M4517" i="2"/>
  <c r="L4517" i="2"/>
  <c r="M4516" i="2"/>
  <c r="L4516" i="2"/>
  <c r="M4515" i="2"/>
  <c r="L4515" i="2"/>
  <c r="M4514" i="2"/>
  <c r="L4514" i="2"/>
  <c r="M4513" i="2"/>
  <c r="L4513" i="2"/>
  <c r="M4512" i="2"/>
  <c r="L4512" i="2"/>
  <c r="M4511" i="2"/>
  <c r="L4511" i="2"/>
  <c r="M4510" i="2"/>
  <c r="L4510" i="2"/>
  <c r="M4509" i="2"/>
  <c r="L4509" i="2"/>
  <c r="M4508" i="2"/>
  <c r="L4508" i="2"/>
  <c r="M4507" i="2"/>
  <c r="L4507" i="2"/>
  <c r="M4506" i="2"/>
  <c r="L4506" i="2"/>
  <c r="M4505" i="2"/>
  <c r="L4505" i="2"/>
  <c r="M4504" i="2"/>
  <c r="L4504" i="2"/>
  <c r="M4503" i="2"/>
  <c r="L4503" i="2"/>
  <c r="M4502" i="2"/>
  <c r="L4502" i="2"/>
  <c r="M4501" i="2"/>
  <c r="L4501" i="2"/>
  <c r="M4500" i="2"/>
  <c r="L4500" i="2"/>
  <c r="M4499" i="2"/>
  <c r="L4499" i="2"/>
  <c r="M4498" i="2"/>
  <c r="L4498" i="2"/>
  <c r="M4497" i="2"/>
  <c r="L4497" i="2"/>
  <c r="M4496" i="2"/>
  <c r="L4496" i="2"/>
  <c r="M4495" i="2"/>
  <c r="L4495" i="2"/>
  <c r="M4494" i="2"/>
  <c r="L4494" i="2"/>
  <c r="M4493" i="2"/>
  <c r="L4493" i="2"/>
  <c r="M4492" i="2"/>
  <c r="L4492" i="2"/>
  <c r="M4491" i="2"/>
  <c r="L4491" i="2"/>
  <c r="M4490" i="2"/>
  <c r="L4490" i="2"/>
  <c r="M4489" i="2"/>
  <c r="L4489" i="2"/>
  <c r="M4488" i="2"/>
  <c r="L4488" i="2"/>
  <c r="M4487" i="2"/>
  <c r="L4487" i="2"/>
  <c r="M4486" i="2"/>
  <c r="L4486" i="2"/>
  <c r="M4485" i="2" l="1"/>
  <c r="L4485" i="2"/>
  <c r="M4484" i="2"/>
  <c r="L4484" i="2"/>
  <c r="M4483" i="2"/>
  <c r="L4483" i="2"/>
  <c r="M4482" i="2"/>
  <c r="L4482" i="2"/>
  <c r="M4481" i="2"/>
  <c r="L4481" i="2"/>
  <c r="M4480" i="2"/>
  <c r="L4480" i="2"/>
  <c r="M4479" i="2"/>
  <c r="L4479" i="2"/>
  <c r="M4478" i="2"/>
  <c r="L4478" i="2"/>
  <c r="M4477" i="2"/>
  <c r="L4477" i="2"/>
  <c r="M4476" i="2"/>
  <c r="L4476" i="2"/>
  <c r="M4475" i="2"/>
  <c r="L4475" i="2"/>
  <c r="M4474" i="2"/>
  <c r="L4474" i="2"/>
  <c r="M4473" i="2"/>
  <c r="L4473" i="2"/>
  <c r="M4472" i="2"/>
  <c r="L4472" i="2"/>
  <c r="M4471" i="2"/>
  <c r="L4471" i="2"/>
  <c r="M4470" i="2"/>
  <c r="L4470" i="2"/>
  <c r="M4469" i="2"/>
  <c r="L4469" i="2"/>
  <c r="M4468" i="2"/>
  <c r="L4468" i="2"/>
  <c r="M4467" i="2"/>
  <c r="L4467" i="2"/>
  <c r="M4466" i="2"/>
  <c r="L4466" i="2"/>
  <c r="M4465" i="2"/>
  <c r="L4465" i="2"/>
  <c r="M4464" i="2"/>
  <c r="L4464" i="2"/>
  <c r="M4463" i="2"/>
  <c r="L4463" i="2"/>
  <c r="M4462" i="2"/>
  <c r="L4462" i="2"/>
  <c r="M4461" i="2"/>
  <c r="L4461" i="2"/>
  <c r="M4460" i="2"/>
  <c r="L4460" i="2"/>
  <c r="M4459" i="2"/>
  <c r="L4459" i="2"/>
  <c r="M4458" i="2"/>
  <c r="L4458" i="2"/>
  <c r="M4457" i="2"/>
  <c r="L4457" i="2"/>
  <c r="M4456" i="2"/>
  <c r="L4456" i="2"/>
  <c r="M4455" i="2"/>
  <c r="L4455" i="2"/>
  <c r="M4454" i="2"/>
  <c r="L4454" i="2"/>
  <c r="M4453" i="2"/>
  <c r="L4453" i="2"/>
  <c r="M4452" i="2"/>
  <c r="L4452" i="2"/>
  <c r="M4451" i="2"/>
  <c r="L4451" i="2"/>
  <c r="M4450" i="2"/>
  <c r="L4450" i="2"/>
  <c r="M4449" i="2"/>
  <c r="L4449" i="2"/>
  <c r="M4448" i="2"/>
  <c r="L4448" i="2"/>
  <c r="D82" i="4" l="1"/>
  <c r="E82" i="4" s="1"/>
  <c r="D83" i="4"/>
  <c r="E83" i="4" s="1"/>
  <c r="D84" i="4"/>
  <c r="E84" i="4" s="1"/>
  <c r="D85" i="4"/>
  <c r="E85" i="4" s="1"/>
  <c r="D86" i="4"/>
  <c r="E86" i="4" s="1"/>
  <c r="D87" i="4"/>
  <c r="E87" i="4" s="1"/>
  <c r="D88" i="4"/>
  <c r="E88" i="4" s="1"/>
  <c r="D89" i="4"/>
  <c r="E89" i="4" s="1"/>
  <c r="D90" i="4"/>
  <c r="E90" i="4" s="1"/>
  <c r="D91" i="4"/>
  <c r="E91" i="4" s="1"/>
  <c r="D92" i="4"/>
  <c r="E92" i="4" s="1"/>
  <c r="D93" i="4"/>
  <c r="E93" i="4" s="1"/>
  <c r="V82" i="4"/>
  <c r="W82" i="4" s="1"/>
  <c r="V83" i="4"/>
  <c r="W83" i="4" s="1"/>
  <c r="V84" i="4"/>
  <c r="W84" i="4" s="1"/>
  <c r="V85" i="4"/>
  <c r="W85" i="4" s="1"/>
  <c r="V86" i="4"/>
  <c r="W86" i="4" s="1"/>
  <c r="V87" i="4"/>
  <c r="W87" i="4" s="1"/>
  <c r="V88" i="4"/>
  <c r="W88" i="4" s="1"/>
  <c r="V89" i="4"/>
  <c r="W89" i="4" s="1"/>
  <c r="V90" i="4"/>
  <c r="W90" i="4" s="1"/>
  <c r="V91" i="4"/>
  <c r="W91" i="4" s="1"/>
  <c r="V92" i="4"/>
  <c r="W92" i="4" s="1"/>
  <c r="V93" i="4"/>
  <c r="W93" i="4" s="1"/>
  <c r="M82" i="4"/>
  <c r="N82" i="4" s="1"/>
  <c r="M83" i="4"/>
  <c r="N83" i="4" s="1"/>
  <c r="M84" i="4"/>
  <c r="N84" i="4" s="1"/>
  <c r="M85" i="4"/>
  <c r="N85" i="4" s="1"/>
  <c r="M86" i="4"/>
  <c r="N86" i="4" s="1"/>
  <c r="M87" i="4"/>
  <c r="N87" i="4" s="1"/>
  <c r="M88" i="4"/>
  <c r="N88" i="4" s="1"/>
  <c r="M89" i="4"/>
  <c r="N89" i="4" s="1"/>
  <c r="M90" i="4"/>
  <c r="N90" i="4" s="1"/>
  <c r="M91" i="4"/>
  <c r="N91" i="4" s="1"/>
  <c r="M92" i="4"/>
  <c r="N92" i="4" s="1"/>
  <c r="M93" i="4"/>
  <c r="N93" i="4" s="1"/>
  <c r="V224" i="4"/>
  <c r="W224" i="4" s="1"/>
  <c r="V225" i="4"/>
  <c r="W225" i="4" s="1"/>
  <c r="V226" i="4"/>
  <c r="W226" i="4" s="1"/>
  <c r="V227" i="4"/>
  <c r="W227" i="4" s="1"/>
  <c r="V228" i="4"/>
  <c r="W228" i="4" s="1"/>
  <c r="V229" i="4"/>
  <c r="W229" i="4" s="1"/>
  <c r="V230" i="4"/>
  <c r="W230" i="4" s="1"/>
  <c r="V231" i="4"/>
  <c r="W231" i="4" s="1"/>
  <c r="V232" i="4"/>
  <c r="W232" i="4" s="1"/>
  <c r="V233" i="4"/>
  <c r="W233" i="4" s="1"/>
  <c r="V234" i="4"/>
  <c r="W234" i="4" s="1"/>
  <c r="V235" i="4"/>
  <c r="W235" i="4" s="1"/>
  <c r="M224" i="4"/>
  <c r="N224" i="4" s="1"/>
  <c r="M225" i="4"/>
  <c r="N225" i="4" s="1"/>
  <c r="M226" i="4"/>
  <c r="N226" i="4" s="1"/>
  <c r="M227" i="4"/>
  <c r="N227" i="4" s="1"/>
  <c r="M228" i="4"/>
  <c r="N228" i="4" s="1"/>
  <c r="M229" i="4"/>
  <c r="N229" i="4" s="1"/>
  <c r="M230" i="4"/>
  <c r="N230" i="4" s="1"/>
  <c r="M231" i="4"/>
  <c r="N231" i="4" s="1"/>
  <c r="M232" i="4"/>
  <c r="N232" i="4" s="1"/>
  <c r="M233" i="4"/>
  <c r="N233" i="4" s="1"/>
  <c r="M234" i="4"/>
  <c r="N234" i="4" s="1"/>
  <c r="M235" i="4"/>
  <c r="N235" i="4" s="1"/>
  <c r="D224" i="4"/>
  <c r="E224" i="4" s="1"/>
  <c r="D225" i="4"/>
  <c r="E225" i="4" s="1"/>
  <c r="D226" i="4"/>
  <c r="E226" i="4" s="1"/>
  <c r="D227" i="4"/>
  <c r="E227" i="4" s="1"/>
  <c r="D228" i="4"/>
  <c r="E228" i="4" s="1"/>
  <c r="D229" i="4"/>
  <c r="E229" i="4" s="1"/>
  <c r="D230" i="4"/>
  <c r="E230" i="4" s="1"/>
  <c r="D231" i="4"/>
  <c r="E231" i="4" s="1"/>
  <c r="D232" i="4"/>
  <c r="E232" i="4" s="1"/>
  <c r="D233" i="4"/>
  <c r="E233" i="4" s="1"/>
  <c r="D234" i="4"/>
  <c r="E234" i="4" s="1"/>
  <c r="D235" i="4"/>
  <c r="E235" i="4" s="1"/>
  <c r="G87" i="4" l="1"/>
  <c r="Y87" i="4"/>
  <c r="P84" i="4"/>
  <c r="G84" i="4"/>
  <c r="P87" i="4"/>
  <c r="Y84" i="4"/>
  <c r="M4447" i="2"/>
  <c r="L4447" i="2"/>
  <c r="M4446" i="2"/>
  <c r="L4446" i="2"/>
  <c r="M4445" i="2"/>
  <c r="L4445" i="2"/>
  <c r="M4444" i="2"/>
  <c r="L4444" i="2"/>
  <c r="M4443" i="2"/>
  <c r="L4443" i="2"/>
  <c r="M4442" i="2"/>
  <c r="L4442" i="2"/>
  <c r="M4441" i="2"/>
  <c r="L4441" i="2"/>
  <c r="M4440" i="2"/>
  <c r="L4440" i="2"/>
  <c r="M4439" i="2"/>
  <c r="L4439" i="2"/>
  <c r="M4438" i="2"/>
  <c r="L4438" i="2"/>
  <c r="M4437" i="2"/>
  <c r="L4437" i="2"/>
  <c r="M4436" i="2"/>
  <c r="L4436" i="2"/>
  <c r="M4435" i="2"/>
  <c r="L4435" i="2"/>
  <c r="M4434" i="2"/>
  <c r="L4434" i="2"/>
  <c r="M4433" i="2"/>
  <c r="L4433" i="2"/>
  <c r="M4432" i="2"/>
  <c r="L4432" i="2"/>
  <c r="M4431" i="2"/>
  <c r="L4431" i="2"/>
  <c r="M4430" i="2"/>
  <c r="L4430" i="2"/>
  <c r="M4429" i="2"/>
  <c r="L4429" i="2"/>
  <c r="M4428" i="2"/>
  <c r="L4428" i="2"/>
  <c r="M4427" i="2"/>
  <c r="L4427" i="2"/>
  <c r="M4426" i="2"/>
  <c r="L4426" i="2"/>
  <c r="M4425" i="2"/>
  <c r="L4425" i="2"/>
  <c r="M4424" i="2"/>
  <c r="L4424" i="2"/>
  <c r="M4423" i="2"/>
  <c r="L4423" i="2"/>
  <c r="M4422" i="2"/>
  <c r="L4422" i="2"/>
  <c r="M4421" i="2"/>
  <c r="L4421" i="2"/>
  <c r="M4420" i="2"/>
  <c r="L4420" i="2"/>
  <c r="M4419" i="2"/>
  <c r="L4419" i="2"/>
  <c r="M4418" i="2"/>
  <c r="L4418" i="2"/>
  <c r="M4417" i="2"/>
  <c r="L4417" i="2"/>
  <c r="M4416" i="2"/>
  <c r="L4416" i="2"/>
  <c r="M4415" i="2"/>
  <c r="L4415" i="2"/>
  <c r="M4414" i="2"/>
  <c r="L4414" i="2"/>
  <c r="M4413" i="2"/>
  <c r="L4413" i="2"/>
  <c r="M4412" i="2"/>
  <c r="L4412" i="2"/>
  <c r="M4411" i="2"/>
  <c r="L4411" i="2"/>
  <c r="M4410" i="2"/>
  <c r="L4410" i="2"/>
  <c r="M4409" i="2" l="1"/>
  <c r="L4409" i="2"/>
  <c r="M4408" i="2"/>
  <c r="L4408" i="2"/>
  <c r="M4407" i="2"/>
  <c r="L4407" i="2"/>
  <c r="M4406" i="2"/>
  <c r="L4406" i="2"/>
  <c r="M4405" i="2"/>
  <c r="L4405" i="2"/>
  <c r="M4404" i="2"/>
  <c r="L4404" i="2"/>
  <c r="M4403" i="2"/>
  <c r="L4403" i="2"/>
  <c r="M4402" i="2"/>
  <c r="L4402" i="2"/>
  <c r="M4401" i="2"/>
  <c r="L4401" i="2"/>
  <c r="M4400" i="2"/>
  <c r="L4400" i="2"/>
  <c r="M4399" i="2"/>
  <c r="L4399" i="2"/>
  <c r="M4398" i="2"/>
  <c r="L4398" i="2"/>
  <c r="M4397" i="2"/>
  <c r="L4397" i="2"/>
  <c r="M4396" i="2"/>
  <c r="L4396" i="2"/>
  <c r="M4395" i="2"/>
  <c r="L4395" i="2"/>
  <c r="M4394" i="2"/>
  <c r="L4394" i="2"/>
  <c r="M4393" i="2"/>
  <c r="L4393" i="2"/>
  <c r="M4392" i="2"/>
  <c r="L4392" i="2"/>
  <c r="M4391" i="2"/>
  <c r="L4391" i="2"/>
  <c r="M4390" i="2"/>
  <c r="L4390" i="2"/>
  <c r="M4389" i="2"/>
  <c r="L4389" i="2"/>
  <c r="M4388" i="2"/>
  <c r="L4388" i="2"/>
  <c r="M4387" i="2"/>
  <c r="L4387" i="2"/>
  <c r="M4386" i="2"/>
  <c r="L4386" i="2"/>
  <c r="M4385" i="2"/>
  <c r="L4385" i="2"/>
  <c r="M4384" i="2"/>
  <c r="L4384" i="2"/>
  <c r="M4383" i="2"/>
  <c r="L4383" i="2"/>
  <c r="M4382" i="2"/>
  <c r="L4382" i="2"/>
  <c r="M4381" i="2"/>
  <c r="L4381" i="2"/>
  <c r="M4380" i="2"/>
  <c r="L4380" i="2"/>
  <c r="M4379" i="2"/>
  <c r="L4379" i="2"/>
  <c r="M4378" i="2"/>
  <c r="L4378" i="2"/>
  <c r="M4377" i="2"/>
  <c r="L4377" i="2"/>
  <c r="M4376" i="2"/>
  <c r="L4376" i="2"/>
  <c r="M4375" i="2"/>
  <c r="L4375" i="2"/>
  <c r="M4374" i="2"/>
  <c r="L4374" i="2"/>
  <c r="M4373" i="2"/>
  <c r="L4373" i="2"/>
  <c r="M4372" i="2"/>
  <c r="L4372" i="2"/>
  <c r="M4371" i="2" l="1"/>
  <c r="L4371" i="2"/>
  <c r="M4370" i="2"/>
  <c r="L4370" i="2"/>
  <c r="M4369" i="2"/>
  <c r="L4369" i="2"/>
  <c r="M4368" i="2"/>
  <c r="L4368" i="2"/>
  <c r="M4367" i="2"/>
  <c r="L4367" i="2"/>
  <c r="M4366" i="2"/>
  <c r="L4366" i="2"/>
  <c r="M4365" i="2"/>
  <c r="L4365" i="2"/>
  <c r="M4364" i="2"/>
  <c r="L4364" i="2"/>
  <c r="M4363" i="2"/>
  <c r="L4363" i="2"/>
  <c r="M4362" i="2"/>
  <c r="L4362" i="2"/>
  <c r="M4361" i="2"/>
  <c r="L4361" i="2"/>
  <c r="M4360" i="2"/>
  <c r="L4360" i="2"/>
  <c r="M4359" i="2"/>
  <c r="L4359" i="2"/>
  <c r="M4358" i="2"/>
  <c r="L4358" i="2"/>
  <c r="M4357" i="2"/>
  <c r="L4357" i="2"/>
  <c r="M4356" i="2"/>
  <c r="L4356" i="2"/>
  <c r="M4355" i="2"/>
  <c r="L4355" i="2"/>
  <c r="M4354" i="2"/>
  <c r="L4354" i="2"/>
  <c r="M4353" i="2"/>
  <c r="L4353" i="2"/>
  <c r="M4352" i="2"/>
  <c r="L4352" i="2"/>
  <c r="M4351" i="2"/>
  <c r="L4351" i="2"/>
  <c r="M4350" i="2"/>
  <c r="L4350" i="2"/>
  <c r="M4349" i="2"/>
  <c r="L4349" i="2"/>
  <c r="M4348" i="2"/>
  <c r="L4348" i="2"/>
  <c r="M4347" i="2"/>
  <c r="L4347" i="2"/>
  <c r="M4346" i="2"/>
  <c r="L4346" i="2"/>
  <c r="M4345" i="2"/>
  <c r="L4345" i="2"/>
  <c r="M4344" i="2"/>
  <c r="L4344" i="2"/>
  <c r="M4343" i="2"/>
  <c r="L4343" i="2"/>
  <c r="M4342" i="2"/>
  <c r="L4342" i="2"/>
  <c r="M4341" i="2"/>
  <c r="L4341" i="2"/>
  <c r="M4340" i="2"/>
  <c r="L4340" i="2"/>
  <c r="M4339" i="2"/>
  <c r="L4339" i="2"/>
  <c r="M4338" i="2"/>
  <c r="L4338" i="2"/>
  <c r="M4337" i="2"/>
  <c r="L4337" i="2"/>
  <c r="M4336" i="2"/>
  <c r="L4336" i="2"/>
  <c r="M4335" i="2"/>
  <c r="L4335" i="2"/>
  <c r="M4334" i="2"/>
  <c r="L4334" i="2"/>
  <c r="M4333" i="2" l="1"/>
  <c r="L4333" i="2"/>
  <c r="M4332" i="2"/>
  <c r="L4332" i="2"/>
  <c r="M4331" i="2"/>
  <c r="L4331" i="2"/>
  <c r="M4330" i="2"/>
  <c r="L4330" i="2"/>
  <c r="M4329" i="2"/>
  <c r="L4329" i="2"/>
  <c r="M4328" i="2"/>
  <c r="L4328" i="2"/>
  <c r="M4327" i="2"/>
  <c r="L4327" i="2"/>
  <c r="M4326" i="2"/>
  <c r="L4326" i="2"/>
  <c r="M4325" i="2"/>
  <c r="L4325" i="2"/>
  <c r="M4324" i="2"/>
  <c r="L4324" i="2"/>
  <c r="M4323" i="2"/>
  <c r="L4323" i="2"/>
  <c r="M4322" i="2"/>
  <c r="L4322" i="2"/>
  <c r="M4321" i="2"/>
  <c r="L4321" i="2"/>
  <c r="M4320" i="2"/>
  <c r="L4320" i="2"/>
  <c r="M4319" i="2"/>
  <c r="L4319" i="2"/>
  <c r="M4318" i="2"/>
  <c r="L4318" i="2"/>
  <c r="M4317" i="2"/>
  <c r="L4317" i="2"/>
  <c r="M4316" i="2"/>
  <c r="L4316" i="2"/>
  <c r="M4315" i="2"/>
  <c r="L4315" i="2"/>
  <c r="M4314" i="2"/>
  <c r="L4314" i="2"/>
  <c r="M4313" i="2"/>
  <c r="L4313" i="2"/>
  <c r="M4312" i="2"/>
  <c r="L4312" i="2"/>
  <c r="M4311" i="2"/>
  <c r="L4311" i="2"/>
  <c r="M4310" i="2"/>
  <c r="L4310" i="2"/>
  <c r="M4309" i="2"/>
  <c r="L4309" i="2"/>
  <c r="M4308" i="2"/>
  <c r="L4308" i="2"/>
  <c r="M4307" i="2"/>
  <c r="L4307" i="2"/>
  <c r="M4306" i="2"/>
  <c r="L4306" i="2"/>
  <c r="M4305" i="2"/>
  <c r="L4305" i="2"/>
  <c r="M4304" i="2"/>
  <c r="L4304" i="2"/>
  <c r="M4303" i="2"/>
  <c r="L4303" i="2"/>
  <c r="M4302" i="2"/>
  <c r="L4302" i="2"/>
  <c r="M4301" i="2"/>
  <c r="L4301" i="2"/>
  <c r="M4300" i="2"/>
  <c r="L4300" i="2"/>
  <c r="M4299" i="2"/>
  <c r="L4299" i="2"/>
  <c r="M4298" i="2"/>
  <c r="L4298" i="2"/>
  <c r="M4297" i="2"/>
  <c r="L4297" i="2"/>
  <c r="M4296" i="2"/>
  <c r="L4296" i="2"/>
  <c r="M4295" i="2" l="1"/>
  <c r="L4295" i="2"/>
  <c r="M4294" i="2"/>
  <c r="L4294" i="2"/>
  <c r="M4293" i="2"/>
  <c r="L4293" i="2"/>
  <c r="M4292" i="2"/>
  <c r="L4292" i="2"/>
  <c r="M4291" i="2"/>
  <c r="L4291" i="2"/>
  <c r="M4290" i="2"/>
  <c r="L4290" i="2"/>
  <c r="M4289" i="2"/>
  <c r="L4289" i="2"/>
  <c r="M4288" i="2"/>
  <c r="L4288" i="2"/>
  <c r="M4287" i="2"/>
  <c r="L4287" i="2"/>
  <c r="M4286" i="2"/>
  <c r="L4286" i="2"/>
  <c r="M4285" i="2"/>
  <c r="L4285" i="2"/>
  <c r="M4284" i="2"/>
  <c r="L4284" i="2"/>
  <c r="M4283" i="2"/>
  <c r="L4283" i="2"/>
  <c r="M4282" i="2"/>
  <c r="L4282" i="2"/>
  <c r="M4281" i="2"/>
  <c r="L4281" i="2"/>
  <c r="M4280" i="2"/>
  <c r="L4280" i="2"/>
  <c r="M4279" i="2"/>
  <c r="L4279" i="2"/>
  <c r="M4278" i="2"/>
  <c r="L4278" i="2"/>
  <c r="M4277" i="2"/>
  <c r="L4277" i="2"/>
  <c r="M4276" i="2"/>
  <c r="L4276" i="2"/>
  <c r="M4275" i="2"/>
  <c r="L4275" i="2"/>
  <c r="M4274" i="2"/>
  <c r="L4274" i="2"/>
  <c r="M4273" i="2"/>
  <c r="L4273" i="2"/>
  <c r="M4272" i="2"/>
  <c r="L4272" i="2"/>
  <c r="M4271" i="2"/>
  <c r="L4271" i="2"/>
  <c r="M4270" i="2"/>
  <c r="L4270" i="2"/>
  <c r="M4269" i="2"/>
  <c r="L4269" i="2"/>
  <c r="M4268" i="2"/>
  <c r="L4268" i="2"/>
  <c r="M4267" i="2"/>
  <c r="L4267" i="2"/>
  <c r="M4266" i="2"/>
  <c r="L4266" i="2"/>
  <c r="M4265" i="2"/>
  <c r="L4265" i="2"/>
  <c r="M4264" i="2"/>
  <c r="L4264" i="2"/>
  <c r="M4263" i="2"/>
  <c r="L4263" i="2"/>
  <c r="M4262" i="2"/>
  <c r="L4262" i="2"/>
  <c r="M4261" i="2"/>
  <c r="L4261" i="2"/>
  <c r="M4260" i="2"/>
  <c r="L4260" i="2"/>
  <c r="M4259" i="2"/>
  <c r="L4259" i="2"/>
  <c r="M4258" i="2"/>
  <c r="L4258" i="2"/>
  <c r="M4257" i="2" l="1"/>
  <c r="L4257" i="2"/>
  <c r="M4256" i="2"/>
  <c r="L4256" i="2"/>
  <c r="M4255" i="2"/>
  <c r="L4255" i="2"/>
  <c r="M4254" i="2"/>
  <c r="L4254" i="2"/>
  <c r="M4253" i="2"/>
  <c r="L4253" i="2"/>
  <c r="M4252" i="2"/>
  <c r="L4252" i="2"/>
  <c r="M4251" i="2"/>
  <c r="L4251" i="2"/>
  <c r="M4250" i="2"/>
  <c r="L4250" i="2"/>
  <c r="M4249" i="2"/>
  <c r="L4249" i="2"/>
  <c r="M4248" i="2"/>
  <c r="L4248" i="2"/>
  <c r="M4247" i="2"/>
  <c r="L4247" i="2"/>
  <c r="M4246" i="2"/>
  <c r="L4246" i="2"/>
  <c r="M4245" i="2"/>
  <c r="L4245" i="2"/>
  <c r="M4244" i="2"/>
  <c r="L4244" i="2"/>
  <c r="M4243" i="2"/>
  <c r="L4243" i="2"/>
  <c r="M4242" i="2"/>
  <c r="L4242" i="2"/>
  <c r="M4241" i="2"/>
  <c r="L4241" i="2"/>
  <c r="M4240" i="2"/>
  <c r="L4240" i="2"/>
  <c r="M4239" i="2"/>
  <c r="L4239" i="2"/>
  <c r="M4238" i="2"/>
  <c r="L4238" i="2"/>
  <c r="M4237" i="2"/>
  <c r="L4237" i="2"/>
  <c r="M4236" i="2"/>
  <c r="L4236" i="2"/>
  <c r="M4235" i="2"/>
  <c r="L4235" i="2"/>
  <c r="M4234" i="2"/>
  <c r="L4234" i="2"/>
  <c r="M4233" i="2"/>
  <c r="L4233" i="2"/>
  <c r="M4232" i="2"/>
  <c r="L4232" i="2"/>
  <c r="M4231" i="2"/>
  <c r="L4231" i="2"/>
  <c r="M4230" i="2"/>
  <c r="L4230" i="2"/>
  <c r="M4229" i="2"/>
  <c r="L4229" i="2"/>
  <c r="M4228" i="2"/>
  <c r="L4228" i="2"/>
  <c r="M4227" i="2"/>
  <c r="L4227" i="2"/>
  <c r="M4226" i="2"/>
  <c r="L4226" i="2"/>
  <c r="M4225" i="2"/>
  <c r="L4225" i="2"/>
  <c r="M4224" i="2"/>
  <c r="L4224" i="2"/>
  <c r="M4223" i="2"/>
  <c r="L4223" i="2"/>
  <c r="M4222" i="2"/>
  <c r="L4222" i="2"/>
  <c r="M4221" i="2"/>
  <c r="L4221" i="2"/>
  <c r="M4220" i="2"/>
  <c r="L4220" i="2"/>
  <c r="M4219" i="2" l="1"/>
  <c r="L4219" i="2"/>
  <c r="M4218" i="2"/>
  <c r="L4218" i="2"/>
  <c r="M4217" i="2"/>
  <c r="L4217" i="2"/>
  <c r="M4216" i="2"/>
  <c r="L4216" i="2"/>
  <c r="M4215" i="2"/>
  <c r="L4215" i="2"/>
  <c r="M4214" i="2"/>
  <c r="L4214" i="2"/>
  <c r="M4213" i="2"/>
  <c r="L4213" i="2"/>
  <c r="M4212" i="2"/>
  <c r="L4212" i="2"/>
  <c r="M4211" i="2"/>
  <c r="L4211" i="2"/>
  <c r="M4210" i="2"/>
  <c r="L4210" i="2"/>
  <c r="M4209" i="2"/>
  <c r="L4209" i="2"/>
  <c r="M4208" i="2"/>
  <c r="L4208" i="2"/>
  <c r="M4207" i="2"/>
  <c r="L4207" i="2"/>
  <c r="M4206" i="2"/>
  <c r="L4206" i="2"/>
  <c r="M4205" i="2"/>
  <c r="L4205" i="2"/>
  <c r="M4204" i="2"/>
  <c r="L4204" i="2"/>
  <c r="M4203" i="2"/>
  <c r="L4203" i="2"/>
  <c r="M4202" i="2"/>
  <c r="L4202" i="2"/>
  <c r="M4201" i="2"/>
  <c r="L4201" i="2"/>
  <c r="M4200" i="2"/>
  <c r="L4200" i="2"/>
  <c r="M4199" i="2"/>
  <c r="L4199" i="2"/>
  <c r="M4198" i="2"/>
  <c r="L4198" i="2"/>
  <c r="M4197" i="2"/>
  <c r="L4197" i="2"/>
  <c r="M4196" i="2"/>
  <c r="L4196" i="2"/>
  <c r="M4195" i="2"/>
  <c r="L4195" i="2"/>
  <c r="M4194" i="2"/>
  <c r="L4194" i="2"/>
  <c r="M4193" i="2"/>
  <c r="L4193" i="2"/>
  <c r="M4192" i="2"/>
  <c r="L4192" i="2"/>
  <c r="M4191" i="2"/>
  <c r="L4191" i="2"/>
  <c r="M4190" i="2"/>
  <c r="L4190" i="2"/>
  <c r="M4189" i="2"/>
  <c r="L4189" i="2"/>
  <c r="M4188" i="2"/>
  <c r="L4188" i="2"/>
  <c r="M4187" i="2"/>
  <c r="L4187" i="2"/>
  <c r="M4186" i="2"/>
  <c r="L4186" i="2"/>
  <c r="M4185" i="2"/>
  <c r="L4185" i="2"/>
  <c r="M4184" i="2"/>
  <c r="L4184" i="2"/>
  <c r="M4183" i="2"/>
  <c r="L4183" i="2"/>
  <c r="M4182" i="2"/>
  <c r="L4182" i="2"/>
  <c r="M4181" i="2" l="1"/>
  <c r="L4181" i="2"/>
  <c r="M4180" i="2"/>
  <c r="L4180" i="2"/>
  <c r="M4179" i="2"/>
  <c r="L4179" i="2"/>
  <c r="M4178" i="2"/>
  <c r="L4178" i="2"/>
  <c r="M4177" i="2"/>
  <c r="L4177" i="2"/>
  <c r="M4176" i="2"/>
  <c r="L4176" i="2"/>
  <c r="M4175" i="2"/>
  <c r="L4175" i="2"/>
  <c r="M4174" i="2"/>
  <c r="L4174" i="2"/>
  <c r="M4173" i="2"/>
  <c r="L4173" i="2"/>
  <c r="M4172" i="2"/>
  <c r="L4172" i="2"/>
  <c r="M4171" i="2"/>
  <c r="L4171" i="2"/>
  <c r="M4170" i="2"/>
  <c r="L4170" i="2"/>
  <c r="M4169" i="2"/>
  <c r="L4169" i="2"/>
  <c r="M4168" i="2"/>
  <c r="L4168" i="2"/>
  <c r="M4167" i="2"/>
  <c r="L4167" i="2"/>
  <c r="M4166" i="2"/>
  <c r="L4166" i="2"/>
  <c r="M4165" i="2"/>
  <c r="L4165" i="2"/>
  <c r="M4164" i="2"/>
  <c r="L4164" i="2"/>
  <c r="M4163" i="2"/>
  <c r="L4163" i="2"/>
  <c r="M4162" i="2"/>
  <c r="L4162" i="2"/>
  <c r="M4161" i="2"/>
  <c r="L4161" i="2"/>
  <c r="M4160" i="2"/>
  <c r="L4160" i="2"/>
  <c r="M4159" i="2"/>
  <c r="L4159" i="2"/>
  <c r="M4158" i="2"/>
  <c r="L4158" i="2"/>
  <c r="M4157" i="2"/>
  <c r="L4157" i="2"/>
  <c r="M4156" i="2"/>
  <c r="L4156" i="2"/>
  <c r="M4155" i="2"/>
  <c r="L4155" i="2"/>
  <c r="M4154" i="2"/>
  <c r="L4154" i="2"/>
  <c r="M4153" i="2"/>
  <c r="L4153" i="2"/>
  <c r="M4152" i="2"/>
  <c r="L4152" i="2"/>
  <c r="M4151" i="2"/>
  <c r="L4151" i="2"/>
  <c r="M4150" i="2"/>
  <c r="L4150" i="2"/>
  <c r="M4149" i="2"/>
  <c r="L4149" i="2"/>
  <c r="M4148" i="2"/>
  <c r="L4148" i="2"/>
  <c r="M4147" i="2"/>
  <c r="L4147" i="2"/>
  <c r="M4146" i="2"/>
  <c r="L4146" i="2"/>
  <c r="M4145" i="2"/>
  <c r="L4145" i="2"/>
  <c r="M4144" i="2"/>
  <c r="L4144" i="2"/>
  <c r="M4143" i="2" l="1"/>
  <c r="L4143" i="2"/>
  <c r="M4142" i="2"/>
  <c r="L4142" i="2"/>
  <c r="M4141" i="2"/>
  <c r="L4141" i="2"/>
  <c r="M4140" i="2"/>
  <c r="L4140" i="2"/>
  <c r="M4139" i="2"/>
  <c r="L4139" i="2"/>
  <c r="M4138" i="2"/>
  <c r="L4138" i="2"/>
  <c r="M4137" i="2"/>
  <c r="L4137" i="2"/>
  <c r="M4136" i="2"/>
  <c r="L4136" i="2"/>
  <c r="M4135" i="2"/>
  <c r="L4135" i="2"/>
  <c r="M4134" i="2"/>
  <c r="L4134" i="2"/>
  <c r="M4133" i="2"/>
  <c r="L4133" i="2"/>
  <c r="M4132" i="2"/>
  <c r="L4132" i="2"/>
  <c r="M4131" i="2"/>
  <c r="L4131" i="2"/>
  <c r="M4130" i="2"/>
  <c r="L4130" i="2"/>
  <c r="M4129" i="2"/>
  <c r="L4129" i="2"/>
  <c r="M4128" i="2"/>
  <c r="L4128" i="2"/>
  <c r="M4127" i="2"/>
  <c r="L4127" i="2"/>
  <c r="M4126" i="2"/>
  <c r="L4126" i="2"/>
  <c r="M4125" i="2"/>
  <c r="L4125" i="2"/>
  <c r="M4124" i="2"/>
  <c r="L4124" i="2"/>
  <c r="M4123" i="2"/>
  <c r="L4123" i="2"/>
  <c r="M4122" i="2"/>
  <c r="L4122" i="2"/>
  <c r="M4121" i="2"/>
  <c r="L4121" i="2"/>
  <c r="M4120" i="2"/>
  <c r="L4120" i="2"/>
  <c r="M4119" i="2"/>
  <c r="L4119" i="2"/>
  <c r="M4118" i="2"/>
  <c r="L4118" i="2"/>
  <c r="M4117" i="2"/>
  <c r="L4117" i="2"/>
  <c r="M4116" i="2"/>
  <c r="L4116" i="2"/>
  <c r="M4115" i="2"/>
  <c r="L4115" i="2"/>
  <c r="M4114" i="2"/>
  <c r="L4114" i="2"/>
  <c r="M4113" i="2"/>
  <c r="L4113" i="2"/>
  <c r="M4112" i="2"/>
  <c r="L4112" i="2"/>
  <c r="M4111" i="2"/>
  <c r="L4111" i="2"/>
  <c r="M4110" i="2"/>
  <c r="L4110" i="2"/>
  <c r="M4109" i="2"/>
  <c r="L4109" i="2"/>
  <c r="M4108" i="2"/>
  <c r="L4108" i="2"/>
  <c r="M4107" i="2"/>
  <c r="L4107" i="2"/>
  <c r="M4106" i="2"/>
  <c r="L4106" i="2"/>
  <c r="M4105" i="2" l="1"/>
  <c r="L4105" i="2"/>
  <c r="M4104" i="2"/>
  <c r="L4104" i="2"/>
  <c r="M4103" i="2"/>
  <c r="L4103" i="2"/>
  <c r="M4102" i="2"/>
  <c r="L4102" i="2"/>
  <c r="M4101" i="2"/>
  <c r="L4101" i="2"/>
  <c r="M4100" i="2"/>
  <c r="L4100" i="2"/>
  <c r="M4099" i="2"/>
  <c r="L4099" i="2"/>
  <c r="M4098" i="2"/>
  <c r="L4098" i="2"/>
  <c r="M4097" i="2"/>
  <c r="L4097" i="2"/>
  <c r="M4096" i="2"/>
  <c r="L4096" i="2"/>
  <c r="M4095" i="2"/>
  <c r="L4095" i="2"/>
  <c r="M4094" i="2"/>
  <c r="L4094" i="2"/>
  <c r="M4093" i="2"/>
  <c r="L4093" i="2"/>
  <c r="M4092" i="2"/>
  <c r="L4092" i="2"/>
  <c r="M4091" i="2"/>
  <c r="L4091" i="2"/>
  <c r="M4090" i="2"/>
  <c r="L4090" i="2"/>
  <c r="M4089" i="2"/>
  <c r="L4089" i="2"/>
  <c r="M4088" i="2"/>
  <c r="L4088" i="2"/>
  <c r="M4087" i="2"/>
  <c r="L4087" i="2"/>
  <c r="M4086" i="2"/>
  <c r="L4086" i="2"/>
  <c r="M4085" i="2"/>
  <c r="L4085" i="2"/>
  <c r="M4084" i="2"/>
  <c r="L4084" i="2"/>
  <c r="M4083" i="2"/>
  <c r="L4083" i="2"/>
  <c r="M4082" i="2"/>
  <c r="L4082" i="2"/>
  <c r="M4081" i="2"/>
  <c r="L4081" i="2"/>
  <c r="M4080" i="2"/>
  <c r="L4080" i="2"/>
  <c r="M4079" i="2"/>
  <c r="L4079" i="2"/>
  <c r="M4078" i="2"/>
  <c r="L4078" i="2"/>
  <c r="M4077" i="2"/>
  <c r="L4077" i="2"/>
  <c r="M4076" i="2"/>
  <c r="L4076" i="2"/>
  <c r="M4075" i="2"/>
  <c r="L4075" i="2"/>
  <c r="M4074" i="2"/>
  <c r="L4074" i="2"/>
  <c r="M4073" i="2"/>
  <c r="L4073" i="2"/>
  <c r="M4072" i="2"/>
  <c r="L4072" i="2"/>
  <c r="M4071" i="2"/>
  <c r="L4071" i="2"/>
  <c r="M4070" i="2"/>
  <c r="L4070" i="2"/>
  <c r="M4069" i="2"/>
  <c r="L4069" i="2"/>
  <c r="M4068" i="2"/>
  <c r="L4068" i="2"/>
  <c r="M4067" i="2" l="1"/>
  <c r="L4067" i="2"/>
  <c r="M4066" i="2"/>
  <c r="L4066" i="2"/>
  <c r="M4065" i="2"/>
  <c r="L4065" i="2"/>
  <c r="M4064" i="2"/>
  <c r="L4064" i="2"/>
  <c r="M4063" i="2"/>
  <c r="L4063" i="2"/>
  <c r="M4062" i="2"/>
  <c r="L4062" i="2"/>
  <c r="M4061" i="2"/>
  <c r="L4061" i="2"/>
  <c r="M4060" i="2"/>
  <c r="L4060" i="2"/>
  <c r="M4059" i="2"/>
  <c r="L4059" i="2"/>
  <c r="M4058" i="2"/>
  <c r="L4058" i="2"/>
  <c r="M4057" i="2"/>
  <c r="L4057" i="2"/>
  <c r="M4056" i="2"/>
  <c r="L4056" i="2"/>
  <c r="M4055" i="2"/>
  <c r="L4055" i="2"/>
  <c r="M4054" i="2"/>
  <c r="L4054" i="2"/>
  <c r="M4053" i="2"/>
  <c r="L4053" i="2"/>
  <c r="M4052" i="2"/>
  <c r="L4052" i="2"/>
  <c r="M4051" i="2"/>
  <c r="L4051" i="2"/>
  <c r="M4050" i="2"/>
  <c r="L4050" i="2"/>
  <c r="M4049" i="2"/>
  <c r="L4049" i="2"/>
  <c r="M4048" i="2"/>
  <c r="L4048" i="2"/>
  <c r="M4047" i="2"/>
  <c r="L4047" i="2"/>
  <c r="M4046" i="2"/>
  <c r="L4046" i="2"/>
  <c r="M4045" i="2"/>
  <c r="L4045" i="2"/>
  <c r="M4044" i="2"/>
  <c r="L4044" i="2"/>
  <c r="M4043" i="2"/>
  <c r="L4043" i="2"/>
  <c r="M4042" i="2"/>
  <c r="L4042" i="2"/>
  <c r="M4041" i="2"/>
  <c r="L4041" i="2"/>
  <c r="M4040" i="2"/>
  <c r="L4040" i="2"/>
  <c r="M4039" i="2"/>
  <c r="L4039" i="2"/>
  <c r="M4038" i="2"/>
  <c r="L4038" i="2"/>
  <c r="M4037" i="2"/>
  <c r="L4037" i="2"/>
  <c r="M4036" i="2"/>
  <c r="L4036" i="2"/>
  <c r="M4035" i="2"/>
  <c r="L4035" i="2"/>
  <c r="M4034" i="2"/>
  <c r="L4034" i="2"/>
  <c r="M4033" i="2"/>
  <c r="L4033" i="2"/>
  <c r="M4032" i="2"/>
  <c r="L4032" i="2"/>
  <c r="M4031" i="2"/>
  <c r="L4031" i="2"/>
  <c r="M4030" i="2"/>
  <c r="L4030" i="2"/>
  <c r="M4029" i="2" l="1"/>
  <c r="L4029" i="2"/>
  <c r="M4028" i="2"/>
  <c r="L4028" i="2"/>
  <c r="M4027" i="2"/>
  <c r="L4027" i="2"/>
  <c r="M4026" i="2"/>
  <c r="L4026" i="2"/>
  <c r="M4025" i="2"/>
  <c r="L4025" i="2"/>
  <c r="M4024" i="2"/>
  <c r="L4024" i="2"/>
  <c r="M4023" i="2"/>
  <c r="L4023" i="2"/>
  <c r="M4022" i="2"/>
  <c r="L4022" i="2"/>
  <c r="M4021" i="2"/>
  <c r="L4021" i="2"/>
  <c r="M4020" i="2"/>
  <c r="L4020" i="2"/>
  <c r="M4019" i="2"/>
  <c r="L4019" i="2"/>
  <c r="M4018" i="2"/>
  <c r="L4018" i="2"/>
  <c r="M4017" i="2"/>
  <c r="L4017" i="2"/>
  <c r="M4016" i="2"/>
  <c r="L4016" i="2"/>
  <c r="M4015" i="2"/>
  <c r="L4015" i="2"/>
  <c r="M4014" i="2"/>
  <c r="L4014" i="2"/>
  <c r="M4013" i="2"/>
  <c r="L4013" i="2"/>
  <c r="M4012" i="2"/>
  <c r="L4012" i="2"/>
  <c r="M4011" i="2"/>
  <c r="L4011" i="2"/>
  <c r="M4010" i="2"/>
  <c r="L4010" i="2"/>
  <c r="M4009" i="2"/>
  <c r="L4009" i="2"/>
  <c r="M4008" i="2"/>
  <c r="L4008" i="2"/>
  <c r="M4007" i="2"/>
  <c r="L4007" i="2"/>
  <c r="M4006" i="2"/>
  <c r="L4006" i="2"/>
  <c r="M4005" i="2"/>
  <c r="L4005" i="2"/>
  <c r="M4004" i="2"/>
  <c r="L4004" i="2"/>
  <c r="M4003" i="2"/>
  <c r="L4003" i="2"/>
  <c r="M4002" i="2"/>
  <c r="L4002" i="2"/>
  <c r="M4001" i="2"/>
  <c r="L4001" i="2"/>
  <c r="M4000" i="2"/>
  <c r="L4000" i="2"/>
  <c r="M3999" i="2"/>
  <c r="L3999" i="2"/>
  <c r="M3998" i="2"/>
  <c r="L3998" i="2"/>
  <c r="M3997" i="2"/>
  <c r="L3997" i="2"/>
  <c r="M3996" i="2"/>
  <c r="L3996" i="2"/>
  <c r="M3995" i="2"/>
  <c r="L3995" i="2"/>
  <c r="M3994" i="2"/>
  <c r="L3994" i="2"/>
  <c r="M3993" i="2"/>
  <c r="L3993" i="2"/>
  <c r="M3992" i="2"/>
  <c r="L3992" i="2"/>
  <c r="M3991" i="2" l="1"/>
  <c r="L3991" i="2"/>
  <c r="M3990" i="2"/>
  <c r="L3990" i="2"/>
  <c r="M3989" i="2"/>
  <c r="L3989" i="2"/>
  <c r="M3988" i="2"/>
  <c r="L3988" i="2"/>
  <c r="M3987" i="2"/>
  <c r="L3987" i="2"/>
  <c r="M3986" i="2"/>
  <c r="L3986" i="2"/>
  <c r="M3985" i="2"/>
  <c r="L3985" i="2"/>
  <c r="M3984" i="2"/>
  <c r="L3984" i="2"/>
  <c r="M3983" i="2"/>
  <c r="L3983" i="2"/>
  <c r="M3982" i="2"/>
  <c r="L3982" i="2"/>
  <c r="M3981" i="2"/>
  <c r="L3981" i="2"/>
  <c r="M3980" i="2"/>
  <c r="L3980" i="2"/>
  <c r="M3979" i="2"/>
  <c r="L3979" i="2"/>
  <c r="M3978" i="2"/>
  <c r="L3978" i="2"/>
  <c r="M3977" i="2"/>
  <c r="L3977" i="2"/>
  <c r="M3976" i="2"/>
  <c r="L3976" i="2"/>
  <c r="M3975" i="2"/>
  <c r="L3975" i="2"/>
  <c r="M3974" i="2"/>
  <c r="L3974" i="2"/>
  <c r="M3973" i="2"/>
  <c r="L3973" i="2"/>
  <c r="M3972" i="2"/>
  <c r="L3972" i="2"/>
  <c r="M3971" i="2"/>
  <c r="L3971" i="2"/>
  <c r="M3970" i="2"/>
  <c r="L3970" i="2"/>
  <c r="M3969" i="2"/>
  <c r="L3969" i="2"/>
  <c r="M3968" i="2"/>
  <c r="L3968" i="2"/>
  <c r="M3967" i="2"/>
  <c r="L3967" i="2"/>
  <c r="M3966" i="2"/>
  <c r="L3966" i="2"/>
  <c r="M3965" i="2"/>
  <c r="L3965" i="2"/>
  <c r="M3964" i="2"/>
  <c r="L3964" i="2"/>
  <c r="M3963" i="2"/>
  <c r="L3963" i="2"/>
  <c r="M3962" i="2"/>
  <c r="L3962" i="2"/>
  <c r="M3961" i="2"/>
  <c r="L3961" i="2"/>
  <c r="M3960" i="2"/>
  <c r="L3960" i="2"/>
  <c r="M3959" i="2"/>
  <c r="L3959" i="2"/>
  <c r="M3958" i="2"/>
  <c r="L3958" i="2"/>
  <c r="M3957" i="2"/>
  <c r="L3957" i="2"/>
  <c r="M3956" i="2"/>
  <c r="L3956" i="2"/>
  <c r="M3955" i="2"/>
  <c r="L3955" i="2"/>
  <c r="M3954" i="2"/>
  <c r="L3954" i="2"/>
  <c r="D212" i="4" l="1"/>
  <c r="E212" i="4" s="1"/>
  <c r="D213" i="4"/>
  <c r="E213" i="4" s="1"/>
  <c r="D214" i="4"/>
  <c r="E214" i="4" s="1"/>
  <c r="D215" i="4"/>
  <c r="E215" i="4" s="1"/>
  <c r="D216" i="4"/>
  <c r="E216" i="4" s="1"/>
  <c r="D217" i="4"/>
  <c r="E217" i="4" s="1"/>
  <c r="D218" i="4"/>
  <c r="E218" i="4" s="1"/>
  <c r="D219" i="4"/>
  <c r="E219" i="4" s="1"/>
  <c r="D220" i="4"/>
  <c r="E220" i="4" s="1"/>
  <c r="D221" i="4"/>
  <c r="E221" i="4" s="1"/>
  <c r="D222" i="4"/>
  <c r="E222" i="4" s="1"/>
  <c r="D223" i="4"/>
  <c r="E223" i="4" s="1"/>
  <c r="M212" i="4"/>
  <c r="N212" i="4" s="1"/>
  <c r="M213" i="4"/>
  <c r="N213" i="4" s="1"/>
  <c r="M214" i="4"/>
  <c r="N214" i="4" s="1"/>
  <c r="M215" i="4"/>
  <c r="N215" i="4" s="1"/>
  <c r="M216" i="4"/>
  <c r="N216" i="4" s="1"/>
  <c r="M217" i="4"/>
  <c r="N217" i="4" s="1"/>
  <c r="M218" i="4"/>
  <c r="N218" i="4" s="1"/>
  <c r="M219" i="4"/>
  <c r="N219" i="4" s="1"/>
  <c r="M220" i="4"/>
  <c r="N220" i="4" s="1"/>
  <c r="M221" i="4"/>
  <c r="N221" i="4" s="1"/>
  <c r="M222" i="4"/>
  <c r="N222" i="4" s="1"/>
  <c r="M223" i="4"/>
  <c r="N223" i="4" s="1"/>
  <c r="V212" i="4"/>
  <c r="W212" i="4" s="1"/>
  <c r="V213" i="4"/>
  <c r="W213" i="4" s="1"/>
  <c r="V214" i="4"/>
  <c r="W214" i="4" s="1"/>
  <c r="V215" i="4"/>
  <c r="W215" i="4" s="1"/>
  <c r="V216" i="4"/>
  <c r="W216" i="4" s="1"/>
  <c r="V217" i="4"/>
  <c r="W217" i="4" s="1"/>
  <c r="V218" i="4"/>
  <c r="W218" i="4" s="1"/>
  <c r="V219" i="4"/>
  <c r="W219" i="4" s="1"/>
  <c r="V220" i="4"/>
  <c r="W220" i="4" s="1"/>
  <c r="V221" i="4"/>
  <c r="W221" i="4" s="1"/>
  <c r="V222" i="4"/>
  <c r="W222" i="4" s="1"/>
  <c r="V223" i="4"/>
  <c r="W223" i="4" s="1"/>
  <c r="V70" i="4"/>
  <c r="W70" i="4" s="1"/>
  <c r="V71" i="4"/>
  <c r="W71" i="4" s="1"/>
  <c r="V72" i="4"/>
  <c r="W72" i="4" s="1"/>
  <c r="V73" i="4"/>
  <c r="W73" i="4" s="1"/>
  <c r="V74" i="4"/>
  <c r="W74" i="4" s="1"/>
  <c r="V75" i="4"/>
  <c r="W75" i="4" s="1"/>
  <c r="V76" i="4"/>
  <c r="W76" i="4" s="1"/>
  <c r="V77" i="4"/>
  <c r="W77" i="4" s="1"/>
  <c r="V78" i="4"/>
  <c r="W78" i="4" s="1"/>
  <c r="V79" i="4"/>
  <c r="W79" i="4" s="1"/>
  <c r="V80" i="4"/>
  <c r="W80" i="4" s="1"/>
  <c r="V81" i="4"/>
  <c r="W81" i="4" s="1"/>
  <c r="D70" i="4"/>
  <c r="E70" i="4" s="1"/>
  <c r="D71" i="4"/>
  <c r="E71" i="4" s="1"/>
  <c r="D72" i="4"/>
  <c r="E72" i="4" s="1"/>
  <c r="D73" i="4"/>
  <c r="E73" i="4" s="1"/>
  <c r="D74" i="4"/>
  <c r="E74" i="4" s="1"/>
  <c r="D75" i="4"/>
  <c r="E75" i="4" s="1"/>
  <c r="D76" i="4"/>
  <c r="E76" i="4" s="1"/>
  <c r="D77" i="4"/>
  <c r="E77" i="4" s="1"/>
  <c r="D78" i="4"/>
  <c r="E78" i="4" s="1"/>
  <c r="D79" i="4"/>
  <c r="E79" i="4" s="1"/>
  <c r="D80" i="4"/>
  <c r="E80" i="4" s="1"/>
  <c r="D81" i="4"/>
  <c r="E81" i="4" s="1"/>
  <c r="M70" i="4"/>
  <c r="N70" i="4" s="1"/>
  <c r="M71" i="4"/>
  <c r="N71" i="4" s="1"/>
  <c r="M72" i="4"/>
  <c r="N72" i="4" s="1"/>
  <c r="M73" i="4"/>
  <c r="N73" i="4" s="1"/>
  <c r="M74" i="4"/>
  <c r="N74" i="4" s="1"/>
  <c r="M75" i="4"/>
  <c r="N75" i="4" s="1"/>
  <c r="M76" i="4"/>
  <c r="N76" i="4" s="1"/>
  <c r="M77" i="4"/>
  <c r="N77" i="4" s="1"/>
  <c r="M78" i="4"/>
  <c r="N78" i="4" s="1"/>
  <c r="M79" i="4"/>
  <c r="N79" i="4" s="1"/>
  <c r="M80" i="4"/>
  <c r="N80" i="4" s="1"/>
  <c r="M81" i="4"/>
  <c r="N81" i="4" s="1"/>
  <c r="G217" i="4" l="1"/>
  <c r="G75" i="4"/>
  <c r="Y214" i="4"/>
  <c r="Y217" i="4"/>
  <c r="P214" i="4"/>
  <c r="P75" i="4"/>
  <c r="Y75" i="4"/>
  <c r="P217" i="4"/>
  <c r="G214" i="4"/>
  <c r="Y72" i="4"/>
  <c r="G72" i="4"/>
  <c r="P72" i="4"/>
  <c r="M3953" i="2"/>
  <c r="L3953" i="2"/>
  <c r="M3952" i="2"/>
  <c r="L3952" i="2"/>
  <c r="M3951" i="2"/>
  <c r="L3951" i="2"/>
  <c r="M3950" i="2"/>
  <c r="L3950" i="2"/>
  <c r="M3949" i="2"/>
  <c r="L3949" i="2"/>
  <c r="M3948" i="2"/>
  <c r="L3948" i="2"/>
  <c r="M3947" i="2"/>
  <c r="L3947" i="2"/>
  <c r="M3946" i="2"/>
  <c r="L3946" i="2"/>
  <c r="M3945" i="2"/>
  <c r="L3945" i="2"/>
  <c r="M3944" i="2"/>
  <c r="L3944" i="2"/>
  <c r="M3943" i="2"/>
  <c r="L3943" i="2"/>
  <c r="M3942" i="2"/>
  <c r="L3942" i="2"/>
  <c r="M3941" i="2"/>
  <c r="L3941" i="2"/>
  <c r="M3940" i="2"/>
  <c r="L3940" i="2"/>
  <c r="M3939" i="2"/>
  <c r="L3939" i="2"/>
  <c r="M3938" i="2"/>
  <c r="L3938" i="2"/>
  <c r="M3937" i="2"/>
  <c r="L3937" i="2"/>
  <c r="M3936" i="2"/>
  <c r="L3936" i="2"/>
  <c r="M3935" i="2"/>
  <c r="L3935" i="2"/>
  <c r="M3934" i="2"/>
  <c r="L3934" i="2"/>
  <c r="M3933" i="2"/>
  <c r="L3933" i="2"/>
  <c r="M3932" i="2"/>
  <c r="L3932" i="2"/>
  <c r="M3931" i="2"/>
  <c r="L3931" i="2"/>
  <c r="M3930" i="2"/>
  <c r="L3930" i="2"/>
  <c r="M3929" i="2"/>
  <c r="L3929" i="2"/>
  <c r="M3928" i="2"/>
  <c r="L3928" i="2"/>
  <c r="M3927" i="2"/>
  <c r="L3927" i="2"/>
  <c r="M3926" i="2"/>
  <c r="L3926" i="2"/>
  <c r="M3925" i="2"/>
  <c r="L3925" i="2"/>
  <c r="M3924" i="2"/>
  <c r="L3924" i="2"/>
  <c r="M3923" i="2"/>
  <c r="L3923" i="2"/>
  <c r="M3922" i="2"/>
  <c r="L3922" i="2"/>
  <c r="M3921" i="2"/>
  <c r="L3921" i="2"/>
  <c r="M3920" i="2"/>
  <c r="L3920" i="2"/>
  <c r="M3919" i="2"/>
  <c r="L3919" i="2"/>
  <c r="M3918" i="2"/>
  <c r="L3918" i="2"/>
  <c r="M3917" i="2"/>
  <c r="L3917" i="2"/>
  <c r="M3916" i="2"/>
  <c r="L3916" i="2"/>
  <c r="M3915" i="2" l="1"/>
  <c r="L3915" i="2"/>
  <c r="M3914" i="2"/>
  <c r="L3914" i="2"/>
  <c r="M3913" i="2"/>
  <c r="L3913" i="2"/>
  <c r="M3912" i="2"/>
  <c r="L3912" i="2"/>
  <c r="M3911" i="2"/>
  <c r="L3911" i="2"/>
  <c r="M3910" i="2"/>
  <c r="L3910" i="2"/>
  <c r="M3909" i="2"/>
  <c r="L3909" i="2"/>
  <c r="M3908" i="2"/>
  <c r="L3908" i="2"/>
  <c r="M3907" i="2"/>
  <c r="L3907" i="2"/>
  <c r="M3906" i="2"/>
  <c r="L3906" i="2"/>
  <c r="M3905" i="2"/>
  <c r="L3905" i="2"/>
  <c r="M3904" i="2"/>
  <c r="L3904" i="2"/>
  <c r="M3903" i="2"/>
  <c r="L3903" i="2"/>
  <c r="M3902" i="2"/>
  <c r="L3902" i="2"/>
  <c r="M3901" i="2"/>
  <c r="L3901" i="2"/>
  <c r="M3900" i="2"/>
  <c r="L3900" i="2"/>
  <c r="M3899" i="2"/>
  <c r="L3899" i="2"/>
  <c r="M3898" i="2"/>
  <c r="L3898" i="2"/>
  <c r="M3897" i="2"/>
  <c r="L3897" i="2"/>
  <c r="M3896" i="2"/>
  <c r="L3896" i="2"/>
  <c r="M3895" i="2"/>
  <c r="L3895" i="2"/>
  <c r="M3894" i="2"/>
  <c r="L3894" i="2"/>
  <c r="M3893" i="2"/>
  <c r="L3893" i="2"/>
  <c r="M3892" i="2"/>
  <c r="L3892" i="2"/>
  <c r="M3891" i="2"/>
  <c r="L3891" i="2"/>
  <c r="M3890" i="2"/>
  <c r="L3890" i="2"/>
  <c r="M3889" i="2"/>
  <c r="L3889" i="2"/>
  <c r="M3888" i="2"/>
  <c r="L3888" i="2"/>
  <c r="M3887" i="2"/>
  <c r="L3887" i="2"/>
  <c r="M3886" i="2"/>
  <c r="L3886" i="2"/>
  <c r="M3885" i="2"/>
  <c r="L3885" i="2"/>
  <c r="M3884" i="2"/>
  <c r="L3884" i="2"/>
  <c r="M3883" i="2"/>
  <c r="L3883" i="2"/>
  <c r="M3882" i="2"/>
  <c r="L3882" i="2"/>
  <c r="M3881" i="2"/>
  <c r="L3881" i="2"/>
  <c r="M3880" i="2"/>
  <c r="L3880" i="2"/>
  <c r="M3879" i="2"/>
  <c r="L3879" i="2"/>
  <c r="M3878" i="2"/>
  <c r="L3878" i="2"/>
  <c r="M3877" i="2" l="1"/>
  <c r="L3877" i="2"/>
  <c r="M3876" i="2"/>
  <c r="L3876" i="2"/>
  <c r="M3875" i="2"/>
  <c r="L3875" i="2"/>
  <c r="M3874" i="2"/>
  <c r="L3874" i="2"/>
  <c r="M3873" i="2"/>
  <c r="L3873" i="2"/>
  <c r="M3872" i="2"/>
  <c r="L3872" i="2"/>
  <c r="M3871" i="2"/>
  <c r="L3871" i="2"/>
  <c r="M3870" i="2"/>
  <c r="L3870" i="2"/>
  <c r="M3869" i="2"/>
  <c r="L3869" i="2"/>
  <c r="M3868" i="2"/>
  <c r="L3868" i="2"/>
  <c r="M3867" i="2"/>
  <c r="L3867" i="2"/>
  <c r="M3866" i="2"/>
  <c r="L3866" i="2"/>
  <c r="M3865" i="2"/>
  <c r="L3865" i="2"/>
  <c r="M3864" i="2"/>
  <c r="L3864" i="2"/>
  <c r="M3863" i="2"/>
  <c r="L3863" i="2"/>
  <c r="M3862" i="2"/>
  <c r="L3862" i="2"/>
  <c r="M3861" i="2"/>
  <c r="L3861" i="2"/>
  <c r="M3860" i="2"/>
  <c r="L3860" i="2"/>
  <c r="M3859" i="2"/>
  <c r="L3859" i="2"/>
  <c r="M3858" i="2"/>
  <c r="L3858" i="2"/>
  <c r="M3857" i="2"/>
  <c r="L3857" i="2"/>
  <c r="M3856" i="2"/>
  <c r="L3856" i="2"/>
  <c r="M3855" i="2"/>
  <c r="L3855" i="2"/>
  <c r="M3854" i="2"/>
  <c r="L3854" i="2"/>
  <c r="M3853" i="2"/>
  <c r="L3853" i="2"/>
  <c r="M3852" i="2"/>
  <c r="L3852" i="2"/>
  <c r="M3851" i="2"/>
  <c r="L3851" i="2"/>
  <c r="M3850" i="2"/>
  <c r="L3850" i="2"/>
  <c r="M3849" i="2"/>
  <c r="L3849" i="2"/>
  <c r="M3848" i="2"/>
  <c r="L3848" i="2"/>
  <c r="M3847" i="2"/>
  <c r="L3847" i="2"/>
  <c r="M3846" i="2"/>
  <c r="L3846" i="2"/>
  <c r="M3845" i="2"/>
  <c r="L3845" i="2"/>
  <c r="M3844" i="2"/>
  <c r="L3844" i="2"/>
  <c r="M3843" i="2"/>
  <c r="L3843" i="2"/>
  <c r="M3842" i="2"/>
  <c r="L3842" i="2"/>
  <c r="M3841" i="2"/>
  <c r="L3841" i="2"/>
  <c r="M3840" i="2"/>
  <c r="L3840" i="2"/>
  <c r="M3839" i="2" l="1"/>
  <c r="L3839" i="2"/>
  <c r="M3838" i="2"/>
  <c r="L3838" i="2"/>
  <c r="M3837" i="2"/>
  <c r="L3837" i="2"/>
  <c r="M3836" i="2"/>
  <c r="L3836" i="2"/>
  <c r="M3835" i="2"/>
  <c r="L3835" i="2"/>
  <c r="M3834" i="2"/>
  <c r="L3834" i="2"/>
  <c r="M3833" i="2"/>
  <c r="L3833" i="2"/>
  <c r="M3832" i="2"/>
  <c r="L3832" i="2"/>
  <c r="M3831" i="2"/>
  <c r="L3831" i="2"/>
  <c r="M3830" i="2"/>
  <c r="L3830" i="2"/>
  <c r="M3829" i="2"/>
  <c r="L3829" i="2"/>
  <c r="M3828" i="2"/>
  <c r="L3828" i="2"/>
  <c r="M3827" i="2"/>
  <c r="L3827" i="2"/>
  <c r="M3826" i="2"/>
  <c r="L3826" i="2"/>
  <c r="M3825" i="2"/>
  <c r="L3825" i="2"/>
  <c r="M3824" i="2"/>
  <c r="L3824" i="2"/>
  <c r="M3823" i="2"/>
  <c r="L3823" i="2"/>
  <c r="M3822" i="2"/>
  <c r="L3822" i="2"/>
  <c r="M3821" i="2"/>
  <c r="L3821" i="2"/>
  <c r="M3820" i="2"/>
  <c r="L3820" i="2"/>
  <c r="M3819" i="2"/>
  <c r="L3819" i="2"/>
  <c r="M3818" i="2"/>
  <c r="L3818" i="2"/>
  <c r="M3817" i="2"/>
  <c r="L3817" i="2"/>
  <c r="M3816" i="2"/>
  <c r="L3816" i="2"/>
  <c r="M3815" i="2"/>
  <c r="L3815" i="2"/>
  <c r="M3814" i="2"/>
  <c r="L3814" i="2"/>
  <c r="M3813" i="2"/>
  <c r="L3813" i="2"/>
  <c r="M3812" i="2"/>
  <c r="L3812" i="2"/>
  <c r="M3811" i="2"/>
  <c r="L3811" i="2"/>
  <c r="M3810" i="2"/>
  <c r="L3810" i="2"/>
  <c r="M3809" i="2"/>
  <c r="L3809" i="2"/>
  <c r="M3808" i="2"/>
  <c r="L3808" i="2"/>
  <c r="M3807" i="2"/>
  <c r="L3807" i="2"/>
  <c r="M3806" i="2"/>
  <c r="L3806" i="2"/>
  <c r="M3805" i="2"/>
  <c r="L3805" i="2"/>
  <c r="M3804" i="2"/>
  <c r="L3804" i="2"/>
  <c r="M3803" i="2"/>
  <c r="L3803" i="2"/>
  <c r="M3802" i="2"/>
  <c r="L3802" i="2"/>
  <c r="M3801" i="2" l="1"/>
  <c r="L3801" i="2"/>
  <c r="M3800" i="2"/>
  <c r="L3800" i="2"/>
  <c r="M3799" i="2"/>
  <c r="L3799" i="2"/>
  <c r="M3798" i="2"/>
  <c r="L3798" i="2"/>
  <c r="M3797" i="2"/>
  <c r="L3797" i="2"/>
  <c r="M3796" i="2"/>
  <c r="L3796" i="2"/>
  <c r="M3795" i="2"/>
  <c r="L3795" i="2"/>
  <c r="M3794" i="2"/>
  <c r="L3794" i="2"/>
  <c r="M3793" i="2"/>
  <c r="L3793" i="2"/>
  <c r="M3792" i="2"/>
  <c r="L3792" i="2"/>
  <c r="M3791" i="2"/>
  <c r="L3791" i="2"/>
  <c r="M3790" i="2"/>
  <c r="L3790" i="2"/>
  <c r="M3789" i="2"/>
  <c r="L3789" i="2"/>
  <c r="M3788" i="2"/>
  <c r="L3788" i="2"/>
  <c r="M3787" i="2"/>
  <c r="L3787" i="2"/>
  <c r="M3786" i="2"/>
  <c r="L3786" i="2"/>
  <c r="M3785" i="2"/>
  <c r="L3785" i="2"/>
  <c r="M3784" i="2"/>
  <c r="L3784" i="2"/>
  <c r="M3783" i="2"/>
  <c r="L3783" i="2"/>
  <c r="M3782" i="2"/>
  <c r="L3782" i="2"/>
  <c r="M3781" i="2"/>
  <c r="L3781" i="2"/>
  <c r="M3780" i="2"/>
  <c r="L3780" i="2"/>
  <c r="M3779" i="2"/>
  <c r="L3779" i="2"/>
  <c r="M3778" i="2"/>
  <c r="L3778" i="2"/>
  <c r="M3777" i="2"/>
  <c r="L3777" i="2"/>
  <c r="M3776" i="2"/>
  <c r="L3776" i="2"/>
  <c r="M3775" i="2"/>
  <c r="L3775" i="2"/>
  <c r="M3774" i="2"/>
  <c r="L3774" i="2"/>
  <c r="M3773" i="2"/>
  <c r="L3773" i="2"/>
  <c r="M3772" i="2"/>
  <c r="L3772" i="2"/>
  <c r="M3771" i="2"/>
  <c r="L3771" i="2"/>
  <c r="M3770" i="2"/>
  <c r="L3770" i="2"/>
  <c r="M3769" i="2"/>
  <c r="L3769" i="2"/>
  <c r="M3768" i="2"/>
  <c r="L3768" i="2"/>
  <c r="M3767" i="2"/>
  <c r="L3767" i="2"/>
  <c r="M3766" i="2"/>
  <c r="L3766" i="2"/>
  <c r="M3765" i="2"/>
  <c r="L3765" i="2"/>
  <c r="M3764" i="2"/>
  <c r="L3764" i="2"/>
  <c r="M3763" i="2" l="1"/>
  <c r="L3763" i="2"/>
  <c r="M3762" i="2"/>
  <c r="L3762" i="2"/>
  <c r="M3761" i="2"/>
  <c r="L3761" i="2"/>
  <c r="M3760" i="2"/>
  <c r="L3760" i="2"/>
  <c r="M3759" i="2"/>
  <c r="L3759" i="2"/>
  <c r="M3758" i="2"/>
  <c r="L3758" i="2"/>
  <c r="M3757" i="2"/>
  <c r="L3757" i="2"/>
  <c r="M3756" i="2"/>
  <c r="L3756" i="2"/>
  <c r="M3755" i="2"/>
  <c r="L3755" i="2"/>
  <c r="M3754" i="2"/>
  <c r="L3754" i="2"/>
  <c r="M3753" i="2"/>
  <c r="L3753" i="2"/>
  <c r="M3752" i="2"/>
  <c r="L3752" i="2"/>
  <c r="M3751" i="2"/>
  <c r="L3751" i="2"/>
  <c r="M3750" i="2"/>
  <c r="L3750" i="2"/>
  <c r="M3749" i="2"/>
  <c r="L3749" i="2"/>
  <c r="M3748" i="2"/>
  <c r="L3748" i="2"/>
  <c r="M3747" i="2"/>
  <c r="L3747" i="2"/>
  <c r="M3746" i="2"/>
  <c r="L3746" i="2"/>
  <c r="M3745" i="2"/>
  <c r="L3745" i="2"/>
  <c r="M3744" i="2"/>
  <c r="L3744" i="2"/>
  <c r="M3743" i="2"/>
  <c r="L3743" i="2"/>
  <c r="M3742" i="2"/>
  <c r="L3742" i="2"/>
  <c r="M3741" i="2"/>
  <c r="L3741" i="2"/>
  <c r="M3740" i="2"/>
  <c r="L3740" i="2"/>
  <c r="M3739" i="2"/>
  <c r="L3739" i="2"/>
  <c r="M3738" i="2"/>
  <c r="L3738" i="2"/>
  <c r="M3737" i="2"/>
  <c r="L3737" i="2"/>
  <c r="M3736" i="2"/>
  <c r="L3736" i="2"/>
  <c r="M3735" i="2"/>
  <c r="L3735" i="2"/>
  <c r="M3734" i="2"/>
  <c r="L3734" i="2"/>
  <c r="M3733" i="2"/>
  <c r="L3733" i="2"/>
  <c r="M3732" i="2"/>
  <c r="L3732" i="2"/>
  <c r="M3731" i="2"/>
  <c r="L3731" i="2"/>
  <c r="M3730" i="2"/>
  <c r="L3730" i="2"/>
  <c r="M3729" i="2"/>
  <c r="L3729" i="2"/>
  <c r="M3728" i="2"/>
  <c r="L3728" i="2"/>
  <c r="M3727" i="2"/>
  <c r="L3727" i="2"/>
  <c r="M3726" i="2"/>
  <c r="L3726" i="2"/>
  <c r="M3725" i="2" l="1"/>
  <c r="L3725" i="2"/>
  <c r="M3724" i="2"/>
  <c r="L3724" i="2"/>
  <c r="M3723" i="2"/>
  <c r="L3723" i="2"/>
  <c r="M3722" i="2"/>
  <c r="L3722" i="2"/>
  <c r="M3721" i="2"/>
  <c r="L3721" i="2"/>
  <c r="M3720" i="2"/>
  <c r="L3720" i="2"/>
  <c r="M3719" i="2"/>
  <c r="L3719" i="2"/>
  <c r="M3718" i="2"/>
  <c r="L3718" i="2"/>
  <c r="M3717" i="2"/>
  <c r="L3717" i="2"/>
  <c r="M3716" i="2"/>
  <c r="L3716" i="2"/>
  <c r="M3715" i="2"/>
  <c r="L3715" i="2"/>
  <c r="M3714" i="2"/>
  <c r="L3714" i="2"/>
  <c r="M3713" i="2"/>
  <c r="L3713" i="2"/>
  <c r="M3712" i="2"/>
  <c r="L3712" i="2"/>
  <c r="M3711" i="2"/>
  <c r="L3711" i="2"/>
  <c r="M3710" i="2"/>
  <c r="L3710" i="2"/>
  <c r="M3709" i="2"/>
  <c r="L3709" i="2"/>
  <c r="M3708" i="2"/>
  <c r="L3708" i="2"/>
  <c r="M3707" i="2"/>
  <c r="L3707" i="2"/>
  <c r="M3706" i="2"/>
  <c r="L3706" i="2"/>
  <c r="M3705" i="2"/>
  <c r="L3705" i="2"/>
  <c r="M3704" i="2"/>
  <c r="L3704" i="2"/>
  <c r="M3703" i="2"/>
  <c r="L3703" i="2"/>
  <c r="M3702" i="2"/>
  <c r="L3702" i="2"/>
  <c r="M3701" i="2"/>
  <c r="L3701" i="2"/>
  <c r="M3700" i="2"/>
  <c r="L3700" i="2"/>
  <c r="M3699" i="2"/>
  <c r="L3699" i="2"/>
  <c r="M3698" i="2"/>
  <c r="L3698" i="2"/>
  <c r="M3697" i="2"/>
  <c r="L3697" i="2"/>
  <c r="M3696" i="2"/>
  <c r="L3696" i="2"/>
  <c r="M3695" i="2"/>
  <c r="L3695" i="2"/>
  <c r="M3694" i="2"/>
  <c r="L3694" i="2"/>
  <c r="M3693" i="2"/>
  <c r="L3693" i="2"/>
  <c r="M3692" i="2"/>
  <c r="L3692" i="2"/>
  <c r="M3691" i="2"/>
  <c r="L3691" i="2"/>
  <c r="M3690" i="2"/>
  <c r="L3690" i="2"/>
  <c r="M3689" i="2"/>
  <c r="L3689" i="2"/>
  <c r="M3688" i="2"/>
  <c r="L3688" i="2"/>
  <c r="M3687" i="2" l="1"/>
  <c r="L3687" i="2"/>
  <c r="M3686" i="2"/>
  <c r="L3686" i="2"/>
  <c r="M3685" i="2"/>
  <c r="L3685" i="2"/>
  <c r="M3684" i="2"/>
  <c r="L3684" i="2"/>
  <c r="M3683" i="2"/>
  <c r="L3683" i="2"/>
  <c r="M3682" i="2"/>
  <c r="L3682" i="2"/>
  <c r="M3681" i="2"/>
  <c r="L3681" i="2"/>
  <c r="M3680" i="2"/>
  <c r="L3680" i="2"/>
  <c r="M3679" i="2"/>
  <c r="L3679" i="2"/>
  <c r="M3678" i="2"/>
  <c r="L3678" i="2"/>
  <c r="M3677" i="2"/>
  <c r="L3677" i="2"/>
  <c r="M3676" i="2"/>
  <c r="L3676" i="2"/>
  <c r="M3675" i="2"/>
  <c r="L3675" i="2"/>
  <c r="M3674" i="2"/>
  <c r="L3674" i="2"/>
  <c r="M3673" i="2"/>
  <c r="L3673" i="2"/>
  <c r="M3672" i="2"/>
  <c r="L3672" i="2"/>
  <c r="M3671" i="2"/>
  <c r="L3671" i="2"/>
  <c r="M3670" i="2"/>
  <c r="L3670" i="2"/>
  <c r="M3669" i="2"/>
  <c r="L3669" i="2"/>
  <c r="M3668" i="2"/>
  <c r="L3668" i="2"/>
  <c r="M3667" i="2"/>
  <c r="L3667" i="2"/>
  <c r="M3666" i="2"/>
  <c r="L3666" i="2"/>
  <c r="M3665" i="2"/>
  <c r="L3665" i="2"/>
  <c r="M3664" i="2"/>
  <c r="L3664" i="2"/>
  <c r="M3663" i="2"/>
  <c r="L3663" i="2"/>
  <c r="M3662" i="2"/>
  <c r="L3662" i="2"/>
  <c r="M3661" i="2"/>
  <c r="L3661" i="2"/>
  <c r="M3660" i="2"/>
  <c r="L3660" i="2"/>
  <c r="M3659" i="2"/>
  <c r="L3659" i="2"/>
  <c r="M3658" i="2"/>
  <c r="L3658" i="2"/>
  <c r="M3657" i="2"/>
  <c r="L3657" i="2"/>
  <c r="M3656" i="2"/>
  <c r="L3656" i="2"/>
  <c r="M3655" i="2"/>
  <c r="L3655" i="2"/>
  <c r="M3654" i="2"/>
  <c r="L3654" i="2"/>
  <c r="M3653" i="2"/>
  <c r="L3653" i="2"/>
  <c r="M3652" i="2"/>
  <c r="L3652" i="2"/>
  <c r="M3651" i="2"/>
  <c r="L3651" i="2"/>
  <c r="M3650" i="2"/>
  <c r="L3650" i="2"/>
  <c r="M3649" i="2" l="1"/>
  <c r="L3649" i="2"/>
  <c r="M3648" i="2"/>
  <c r="L3648" i="2"/>
  <c r="M3647" i="2"/>
  <c r="L3647" i="2"/>
  <c r="M3646" i="2"/>
  <c r="L3646" i="2"/>
  <c r="M3645" i="2"/>
  <c r="L3645" i="2"/>
  <c r="M3644" i="2"/>
  <c r="L3644" i="2"/>
  <c r="M3643" i="2"/>
  <c r="L3643" i="2"/>
  <c r="M3642" i="2"/>
  <c r="L3642" i="2"/>
  <c r="M3641" i="2"/>
  <c r="L3641" i="2"/>
  <c r="M3640" i="2"/>
  <c r="L3640" i="2"/>
  <c r="M3639" i="2"/>
  <c r="L3639" i="2"/>
  <c r="M3638" i="2"/>
  <c r="L3638" i="2"/>
  <c r="M3637" i="2"/>
  <c r="L3637" i="2"/>
  <c r="M3636" i="2"/>
  <c r="L3636" i="2"/>
  <c r="M3635" i="2"/>
  <c r="L3635" i="2"/>
  <c r="M3634" i="2"/>
  <c r="L3634" i="2"/>
  <c r="M3633" i="2"/>
  <c r="L3633" i="2"/>
  <c r="M3632" i="2"/>
  <c r="L3632" i="2"/>
  <c r="M3631" i="2"/>
  <c r="L3631" i="2"/>
  <c r="M3630" i="2"/>
  <c r="L3630" i="2"/>
  <c r="M3629" i="2"/>
  <c r="L3629" i="2"/>
  <c r="M3628" i="2"/>
  <c r="L3628" i="2"/>
  <c r="M3627" i="2"/>
  <c r="L3627" i="2"/>
  <c r="M3626" i="2"/>
  <c r="L3626" i="2"/>
  <c r="M3625" i="2"/>
  <c r="L3625" i="2"/>
  <c r="M3624" i="2"/>
  <c r="L3624" i="2"/>
  <c r="M3623" i="2"/>
  <c r="L3623" i="2"/>
  <c r="M3622" i="2"/>
  <c r="L3622" i="2"/>
  <c r="M3621" i="2"/>
  <c r="L3621" i="2"/>
  <c r="M3620" i="2"/>
  <c r="L3620" i="2"/>
  <c r="M3619" i="2"/>
  <c r="L3619" i="2"/>
  <c r="M3618" i="2"/>
  <c r="L3618" i="2"/>
  <c r="M3617" i="2"/>
  <c r="L3617" i="2"/>
  <c r="M3616" i="2"/>
  <c r="L3616" i="2"/>
  <c r="M3615" i="2"/>
  <c r="L3615" i="2"/>
  <c r="M3614" i="2"/>
  <c r="L3614" i="2"/>
  <c r="M3613" i="2"/>
  <c r="L3613" i="2"/>
  <c r="M3612" i="2"/>
  <c r="L3612" i="2"/>
  <c r="M3611" i="2" l="1"/>
  <c r="L3611" i="2"/>
  <c r="M3610" i="2"/>
  <c r="L3610" i="2"/>
  <c r="M3609" i="2"/>
  <c r="L3609" i="2"/>
  <c r="M3608" i="2"/>
  <c r="L3608" i="2"/>
  <c r="M3607" i="2"/>
  <c r="L3607" i="2"/>
  <c r="M3606" i="2"/>
  <c r="L3606" i="2"/>
  <c r="M3605" i="2"/>
  <c r="L3605" i="2"/>
  <c r="M3604" i="2"/>
  <c r="L3604" i="2"/>
  <c r="M3603" i="2"/>
  <c r="L3603" i="2"/>
  <c r="M3602" i="2"/>
  <c r="L3602" i="2"/>
  <c r="M3601" i="2"/>
  <c r="L3601" i="2"/>
  <c r="M3600" i="2"/>
  <c r="L3600" i="2"/>
  <c r="M3599" i="2"/>
  <c r="L3599" i="2"/>
  <c r="M3598" i="2"/>
  <c r="L3598" i="2"/>
  <c r="M3597" i="2"/>
  <c r="L3597" i="2"/>
  <c r="M3596" i="2"/>
  <c r="L3596" i="2"/>
  <c r="M3595" i="2"/>
  <c r="L3595" i="2"/>
  <c r="M3594" i="2"/>
  <c r="L3594" i="2"/>
  <c r="M3593" i="2"/>
  <c r="L3593" i="2"/>
  <c r="M3592" i="2"/>
  <c r="L3592" i="2"/>
  <c r="M3591" i="2"/>
  <c r="L3591" i="2"/>
  <c r="M3590" i="2"/>
  <c r="L3590" i="2"/>
  <c r="M3589" i="2"/>
  <c r="L3589" i="2"/>
  <c r="M3588" i="2"/>
  <c r="L3588" i="2"/>
  <c r="M3587" i="2"/>
  <c r="L3587" i="2"/>
  <c r="M3586" i="2"/>
  <c r="L3586" i="2"/>
  <c r="M3585" i="2"/>
  <c r="L3585" i="2"/>
  <c r="M3584" i="2"/>
  <c r="L3584" i="2"/>
  <c r="M3583" i="2"/>
  <c r="L3583" i="2"/>
  <c r="M3582" i="2"/>
  <c r="L3582" i="2"/>
  <c r="M3581" i="2"/>
  <c r="L3581" i="2"/>
  <c r="M3580" i="2"/>
  <c r="L3580" i="2"/>
  <c r="M3579" i="2"/>
  <c r="L3579" i="2"/>
  <c r="M3578" i="2"/>
  <c r="L3578" i="2"/>
  <c r="M3577" i="2"/>
  <c r="L3577" i="2"/>
  <c r="M3576" i="2"/>
  <c r="L3576" i="2"/>
  <c r="M3575" i="2"/>
  <c r="L3575" i="2"/>
  <c r="M3574" i="2"/>
  <c r="L3574" i="2"/>
  <c r="M3573" i="2" l="1"/>
  <c r="L3573" i="2"/>
  <c r="M3572" i="2"/>
  <c r="L3572" i="2"/>
  <c r="M3571" i="2"/>
  <c r="L3571" i="2"/>
  <c r="M3570" i="2"/>
  <c r="L3570" i="2"/>
  <c r="M3569" i="2"/>
  <c r="L3569" i="2"/>
  <c r="M3568" i="2"/>
  <c r="L3568" i="2"/>
  <c r="M3567" i="2"/>
  <c r="L3567" i="2"/>
  <c r="M3566" i="2"/>
  <c r="L3566" i="2"/>
  <c r="M3565" i="2"/>
  <c r="L3565" i="2"/>
  <c r="M3564" i="2"/>
  <c r="L3564" i="2"/>
  <c r="M3563" i="2"/>
  <c r="L3563" i="2"/>
  <c r="M3562" i="2"/>
  <c r="L3562" i="2"/>
  <c r="M3561" i="2"/>
  <c r="L3561" i="2"/>
  <c r="M3560" i="2"/>
  <c r="L3560" i="2"/>
  <c r="M3559" i="2"/>
  <c r="L3559" i="2"/>
  <c r="M3558" i="2"/>
  <c r="L3558" i="2"/>
  <c r="M3557" i="2"/>
  <c r="L3557" i="2"/>
  <c r="M3556" i="2"/>
  <c r="L3556" i="2"/>
  <c r="M3555" i="2"/>
  <c r="L3555" i="2"/>
  <c r="M3554" i="2"/>
  <c r="L3554" i="2"/>
  <c r="M3553" i="2"/>
  <c r="L3553" i="2"/>
  <c r="M3552" i="2"/>
  <c r="L3552" i="2"/>
  <c r="M3551" i="2"/>
  <c r="L3551" i="2"/>
  <c r="M3550" i="2"/>
  <c r="L3550" i="2"/>
  <c r="M3549" i="2"/>
  <c r="L3549" i="2"/>
  <c r="M3548" i="2"/>
  <c r="L3548" i="2"/>
  <c r="M3547" i="2"/>
  <c r="L3547" i="2"/>
  <c r="M3546" i="2"/>
  <c r="L3546" i="2"/>
  <c r="M3545" i="2"/>
  <c r="L3545" i="2"/>
  <c r="M3544" i="2"/>
  <c r="L3544" i="2"/>
  <c r="M3543" i="2"/>
  <c r="L3543" i="2"/>
  <c r="M3542" i="2"/>
  <c r="L3542" i="2"/>
  <c r="M3541" i="2"/>
  <c r="L3541" i="2"/>
  <c r="M3540" i="2"/>
  <c r="L3540" i="2"/>
  <c r="M3539" i="2"/>
  <c r="L3539" i="2"/>
  <c r="M3538" i="2"/>
  <c r="L3538" i="2"/>
  <c r="M3537" i="2"/>
  <c r="L3537" i="2"/>
  <c r="M3536" i="2"/>
  <c r="L3536" i="2"/>
  <c r="D203" i="4" l="1"/>
  <c r="E203" i="4" s="1"/>
  <c r="D204" i="4"/>
  <c r="E204" i="4" s="1"/>
  <c r="D205" i="4"/>
  <c r="E205" i="4" s="1"/>
  <c r="D206" i="4"/>
  <c r="E206" i="4" s="1"/>
  <c r="D207" i="4"/>
  <c r="E207" i="4" s="1"/>
  <c r="D208" i="4"/>
  <c r="E208" i="4" s="1"/>
  <c r="D209" i="4"/>
  <c r="E209" i="4" s="1"/>
  <c r="D210" i="4"/>
  <c r="E210" i="4" s="1"/>
  <c r="D211" i="4"/>
  <c r="E211" i="4" s="1"/>
  <c r="M203" i="4"/>
  <c r="N203" i="4" s="1"/>
  <c r="M204" i="4"/>
  <c r="N204" i="4" s="1"/>
  <c r="M205" i="4"/>
  <c r="N205" i="4" s="1"/>
  <c r="M206" i="4"/>
  <c r="N206" i="4" s="1"/>
  <c r="M207" i="4"/>
  <c r="N207" i="4" s="1"/>
  <c r="M208" i="4"/>
  <c r="N208" i="4" s="1"/>
  <c r="M209" i="4"/>
  <c r="N209" i="4" s="1"/>
  <c r="M210" i="4"/>
  <c r="N210" i="4" s="1"/>
  <c r="M211" i="4"/>
  <c r="N211" i="4" s="1"/>
  <c r="V203" i="4"/>
  <c r="W203" i="4" s="1"/>
  <c r="V204" i="4"/>
  <c r="W204" i="4" s="1"/>
  <c r="V205" i="4"/>
  <c r="W205" i="4" s="1"/>
  <c r="V206" i="4"/>
  <c r="W206" i="4" s="1"/>
  <c r="V207" i="4"/>
  <c r="W207" i="4" s="1"/>
  <c r="V208" i="4"/>
  <c r="W208" i="4" s="1"/>
  <c r="V209" i="4"/>
  <c r="W209" i="4" s="1"/>
  <c r="V210" i="4"/>
  <c r="W210" i="4" s="1"/>
  <c r="V211" i="4"/>
  <c r="W211" i="4" s="1"/>
  <c r="V61" i="4"/>
  <c r="W61" i="4" s="1"/>
  <c r="V62" i="4"/>
  <c r="W62" i="4" s="1"/>
  <c r="V63" i="4"/>
  <c r="W63" i="4" s="1"/>
  <c r="V64" i="4"/>
  <c r="W64" i="4" s="1"/>
  <c r="V65" i="4"/>
  <c r="W65" i="4" s="1"/>
  <c r="V66" i="4"/>
  <c r="W66" i="4" s="1"/>
  <c r="V67" i="4"/>
  <c r="W67" i="4" s="1"/>
  <c r="V68" i="4"/>
  <c r="W68" i="4" s="1"/>
  <c r="V69" i="4"/>
  <c r="W69" i="4" s="1"/>
  <c r="M61" i="4"/>
  <c r="N61" i="4" s="1"/>
  <c r="M62" i="4"/>
  <c r="N62" i="4" s="1"/>
  <c r="M63" i="4"/>
  <c r="N63" i="4" s="1"/>
  <c r="M64" i="4"/>
  <c r="N64" i="4" s="1"/>
  <c r="M65" i="4"/>
  <c r="N65" i="4" s="1"/>
  <c r="M66" i="4"/>
  <c r="N66" i="4" s="1"/>
  <c r="M67" i="4"/>
  <c r="N67" i="4" s="1"/>
  <c r="M68" i="4"/>
  <c r="N68" i="4" s="1"/>
  <c r="M69" i="4"/>
  <c r="N69" i="4" s="1"/>
  <c r="D61" i="4"/>
  <c r="E61" i="4" s="1"/>
  <c r="D62" i="4"/>
  <c r="E62" i="4" s="1"/>
  <c r="D63" i="4"/>
  <c r="E63" i="4" s="1"/>
  <c r="D64" i="4"/>
  <c r="E64" i="4" s="1"/>
  <c r="D65" i="4"/>
  <c r="E65" i="4" s="1"/>
  <c r="D66" i="4"/>
  <c r="E66" i="4" s="1"/>
  <c r="D67" i="4"/>
  <c r="E67" i="4" s="1"/>
  <c r="D68" i="4"/>
  <c r="E68" i="4" s="1"/>
  <c r="D69" i="4"/>
  <c r="E69" i="4" s="1"/>
  <c r="M3535" i="2"/>
  <c r="L3535" i="2"/>
  <c r="M3534" i="2"/>
  <c r="L3534" i="2"/>
  <c r="M3533" i="2"/>
  <c r="L3533" i="2"/>
  <c r="M3532" i="2"/>
  <c r="L3532" i="2"/>
  <c r="M3531" i="2"/>
  <c r="L3531" i="2"/>
  <c r="M3530" i="2"/>
  <c r="L3530" i="2"/>
  <c r="M3529" i="2"/>
  <c r="L3529" i="2"/>
  <c r="M3528" i="2"/>
  <c r="L3528" i="2"/>
  <c r="M3527" i="2"/>
  <c r="L3527" i="2"/>
  <c r="M3526" i="2"/>
  <c r="L3526" i="2"/>
  <c r="M3525" i="2"/>
  <c r="L3525" i="2"/>
  <c r="M3524" i="2"/>
  <c r="L3524" i="2"/>
  <c r="M3523" i="2"/>
  <c r="L3523" i="2"/>
  <c r="M3522" i="2"/>
  <c r="L3522" i="2"/>
  <c r="M3521" i="2"/>
  <c r="L3521" i="2"/>
  <c r="M3520" i="2"/>
  <c r="L3520" i="2"/>
  <c r="M3519" i="2"/>
  <c r="L3519" i="2"/>
  <c r="M3518" i="2"/>
  <c r="L3518" i="2"/>
  <c r="M3517" i="2"/>
  <c r="L3517" i="2"/>
  <c r="M3516" i="2"/>
  <c r="L3516" i="2"/>
  <c r="M3515" i="2"/>
  <c r="L3515" i="2"/>
  <c r="M3514" i="2"/>
  <c r="L3514" i="2"/>
  <c r="M3513" i="2"/>
  <c r="L3513" i="2"/>
  <c r="M3512" i="2"/>
  <c r="L3512" i="2"/>
  <c r="M3511" i="2"/>
  <c r="L3511" i="2"/>
  <c r="M3510" i="2"/>
  <c r="L3510" i="2"/>
  <c r="M3509" i="2"/>
  <c r="L3509" i="2"/>
  <c r="M3508" i="2"/>
  <c r="L3508" i="2"/>
  <c r="M3507" i="2"/>
  <c r="L3507" i="2"/>
  <c r="M3506" i="2"/>
  <c r="L3506" i="2"/>
  <c r="M3505" i="2"/>
  <c r="L3505" i="2"/>
  <c r="M3504" i="2"/>
  <c r="L3504" i="2"/>
  <c r="M3503" i="2"/>
  <c r="L3503" i="2"/>
  <c r="M3502" i="2"/>
  <c r="L3502" i="2"/>
  <c r="M3501" i="2"/>
  <c r="L3501" i="2"/>
  <c r="M3500" i="2"/>
  <c r="L3500" i="2"/>
  <c r="M3499" i="2"/>
  <c r="L3499" i="2"/>
  <c r="M3498" i="2"/>
  <c r="L3498" i="2"/>
  <c r="M3497" i="2" l="1"/>
  <c r="L3497" i="2"/>
  <c r="M3496" i="2"/>
  <c r="L3496" i="2"/>
  <c r="M3495" i="2"/>
  <c r="L3495" i="2"/>
  <c r="M3494" i="2"/>
  <c r="L3494" i="2"/>
  <c r="M3493" i="2"/>
  <c r="L3493" i="2"/>
  <c r="M3492" i="2"/>
  <c r="L3492" i="2"/>
  <c r="M3491" i="2"/>
  <c r="L3491" i="2"/>
  <c r="M3490" i="2"/>
  <c r="L3490" i="2"/>
  <c r="M3489" i="2"/>
  <c r="L3489" i="2"/>
  <c r="M3488" i="2"/>
  <c r="L3488" i="2"/>
  <c r="M3487" i="2"/>
  <c r="L3487" i="2"/>
  <c r="M3486" i="2"/>
  <c r="L3486" i="2"/>
  <c r="M3485" i="2"/>
  <c r="L3485" i="2"/>
  <c r="M3484" i="2"/>
  <c r="L3484" i="2"/>
  <c r="M3483" i="2"/>
  <c r="L3483" i="2"/>
  <c r="M3482" i="2"/>
  <c r="L3482" i="2"/>
  <c r="M3481" i="2"/>
  <c r="L3481" i="2"/>
  <c r="M3480" i="2"/>
  <c r="L3480" i="2"/>
  <c r="M3479" i="2"/>
  <c r="L3479" i="2"/>
  <c r="M3478" i="2"/>
  <c r="L3478" i="2"/>
  <c r="M3477" i="2"/>
  <c r="L3477" i="2"/>
  <c r="M3476" i="2"/>
  <c r="L3476" i="2"/>
  <c r="M3475" i="2"/>
  <c r="L3475" i="2"/>
  <c r="M3474" i="2"/>
  <c r="L3474" i="2"/>
  <c r="M3473" i="2"/>
  <c r="L3473" i="2"/>
  <c r="M3472" i="2"/>
  <c r="L3472" i="2"/>
  <c r="M3471" i="2"/>
  <c r="L3471" i="2"/>
  <c r="M3470" i="2"/>
  <c r="L3470" i="2"/>
  <c r="M3469" i="2"/>
  <c r="L3469" i="2"/>
  <c r="M3468" i="2"/>
  <c r="L3468" i="2"/>
  <c r="M3467" i="2"/>
  <c r="L3467" i="2"/>
  <c r="M3466" i="2"/>
  <c r="L3466" i="2"/>
  <c r="M3465" i="2"/>
  <c r="L3465" i="2"/>
  <c r="M3464" i="2"/>
  <c r="L3464" i="2"/>
  <c r="M3463" i="2"/>
  <c r="L3463" i="2"/>
  <c r="M3462" i="2"/>
  <c r="L3462" i="2"/>
  <c r="M3461" i="2"/>
  <c r="L3461" i="2"/>
  <c r="M3460" i="2"/>
  <c r="L3460" i="2"/>
  <c r="M200" i="4" l="1"/>
  <c r="N200" i="4" s="1"/>
  <c r="M201" i="4"/>
  <c r="N201" i="4" s="1"/>
  <c r="M202" i="4"/>
  <c r="N202" i="4" s="1"/>
  <c r="D200" i="4"/>
  <c r="E200" i="4" s="1"/>
  <c r="D201" i="4"/>
  <c r="E201" i="4" s="1"/>
  <c r="D202" i="4"/>
  <c r="E202" i="4" s="1"/>
  <c r="V200" i="4"/>
  <c r="W200" i="4" s="1"/>
  <c r="V201" i="4"/>
  <c r="W201" i="4" s="1"/>
  <c r="V202" i="4"/>
  <c r="W202" i="4" s="1"/>
  <c r="V58" i="4"/>
  <c r="W58" i="4" s="1"/>
  <c r="V59" i="4"/>
  <c r="W59" i="4" s="1"/>
  <c r="V60" i="4"/>
  <c r="W60" i="4" s="1"/>
  <c r="M58" i="4"/>
  <c r="N58" i="4" s="1"/>
  <c r="M59" i="4"/>
  <c r="N59" i="4" s="1"/>
  <c r="M60" i="4"/>
  <c r="N60" i="4" s="1"/>
  <c r="D58" i="4"/>
  <c r="E58" i="4" s="1"/>
  <c r="D59" i="4"/>
  <c r="E59" i="4" s="1"/>
  <c r="D60" i="4"/>
  <c r="E60" i="4" s="1"/>
  <c r="M3458" i="2"/>
  <c r="L3458" i="2"/>
  <c r="M3420" i="2"/>
  <c r="L3420" i="2"/>
  <c r="L3382" i="2"/>
  <c r="M3382" i="2"/>
  <c r="A3382" i="2"/>
  <c r="Y60" i="4" l="1"/>
  <c r="G60" i="4"/>
  <c r="G202" i="4"/>
  <c r="N3382" i="2"/>
  <c r="O3382" i="2" s="1"/>
  <c r="P60" i="4"/>
  <c r="P202" i="4"/>
  <c r="Y202" i="4"/>
  <c r="M3459" i="2"/>
  <c r="L3459" i="2"/>
  <c r="M3457" i="2"/>
  <c r="L3457" i="2"/>
  <c r="M3456" i="2"/>
  <c r="L3456" i="2"/>
  <c r="M3455" i="2"/>
  <c r="L3455" i="2"/>
  <c r="M3454" i="2"/>
  <c r="L3454" i="2"/>
  <c r="M3453" i="2"/>
  <c r="L3453" i="2"/>
  <c r="M3452" i="2"/>
  <c r="L3452" i="2"/>
  <c r="M3451" i="2"/>
  <c r="L3451" i="2"/>
  <c r="M3450" i="2"/>
  <c r="L3450" i="2"/>
  <c r="M3449" i="2"/>
  <c r="L3449" i="2"/>
  <c r="M3448" i="2"/>
  <c r="L3448" i="2"/>
  <c r="M3447" i="2"/>
  <c r="L3447" i="2"/>
  <c r="M3446" i="2"/>
  <c r="L3446" i="2"/>
  <c r="M3445" i="2"/>
  <c r="L3445" i="2"/>
  <c r="M3444" i="2"/>
  <c r="L3444" i="2"/>
  <c r="M3443" i="2"/>
  <c r="L3443" i="2"/>
  <c r="M3442" i="2"/>
  <c r="L3442" i="2"/>
  <c r="M3441" i="2"/>
  <c r="L3441" i="2"/>
  <c r="M3440" i="2"/>
  <c r="L3440" i="2"/>
  <c r="M3439" i="2"/>
  <c r="L3439" i="2"/>
  <c r="M3438" i="2"/>
  <c r="L3438" i="2"/>
  <c r="M3437" i="2"/>
  <c r="L3437" i="2"/>
  <c r="M3436" i="2"/>
  <c r="L3436" i="2"/>
  <c r="M3435" i="2"/>
  <c r="L3435" i="2"/>
  <c r="M3434" i="2"/>
  <c r="L3434" i="2"/>
  <c r="M3433" i="2"/>
  <c r="L3433" i="2"/>
  <c r="M3432" i="2"/>
  <c r="L3432" i="2"/>
  <c r="M3431" i="2"/>
  <c r="L3431" i="2"/>
  <c r="M3430" i="2"/>
  <c r="L3430" i="2"/>
  <c r="M3429" i="2"/>
  <c r="L3429" i="2"/>
  <c r="M3428" i="2"/>
  <c r="L3428" i="2"/>
  <c r="M3427" i="2"/>
  <c r="L3427" i="2"/>
  <c r="M3426" i="2"/>
  <c r="L3426" i="2"/>
  <c r="M3425" i="2"/>
  <c r="L3425" i="2"/>
  <c r="M3424" i="2"/>
  <c r="L3424" i="2"/>
  <c r="M3423" i="2"/>
  <c r="L3423" i="2"/>
  <c r="M3422" i="2"/>
  <c r="L3422" i="2"/>
  <c r="Q3382" i="2" l="1"/>
  <c r="P3382" i="2"/>
  <c r="M3421" i="2"/>
  <c r="L3421" i="2"/>
  <c r="M3419" i="2"/>
  <c r="L3419" i="2"/>
  <c r="M3418" i="2"/>
  <c r="L3418" i="2"/>
  <c r="M3417" i="2"/>
  <c r="L3417" i="2"/>
  <c r="M3416" i="2"/>
  <c r="L3416" i="2"/>
  <c r="M3415" i="2"/>
  <c r="L3415" i="2"/>
  <c r="M3414" i="2"/>
  <c r="L3414" i="2"/>
  <c r="M3413" i="2"/>
  <c r="L3413" i="2"/>
  <c r="M3412" i="2"/>
  <c r="L3412" i="2"/>
  <c r="M3411" i="2"/>
  <c r="L3411" i="2"/>
  <c r="M3410" i="2"/>
  <c r="L3410" i="2"/>
  <c r="M3409" i="2"/>
  <c r="L3409" i="2"/>
  <c r="M3408" i="2"/>
  <c r="L3408" i="2"/>
  <c r="M3407" i="2"/>
  <c r="L3407" i="2"/>
  <c r="M3406" i="2"/>
  <c r="L3406" i="2"/>
  <c r="M3405" i="2"/>
  <c r="L3405" i="2"/>
  <c r="M3404" i="2"/>
  <c r="L3404" i="2"/>
  <c r="M3403" i="2"/>
  <c r="L3403" i="2"/>
  <c r="M3402" i="2"/>
  <c r="L3402" i="2"/>
  <c r="M3401" i="2"/>
  <c r="L3401" i="2"/>
  <c r="M3400" i="2"/>
  <c r="L3400" i="2"/>
  <c r="M3399" i="2"/>
  <c r="L3399" i="2"/>
  <c r="M3398" i="2"/>
  <c r="L3398" i="2"/>
  <c r="M3397" i="2"/>
  <c r="L3397" i="2"/>
  <c r="M3396" i="2"/>
  <c r="L3396" i="2"/>
  <c r="M3395" i="2"/>
  <c r="L3395" i="2"/>
  <c r="M3394" i="2"/>
  <c r="L3394" i="2"/>
  <c r="M3393" i="2"/>
  <c r="L3393" i="2"/>
  <c r="M3392" i="2"/>
  <c r="L3392" i="2"/>
  <c r="M3391" i="2"/>
  <c r="L3391" i="2"/>
  <c r="M3390" i="2"/>
  <c r="L3390" i="2"/>
  <c r="M3389" i="2"/>
  <c r="L3389" i="2"/>
  <c r="M3388" i="2"/>
  <c r="L3388" i="2"/>
  <c r="M3387" i="2"/>
  <c r="L3387" i="2"/>
  <c r="M3386" i="2"/>
  <c r="L3386" i="2"/>
  <c r="M3385" i="2"/>
  <c r="L3385" i="2"/>
  <c r="M3384" i="2"/>
  <c r="L3384"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3" i="2"/>
  <c r="A3384" i="2" l="1"/>
  <c r="D197" i="4"/>
  <c r="E197" i="4" s="1"/>
  <c r="D198" i="4"/>
  <c r="E198" i="4" s="1"/>
  <c r="D199" i="4"/>
  <c r="E199" i="4" s="1"/>
  <c r="M197" i="4"/>
  <c r="N197" i="4" s="1"/>
  <c r="M198" i="4"/>
  <c r="N198" i="4" s="1"/>
  <c r="M199" i="4"/>
  <c r="N199" i="4" s="1"/>
  <c r="V197" i="4"/>
  <c r="W197" i="4" s="1"/>
  <c r="V198" i="4"/>
  <c r="W198" i="4" s="1"/>
  <c r="V199" i="4"/>
  <c r="W199" i="4" s="1"/>
  <c r="V55" i="4"/>
  <c r="W55" i="4" s="1"/>
  <c r="V56" i="4"/>
  <c r="W56" i="4" s="1"/>
  <c r="V57" i="4"/>
  <c r="W57" i="4" s="1"/>
  <c r="M55" i="4"/>
  <c r="N55" i="4" s="1"/>
  <c r="M56" i="4"/>
  <c r="N56" i="4" s="1"/>
  <c r="M57" i="4"/>
  <c r="N57" i="4" s="1"/>
  <c r="D55" i="4"/>
  <c r="E55" i="4" s="1"/>
  <c r="D56" i="4"/>
  <c r="E56" i="4" s="1"/>
  <c r="D57" i="4"/>
  <c r="E57" i="4" s="1"/>
  <c r="A3385" i="2" l="1"/>
  <c r="N3384" i="2"/>
  <c r="O3384" i="2" s="1"/>
  <c r="Q3384" i="2" s="1"/>
  <c r="M3383" i="2"/>
  <c r="L3383" i="2"/>
  <c r="M3381" i="2"/>
  <c r="L3381" i="2"/>
  <c r="N3380" i="2"/>
  <c r="M3380" i="2"/>
  <c r="L3380" i="2"/>
  <c r="N3379" i="2"/>
  <c r="M3379" i="2"/>
  <c r="L3379" i="2"/>
  <c r="N3378" i="2"/>
  <c r="M3378" i="2"/>
  <c r="L3378" i="2"/>
  <c r="N3377" i="2"/>
  <c r="M3377" i="2"/>
  <c r="L3377" i="2"/>
  <c r="N3376" i="2"/>
  <c r="M3376" i="2"/>
  <c r="L3376" i="2"/>
  <c r="M3375" i="2"/>
  <c r="L3375" i="2"/>
  <c r="N3374" i="2"/>
  <c r="M3374" i="2"/>
  <c r="L3374" i="2"/>
  <c r="M3373" i="2"/>
  <c r="L3373" i="2"/>
  <c r="N3372" i="2"/>
  <c r="M3372" i="2"/>
  <c r="L3372" i="2"/>
  <c r="N3371" i="2"/>
  <c r="M3371" i="2"/>
  <c r="L3371" i="2"/>
  <c r="M3370" i="2"/>
  <c r="L3370" i="2"/>
  <c r="N3369" i="2"/>
  <c r="M3369" i="2"/>
  <c r="L3369" i="2"/>
  <c r="N3368" i="2"/>
  <c r="M3368" i="2"/>
  <c r="L3368" i="2"/>
  <c r="M3367" i="2"/>
  <c r="L3367" i="2"/>
  <c r="N3366" i="2"/>
  <c r="M3366" i="2"/>
  <c r="L3366" i="2"/>
  <c r="N3365" i="2"/>
  <c r="M3365" i="2"/>
  <c r="L3365" i="2"/>
  <c r="M3364" i="2"/>
  <c r="L3364" i="2"/>
  <c r="M3363" i="2"/>
  <c r="L3363" i="2"/>
  <c r="M3362" i="2"/>
  <c r="L3362" i="2"/>
  <c r="M3361" i="2"/>
  <c r="L3361" i="2"/>
  <c r="M3360" i="2"/>
  <c r="L3360" i="2"/>
  <c r="M3359" i="2"/>
  <c r="L3359" i="2"/>
  <c r="M3358" i="2"/>
  <c r="L3358" i="2"/>
  <c r="M3357" i="2"/>
  <c r="L3357" i="2"/>
  <c r="M3356" i="2"/>
  <c r="L3356" i="2"/>
  <c r="M3355" i="2"/>
  <c r="L3355" i="2"/>
  <c r="M3354" i="2"/>
  <c r="L3354" i="2"/>
  <c r="M3353" i="2"/>
  <c r="L3353" i="2"/>
  <c r="M3352" i="2"/>
  <c r="L3352" i="2"/>
  <c r="M3351" i="2"/>
  <c r="L3351" i="2"/>
  <c r="N3350" i="2"/>
  <c r="M3350" i="2"/>
  <c r="L3350" i="2"/>
  <c r="M3349" i="2"/>
  <c r="L3349" i="2"/>
  <c r="N3348" i="2"/>
  <c r="M3348" i="2"/>
  <c r="L3348" i="2"/>
  <c r="N3347" i="2"/>
  <c r="M3347" i="2"/>
  <c r="L3347" i="2"/>
  <c r="M3346" i="2"/>
  <c r="L3346" i="2"/>
  <c r="A3386" i="2" l="1"/>
  <c r="N3385" i="2"/>
  <c r="O3385" i="2" s="1"/>
  <c r="P3384" i="2"/>
  <c r="O3347" i="2"/>
  <c r="O3348" i="2"/>
  <c r="N3373" i="2"/>
  <c r="N3351" i="2"/>
  <c r="N3363" i="2"/>
  <c r="O3368" i="2"/>
  <c r="O3369" i="2"/>
  <c r="N3355" i="2"/>
  <c r="N3359" i="2"/>
  <c r="N3349" i="2"/>
  <c r="N3354" i="2"/>
  <c r="N3358" i="2"/>
  <c r="N3362" i="2"/>
  <c r="O3365" i="2"/>
  <c r="O3366" i="2"/>
  <c r="N3370" i="2"/>
  <c r="O3376" i="2"/>
  <c r="O3377" i="2"/>
  <c r="O3378" i="2"/>
  <c r="O3379" i="2"/>
  <c r="O3380" i="2"/>
  <c r="N3383" i="2"/>
  <c r="N3346" i="2"/>
  <c r="N3353" i="2"/>
  <c r="N3357" i="2"/>
  <c r="N3361" i="2"/>
  <c r="N3367" i="2"/>
  <c r="O3374" i="2"/>
  <c r="N3381" i="2"/>
  <c r="O3350" i="2"/>
  <c r="N3352" i="2"/>
  <c r="N3356" i="2"/>
  <c r="N3360" i="2"/>
  <c r="N3364" i="2"/>
  <c r="O3371" i="2"/>
  <c r="O3372" i="2"/>
  <c r="N3375" i="2"/>
  <c r="M3345" i="2"/>
  <c r="L3345" i="2"/>
  <c r="A3345" i="2"/>
  <c r="M3344" i="2"/>
  <c r="L3344" i="2"/>
  <c r="A3344" i="2"/>
  <c r="M3343" i="2"/>
  <c r="L3343" i="2"/>
  <c r="A3343" i="2"/>
  <c r="M3342" i="2"/>
  <c r="L3342" i="2"/>
  <c r="A3342" i="2"/>
  <c r="M3341" i="2"/>
  <c r="L3341" i="2"/>
  <c r="A3341" i="2"/>
  <c r="M3340" i="2"/>
  <c r="L3340" i="2"/>
  <c r="A3340" i="2"/>
  <c r="M3339" i="2"/>
  <c r="L3339" i="2"/>
  <c r="A3339" i="2"/>
  <c r="M3338" i="2"/>
  <c r="L3338" i="2"/>
  <c r="A3338" i="2"/>
  <c r="M3337" i="2"/>
  <c r="L3337" i="2"/>
  <c r="A3337" i="2"/>
  <c r="M3336" i="2"/>
  <c r="L3336" i="2"/>
  <c r="A3336" i="2"/>
  <c r="M3335" i="2"/>
  <c r="L3335" i="2"/>
  <c r="A3335" i="2"/>
  <c r="M3334" i="2"/>
  <c r="L3334" i="2"/>
  <c r="A3334" i="2"/>
  <c r="M3333" i="2"/>
  <c r="L3333" i="2"/>
  <c r="A3333" i="2"/>
  <c r="M3332" i="2"/>
  <c r="L3332" i="2"/>
  <c r="A3332" i="2"/>
  <c r="M3331" i="2"/>
  <c r="L3331" i="2"/>
  <c r="A3331" i="2"/>
  <c r="M3330" i="2"/>
  <c r="L3330" i="2"/>
  <c r="A3330" i="2"/>
  <c r="M3329" i="2"/>
  <c r="L3329" i="2"/>
  <c r="A3329" i="2"/>
  <c r="M3328" i="2"/>
  <c r="L3328" i="2"/>
  <c r="A3328" i="2"/>
  <c r="M3327" i="2"/>
  <c r="L3327" i="2"/>
  <c r="A3327" i="2"/>
  <c r="M3326" i="2"/>
  <c r="L3326" i="2"/>
  <c r="A3326" i="2"/>
  <c r="M3325" i="2"/>
  <c r="L3325" i="2"/>
  <c r="A3325" i="2"/>
  <c r="M3324" i="2"/>
  <c r="L3324" i="2"/>
  <c r="A3324" i="2"/>
  <c r="M3323" i="2"/>
  <c r="L3323" i="2"/>
  <c r="A3323" i="2"/>
  <c r="M3322" i="2"/>
  <c r="L3322" i="2"/>
  <c r="A3322" i="2"/>
  <c r="M3321" i="2"/>
  <c r="L3321" i="2"/>
  <c r="A3321" i="2"/>
  <c r="M3320" i="2"/>
  <c r="L3320" i="2"/>
  <c r="A3320" i="2"/>
  <c r="M3319" i="2"/>
  <c r="L3319" i="2"/>
  <c r="A3319" i="2"/>
  <c r="M3318" i="2"/>
  <c r="L3318" i="2"/>
  <c r="A3318" i="2"/>
  <c r="M3317" i="2"/>
  <c r="L3317" i="2"/>
  <c r="A3317" i="2"/>
  <c r="M3316" i="2"/>
  <c r="L3316" i="2"/>
  <c r="A3316" i="2"/>
  <c r="M3315" i="2"/>
  <c r="L3315" i="2"/>
  <c r="A3315" i="2"/>
  <c r="M3314" i="2"/>
  <c r="L3314" i="2"/>
  <c r="A3314" i="2"/>
  <c r="M3313" i="2"/>
  <c r="L3313" i="2"/>
  <c r="A3313" i="2"/>
  <c r="M3312" i="2"/>
  <c r="L3312" i="2"/>
  <c r="A3312" i="2"/>
  <c r="M3311" i="2"/>
  <c r="L3311" i="2"/>
  <c r="A3311" i="2"/>
  <c r="M3310" i="2"/>
  <c r="L3310" i="2"/>
  <c r="A3310" i="2"/>
  <c r="M3309" i="2"/>
  <c r="L3309" i="2"/>
  <c r="A3309" i="2"/>
  <c r="M3308" i="2"/>
  <c r="L3308" i="2"/>
  <c r="A3308" i="2"/>
  <c r="N3310" i="2" l="1"/>
  <c r="O3310" i="2" s="1"/>
  <c r="Q3310" i="2" s="1"/>
  <c r="N3330" i="2"/>
  <c r="O3330" i="2" s="1"/>
  <c r="N3338" i="2"/>
  <c r="O3338" i="2" s="1"/>
  <c r="N3333" i="2"/>
  <c r="O3333" i="2" s="1"/>
  <c r="N3341" i="2"/>
  <c r="O3341" i="2" s="1"/>
  <c r="Q3341" i="2" s="1"/>
  <c r="N3334" i="2"/>
  <c r="O3334" i="2" s="1"/>
  <c r="N3342" i="2"/>
  <c r="O3342" i="2" s="1"/>
  <c r="N3309" i="2"/>
  <c r="O3309" i="2" s="1"/>
  <c r="N3312" i="2"/>
  <c r="O3312" i="2" s="1"/>
  <c r="Q3312" i="2" s="1"/>
  <c r="N3328" i="2"/>
  <c r="O3328" i="2" s="1"/>
  <c r="N3336" i="2"/>
  <c r="O3336" i="2" s="1"/>
  <c r="Q3336" i="2" s="1"/>
  <c r="N3340" i="2"/>
  <c r="O3340" i="2" s="1"/>
  <c r="N3327" i="2"/>
  <c r="O3327" i="2" s="1"/>
  <c r="N3331" i="2"/>
  <c r="O3331" i="2" s="1"/>
  <c r="N3339" i="2"/>
  <c r="O3339" i="2" s="1"/>
  <c r="Q3339" i="2" s="1"/>
  <c r="Q3385" i="2"/>
  <c r="P3385" i="2"/>
  <c r="A3387" i="2"/>
  <c r="N3386" i="2"/>
  <c r="O3386" i="2" s="1"/>
  <c r="P3350" i="2"/>
  <c r="Q3380" i="2"/>
  <c r="N3326" i="2"/>
  <c r="O3326" i="2" s="1"/>
  <c r="N3321" i="2"/>
  <c r="O3321" i="2" s="1"/>
  <c r="N3335" i="2"/>
  <c r="O3335" i="2" s="1"/>
  <c r="N3345" i="2"/>
  <c r="O3345" i="2" s="1"/>
  <c r="N3318" i="2"/>
  <c r="O3318" i="2" s="1"/>
  <c r="N3337" i="2"/>
  <c r="O3337" i="2" s="1"/>
  <c r="N3313" i="2"/>
  <c r="O3313" i="2" s="1"/>
  <c r="N3311" i="2"/>
  <c r="O3311" i="2" s="1"/>
  <c r="N3316" i="2"/>
  <c r="O3316" i="2" s="1"/>
  <c r="N3320" i="2"/>
  <c r="O3320" i="2" s="1"/>
  <c r="N3324" i="2"/>
  <c r="O3324" i="2" s="1"/>
  <c r="N3332" i="2"/>
  <c r="O3332" i="2" s="1"/>
  <c r="N3344" i="2"/>
  <c r="O3344" i="2" s="1"/>
  <c r="N3314" i="2"/>
  <c r="O3314" i="2" s="1"/>
  <c r="N3322" i="2"/>
  <c r="O3322" i="2" s="1"/>
  <c r="N3317" i="2"/>
  <c r="O3317" i="2" s="1"/>
  <c r="N3325" i="2"/>
  <c r="O3325" i="2" s="1"/>
  <c r="N3308" i="2"/>
  <c r="O3308" i="2" s="1"/>
  <c r="N3315" i="2"/>
  <c r="O3315" i="2" s="1"/>
  <c r="N3319" i="2"/>
  <c r="O3319" i="2" s="1"/>
  <c r="N3323" i="2"/>
  <c r="O3323" i="2" s="1"/>
  <c r="N3329" i="2"/>
  <c r="O3329" i="2" s="1"/>
  <c r="N3343" i="2"/>
  <c r="O3343" i="2" s="1"/>
  <c r="P3372" i="2"/>
  <c r="Q3374" i="2"/>
  <c r="Q3379" i="2"/>
  <c r="P3371" i="2"/>
  <c r="P3378" i="2"/>
  <c r="Q3366" i="2"/>
  <c r="Q3369" i="2"/>
  <c r="Q3377" i="2"/>
  <c r="P3365" i="2"/>
  <c r="Q3368" i="2"/>
  <c r="P3348" i="2"/>
  <c r="P3380" i="2"/>
  <c r="P3376" i="2"/>
  <c r="Q3347" i="2"/>
  <c r="Q3376" i="2"/>
  <c r="P3347" i="2"/>
  <c r="P3377" i="2"/>
  <c r="P3379" i="2"/>
  <c r="Q3348" i="2"/>
  <c r="Q3365" i="2"/>
  <c r="P3366" i="2"/>
  <c r="Q3371" i="2"/>
  <c r="Q3378" i="2"/>
  <c r="P3374" i="2"/>
  <c r="Q3372" i="2"/>
  <c r="O3364" i="2"/>
  <c r="O3356" i="2"/>
  <c r="Q3350" i="2"/>
  <c r="O3361" i="2"/>
  <c r="O3353" i="2"/>
  <c r="O3383" i="2"/>
  <c r="O3370" i="2"/>
  <c r="O3358" i="2"/>
  <c r="O3349" i="2"/>
  <c r="O3355" i="2"/>
  <c r="P3368" i="2"/>
  <c r="O3351" i="2"/>
  <c r="O3375" i="2"/>
  <c r="O3360" i="2"/>
  <c r="O3352" i="2"/>
  <c r="O3381" i="2"/>
  <c r="O3367" i="2"/>
  <c r="O3357" i="2"/>
  <c r="O3346" i="2"/>
  <c r="O3362" i="2"/>
  <c r="O3354" i="2"/>
  <c r="O3359" i="2"/>
  <c r="P3369" i="2"/>
  <c r="O3363" i="2"/>
  <c r="O3373" i="2"/>
  <c r="A3270" i="2"/>
  <c r="Q3338" i="2" l="1"/>
  <c r="P3338" i="2"/>
  <c r="Q3342" i="2"/>
  <c r="P3342" i="2"/>
  <c r="Q3327" i="2"/>
  <c r="P3327" i="2"/>
  <c r="P3336" i="2"/>
  <c r="P3309" i="2"/>
  <c r="Q3309" i="2"/>
  <c r="Q3328" i="2"/>
  <c r="P3328" i="2"/>
  <c r="Q3330" i="2"/>
  <c r="P3330" i="2"/>
  <c r="P3340" i="2"/>
  <c r="Q3340" i="2"/>
  <c r="P3333" i="2"/>
  <c r="Q3333" i="2"/>
  <c r="Q3331" i="2"/>
  <c r="P3331" i="2"/>
  <c r="P3334" i="2"/>
  <c r="Q3334" i="2"/>
  <c r="P3341" i="2"/>
  <c r="P3339" i="2"/>
  <c r="P3310" i="2"/>
  <c r="P3312" i="2"/>
  <c r="N3387" i="2"/>
  <c r="O3387" i="2" s="1"/>
  <c r="A3388" i="2"/>
  <c r="Q3386" i="2"/>
  <c r="P3386" i="2"/>
  <c r="P3319" i="2"/>
  <c r="Q3319" i="2"/>
  <c r="Q3345" i="2"/>
  <c r="P3345" i="2"/>
  <c r="P3343" i="2"/>
  <c r="Q3343" i="2"/>
  <c r="P3344" i="2"/>
  <c r="Q3344" i="2"/>
  <c r="Q3316" i="2"/>
  <c r="P3316" i="2"/>
  <c r="P3318" i="2"/>
  <c r="Q3318" i="2"/>
  <c r="Q3335" i="2"/>
  <c r="P3335" i="2"/>
  <c r="Q3317" i="2"/>
  <c r="P3317" i="2"/>
  <c r="P3337" i="2"/>
  <c r="Q3337" i="2"/>
  <c r="P3322" i="2"/>
  <c r="Q3322" i="2"/>
  <c r="Q3329" i="2"/>
  <c r="P3329" i="2"/>
  <c r="P3314" i="2"/>
  <c r="Q3314" i="2"/>
  <c r="Q3332" i="2"/>
  <c r="P3332" i="2"/>
  <c r="Q3311" i="2"/>
  <c r="P3311" i="2"/>
  <c r="Q3321" i="2"/>
  <c r="P3321" i="2"/>
  <c r="P3320" i="2"/>
  <c r="Q3320" i="2"/>
  <c r="P3315" i="2"/>
  <c r="Q3315" i="2"/>
  <c r="P3308" i="2"/>
  <c r="Q3308" i="2"/>
  <c r="P3323" i="2"/>
  <c r="Q3323" i="2"/>
  <c r="P3325" i="2"/>
  <c r="Q3325" i="2"/>
  <c r="Q3324" i="2"/>
  <c r="P3324" i="2"/>
  <c r="P3313" i="2"/>
  <c r="Q3313" i="2"/>
  <c r="Q3326" i="2"/>
  <c r="P3326" i="2"/>
  <c r="P3363" i="2"/>
  <c r="Q3363" i="2"/>
  <c r="Q3359" i="2"/>
  <c r="P3359" i="2"/>
  <c r="Q3362" i="2"/>
  <c r="P3362" i="2"/>
  <c r="Q3357" i="2"/>
  <c r="P3357" i="2"/>
  <c r="P3381" i="2"/>
  <c r="Q3381" i="2"/>
  <c r="Q3360" i="2"/>
  <c r="P3360" i="2"/>
  <c r="P3351" i="2"/>
  <c r="Q3351" i="2"/>
  <c r="P3355" i="2"/>
  <c r="Q3355" i="2"/>
  <c r="P3358" i="2"/>
  <c r="Q3358" i="2"/>
  <c r="P3383" i="2"/>
  <c r="Q3383" i="2"/>
  <c r="P3361" i="2"/>
  <c r="Q3361" i="2"/>
  <c r="P3356" i="2"/>
  <c r="Q3356" i="2"/>
  <c r="P3373" i="2"/>
  <c r="Q3373" i="2"/>
  <c r="Q3354" i="2"/>
  <c r="P3354" i="2"/>
  <c r="P3346" i="2"/>
  <c r="Q3346" i="2"/>
  <c r="P3367" i="2"/>
  <c r="Q3367" i="2"/>
  <c r="P3352" i="2"/>
  <c r="Q3352" i="2"/>
  <c r="P3375" i="2"/>
  <c r="Q3375" i="2"/>
  <c r="P3349" i="2"/>
  <c r="Q3349" i="2"/>
  <c r="P3370" i="2"/>
  <c r="Q3370" i="2"/>
  <c r="P3353" i="2"/>
  <c r="Q3353" i="2"/>
  <c r="Q3364" i="2"/>
  <c r="P3364" i="2"/>
  <c r="M3307" i="2"/>
  <c r="L3307" i="2"/>
  <c r="A3307" i="2"/>
  <c r="M3306" i="2"/>
  <c r="L3306" i="2"/>
  <c r="A3306" i="2"/>
  <c r="M3305" i="2"/>
  <c r="L3305" i="2"/>
  <c r="A3305" i="2"/>
  <c r="M3304" i="2"/>
  <c r="L3304" i="2"/>
  <c r="A3304" i="2"/>
  <c r="M3303" i="2"/>
  <c r="L3303" i="2"/>
  <c r="A3303" i="2"/>
  <c r="M3302" i="2"/>
  <c r="L3302" i="2"/>
  <c r="A3302" i="2"/>
  <c r="M3301" i="2"/>
  <c r="L3301" i="2"/>
  <c r="A3301" i="2"/>
  <c r="M3300" i="2"/>
  <c r="L3300" i="2"/>
  <c r="A3300" i="2"/>
  <c r="M3299" i="2"/>
  <c r="L3299" i="2"/>
  <c r="A3299" i="2"/>
  <c r="M3298" i="2"/>
  <c r="L3298" i="2"/>
  <c r="A3298" i="2"/>
  <c r="M3297" i="2"/>
  <c r="L3297" i="2"/>
  <c r="A3297" i="2"/>
  <c r="M3296" i="2"/>
  <c r="L3296" i="2"/>
  <c r="A3296" i="2"/>
  <c r="M3295" i="2"/>
  <c r="L3295" i="2"/>
  <c r="A3295" i="2"/>
  <c r="M3294" i="2"/>
  <c r="L3294" i="2"/>
  <c r="A3294" i="2"/>
  <c r="M3293" i="2"/>
  <c r="L3293" i="2"/>
  <c r="A3293" i="2"/>
  <c r="M3292" i="2"/>
  <c r="L3292" i="2"/>
  <c r="A3292" i="2"/>
  <c r="M3291" i="2"/>
  <c r="L3291" i="2"/>
  <c r="A3291" i="2"/>
  <c r="M3290" i="2"/>
  <c r="L3290" i="2"/>
  <c r="A3290" i="2"/>
  <c r="M3289" i="2"/>
  <c r="L3289" i="2"/>
  <c r="A3289" i="2"/>
  <c r="M3288" i="2"/>
  <c r="L3288" i="2"/>
  <c r="A3288" i="2"/>
  <c r="M3287" i="2"/>
  <c r="L3287" i="2"/>
  <c r="A3287" i="2"/>
  <c r="M3286" i="2"/>
  <c r="L3286" i="2"/>
  <c r="A3286" i="2"/>
  <c r="M3285" i="2"/>
  <c r="L3285" i="2"/>
  <c r="A3285" i="2"/>
  <c r="M3284" i="2"/>
  <c r="L3284" i="2"/>
  <c r="A3284" i="2"/>
  <c r="M3283" i="2"/>
  <c r="L3283" i="2"/>
  <c r="A3283" i="2"/>
  <c r="M3282" i="2"/>
  <c r="L3282" i="2"/>
  <c r="A3282" i="2"/>
  <c r="M3281" i="2"/>
  <c r="L3281" i="2"/>
  <c r="A3281" i="2"/>
  <c r="M3280" i="2"/>
  <c r="L3280" i="2"/>
  <c r="A3280" i="2"/>
  <c r="M3279" i="2"/>
  <c r="L3279" i="2"/>
  <c r="A3279" i="2"/>
  <c r="M3278" i="2"/>
  <c r="L3278" i="2"/>
  <c r="A3278" i="2"/>
  <c r="M3277" i="2"/>
  <c r="L3277" i="2"/>
  <c r="A3277" i="2"/>
  <c r="M3276" i="2"/>
  <c r="L3276" i="2"/>
  <c r="A3276" i="2"/>
  <c r="M3275" i="2"/>
  <c r="L3275" i="2"/>
  <c r="A3275" i="2"/>
  <c r="M3274" i="2"/>
  <c r="L3274" i="2"/>
  <c r="A3274" i="2"/>
  <c r="M3273" i="2"/>
  <c r="L3273" i="2"/>
  <c r="A3273" i="2"/>
  <c r="M3272" i="2"/>
  <c r="L3272" i="2"/>
  <c r="A3272" i="2"/>
  <c r="M3271" i="2"/>
  <c r="L3271" i="2"/>
  <c r="A3271" i="2"/>
  <c r="M3270" i="2"/>
  <c r="L3270" i="2"/>
  <c r="N3270" i="2"/>
  <c r="O3270" i="2" s="1"/>
  <c r="N3303" i="2" l="1"/>
  <c r="O3303" i="2" s="1"/>
  <c r="N3298" i="2"/>
  <c r="O3298" i="2" s="1"/>
  <c r="N3302" i="2"/>
  <c r="O3302" i="2" s="1"/>
  <c r="N3271" i="2"/>
  <c r="O3271" i="2" s="1"/>
  <c r="N3295" i="2"/>
  <c r="O3295" i="2" s="1"/>
  <c r="N3304" i="2"/>
  <c r="O3304" i="2" s="1"/>
  <c r="N3274" i="2"/>
  <c r="O3274" i="2" s="1"/>
  <c r="N3290" i="2"/>
  <c r="O3290" i="2" s="1"/>
  <c r="N3289" i="2"/>
  <c r="O3289" i="2" s="1"/>
  <c r="N3293" i="2"/>
  <c r="O3293" i="2" s="1"/>
  <c r="N3301" i="2"/>
  <c r="O3301" i="2" s="1"/>
  <c r="N3272" i="2"/>
  <c r="O3272" i="2" s="1"/>
  <c r="N3292" i="2"/>
  <c r="O3292" i="2" s="1"/>
  <c r="N3296" i="2"/>
  <c r="O3296" i="2" s="1"/>
  <c r="N3300" i="2"/>
  <c r="O3300" i="2" s="1"/>
  <c r="A3389" i="2"/>
  <c r="N3388" i="2"/>
  <c r="O3388" i="2" s="1"/>
  <c r="Q3387" i="2"/>
  <c r="P3387" i="2"/>
  <c r="N3273" i="2"/>
  <c r="O3273" i="2" s="1"/>
  <c r="N3286" i="2"/>
  <c r="O3286" i="2" s="1"/>
  <c r="N3294" i="2"/>
  <c r="O3294" i="2" s="1"/>
  <c r="N3277" i="2"/>
  <c r="O3277" i="2" s="1"/>
  <c r="N3281" i="2"/>
  <c r="O3281" i="2" s="1"/>
  <c r="N3285" i="2"/>
  <c r="O3285" i="2" s="1"/>
  <c r="N3291" i="2"/>
  <c r="O3291" i="2" s="1"/>
  <c r="N3305" i="2"/>
  <c r="O3305" i="2" s="1"/>
  <c r="N3278" i="2"/>
  <c r="O3278" i="2" s="1"/>
  <c r="N3306" i="2"/>
  <c r="O3306" i="2" s="1"/>
  <c r="N3276" i="2"/>
  <c r="O3276" i="2" s="1"/>
  <c r="N3284" i="2"/>
  <c r="O3284" i="2" s="1"/>
  <c r="N3288" i="2"/>
  <c r="O3288" i="2" s="1"/>
  <c r="N3299" i="2"/>
  <c r="O3299" i="2" s="1"/>
  <c r="N3282" i="2"/>
  <c r="O3282" i="2" s="1"/>
  <c r="N3280" i="2"/>
  <c r="O3280" i="2" s="1"/>
  <c r="N3275" i="2"/>
  <c r="O3275" i="2" s="1"/>
  <c r="N3279" i="2"/>
  <c r="O3279" i="2" s="1"/>
  <c r="N3283" i="2"/>
  <c r="O3283" i="2" s="1"/>
  <c r="N3287" i="2"/>
  <c r="O3287" i="2" s="1"/>
  <c r="N3297" i="2"/>
  <c r="O3297" i="2" s="1"/>
  <c r="N3307" i="2"/>
  <c r="O3307" i="2" s="1"/>
  <c r="P3270" i="2"/>
  <c r="Q3270" i="2"/>
  <c r="M3269" i="2"/>
  <c r="L3269" i="2"/>
  <c r="A3269" i="2"/>
  <c r="M3268" i="2"/>
  <c r="L3268" i="2"/>
  <c r="A3268" i="2"/>
  <c r="M3267" i="2"/>
  <c r="L3267" i="2"/>
  <c r="A3267" i="2"/>
  <c r="M3266" i="2"/>
  <c r="L3266" i="2"/>
  <c r="A3266" i="2"/>
  <c r="M3265" i="2"/>
  <c r="L3265" i="2"/>
  <c r="A3265" i="2"/>
  <c r="M3264" i="2"/>
  <c r="L3264" i="2"/>
  <c r="A3264" i="2"/>
  <c r="M3263" i="2"/>
  <c r="L3263" i="2"/>
  <c r="A3263" i="2"/>
  <c r="M3262" i="2"/>
  <c r="L3262" i="2"/>
  <c r="A3262" i="2"/>
  <c r="M3261" i="2"/>
  <c r="L3261" i="2"/>
  <c r="A3261" i="2"/>
  <c r="M3260" i="2"/>
  <c r="L3260" i="2"/>
  <c r="A3260" i="2"/>
  <c r="M3259" i="2"/>
  <c r="L3259" i="2"/>
  <c r="A3259" i="2"/>
  <c r="M3258" i="2"/>
  <c r="L3258" i="2"/>
  <c r="A3258" i="2"/>
  <c r="M3257" i="2"/>
  <c r="L3257" i="2"/>
  <c r="A3257" i="2"/>
  <c r="M3256" i="2"/>
  <c r="L3256" i="2"/>
  <c r="A3256" i="2"/>
  <c r="M3255" i="2"/>
  <c r="L3255" i="2"/>
  <c r="A3255" i="2"/>
  <c r="M3254" i="2"/>
  <c r="L3254" i="2"/>
  <c r="A3254" i="2"/>
  <c r="M3253" i="2"/>
  <c r="L3253" i="2"/>
  <c r="A3253" i="2"/>
  <c r="M3252" i="2"/>
  <c r="L3252" i="2"/>
  <c r="A3252" i="2"/>
  <c r="M3251" i="2"/>
  <c r="L3251" i="2"/>
  <c r="A3251" i="2"/>
  <c r="M3250" i="2"/>
  <c r="L3250" i="2"/>
  <c r="A3250" i="2"/>
  <c r="M3249" i="2"/>
  <c r="L3249" i="2"/>
  <c r="A3249" i="2"/>
  <c r="M3248" i="2"/>
  <c r="L3248" i="2"/>
  <c r="A3248" i="2"/>
  <c r="M3247" i="2"/>
  <c r="L3247" i="2"/>
  <c r="A3247" i="2"/>
  <c r="M3246" i="2"/>
  <c r="L3246" i="2"/>
  <c r="A3246" i="2"/>
  <c r="M3245" i="2"/>
  <c r="L3245" i="2"/>
  <c r="A3245" i="2"/>
  <c r="M3244" i="2"/>
  <c r="L3244" i="2"/>
  <c r="A3244" i="2"/>
  <c r="M3243" i="2"/>
  <c r="L3243" i="2"/>
  <c r="A3243" i="2"/>
  <c r="M3242" i="2"/>
  <c r="L3242" i="2"/>
  <c r="A3242" i="2"/>
  <c r="M3241" i="2"/>
  <c r="L3241" i="2"/>
  <c r="A3241" i="2"/>
  <c r="M3240" i="2"/>
  <c r="L3240" i="2"/>
  <c r="A3240" i="2"/>
  <c r="M3239" i="2"/>
  <c r="L3239" i="2"/>
  <c r="A3239" i="2"/>
  <c r="M3238" i="2"/>
  <c r="L3238" i="2"/>
  <c r="A3238" i="2"/>
  <c r="M3237" i="2"/>
  <c r="L3237" i="2"/>
  <c r="A3237" i="2"/>
  <c r="M3236" i="2"/>
  <c r="L3236" i="2"/>
  <c r="A3236" i="2"/>
  <c r="M3235" i="2"/>
  <c r="L3235" i="2"/>
  <c r="A3235" i="2"/>
  <c r="M3234" i="2"/>
  <c r="L3234" i="2"/>
  <c r="A3234" i="2"/>
  <c r="M3233" i="2"/>
  <c r="L3233" i="2"/>
  <c r="A3233" i="2"/>
  <c r="M3232" i="2"/>
  <c r="L3232" i="2"/>
  <c r="A3232" i="2"/>
  <c r="Q3303" i="2" l="1"/>
  <c r="P3303" i="2"/>
  <c r="Q3293" i="2"/>
  <c r="P3293" i="2"/>
  <c r="Q3298" i="2"/>
  <c r="P3298" i="2"/>
  <c r="Q3292" i="2"/>
  <c r="P3292" i="2"/>
  <c r="P3289" i="2"/>
  <c r="Q3289" i="2"/>
  <c r="Q3295" i="2"/>
  <c r="P3295" i="2"/>
  <c r="P3272" i="2"/>
  <c r="Q3272" i="2"/>
  <c r="Q3290" i="2"/>
  <c r="P3290" i="2"/>
  <c r="P3271" i="2"/>
  <c r="Q3271" i="2"/>
  <c r="Q3296" i="2"/>
  <c r="P3296" i="2"/>
  <c r="Q3304" i="2"/>
  <c r="P3304" i="2"/>
  <c r="Q3300" i="2"/>
  <c r="P3300" i="2"/>
  <c r="Q3301" i="2"/>
  <c r="P3301" i="2"/>
  <c r="P3274" i="2"/>
  <c r="Q3274" i="2"/>
  <c r="Q3302" i="2"/>
  <c r="P3302" i="2"/>
  <c r="N3251" i="2"/>
  <c r="O3251" i="2" s="1"/>
  <c r="N3255" i="2"/>
  <c r="O3255" i="2" s="1"/>
  <c r="N3263" i="2"/>
  <c r="O3263" i="2" s="1"/>
  <c r="N3260" i="2"/>
  <c r="O3260" i="2" s="1"/>
  <c r="N3264" i="2"/>
  <c r="O3264" i="2" s="1"/>
  <c r="N3234" i="2"/>
  <c r="O3234" i="2" s="1"/>
  <c r="N3254" i="2"/>
  <c r="O3254" i="2" s="1"/>
  <c r="N3258" i="2"/>
  <c r="O3258" i="2" s="1"/>
  <c r="N3262" i="2"/>
  <c r="O3262" i="2" s="1"/>
  <c r="N3266" i="2"/>
  <c r="O3266" i="2" s="1"/>
  <c r="N3236" i="2"/>
  <c r="O3236" i="2" s="1"/>
  <c r="N3252" i="2"/>
  <c r="O3252" i="2" s="1"/>
  <c r="N3233" i="2"/>
  <c r="O3233" i="2" s="1"/>
  <c r="N3257" i="2"/>
  <c r="O3257" i="2" s="1"/>
  <c r="N3265" i="2"/>
  <c r="O3265" i="2" s="1"/>
  <c r="N3389" i="2"/>
  <c r="O3389" i="2" s="1"/>
  <c r="A3390" i="2"/>
  <c r="Q3388" i="2"/>
  <c r="P3388" i="2"/>
  <c r="Q3284" i="2"/>
  <c r="P3284" i="2"/>
  <c r="P3276" i="2"/>
  <c r="Q3276" i="2"/>
  <c r="P3291" i="2"/>
  <c r="Q3291" i="2"/>
  <c r="P3294" i="2"/>
  <c r="Q3294" i="2"/>
  <c r="P3279" i="2"/>
  <c r="Q3279" i="2"/>
  <c r="P3305" i="2"/>
  <c r="Q3305" i="2"/>
  <c r="Q3297" i="2"/>
  <c r="P3297" i="2"/>
  <c r="Q3287" i="2"/>
  <c r="P3287" i="2"/>
  <c r="Q3280" i="2"/>
  <c r="P3280" i="2"/>
  <c r="Q3299" i="2"/>
  <c r="P3299" i="2"/>
  <c r="P3306" i="2"/>
  <c r="Q3306" i="2"/>
  <c r="P3285" i="2"/>
  <c r="Q3285" i="2"/>
  <c r="P3286" i="2"/>
  <c r="Q3286" i="2"/>
  <c r="P3307" i="2"/>
  <c r="Q3307" i="2"/>
  <c r="Q3277" i="2"/>
  <c r="P3277" i="2"/>
  <c r="Q3275" i="2"/>
  <c r="P3275" i="2"/>
  <c r="P3283" i="2"/>
  <c r="Q3283" i="2"/>
  <c r="P3282" i="2"/>
  <c r="Q3282" i="2"/>
  <c r="Q3288" i="2"/>
  <c r="P3288" i="2"/>
  <c r="P3278" i="2"/>
  <c r="Q3278" i="2"/>
  <c r="Q3281" i="2"/>
  <c r="P3281" i="2"/>
  <c r="P3273" i="2"/>
  <c r="Q3273" i="2"/>
  <c r="N3232" i="2"/>
  <c r="O3232" i="2" s="1"/>
  <c r="N3239" i="2"/>
  <c r="O3239" i="2" s="1"/>
  <c r="N3243" i="2"/>
  <c r="O3243" i="2" s="1"/>
  <c r="N3247" i="2"/>
  <c r="O3247" i="2" s="1"/>
  <c r="N3253" i="2"/>
  <c r="O3253" i="2" s="1"/>
  <c r="N3267" i="2"/>
  <c r="O3267" i="2" s="1"/>
  <c r="N3240" i="2"/>
  <c r="O3240" i="2" s="1"/>
  <c r="N3248" i="2"/>
  <c r="O3248" i="2" s="1"/>
  <c r="N3268" i="2"/>
  <c r="O3268" i="2" s="1"/>
  <c r="N3242" i="2"/>
  <c r="O3242" i="2" s="1"/>
  <c r="N3250" i="2"/>
  <c r="O3250" i="2" s="1"/>
  <c r="N3235" i="2"/>
  <c r="O3235" i="2" s="1"/>
  <c r="N3244" i="2"/>
  <c r="O3244" i="2" s="1"/>
  <c r="N3256" i="2"/>
  <c r="O3256" i="2" s="1"/>
  <c r="N3238" i="2"/>
  <c r="O3238" i="2" s="1"/>
  <c r="N3246" i="2"/>
  <c r="O3246" i="2" s="1"/>
  <c r="N3261" i="2"/>
  <c r="O3261" i="2" s="1"/>
  <c r="N3237" i="2"/>
  <c r="O3237" i="2" s="1"/>
  <c r="N3241" i="2"/>
  <c r="O3241" i="2" s="1"/>
  <c r="N3245" i="2"/>
  <c r="O3245" i="2" s="1"/>
  <c r="N3249" i="2"/>
  <c r="O3249" i="2" s="1"/>
  <c r="N3259" i="2"/>
  <c r="O3259" i="2" s="1"/>
  <c r="N3269" i="2"/>
  <c r="O3269" i="2" s="1"/>
  <c r="M3231" i="2"/>
  <c r="L3231" i="2"/>
  <c r="A3231" i="2"/>
  <c r="M3230" i="2"/>
  <c r="L3230" i="2"/>
  <c r="A3230" i="2"/>
  <c r="M3229" i="2"/>
  <c r="L3229" i="2"/>
  <c r="A3229" i="2"/>
  <c r="M3228" i="2"/>
  <c r="L3228" i="2"/>
  <c r="A3228" i="2"/>
  <c r="M3227" i="2"/>
  <c r="L3227" i="2"/>
  <c r="A3227" i="2"/>
  <c r="M3226" i="2"/>
  <c r="L3226" i="2"/>
  <c r="A3226" i="2"/>
  <c r="M3225" i="2"/>
  <c r="L3225" i="2"/>
  <c r="A3225" i="2"/>
  <c r="M3224" i="2"/>
  <c r="L3224" i="2"/>
  <c r="A3224" i="2"/>
  <c r="M3223" i="2"/>
  <c r="L3223" i="2"/>
  <c r="A3223" i="2"/>
  <c r="M3222" i="2"/>
  <c r="L3222" i="2"/>
  <c r="A3222" i="2"/>
  <c r="M3221" i="2"/>
  <c r="L3221" i="2"/>
  <c r="A3221" i="2"/>
  <c r="M3220" i="2"/>
  <c r="L3220" i="2"/>
  <c r="A3220" i="2"/>
  <c r="M3219" i="2"/>
  <c r="L3219" i="2"/>
  <c r="A3219" i="2"/>
  <c r="M3218" i="2"/>
  <c r="L3218" i="2"/>
  <c r="A3218" i="2"/>
  <c r="M3217" i="2"/>
  <c r="L3217" i="2"/>
  <c r="A3217" i="2"/>
  <c r="M3216" i="2"/>
  <c r="L3216" i="2"/>
  <c r="A3216" i="2"/>
  <c r="M3215" i="2"/>
  <c r="L3215" i="2"/>
  <c r="A3215" i="2"/>
  <c r="M3214" i="2"/>
  <c r="L3214" i="2"/>
  <c r="A3214" i="2"/>
  <c r="M3213" i="2"/>
  <c r="L3213" i="2"/>
  <c r="A3213" i="2"/>
  <c r="M3212" i="2"/>
  <c r="L3212" i="2"/>
  <c r="A3212" i="2"/>
  <c r="M3211" i="2"/>
  <c r="L3211" i="2"/>
  <c r="A3211" i="2"/>
  <c r="M3210" i="2"/>
  <c r="L3210" i="2"/>
  <c r="A3210" i="2"/>
  <c r="M3209" i="2"/>
  <c r="L3209" i="2"/>
  <c r="A3209" i="2"/>
  <c r="M3208" i="2"/>
  <c r="L3208" i="2"/>
  <c r="A3208" i="2"/>
  <c r="M3207" i="2"/>
  <c r="L3207" i="2"/>
  <c r="A3207" i="2"/>
  <c r="M3206" i="2"/>
  <c r="L3206" i="2"/>
  <c r="A3206" i="2"/>
  <c r="M3205" i="2"/>
  <c r="L3205" i="2"/>
  <c r="A3205" i="2"/>
  <c r="M3204" i="2"/>
  <c r="L3204" i="2"/>
  <c r="A3204" i="2"/>
  <c r="M3203" i="2"/>
  <c r="L3203" i="2"/>
  <c r="A3203" i="2"/>
  <c r="M3202" i="2"/>
  <c r="L3202" i="2"/>
  <c r="A3202" i="2"/>
  <c r="M3201" i="2"/>
  <c r="L3201" i="2"/>
  <c r="A3201" i="2"/>
  <c r="M3200" i="2"/>
  <c r="L3200" i="2"/>
  <c r="A3200" i="2"/>
  <c r="M3199" i="2"/>
  <c r="L3199" i="2"/>
  <c r="A3199" i="2"/>
  <c r="M3198" i="2"/>
  <c r="L3198" i="2"/>
  <c r="A3198" i="2"/>
  <c r="M3197" i="2"/>
  <c r="L3197" i="2"/>
  <c r="A3197" i="2"/>
  <c r="M3196" i="2"/>
  <c r="L3196" i="2"/>
  <c r="A3196" i="2"/>
  <c r="M3195" i="2"/>
  <c r="L3195" i="2"/>
  <c r="A3195" i="2"/>
  <c r="M3194" i="2"/>
  <c r="L3194" i="2"/>
  <c r="A3194" i="2"/>
  <c r="P3233" i="2" l="1"/>
  <c r="T3309" i="2" s="1"/>
  <c r="Q3233" i="2"/>
  <c r="P3264" i="2"/>
  <c r="T3340" i="2" s="1"/>
  <c r="Q3264" i="2"/>
  <c r="Q3265" i="2"/>
  <c r="P3265" i="2"/>
  <c r="T3341" i="2" s="1"/>
  <c r="P3236" i="2"/>
  <c r="T3312" i="2" s="1"/>
  <c r="Q3236" i="2"/>
  <c r="P3254" i="2"/>
  <c r="T3330" i="2" s="1"/>
  <c r="Q3254" i="2"/>
  <c r="P3263" i="2"/>
  <c r="T3339" i="2" s="1"/>
  <c r="Q3263" i="2"/>
  <c r="P3262" i="2"/>
  <c r="T3338" i="2" s="1"/>
  <c r="Q3262" i="2"/>
  <c r="P3251" i="2"/>
  <c r="T3327" i="2" s="1"/>
  <c r="Q3251" i="2"/>
  <c r="Q3252" i="2"/>
  <c r="P3252" i="2"/>
  <c r="T3328" i="2" s="1"/>
  <c r="P3258" i="2"/>
  <c r="T3334" i="2" s="1"/>
  <c r="Q3258" i="2"/>
  <c r="P3260" i="2"/>
  <c r="T3336" i="2" s="1"/>
  <c r="Q3260" i="2"/>
  <c r="P3257" i="2"/>
  <c r="T3333" i="2" s="1"/>
  <c r="Q3257" i="2"/>
  <c r="P3266" i="2"/>
  <c r="T3342" i="2" s="1"/>
  <c r="Q3266" i="2"/>
  <c r="P3234" i="2"/>
  <c r="T3310" i="2" s="1"/>
  <c r="Q3234" i="2"/>
  <c r="Q3255" i="2"/>
  <c r="P3255" i="2"/>
  <c r="T3331" i="2" s="1"/>
  <c r="N3390" i="2"/>
  <c r="O3390" i="2" s="1"/>
  <c r="A3391" i="2"/>
  <c r="P3389" i="2"/>
  <c r="Q3389" i="2"/>
  <c r="P3259" i="2"/>
  <c r="T3335" i="2" s="1"/>
  <c r="Q3259" i="2"/>
  <c r="Q3244" i="2"/>
  <c r="P3244" i="2"/>
  <c r="T3320" i="2" s="1"/>
  <c r="P3243" i="2"/>
  <c r="T3319" i="2" s="1"/>
  <c r="Q3243" i="2"/>
  <c r="P3256" i="2"/>
  <c r="T3332" i="2" s="1"/>
  <c r="Q3256" i="2"/>
  <c r="P3247" i="2"/>
  <c r="T3323" i="2" s="1"/>
  <c r="Q3247" i="2"/>
  <c r="Q3261" i="2"/>
  <c r="P3261" i="2"/>
  <c r="T3337" i="2" s="1"/>
  <c r="P3250" i="2"/>
  <c r="T3326" i="2" s="1"/>
  <c r="Q3250" i="2"/>
  <c r="Q3245" i="2"/>
  <c r="P3245" i="2"/>
  <c r="T3321" i="2" s="1"/>
  <c r="Q3246" i="2"/>
  <c r="P3246" i="2"/>
  <c r="T3322" i="2" s="1"/>
  <c r="Q3235" i="2"/>
  <c r="P3235" i="2"/>
  <c r="T3311" i="2" s="1"/>
  <c r="P3242" i="2"/>
  <c r="T3318" i="2" s="1"/>
  <c r="Q3242" i="2"/>
  <c r="P3267" i="2"/>
  <c r="T3343" i="2" s="1"/>
  <c r="Q3267" i="2"/>
  <c r="Q3239" i="2"/>
  <c r="P3239" i="2"/>
  <c r="T3315" i="2" s="1"/>
  <c r="P3237" i="2"/>
  <c r="T3313" i="2" s="1"/>
  <c r="Q3237" i="2"/>
  <c r="P3248" i="2"/>
  <c r="T3324" i="2" s="1"/>
  <c r="Q3248" i="2"/>
  <c r="P3249" i="2"/>
  <c r="T3325" i="2" s="1"/>
  <c r="Q3249" i="2"/>
  <c r="Q3240" i="2"/>
  <c r="P3240" i="2"/>
  <c r="T3316" i="2" s="1"/>
  <c r="P3269" i="2"/>
  <c r="T3345" i="2" s="1"/>
  <c r="Q3269" i="2"/>
  <c r="Q3241" i="2"/>
  <c r="P3241" i="2"/>
  <c r="T3317" i="2" s="1"/>
  <c r="Q3238" i="2"/>
  <c r="P3238" i="2"/>
  <c r="T3314" i="2" s="1"/>
  <c r="Q3268" i="2"/>
  <c r="P3268" i="2"/>
  <c r="T3344" i="2" s="1"/>
  <c r="Q3253" i="2"/>
  <c r="P3253" i="2"/>
  <c r="T3329" i="2" s="1"/>
  <c r="Q3232" i="2"/>
  <c r="P3232" i="2"/>
  <c r="T3308" i="2" s="1"/>
  <c r="N3201" i="2"/>
  <c r="O3201" i="2" s="1"/>
  <c r="N3209" i="2"/>
  <c r="O3209" i="2" s="1"/>
  <c r="N3200" i="2"/>
  <c r="O3200" i="2" s="1"/>
  <c r="N3199" i="2"/>
  <c r="O3199" i="2" s="1"/>
  <c r="N3196" i="2"/>
  <c r="O3196" i="2" s="1"/>
  <c r="N3203" i="2"/>
  <c r="O3203" i="2" s="1"/>
  <c r="N3207" i="2"/>
  <c r="O3207" i="2" s="1"/>
  <c r="N3212" i="2"/>
  <c r="O3212" i="2" s="1"/>
  <c r="N3216" i="2"/>
  <c r="O3216" i="2" s="1"/>
  <c r="N3220" i="2"/>
  <c r="O3220" i="2" s="1"/>
  <c r="N3224" i="2"/>
  <c r="O3224" i="2" s="1"/>
  <c r="N3228" i="2"/>
  <c r="O3228" i="2" s="1"/>
  <c r="N3195" i="2"/>
  <c r="O3195" i="2" s="1"/>
  <c r="N3202" i="2"/>
  <c r="O3202" i="2" s="1"/>
  <c r="N3206" i="2"/>
  <c r="O3206" i="2" s="1"/>
  <c r="N3211" i="2"/>
  <c r="O3211" i="2" s="1"/>
  <c r="N3215" i="2"/>
  <c r="O3215" i="2" s="1"/>
  <c r="N3219" i="2"/>
  <c r="O3219" i="2" s="1"/>
  <c r="N3223" i="2"/>
  <c r="O3223" i="2" s="1"/>
  <c r="N3227" i="2"/>
  <c r="O3227" i="2" s="1"/>
  <c r="N3231" i="2"/>
  <c r="O3231" i="2" s="1"/>
  <c r="N3194" i="2"/>
  <c r="O3194" i="2" s="1"/>
  <c r="N3198" i="2"/>
  <c r="O3198" i="2" s="1"/>
  <c r="N3205" i="2"/>
  <c r="O3205" i="2" s="1"/>
  <c r="N3210" i="2"/>
  <c r="O3210" i="2" s="1"/>
  <c r="N3214" i="2"/>
  <c r="O3214" i="2" s="1"/>
  <c r="N3218" i="2"/>
  <c r="O3218" i="2" s="1"/>
  <c r="N3222" i="2"/>
  <c r="O3222" i="2" s="1"/>
  <c r="N3226" i="2"/>
  <c r="O3226" i="2" s="1"/>
  <c r="N3230" i="2"/>
  <c r="O3230" i="2" s="1"/>
  <c r="N3197" i="2"/>
  <c r="O3197" i="2" s="1"/>
  <c r="N3204" i="2"/>
  <c r="O3204" i="2" s="1"/>
  <c r="N3208" i="2"/>
  <c r="O3208" i="2" s="1"/>
  <c r="N3213" i="2"/>
  <c r="O3213" i="2" s="1"/>
  <c r="N3217" i="2"/>
  <c r="O3217" i="2" s="1"/>
  <c r="N3221" i="2"/>
  <c r="O3221" i="2" s="1"/>
  <c r="N3225" i="2"/>
  <c r="O3225" i="2" s="1"/>
  <c r="N3229" i="2"/>
  <c r="O3229" i="2" s="1"/>
  <c r="V193" i="4"/>
  <c r="W193" i="4" s="1"/>
  <c r="V196" i="4"/>
  <c r="W196" i="4" s="1"/>
  <c r="V194" i="4"/>
  <c r="W194" i="4" s="1"/>
  <c r="V195" i="4"/>
  <c r="W195" i="4" s="1"/>
  <c r="M194" i="4"/>
  <c r="N194" i="4" s="1"/>
  <c r="M195" i="4"/>
  <c r="N195" i="4" s="1"/>
  <c r="M196" i="4"/>
  <c r="N196" i="4" s="1"/>
  <c r="D194" i="4"/>
  <c r="E194" i="4" s="1"/>
  <c r="D195" i="4"/>
  <c r="E195" i="4" s="1"/>
  <c r="D196" i="4"/>
  <c r="E196" i="4" s="1"/>
  <c r="V52" i="4"/>
  <c r="W52" i="4" s="1"/>
  <c r="V53" i="4"/>
  <c r="W53" i="4" s="1"/>
  <c r="V54" i="4"/>
  <c r="W54" i="4" s="1"/>
  <c r="M52" i="4"/>
  <c r="N52" i="4" s="1"/>
  <c r="M53" i="4"/>
  <c r="N53" i="4" s="1"/>
  <c r="M54" i="4"/>
  <c r="N54" i="4" s="1"/>
  <c r="D52" i="4"/>
  <c r="E52" i="4" s="1"/>
  <c r="D53" i="4"/>
  <c r="E53" i="4" s="1"/>
  <c r="D54" i="4"/>
  <c r="E54" i="4" s="1"/>
  <c r="N3391" i="2" l="1"/>
  <c r="O3391" i="2" s="1"/>
  <c r="A3392" i="2"/>
  <c r="P3390" i="2"/>
  <c r="Q3390" i="2"/>
  <c r="P3209" i="2"/>
  <c r="Q3209" i="2"/>
  <c r="Q3199" i="2"/>
  <c r="P3199" i="2"/>
  <c r="P3201" i="2"/>
  <c r="Q3201" i="2"/>
  <c r="Q3200" i="2"/>
  <c r="P3200" i="2"/>
  <c r="P3221" i="2"/>
  <c r="Q3221" i="2"/>
  <c r="P3204" i="2"/>
  <c r="Q3204" i="2"/>
  <c r="P3222" i="2"/>
  <c r="Q3222" i="2"/>
  <c r="Q3205" i="2"/>
  <c r="P3205" i="2"/>
  <c r="Q3227" i="2"/>
  <c r="P3227" i="2"/>
  <c r="P3211" i="2"/>
  <c r="Q3211" i="2"/>
  <c r="Q3228" i="2"/>
  <c r="P3228" i="2"/>
  <c r="Q3212" i="2"/>
  <c r="P3212" i="2"/>
  <c r="Q3217" i="2"/>
  <c r="P3217" i="2"/>
  <c r="Q3197" i="2"/>
  <c r="P3197" i="2"/>
  <c r="P3218" i="2"/>
  <c r="Q3218" i="2"/>
  <c r="Q3198" i="2"/>
  <c r="P3198" i="2"/>
  <c r="Q3223" i="2"/>
  <c r="P3223" i="2"/>
  <c r="P3206" i="2"/>
  <c r="Q3206" i="2"/>
  <c r="Q3224" i="2"/>
  <c r="P3224" i="2"/>
  <c r="Q3207" i="2"/>
  <c r="P3207" i="2"/>
  <c r="Q3229" i="2"/>
  <c r="P3229" i="2"/>
  <c r="P3213" i="2"/>
  <c r="Q3213" i="2"/>
  <c r="P3230" i="2"/>
  <c r="Q3230" i="2"/>
  <c r="P3214" i="2"/>
  <c r="Q3214" i="2"/>
  <c r="Q3194" i="2"/>
  <c r="P3194" i="2"/>
  <c r="P3219" i="2"/>
  <c r="Q3219" i="2"/>
  <c r="P3202" i="2"/>
  <c r="Q3202" i="2"/>
  <c r="Q3220" i="2"/>
  <c r="P3220" i="2"/>
  <c r="P3203" i="2"/>
  <c r="Q3203" i="2"/>
  <c r="Q3225" i="2"/>
  <c r="P3225" i="2"/>
  <c r="Q3208" i="2"/>
  <c r="P3208" i="2"/>
  <c r="Q3226" i="2"/>
  <c r="P3226" i="2"/>
  <c r="Q3210" i="2"/>
  <c r="P3210" i="2"/>
  <c r="P3231" i="2"/>
  <c r="Q3231" i="2"/>
  <c r="Q3215" i="2"/>
  <c r="P3215" i="2"/>
  <c r="P3195" i="2"/>
  <c r="Q3195" i="2"/>
  <c r="Q3216" i="2"/>
  <c r="P3216" i="2"/>
  <c r="P3196" i="2"/>
  <c r="Q3196" i="2"/>
  <c r="M3193" i="2"/>
  <c r="L3193" i="2"/>
  <c r="A3193" i="2"/>
  <c r="M3192" i="2"/>
  <c r="L3192" i="2"/>
  <c r="A3192" i="2"/>
  <c r="M3191" i="2"/>
  <c r="L3191" i="2"/>
  <c r="A3191" i="2"/>
  <c r="M3190" i="2"/>
  <c r="L3190" i="2"/>
  <c r="A3190" i="2"/>
  <c r="M3189" i="2"/>
  <c r="L3189" i="2"/>
  <c r="A3189" i="2"/>
  <c r="M3188" i="2"/>
  <c r="L3188" i="2"/>
  <c r="A3188" i="2"/>
  <c r="M3187" i="2"/>
  <c r="L3187" i="2"/>
  <c r="A3187" i="2"/>
  <c r="M3186" i="2"/>
  <c r="L3186" i="2"/>
  <c r="A3186" i="2"/>
  <c r="M3185" i="2"/>
  <c r="L3185" i="2"/>
  <c r="A3185" i="2"/>
  <c r="M3184" i="2"/>
  <c r="L3184" i="2"/>
  <c r="A3184" i="2"/>
  <c r="M3183" i="2"/>
  <c r="L3183" i="2"/>
  <c r="A3183" i="2"/>
  <c r="M3182" i="2"/>
  <c r="L3182" i="2"/>
  <c r="A3182" i="2"/>
  <c r="M3181" i="2"/>
  <c r="L3181" i="2"/>
  <c r="A3181" i="2"/>
  <c r="M3180" i="2"/>
  <c r="L3180" i="2"/>
  <c r="A3180" i="2"/>
  <c r="M3179" i="2"/>
  <c r="L3179" i="2"/>
  <c r="A3179" i="2"/>
  <c r="M3178" i="2"/>
  <c r="L3178" i="2"/>
  <c r="A3178" i="2"/>
  <c r="M3177" i="2"/>
  <c r="L3177" i="2"/>
  <c r="A3177" i="2"/>
  <c r="M3176" i="2"/>
  <c r="L3176" i="2"/>
  <c r="A3176" i="2"/>
  <c r="M3175" i="2"/>
  <c r="L3175" i="2"/>
  <c r="A3175" i="2"/>
  <c r="M3174" i="2"/>
  <c r="L3174" i="2"/>
  <c r="A3174" i="2"/>
  <c r="M3173" i="2"/>
  <c r="L3173" i="2"/>
  <c r="A3173" i="2"/>
  <c r="M3172" i="2"/>
  <c r="L3172" i="2"/>
  <c r="A3172" i="2"/>
  <c r="M3171" i="2"/>
  <c r="L3171" i="2"/>
  <c r="A3171" i="2"/>
  <c r="M3170" i="2"/>
  <c r="L3170" i="2"/>
  <c r="A3170" i="2"/>
  <c r="M3169" i="2"/>
  <c r="L3169" i="2"/>
  <c r="A3169" i="2"/>
  <c r="M3168" i="2"/>
  <c r="L3168" i="2"/>
  <c r="A3168" i="2"/>
  <c r="M3167" i="2"/>
  <c r="L3167" i="2"/>
  <c r="A3167" i="2"/>
  <c r="M3166" i="2"/>
  <c r="L3166" i="2"/>
  <c r="A3166" i="2"/>
  <c r="M3165" i="2"/>
  <c r="L3165" i="2"/>
  <c r="A3165" i="2"/>
  <c r="M3164" i="2"/>
  <c r="L3164" i="2"/>
  <c r="A3164" i="2"/>
  <c r="M3163" i="2"/>
  <c r="L3163" i="2"/>
  <c r="A3163" i="2"/>
  <c r="M3162" i="2"/>
  <c r="L3162" i="2"/>
  <c r="A3162" i="2"/>
  <c r="M3161" i="2"/>
  <c r="L3161" i="2"/>
  <c r="A3161" i="2"/>
  <c r="M3160" i="2"/>
  <c r="L3160" i="2"/>
  <c r="A3160" i="2"/>
  <c r="M3159" i="2"/>
  <c r="L3159" i="2"/>
  <c r="A3159" i="2"/>
  <c r="M3158" i="2"/>
  <c r="L3158" i="2"/>
  <c r="A3158" i="2"/>
  <c r="M3157" i="2"/>
  <c r="L3157" i="2"/>
  <c r="A3157" i="2"/>
  <c r="M3156" i="2"/>
  <c r="L3156" i="2"/>
  <c r="A3156" i="2"/>
  <c r="Q3391" i="2" l="1"/>
  <c r="P3391" i="2"/>
  <c r="N3392" i="2"/>
  <c r="O3392" i="2" s="1"/>
  <c r="A3393" i="2"/>
  <c r="N3158" i="2"/>
  <c r="O3158" i="2" s="1"/>
  <c r="N3162" i="2"/>
  <c r="O3162" i="2" s="1"/>
  <c r="N3166" i="2"/>
  <c r="O3166" i="2" s="1"/>
  <c r="N3170" i="2"/>
  <c r="O3170" i="2" s="1"/>
  <c r="N3174" i="2"/>
  <c r="O3174" i="2" s="1"/>
  <c r="N3178" i="2"/>
  <c r="O3178" i="2" s="1"/>
  <c r="N3182" i="2"/>
  <c r="O3182" i="2" s="1"/>
  <c r="N3186" i="2"/>
  <c r="O3186" i="2" s="1"/>
  <c r="N3190" i="2"/>
  <c r="O3190" i="2" s="1"/>
  <c r="N3157" i="2"/>
  <c r="O3157" i="2" s="1"/>
  <c r="N3161" i="2"/>
  <c r="O3161" i="2" s="1"/>
  <c r="N3165" i="2"/>
  <c r="O3165" i="2" s="1"/>
  <c r="N3169" i="2"/>
  <c r="O3169" i="2" s="1"/>
  <c r="N3173" i="2"/>
  <c r="O3173" i="2" s="1"/>
  <c r="N3177" i="2"/>
  <c r="O3177" i="2" s="1"/>
  <c r="N3181" i="2"/>
  <c r="O3181" i="2" s="1"/>
  <c r="N3185" i="2"/>
  <c r="O3185" i="2" s="1"/>
  <c r="N3189" i="2"/>
  <c r="O3189" i="2" s="1"/>
  <c r="N3193" i="2"/>
  <c r="O3193" i="2" s="1"/>
  <c r="N3156" i="2"/>
  <c r="O3156" i="2" s="1"/>
  <c r="N3160" i="2"/>
  <c r="O3160" i="2" s="1"/>
  <c r="N3164" i="2"/>
  <c r="O3164" i="2" s="1"/>
  <c r="N3168" i="2"/>
  <c r="O3168" i="2" s="1"/>
  <c r="N3172" i="2"/>
  <c r="O3172" i="2" s="1"/>
  <c r="N3176" i="2"/>
  <c r="O3176" i="2" s="1"/>
  <c r="N3180" i="2"/>
  <c r="O3180" i="2" s="1"/>
  <c r="N3184" i="2"/>
  <c r="O3184" i="2" s="1"/>
  <c r="N3188" i="2"/>
  <c r="O3188" i="2" s="1"/>
  <c r="N3192" i="2"/>
  <c r="O3192" i="2" s="1"/>
  <c r="N3159" i="2"/>
  <c r="O3159" i="2" s="1"/>
  <c r="N3163" i="2"/>
  <c r="O3163" i="2" s="1"/>
  <c r="N3167" i="2"/>
  <c r="O3167" i="2" s="1"/>
  <c r="N3171" i="2"/>
  <c r="O3171" i="2" s="1"/>
  <c r="N3175" i="2"/>
  <c r="O3175" i="2" s="1"/>
  <c r="N3179" i="2"/>
  <c r="O3179" i="2" s="1"/>
  <c r="N3183" i="2"/>
  <c r="O3183" i="2" s="1"/>
  <c r="N3187" i="2"/>
  <c r="O3187" i="2" s="1"/>
  <c r="N3191" i="2"/>
  <c r="O3191" i="2" s="1"/>
  <c r="U191" i="4"/>
  <c r="Q3392" i="2" l="1"/>
  <c r="P3392" i="2"/>
  <c r="N3393" i="2"/>
  <c r="O3393" i="2" s="1"/>
  <c r="A3394" i="2"/>
  <c r="Q3183" i="2"/>
  <c r="P3183" i="2"/>
  <c r="Q3167" i="2"/>
  <c r="P3167" i="2"/>
  <c r="Q3188" i="2"/>
  <c r="P3188" i="2"/>
  <c r="P3172" i="2"/>
  <c r="Q3172" i="2"/>
  <c r="Q3156" i="2"/>
  <c r="P3156" i="2"/>
  <c r="Q3181" i="2"/>
  <c r="P3181" i="2"/>
  <c r="Q3165" i="2"/>
  <c r="P3165" i="2"/>
  <c r="P3186" i="2"/>
  <c r="Q3186" i="2"/>
  <c r="Q3170" i="2"/>
  <c r="P3170" i="2"/>
  <c r="Q3179" i="2"/>
  <c r="P3179" i="2"/>
  <c r="P3163" i="2"/>
  <c r="Q3163" i="2"/>
  <c r="P3184" i="2"/>
  <c r="Q3184" i="2"/>
  <c r="P3168" i="2"/>
  <c r="Q3168" i="2"/>
  <c r="Q3193" i="2"/>
  <c r="P3193" i="2"/>
  <c r="P3177" i="2"/>
  <c r="Q3177" i="2"/>
  <c r="P3161" i="2"/>
  <c r="Q3161" i="2"/>
  <c r="P3182" i="2"/>
  <c r="Q3182" i="2"/>
  <c r="P3166" i="2"/>
  <c r="Q3166" i="2"/>
  <c r="P3191" i="2"/>
  <c r="Q3191" i="2"/>
  <c r="Q3175" i="2"/>
  <c r="P3175" i="2"/>
  <c r="Q3159" i="2"/>
  <c r="P3159" i="2"/>
  <c r="Q3180" i="2"/>
  <c r="P3180" i="2"/>
  <c r="Q3164" i="2"/>
  <c r="P3164" i="2"/>
  <c r="Q3189" i="2"/>
  <c r="P3189" i="2"/>
  <c r="Q3173" i="2"/>
  <c r="P3173" i="2"/>
  <c r="P3157" i="2"/>
  <c r="Q3157" i="2"/>
  <c r="P3178" i="2"/>
  <c r="Q3178" i="2"/>
  <c r="Q3162" i="2"/>
  <c r="P3162" i="2"/>
  <c r="P3187" i="2"/>
  <c r="Q3187" i="2"/>
  <c r="Q3171" i="2"/>
  <c r="P3171" i="2"/>
  <c r="Q3192" i="2"/>
  <c r="P3192" i="2"/>
  <c r="P3176" i="2"/>
  <c r="Q3176" i="2"/>
  <c r="P3160" i="2"/>
  <c r="Q3160" i="2"/>
  <c r="Q3185" i="2"/>
  <c r="P3185" i="2"/>
  <c r="P3169" i="2"/>
  <c r="Q3169" i="2"/>
  <c r="P3190" i="2"/>
  <c r="Q3190" i="2"/>
  <c r="P3174" i="2"/>
  <c r="Q3174" i="2"/>
  <c r="P3158" i="2"/>
  <c r="Q3158" i="2"/>
  <c r="M3155" i="2"/>
  <c r="L3155" i="2"/>
  <c r="A3155" i="2"/>
  <c r="M3154" i="2"/>
  <c r="L3154" i="2"/>
  <c r="A3154" i="2"/>
  <c r="M3153" i="2"/>
  <c r="L3153" i="2"/>
  <c r="A3153" i="2"/>
  <c r="M3152" i="2"/>
  <c r="L3152" i="2"/>
  <c r="A3152" i="2"/>
  <c r="M3151" i="2"/>
  <c r="L3151" i="2"/>
  <c r="A3151" i="2"/>
  <c r="M3150" i="2"/>
  <c r="L3150" i="2"/>
  <c r="A3150" i="2"/>
  <c r="M3149" i="2"/>
  <c r="L3149" i="2"/>
  <c r="A3149" i="2"/>
  <c r="M3148" i="2"/>
  <c r="L3148" i="2"/>
  <c r="A3148" i="2"/>
  <c r="M3147" i="2"/>
  <c r="L3147" i="2"/>
  <c r="A3147" i="2"/>
  <c r="M3146" i="2"/>
  <c r="L3146" i="2"/>
  <c r="A3146" i="2"/>
  <c r="M3145" i="2"/>
  <c r="L3145" i="2"/>
  <c r="A3145" i="2"/>
  <c r="M3144" i="2"/>
  <c r="L3144" i="2"/>
  <c r="A3144" i="2"/>
  <c r="M3143" i="2"/>
  <c r="L3143" i="2"/>
  <c r="A3143" i="2"/>
  <c r="M3142" i="2"/>
  <c r="L3142" i="2"/>
  <c r="A3142" i="2"/>
  <c r="M3141" i="2"/>
  <c r="L3141" i="2"/>
  <c r="A3141" i="2"/>
  <c r="M3140" i="2"/>
  <c r="L3140" i="2"/>
  <c r="A3140" i="2"/>
  <c r="M3139" i="2"/>
  <c r="L3139" i="2"/>
  <c r="A3139" i="2"/>
  <c r="M3138" i="2"/>
  <c r="L3138" i="2"/>
  <c r="A3138" i="2"/>
  <c r="M3137" i="2"/>
  <c r="L3137" i="2"/>
  <c r="A3137" i="2"/>
  <c r="M3136" i="2"/>
  <c r="L3136" i="2"/>
  <c r="A3136" i="2"/>
  <c r="M3135" i="2"/>
  <c r="L3135" i="2"/>
  <c r="A3135" i="2"/>
  <c r="M3134" i="2"/>
  <c r="L3134" i="2"/>
  <c r="A3134" i="2"/>
  <c r="M3133" i="2"/>
  <c r="L3133" i="2"/>
  <c r="A3133" i="2"/>
  <c r="M3132" i="2"/>
  <c r="L3132" i="2"/>
  <c r="A3132" i="2"/>
  <c r="M3131" i="2"/>
  <c r="L3131" i="2"/>
  <c r="A3131" i="2"/>
  <c r="M3130" i="2"/>
  <c r="L3130" i="2"/>
  <c r="A3130" i="2"/>
  <c r="M3129" i="2"/>
  <c r="L3129" i="2"/>
  <c r="A3129" i="2"/>
  <c r="M3128" i="2"/>
  <c r="L3128" i="2"/>
  <c r="A3128" i="2"/>
  <c r="M3127" i="2"/>
  <c r="L3127" i="2"/>
  <c r="A3127" i="2"/>
  <c r="M3126" i="2"/>
  <c r="L3126" i="2"/>
  <c r="A3126" i="2"/>
  <c r="M3125" i="2"/>
  <c r="L3125" i="2"/>
  <c r="A3125" i="2"/>
  <c r="M3124" i="2"/>
  <c r="L3124" i="2"/>
  <c r="A3124" i="2"/>
  <c r="M3123" i="2"/>
  <c r="L3123" i="2"/>
  <c r="A3123" i="2"/>
  <c r="M3122" i="2"/>
  <c r="L3122" i="2"/>
  <c r="A3122" i="2"/>
  <c r="M3121" i="2"/>
  <c r="L3121" i="2"/>
  <c r="A3121" i="2"/>
  <c r="M3120" i="2"/>
  <c r="L3120" i="2"/>
  <c r="A3120" i="2"/>
  <c r="M3119" i="2"/>
  <c r="L3119" i="2"/>
  <c r="A3119" i="2"/>
  <c r="M3118" i="2"/>
  <c r="L3118" i="2"/>
  <c r="A3118" i="2"/>
  <c r="Q3393" i="2" l="1"/>
  <c r="P3393" i="2"/>
  <c r="N3394" i="2"/>
  <c r="O3394" i="2" s="1"/>
  <c r="A3395" i="2"/>
  <c r="N3120" i="2"/>
  <c r="O3120" i="2" s="1"/>
  <c r="N3124" i="2"/>
  <c r="O3124" i="2" s="1"/>
  <c r="N3128" i="2"/>
  <c r="O3128" i="2" s="1"/>
  <c r="N3132" i="2"/>
  <c r="O3132" i="2" s="1"/>
  <c r="N3136" i="2"/>
  <c r="O3136" i="2" s="1"/>
  <c r="N3140" i="2"/>
  <c r="O3140" i="2" s="1"/>
  <c r="N3144" i="2"/>
  <c r="O3144" i="2" s="1"/>
  <c r="N3148" i="2"/>
  <c r="O3148" i="2" s="1"/>
  <c r="N3152" i="2"/>
  <c r="O3152" i="2" s="1"/>
  <c r="N3119" i="2"/>
  <c r="O3119" i="2" s="1"/>
  <c r="N3123" i="2"/>
  <c r="O3123" i="2" s="1"/>
  <c r="N3127" i="2"/>
  <c r="O3127" i="2" s="1"/>
  <c r="N3131" i="2"/>
  <c r="O3131" i="2" s="1"/>
  <c r="N3135" i="2"/>
  <c r="O3135" i="2" s="1"/>
  <c r="N3139" i="2"/>
  <c r="O3139" i="2" s="1"/>
  <c r="N3143" i="2"/>
  <c r="O3143" i="2" s="1"/>
  <c r="N3147" i="2"/>
  <c r="O3147" i="2" s="1"/>
  <c r="N3151" i="2"/>
  <c r="O3151" i="2" s="1"/>
  <c r="N3155" i="2"/>
  <c r="O3155" i="2" s="1"/>
  <c r="N3118" i="2"/>
  <c r="O3118" i="2" s="1"/>
  <c r="N3122" i="2"/>
  <c r="O3122" i="2" s="1"/>
  <c r="N3126" i="2"/>
  <c r="O3126" i="2" s="1"/>
  <c r="N3130" i="2"/>
  <c r="O3130" i="2" s="1"/>
  <c r="N3134" i="2"/>
  <c r="O3134" i="2" s="1"/>
  <c r="N3138" i="2"/>
  <c r="O3138" i="2" s="1"/>
  <c r="N3142" i="2"/>
  <c r="O3142" i="2" s="1"/>
  <c r="N3146" i="2"/>
  <c r="O3146" i="2" s="1"/>
  <c r="N3150" i="2"/>
  <c r="O3150" i="2" s="1"/>
  <c r="N3154" i="2"/>
  <c r="O3154" i="2" s="1"/>
  <c r="N3121" i="2"/>
  <c r="O3121" i="2" s="1"/>
  <c r="N3125" i="2"/>
  <c r="O3125" i="2" s="1"/>
  <c r="N3129" i="2"/>
  <c r="O3129" i="2" s="1"/>
  <c r="N3133" i="2"/>
  <c r="O3133" i="2" s="1"/>
  <c r="N3137" i="2"/>
  <c r="O3137" i="2" s="1"/>
  <c r="N3141" i="2"/>
  <c r="O3141" i="2" s="1"/>
  <c r="N3145" i="2"/>
  <c r="O3145" i="2" s="1"/>
  <c r="N3149" i="2"/>
  <c r="O3149" i="2" s="1"/>
  <c r="N3153" i="2"/>
  <c r="O3153" i="2" s="1"/>
  <c r="M3117" i="2"/>
  <c r="L3117" i="2"/>
  <c r="A3117" i="2"/>
  <c r="M3116" i="2"/>
  <c r="L3116" i="2"/>
  <c r="A3116" i="2"/>
  <c r="M3115" i="2"/>
  <c r="L3115" i="2"/>
  <c r="A3115" i="2"/>
  <c r="M3114" i="2"/>
  <c r="L3114" i="2"/>
  <c r="A3114" i="2"/>
  <c r="M3113" i="2"/>
  <c r="L3113" i="2"/>
  <c r="A3113" i="2"/>
  <c r="M3112" i="2"/>
  <c r="L3112" i="2"/>
  <c r="A3112" i="2"/>
  <c r="M3111" i="2"/>
  <c r="L3111" i="2"/>
  <c r="A3111" i="2"/>
  <c r="M3110" i="2"/>
  <c r="L3110" i="2"/>
  <c r="A3110" i="2"/>
  <c r="M3109" i="2"/>
  <c r="L3109" i="2"/>
  <c r="A3109" i="2"/>
  <c r="M3108" i="2"/>
  <c r="L3108" i="2"/>
  <c r="A3108" i="2"/>
  <c r="M3107" i="2"/>
  <c r="L3107" i="2"/>
  <c r="A3107" i="2"/>
  <c r="M3106" i="2"/>
  <c r="L3106" i="2"/>
  <c r="A3106" i="2"/>
  <c r="M3105" i="2"/>
  <c r="L3105" i="2"/>
  <c r="A3105" i="2"/>
  <c r="M3104" i="2"/>
  <c r="L3104" i="2"/>
  <c r="A3104" i="2"/>
  <c r="M3103" i="2"/>
  <c r="L3103" i="2"/>
  <c r="A3103" i="2"/>
  <c r="M3102" i="2"/>
  <c r="L3102" i="2"/>
  <c r="A3102" i="2"/>
  <c r="M3101" i="2"/>
  <c r="L3101" i="2"/>
  <c r="A3101" i="2"/>
  <c r="M3100" i="2"/>
  <c r="L3100" i="2"/>
  <c r="A3100" i="2"/>
  <c r="M3099" i="2"/>
  <c r="L3099" i="2"/>
  <c r="A3099" i="2"/>
  <c r="M3098" i="2"/>
  <c r="L3098" i="2"/>
  <c r="A3098" i="2"/>
  <c r="M3097" i="2"/>
  <c r="L3097" i="2"/>
  <c r="A3097" i="2"/>
  <c r="M3096" i="2"/>
  <c r="L3096" i="2"/>
  <c r="A3096" i="2"/>
  <c r="M3095" i="2"/>
  <c r="L3095" i="2"/>
  <c r="A3095" i="2"/>
  <c r="M3094" i="2"/>
  <c r="L3094" i="2"/>
  <c r="A3094" i="2"/>
  <c r="M3093" i="2"/>
  <c r="L3093" i="2"/>
  <c r="A3093" i="2"/>
  <c r="M3092" i="2"/>
  <c r="L3092" i="2"/>
  <c r="A3092" i="2"/>
  <c r="M3091" i="2"/>
  <c r="L3091" i="2"/>
  <c r="A3091" i="2"/>
  <c r="M3090" i="2"/>
  <c r="L3090" i="2"/>
  <c r="A3090" i="2"/>
  <c r="M3089" i="2"/>
  <c r="L3089" i="2"/>
  <c r="A3089" i="2"/>
  <c r="M3088" i="2"/>
  <c r="L3088" i="2"/>
  <c r="A3088" i="2"/>
  <c r="M3087" i="2"/>
  <c r="L3087" i="2"/>
  <c r="A3087" i="2"/>
  <c r="M3086" i="2"/>
  <c r="L3086" i="2"/>
  <c r="A3086" i="2"/>
  <c r="M3085" i="2"/>
  <c r="L3085" i="2"/>
  <c r="A3085" i="2"/>
  <c r="M3084" i="2"/>
  <c r="L3084" i="2"/>
  <c r="A3084" i="2"/>
  <c r="M3083" i="2"/>
  <c r="L3083" i="2"/>
  <c r="A3083" i="2"/>
  <c r="M3082" i="2"/>
  <c r="L3082" i="2"/>
  <c r="A3082" i="2"/>
  <c r="M3081" i="2"/>
  <c r="L3081" i="2"/>
  <c r="A3081" i="2"/>
  <c r="M3080" i="2"/>
  <c r="L3080" i="2"/>
  <c r="A3080" i="2"/>
  <c r="N3395" i="2" l="1"/>
  <c r="O3395" i="2" s="1"/>
  <c r="A3396" i="2"/>
  <c r="Q3394" i="2"/>
  <c r="P3394" i="2"/>
  <c r="Q3145" i="2"/>
  <c r="P3145" i="2"/>
  <c r="T3221" i="2" s="1"/>
  <c r="Q3129" i="2"/>
  <c r="P3129" i="2"/>
  <c r="T3205" i="2" s="1"/>
  <c r="P3150" i="2"/>
  <c r="T3226" i="2" s="1"/>
  <c r="Q3150" i="2"/>
  <c r="P3134" i="2"/>
  <c r="T3210" i="2" s="1"/>
  <c r="Q3134" i="2"/>
  <c r="P3118" i="2"/>
  <c r="T3194" i="2" s="1"/>
  <c r="Q3118" i="2"/>
  <c r="P3143" i="2"/>
  <c r="T3219" i="2" s="1"/>
  <c r="Q3143" i="2"/>
  <c r="P3127" i="2"/>
  <c r="T3203" i="2" s="1"/>
  <c r="Q3127" i="2"/>
  <c r="P3148" i="2"/>
  <c r="T3224" i="2" s="1"/>
  <c r="Q3148" i="2"/>
  <c r="P3132" i="2"/>
  <c r="T3208" i="2" s="1"/>
  <c r="Q3132" i="2"/>
  <c r="Q3141" i="2"/>
  <c r="P3141" i="2"/>
  <c r="T3217" i="2" s="1"/>
  <c r="Q3125" i="2"/>
  <c r="P3125" i="2"/>
  <c r="T3201" i="2" s="1"/>
  <c r="P3146" i="2"/>
  <c r="T3222" i="2" s="1"/>
  <c r="Q3146" i="2"/>
  <c r="P3130" i="2"/>
  <c r="T3206" i="2" s="1"/>
  <c r="Q3130" i="2"/>
  <c r="Q3155" i="2"/>
  <c r="P3155" i="2"/>
  <c r="T3231" i="2" s="1"/>
  <c r="P3139" i="2"/>
  <c r="T3215" i="2" s="1"/>
  <c r="Q3139" i="2"/>
  <c r="P3123" i="2"/>
  <c r="T3199" i="2" s="1"/>
  <c r="Q3123" i="2"/>
  <c r="P3144" i="2"/>
  <c r="T3220" i="2" s="1"/>
  <c r="Q3144" i="2"/>
  <c r="P3128" i="2"/>
  <c r="T3204" i="2" s="1"/>
  <c r="Q3128" i="2"/>
  <c r="Q3153" i="2"/>
  <c r="P3153" i="2"/>
  <c r="T3229" i="2" s="1"/>
  <c r="P3137" i="2"/>
  <c r="T3213" i="2" s="1"/>
  <c r="Q3137" i="2"/>
  <c r="P3121" i="2"/>
  <c r="T3197" i="2" s="1"/>
  <c r="Q3121" i="2"/>
  <c r="P3142" i="2"/>
  <c r="T3218" i="2" s="1"/>
  <c r="Q3142" i="2"/>
  <c r="P3126" i="2"/>
  <c r="T3202" i="2" s="1"/>
  <c r="Q3126" i="2"/>
  <c r="P3151" i="2"/>
  <c r="T3227" i="2" s="1"/>
  <c r="Q3151" i="2"/>
  <c r="Q3135" i="2"/>
  <c r="P3135" i="2"/>
  <c r="T3211" i="2" s="1"/>
  <c r="Q3119" i="2"/>
  <c r="P3119" i="2"/>
  <c r="T3195" i="2" s="1"/>
  <c r="P3140" i="2"/>
  <c r="T3216" i="2" s="1"/>
  <c r="Q3140" i="2"/>
  <c r="P3124" i="2"/>
  <c r="T3200" i="2" s="1"/>
  <c r="Q3124" i="2"/>
  <c r="P3149" i="2"/>
  <c r="T3225" i="2" s="1"/>
  <c r="Q3149" i="2"/>
  <c r="P3133" i="2"/>
  <c r="T3209" i="2" s="1"/>
  <c r="Q3133" i="2"/>
  <c r="P3154" i="2"/>
  <c r="T3230" i="2" s="1"/>
  <c r="Q3154" i="2"/>
  <c r="P3138" i="2"/>
  <c r="T3214" i="2" s="1"/>
  <c r="Q3138" i="2"/>
  <c r="P3122" i="2"/>
  <c r="T3198" i="2" s="1"/>
  <c r="Q3122" i="2"/>
  <c r="Q3147" i="2"/>
  <c r="P3147" i="2"/>
  <c r="T3223" i="2" s="1"/>
  <c r="Q3131" i="2"/>
  <c r="P3131" i="2"/>
  <c r="T3207" i="2" s="1"/>
  <c r="P3152" i="2"/>
  <c r="T3228" i="2" s="1"/>
  <c r="Q3152" i="2"/>
  <c r="P3136" i="2"/>
  <c r="T3212" i="2" s="1"/>
  <c r="Q3136" i="2"/>
  <c r="P3120" i="2"/>
  <c r="T3196" i="2" s="1"/>
  <c r="Q3120" i="2"/>
  <c r="N3083" i="2"/>
  <c r="O3083" i="2" s="1"/>
  <c r="N3087" i="2"/>
  <c r="O3087" i="2" s="1"/>
  <c r="N3091" i="2"/>
  <c r="O3091" i="2" s="1"/>
  <c r="N3095" i="2"/>
  <c r="O3095" i="2" s="1"/>
  <c r="N3099" i="2"/>
  <c r="O3099" i="2" s="1"/>
  <c r="N3103" i="2"/>
  <c r="O3103" i="2" s="1"/>
  <c r="N3107" i="2"/>
  <c r="O3107" i="2" s="1"/>
  <c r="N3111" i="2"/>
  <c r="O3111" i="2" s="1"/>
  <c r="N3115" i="2"/>
  <c r="O3115" i="2" s="1"/>
  <c r="N3082" i="2"/>
  <c r="O3082" i="2" s="1"/>
  <c r="N3086" i="2"/>
  <c r="O3086" i="2" s="1"/>
  <c r="N3090" i="2"/>
  <c r="O3090" i="2" s="1"/>
  <c r="N3094" i="2"/>
  <c r="O3094" i="2" s="1"/>
  <c r="N3098" i="2"/>
  <c r="O3098" i="2" s="1"/>
  <c r="N3102" i="2"/>
  <c r="O3102" i="2" s="1"/>
  <c r="N3106" i="2"/>
  <c r="O3106" i="2" s="1"/>
  <c r="N3110" i="2"/>
  <c r="O3110" i="2" s="1"/>
  <c r="N3114" i="2"/>
  <c r="O3114" i="2" s="1"/>
  <c r="N3081" i="2"/>
  <c r="O3081" i="2" s="1"/>
  <c r="N3085" i="2"/>
  <c r="O3085" i="2" s="1"/>
  <c r="N3089" i="2"/>
  <c r="O3089" i="2" s="1"/>
  <c r="N3093" i="2"/>
  <c r="O3093" i="2" s="1"/>
  <c r="N3097" i="2"/>
  <c r="O3097" i="2" s="1"/>
  <c r="N3101" i="2"/>
  <c r="O3101" i="2" s="1"/>
  <c r="N3105" i="2"/>
  <c r="O3105" i="2" s="1"/>
  <c r="N3109" i="2"/>
  <c r="O3109" i="2" s="1"/>
  <c r="N3113" i="2"/>
  <c r="O3113" i="2" s="1"/>
  <c r="N3117" i="2"/>
  <c r="O3117" i="2" s="1"/>
  <c r="N3080" i="2"/>
  <c r="O3080" i="2" s="1"/>
  <c r="N3084" i="2"/>
  <c r="O3084" i="2" s="1"/>
  <c r="N3088" i="2"/>
  <c r="O3088" i="2" s="1"/>
  <c r="N3092" i="2"/>
  <c r="O3092" i="2" s="1"/>
  <c r="N3096" i="2"/>
  <c r="O3096" i="2" s="1"/>
  <c r="N3100" i="2"/>
  <c r="O3100" i="2" s="1"/>
  <c r="N3104" i="2"/>
  <c r="O3104" i="2" s="1"/>
  <c r="N3108" i="2"/>
  <c r="O3108" i="2" s="1"/>
  <c r="N3112" i="2"/>
  <c r="O3112" i="2" s="1"/>
  <c r="N3116" i="2"/>
  <c r="O3116" i="2" s="1"/>
  <c r="M3079" i="2"/>
  <c r="L3079" i="2"/>
  <c r="A3079" i="2"/>
  <c r="M3078" i="2"/>
  <c r="L3078" i="2"/>
  <c r="A3078" i="2"/>
  <c r="M3077" i="2"/>
  <c r="L3077" i="2"/>
  <c r="A3077" i="2"/>
  <c r="M3076" i="2"/>
  <c r="L3076" i="2"/>
  <c r="A3076" i="2"/>
  <c r="M3075" i="2"/>
  <c r="L3075" i="2"/>
  <c r="A3075" i="2"/>
  <c r="M3074" i="2"/>
  <c r="L3074" i="2"/>
  <c r="A3074" i="2"/>
  <c r="M3073" i="2"/>
  <c r="L3073" i="2"/>
  <c r="A3073" i="2"/>
  <c r="M3072" i="2"/>
  <c r="L3072" i="2"/>
  <c r="A3072" i="2"/>
  <c r="M3071" i="2"/>
  <c r="L3071" i="2"/>
  <c r="A3071" i="2"/>
  <c r="M3070" i="2"/>
  <c r="L3070" i="2"/>
  <c r="A3070" i="2"/>
  <c r="M3069" i="2"/>
  <c r="L3069" i="2"/>
  <c r="A3069" i="2"/>
  <c r="M3068" i="2"/>
  <c r="L3068" i="2"/>
  <c r="A3068" i="2"/>
  <c r="M3067" i="2"/>
  <c r="L3067" i="2"/>
  <c r="A3067" i="2"/>
  <c r="M3066" i="2"/>
  <c r="L3066" i="2"/>
  <c r="A3066" i="2"/>
  <c r="M3065" i="2"/>
  <c r="L3065" i="2"/>
  <c r="A3065" i="2"/>
  <c r="M3064" i="2"/>
  <c r="L3064" i="2"/>
  <c r="A3064" i="2"/>
  <c r="M3063" i="2"/>
  <c r="L3063" i="2"/>
  <c r="A3063" i="2"/>
  <c r="M3062" i="2"/>
  <c r="L3062" i="2"/>
  <c r="A3062" i="2"/>
  <c r="M3061" i="2"/>
  <c r="L3061" i="2"/>
  <c r="A3061" i="2"/>
  <c r="M3060" i="2"/>
  <c r="L3060" i="2"/>
  <c r="A3060" i="2"/>
  <c r="M3059" i="2"/>
  <c r="L3059" i="2"/>
  <c r="A3059" i="2"/>
  <c r="M3058" i="2"/>
  <c r="L3058" i="2"/>
  <c r="A3058" i="2"/>
  <c r="M3057" i="2"/>
  <c r="L3057" i="2"/>
  <c r="A3057" i="2"/>
  <c r="M3056" i="2"/>
  <c r="L3056" i="2"/>
  <c r="A3056" i="2"/>
  <c r="M3055" i="2"/>
  <c r="L3055" i="2"/>
  <c r="A3055" i="2"/>
  <c r="M3054" i="2"/>
  <c r="L3054" i="2"/>
  <c r="A3054" i="2"/>
  <c r="M3053" i="2"/>
  <c r="L3053" i="2"/>
  <c r="A3053" i="2"/>
  <c r="M3052" i="2"/>
  <c r="L3052" i="2"/>
  <c r="A3052" i="2"/>
  <c r="M3051" i="2"/>
  <c r="L3051" i="2"/>
  <c r="A3051" i="2"/>
  <c r="M3050" i="2"/>
  <c r="L3050" i="2"/>
  <c r="A3050" i="2"/>
  <c r="M3049" i="2"/>
  <c r="L3049" i="2"/>
  <c r="A3049" i="2"/>
  <c r="M3048" i="2"/>
  <c r="L3048" i="2"/>
  <c r="A3048" i="2"/>
  <c r="M3047" i="2"/>
  <c r="L3047" i="2"/>
  <c r="A3047" i="2"/>
  <c r="M3046" i="2"/>
  <c r="L3046" i="2"/>
  <c r="A3046" i="2"/>
  <c r="M3045" i="2"/>
  <c r="L3045" i="2"/>
  <c r="A3045" i="2"/>
  <c r="M3044" i="2"/>
  <c r="L3044" i="2"/>
  <c r="A3044" i="2"/>
  <c r="M3043" i="2"/>
  <c r="L3043" i="2"/>
  <c r="A3043" i="2"/>
  <c r="M3042" i="2"/>
  <c r="L3042" i="2"/>
  <c r="A3042" i="2"/>
  <c r="N3396" i="2" l="1"/>
  <c r="O3396" i="2" s="1"/>
  <c r="A3397" i="2"/>
  <c r="Q3395" i="2"/>
  <c r="P3395" i="2"/>
  <c r="Q3108" i="2"/>
  <c r="P3108" i="2"/>
  <c r="Q3092" i="2"/>
  <c r="P3092" i="2"/>
  <c r="Q3117" i="2"/>
  <c r="P3117" i="2"/>
  <c r="Q3101" i="2"/>
  <c r="P3101" i="2"/>
  <c r="Q3085" i="2"/>
  <c r="P3085" i="2"/>
  <c r="P3106" i="2"/>
  <c r="Q3106" i="2"/>
  <c r="P3090" i="2"/>
  <c r="Q3090" i="2"/>
  <c r="Q3111" i="2"/>
  <c r="P3111" i="2"/>
  <c r="P3095" i="2"/>
  <c r="Q3095" i="2"/>
  <c r="Q3104" i="2"/>
  <c r="P3104" i="2"/>
  <c r="Q3088" i="2"/>
  <c r="P3088" i="2"/>
  <c r="Q3113" i="2"/>
  <c r="P3113" i="2"/>
  <c r="Q3097" i="2"/>
  <c r="P3097" i="2"/>
  <c r="Q3081" i="2"/>
  <c r="P3081" i="2"/>
  <c r="P3102" i="2"/>
  <c r="Q3102" i="2"/>
  <c r="P3086" i="2"/>
  <c r="Q3086" i="2"/>
  <c r="Q3107" i="2"/>
  <c r="P3107" i="2"/>
  <c r="P3091" i="2"/>
  <c r="Q3091" i="2"/>
  <c r="Q3116" i="2"/>
  <c r="P3116" i="2"/>
  <c r="Q3100" i="2"/>
  <c r="P3100" i="2"/>
  <c r="Q3084" i="2"/>
  <c r="P3084" i="2"/>
  <c r="Q3109" i="2"/>
  <c r="P3109" i="2"/>
  <c r="Q3093" i="2"/>
  <c r="P3093" i="2"/>
  <c r="P3114" i="2"/>
  <c r="Q3114" i="2"/>
  <c r="P3098" i="2"/>
  <c r="Q3098" i="2"/>
  <c r="P3082" i="2"/>
  <c r="Q3082" i="2"/>
  <c r="Q3103" i="2"/>
  <c r="P3103" i="2"/>
  <c r="Q3087" i="2"/>
  <c r="P3087" i="2"/>
  <c r="Q3112" i="2"/>
  <c r="P3112" i="2"/>
  <c r="Q3096" i="2"/>
  <c r="P3096" i="2"/>
  <c r="Q3080" i="2"/>
  <c r="P3080" i="2"/>
  <c r="Q3105" i="2"/>
  <c r="P3105" i="2"/>
  <c r="Q3089" i="2"/>
  <c r="P3089" i="2"/>
  <c r="P3110" i="2"/>
  <c r="Q3110" i="2"/>
  <c r="P3094" i="2"/>
  <c r="Q3094" i="2"/>
  <c r="Q3115" i="2"/>
  <c r="P3115" i="2"/>
  <c r="P3099" i="2"/>
  <c r="Q3099" i="2"/>
  <c r="P3083" i="2"/>
  <c r="Q3083" i="2"/>
  <c r="N3044" i="2"/>
  <c r="O3044" i="2" s="1"/>
  <c r="N3048" i="2"/>
  <c r="O3048" i="2" s="1"/>
  <c r="N3052" i="2"/>
  <c r="O3052" i="2" s="1"/>
  <c r="N3056" i="2"/>
  <c r="O3056" i="2" s="1"/>
  <c r="N3060" i="2"/>
  <c r="O3060" i="2" s="1"/>
  <c r="N3064" i="2"/>
  <c r="O3064" i="2" s="1"/>
  <c r="N3068" i="2"/>
  <c r="O3068" i="2" s="1"/>
  <c r="N3072" i="2"/>
  <c r="O3072" i="2" s="1"/>
  <c r="N3076" i="2"/>
  <c r="O3076" i="2" s="1"/>
  <c r="N3043" i="2"/>
  <c r="O3043" i="2" s="1"/>
  <c r="N3047" i="2"/>
  <c r="O3047" i="2" s="1"/>
  <c r="N3051" i="2"/>
  <c r="O3051" i="2" s="1"/>
  <c r="N3055" i="2"/>
  <c r="O3055" i="2" s="1"/>
  <c r="N3059" i="2"/>
  <c r="O3059" i="2" s="1"/>
  <c r="N3063" i="2"/>
  <c r="O3063" i="2" s="1"/>
  <c r="N3067" i="2"/>
  <c r="O3067" i="2" s="1"/>
  <c r="N3071" i="2"/>
  <c r="O3071" i="2" s="1"/>
  <c r="N3075" i="2"/>
  <c r="O3075" i="2" s="1"/>
  <c r="N3079" i="2"/>
  <c r="O3079" i="2" s="1"/>
  <c r="N3042" i="2"/>
  <c r="O3042" i="2" s="1"/>
  <c r="N3046" i="2"/>
  <c r="O3046" i="2" s="1"/>
  <c r="N3050" i="2"/>
  <c r="O3050" i="2" s="1"/>
  <c r="N3054" i="2"/>
  <c r="O3054" i="2" s="1"/>
  <c r="N3058" i="2"/>
  <c r="O3058" i="2" s="1"/>
  <c r="N3062" i="2"/>
  <c r="O3062" i="2" s="1"/>
  <c r="N3066" i="2"/>
  <c r="O3066" i="2" s="1"/>
  <c r="N3070" i="2"/>
  <c r="O3070" i="2" s="1"/>
  <c r="N3074" i="2"/>
  <c r="O3074" i="2" s="1"/>
  <c r="N3078" i="2"/>
  <c r="O3078" i="2" s="1"/>
  <c r="N3045" i="2"/>
  <c r="O3045" i="2" s="1"/>
  <c r="N3049" i="2"/>
  <c r="O3049" i="2" s="1"/>
  <c r="N3053" i="2"/>
  <c r="O3053" i="2" s="1"/>
  <c r="N3057" i="2"/>
  <c r="O3057" i="2" s="1"/>
  <c r="N3061" i="2"/>
  <c r="O3061" i="2" s="1"/>
  <c r="N3065" i="2"/>
  <c r="O3065" i="2" s="1"/>
  <c r="N3069" i="2"/>
  <c r="O3069" i="2" s="1"/>
  <c r="N3073" i="2"/>
  <c r="O3073" i="2" s="1"/>
  <c r="N3077" i="2"/>
  <c r="O3077" i="2" s="1"/>
  <c r="M3041" i="2"/>
  <c r="L3041" i="2"/>
  <c r="A3041" i="2"/>
  <c r="M3040" i="2"/>
  <c r="L3040" i="2"/>
  <c r="A3040" i="2"/>
  <c r="M3039" i="2"/>
  <c r="L3039" i="2"/>
  <c r="A3039" i="2"/>
  <c r="M3038" i="2"/>
  <c r="L3038" i="2"/>
  <c r="A3038" i="2"/>
  <c r="M3037" i="2"/>
  <c r="L3037" i="2"/>
  <c r="A3037" i="2"/>
  <c r="M3036" i="2"/>
  <c r="L3036" i="2"/>
  <c r="A3036" i="2"/>
  <c r="M3035" i="2"/>
  <c r="L3035" i="2"/>
  <c r="A3035" i="2"/>
  <c r="M3034" i="2"/>
  <c r="L3034" i="2"/>
  <c r="A3034" i="2"/>
  <c r="M3033" i="2"/>
  <c r="L3033" i="2"/>
  <c r="A3033" i="2"/>
  <c r="M3032" i="2"/>
  <c r="L3032" i="2"/>
  <c r="A3032" i="2"/>
  <c r="M3031" i="2"/>
  <c r="L3031" i="2"/>
  <c r="A3031" i="2"/>
  <c r="M3030" i="2"/>
  <c r="L3030" i="2"/>
  <c r="A3030" i="2"/>
  <c r="M3029" i="2"/>
  <c r="L3029" i="2"/>
  <c r="A3029" i="2"/>
  <c r="M3028" i="2"/>
  <c r="L3028" i="2"/>
  <c r="A3028" i="2"/>
  <c r="M3027" i="2"/>
  <c r="L3027" i="2"/>
  <c r="A3027" i="2"/>
  <c r="M3026" i="2"/>
  <c r="L3026" i="2"/>
  <c r="A3026" i="2"/>
  <c r="M3025" i="2"/>
  <c r="L3025" i="2"/>
  <c r="A3025" i="2"/>
  <c r="M3024" i="2"/>
  <c r="L3024" i="2"/>
  <c r="A3024" i="2"/>
  <c r="M3023" i="2"/>
  <c r="L3023" i="2"/>
  <c r="A3023" i="2"/>
  <c r="M3022" i="2"/>
  <c r="L3022" i="2"/>
  <c r="A3022" i="2"/>
  <c r="M3021" i="2"/>
  <c r="L3021" i="2"/>
  <c r="A3021" i="2"/>
  <c r="M3020" i="2"/>
  <c r="L3020" i="2"/>
  <c r="A3020" i="2"/>
  <c r="M3019" i="2"/>
  <c r="L3019" i="2"/>
  <c r="A3019" i="2"/>
  <c r="M3018" i="2"/>
  <c r="L3018" i="2"/>
  <c r="A3018" i="2"/>
  <c r="M3017" i="2"/>
  <c r="L3017" i="2"/>
  <c r="A3017" i="2"/>
  <c r="M3016" i="2"/>
  <c r="L3016" i="2"/>
  <c r="A3016" i="2"/>
  <c r="M3015" i="2"/>
  <c r="L3015" i="2"/>
  <c r="A3015" i="2"/>
  <c r="M3014" i="2"/>
  <c r="L3014" i="2"/>
  <c r="A3014" i="2"/>
  <c r="M3013" i="2"/>
  <c r="L3013" i="2"/>
  <c r="A3013" i="2"/>
  <c r="M3012" i="2"/>
  <c r="L3012" i="2"/>
  <c r="A3012" i="2"/>
  <c r="M3011" i="2"/>
  <c r="L3011" i="2"/>
  <c r="A3011" i="2"/>
  <c r="M3010" i="2"/>
  <c r="L3010" i="2"/>
  <c r="A3010" i="2"/>
  <c r="M3009" i="2"/>
  <c r="L3009" i="2"/>
  <c r="A3009" i="2"/>
  <c r="M3008" i="2"/>
  <c r="L3008" i="2"/>
  <c r="A3008" i="2"/>
  <c r="M3007" i="2"/>
  <c r="L3007" i="2"/>
  <c r="A3007" i="2"/>
  <c r="M3006" i="2"/>
  <c r="L3006" i="2"/>
  <c r="A3006" i="2"/>
  <c r="M3005" i="2"/>
  <c r="L3005" i="2"/>
  <c r="A3005" i="2"/>
  <c r="M3004" i="2"/>
  <c r="L3004" i="2"/>
  <c r="A3004" i="2"/>
  <c r="N3397" i="2" l="1"/>
  <c r="O3397" i="2" s="1"/>
  <c r="A3398" i="2"/>
  <c r="P3396" i="2"/>
  <c r="Q3396" i="2"/>
  <c r="Q3069" i="2"/>
  <c r="P3069" i="2"/>
  <c r="Q3053" i="2"/>
  <c r="P3053" i="2"/>
  <c r="Q3074" i="2"/>
  <c r="P3074" i="2"/>
  <c r="Q3058" i="2"/>
  <c r="P3058" i="2"/>
  <c r="Q3042" i="2"/>
  <c r="P3042" i="2"/>
  <c r="P3067" i="2"/>
  <c r="Q3067" i="2"/>
  <c r="P3051" i="2"/>
  <c r="Q3051" i="2"/>
  <c r="Q3072" i="2"/>
  <c r="P3072" i="2"/>
  <c r="Q3056" i="2"/>
  <c r="P3056" i="2"/>
  <c r="P3065" i="2"/>
  <c r="Q3065" i="2"/>
  <c r="Q3049" i="2"/>
  <c r="P3049" i="2"/>
  <c r="Q3070" i="2"/>
  <c r="P3070" i="2"/>
  <c r="Q3054" i="2"/>
  <c r="P3054" i="2"/>
  <c r="Q3079" i="2"/>
  <c r="P3079" i="2"/>
  <c r="Q3063" i="2"/>
  <c r="P3063" i="2"/>
  <c r="P3047" i="2"/>
  <c r="Q3047" i="2"/>
  <c r="Q3068" i="2"/>
  <c r="P3068" i="2"/>
  <c r="Q3052" i="2"/>
  <c r="P3052" i="2"/>
  <c r="P3077" i="2"/>
  <c r="Q3077" i="2"/>
  <c r="P3061" i="2"/>
  <c r="Q3061" i="2"/>
  <c r="Q3045" i="2"/>
  <c r="P3045" i="2"/>
  <c r="Q3066" i="2"/>
  <c r="P3066" i="2"/>
  <c r="Q3050" i="2"/>
  <c r="P3050" i="2"/>
  <c r="Q3075" i="2"/>
  <c r="P3075" i="2"/>
  <c r="Q3059" i="2"/>
  <c r="P3059" i="2"/>
  <c r="Q3043" i="2"/>
  <c r="P3043" i="2"/>
  <c r="Q3064" i="2"/>
  <c r="P3064" i="2"/>
  <c r="Q3048" i="2"/>
  <c r="P3048" i="2"/>
  <c r="Q3073" i="2"/>
  <c r="P3073" i="2"/>
  <c r="Q3057" i="2"/>
  <c r="P3057" i="2"/>
  <c r="Q3078" i="2"/>
  <c r="P3078" i="2"/>
  <c r="Q3062" i="2"/>
  <c r="P3062" i="2"/>
  <c r="Q3046" i="2"/>
  <c r="P3046" i="2"/>
  <c r="Q3071" i="2"/>
  <c r="P3071" i="2"/>
  <c r="Q3055" i="2"/>
  <c r="P3055" i="2"/>
  <c r="Q3076" i="2"/>
  <c r="P3076" i="2"/>
  <c r="Q3060" i="2"/>
  <c r="P3060" i="2"/>
  <c r="P3044" i="2"/>
  <c r="Q3044" i="2"/>
  <c r="N3007" i="2"/>
  <c r="O3007" i="2" s="1"/>
  <c r="N3011" i="2"/>
  <c r="O3011" i="2" s="1"/>
  <c r="N3015" i="2"/>
  <c r="O3015" i="2" s="1"/>
  <c r="N3019" i="2"/>
  <c r="O3019" i="2" s="1"/>
  <c r="N3023" i="2"/>
  <c r="O3023" i="2" s="1"/>
  <c r="N3027" i="2"/>
  <c r="O3027" i="2" s="1"/>
  <c r="N3031" i="2"/>
  <c r="O3031" i="2" s="1"/>
  <c r="N3035" i="2"/>
  <c r="O3035" i="2" s="1"/>
  <c r="N3039" i="2"/>
  <c r="O3039" i="2" s="1"/>
  <c r="N3006" i="2"/>
  <c r="O3006" i="2" s="1"/>
  <c r="N3010" i="2"/>
  <c r="O3010" i="2" s="1"/>
  <c r="N3014" i="2"/>
  <c r="O3014" i="2" s="1"/>
  <c r="N3018" i="2"/>
  <c r="O3018" i="2" s="1"/>
  <c r="N3022" i="2"/>
  <c r="O3022" i="2" s="1"/>
  <c r="N3026" i="2"/>
  <c r="O3026" i="2" s="1"/>
  <c r="N3030" i="2"/>
  <c r="O3030" i="2" s="1"/>
  <c r="N3034" i="2"/>
  <c r="O3034" i="2" s="1"/>
  <c r="N3038" i="2"/>
  <c r="O3038" i="2" s="1"/>
  <c r="N3005" i="2"/>
  <c r="O3005" i="2" s="1"/>
  <c r="N3009" i="2"/>
  <c r="O3009" i="2" s="1"/>
  <c r="N3013" i="2"/>
  <c r="O3013" i="2" s="1"/>
  <c r="N3017" i="2"/>
  <c r="O3017" i="2" s="1"/>
  <c r="N3021" i="2"/>
  <c r="O3021" i="2" s="1"/>
  <c r="N3025" i="2"/>
  <c r="O3025" i="2" s="1"/>
  <c r="N3029" i="2"/>
  <c r="O3029" i="2" s="1"/>
  <c r="N3033" i="2"/>
  <c r="O3033" i="2" s="1"/>
  <c r="N3037" i="2"/>
  <c r="O3037" i="2" s="1"/>
  <c r="N3041" i="2"/>
  <c r="O3041" i="2" s="1"/>
  <c r="N3004" i="2"/>
  <c r="O3004" i="2" s="1"/>
  <c r="N3008" i="2"/>
  <c r="O3008" i="2" s="1"/>
  <c r="N3012" i="2"/>
  <c r="O3012" i="2" s="1"/>
  <c r="N3016" i="2"/>
  <c r="O3016" i="2" s="1"/>
  <c r="N3020" i="2"/>
  <c r="O3020" i="2" s="1"/>
  <c r="N3024" i="2"/>
  <c r="O3024" i="2" s="1"/>
  <c r="N3028" i="2"/>
  <c r="O3028" i="2" s="1"/>
  <c r="N3032" i="2"/>
  <c r="O3032" i="2" s="1"/>
  <c r="N3036" i="2"/>
  <c r="O3036" i="2" s="1"/>
  <c r="N3040" i="2"/>
  <c r="O3040" i="2" s="1"/>
  <c r="V46" i="4"/>
  <c r="W46" i="4" s="1"/>
  <c r="V47" i="4"/>
  <c r="W47" i="4" s="1"/>
  <c r="V48" i="4"/>
  <c r="W48" i="4" s="1"/>
  <c r="V49" i="4"/>
  <c r="W49" i="4" s="1"/>
  <c r="V50" i="4"/>
  <c r="W50" i="4" s="1"/>
  <c r="V51" i="4"/>
  <c r="W51" i="4" s="1"/>
  <c r="M46" i="4"/>
  <c r="N46" i="4" s="1"/>
  <c r="M47" i="4"/>
  <c r="N47" i="4" s="1"/>
  <c r="M48" i="4"/>
  <c r="N48" i="4" s="1"/>
  <c r="M49" i="4"/>
  <c r="N49" i="4" s="1"/>
  <c r="M50" i="4"/>
  <c r="N50" i="4" s="1"/>
  <c r="M51" i="4"/>
  <c r="N51" i="4" s="1"/>
  <c r="D46" i="4"/>
  <c r="E46" i="4" s="1"/>
  <c r="D47" i="4"/>
  <c r="E47" i="4" s="1"/>
  <c r="D48" i="4"/>
  <c r="E48" i="4" s="1"/>
  <c r="D49" i="4"/>
  <c r="E49" i="4" s="1"/>
  <c r="D50" i="4"/>
  <c r="E50" i="4" s="1"/>
  <c r="D51" i="4"/>
  <c r="E51" i="4" s="1"/>
  <c r="V188" i="4"/>
  <c r="W188" i="4" s="1"/>
  <c r="V189" i="4"/>
  <c r="W189" i="4" s="1"/>
  <c r="V190" i="4"/>
  <c r="W190" i="4" s="1"/>
  <c r="V191" i="4"/>
  <c r="W191" i="4" s="1"/>
  <c r="V192" i="4"/>
  <c r="W192" i="4" s="1"/>
  <c r="M187" i="4"/>
  <c r="N187" i="4" s="1"/>
  <c r="M188" i="4"/>
  <c r="N188" i="4" s="1"/>
  <c r="M189" i="4"/>
  <c r="N189" i="4" s="1"/>
  <c r="M190" i="4"/>
  <c r="N190" i="4" s="1"/>
  <c r="M191" i="4"/>
  <c r="N191" i="4" s="1"/>
  <c r="M192" i="4"/>
  <c r="N192" i="4" s="1"/>
  <c r="M193" i="4"/>
  <c r="N193" i="4" s="1"/>
  <c r="D187" i="4"/>
  <c r="E187" i="4" s="1"/>
  <c r="D188" i="4"/>
  <c r="E188" i="4" s="1"/>
  <c r="D189" i="4"/>
  <c r="E189" i="4" s="1"/>
  <c r="D190" i="4"/>
  <c r="E190" i="4" s="1"/>
  <c r="D191" i="4"/>
  <c r="E191" i="4" s="1"/>
  <c r="D192" i="4"/>
  <c r="E192" i="4" s="1"/>
  <c r="D193" i="4"/>
  <c r="E193" i="4" s="1"/>
  <c r="M45" i="4"/>
  <c r="N45" i="4" s="1"/>
  <c r="D45" i="4"/>
  <c r="E45" i="4" s="1"/>
  <c r="V187" i="4"/>
  <c r="W187" i="4" s="1"/>
  <c r="V45" i="4"/>
  <c r="W45" i="4" s="1"/>
  <c r="M3003" i="2"/>
  <c r="L3003" i="2"/>
  <c r="A3003" i="2"/>
  <c r="M3002" i="2"/>
  <c r="L3002" i="2"/>
  <c r="A3002" i="2"/>
  <c r="M3001" i="2"/>
  <c r="L3001" i="2"/>
  <c r="A3001" i="2"/>
  <c r="M3000" i="2"/>
  <c r="L3000" i="2"/>
  <c r="A3000" i="2"/>
  <c r="M2999" i="2"/>
  <c r="L2999" i="2"/>
  <c r="A2999" i="2"/>
  <c r="M2998" i="2"/>
  <c r="L2998" i="2"/>
  <c r="A2998" i="2"/>
  <c r="M2997" i="2"/>
  <c r="L2997" i="2"/>
  <c r="A2997" i="2"/>
  <c r="M2996" i="2"/>
  <c r="L2996" i="2"/>
  <c r="A2996" i="2"/>
  <c r="M2995" i="2"/>
  <c r="L2995" i="2"/>
  <c r="A2995" i="2"/>
  <c r="M2994" i="2"/>
  <c r="L2994" i="2"/>
  <c r="A2994" i="2"/>
  <c r="M2993" i="2"/>
  <c r="L2993" i="2"/>
  <c r="A2993" i="2"/>
  <c r="M2992" i="2"/>
  <c r="L2992" i="2"/>
  <c r="A2992" i="2"/>
  <c r="M2991" i="2"/>
  <c r="L2991" i="2"/>
  <c r="A2991" i="2"/>
  <c r="M2990" i="2"/>
  <c r="L2990" i="2"/>
  <c r="A2990" i="2"/>
  <c r="M2989" i="2"/>
  <c r="L2989" i="2"/>
  <c r="A2989" i="2"/>
  <c r="M2988" i="2"/>
  <c r="L2988" i="2"/>
  <c r="A2988" i="2"/>
  <c r="M2987" i="2"/>
  <c r="L2987" i="2"/>
  <c r="A2987" i="2"/>
  <c r="M2986" i="2"/>
  <c r="L2986" i="2"/>
  <c r="A2986" i="2"/>
  <c r="M2985" i="2"/>
  <c r="L2985" i="2"/>
  <c r="A2985" i="2"/>
  <c r="M2984" i="2"/>
  <c r="L2984" i="2"/>
  <c r="A2984" i="2"/>
  <c r="M2983" i="2"/>
  <c r="L2983" i="2"/>
  <c r="A2983" i="2"/>
  <c r="M2982" i="2"/>
  <c r="L2982" i="2"/>
  <c r="A2982" i="2"/>
  <c r="M2981" i="2"/>
  <c r="L2981" i="2"/>
  <c r="A2981" i="2"/>
  <c r="M2980" i="2"/>
  <c r="L2980" i="2"/>
  <c r="A2980" i="2"/>
  <c r="M2979" i="2"/>
  <c r="L2979" i="2"/>
  <c r="A2979" i="2"/>
  <c r="M2978" i="2"/>
  <c r="L2978" i="2"/>
  <c r="A2978" i="2"/>
  <c r="M2977" i="2"/>
  <c r="L2977" i="2"/>
  <c r="A2977" i="2"/>
  <c r="M2976" i="2"/>
  <c r="L2976" i="2"/>
  <c r="A2976" i="2"/>
  <c r="M2975" i="2"/>
  <c r="L2975" i="2"/>
  <c r="A2975" i="2"/>
  <c r="M2974" i="2"/>
  <c r="L2974" i="2"/>
  <c r="A2974" i="2"/>
  <c r="M2973" i="2"/>
  <c r="L2973" i="2"/>
  <c r="A2973" i="2"/>
  <c r="M2972" i="2"/>
  <c r="L2972" i="2"/>
  <c r="A2972" i="2"/>
  <c r="M2971" i="2"/>
  <c r="L2971" i="2"/>
  <c r="A2971" i="2"/>
  <c r="M2970" i="2"/>
  <c r="L2970" i="2"/>
  <c r="A2970" i="2"/>
  <c r="M2969" i="2"/>
  <c r="L2969" i="2"/>
  <c r="A2969" i="2"/>
  <c r="M2968" i="2"/>
  <c r="L2968" i="2"/>
  <c r="A2968" i="2"/>
  <c r="M2967" i="2"/>
  <c r="L2967" i="2"/>
  <c r="A2967" i="2"/>
  <c r="M2966" i="2"/>
  <c r="L2966" i="2"/>
  <c r="A2966" i="2"/>
  <c r="N3398" i="2" l="1"/>
  <c r="O3398" i="2" s="1"/>
  <c r="A3399" i="2"/>
  <c r="Q3397" i="2"/>
  <c r="P3397" i="2"/>
  <c r="Y48" i="4"/>
  <c r="P190" i="4"/>
  <c r="Y190" i="4"/>
  <c r="G190" i="4"/>
  <c r="P48" i="4"/>
  <c r="G48" i="4"/>
  <c r="Q3032" i="2"/>
  <c r="P3032" i="2"/>
  <c r="T3108" i="2" s="1"/>
  <c r="P3016" i="2"/>
  <c r="T3092" i="2" s="1"/>
  <c r="Q3016" i="2"/>
  <c r="P3041" i="2"/>
  <c r="T3117" i="2" s="1"/>
  <c r="Q3041" i="2"/>
  <c r="Q3025" i="2"/>
  <c r="P3025" i="2"/>
  <c r="T3101" i="2" s="1"/>
  <c r="Q3009" i="2"/>
  <c r="P3009" i="2"/>
  <c r="T3085" i="2" s="1"/>
  <c r="Q3030" i="2"/>
  <c r="P3030" i="2"/>
  <c r="T3106" i="2" s="1"/>
  <c r="P3014" i="2"/>
  <c r="T3090" i="2" s="1"/>
  <c r="Q3014" i="2"/>
  <c r="P3035" i="2"/>
  <c r="T3111" i="2" s="1"/>
  <c r="Q3035" i="2"/>
  <c r="Q3019" i="2"/>
  <c r="P3019" i="2"/>
  <c r="T3095" i="2" s="1"/>
  <c r="Q3028" i="2"/>
  <c r="P3028" i="2"/>
  <c r="T3104" i="2" s="1"/>
  <c r="P3012" i="2"/>
  <c r="T3088" i="2" s="1"/>
  <c r="Q3012" i="2"/>
  <c r="Q3037" i="2"/>
  <c r="P3037" i="2"/>
  <c r="T3113" i="2" s="1"/>
  <c r="Q3021" i="2"/>
  <c r="P3021" i="2"/>
  <c r="T3097" i="2" s="1"/>
  <c r="P3005" i="2"/>
  <c r="T3081" i="2" s="1"/>
  <c r="Q3005" i="2"/>
  <c r="Q3026" i="2"/>
  <c r="P3026" i="2"/>
  <c r="T3102" i="2" s="1"/>
  <c r="P3010" i="2"/>
  <c r="T3086" i="2" s="1"/>
  <c r="Q3010" i="2"/>
  <c r="P3031" i="2"/>
  <c r="T3107" i="2" s="1"/>
  <c r="Q3031" i="2"/>
  <c r="Q3015" i="2"/>
  <c r="P3015" i="2"/>
  <c r="T3091" i="2" s="1"/>
  <c r="Q3040" i="2"/>
  <c r="P3040" i="2"/>
  <c r="T3116" i="2" s="1"/>
  <c r="Q3024" i="2"/>
  <c r="P3024" i="2"/>
  <c r="T3100" i="2" s="1"/>
  <c r="Q3008" i="2"/>
  <c r="P3008" i="2"/>
  <c r="T3084" i="2" s="1"/>
  <c r="P3033" i="2"/>
  <c r="T3109" i="2" s="1"/>
  <c r="Q3033" i="2"/>
  <c r="P3017" i="2"/>
  <c r="T3093" i="2" s="1"/>
  <c r="Q3017" i="2"/>
  <c r="Q3038" i="2"/>
  <c r="P3038" i="2"/>
  <c r="T3114" i="2" s="1"/>
  <c r="Q3022" i="2"/>
  <c r="P3022" i="2"/>
  <c r="T3098" i="2" s="1"/>
  <c r="P3006" i="2"/>
  <c r="T3082" i="2" s="1"/>
  <c r="Q3006" i="2"/>
  <c r="P3027" i="2"/>
  <c r="T3103" i="2" s="1"/>
  <c r="Q3027" i="2"/>
  <c r="P3011" i="2"/>
  <c r="T3087" i="2" s="1"/>
  <c r="Q3011" i="2"/>
  <c r="Q3036" i="2"/>
  <c r="P3036" i="2"/>
  <c r="T3112" i="2" s="1"/>
  <c r="Q3020" i="2"/>
  <c r="P3020" i="2"/>
  <c r="T3096" i="2" s="1"/>
  <c r="P3004" i="2"/>
  <c r="T3080" i="2" s="1"/>
  <c r="Q3004" i="2"/>
  <c r="Q3029" i="2"/>
  <c r="P3029" i="2"/>
  <c r="T3105" i="2" s="1"/>
  <c r="P3013" i="2"/>
  <c r="T3089" i="2" s="1"/>
  <c r="Q3013" i="2"/>
  <c r="Q3034" i="2"/>
  <c r="P3034" i="2"/>
  <c r="T3110" i="2" s="1"/>
  <c r="Q3018" i="2"/>
  <c r="P3018" i="2"/>
  <c r="T3094" i="2" s="1"/>
  <c r="Q3039" i="2"/>
  <c r="P3039" i="2"/>
  <c r="T3115" i="2" s="1"/>
  <c r="P3023" i="2"/>
  <c r="T3099" i="2" s="1"/>
  <c r="Q3023" i="2"/>
  <c r="P3007" i="2"/>
  <c r="T3083" i="2" s="1"/>
  <c r="Q3007" i="2"/>
  <c r="N2969" i="2"/>
  <c r="O2969" i="2" s="1"/>
  <c r="N2973" i="2"/>
  <c r="O2973" i="2" s="1"/>
  <c r="N2977" i="2"/>
  <c r="O2977" i="2" s="1"/>
  <c r="N2981" i="2"/>
  <c r="O2981" i="2" s="1"/>
  <c r="N2985" i="2"/>
  <c r="O2985" i="2" s="1"/>
  <c r="N2989" i="2"/>
  <c r="O2989" i="2" s="1"/>
  <c r="N2993" i="2"/>
  <c r="O2993" i="2" s="1"/>
  <c r="N2997" i="2"/>
  <c r="O2997" i="2" s="1"/>
  <c r="N3001" i="2"/>
  <c r="O3001" i="2" s="1"/>
  <c r="N2968" i="2"/>
  <c r="O2968" i="2" s="1"/>
  <c r="N2972" i="2"/>
  <c r="O2972" i="2" s="1"/>
  <c r="N2976" i="2"/>
  <c r="O2976" i="2" s="1"/>
  <c r="N2980" i="2"/>
  <c r="O2980" i="2" s="1"/>
  <c r="N2984" i="2"/>
  <c r="O2984" i="2" s="1"/>
  <c r="N2988" i="2"/>
  <c r="O2988" i="2" s="1"/>
  <c r="N2992" i="2"/>
  <c r="O2992" i="2" s="1"/>
  <c r="N2996" i="2"/>
  <c r="O2996" i="2" s="1"/>
  <c r="N3000" i="2"/>
  <c r="O3000" i="2" s="1"/>
  <c r="N2967" i="2"/>
  <c r="O2967" i="2" s="1"/>
  <c r="N2971" i="2"/>
  <c r="O2971" i="2" s="1"/>
  <c r="N2975" i="2"/>
  <c r="O2975" i="2" s="1"/>
  <c r="N2979" i="2"/>
  <c r="O2979" i="2" s="1"/>
  <c r="N2983" i="2"/>
  <c r="O2983" i="2" s="1"/>
  <c r="N2987" i="2"/>
  <c r="O2987" i="2" s="1"/>
  <c r="N2991" i="2"/>
  <c r="O2991" i="2" s="1"/>
  <c r="N2995" i="2"/>
  <c r="O2995" i="2" s="1"/>
  <c r="N2999" i="2"/>
  <c r="O2999" i="2" s="1"/>
  <c r="N3003" i="2"/>
  <c r="O3003" i="2" s="1"/>
  <c r="N2966" i="2"/>
  <c r="O2966" i="2" s="1"/>
  <c r="N2970" i="2"/>
  <c r="O2970" i="2" s="1"/>
  <c r="N2974" i="2"/>
  <c r="O2974" i="2" s="1"/>
  <c r="N2978" i="2"/>
  <c r="O2978" i="2" s="1"/>
  <c r="N2982" i="2"/>
  <c r="O2982" i="2" s="1"/>
  <c r="N2986" i="2"/>
  <c r="O2986" i="2" s="1"/>
  <c r="N2990" i="2"/>
  <c r="O2990" i="2" s="1"/>
  <c r="N2994" i="2"/>
  <c r="O2994" i="2" s="1"/>
  <c r="N2998" i="2"/>
  <c r="O2998" i="2" s="1"/>
  <c r="N3002" i="2"/>
  <c r="O3002" i="2" s="1"/>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40" i="2"/>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2" i="2"/>
  <c r="N3399" i="2" l="1"/>
  <c r="O3399" i="2" s="1"/>
  <c r="A3400" i="2"/>
  <c r="Q3398" i="2"/>
  <c r="P3398" i="2"/>
  <c r="P2994" i="2"/>
  <c r="Q2994" i="2"/>
  <c r="Q2978" i="2"/>
  <c r="P2978" i="2"/>
  <c r="Q3003" i="2"/>
  <c r="P3003" i="2"/>
  <c r="Q2987" i="2"/>
  <c r="P2987" i="2"/>
  <c r="P2971" i="2"/>
  <c r="Q2971" i="2"/>
  <c r="Q2992" i="2"/>
  <c r="P2992" i="2"/>
  <c r="Q2976" i="2"/>
  <c r="P2976" i="2"/>
  <c r="P2997" i="2"/>
  <c r="Q2997" i="2"/>
  <c r="P2981" i="2"/>
  <c r="Q2981" i="2"/>
  <c r="P2990" i="2"/>
  <c r="Q2990" i="2"/>
  <c r="P2974" i="2"/>
  <c r="Q2974" i="2"/>
  <c r="P2999" i="2"/>
  <c r="Q2999" i="2"/>
  <c r="P2983" i="2"/>
  <c r="Q2983" i="2"/>
  <c r="Q2967" i="2"/>
  <c r="P2967" i="2"/>
  <c r="P2988" i="2"/>
  <c r="Q2988" i="2"/>
  <c r="P2972" i="2"/>
  <c r="Q2972" i="2"/>
  <c r="Q2993" i="2"/>
  <c r="P2993" i="2"/>
  <c r="P2977" i="2"/>
  <c r="Q2977" i="2"/>
  <c r="P3002" i="2"/>
  <c r="Q3002" i="2"/>
  <c r="P2986" i="2"/>
  <c r="Q2986" i="2"/>
  <c r="P2970" i="2"/>
  <c r="Q2970" i="2"/>
  <c r="Q2995" i="2"/>
  <c r="P2995" i="2"/>
  <c r="P2979" i="2"/>
  <c r="Q2979" i="2"/>
  <c r="P3000" i="2"/>
  <c r="Q3000" i="2"/>
  <c r="P2984" i="2"/>
  <c r="Q2984" i="2"/>
  <c r="Q2968" i="2"/>
  <c r="P2968" i="2"/>
  <c r="P2989" i="2"/>
  <c r="Q2989" i="2"/>
  <c r="P2973" i="2"/>
  <c r="Q2973" i="2"/>
  <c r="P2998" i="2"/>
  <c r="Q2998" i="2"/>
  <c r="P2982" i="2"/>
  <c r="Q2982" i="2"/>
  <c r="Q2966" i="2"/>
  <c r="P2966" i="2"/>
  <c r="P2991" i="2"/>
  <c r="Q2991" i="2"/>
  <c r="Q2975" i="2"/>
  <c r="P2975" i="2"/>
  <c r="P2996" i="2"/>
  <c r="Q2996" i="2"/>
  <c r="P2980" i="2"/>
  <c r="Q2980" i="2"/>
  <c r="P3001" i="2"/>
  <c r="Q3001" i="2"/>
  <c r="P2985" i="2"/>
  <c r="Q2985" i="2"/>
  <c r="Q2969" i="2"/>
  <c r="P2969" i="2"/>
  <c r="D44" i="4"/>
  <c r="E44" i="4" s="1"/>
  <c r="M186" i="4"/>
  <c r="N186" i="4" s="1"/>
  <c r="D186" i="4"/>
  <c r="E186" i="4" s="1"/>
  <c r="M44" i="4"/>
  <c r="N44" i="4" s="1"/>
  <c r="V44" i="4"/>
  <c r="W44" i="4" s="1"/>
  <c r="V186" i="4"/>
  <c r="W186" i="4" s="1"/>
  <c r="N3400" i="2" l="1"/>
  <c r="O3400" i="2" s="1"/>
  <c r="A3401" i="2"/>
  <c r="Q3399" i="2"/>
  <c r="P3399" i="2"/>
  <c r="M2965" i="2"/>
  <c r="L2965" i="2"/>
  <c r="M2964" i="2"/>
  <c r="L2964" i="2"/>
  <c r="M2963" i="2"/>
  <c r="L2963" i="2"/>
  <c r="M2962" i="2"/>
  <c r="L2962" i="2"/>
  <c r="M2961" i="2"/>
  <c r="L2961" i="2"/>
  <c r="M2960" i="2"/>
  <c r="L2960" i="2"/>
  <c r="M2959" i="2"/>
  <c r="L2959" i="2"/>
  <c r="M2958" i="2"/>
  <c r="L2958" i="2"/>
  <c r="M2957" i="2"/>
  <c r="L2957" i="2"/>
  <c r="M2956" i="2"/>
  <c r="L2956" i="2"/>
  <c r="M2955" i="2"/>
  <c r="L2955" i="2"/>
  <c r="M2954" i="2"/>
  <c r="L2954" i="2"/>
  <c r="M2953" i="2"/>
  <c r="L2953" i="2"/>
  <c r="M2952" i="2"/>
  <c r="L2952" i="2"/>
  <c r="M2951" i="2"/>
  <c r="L2951" i="2"/>
  <c r="M2950" i="2"/>
  <c r="L2950" i="2"/>
  <c r="M2949" i="2"/>
  <c r="L2949" i="2"/>
  <c r="M2948" i="2"/>
  <c r="L2948" i="2"/>
  <c r="M2947" i="2"/>
  <c r="L2947" i="2"/>
  <c r="M2946" i="2"/>
  <c r="L2946" i="2"/>
  <c r="M2945" i="2"/>
  <c r="L2945" i="2"/>
  <c r="M2944" i="2"/>
  <c r="L2944" i="2"/>
  <c r="M2943" i="2"/>
  <c r="L2943" i="2"/>
  <c r="M2942" i="2"/>
  <c r="L2942" i="2"/>
  <c r="M2941" i="2"/>
  <c r="L2941" i="2"/>
  <c r="M2940" i="2"/>
  <c r="L2940" i="2"/>
  <c r="M2939" i="2"/>
  <c r="L2939" i="2"/>
  <c r="M2938" i="2"/>
  <c r="L2938" i="2"/>
  <c r="M2937" i="2"/>
  <c r="L2937" i="2"/>
  <c r="M2936" i="2"/>
  <c r="L2936" i="2"/>
  <c r="M2935" i="2"/>
  <c r="L2935" i="2"/>
  <c r="M2934" i="2"/>
  <c r="L2934" i="2"/>
  <c r="M2933" i="2"/>
  <c r="L2933" i="2"/>
  <c r="M2932" i="2"/>
  <c r="L2932" i="2"/>
  <c r="M2931" i="2"/>
  <c r="L2931" i="2"/>
  <c r="M2930" i="2"/>
  <c r="L2930" i="2"/>
  <c r="M2929" i="2"/>
  <c r="L2929" i="2"/>
  <c r="M2928" i="2"/>
  <c r="L2928" i="2"/>
  <c r="N3401" i="2" l="1"/>
  <c r="O3401" i="2" s="1"/>
  <c r="A3402" i="2"/>
  <c r="Q3400" i="2"/>
  <c r="P3400" i="2"/>
  <c r="V185" i="4"/>
  <c r="W185" i="4" s="1"/>
  <c r="Y187" i="4" s="1"/>
  <c r="V184" i="4"/>
  <c r="W184" i="4" s="1"/>
  <c r="V43" i="4"/>
  <c r="W43" i="4" s="1"/>
  <c r="Y45" i="4" s="1"/>
  <c r="V42" i="4"/>
  <c r="W42" i="4" s="1"/>
  <c r="D185" i="4"/>
  <c r="E185" i="4" s="1"/>
  <c r="G187" i="4" s="1"/>
  <c r="D184" i="4"/>
  <c r="E184" i="4" s="1"/>
  <c r="M185" i="4"/>
  <c r="N185" i="4" s="1"/>
  <c r="P187" i="4" s="1"/>
  <c r="M184" i="4"/>
  <c r="N184" i="4" s="1"/>
  <c r="M43" i="4"/>
  <c r="N43" i="4" s="1"/>
  <c r="P45" i="4" s="1"/>
  <c r="M42" i="4"/>
  <c r="N42" i="4" s="1"/>
  <c r="D43" i="4"/>
  <c r="E43" i="4" s="1"/>
  <c r="G45" i="4" s="1"/>
  <c r="D42" i="4"/>
  <c r="E42" i="4" s="1"/>
  <c r="N3402" i="2" l="1"/>
  <c r="O3402" i="2" s="1"/>
  <c r="A3403" i="2"/>
  <c r="Q3401" i="2"/>
  <c r="P3401" i="2"/>
  <c r="M2927" i="2"/>
  <c r="L2927" i="2"/>
  <c r="M2926" i="2"/>
  <c r="L2926" i="2"/>
  <c r="M2925" i="2"/>
  <c r="L2925" i="2"/>
  <c r="M2924" i="2"/>
  <c r="L2924" i="2"/>
  <c r="M2923" i="2"/>
  <c r="L2923" i="2"/>
  <c r="M2922" i="2"/>
  <c r="L2922" i="2"/>
  <c r="M2921" i="2"/>
  <c r="L2921" i="2"/>
  <c r="M2920" i="2"/>
  <c r="L2920" i="2"/>
  <c r="M2919" i="2"/>
  <c r="L2919" i="2"/>
  <c r="M2918" i="2"/>
  <c r="L2918" i="2"/>
  <c r="M2917" i="2"/>
  <c r="L2917" i="2"/>
  <c r="M2916" i="2"/>
  <c r="L2916" i="2"/>
  <c r="M2915" i="2"/>
  <c r="L2915" i="2"/>
  <c r="M2914" i="2"/>
  <c r="L2914" i="2"/>
  <c r="M2913" i="2"/>
  <c r="L2913" i="2"/>
  <c r="M2912" i="2"/>
  <c r="L2912" i="2"/>
  <c r="M2911" i="2"/>
  <c r="L2911" i="2"/>
  <c r="M2910" i="2"/>
  <c r="L2910" i="2"/>
  <c r="M2909" i="2"/>
  <c r="L2909" i="2"/>
  <c r="M2908" i="2"/>
  <c r="L2908" i="2"/>
  <c r="M2907" i="2"/>
  <c r="L2907" i="2"/>
  <c r="M2906" i="2"/>
  <c r="L2906" i="2"/>
  <c r="M2905" i="2"/>
  <c r="L2905" i="2"/>
  <c r="M2904" i="2"/>
  <c r="L2904" i="2"/>
  <c r="M2903" i="2"/>
  <c r="L2903" i="2"/>
  <c r="M2902" i="2"/>
  <c r="L2902" i="2"/>
  <c r="M2901" i="2"/>
  <c r="L2901" i="2"/>
  <c r="M2900" i="2"/>
  <c r="L2900" i="2"/>
  <c r="M2899" i="2"/>
  <c r="L2899" i="2"/>
  <c r="M2898" i="2"/>
  <c r="L2898" i="2"/>
  <c r="M2897" i="2"/>
  <c r="L2897" i="2"/>
  <c r="M2896" i="2"/>
  <c r="L2896" i="2"/>
  <c r="M2895" i="2"/>
  <c r="L2895" i="2"/>
  <c r="M2894" i="2"/>
  <c r="L2894" i="2"/>
  <c r="M2893" i="2"/>
  <c r="L2893" i="2"/>
  <c r="M2892" i="2"/>
  <c r="L2892" i="2"/>
  <c r="M2891" i="2"/>
  <c r="L2891" i="2"/>
  <c r="M2890" i="2"/>
  <c r="L2890" i="2"/>
  <c r="A3404" i="2" l="1"/>
  <c r="N3403" i="2"/>
  <c r="O3403" i="2" s="1"/>
  <c r="Q3402" i="2"/>
  <c r="P3402" i="2"/>
  <c r="M2889" i="2"/>
  <c r="L2889" i="2"/>
  <c r="M2888" i="2"/>
  <c r="L2888" i="2"/>
  <c r="M2887" i="2"/>
  <c r="L2887" i="2"/>
  <c r="M2886" i="2"/>
  <c r="L2886" i="2"/>
  <c r="M2885" i="2"/>
  <c r="L2885" i="2"/>
  <c r="M2884" i="2"/>
  <c r="L2884" i="2"/>
  <c r="M2883" i="2"/>
  <c r="L2883" i="2"/>
  <c r="M2882" i="2"/>
  <c r="L2882" i="2"/>
  <c r="M2881" i="2"/>
  <c r="L2881" i="2"/>
  <c r="M2880" i="2"/>
  <c r="L2880" i="2"/>
  <c r="M2879" i="2"/>
  <c r="L2879" i="2"/>
  <c r="M2878" i="2"/>
  <c r="L2878" i="2"/>
  <c r="M2877" i="2"/>
  <c r="L2877" i="2"/>
  <c r="M2876" i="2"/>
  <c r="L2876" i="2"/>
  <c r="M2875" i="2"/>
  <c r="L2875" i="2"/>
  <c r="M2874" i="2"/>
  <c r="L2874" i="2"/>
  <c r="M2873" i="2"/>
  <c r="L2873" i="2"/>
  <c r="M2872" i="2"/>
  <c r="L2872" i="2"/>
  <c r="M2871" i="2"/>
  <c r="L2871" i="2"/>
  <c r="M2870" i="2"/>
  <c r="L2870" i="2"/>
  <c r="M2869" i="2"/>
  <c r="L2869" i="2"/>
  <c r="M2868" i="2"/>
  <c r="L2868" i="2"/>
  <c r="M2867" i="2"/>
  <c r="L2867" i="2"/>
  <c r="M2866" i="2"/>
  <c r="L2866" i="2"/>
  <c r="M2865" i="2"/>
  <c r="L2865" i="2"/>
  <c r="M2864" i="2"/>
  <c r="L2864" i="2"/>
  <c r="M2863" i="2"/>
  <c r="L2863" i="2"/>
  <c r="M2862" i="2"/>
  <c r="L2862" i="2"/>
  <c r="M2861" i="2"/>
  <c r="L2861" i="2"/>
  <c r="M2860" i="2"/>
  <c r="L2860" i="2"/>
  <c r="M2859" i="2"/>
  <c r="L2859" i="2"/>
  <c r="M2858" i="2"/>
  <c r="L2858" i="2"/>
  <c r="M2857" i="2"/>
  <c r="L2857" i="2"/>
  <c r="M2856" i="2"/>
  <c r="L2856" i="2"/>
  <c r="M2855" i="2"/>
  <c r="L2855" i="2"/>
  <c r="M2854" i="2"/>
  <c r="L2854" i="2"/>
  <c r="M2853" i="2"/>
  <c r="L2853" i="2"/>
  <c r="M2852" i="2"/>
  <c r="L2852" i="2"/>
  <c r="P3403" i="2" l="1"/>
  <c r="Q3403" i="2"/>
  <c r="A3405" i="2"/>
  <c r="N3404" i="2"/>
  <c r="O3404" i="2" s="1"/>
  <c r="V183" i="4"/>
  <c r="W183" i="4" s="1"/>
  <c r="V41" i="4"/>
  <c r="W41" i="4" s="1"/>
  <c r="D183" i="4"/>
  <c r="E183" i="4" s="1"/>
  <c r="M183" i="4"/>
  <c r="N183" i="4" s="1"/>
  <c r="M41" i="4"/>
  <c r="N41" i="4" s="1"/>
  <c r="D41" i="4"/>
  <c r="E41" i="4" s="1"/>
  <c r="N3405" i="2" l="1"/>
  <c r="O3405" i="2" s="1"/>
  <c r="A3406" i="2"/>
  <c r="Q3404" i="2"/>
  <c r="P3404" i="2"/>
  <c r="M2851" i="2"/>
  <c r="L2851" i="2"/>
  <c r="M2850" i="2"/>
  <c r="L2850" i="2"/>
  <c r="M2849" i="2"/>
  <c r="L2849" i="2"/>
  <c r="M2848" i="2"/>
  <c r="L2848" i="2"/>
  <c r="M2847" i="2"/>
  <c r="L2847" i="2"/>
  <c r="M2846" i="2"/>
  <c r="L2846" i="2"/>
  <c r="M2845" i="2"/>
  <c r="L2845" i="2"/>
  <c r="M2844" i="2"/>
  <c r="L2844" i="2"/>
  <c r="M2843" i="2"/>
  <c r="L2843" i="2"/>
  <c r="M2842" i="2"/>
  <c r="L2842" i="2"/>
  <c r="M2841" i="2"/>
  <c r="L2841" i="2"/>
  <c r="M2840" i="2"/>
  <c r="L2840" i="2"/>
  <c r="M2839" i="2"/>
  <c r="L2839" i="2"/>
  <c r="M2838" i="2"/>
  <c r="L2838" i="2"/>
  <c r="M2837" i="2"/>
  <c r="L2837" i="2"/>
  <c r="M2836" i="2"/>
  <c r="L2836" i="2"/>
  <c r="M2835" i="2"/>
  <c r="L2835" i="2"/>
  <c r="M2834" i="2"/>
  <c r="L2834" i="2"/>
  <c r="M2833" i="2"/>
  <c r="L2833" i="2"/>
  <c r="M2832" i="2"/>
  <c r="L2832" i="2"/>
  <c r="M2831" i="2"/>
  <c r="L2831" i="2"/>
  <c r="M2830" i="2"/>
  <c r="L2830" i="2"/>
  <c r="M2829" i="2"/>
  <c r="L2829" i="2"/>
  <c r="M2828" i="2"/>
  <c r="L2828" i="2"/>
  <c r="M2827" i="2"/>
  <c r="L2827" i="2"/>
  <c r="M2826" i="2"/>
  <c r="L2826" i="2"/>
  <c r="M2825" i="2"/>
  <c r="L2825" i="2"/>
  <c r="M2824" i="2"/>
  <c r="L2824" i="2"/>
  <c r="M2823" i="2"/>
  <c r="L2823" i="2"/>
  <c r="M2822" i="2"/>
  <c r="L2822" i="2"/>
  <c r="M2821" i="2"/>
  <c r="L2821" i="2"/>
  <c r="M2820" i="2"/>
  <c r="L2820" i="2"/>
  <c r="M2819" i="2"/>
  <c r="L2819" i="2"/>
  <c r="M2818" i="2"/>
  <c r="L2818" i="2"/>
  <c r="M2817" i="2"/>
  <c r="L2817" i="2"/>
  <c r="M2816" i="2"/>
  <c r="L2816" i="2"/>
  <c r="M2815" i="2"/>
  <c r="L2815" i="2"/>
  <c r="M2814" i="2"/>
  <c r="L2814" i="2"/>
  <c r="N3406" i="2" l="1"/>
  <c r="O3406" i="2" s="1"/>
  <c r="A3407" i="2"/>
  <c r="Q3405" i="2"/>
  <c r="P3405" i="2"/>
  <c r="M40" i="4"/>
  <c r="N40" i="4" s="1"/>
  <c r="P42" i="4" s="1"/>
  <c r="M182" i="4"/>
  <c r="N182" i="4" s="1"/>
  <c r="P184" i="4" s="1"/>
  <c r="V182" i="4"/>
  <c r="W182" i="4" s="1"/>
  <c r="Y184" i="4" s="1"/>
  <c r="V40" i="4"/>
  <c r="W40" i="4" s="1"/>
  <c r="Y42" i="4" s="1"/>
  <c r="V39" i="4"/>
  <c r="W39" i="4" s="1"/>
  <c r="D182" i="4"/>
  <c r="E182" i="4" s="1"/>
  <c r="G184" i="4" s="1"/>
  <c r="D40" i="4"/>
  <c r="E40" i="4" s="1"/>
  <c r="G42" i="4" s="1"/>
  <c r="P3406" i="2" l="1"/>
  <c r="Q3406" i="2"/>
  <c r="A3408" i="2"/>
  <c r="N3407" i="2"/>
  <c r="O3407" i="2" s="1"/>
  <c r="M2813" i="2"/>
  <c r="L2813" i="2"/>
  <c r="M2812" i="2"/>
  <c r="L2812" i="2"/>
  <c r="M2811" i="2"/>
  <c r="L2811" i="2"/>
  <c r="M2810" i="2"/>
  <c r="L2810" i="2"/>
  <c r="M2809" i="2"/>
  <c r="L2809" i="2"/>
  <c r="M2808" i="2"/>
  <c r="L2808" i="2"/>
  <c r="M2807" i="2"/>
  <c r="L2807" i="2"/>
  <c r="M2806" i="2"/>
  <c r="L2806" i="2"/>
  <c r="M2805" i="2"/>
  <c r="L2805" i="2"/>
  <c r="M2804" i="2"/>
  <c r="L2804" i="2"/>
  <c r="M2803" i="2"/>
  <c r="L2803" i="2"/>
  <c r="M2802" i="2"/>
  <c r="L2802" i="2"/>
  <c r="M2801" i="2"/>
  <c r="L2801" i="2"/>
  <c r="M2800" i="2"/>
  <c r="L2800" i="2"/>
  <c r="M2799" i="2"/>
  <c r="L2799" i="2"/>
  <c r="M2798" i="2"/>
  <c r="L2798" i="2"/>
  <c r="M2797" i="2"/>
  <c r="L2797" i="2"/>
  <c r="M2796" i="2"/>
  <c r="L2796" i="2"/>
  <c r="M2795" i="2"/>
  <c r="L2795" i="2"/>
  <c r="M2794" i="2"/>
  <c r="L2794" i="2"/>
  <c r="M2793" i="2"/>
  <c r="L2793" i="2"/>
  <c r="M2792" i="2"/>
  <c r="L2792" i="2"/>
  <c r="M2791" i="2"/>
  <c r="L2791" i="2"/>
  <c r="M2790" i="2"/>
  <c r="L2790" i="2"/>
  <c r="M2789" i="2"/>
  <c r="L2789" i="2"/>
  <c r="M2788" i="2"/>
  <c r="L2788" i="2"/>
  <c r="M2787" i="2"/>
  <c r="L2787" i="2"/>
  <c r="M2786" i="2"/>
  <c r="L2786" i="2"/>
  <c r="M2785" i="2"/>
  <c r="L2785" i="2"/>
  <c r="M2784" i="2"/>
  <c r="L2784" i="2"/>
  <c r="M2783" i="2"/>
  <c r="L2783" i="2"/>
  <c r="M2782" i="2"/>
  <c r="L2782" i="2"/>
  <c r="M2781" i="2"/>
  <c r="L2781" i="2"/>
  <c r="M2780" i="2"/>
  <c r="L2780" i="2"/>
  <c r="M2779" i="2"/>
  <c r="L2779" i="2"/>
  <c r="M2778" i="2"/>
  <c r="L2778" i="2"/>
  <c r="M2777" i="2"/>
  <c r="L2777" i="2"/>
  <c r="M2776" i="2"/>
  <c r="L2776" i="2"/>
  <c r="N3408" i="2" l="1"/>
  <c r="O3408" i="2" s="1"/>
  <c r="A3409" i="2"/>
  <c r="Q3407" i="2"/>
  <c r="P3407" i="2"/>
  <c r="V38" i="4"/>
  <c r="W38" i="4" s="1"/>
  <c r="V180" i="4"/>
  <c r="W180" i="4" s="1"/>
  <c r="V181" i="4"/>
  <c r="W181" i="4" s="1"/>
  <c r="D180" i="4"/>
  <c r="E180" i="4" s="1"/>
  <c r="D181" i="4"/>
  <c r="E181" i="4" s="1"/>
  <c r="M180" i="4"/>
  <c r="N180" i="4" s="1"/>
  <c r="M181" i="4"/>
  <c r="N181" i="4" s="1"/>
  <c r="M38" i="4"/>
  <c r="N38" i="4" s="1"/>
  <c r="M39" i="4"/>
  <c r="N39" i="4" s="1"/>
  <c r="D38" i="4"/>
  <c r="E38" i="4" s="1"/>
  <c r="D39" i="4"/>
  <c r="E39" i="4" s="1"/>
  <c r="A3410" i="2" l="1"/>
  <c r="N3409" i="2"/>
  <c r="O3409" i="2" s="1"/>
  <c r="Q3408" i="2"/>
  <c r="P3408" i="2"/>
  <c r="M2775" i="2"/>
  <c r="L2775" i="2"/>
  <c r="M2774" i="2"/>
  <c r="L2774" i="2"/>
  <c r="M2773" i="2"/>
  <c r="L2773" i="2"/>
  <c r="M2772" i="2"/>
  <c r="L2772" i="2"/>
  <c r="M2771" i="2"/>
  <c r="L2771" i="2"/>
  <c r="M2770" i="2"/>
  <c r="L2770" i="2"/>
  <c r="M2769" i="2"/>
  <c r="L2769" i="2"/>
  <c r="M2768" i="2"/>
  <c r="L2768" i="2"/>
  <c r="M2767" i="2"/>
  <c r="L2767" i="2"/>
  <c r="M2766" i="2"/>
  <c r="L2766" i="2"/>
  <c r="M2765" i="2"/>
  <c r="L2765" i="2"/>
  <c r="M2764" i="2"/>
  <c r="L2764" i="2"/>
  <c r="M2763" i="2"/>
  <c r="L2763" i="2"/>
  <c r="M2762" i="2"/>
  <c r="L2762" i="2"/>
  <c r="M2761" i="2"/>
  <c r="L2761" i="2"/>
  <c r="M2760" i="2"/>
  <c r="L2760" i="2"/>
  <c r="M2759" i="2"/>
  <c r="L2759" i="2"/>
  <c r="M2758" i="2"/>
  <c r="L2758" i="2"/>
  <c r="M2757" i="2"/>
  <c r="L2757" i="2"/>
  <c r="M2756" i="2"/>
  <c r="L2756" i="2"/>
  <c r="M2755" i="2"/>
  <c r="L2755" i="2"/>
  <c r="M2754" i="2"/>
  <c r="L2754" i="2"/>
  <c r="M2753" i="2"/>
  <c r="L2753" i="2"/>
  <c r="M2752" i="2"/>
  <c r="L2752" i="2"/>
  <c r="M2751" i="2"/>
  <c r="L2751" i="2"/>
  <c r="M2750" i="2"/>
  <c r="L2750" i="2"/>
  <c r="M2749" i="2"/>
  <c r="L2749" i="2"/>
  <c r="M2748" i="2"/>
  <c r="L2748" i="2"/>
  <c r="M2747" i="2"/>
  <c r="L2747" i="2"/>
  <c r="M2746" i="2"/>
  <c r="L2746" i="2"/>
  <c r="M2745" i="2"/>
  <c r="L2745" i="2"/>
  <c r="M2744" i="2"/>
  <c r="L2744" i="2"/>
  <c r="M2743" i="2"/>
  <c r="L2743" i="2"/>
  <c r="M2742" i="2"/>
  <c r="L2742" i="2"/>
  <c r="M2741" i="2"/>
  <c r="L2741" i="2"/>
  <c r="M2740" i="2"/>
  <c r="L2740" i="2"/>
  <c r="M2739" i="2"/>
  <c r="L2739" i="2"/>
  <c r="M2738" i="2"/>
  <c r="L2738" i="2"/>
  <c r="P3409" i="2" l="1"/>
  <c r="Q3409" i="2"/>
  <c r="A3411" i="2"/>
  <c r="N3410" i="2"/>
  <c r="O3410" i="2" s="1"/>
  <c r="N3411" i="2" l="1"/>
  <c r="O3411" i="2" s="1"/>
  <c r="A3412" i="2"/>
  <c r="Q3410" i="2"/>
  <c r="P3410" i="2"/>
  <c r="M2737" i="2"/>
  <c r="L2737" i="2"/>
  <c r="M2736" i="2"/>
  <c r="L2736" i="2"/>
  <c r="M2735" i="2"/>
  <c r="L2735" i="2"/>
  <c r="M2734" i="2"/>
  <c r="L2734" i="2"/>
  <c r="M2733" i="2"/>
  <c r="L2733" i="2"/>
  <c r="M2732" i="2"/>
  <c r="L2732" i="2"/>
  <c r="M2731" i="2"/>
  <c r="L2731" i="2"/>
  <c r="M2730" i="2"/>
  <c r="L2730" i="2"/>
  <c r="M2729" i="2"/>
  <c r="L2729" i="2"/>
  <c r="M2728" i="2"/>
  <c r="L2728" i="2"/>
  <c r="M2727" i="2"/>
  <c r="L2727" i="2"/>
  <c r="M2726" i="2"/>
  <c r="L2726" i="2"/>
  <c r="M2725" i="2"/>
  <c r="L2725" i="2"/>
  <c r="M2724" i="2"/>
  <c r="L2724" i="2"/>
  <c r="M2723" i="2"/>
  <c r="L2723" i="2"/>
  <c r="M2722" i="2"/>
  <c r="L2722" i="2"/>
  <c r="M2721" i="2"/>
  <c r="L2721" i="2"/>
  <c r="M2720" i="2"/>
  <c r="L2720" i="2"/>
  <c r="M2719" i="2"/>
  <c r="L2719" i="2"/>
  <c r="M2718" i="2"/>
  <c r="L2718" i="2"/>
  <c r="M2717" i="2"/>
  <c r="L2717" i="2"/>
  <c r="M2716" i="2"/>
  <c r="L2716" i="2"/>
  <c r="M2715" i="2"/>
  <c r="L2715" i="2"/>
  <c r="M2714" i="2"/>
  <c r="L2714" i="2"/>
  <c r="M2713" i="2"/>
  <c r="L2713" i="2"/>
  <c r="M2712" i="2"/>
  <c r="L2712" i="2"/>
  <c r="M2711" i="2"/>
  <c r="L2711" i="2"/>
  <c r="M2710" i="2"/>
  <c r="L2710" i="2"/>
  <c r="M2709" i="2"/>
  <c r="L2709" i="2"/>
  <c r="M2708" i="2"/>
  <c r="L2708" i="2"/>
  <c r="M2707" i="2"/>
  <c r="L2707" i="2"/>
  <c r="M2706" i="2"/>
  <c r="L2706" i="2"/>
  <c r="M2705" i="2"/>
  <c r="L2705" i="2"/>
  <c r="M2704" i="2"/>
  <c r="L2704" i="2"/>
  <c r="M2703" i="2"/>
  <c r="L2703" i="2"/>
  <c r="M2702" i="2"/>
  <c r="L2702" i="2"/>
  <c r="M2701" i="2"/>
  <c r="L2701" i="2"/>
  <c r="M2700" i="2"/>
  <c r="L2700" i="2"/>
  <c r="A3413" i="2" l="1"/>
  <c r="N3412" i="2"/>
  <c r="O3412" i="2" s="1"/>
  <c r="P3411" i="2"/>
  <c r="Q3411" i="2"/>
  <c r="V37" i="4"/>
  <c r="W37" i="4" s="1"/>
  <c r="Y39" i="4" s="1"/>
  <c r="V179" i="4"/>
  <c r="W179" i="4" s="1"/>
  <c r="Y181" i="4" s="1"/>
  <c r="D179" i="4"/>
  <c r="E179" i="4" s="1"/>
  <c r="G181" i="4" s="1"/>
  <c r="P3412" i="2" l="1"/>
  <c r="Q3412" i="2"/>
  <c r="N3413" i="2"/>
  <c r="O3413" i="2" s="1"/>
  <c r="A3414" i="2"/>
  <c r="M179" i="4"/>
  <c r="N179" i="4" s="1"/>
  <c r="P181" i="4" s="1"/>
  <c r="M37" i="4"/>
  <c r="N37" i="4" s="1"/>
  <c r="P39" i="4" s="1"/>
  <c r="D37" i="4"/>
  <c r="E37" i="4" s="1"/>
  <c r="G39" i="4" s="1"/>
  <c r="P3413" i="2" l="1"/>
  <c r="Q3413" i="2"/>
  <c r="A3415" i="2"/>
  <c r="N3414" i="2"/>
  <c r="O3414" i="2" s="1"/>
  <c r="M2699" i="2"/>
  <c r="L2699" i="2"/>
  <c r="M2698" i="2"/>
  <c r="L2698" i="2"/>
  <c r="M2697" i="2"/>
  <c r="L2697" i="2"/>
  <c r="M2696" i="2"/>
  <c r="L2696" i="2"/>
  <c r="M2695" i="2"/>
  <c r="L2695" i="2"/>
  <c r="M2694" i="2"/>
  <c r="L2694" i="2"/>
  <c r="M2693" i="2"/>
  <c r="L2693" i="2"/>
  <c r="M2692" i="2"/>
  <c r="L2692" i="2"/>
  <c r="M2691" i="2"/>
  <c r="L2691" i="2"/>
  <c r="M2690" i="2"/>
  <c r="L2690" i="2"/>
  <c r="M2689" i="2"/>
  <c r="L2689" i="2"/>
  <c r="M2688" i="2"/>
  <c r="L2688" i="2"/>
  <c r="M2687" i="2"/>
  <c r="L2687" i="2"/>
  <c r="M2686" i="2"/>
  <c r="L2686" i="2"/>
  <c r="M2685" i="2"/>
  <c r="L2685" i="2"/>
  <c r="M2684" i="2"/>
  <c r="L2684" i="2"/>
  <c r="M2683" i="2"/>
  <c r="L2683" i="2"/>
  <c r="M2682" i="2"/>
  <c r="L2682" i="2"/>
  <c r="M2681" i="2"/>
  <c r="L2681" i="2"/>
  <c r="M2680" i="2"/>
  <c r="L2680" i="2"/>
  <c r="M2679" i="2"/>
  <c r="L2679" i="2"/>
  <c r="M2678" i="2"/>
  <c r="L2678" i="2"/>
  <c r="M2677" i="2"/>
  <c r="L2677" i="2"/>
  <c r="M2676" i="2"/>
  <c r="L2676" i="2"/>
  <c r="M2675" i="2"/>
  <c r="L2675" i="2"/>
  <c r="M2674" i="2"/>
  <c r="L2674" i="2"/>
  <c r="M2673" i="2"/>
  <c r="L2673" i="2"/>
  <c r="M2672" i="2"/>
  <c r="L2672" i="2"/>
  <c r="M2671" i="2"/>
  <c r="L2671" i="2"/>
  <c r="M2670" i="2"/>
  <c r="L2670" i="2"/>
  <c r="M2669" i="2"/>
  <c r="L2669" i="2"/>
  <c r="M2668" i="2"/>
  <c r="L2668" i="2"/>
  <c r="M2667" i="2"/>
  <c r="L2667" i="2"/>
  <c r="M2666" i="2"/>
  <c r="L2666" i="2"/>
  <c r="M2665" i="2"/>
  <c r="L2665" i="2"/>
  <c r="M2664" i="2"/>
  <c r="L2664" i="2"/>
  <c r="M2663" i="2"/>
  <c r="L2663" i="2"/>
  <c r="M2662" i="2"/>
  <c r="L2662" i="2"/>
  <c r="A3416" i="2" l="1"/>
  <c r="N3415" i="2"/>
  <c r="O3415" i="2" s="1"/>
  <c r="Q3414" i="2"/>
  <c r="P3414" i="2"/>
  <c r="D36" i="4"/>
  <c r="E36" i="4" s="1"/>
  <c r="D178" i="4"/>
  <c r="E178" i="4" s="1"/>
  <c r="M178" i="4"/>
  <c r="N178" i="4" s="1"/>
  <c r="V178" i="4"/>
  <c r="W178" i="4" s="1"/>
  <c r="V36" i="4"/>
  <c r="W36" i="4" s="1"/>
  <c r="M36" i="4"/>
  <c r="N36" i="4" s="1"/>
  <c r="V34" i="4"/>
  <c r="W34" i="4" s="1"/>
  <c r="V35" i="4"/>
  <c r="W35" i="4" s="1"/>
  <c r="Q3415" i="2" l="1"/>
  <c r="P3415" i="2"/>
  <c r="A3417" i="2"/>
  <c r="N3416" i="2"/>
  <c r="O3416" i="2" s="1"/>
  <c r="Y36" i="4"/>
  <c r="M2661" i="2"/>
  <c r="L2661" i="2"/>
  <c r="M2660" i="2"/>
  <c r="L2660" i="2"/>
  <c r="M2659" i="2"/>
  <c r="L2659" i="2"/>
  <c r="M2658" i="2"/>
  <c r="L2658" i="2"/>
  <c r="M2657" i="2"/>
  <c r="L2657" i="2"/>
  <c r="M2656" i="2"/>
  <c r="L2656" i="2"/>
  <c r="M2655" i="2"/>
  <c r="L2655" i="2"/>
  <c r="M2654" i="2"/>
  <c r="L2654" i="2"/>
  <c r="M2653" i="2"/>
  <c r="L2653" i="2"/>
  <c r="M2652" i="2"/>
  <c r="L2652" i="2"/>
  <c r="M2651" i="2"/>
  <c r="L2651" i="2"/>
  <c r="M2650" i="2"/>
  <c r="L2650" i="2"/>
  <c r="M2649" i="2"/>
  <c r="L2649" i="2"/>
  <c r="M2648" i="2"/>
  <c r="L2648" i="2"/>
  <c r="M2647" i="2"/>
  <c r="L2647" i="2"/>
  <c r="M2646" i="2"/>
  <c r="L2646" i="2"/>
  <c r="M2645" i="2"/>
  <c r="L2645" i="2"/>
  <c r="M2644" i="2"/>
  <c r="L2644" i="2"/>
  <c r="M2643" i="2"/>
  <c r="L2643" i="2"/>
  <c r="M2642" i="2"/>
  <c r="L2642" i="2"/>
  <c r="M2641" i="2"/>
  <c r="L2641" i="2"/>
  <c r="M2640" i="2"/>
  <c r="L2640" i="2"/>
  <c r="M2639" i="2"/>
  <c r="L2639" i="2"/>
  <c r="M2638" i="2"/>
  <c r="L2638" i="2"/>
  <c r="M2637" i="2"/>
  <c r="L2637" i="2"/>
  <c r="M2636" i="2"/>
  <c r="L2636" i="2"/>
  <c r="M2635" i="2"/>
  <c r="L2635" i="2"/>
  <c r="M2634" i="2"/>
  <c r="L2634" i="2"/>
  <c r="M2633" i="2"/>
  <c r="L2633" i="2"/>
  <c r="M2632" i="2"/>
  <c r="L2632" i="2"/>
  <c r="M2631" i="2"/>
  <c r="L2631" i="2"/>
  <c r="M2630" i="2"/>
  <c r="L2630" i="2"/>
  <c r="M2629" i="2"/>
  <c r="L2629" i="2"/>
  <c r="M2628" i="2"/>
  <c r="L2628" i="2"/>
  <c r="M2627" i="2"/>
  <c r="L2627" i="2"/>
  <c r="M2626" i="2"/>
  <c r="L2626" i="2"/>
  <c r="M2625" i="2"/>
  <c r="L2625" i="2"/>
  <c r="M2624" i="2"/>
  <c r="L2624" i="2"/>
  <c r="N2624" i="2"/>
  <c r="O2624" i="2" s="1"/>
  <c r="S3080" i="2" s="1"/>
  <c r="Q3416" i="2" l="1"/>
  <c r="P3416" i="2"/>
  <c r="A3418" i="2"/>
  <c r="N3417" i="2"/>
  <c r="O3417" i="2" s="1"/>
  <c r="N2626" i="2"/>
  <c r="O2626" i="2" s="1"/>
  <c r="N2625" i="2"/>
  <c r="O2625" i="2" s="1"/>
  <c r="S3081" i="2" s="1"/>
  <c r="P2624" i="2"/>
  <c r="Q2624" i="2"/>
  <c r="V177" i="4"/>
  <c r="W177" i="4" s="1"/>
  <c r="V176" i="4"/>
  <c r="W176" i="4" s="1"/>
  <c r="M177" i="4"/>
  <c r="N177" i="4" s="1"/>
  <c r="M176" i="4"/>
  <c r="N176" i="4" s="1"/>
  <c r="D177" i="4"/>
  <c r="E177" i="4" s="1"/>
  <c r="D176" i="4"/>
  <c r="E176" i="4" s="1"/>
  <c r="M35" i="4"/>
  <c r="N35" i="4" s="1"/>
  <c r="M34" i="4"/>
  <c r="N34" i="4" s="1"/>
  <c r="D35" i="4"/>
  <c r="E35" i="4" s="1"/>
  <c r="D34" i="4"/>
  <c r="E34" i="4" s="1"/>
  <c r="Q3417" i="2" l="1"/>
  <c r="P3417" i="2"/>
  <c r="A3419" i="2"/>
  <c r="N3418" i="2"/>
  <c r="O3418" i="2" s="1"/>
  <c r="Q2626" i="2"/>
  <c r="S3082" i="2"/>
  <c r="G178" i="4"/>
  <c r="Y178" i="4"/>
  <c r="P178" i="4"/>
  <c r="P36" i="4"/>
  <c r="G36" i="4"/>
  <c r="P2626" i="2"/>
  <c r="Q2625" i="2"/>
  <c r="P2625" i="2"/>
  <c r="N2627" i="2"/>
  <c r="O2627" i="2" s="1"/>
  <c r="S3083" i="2" s="1"/>
  <c r="M2623" i="2"/>
  <c r="L2623" i="2"/>
  <c r="M2622" i="2"/>
  <c r="L2622" i="2"/>
  <c r="M2621" i="2"/>
  <c r="L2621" i="2"/>
  <c r="M2620" i="2"/>
  <c r="L2620" i="2"/>
  <c r="M2619" i="2"/>
  <c r="L2619" i="2"/>
  <c r="M2618" i="2"/>
  <c r="L2618" i="2"/>
  <c r="M2617" i="2"/>
  <c r="L2617" i="2"/>
  <c r="M2616" i="2"/>
  <c r="L2616" i="2"/>
  <c r="M2615" i="2"/>
  <c r="L2615" i="2"/>
  <c r="M2614" i="2"/>
  <c r="L2614" i="2"/>
  <c r="M2613" i="2"/>
  <c r="L2613" i="2"/>
  <c r="M2612" i="2"/>
  <c r="L2612" i="2"/>
  <c r="M2611" i="2"/>
  <c r="L2611" i="2"/>
  <c r="M2610" i="2"/>
  <c r="L2610" i="2"/>
  <c r="M2609" i="2"/>
  <c r="L2609" i="2"/>
  <c r="M2608" i="2"/>
  <c r="L2608" i="2"/>
  <c r="M2607" i="2"/>
  <c r="L2607" i="2"/>
  <c r="M2606" i="2"/>
  <c r="L2606" i="2"/>
  <c r="M2605" i="2"/>
  <c r="L2605" i="2"/>
  <c r="M2604" i="2"/>
  <c r="L2604" i="2"/>
  <c r="M2603" i="2"/>
  <c r="L2603" i="2"/>
  <c r="M2602" i="2"/>
  <c r="L2602" i="2"/>
  <c r="M2601" i="2"/>
  <c r="L2601" i="2"/>
  <c r="M2600" i="2"/>
  <c r="L2600" i="2"/>
  <c r="M2599" i="2"/>
  <c r="L2599" i="2"/>
  <c r="M2598" i="2"/>
  <c r="L2598" i="2"/>
  <c r="M2597" i="2"/>
  <c r="L2597" i="2"/>
  <c r="M2596" i="2"/>
  <c r="L2596" i="2"/>
  <c r="M2595" i="2"/>
  <c r="L2595" i="2"/>
  <c r="M2594" i="2"/>
  <c r="L2594" i="2"/>
  <c r="M2593" i="2"/>
  <c r="L2593" i="2"/>
  <c r="M2592" i="2"/>
  <c r="L2592" i="2"/>
  <c r="M2591" i="2"/>
  <c r="L2591" i="2"/>
  <c r="M2590" i="2"/>
  <c r="L2590" i="2"/>
  <c r="M2589" i="2"/>
  <c r="L2589" i="2"/>
  <c r="M2588" i="2"/>
  <c r="L2588" i="2"/>
  <c r="M2587" i="2"/>
  <c r="L2587" i="2"/>
  <c r="N2589" i="2"/>
  <c r="O2589" i="2" s="1"/>
  <c r="S3045" i="2" s="1"/>
  <c r="M2586" i="2"/>
  <c r="L2586" i="2"/>
  <c r="N2586" i="2"/>
  <c r="O2586" i="2" s="1"/>
  <c r="S3042" i="2" s="1"/>
  <c r="Q3418" i="2" l="1"/>
  <c r="P3418" i="2"/>
  <c r="N3419" i="2"/>
  <c r="O3419" i="2" s="1"/>
  <c r="A3421" i="2"/>
  <c r="A3420" i="2"/>
  <c r="P2627" i="2"/>
  <c r="Q2627" i="2"/>
  <c r="N2628" i="2"/>
  <c r="O2628" i="2" s="1"/>
  <c r="S3084" i="2" s="1"/>
  <c r="Q2589" i="2"/>
  <c r="N2587" i="2"/>
  <c r="O2587" i="2" s="1"/>
  <c r="S3043" i="2" s="1"/>
  <c r="P2586" i="2"/>
  <c r="Q2586" i="2"/>
  <c r="N2588" i="2"/>
  <c r="O2588" i="2" s="1"/>
  <c r="S3044" i="2" s="1"/>
  <c r="P2589" i="2"/>
  <c r="N3420" i="2" l="1"/>
  <c r="O3420" i="2" s="1"/>
  <c r="N3421" i="2"/>
  <c r="O3421" i="2" s="1"/>
  <c r="A3422" i="2"/>
  <c r="P3419" i="2"/>
  <c r="Q3419" i="2"/>
  <c r="N2629" i="2"/>
  <c r="O2629" i="2" s="1"/>
  <c r="S3085" i="2" s="1"/>
  <c r="Q2628" i="2"/>
  <c r="P2628" i="2"/>
  <c r="Q2587" i="2"/>
  <c r="P2587" i="2"/>
  <c r="P2588" i="2"/>
  <c r="Q2588" i="2"/>
  <c r="N2590" i="2"/>
  <c r="O2590" i="2" s="1"/>
  <c r="S3046" i="2" s="1"/>
  <c r="P3420" i="2" l="1"/>
  <c r="Q3420" i="2"/>
  <c r="Q3421" i="2"/>
  <c r="P3421" i="2"/>
  <c r="N3422" i="2"/>
  <c r="O3422" i="2" s="1"/>
  <c r="A3423" i="2"/>
  <c r="P2629" i="2"/>
  <c r="Q2629" i="2"/>
  <c r="N2630" i="2"/>
  <c r="O2630" i="2" s="1"/>
  <c r="S3086" i="2" s="1"/>
  <c r="N2591" i="2"/>
  <c r="O2591" i="2" s="1"/>
  <c r="S3047" i="2" s="1"/>
  <c r="P2590" i="2"/>
  <c r="Q2590" i="2"/>
  <c r="M2585" i="2"/>
  <c r="L2585" i="2"/>
  <c r="M2584" i="2"/>
  <c r="L2584" i="2"/>
  <c r="M2583" i="2"/>
  <c r="L2583" i="2"/>
  <c r="M2582" i="2"/>
  <c r="L2582" i="2"/>
  <c r="M2581" i="2"/>
  <c r="L2581" i="2"/>
  <c r="M2580" i="2"/>
  <c r="L2580" i="2"/>
  <c r="M2579" i="2"/>
  <c r="L2579" i="2"/>
  <c r="M2578" i="2"/>
  <c r="L2578" i="2"/>
  <c r="M2577" i="2"/>
  <c r="L2577" i="2"/>
  <c r="M2576" i="2"/>
  <c r="L2576" i="2"/>
  <c r="M2575" i="2"/>
  <c r="L2575" i="2"/>
  <c r="M2574" i="2"/>
  <c r="L2574" i="2"/>
  <c r="M2573" i="2"/>
  <c r="L2573" i="2"/>
  <c r="M2572" i="2"/>
  <c r="L2572" i="2"/>
  <c r="M2571" i="2"/>
  <c r="L2571" i="2"/>
  <c r="M2570" i="2"/>
  <c r="L2570" i="2"/>
  <c r="M2569" i="2"/>
  <c r="L2569" i="2"/>
  <c r="M2568" i="2"/>
  <c r="L2568" i="2"/>
  <c r="M2567" i="2"/>
  <c r="L2567" i="2"/>
  <c r="M2566" i="2"/>
  <c r="L2566" i="2"/>
  <c r="M2565" i="2"/>
  <c r="L2565" i="2"/>
  <c r="M2564" i="2"/>
  <c r="L2564" i="2"/>
  <c r="M2563" i="2"/>
  <c r="L2563" i="2"/>
  <c r="M2562" i="2"/>
  <c r="L2562" i="2"/>
  <c r="M2561" i="2"/>
  <c r="L2561" i="2"/>
  <c r="M2560" i="2"/>
  <c r="L2560" i="2"/>
  <c r="M2559" i="2"/>
  <c r="L2559" i="2"/>
  <c r="M2558" i="2"/>
  <c r="L2558" i="2"/>
  <c r="M2557" i="2"/>
  <c r="L2557" i="2"/>
  <c r="M2556" i="2"/>
  <c r="L2556" i="2"/>
  <c r="M2555" i="2"/>
  <c r="L2555" i="2"/>
  <c r="M2554" i="2"/>
  <c r="L2554" i="2"/>
  <c r="M2553" i="2"/>
  <c r="L2553" i="2"/>
  <c r="M2552" i="2"/>
  <c r="L2552" i="2"/>
  <c r="M2551" i="2"/>
  <c r="L2551" i="2"/>
  <c r="M2550" i="2"/>
  <c r="L2550" i="2"/>
  <c r="M2549" i="2"/>
  <c r="L2549" i="2"/>
  <c r="M2548" i="2"/>
  <c r="L2548" i="2"/>
  <c r="N2548" i="2"/>
  <c r="O2548" i="2" s="1"/>
  <c r="S3004" i="2" s="1"/>
  <c r="P3422" i="2" l="1"/>
  <c r="T3422" i="2" s="1"/>
  <c r="Q3422" i="2"/>
  <c r="S3422" i="2"/>
  <c r="A3424" i="2"/>
  <c r="N3423" i="2"/>
  <c r="O3423" i="2" s="1"/>
  <c r="N2631" i="2"/>
  <c r="O2631" i="2" s="1"/>
  <c r="S3087" i="2" s="1"/>
  <c r="P2630" i="2"/>
  <c r="Q2630" i="2"/>
  <c r="N2592" i="2"/>
  <c r="O2592" i="2" s="1"/>
  <c r="S3048" i="2" s="1"/>
  <c r="Q2591" i="2"/>
  <c r="P2591" i="2"/>
  <c r="N2549" i="2"/>
  <c r="O2549" i="2" s="1"/>
  <c r="P2548" i="2"/>
  <c r="T2624" i="2" s="1"/>
  <c r="Q2548" i="2"/>
  <c r="V174" i="4"/>
  <c r="W174" i="4" s="1"/>
  <c r="V175" i="4"/>
  <c r="W175" i="4" s="1"/>
  <c r="V32" i="4"/>
  <c r="W32" i="4" s="1"/>
  <c r="V33" i="4"/>
  <c r="W33" i="4" s="1"/>
  <c r="A3425" i="2" l="1"/>
  <c r="N3424" i="2"/>
  <c r="O3424" i="2" s="1"/>
  <c r="P3423" i="2"/>
  <c r="T3423" i="2" s="1"/>
  <c r="Q3423" i="2"/>
  <c r="S3423" i="2"/>
  <c r="Q2549" i="2"/>
  <c r="S3005" i="2"/>
  <c r="P2631" i="2"/>
  <c r="Q2631" i="2"/>
  <c r="N2632" i="2"/>
  <c r="O2632" i="2" s="1"/>
  <c r="S3088" i="2" s="1"/>
  <c r="P2592" i="2"/>
  <c r="Q2592" i="2"/>
  <c r="N2593" i="2"/>
  <c r="O2593" i="2" s="1"/>
  <c r="S3049" i="2" s="1"/>
  <c r="P2549" i="2"/>
  <c r="T2625" i="2" s="1"/>
  <c r="N2550" i="2"/>
  <c r="O2550" i="2" s="1"/>
  <c r="S3006" i="2" s="1"/>
  <c r="M174" i="4"/>
  <c r="N174" i="4" s="1"/>
  <c r="M175" i="4"/>
  <c r="N175" i="4" s="1"/>
  <c r="D174" i="4"/>
  <c r="E174" i="4" s="1"/>
  <c r="D175" i="4"/>
  <c r="E175" i="4" s="1"/>
  <c r="M32" i="4"/>
  <c r="N32" i="4" s="1"/>
  <c r="M33" i="4"/>
  <c r="N33" i="4" s="1"/>
  <c r="D33" i="4"/>
  <c r="E33" i="4" s="1"/>
  <c r="P3424" i="2" l="1"/>
  <c r="T3424" i="2" s="1"/>
  <c r="Q3424" i="2"/>
  <c r="S3424" i="2"/>
  <c r="N3425" i="2"/>
  <c r="O3425" i="2" s="1"/>
  <c r="A3426" i="2"/>
  <c r="N2633" i="2"/>
  <c r="O2633" i="2" s="1"/>
  <c r="S3089" i="2" s="1"/>
  <c r="P2632" i="2"/>
  <c r="Q2632" i="2"/>
  <c r="Q2593" i="2"/>
  <c r="P2593" i="2"/>
  <c r="N2594" i="2"/>
  <c r="O2594" i="2" s="1"/>
  <c r="S3050" i="2" s="1"/>
  <c r="P2550" i="2"/>
  <c r="T2626" i="2" s="1"/>
  <c r="Q2550" i="2"/>
  <c r="N2551" i="2"/>
  <c r="O2551" i="2" s="1"/>
  <c r="S3007" i="2" s="1"/>
  <c r="M2547" i="2"/>
  <c r="L2547" i="2"/>
  <c r="M2546" i="2"/>
  <c r="L2546" i="2"/>
  <c r="M2545" i="2"/>
  <c r="L2545" i="2"/>
  <c r="M2544" i="2"/>
  <c r="L2544" i="2"/>
  <c r="M2543" i="2"/>
  <c r="L2543" i="2"/>
  <c r="M2542" i="2"/>
  <c r="L2542" i="2"/>
  <c r="M2541" i="2"/>
  <c r="L2541" i="2"/>
  <c r="M2540" i="2"/>
  <c r="L2540" i="2"/>
  <c r="M2539" i="2"/>
  <c r="L2539" i="2"/>
  <c r="M2538" i="2"/>
  <c r="L2538" i="2"/>
  <c r="M2537" i="2"/>
  <c r="L2537" i="2"/>
  <c r="M2536" i="2"/>
  <c r="L2536" i="2"/>
  <c r="M2535" i="2"/>
  <c r="L2535" i="2"/>
  <c r="M2534" i="2"/>
  <c r="L2534" i="2"/>
  <c r="M2533" i="2"/>
  <c r="L2533" i="2"/>
  <c r="M2532" i="2"/>
  <c r="L2532" i="2"/>
  <c r="M2531" i="2"/>
  <c r="L2531" i="2"/>
  <c r="M2530" i="2"/>
  <c r="L2530" i="2"/>
  <c r="M2529" i="2"/>
  <c r="L2529" i="2"/>
  <c r="M2528" i="2"/>
  <c r="L2528" i="2"/>
  <c r="M2527" i="2"/>
  <c r="L2527" i="2"/>
  <c r="M2526" i="2"/>
  <c r="L2526" i="2"/>
  <c r="M2525" i="2"/>
  <c r="L2525" i="2"/>
  <c r="M2524" i="2"/>
  <c r="L2524" i="2"/>
  <c r="M2523" i="2"/>
  <c r="L2523" i="2"/>
  <c r="M2522" i="2"/>
  <c r="L2522" i="2"/>
  <c r="M2521" i="2"/>
  <c r="L2521" i="2"/>
  <c r="M2520" i="2"/>
  <c r="L2520" i="2"/>
  <c r="M2519" i="2"/>
  <c r="L2519" i="2"/>
  <c r="M2518" i="2"/>
  <c r="L2518" i="2"/>
  <c r="M2517" i="2"/>
  <c r="L2517" i="2"/>
  <c r="M2516" i="2"/>
  <c r="L2516" i="2"/>
  <c r="M2515" i="2"/>
  <c r="L2515" i="2"/>
  <c r="M2514" i="2"/>
  <c r="L2514" i="2"/>
  <c r="M2513" i="2"/>
  <c r="L2513" i="2"/>
  <c r="M2512" i="2"/>
  <c r="L2512" i="2"/>
  <c r="M2511" i="2"/>
  <c r="L2511" i="2"/>
  <c r="M2510" i="2"/>
  <c r="L2510" i="2"/>
  <c r="N2510" i="2"/>
  <c r="O2510" i="2" s="1"/>
  <c r="S2966" i="2" s="1"/>
  <c r="A3427" i="2" l="1"/>
  <c r="N3426" i="2"/>
  <c r="O3426" i="2" s="1"/>
  <c r="S3425" i="2"/>
  <c r="P3425" i="2"/>
  <c r="T3425" i="2" s="1"/>
  <c r="Q3425" i="2"/>
  <c r="N2511" i="2"/>
  <c r="O2511" i="2" s="1"/>
  <c r="P2633" i="2"/>
  <c r="Q2633" i="2"/>
  <c r="N2634" i="2"/>
  <c r="O2634" i="2" s="1"/>
  <c r="S3090" i="2" s="1"/>
  <c r="N2595" i="2"/>
  <c r="O2595" i="2" s="1"/>
  <c r="S3051" i="2" s="1"/>
  <c r="P2594" i="2"/>
  <c r="Q2594" i="2"/>
  <c r="Q2551" i="2"/>
  <c r="P2551" i="2"/>
  <c r="T2627" i="2" s="1"/>
  <c r="N2552" i="2"/>
  <c r="O2552" i="2" s="1"/>
  <c r="S3008" i="2" s="1"/>
  <c r="P2510" i="2"/>
  <c r="Q2510" i="2"/>
  <c r="Q3426" i="2" l="1"/>
  <c r="P3426" i="2"/>
  <c r="T3426" i="2" s="1"/>
  <c r="S3426" i="2"/>
  <c r="N3427" i="2"/>
  <c r="O3427" i="2" s="1"/>
  <c r="A3428" i="2"/>
  <c r="P2511" i="2"/>
  <c r="S2967" i="2"/>
  <c r="Q2511" i="2"/>
  <c r="N2512" i="2"/>
  <c r="O2512" i="2" s="1"/>
  <c r="S2968" i="2" s="1"/>
  <c r="N2635" i="2"/>
  <c r="O2635" i="2" s="1"/>
  <c r="S3091" i="2" s="1"/>
  <c r="P2634" i="2"/>
  <c r="Q2634" i="2"/>
  <c r="N2596" i="2"/>
  <c r="O2596" i="2" s="1"/>
  <c r="S3052" i="2" s="1"/>
  <c r="Q2595" i="2"/>
  <c r="P2595" i="2"/>
  <c r="P2552" i="2"/>
  <c r="T2628" i="2" s="1"/>
  <c r="Q2552" i="2"/>
  <c r="N2553" i="2"/>
  <c r="O2553" i="2" s="1"/>
  <c r="S3009" i="2" s="1"/>
  <c r="D32" i="4"/>
  <c r="E32" i="4" s="1"/>
  <c r="N3428" i="2" l="1"/>
  <c r="O3428" i="2" s="1"/>
  <c r="A3429" i="2"/>
  <c r="Q3427" i="2"/>
  <c r="P3427" i="2"/>
  <c r="T3427" i="2" s="1"/>
  <c r="S3427" i="2"/>
  <c r="P2512" i="2"/>
  <c r="Q2512" i="2"/>
  <c r="N2513" i="2"/>
  <c r="O2513" i="2" s="1"/>
  <c r="S2969" i="2" s="1"/>
  <c r="Q2635" i="2"/>
  <c r="P2635" i="2"/>
  <c r="N2636" i="2"/>
  <c r="O2636" i="2" s="1"/>
  <c r="S3092" i="2" s="1"/>
  <c r="P2596" i="2"/>
  <c r="Q2596" i="2"/>
  <c r="N2597" i="2"/>
  <c r="O2597" i="2" s="1"/>
  <c r="S3053" i="2" s="1"/>
  <c r="Q2553" i="2"/>
  <c r="P2553" i="2"/>
  <c r="T2629" i="2" s="1"/>
  <c r="N2554" i="2"/>
  <c r="O2554" i="2" s="1"/>
  <c r="S3010" i="2" s="1"/>
  <c r="N3429" i="2" l="1"/>
  <c r="O3429" i="2" s="1"/>
  <c r="A3430" i="2"/>
  <c r="P3428" i="2"/>
  <c r="T3428" i="2" s="1"/>
  <c r="Q3428" i="2"/>
  <c r="S3428" i="2"/>
  <c r="P2513" i="2"/>
  <c r="Q2513" i="2"/>
  <c r="N2514" i="2"/>
  <c r="O2514" i="2" s="1"/>
  <c r="S2970" i="2" s="1"/>
  <c r="N2637" i="2"/>
  <c r="O2637" i="2" s="1"/>
  <c r="S3093" i="2" s="1"/>
  <c r="P2636" i="2"/>
  <c r="Q2636" i="2"/>
  <c r="P2597" i="2"/>
  <c r="Q2597" i="2"/>
  <c r="N2598" i="2"/>
  <c r="O2598" i="2" s="1"/>
  <c r="S3054" i="2" s="1"/>
  <c r="P2554" i="2"/>
  <c r="T2630" i="2" s="1"/>
  <c r="Q2554" i="2"/>
  <c r="N2555" i="2"/>
  <c r="O2555" i="2" s="1"/>
  <c r="S3011" i="2" s="1"/>
  <c r="M2509" i="2"/>
  <c r="L2509" i="2"/>
  <c r="M2508" i="2"/>
  <c r="L2508" i="2"/>
  <c r="M2507" i="2"/>
  <c r="L2507" i="2"/>
  <c r="M2506" i="2"/>
  <c r="L2506" i="2"/>
  <c r="M2505" i="2"/>
  <c r="L2505" i="2"/>
  <c r="M2504" i="2"/>
  <c r="L2504" i="2"/>
  <c r="M2503" i="2"/>
  <c r="L2503" i="2"/>
  <c r="M2502" i="2"/>
  <c r="L2502" i="2"/>
  <c r="M2501" i="2"/>
  <c r="L2501" i="2"/>
  <c r="M2500" i="2"/>
  <c r="L2500" i="2"/>
  <c r="M2499" i="2"/>
  <c r="L2499" i="2"/>
  <c r="M2498" i="2"/>
  <c r="L2498" i="2"/>
  <c r="M2497" i="2"/>
  <c r="L2497" i="2"/>
  <c r="M2496" i="2"/>
  <c r="L2496" i="2"/>
  <c r="M2495" i="2"/>
  <c r="L2495" i="2"/>
  <c r="M2494" i="2"/>
  <c r="L2494" i="2"/>
  <c r="M2493" i="2"/>
  <c r="L2493" i="2"/>
  <c r="M2492" i="2"/>
  <c r="L2492" i="2"/>
  <c r="M2491" i="2"/>
  <c r="L2491" i="2"/>
  <c r="M2490" i="2"/>
  <c r="L2490" i="2"/>
  <c r="M2489" i="2"/>
  <c r="L2489" i="2"/>
  <c r="M2488" i="2"/>
  <c r="L2488" i="2"/>
  <c r="M2487" i="2"/>
  <c r="L2487" i="2"/>
  <c r="M2486" i="2"/>
  <c r="L2486" i="2"/>
  <c r="M2485" i="2"/>
  <c r="L2485" i="2"/>
  <c r="M2484" i="2"/>
  <c r="L2484" i="2"/>
  <c r="M2483" i="2"/>
  <c r="L2483" i="2"/>
  <c r="M2482" i="2"/>
  <c r="L2482" i="2"/>
  <c r="M2481" i="2"/>
  <c r="L2481" i="2"/>
  <c r="M2480" i="2"/>
  <c r="L2480" i="2"/>
  <c r="M2479" i="2"/>
  <c r="L2479" i="2"/>
  <c r="M2478" i="2"/>
  <c r="L2478" i="2"/>
  <c r="M2477" i="2"/>
  <c r="L2477" i="2"/>
  <c r="M2476" i="2"/>
  <c r="L2476" i="2"/>
  <c r="M2475" i="2"/>
  <c r="L2475" i="2"/>
  <c r="M2474" i="2"/>
  <c r="L2474" i="2"/>
  <c r="M2473" i="2"/>
  <c r="L2473" i="2"/>
  <c r="M2472" i="2"/>
  <c r="L2472" i="2"/>
  <c r="N2472" i="2"/>
  <c r="O2472" i="2" s="1"/>
  <c r="P2472" i="2" s="1"/>
  <c r="N3430" i="2" l="1"/>
  <c r="O3430" i="2" s="1"/>
  <c r="A3431" i="2"/>
  <c r="P3429" i="2"/>
  <c r="T3429" i="2" s="1"/>
  <c r="Q3429" i="2"/>
  <c r="S3429" i="2"/>
  <c r="N2515" i="2"/>
  <c r="O2515" i="2" s="1"/>
  <c r="S2971" i="2" s="1"/>
  <c r="N2473" i="2"/>
  <c r="O2473" i="2" s="1"/>
  <c r="Q2473" i="2" s="1"/>
  <c r="P2514" i="2"/>
  <c r="Q2514" i="2"/>
  <c r="P2637" i="2"/>
  <c r="Q2637" i="2"/>
  <c r="N2638" i="2"/>
  <c r="O2638" i="2" s="1"/>
  <c r="S3094" i="2" s="1"/>
  <c r="N2599" i="2"/>
  <c r="O2599" i="2" s="1"/>
  <c r="S3055" i="2" s="1"/>
  <c r="P2598" i="2"/>
  <c r="Q2598" i="2"/>
  <c r="Q2555" i="2"/>
  <c r="P2555" i="2"/>
  <c r="T2631" i="2" s="1"/>
  <c r="N2556" i="2"/>
  <c r="O2556" i="2" s="1"/>
  <c r="S3012" i="2" s="1"/>
  <c r="Q2472" i="2"/>
  <c r="V172" i="4"/>
  <c r="W172" i="4" s="1"/>
  <c r="V173" i="4"/>
  <c r="W173" i="4" s="1"/>
  <c r="Y175" i="4" s="1"/>
  <c r="M171" i="4"/>
  <c r="N171" i="4" s="1"/>
  <c r="M172" i="4"/>
  <c r="N172" i="4" s="1"/>
  <c r="M173" i="4"/>
  <c r="N173" i="4" s="1"/>
  <c r="P175" i="4" s="1"/>
  <c r="D171" i="4"/>
  <c r="E171" i="4" s="1"/>
  <c r="D172" i="4"/>
  <c r="E172" i="4" s="1"/>
  <c r="D173" i="4"/>
  <c r="E173" i="4" s="1"/>
  <c r="G175" i="4" s="1"/>
  <c r="V30" i="4"/>
  <c r="W30" i="4" s="1"/>
  <c r="V31" i="4"/>
  <c r="W31" i="4" s="1"/>
  <c r="Y33" i="4" s="1"/>
  <c r="M29" i="4"/>
  <c r="N29" i="4" s="1"/>
  <c r="M30" i="4"/>
  <c r="N30" i="4" s="1"/>
  <c r="M31" i="4"/>
  <c r="N31" i="4" s="1"/>
  <c r="P33" i="4" s="1"/>
  <c r="D29" i="4"/>
  <c r="E29" i="4" s="1"/>
  <c r="D30" i="4"/>
  <c r="E30" i="4" s="1"/>
  <c r="D31" i="4"/>
  <c r="E31" i="4" s="1"/>
  <c r="G33" i="4" s="1"/>
  <c r="N3431" i="2" l="1"/>
  <c r="O3431" i="2" s="1"/>
  <c r="A3432" i="2"/>
  <c r="Q3430" i="2"/>
  <c r="S3430" i="2"/>
  <c r="P3430" i="2"/>
  <c r="T3430" i="2" s="1"/>
  <c r="P2473" i="2"/>
  <c r="N2474" i="2"/>
  <c r="O2474" i="2" s="1"/>
  <c r="Q2515" i="2"/>
  <c r="P2515" i="2"/>
  <c r="N2516" i="2"/>
  <c r="O2516" i="2" s="1"/>
  <c r="S2972" i="2" s="1"/>
  <c r="N2639" i="2"/>
  <c r="O2639" i="2" s="1"/>
  <c r="S3095" i="2" s="1"/>
  <c r="P2638" i="2"/>
  <c r="Q2638" i="2"/>
  <c r="N2600" i="2"/>
  <c r="O2600" i="2" s="1"/>
  <c r="S3056" i="2" s="1"/>
  <c r="Q2599" i="2"/>
  <c r="P2599" i="2"/>
  <c r="P2556" i="2"/>
  <c r="T2632" i="2" s="1"/>
  <c r="Q2556" i="2"/>
  <c r="N2557" i="2"/>
  <c r="O2557" i="2" s="1"/>
  <c r="S3013" i="2" s="1"/>
  <c r="N3432" i="2" l="1"/>
  <c r="O3432" i="2" s="1"/>
  <c r="A3433" i="2"/>
  <c r="Q3431" i="2"/>
  <c r="S3431" i="2"/>
  <c r="P3431" i="2"/>
  <c r="T3431" i="2" s="1"/>
  <c r="P2516" i="2"/>
  <c r="Q2516" i="2"/>
  <c r="Q2474" i="2"/>
  <c r="P2474" i="2"/>
  <c r="N2517" i="2"/>
  <c r="O2517" i="2" s="1"/>
  <c r="S2973" i="2" s="1"/>
  <c r="N2475" i="2"/>
  <c r="O2475" i="2" s="1"/>
  <c r="P2639" i="2"/>
  <c r="Q2639" i="2"/>
  <c r="N2640" i="2"/>
  <c r="O2640" i="2" s="1"/>
  <c r="S3096" i="2" s="1"/>
  <c r="P2600" i="2"/>
  <c r="Q2600" i="2"/>
  <c r="N2601" i="2"/>
  <c r="O2601" i="2" s="1"/>
  <c r="S3057" i="2" s="1"/>
  <c r="Q2557" i="2"/>
  <c r="P2557" i="2"/>
  <c r="T2633" i="2" s="1"/>
  <c r="N2558" i="2"/>
  <c r="O2558" i="2" s="1"/>
  <c r="S3014" i="2" s="1"/>
  <c r="M2471" i="2"/>
  <c r="L2471" i="2"/>
  <c r="M2470" i="2"/>
  <c r="L2470" i="2"/>
  <c r="M2469" i="2"/>
  <c r="L2469" i="2"/>
  <c r="M2468" i="2"/>
  <c r="L2468" i="2"/>
  <c r="M2467" i="2"/>
  <c r="L2467" i="2"/>
  <c r="M2466" i="2"/>
  <c r="L2466" i="2"/>
  <c r="M2465" i="2"/>
  <c r="L2465" i="2"/>
  <c r="M2464" i="2"/>
  <c r="L2464" i="2"/>
  <c r="M2463" i="2"/>
  <c r="L2463" i="2"/>
  <c r="M2462" i="2"/>
  <c r="L2462" i="2"/>
  <c r="M2461" i="2"/>
  <c r="L2461" i="2"/>
  <c r="M2460" i="2"/>
  <c r="L2460" i="2"/>
  <c r="M2459" i="2"/>
  <c r="L2459" i="2"/>
  <c r="M2458" i="2"/>
  <c r="L2458" i="2"/>
  <c r="M2457" i="2"/>
  <c r="L2457" i="2"/>
  <c r="M2456" i="2"/>
  <c r="L2456" i="2"/>
  <c r="M2455" i="2"/>
  <c r="L2455" i="2"/>
  <c r="M2454" i="2"/>
  <c r="L2454" i="2"/>
  <c r="M2453" i="2"/>
  <c r="L2453" i="2"/>
  <c r="M2452" i="2"/>
  <c r="L2452" i="2"/>
  <c r="M2451" i="2"/>
  <c r="L2451" i="2"/>
  <c r="M2450" i="2"/>
  <c r="L2450" i="2"/>
  <c r="M2449" i="2"/>
  <c r="L2449" i="2"/>
  <c r="M2448" i="2"/>
  <c r="L2448" i="2"/>
  <c r="M2447" i="2"/>
  <c r="L2447" i="2"/>
  <c r="M2446" i="2"/>
  <c r="L2446" i="2"/>
  <c r="M2445" i="2"/>
  <c r="L2445" i="2"/>
  <c r="M2444" i="2"/>
  <c r="L2444" i="2"/>
  <c r="M2443" i="2"/>
  <c r="L2443" i="2"/>
  <c r="M2442" i="2"/>
  <c r="L2442" i="2"/>
  <c r="M2441" i="2"/>
  <c r="L2441" i="2"/>
  <c r="M2440" i="2"/>
  <c r="L2440" i="2"/>
  <c r="M2439" i="2"/>
  <c r="L2439" i="2"/>
  <c r="M2438" i="2"/>
  <c r="L2438" i="2"/>
  <c r="M2437" i="2"/>
  <c r="L2437" i="2"/>
  <c r="M2436" i="2"/>
  <c r="L2436" i="2"/>
  <c r="M2435" i="2"/>
  <c r="L2435" i="2"/>
  <c r="M2434" i="2"/>
  <c r="L2434" i="2"/>
  <c r="N2434" i="2"/>
  <c r="O2434" i="2" s="1"/>
  <c r="N3433" i="2" l="1"/>
  <c r="O3433" i="2" s="1"/>
  <c r="A3434" i="2"/>
  <c r="Q3432" i="2"/>
  <c r="S3432" i="2"/>
  <c r="P3432" i="2"/>
  <c r="T3432" i="2" s="1"/>
  <c r="Q2517" i="2"/>
  <c r="P2517" i="2"/>
  <c r="P2475" i="2"/>
  <c r="Q2475" i="2"/>
  <c r="N2476" i="2"/>
  <c r="O2476" i="2" s="1"/>
  <c r="N2435" i="2"/>
  <c r="O2435" i="2" s="1"/>
  <c r="Q2435" i="2" s="1"/>
  <c r="N2518" i="2"/>
  <c r="O2518" i="2" s="1"/>
  <c r="S2974" i="2" s="1"/>
  <c r="N2641" i="2"/>
  <c r="O2641" i="2" s="1"/>
  <c r="S3097" i="2" s="1"/>
  <c r="P2640" i="2"/>
  <c r="Q2640" i="2"/>
  <c r="P2601" i="2"/>
  <c r="Q2601" i="2"/>
  <c r="N2602" i="2"/>
  <c r="O2602" i="2" s="1"/>
  <c r="S3058" i="2" s="1"/>
  <c r="P2558" i="2"/>
  <c r="T2634" i="2" s="1"/>
  <c r="Q2558" i="2"/>
  <c r="N2559" i="2"/>
  <c r="O2559" i="2" s="1"/>
  <c r="S3015" i="2" s="1"/>
  <c r="P2434" i="2"/>
  <c r="T2510" i="2" s="1"/>
  <c r="Q2434" i="2"/>
  <c r="N3434" i="2" l="1"/>
  <c r="O3434" i="2" s="1"/>
  <c r="A3435" i="2"/>
  <c r="Q3433" i="2"/>
  <c r="P3433" i="2"/>
  <c r="T3433" i="2" s="1"/>
  <c r="S3433" i="2"/>
  <c r="P2435" i="2"/>
  <c r="T2511" i="2" s="1"/>
  <c r="N2436" i="2"/>
  <c r="O2436" i="2" s="1"/>
  <c r="P2518" i="2"/>
  <c r="Q2518" i="2"/>
  <c r="P2476" i="2"/>
  <c r="Q2476" i="2"/>
  <c r="N2519" i="2"/>
  <c r="O2519" i="2" s="1"/>
  <c r="S2975" i="2" s="1"/>
  <c r="N2477" i="2"/>
  <c r="O2477" i="2" s="1"/>
  <c r="P2641" i="2"/>
  <c r="Q2641" i="2"/>
  <c r="N2642" i="2"/>
  <c r="O2642" i="2" s="1"/>
  <c r="S3098" i="2" s="1"/>
  <c r="N2603" i="2"/>
  <c r="O2603" i="2" s="1"/>
  <c r="S3059" i="2" s="1"/>
  <c r="P2602" i="2"/>
  <c r="Q2602" i="2"/>
  <c r="Q2559" i="2"/>
  <c r="P2559" i="2"/>
  <c r="T2635" i="2" s="1"/>
  <c r="N2560" i="2"/>
  <c r="O2560" i="2" s="1"/>
  <c r="S3016" i="2" s="1"/>
  <c r="M2433" i="2"/>
  <c r="L2433" i="2"/>
  <c r="M2432" i="2"/>
  <c r="L2432" i="2"/>
  <c r="M2431" i="2"/>
  <c r="L2431" i="2"/>
  <c r="M2430" i="2"/>
  <c r="L2430" i="2"/>
  <c r="M2429" i="2"/>
  <c r="L2429" i="2"/>
  <c r="M2428" i="2"/>
  <c r="L2428" i="2"/>
  <c r="M2427" i="2"/>
  <c r="L2427" i="2"/>
  <c r="M2426" i="2"/>
  <c r="L2426" i="2"/>
  <c r="M2425" i="2"/>
  <c r="L2425" i="2"/>
  <c r="M2424" i="2"/>
  <c r="L2424" i="2"/>
  <c r="M2423" i="2"/>
  <c r="L2423" i="2"/>
  <c r="M2422" i="2"/>
  <c r="L2422" i="2"/>
  <c r="M2421" i="2"/>
  <c r="L2421" i="2"/>
  <c r="M2420" i="2"/>
  <c r="L2420" i="2"/>
  <c r="M2419" i="2"/>
  <c r="L2419" i="2"/>
  <c r="M2418" i="2"/>
  <c r="L2418" i="2"/>
  <c r="M2417" i="2"/>
  <c r="L2417" i="2"/>
  <c r="M2416" i="2"/>
  <c r="L2416" i="2"/>
  <c r="M2415" i="2"/>
  <c r="L2415" i="2"/>
  <c r="M2414" i="2"/>
  <c r="L2414" i="2"/>
  <c r="M2413" i="2"/>
  <c r="L2413" i="2"/>
  <c r="M2412" i="2"/>
  <c r="L2412" i="2"/>
  <c r="M2411" i="2"/>
  <c r="L2411" i="2"/>
  <c r="M2410" i="2"/>
  <c r="L2410" i="2"/>
  <c r="M2409" i="2"/>
  <c r="L2409" i="2"/>
  <c r="M2408" i="2"/>
  <c r="L2408" i="2"/>
  <c r="M2407" i="2"/>
  <c r="L2407" i="2"/>
  <c r="M2406" i="2"/>
  <c r="L2406" i="2"/>
  <c r="M2405" i="2"/>
  <c r="L2405" i="2"/>
  <c r="M2404" i="2"/>
  <c r="L2404" i="2"/>
  <c r="M2403" i="2"/>
  <c r="L2403" i="2"/>
  <c r="M2402" i="2"/>
  <c r="L2402" i="2"/>
  <c r="M2401" i="2"/>
  <c r="L2401" i="2"/>
  <c r="M2400" i="2"/>
  <c r="L2400" i="2"/>
  <c r="M2399" i="2"/>
  <c r="L2399" i="2"/>
  <c r="M2398" i="2"/>
  <c r="L2398" i="2"/>
  <c r="M2397" i="2"/>
  <c r="L2397" i="2"/>
  <c r="M2396" i="2"/>
  <c r="L2396" i="2"/>
  <c r="N2396" i="2"/>
  <c r="O2396" i="2" s="1"/>
  <c r="N3435" i="2" l="1"/>
  <c r="O3435" i="2" s="1"/>
  <c r="A3436" i="2"/>
  <c r="S3434" i="2"/>
  <c r="P3434" i="2"/>
  <c r="T3434" i="2" s="1"/>
  <c r="Q3434" i="2"/>
  <c r="N2520" i="2"/>
  <c r="O2520" i="2" s="1"/>
  <c r="S2976" i="2" s="1"/>
  <c r="P2519" i="2"/>
  <c r="Q2519" i="2"/>
  <c r="N2397" i="2"/>
  <c r="O2397" i="2" s="1"/>
  <c r="Q2397" i="2" s="1"/>
  <c r="P2477" i="2"/>
  <c r="Q2477" i="2"/>
  <c r="Q2436" i="2"/>
  <c r="P2436" i="2"/>
  <c r="T2512" i="2" s="1"/>
  <c r="N2478" i="2"/>
  <c r="O2478" i="2" s="1"/>
  <c r="N2437" i="2"/>
  <c r="O2437" i="2" s="1"/>
  <c r="N2643" i="2"/>
  <c r="O2643" i="2" s="1"/>
  <c r="S3099" i="2" s="1"/>
  <c r="P2642" i="2"/>
  <c r="Q2642" i="2"/>
  <c r="N2604" i="2"/>
  <c r="O2604" i="2" s="1"/>
  <c r="S3060" i="2" s="1"/>
  <c r="Q2603" i="2"/>
  <c r="P2603" i="2"/>
  <c r="P2560" i="2"/>
  <c r="T2636" i="2" s="1"/>
  <c r="Q2560" i="2"/>
  <c r="N2561" i="2"/>
  <c r="O2561" i="2" s="1"/>
  <c r="S3017" i="2" s="1"/>
  <c r="Q2396" i="2"/>
  <c r="P2396" i="2"/>
  <c r="V171" i="4"/>
  <c r="V29" i="4"/>
  <c r="N3436" i="2" l="1"/>
  <c r="O3436" i="2" s="1"/>
  <c r="A3437" i="2"/>
  <c r="S3435" i="2"/>
  <c r="Q3435" i="2"/>
  <c r="P3435" i="2"/>
  <c r="T3435" i="2" s="1"/>
  <c r="N2479" i="2"/>
  <c r="O2479" i="2" s="1"/>
  <c r="P2520" i="2"/>
  <c r="Q2520" i="2"/>
  <c r="P2397" i="2"/>
  <c r="Q2478" i="2"/>
  <c r="P2478" i="2"/>
  <c r="P2437" i="2"/>
  <c r="T2513" i="2" s="1"/>
  <c r="Q2437" i="2"/>
  <c r="N2438" i="2"/>
  <c r="O2438" i="2" s="1"/>
  <c r="N2398" i="2"/>
  <c r="O2398" i="2" s="1"/>
  <c r="N2521" i="2"/>
  <c r="O2521" i="2" s="1"/>
  <c r="S2977" i="2" s="1"/>
  <c r="P2643" i="2"/>
  <c r="Q2643" i="2"/>
  <c r="N2644" i="2"/>
  <c r="O2644" i="2" s="1"/>
  <c r="S3100" i="2" s="1"/>
  <c r="P2604" i="2"/>
  <c r="Q2604" i="2"/>
  <c r="N2605" i="2"/>
  <c r="O2605" i="2" s="1"/>
  <c r="S3061" i="2" s="1"/>
  <c r="Q2561" i="2"/>
  <c r="P2561" i="2"/>
  <c r="T2637" i="2" s="1"/>
  <c r="N2562" i="2"/>
  <c r="O2562" i="2" s="1"/>
  <c r="S3018" i="2" s="1"/>
  <c r="W29" i="4"/>
  <c r="N3437" i="2" l="1"/>
  <c r="O3437" i="2" s="1"/>
  <c r="A3438" i="2"/>
  <c r="S3436" i="2"/>
  <c r="P3436" i="2"/>
  <c r="T3436" i="2" s="1"/>
  <c r="Q3436" i="2"/>
  <c r="P2438" i="2"/>
  <c r="T2514" i="2" s="1"/>
  <c r="Q2438" i="2"/>
  <c r="N2399" i="2"/>
  <c r="O2399" i="2" s="1"/>
  <c r="Q2521" i="2"/>
  <c r="P2521" i="2"/>
  <c r="N2522" i="2"/>
  <c r="O2522" i="2" s="1"/>
  <c r="S2978" i="2" s="1"/>
  <c r="N2439" i="2"/>
  <c r="O2439" i="2" s="1"/>
  <c r="P2479" i="2"/>
  <c r="Q2479" i="2"/>
  <c r="Q2398" i="2"/>
  <c r="P2398" i="2"/>
  <c r="N2480" i="2"/>
  <c r="O2480" i="2" s="1"/>
  <c r="N2645" i="2"/>
  <c r="O2645" i="2" s="1"/>
  <c r="S3101" i="2" s="1"/>
  <c r="P2644" i="2"/>
  <c r="Q2644" i="2"/>
  <c r="P2605" i="2"/>
  <c r="Q2605" i="2"/>
  <c r="N2606" i="2"/>
  <c r="O2606" i="2" s="1"/>
  <c r="S3062" i="2" s="1"/>
  <c r="P2562" i="2"/>
  <c r="T2638" i="2" s="1"/>
  <c r="Q2562" i="2"/>
  <c r="N2563" i="2"/>
  <c r="O2563" i="2" s="1"/>
  <c r="S3019" i="2" s="1"/>
  <c r="N3438" i="2" l="1"/>
  <c r="O3438" i="2" s="1"/>
  <c r="A3439" i="2"/>
  <c r="S3437" i="2"/>
  <c r="Q3437" i="2"/>
  <c r="P3437" i="2"/>
  <c r="T3437" i="2" s="1"/>
  <c r="P2522" i="2"/>
  <c r="Q2522" i="2"/>
  <c r="P2399" i="2"/>
  <c r="Q2399" i="2"/>
  <c r="N2481" i="2"/>
  <c r="O2481" i="2" s="1"/>
  <c r="N2523" i="2"/>
  <c r="O2523" i="2" s="1"/>
  <c r="S2979" i="2" s="1"/>
  <c r="N2400" i="2"/>
  <c r="O2400" i="2" s="1"/>
  <c r="P2480" i="2"/>
  <c r="Q2480" i="2"/>
  <c r="Q2439" i="2"/>
  <c r="P2439" i="2"/>
  <c r="T2515" i="2" s="1"/>
  <c r="N2440" i="2"/>
  <c r="O2440" i="2" s="1"/>
  <c r="P2645" i="2"/>
  <c r="Q2645" i="2"/>
  <c r="N2646" i="2"/>
  <c r="O2646" i="2" s="1"/>
  <c r="S3102" i="2" s="1"/>
  <c r="P2606" i="2"/>
  <c r="Q2606" i="2"/>
  <c r="N2607" i="2"/>
  <c r="O2607" i="2" s="1"/>
  <c r="S3063" i="2" s="1"/>
  <c r="Q2563" i="2"/>
  <c r="P2563" i="2"/>
  <c r="T2639" i="2" s="1"/>
  <c r="N2564" i="2"/>
  <c r="O2564" i="2" s="1"/>
  <c r="S3020" i="2" s="1"/>
  <c r="W171" i="4"/>
  <c r="N3439" i="2" l="1"/>
  <c r="O3439" i="2" s="1"/>
  <c r="A3440" i="2"/>
  <c r="P3438" i="2"/>
  <c r="T3438" i="2" s="1"/>
  <c r="S3438" i="2"/>
  <c r="Q3438" i="2"/>
  <c r="Q2440" i="2"/>
  <c r="P2440" i="2"/>
  <c r="T2516" i="2" s="1"/>
  <c r="P2523" i="2"/>
  <c r="Q2523" i="2"/>
  <c r="N2441" i="2"/>
  <c r="O2441" i="2" s="1"/>
  <c r="N2524" i="2"/>
  <c r="O2524" i="2" s="1"/>
  <c r="S2980" i="2" s="1"/>
  <c r="Q2400" i="2"/>
  <c r="P2400" i="2"/>
  <c r="Q2481" i="2"/>
  <c r="P2481" i="2"/>
  <c r="N2401" i="2"/>
  <c r="O2401" i="2" s="1"/>
  <c r="N2482" i="2"/>
  <c r="O2482" i="2" s="1"/>
  <c r="N2647" i="2"/>
  <c r="O2647" i="2" s="1"/>
  <c r="S3103" i="2" s="1"/>
  <c r="P2646" i="2"/>
  <c r="Q2646" i="2"/>
  <c r="Q2607" i="2"/>
  <c r="P2607" i="2"/>
  <c r="N2608" i="2"/>
  <c r="O2608" i="2" s="1"/>
  <c r="S3064" i="2" s="1"/>
  <c r="P2564" i="2"/>
  <c r="T2640" i="2" s="1"/>
  <c r="Q2564" i="2"/>
  <c r="N2565" i="2"/>
  <c r="O2565" i="2" s="1"/>
  <c r="S3021" i="2" s="1"/>
  <c r="M2395" i="2"/>
  <c r="L2395" i="2"/>
  <c r="M2394" i="2"/>
  <c r="L2394" i="2"/>
  <c r="M2393" i="2"/>
  <c r="L2393" i="2"/>
  <c r="M2392" i="2"/>
  <c r="L2392" i="2"/>
  <c r="M2391" i="2"/>
  <c r="L2391" i="2"/>
  <c r="M2390" i="2"/>
  <c r="L2390" i="2"/>
  <c r="M2389" i="2"/>
  <c r="L2389" i="2"/>
  <c r="M2388" i="2"/>
  <c r="L2388" i="2"/>
  <c r="M2387" i="2"/>
  <c r="L2387" i="2"/>
  <c r="M2386" i="2"/>
  <c r="L2386" i="2"/>
  <c r="M2385" i="2"/>
  <c r="L2385" i="2"/>
  <c r="M2384" i="2"/>
  <c r="L2384" i="2"/>
  <c r="M2383" i="2"/>
  <c r="L2383" i="2"/>
  <c r="M2382" i="2"/>
  <c r="L2382" i="2"/>
  <c r="M2381" i="2"/>
  <c r="L2381" i="2"/>
  <c r="M2380" i="2"/>
  <c r="L2380" i="2"/>
  <c r="M2379" i="2"/>
  <c r="L2379" i="2"/>
  <c r="M2378" i="2"/>
  <c r="L2378" i="2"/>
  <c r="M2377" i="2"/>
  <c r="L2377" i="2"/>
  <c r="M2376" i="2"/>
  <c r="L2376" i="2"/>
  <c r="M2375" i="2"/>
  <c r="L2375" i="2"/>
  <c r="M2374" i="2"/>
  <c r="L2374" i="2"/>
  <c r="M2373" i="2"/>
  <c r="L2373" i="2"/>
  <c r="M2372" i="2"/>
  <c r="L2372" i="2"/>
  <c r="M2371" i="2"/>
  <c r="L2371" i="2"/>
  <c r="M2370" i="2"/>
  <c r="L2370" i="2"/>
  <c r="M2369" i="2"/>
  <c r="L2369" i="2"/>
  <c r="M2368" i="2"/>
  <c r="L2368" i="2"/>
  <c r="M2367" i="2"/>
  <c r="L2367" i="2"/>
  <c r="M2366" i="2"/>
  <c r="L2366" i="2"/>
  <c r="M2365" i="2"/>
  <c r="L2365" i="2"/>
  <c r="M2364" i="2"/>
  <c r="L2364" i="2"/>
  <c r="M2363" i="2"/>
  <c r="L2363" i="2"/>
  <c r="M2362" i="2"/>
  <c r="L2362" i="2"/>
  <c r="M2361" i="2"/>
  <c r="L2361" i="2"/>
  <c r="M2360" i="2"/>
  <c r="L2360" i="2"/>
  <c r="M2359" i="2"/>
  <c r="L2359" i="2"/>
  <c r="M2358" i="2"/>
  <c r="L2358" i="2"/>
  <c r="N2358" i="2"/>
  <c r="O2358" i="2" s="1"/>
  <c r="N3440" i="2" l="1"/>
  <c r="O3440" i="2" s="1"/>
  <c r="A3441" i="2"/>
  <c r="P3439" i="2"/>
  <c r="T3439" i="2" s="1"/>
  <c r="Q3439" i="2"/>
  <c r="S3439" i="2"/>
  <c r="Q2482" i="2"/>
  <c r="P2482" i="2"/>
  <c r="P2524" i="2"/>
  <c r="Q2524" i="2"/>
  <c r="N2483" i="2"/>
  <c r="O2483" i="2" s="1"/>
  <c r="N2525" i="2"/>
  <c r="O2525" i="2" s="1"/>
  <c r="S2981" i="2" s="1"/>
  <c r="N2359" i="2"/>
  <c r="O2359" i="2" s="1"/>
  <c r="Q2359" i="2" s="1"/>
  <c r="Q2401" i="2"/>
  <c r="P2401" i="2"/>
  <c r="P2441" i="2"/>
  <c r="T2517" i="2" s="1"/>
  <c r="Q2441" i="2"/>
  <c r="N2402" i="2"/>
  <c r="O2402" i="2" s="1"/>
  <c r="N2442" i="2"/>
  <c r="O2442" i="2" s="1"/>
  <c r="P2647" i="2"/>
  <c r="Q2647" i="2"/>
  <c r="N2648" i="2"/>
  <c r="O2648" i="2" s="1"/>
  <c r="S3104" i="2" s="1"/>
  <c r="N2609" i="2"/>
  <c r="O2609" i="2" s="1"/>
  <c r="S3065" i="2" s="1"/>
  <c r="P2608" i="2"/>
  <c r="Q2608" i="2"/>
  <c r="Q2565" i="2"/>
  <c r="P2565" i="2"/>
  <c r="T2641" i="2" s="1"/>
  <c r="N2566" i="2"/>
  <c r="O2566" i="2" s="1"/>
  <c r="S3022" i="2" s="1"/>
  <c r="Q2358" i="2"/>
  <c r="P2358" i="2"/>
  <c r="V170" i="4"/>
  <c r="W170" i="4" s="1"/>
  <c r="Y172" i="4" s="1"/>
  <c r="V28" i="4"/>
  <c r="W28" i="4" s="1"/>
  <c r="Y30" i="4" s="1"/>
  <c r="M28" i="4"/>
  <c r="N28" i="4" s="1"/>
  <c r="P30" i="4" s="1"/>
  <c r="M170" i="4"/>
  <c r="N170" i="4" s="1"/>
  <c r="P172" i="4" s="1"/>
  <c r="D170" i="4"/>
  <c r="E170" i="4" s="1"/>
  <c r="G172" i="4" s="1"/>
  <c r="D28" i="4"/>
  <c r="E28" i="4" s="1"/>
  <c r="G30" i="4" s="1"/>
  <c r="A3442" i="2" l="1"/>
  <c r="N3441" i="2"/>
  <c r="O3441" i="2" s="1"/>
  <c r="P3440" i="2"/>
  <c r="T3440" i="2" s="1"/>
  <c r="Q3440" i="2"/>
  <c r="S3440" i="2"/>
  <c r="P2359" i="2"/>
  <c r="Q2402" i="2"/>
  <c r="P2402" i="2"/>
  <c r="Q2525" i="2"/>
  <c r="P2525" i="2"/>
  <c r="N2403" i="2"/>
  <c r="O2403" i="2" s="1"/>
  <c r="N2526" i="2"/>
  <c r="O2526" i="2" s="1"/>
  <c r="S2982" i="2" s="1"/>
  <c r="P2442" i="2"/>
  <c r="T2518" i="2" s="1"/>
  <c r="Q2442" i="2"/>
  <c r="P2483" i="2"/>
  <c r="Q2483" i="2"/>
  <c r="N2443" i="2"/>
  <c r="O2443" i="2" s="1"/>
  <c r="N2360" i="2"/>
  <c r="O2360" i="2" s="1"/>
  <c r="N2484" i="2"/>
  <c r="O2484" i="2" s="1"/>
  <c r="N2649" i="2"/>
  <c r="O2649" i="2" s="1"/>
  <c r="S3105" i="2" s="1"/>
  <c r="P2648" i="2"/>
  <c r="Q2648" i="2"/>
  <c r="P2609" i="2"/>
  <c r="Q2609" i="2"/>
  <c r="N2610" i="2"/>
  <c r="O2610" i="2" s="1"/>
  <c r="S3066" i="2" s="1"/>
  <c r="P2566" i="2"/>
  <c r="T2642" i="2" s="1"/>
  <c r="Q2566" i="2"/>
  <c r="N2567" i="2"/>
  <c r="O2567" i="2" s="1"/>
  <c r="S3023" i="2" s="1"/>
  <c r="N2320" i="2"/>
  <c r="O2320" i="2" s="1"/>
  <c r="M2357" i="2"/>
  <c r="L2357" i="2"/>
  <c r="M2356" i="2"/>
  <c r="L2356" i="2"/>
  <c r="M2355" i="2"/>
  <c r="L2355" i="2"/>
  <c r="M2354" i="2"/>
  <c r="L2354" i="2"/>
  <c r="M2353" i="2"/>
  <c r="L2353" i="2"/>
  <c r="M2352" i="2"/>
  <c r="L2352" i="2"/>
  <c r="M2351" i="2"/>
  <c r="L2351" i="2"/>
  <c r="M2350" i="2"/>
  <c r="L2350" i="2"/>
  <c r="M2349" i="2"/>
  <c r="L2349" i="2"/>
  <c r="M2348" i="2"/>
  <c r="L2348" i="2"/>
  <c r="M2347" i="2"/>
  <c r="L2347" i="2"/>
  <c r="M2346" i="2"/>
  <c r="L2346" i="2"/>
  <c r="M2345" i="2"/>
  <c r="L2345" i="2"/>
  <c r="M2344" i="2"/>
  <c r="L2344" i="2"/>
  <c r="M2343" i="2"/>
  <c r="L2343" i="2"/>
  <c r="M2342" i="2"/>
  <c r="L2342" i="2"/>
  <c r="M2341" i="2"/>
  <c r="L2341" i="2"/>
  <c r="M2340" i="2"/>
  <c r="L2340" i="2"/>
  <c r="M2339" i="2"/>
  <c r="L2339" i="2"/>
  <c r="M2338" i="2"/>
  <c r="L2338" i="2"/>
  <c r="M2337" i="2"/>
  <c r="L2337" i="2"/>
  <c r="M2336" i="2"/>
  <c r="L2336" i="2"/>
  <c r="M2335" i="2"/>
  <c r="L2335" i="2"/>
  <c r="M2334" i="2"/>
  <c r="L2334" i="2"/>
  <c r="M2333" i="2"/>
  <c r="L2333" i="2"/>
  <c r="M2332" i="2"/>
  <c r="L2332" i="2"/>
  <c r="M2331" i="2"/>
  <c r="L2331" i="2"/>
  <c r="M2330" i="2"/>
  <c r="L2330" i="2"/>
  <c r="M2329" i="2"/>
  <c r="L2329" i="2"/>
  <c r="M2328" i="2"/>
  <c r="L2328" i="2"/>
  <c r="M2327" i="2"/>
  <c r="L2327" i="2"/>
  <c r="M2326" i="2"/>
  <c r="L2326" i="2"/>
  <c r="M2325" i="2"/>
  <c r="L2325" i="2"/>
  <c r="M2324" i="2"/>
  <c r="L2324" i="2"/>
  <c r="M2323" i="2"/>
  <c r="L2323" i="2"/>
  <c r="M2322" i="2"/>
  <c r="L2322" i="2"/>
  <c r="M2321" i="2"/>
  <c r="L2321" i="2"/>
  <c r="M2320" i="2"/>
  <c r="L2320" i="2"/>
  <c r="P3441" i="2" l="1"/>
  <c r="T3441" i="2" s="1"/>
  <c r="Q3441" i="2"/>
  <c r="S3441" i="2"/>
  <c r="A3443" i="2"/>
  <c r="N3442" i="2"/>
  <c r="O3442" i="2" s="1"/>
  <c r="Q2443" i="2"/>
  <c r="P2443" i="2"/>
  <c r="T2519" i="2" s="1"/>
  <c r="N2321" i="2"/>
  <c r="O2321" i="2" s="1"/>
  <c r="P2321" i="2" s="1"/>
  <c r="T2397" i="2" s="1"/>
  <c r="Q2360" i="2"/>
  <c r="P2360" i="2"/>
  <c r="P2526" i="2"/>
  <c r="Q2526" i="2"/>
  <c r="N2527" i="2"/>
  <c r="O2527" i="2" s="1"/>
  <c r="S2983" i="2" s="1"/>
  <c r="N2361" i="2"/>
  <c r="O2361" i="2" s="1"/>
  <c r="P2484" i="2"/>
  <c r="Q2484" i="2"/>
  <c r="P2403" i="2"/>
  <c r="Q2403" i="2"/>
  <c r="N2485" i="2"/>
  <c r="O2485" i="2" s="1"/>
  <c r="N2444" i="2"/>
  <c r="O2444" i="2" s="1"/>
  <c r="N2404" i="2"/>
  <c r="O2404" i="2" s="1"/>
  <c r="P2649" i="2"/>
  <c r="Q2649" i="2"/>
  <c r="N2650" i="2"/>
  <c r="O2650" i="2" s="1"/>
  <c r="S3106" i="2" s="1"/>
  <c r="N2611" i="2"/>
  <c r="O2611" i="2" s="1"/>
  <c r="S3067" i="2" s="1"/>
  <c r="P2610" i="2"/>
  <c r="Q2610" i="2"/>
  <c r="Q2567" i="2"/>
  <c r="P2567" i="2"/>
  <c r="T2643" i="2" s="1"/>
  <c r="N2568" i="2"/>
  <c r="O2568" i="2" s="1"/>
  <c r="S3024" i="2" s="1"/>
  <c r="Q2320" i="2"/>
  <c r="P2320" i="2"/>
  <c r="T2396" i="2" s="1"/>
  <c r="V169" i="4"/>
  <c r="W169" i="4" s="1"/>
  <c r="M169" i="4"/>
  <c r="N169" i="4" s="1"/>
  <c r="D169" i="4"/>
  <c r="E169" i="4" s="1"/>
  <c r="M27" i="4"/>
  <c r="N27" i="4" s="1"/>
  <c r="D27" i="4"/>
  <c r="E27" i="4" s="1"/>
  <c r="V27" i="4"/>
  <c r="W27" i="4" s="1"/>
  <c r="P3442" i="2" l="1"/>
  <c r="T3442" i="2" s="1"/>
  <c r="Q3442" i="2"/>
  <c r="S3442" i="2"/>
  <c r="N3443" i="2"/>
  <c r="O3443" i="2" s="1"/>
  <c r="A3444" i="2"/>
  <c r="Q2321" i="2"/>
  <c r="Q2444" i="2"/>
  <c r="P2444" i="2"/>
  <c r="T2520" i="2" s="1"/>
  <c r="P2361" i="2"/>
  <c r="Q2361" i="2"/>
  <c r="N2445" i="2"/>
  <c r="O2445" i="2" s="1"/>
  <c r="N2362" i="2"/>
  <c r="O2362" i="2" s="1"/>
  <c r="N2322" i="2"/>
  <c r="O2322" i="2" s="1"/>
  <c r="P2404" i="2"/>
  <c r="Q2404" i="2"/>
  <c r="Q2485" i="2"/>
  <c r="P2485" i="2"/>
  <c r="P2527" i="2"/>
  <c r="Q2527" i="2"/>
  <c r="N2405" i="2"/>
  <c r="O2405" i="2" s="1"/>
  <c r="N2486" i="2"/>
  <c r="O2486" i="2" s="1"/>
  <c r="N2528" i="2"/>
  <c r="O2528" i="2" s="1"/>
  <c r="S2984" i="2" s="1"/>
  <c r="N2651" i="2"/>
  <c r="O2651" i="2" s="1"/>
  <c r="S3107" i="2" s="1"/>
  <c r="P2650" i="2"/>
  <c r="Q2650" i="2"/>
  <c r="N2612" i="2"/>
  <c r="O2612" i="2" s="1"/>
  <c r="S3068" i="2" s="1"/>
  <c r="Q2611" i="2"/>
  <c r="P2611" i="2"/>
  <c r="P2568" i="2"/>
  <c r="T2644" i="2" s="1"/>
  <c r="Q2568" i="2"/>
  <c r="N2569" i="2"/>
  <c r="O2569" i="2" s="1"/>
  <c r="S3025" i="2" s="1"/>
  <c r="N2282" i="2"/>
  <c r="O2282" i="2" s="1"/>
  <c r="M2319" i="2"/>
  <c r="L2319" i="2"/>
  <c r="M2318" i="2"/>
  <c r="L2318" i="2"/>
  <c r="M2317" i="2"/>
  <c r="L2317" i="2"/>
  <c r="M2316" i="2"/>
  <c r="L2316" i="2"/>
  <c r="M2315" i="2"/>
  <c r="L2315" i="2"/>
  <c r="M2314" i="2"/>
  <c r="L2314" i="2"/>
  <c r="M2313" i="2"/>
  <c r="L2313" i="2"/>
  <c r="M2312" i="2"/>
  <c r="L2312" i="2"/>
  <c r="M2311" i="2"/>
  <c r="L2311" i="2"/>
  <c r="M2310" i="2"/>
  <c r="L2310" i="2"/>
  <c r="M2309" i="2"/>
  <c r="L2309" i="2"/>
  <c r="M2308" i="2"/>
  <c r="L2308" i="2"/>
  <c r="M2307" i="2"/>
  <c r="L2307" i="2"/>
  <c r="M2306" i="2"/>
  <c r="L2306" i="2"/>
  <c r="M2305" i="2"/>
  <c r="L2305" i="2"/>
  <c r="M2304" i="2"/>
  <c r="L2304" i="2"/>
  <c r="M2303" i="2"/>
  <c r="L2303" i="2"/>
  <c r="M2302" i="2"/>
  <c r="L2302" i="2"/>
  <c r="M2301" i="2"/>
  <c r="L2301" i="2"/>
  <c r="M2300" i="2"/>
  <c r="L2300" i="2"/>
  <c r="M2299" i="2"/>
  <c r="L2299" i="2"/>
  <c r="M2298" i="2"/>
  <c r="L2298" i="2"/>
  <c r="M2297" i="2"/>
  <c r="L2297" i="2"/>
  <c r="M2296" i="2"/>
  <c r="L2296" i="2"/>
  <c r="M2295" i="2"/>
  <c r="L2295" i="2"/>
  <c r="M2294" i="2"/>
  <c r="L2294" i="2"/>
  <c r="M2293" i="2"/>
  <c r="L2293" i="2"/>
  <c r="M2292" i="2"/>
  <c r="L2292" i="2"/>
  <c r="M2291" i="2"/>
  <c r="L2291" i="2"/>
  <c r="M2290" i="2"/>
  <c r="L2290" i="2"/>
  <c r="M2289" i="2"/>
  <c r="L2289" i="2"/>
  <c r="M2288" i="2"/>
  <c r="L2288" i="2"/>
  <c r="M2287" i="2"/>
  <c r="L2287" i="2"/>
  <c r="M2286" i="2"/>
  <c r="L2286" i="2"/>
  <c r="M2285" i="2"/>
  <c r="L2285" i="2"/>
  <c r="M2284" i="2"/>
  <c r="L2284" i="2"/>
  <c r="M2283" i="2"/>
  <c r="L2283" i="2"/>
  <c r="M2282" i="2"/>
  <c r="L2282" i="2"/>
  <c r="A3445" i="2" l="1"/>
  <c r="N3444" i="2"/>
  <c r="O3444" i="2" s="1"/>
  <c r="Q3443" i="2"/>
  <c r="S3443" i="2"/>
  <c r="P3443" i="2"/>
  <c r="T3443" i="2" s="1"/>
  <c r="Q2405" i="2"/>
  <c r="P2405" i="2"/>
  <c r="N2283" i="2"/>
  <c r="O2283" i="2" s="1"/>
  <c r="P2283" i="2" s="1"/>
  <c r="Q2486" i="2"/>
  <c r="P2486" i="2"/>
  <c r="Q2362" i="2"/>
  <c r="P2362" i="2"/>
  <c r="Q2322" i="2"/>
  <c r="P2322" i="2"/>
  <c r="T2398" i="2" s="1"/>
  <c r="N2487" i="2"/>
  <c r="O2487" i="2" s="1"/>
  <c r="N2363" i="2"/>
  <c r="O2363" i="2" s="1"/>
  <c r="P2528" i="2"/>
  <c r="Q2528" i="2"/>
  <c r="Q2445" i="2"/>
  <c r="P2445" i="2"/>
  <c r="T2521" i="2" s="1"/>
  <c r="N2529" i="2"/>
  <c r="O2529" i="2" s="1"/>
  <c r="S2985" i="2" s="1"/>
  <c r="N2406" i="2"/>
  <c r="O2406" i="2" s="1"/>
  <c r="N2323" i="2"/>
  <c r="O2323" i="2" s="1"/>
  <c r="N2446" i="2"/>
  <c r="O2446" i="2" s="1"/>
  <c r="P2651" i="2"/>
  <c r="Q2651" i="2"/>
  <c r="N2652" i="2"/>
  <c r="O2652" i="2" s="1"/>
  <c r="S3108" i="2" s="1"/>
  <c r="P2612" i="2"/>
  <c r="Q2612" i="2"/>
  <c r="N2613" i="2"/>
  <c r="O2613" i="2" s="1"/>
  <c r="S3069" i="2" s="1"/>
  <c r="Q2569" i="2"/>
  <c r="P2569" i="2"/>
  <c r="T2645" i="2" s="1"/>
  <c r="N2570" i="2"/>
  <c r="O2570" i="2" s="1"/>
  <c r="S3026" i="2" s="1"/>
  <c r="Q2282" i="2"/>
  <c r="P2282" i="2"/>
  <c r="M26" i="4"/>
  <c r="N26" i="4" s="1"/>
  <c r="M168" i="4"/>
  <c r="N168" i="4" s="1"/>
  <c r="D168" i="4"/>
  <c r="E168" i="4" s="1"/>
  <c r="D26" i="4"/>
  <c r="E26" i="4" s="1"/>
  <c r="V168" i="4"/>
  <c r="W168" i="4" s="1"/>
  <c r="V26" i="4"/>
  <c r="W26" i="4" s="1"/>
  <c r="Q3444" i="2" l="1"/>
  <c r="P3444" i="2"/>
  <c r="T3444" i="2" s="1"/>
  <c r="S3444" i="2"/>
  <c r="A3446" i="2"/>
  <c r="N3445" i="2"/>
  <c r="O3445" i="2" s="1"/>
  <c r="P2323" i="2"/>
  <c r="T2399" i="2" s="1"/>
  <c r="Q2323" i="2"/>
  <c r="Q2529" i="2"/>
  <c r="P2529" i="2"/>
  <c r="P2487" i="2"/>
  <c r="Q2487" i="2"/>
  <c r="Q2283" i="2"/>
  <c r="N2324" i="2"/>
  <c r="O2324" i="2" s="1"/>
  <c r="N2530" i="2"/>
  <c r="O2530" i="2" s="1"/>
  <c r="S2986" i="2" s="1"/>
  <c r="N2488" i="2"/>
  <c r="O2488" i="2" s="1"/>
  <c r="N2284" i="2"/>
  <c r="O2284" i="2" s="1"/>
  <c r="P2446" i="2"/>
  <c r="T2522" i="2" s="1"/>
  <c r="Q2446" i="2"/>
  <c r="P2406" i="2"/>
  <c r="Q2406" i="2"/>
  <c r="P2363" i="2"/>
  <c r="Q2363" i="2"/>
  <c r="N2447" i="2"/>
  <c r="O2447" i="2" s="1"/>
  <c r="N2407" i="2"/>
  <c r="O2407" i="2" s="1"/>
  <c r="N2364" i="2"/>
  <c r="O2364" i="2" s="1"/>
  <c r="N2653" i="2"/>
  <c r="O2653" i="2" s="1"/>
  <c r="S3109" i="2" s="1"/>
  <c r="P2652" i="2"/>
  <c r="Q2652" i="2"/>
  <c r="P2613" i="2"/>
  <c r="Q2613" i="2"/>
  <c r="N2614" i="2"/>
  <c r="O2614" i="2" s="1"/>
  <c r="S3070" i="2" s="1"/>
  <c r="P2570" i="2"/>
  <c r="T2646" i="2" s="1"/>
  <c r="Q2570" i="2"/>
  <c r="N2571" i="2"/>
  <c r="O2571" i="2" s="1"/>
  <c r="S3027" i="2" s="1"/>
  <c r="N3446" i="2" l="1"/>
  <c r="O3446" i="2" s="1"/>
  <c r="A3447" i="2"/>
  <c r="Q3445" i="2"/>
  <c r="P3445" i="2"/>
  <c r="T3445" i="2" s="1"/>
  <c r="S3445" i="2"/>
  <c r="Q2407" i="2"/>
  <c r="P2407" i="2"/>
  <c r="N2408" i="2"/>
  <c r="O2408" i="2" s="1"/>
  <c r="N2489" i="2"/>
  <c r="O2489" i="2" s="1"/>
  <c r="N2325" i="2"/>
  <c r="O2325" i="2" s="1"/>
  <c r="P2364" i="2"/>
  <c r="Q2364" i="2"/>
  <c r="P2447" i="2"/>
  <c r="T2523" i="2" s="1"/>
  <c r="Q2447" i="2"/>
  <c r="P2284" i="2"/>
  <c r="Q2284" i="2"/>
  <c r="P2530" i="2"/>
  <c r="Q2530" i="2"/>
  <c r="N2365" i="2"/>
  <c r="O2365" i="2" s="1"/>
  <c r="N2448" i="2"/>
  <c r="O2448" i="2" s="1"/>
  <c r="N2285" i="2"/>
  <c r="O2285" i="2" s="1"/>
  <c r="N2531" i="2"/>
  <c r="O2531" i="2" s="1"/>
  <c r="S2987" i="2" s="1"/>
  <c r="P2488" i="2"/>
  <c r="Q2488" i="2"/>
  <c r="Q2324" i="2"/>
  <c r="P2324" i="2"/>
  <c r="T2400" i="2" s="1"/>
  <c r="P2653" i="2"/>
  <c r="Q2653" i="2"/>
  <c r="N2654" i="2"/>
  <c r="O2654" i="2" s="1"/>
  <c r="S3110" i="2" s="1"/>
  <c r="N2615" i="2"/>
  <c r="O2615" i="2" s="1"/>
  <c r="S3071" i="2" s="1"/>
  <c r="P2614" i="2"/>
  <c r="Q2614" i="2"/>
  <c r="Q2571" i="2"/>
  <c r="P2571" i="2"/>
  <c r="T2647" i="2" s="1"/>
  <c r="N2572" i="2"/>
  <c r="O2572" i="2" s="1"/>
  <c r="S3028" i="2" s="1"/>
  <c r="M2281" i="2"/>
  <c r="L2281" i="2"/>
  <c r="M2280" i="2"/>
  <c r="L2280" i="2"/>
  <c r="M2279" i="2"/>
  <c r="L2279" i="2"/>
  <c r="M2278" i="2"/>
  <c r="L2278" i="2"/>
  <c r="M2277" i="2"/>
  <c r="L2277" i="2"/>
  <c r="M2276" i="2"/>
  <c r="L2276" i="2"/>
  <c r="M2275" i="2"/>
  <c r="L2275" i="2"/>
  <c r="M2274" i="2"/>
  <c r="L2274" i="2"/>
  <c r="M2273" i="2"/>
  <c r="L2273" i="2"/>
  <c r="M2272" i="2"/>
  <c r="L2272" i="2"/>
  <c r="M2271" i="2"/>
  <c r="L2271" i="2"/>
  <c r="M2270" i="2"/>
  <c r="L2270" i="2"/>
  <c r="M2269" i="2"/>
  <c r="L2269" i="2"/>
  <c r="M2268" i="2"/>
  <c r="L2268" i="2"/>
  <c r="M2267" i="2"/>
  <c r="L2267" i="2"/>
  <c r="M2266" i="2"/>
  <c r="L2266" i="2"/>
  <c r="M2265" i="2"/>
  <c r="L2265" i="2"/>
  <c r="M2264" i="2"/>
  <c r="L2264" i="2"/>
  <c r="M2263" i="2"/>
  <c r="L2263" i="2"/>
  <c r="M2262" i="2"/>
  <c r="L2262" i="2"/>
  <c r="M2261" i="2"/>
  <c r="L2261" i="2"/>
  <c r="M2260" i="2"/>
  <c r="L2260" i="2"/>
  <c r="M2259" i="2"/>
  <c r="L2259" i="2"/>
  <c r="M2258" i="2"/>
  <c r="L2258" i="2"/>
  <c r="M2257" i="2"/>
  <c r="L2257" i="2"/>
  <c r="M2256" i="2"/>
  <c r="L2256" i="2"/>
  <c r="M2255" i="2"/>
  <c r="L2255" i="2"/>
  <c r="M2254" i="2"/>
  <c r="L2254" i="2"/>
  <c r="M2253" i="2"/>
  <c r="L2253" i="2"/>
  <c r="M2252" i="2"/>
  <c r="L2252" i="2"/>
  <c r="M2251" i="2"/>
  <c r="L2251" i="2"/>
  <c r="M2250" i="2"/>
  <c r="L2250" i="2"/>
  <c r="M2249" i="2"/>
  <c r="L2249" i="2"/>
  <c r="M2248" i="2"/>
  <c r="L2248" i="2"/>
  <c r="M2247" i="2"/>
  <c r="L2247" i="2"/>
  <c r="M2246" i="2"/>
  <c r="L2246" i="2"/>
  <c r="M2245" i="2"/>
  <c r="L2245" i="2"/>
  <c r="N2244" i="2"/>
  <c r="O2244" i="2" s="1"/>
  <c r="M2244" i="2"/>
  <c r="L2244" i="2"/>
  <c r="A3448" i="2" l="1"/>
  <c r="N3447" i="2"/>
  <c r="O3447" i="2" s="1"/>
  <c r="P3446" i="2"/>
  <c r="T3446" i="2" s="1"/>
  <c r="S3446" i="2"/>
  <c r="Q3446" i="2"/>
  <c r="Q2531" i="2"/>
  <c r="P2531" i="2"/>
  <c r="Q2448" i="2"/>
  <c r="P2448" i="2"/>
  <c r="T2524" i="2" s="1"/>
  <c r="P2325" i="2"/>
  <c r="T2401" i="2" s="1"/>
  <c r="Q2325" i="2"/>
  <c r="Q2408" i="2"/>
  <c r="P2408" i="2"/>
  <c r="N2532" i="2"/>
  <c r="O2532" i="2" s="1"/>
  <c r="S2988" i="2" s="1"/>
  <c r="N2449" i="2"/>
  <c r="O2449" i="2" s="1"/>
  <c r="N2326" i="2"/>
  <c r="O2326" i="2" s="1"/>
  <c r="N2409" i="2"/>
  <c r="O2409" i="2" s="1"/>
  <c r="N2245" i="2"/>
  <c r="O2245" i="2" s="1"/>
  <c r="Q2245" i="2" s="1"/>
  <c r="Q2285" i="2"/>
  <c r="P2285" i="2"/>
  <c r="Q2365" i="2"/>
  <c r="P2365" i="2"/>
  <c r="Q2489" i="2"/>
  <c r="P2489" i="2"/>
  <c r="N2286" i="2"/>
  <c r="O2286" i="2" s="1"/>
  <c r="N2366" i="2"/>
  <c r="O2366" i="2" s="1"/>
  <c r="N2490" i="2"/>
  <c r="O2490" i="2" s="1"/>
  <c r="N2655" i="2"/>
  <c r="O2655" i="2" s="1"/>
  <c r="S3111" i="2" s="1"/>
  <c r="P2654" i="2"/>
  <c r="Q2654" i="2"/>
  <c r="N2616" i="2"/>
  <c r="O2616" i="2" s="1"/>
  <c r="S3072" i="2" s="1"/>
  <c r="Q2615" i="2"/>
  <c r="P2615" i="2"/>
  <c r="P2572" i="2"/>
  <c r="T2648" i="2" s="1"/>
  <c r="Q2572" i="2"/>
  <c r="N2573" i="2"/>
  <c r="O2573" i="2" s="1"/>
  <c r="S3029" i="2" s="1"/>
  <c r="P2244" i="2"/>
  <c r="Q2244" i="2"/>
  <c r="Q3447" i="2" l="1"/>
  <c r="P3447" i="2"/>
  <c r="T3447" i="2" s="1"/>
  <c r="S3447" i="2"/>
  <c r="A3449" i="2"/>
  <c r="N3448" i="2"/>
  <c r="O3448" i="2" s="1"/>
  <c r="P2245" i="2"/>
  <c r="P2366" i="2"/>
  <c r="Q2366" i="2"/>
  <c r="Q2409" i="2"/>
  <c r="P2409" i="2"/>
  <c r="P2449" i="2"/>
  <c r="T2525" i="2" s="1"/>
  <c r="Q2449" i="2"/>
  <c r="N2367" i="2"/>
  <c r="O2367" i="2" s="1"/>
  <c r="N2410" i="2"/>
  <c r="O2410" i="2" s="1"/>
  <c r="N2450" i="2"/>
  <c r="O2450" i="2" s="1"/>
  <c r="Q2490" i="2"/>
  <c r="P2490" i="2"/>
  <c r="P2286" i="2"/>
  <c r="Q2286" i="2"/>
  <c r="P2326" i="2"/>
  <c r="T2402" i="2" s="1"/>
  <c r="Q2326" i="2"/>
  <c r="P2532" i="2"/>
  <c r="Q2532" i="2"/>
  <c r="N2491" i="2"/>
  <c r="O2491" i="2" s="1"/>
  <c r="N2287" i="2"/>
  <c r="O2287" i="2" s="1"/>
  <c r="N2246" i="2"/>
  <c r="O2246" i="2" s="1"/>
  <c r="N2327" i="2"/>
  <c r="O2327" i="2" s="1"/>
  <c r="N2533" i="2"/>
  <c r="O2533" i="2" s="1"/>
  <c r="S2989" i="2" s="1"/>
  <c r="P2655" i="2"/>
  <c r="Q2655" i="2"/>
  <c r="N2656" i="2"/>
  <c r="O2656" i="2" s="1"/>
  <c r="S3112" i="2" s="1"/>
  <c r="P2616" i="2"/>
  <c r="Q2616" i="2"/>
  <c r="N2617" i="2"/>
  <c r="O2617" i="2" s="1"/>
  <c r="S3073" i="2" s="1"/>
  <c r="Q2573" i="2"/>
  <c r="P2573" i="2"/>
  <c r="T2649" i="2" s="1"/>
  <c r="N2574" i="2"/>
  <c r="O2574" i="2" s="1"/>
  <c r="S3030" i="2" s="1"/>
  <c r="M2243" i="2"/>
  <c r="L2243" i="2"/>
  <c r="M2242" i="2"/>
  <c r="L2242" i="2"/>
  <c r="M2241" i="2"/>
  <c r="L2241" i="2"/>
  <c r="M2240" i="2"/>
  <c r="L2240" i="2"/>
  <c r="M2239" i="2"/>
  <c r="L2239" i="2"/>
  <c r="M2238" i="2"/>
  <c r="L2238" i="2"/>
  <c r="M2237" i="2"/>
  <c r="L2237" i="2"/>
  <c r="M2236" i="2"/>
  <c r="L2236" i="2"/>
  <c r="M2235" i="2"/>
  <c r="L2235" i="2"/>
  <c r="M2234" i="2"/>
  <c r="L2234" i="2"/>
  <c r="M2233" i="2"/>
  <c r="L2233" i="2"/>
  <c r="M2232" i="2"/>
  <c r="L2232" i="2"/>
  <c r="M2231" i="2"/>
  <c r="L2231" i="2"/>
  <c r="M2230" i="2"/>
  <c r="L2230" i="2"/>
  <c r="M2229" i="2"/>
  <c r="L2229" i="2"/>
  <c r="M2228" i="2"/>
  <c r="L2228" i="2"/>
  <c r="M2227" i="2"/>
  <c r="L2227" i="2"/>
  <c r="M2226" i="2"/>
  <c r="L2226" i="2"/>
  <c r="M2225" i="2"/>
  <c r="L2225" i="2"/>
  <c r="M2224" i="2"/>
  <c r="L2224" i="2"/>
  <c r="M2223" i="2"/>
  <c r="L2223" i="2"/>
  <c r="M2222" i="2"/>
  <c r="L2222" i="2"/>
  <c r="M2221" i="2"/>
  <c r="L2221" i="2"/>
  <c r="M2220" i="2"/>
  <c r="L2220" i="2"/>
  <c r="M2219" i="2"/>
  <c r="L2219" i="2"/>
  <c r="M2218" i="2"/>
  <c r="L2218" i="2"/>
  <c r="M2217" i="2"/>
  <c r="L2217" i="2"/>
  <c r="M2216" i="2"/>
  <c r="L2216" i="2"/>
  <c r="M2215" i="2"/>
  <c r="L2215" i="2"/>
  <c r="M2214" i="2"/>
  <c r="L2214" i="2"/>
  <c r="M2213" i="2"/>
  <c r="L2213" i="2"/>
  <c r="M2212" i="2"/>
  <c r="L2212" i="2"/>
  <c r="M2211" i="2"/>
  <c r="L2211" i="2"/>
  <c r="M2210" i="2"/>
  <c r="L2210" i="2"/>
  <c r="M2209" i="2"/>
  <c r="L2209" i="2"/>
  <c r="M2208" i="2"/>
  <c r="L2208" i="2"/>
  <c r="M2207" i="2"/>
  <c r="L2207" i="2"/>
  <c r="M2206" i="2"/>
  <c r="L2206" i="2"/>
  <c r="N2206" i="2"/>
  <c r="O2206" i="2" s="1"/>
  <c r="V167" i="4"/>
  <c r="W167" i="4" s="1"/>
  <c r="Y169" i="4" s="1"/>
  <c r="V25" i="4"/>
  <c r="W25" i="4" s="1"/>
  <c r="Y27" i="4" s="1"/>
  <c r="M25" i="4"/>
  <c r="N25" i="4" s="1"/>
  <c r="P27" i="4" s="1"/>
  <c r="M167" i="4"/>
  <c r="N167" i="4" s="1"/>
  <c r="P169" i="4" s="1"/>
  <c r="D167" i="4"/>
  <c r="E167" i="4" s="1"/>
  <c r="G169" i="4" s="1"/>
  <c r="D25" i="4"/>
  <c r="E25" i="4" s="1"/>
  <c r="G27" i="4" s="1"/>
  <c r="Q3448" i="2" l="1"/>
  <c r="P3448" i="2"/>
  <c r="T3448" i="2" s="1"/>
  <c r="S3448" i="2"/>
  <c r="N3449" i="2"/>
  <c r="O3449" i="2" s="1"/>
  <c r="A3450" i="2"/>
  <c r="Q2246" i="2"/>
  <c r="P2246" i="2"/>
  <c r="Q2327" i="2"/>
  <c r="P2327" i="2"/>
  <c r="T2403" i="2" s="1"/>
  <c r="P2287" i="2"/>
  <c r="Q2287" i="2"/>
  <c r="Q2450" i="2"/>
  <c r="P2450" i="2"/>
  <c r="T2526" i="2" s="1"/>
  <c r="Q2367" i="2"/>
  <c r="P2367" i="2"/>
  <c r="N2207" i="2"/>
  <c r="O2207" i="2" s="1"/>
  <c r="P2207" i="2" s="1"/>
  <c r="T2283" i="2" s="1"/>
  <c r="N2328" i="2"/>
  <c r="O2328" i="2" s="1"/>
  <c r="N2288" i="2"/>
  <c r="O2288" i="2" s="1"/>
  <c r="N2451" i="2"/>
  <c r="O2451" i="2" s="1"/>
  <c r="N2368" i="2"/>
  <c r="O2368" i="2" s="1"/>
  <c r="Q2533" i="2"/>
  <c r="P2533" i="2"/>
  <c r="P2491" i="2"/>
  <c r="Q2491" i="2"/>
  <c r="P2410" i="2"/>
  <c r="Q2410" i="2"/>
  <c r="N2534" i="2"/>
  <c r="O2534" i="2" s="1"/>
  <c r="S2990" i="2" s="1"/>
  <c r="N2247" i="2"/>
  <c r="O2247" i="2" s="1"/>
  <c r="N2492" i="2"/>
  <c r="O2492" i="2" s="1"/>
  <c r="N2411" i="2"/>
  <c r="O2411" i="2" s="1"/>
  <c r="N2657" i="2"/>
  <c r="O2657" i="2" s="1"/>
  <c r="S3113" i="2" s="1"/>
  <c r="P2656" i="2"/>
  <c r="Q2656" i="2"/>
  <c r="Q2617" i="2"/>
  <c r="P2617" i="2"/>
  <c r="N2618" i="2"/>
  <c r="O2618" i="2" s="1"/>
  <c r="S3074" i="2" s="1"/>
  <c r="P2574" i="2"/>
  <c r="T2650" i="2" s="1"/>
  <c r="Q2574" i="2"/>
  <c r="N2575" i="2"/>
  <c r="O2575" i="2" s="1"/>
  <c r="S3031" i="2" s="1"/>
  <c r="Q2206" i="2"/>
  <c r="P2206" i="2"/>
  <c r="T2282" i="2" s="1"/>
  <c r="M166" i="4"/>
  <c r="N166" i="4" s="1"/>
  <c r="M24" i="4"/>
  <c r="N24" i="4" s="1"/>
  <c r="D24" i="4"/>
  <c r="E24" i="4" s="1"/>
  <c r="D166" i="4"/>
  <c r="E166" i="4" s="1"/>
  <c r="A3451" i="2" l="1"/>
  <c r="N3450" i="2"/>
  <c r="O3450" i="2" s="1"/>
  <c r="Q3449" i="2"/>
  <c r="P3449" i="2"/>
  <c r="T3449" i="2" s="1"/>
  <c r="S3449" i="2"/>
  <c r="Q2492" i="2"/>
  <c r="P2492" i="2"/>
  <c r="Q2368" i="2"/>
  <c r="P2368" i="2"/>
  <c r="P2534" i="2"/>
  <c r="Q2534" i="2"/>
  <c r="Q2288" i="2"/>
  <c r="P2288" i="2"/>
  <c r="Q2207" i="2"/>
  <c r="N2493" i="2"/>
  <c r="O2493" i="2" s="1"/>
  <c r="N2535" i="2"/>
  <c r="O2535" i="2" s="1"/>
  <c r="S2991" i="2" s="1"/>
  <c r="N2369" i="2"/>
  <c r="O2369" i="2" s="1"/>
  <c r="N2289" i="2"/>
  <c r="O2289" i="2" s="1"/>
  <c r="N2208" i="2"/>
  <c r="O2208" i="2" s="1"/>
  <c r="Q2411" i="2"/>
  <c r="P2411" i="2"/>
  <c r="Q2247" i="2"/>
  <c r="P2247" i="2"/>
  <c r="Q2451" i="2"/>
  <c r="P2451" i="2"/>
  <c r="T2527" i="2" s="1"/>
  <c r="P2328" i="2"/>
  <c r="T2404" i="2" s="1"/>
  <c r="Q2328" i="2"/>
  <c r="N2412" i="2"/>
  <c r="O2412" i="2" s="1"/>
  <c r="N2248" i="2"/>
  <c r="O2248" i="2" s="1"/>
  <c r="N2452" i="2"/>
  <c r="O2452" i="2" s="1"/>
  <c r="N2329" i="2"/>
  <c r="O2329" i="2" s="1"/>
  <c r="P2657" i="2"/>
  <c r="Q2657" i="2"/>
  <c r="N2658" i="2"/>
  <c r="O2658" i="2" s="1"/>
  <c r="S3114" i="2" s="1"/>
  <c r="P2618" i="2"/>
  <c r="Q2618" i="2"/>
  <c r="N2619" i="2"/>
  <c r="O2619" i="2" s="1"/>
  <c r="S3075" i="2" s="1"/>
  <c r="Q2575" i="2"/>
  <c r="P2575" i="2"/>
  <c r="T2651" i="2" s="1"/>
  <c r="N2576" i="2"/>
  <c r="O2576" i="2" s="1"/>
  <c r="S3032" i="2" s="1"/>
  <c r="V24" i="4"/>
  <c r="W24" i="4" s="1"/>
  <c r="V166" i="4"/>
  <c r="W166" i="4" s="1"/>
  <c r="Q3450" i="2" l="1"/>
  <c r="P3450" i="2"/>
  <c r="T3450" i="2" s="1"/>
  <c r="S3450" i="2"/>
  <c r="N3451" i="2"/>
  <c r="O3451" i="2" s="1"/>
  <c r="A3452" i="2"/>
  <c r="P2329" i="2"/>
  <c r="T2405" i="2" s="1"/>
  <c r="Q2329" i="2"/>
  <c r="N2330" i="2"/>
  <c r="O2330" i="2" s="1"/>
  <c r="N2249" i="2"/>
  <c r="O2249" i="2" s="1"/>
  <c r="N2494" i="2"/>
  <c r="O2494" i="2" s="1"/>
  <c r="P2452" i="2"/>
  <c r="T2528" i="2" s="1"/>
  <c r="Q2452" i="2"/>
  <c r="Q2412" i="2"/>
  <c r="P2412" i="2"/>
  <c r="Q2289" i="2"/>
  <c r="P2289" i="2"/>
  <c r="N2453" i="2"/>
  <c r="O2453" i="2" s="1"/>
  <c r="N2413" i="2"/>
  <c r="O2413" i="2" s="1"/>
  <c r="N2290" i="2"/>
  <c r="O2290" i="2" s="1"/>
  <c r="N2536" i="2"/>
  <c r="O2536" i="2" s="1"/>
  <c r="S2992" i="2" s="1"/>
  <c r="Q2248" i="2"/>
  <c r="P2248" i="2"/>
  <c r="Q2208" i="2"/>
  <c r="P2208" i="2"/>
  <c r="T2284" i="2" s="1"/>
  <c r="P2369" i="2"/>
  <c r="Q2369" i="2"/>
  <c r="Q2493" i="2"/>
  <c r="P2493" i="2"/>
  <c r="N2209" i="2"/>
  <c r="O2209" i="2" s="1"/>
  <c r="N2370" i="2"/>
  <c r="O2370" i="2" s="1"/>
  <c r="Q2535" i="2"/>
  <c r="P2535" i="2"/>
  <c r="N2659" i="2"/>
  <c r="O2659" i="2" s="1"/>
  <c r="S3115" i="2" s="1"/>
  <c r="P2658" i="2"/>
  <c r="Q2658" i="2"/>
  <c r="Q2619" i="2"/>
  <c r="P2619" i="2"/>
  <c r="N2620" i="2"/>
  <c r="O2620" i="2" s="1"/>
  <c r="S3076" i="2" s="1"/>
  <c r="P2576" i="2"/>
  <c r="T2652" i="2" s="1"/>
  <c r="Q2576" i="2"/>
  <c r="N2577" i="2"/>
  <c r="O2577" i="2" s="1"/>
  <c r="S3033" i="2" s="1"/>
  <c r="M2205" i="2"/>
  <c r="L2205" i="2"/>
  <c r="M2204" i="2"/>
  <c r="L2204" i="2"/>
  <c r="M2203" i="2"/>
  <c r="L2203" i="2"/>
  <c r="M2202" i="2"/>
  <c r="L2202" i="2"/>
  <c r="M2201" i="2"/>
  <c r="L2201" i="2"/>
  <c r="M2200" i="2"/>
  <c r="L2200" i="2"/>
  <c r="M2199" i="2"/>
  <c r="L2199" i="2"/>
  <c r="M2198" i="2"/>
  <c r="L2198" i="2"/>
  <c r="M2197" i="2"/>
  <c r="L2197" i="2"/>
  <c r="M2196" i="2"/>
  <c r="L2196" i="2"/>
  <c r="M2195" i="2"/>
  <c r="L2195" i="2"/>
  <c r="M2194" i="2"/>
  <c r="L2194" i="2"/>
  <c r="M2193" i="2"/>
  <c r="L2193" i="2"/>
  <c r="M2192" i="2"/>
  <c r="L2192" i="2"/>
  <c r="M2191" i="2"/>
  <c r="L2191" i="2"/>
  <c r="M2190" i="2"/>
  <c r="L2190" i="2"/>
  <c r="M2189" i="2"/>
  <c r="L2189" i="2"/>
  <c r="M2188" i="2"/>
  <c r="L2188" i="2"/>
  <c r="M2187" i="2"/>
  <c r="L2187" i="2"/>
  <c r="M2186" i="2"/>
  <c r="L2186" i="2"/>
  <c r="M2185" i="2"/>
  <c r="L2185" i="2"/>
  <c r="M2184" i="2"/>
  <c r="L2184" i="2"/>
  <c r="M2183" i="2"/>
  <c r="L2183" i="2"/>
  <c r="M2182" i="2"/>
  <c r="L2182" i="2"/>
  <c r="M2181" i="2"/>
  <c r="L2181" i="2"/>
  <c r="M2180" i="2"/>
  <c r="L2180" i="2"/>
  <c r="M2179" i="2"/>
  <c r="L2179" i="2"/>
  <c r="M2178" i="2"/>
  <c r="L2178" i="2"/>
  <c r="M2177" i="2"/>
  <c r="L2177" i="2"/>
  <c r="M2176" i="2"/>
  <c r="L2176" i="2"/>
  <c r="M2175" i="2"/>
  <c r="L2175" i="2"/>
  <c r="M2174" i="2"/>
  <c r="L2174" i="2"/>
  <c r="M2173" i="2"/>
  <c r="L2173" i="2"/>
  <c r="M2172" i="2"/>
  <c r="L2172" i="2"/>
  <c r="M2171" i="2"/>
  <c r="L2171" i="2"/>
  <c r="M2170" i="2"/>
  <c r="L2170" i="2"/>
  <c r="M2169" i="2"/>
  <c r="L2169" i="2"/>
  <c r="N2168" i="2"/>
  <c r="O2168" i="2" s="1"/>
  <c r="S2624" i="2" s="1"/>
  <c r="M2168" i="2"/>
  <c r="L2168" i="2"/>
  <c r="A3453" i="2" l="1"/>
  <c r="N3452" i="2"/>
  <c r="O3452" i="2" s="1"/>
  <c r="S3451" i="2"/>
  <c r="P3451" i="2"/>
  <c r="T3451" i="2" s="1"/>
  <c r="Q3451" i="2"/>
  <c r="N2495" i="2"/>
  <c r="O2495" i="2" s="1"/>
  <c r="N2169" i="2"/>
  <c r="O2169" i="2" s="1"/>
  <c r="S2625" i="2" s="1"/>
  <c r="P2209" i="2"/>
  <c r="T2285" i="2" s="1"/>
  <c r="Q2209" i="2"/>
  <c r="Q2290" i="2"/>
  <c r="P2290" i="2"/>
  <c r="P2453" i="2"/>
  <c r="T2529" i="2" s="1"/>
  <c r="Q2453" i="2"/>
  <c r="Q2494" i="2"/>
  <c r="P2494" i="2"/>
  <c r="P2330" i="2"/>
  <c r="T2406" i="2" s="1"/>
  <c r="Q2330" i="2"/>
  <c r="N2210" i="2"/>
  <c r="O2210" i="2" s="1"/>
  <c r="N2291" i="2"/>
  <c r="O2291" i="2" s="1"/>
  <c r="N2454" i="2"/>
  <c r="O2454" i="2" s="1"/>
  <c r="N2331" i="2"/>
  <c r="O2331" i="2" s="1"/>
  <c r="Q2370" i="2"/>
  <c r="P2370" i="2"/>
  <c r="P2536" i="2"/>
  <c r="Q2536" i="2"/>
  <c r="P2413" i="2"/>
  <c r="Q2413" i="2"/>
  <c r="Q2249" i="2"/>
  <c r="P2249" i="2"/>
  <c r="N2371" i="2"/>
  <c r="O2371" i="2" s="1"/>
  <c r="N2537" i="2"/>
  <c r="O2537" i="2" s="1"/>
  <c r="S2993" i="2" s="1"/>
  <c r="N2414" i="2"/>
  <c r="O2414" i="2" s="1"/>
  <c r="N2250" i="2"/>
  <c r="O2250" i="2" s="1"/>
  <c r="N2660" i="2"/>
  <c r="O2660" i="2" s="1"/>
  <c r="S3116" i="2" s="1"/>
  <c r="Q2659" i="2"/>
  <c r="P2659" i="2"/>
  <c r="N2621" i="2"/>
  <c r="O2621" i="2" s="1"/>
  <c r="S3077" i="2" s="1"/>
  <c r="P2620" i="2"/>
  <c r="Q2620" i="2"/>
  <c r="Q2577" i="2"/>
  <c r="P2577" i="2"/>
  <c r="T2653" i="2" s="1"/>
  <c r="N2578" i="2"/>
  <c r="O2578" i="2" s="1"/>
  <c r="S3034" i="2" s="1"/>
  <c r="P2168" i="2"/>
  <c r="Q2168" i="2"/>
  <c r="Q3452" i="2" l="1"/>
  <c r="P3452" i="2"/>
  <c r="T3452" i="2" s="1"/>
  <c r="S3452" i="2"/>
  <c r="A3454" i="2"/>
  <c r="N3453" i="2"/>
  <c r="O3453" i="2" s="1"/>
  <c r="P2169" i="2"/>
  <c r="P2414" i="2"/>
  <c r="Q2414" i="2"/>
  <c r="Q2371" i="2"/>
  <c r="P2371" i="2"/>
  <c r="Q2454" i="2"/>
  <c r="P2454" i="2"/>
  <c r="T2530" i="2" s="1"/>
  <c r="P2210" i="2"/>
  <c r="T2286" i="2" s="1"/>
  <c r="Q2210" i="2"/>
  <c r="N2415" i="2"/>
  <c r="O2415" i="2" s="1"/>
  <c r="N2372" i="2"/>
  <c r="O2372" i="2" s="1"/>
  <c r="N2455" i="2"/>
  <c r="O2455" i="2" s="1"/>
  <c r="N2211" i="2"/>
  <c r="O2211" i="2" s="1"/>
  <c r="N2170" i="2"/>
  <c r="O2170" i="2" s="1"/>
  <c r="Q2250" i="2"/>
  <c r="P2250" i="2"/>
  <c r="Q2537" i="2"/>
  <c r="P2537" i="2"/>
  <c r="P2331" i="2"/>
  <c r="T2407" i="2" s="1"/>
  <c r="Q2331" i="2"/>
  <c r="P2291" i="2"/>
  <c r="Q2291" i="2"/>
  <c r="P2495" i="2"/>
  <c r="Q2495" i="2"/>
  <c r="Q2169" i="2"/>
  <c r="N2251" i="2"/>
  <c r="O2251" i="2" s="1"/>
  <c r="N2538" i="2"/>
  <c r="O2538" i="2" s="1"/>
  <c r="S2994" i="2" s="1"/>
  <c r="N2332" i="2"/>
  <c r="O2332" i="2" s="1"/>
  <c r="N2292" i="2"/>
  <c r="O2292" i="2" s="1"/>
  <c r="N2496" i="2"/>
  <c r="O2496" i="2" s="1"/>
  <c r="N2661" i="2"/>
  <c r="O2661" i="2" s="1"/>
  <c r="P2660" i="2"/>
  <c r="Q2660" i="2"/>
  <c r="N2623" i="2"/>
  <c r="O2623" i="2" s="1"/>
  <c r="S3079" i="2" s="1"/>
  <c r="N2622" i="2"/>
  <c r="O2622" i="2" s="1"/>
  <c r="S3078" i="2" s="1"/>
  <c r="Q2621" i="2"/>
  <c r="P2621" i="2"/>
  <c r="P2578" i="2"/>
  <c r="T2654" i="2" s="1"/>
  <c r="Q2578" i="2"/>
  <c r="N2579" i="2"/>
  <c r="O2579" i="2" s="1"/>
  <c r="S3035" i="2" s="1"/>
  <c r="D165" i="4"/>
  <c r="E165" i="4" s="1"/>
  <c r="M165" i="4"/>
  <c r="N165" i="4" s="1"/>
  <c r="M23" i="4"/>
  <c r="N23" i="4" s="1"/>
  <c r="V165" i="4"/>
  <c r="W165" i="4" s="1"/>
  <c r="V23" i="4"/>
  <c r="W23" i="4" s="1"/>
  <c r="D23" i="4"/>
  <c r="E23" i="4" s="1"/>
  <c r="P3453" i="2" l="1"/>
  <c r="T3453" i="2" s="1"/>
  <c r="Q3453" i="2"/>
  <c r="S3453" i="2"/>
  <c r="A3455" i="2"/>
  <c r="N3454" i="2"/>
  <c r="O3454" i="2" s="1"/>
  <c r="P2661" i="2"/>
  <c r="S3117" i="2"/>
  <c r="P2496" i="2"/>
  <c r="Q2496" i="2"/>
  <c r="P2251" i="2"/>
  <c r="Q2251" i="2"/>
  <c r="N2212" i="2"/>
  <c r="O2212" i="2" s="1"/>
  <c r="N2497" i="2"/>
  <c r="O2497" i="2" s="1"/>
  <c r="N2333" i="2"/>
  <c r="O2333" i="2" s="1"/>
  <c r="N2252" i="2"/>
  <c r="O2252" i="2" s="1"/>
  <c r="P2455" i="2"/>
  <c r="T2531" i="2" s="1"/>
  <c r="Q2455" i="2"/>
  <c r="N2293" i="2"/>
  <c r="O2293" i="2" s="1"/>
  <c r="N2539" i="2"/>
  <c r="O2539" i="2" s="1"/>
  <c r="S2995" i="2" s="1"/>
  <c r="P2211" i="2"/>
  <c r="T2287" i="2" s="1"/>
  <c r="Q2211" i="2"/>
  <c r="P2372" i="2"/>
  <c r="Q2372" i="2"/>
  <c r="P2332" i="2"/>
  <c r="T2408" i="2" s="1"/>
  <c r="Q2332" i="2"/>
  <c r="N2373" i="2"/>
  <c r="O2373" i="2" s="1"/>
  <c r="S2626" i="2"/>
  <c r="P2170" i="2"/>
  <c r="Q2170" i="2"/>
  <c r="Q2415" i="2"/>
  <c r="P2415" i="2"/>
  <c r="P2292" i="2"/>
  <c r="Q2292" i="2"/>
  <c r="P2538" i="2"/>
  <c r="Q2538" i="2"/>
  <c r="N2171" i="2"/>
  <c r="O2171" i="2" s="1"/>
  <c r="N2456" i="2"/>
  <c r="O2456" i="2" s="1"/>
  <c r="N2416" i="2"/>
  <c r="O2416" i="2" s="1"/>
  <c r="Q2661" i="2"/>
  <c r="N2662" i="2"/>
  <c r="O2662" i="2" s="1"/>
  <c r="S3118" i="2" s="1"/>
  <c r="P2622" i="2"/>
  <c r="Q2622" i="2"/>
  <c r="Q2623" i="2"/>
  <c r="P2623" i="2"/>
  <c r="Q2579" i="2"/>
  <c r="P2579" i="2"/>
  <c r="T2655" i="2" s="1"/>
  <c r="N2580" i="2"/>
  <c r="O2580" i="2" s="1"/>
  <c r="S3036" i="2" s="1"/>
  <c r="M2167" i="2"/>
  <c r="L2167" i="2"/>
  <c r="M2166" i="2"/>
  <c r="L2166" i="2"/>
  <c r="M2165" i="2"/>
  <c r="L2165" i="2"/>
  <c r="M2164" i="2"/>
  <c r="L2164" i="2"/>
  <c r="M2163" i="2"/>
  <c r="L2163" i="2"/>
  <c r="M2162" i="2"/>
  <c r="L2162" i="2"/>
  <c r="M2161" i="2"/>
  <c r="L2161" i="2"/>
  <c r="M2160" i="2"/>
  <c r="L2160" i="2"/>
  <c r="M2159" i="2"/>
  <c r="L2159" i="2"/>
  <c r="M2158" i="2"/>
  <c r="L2158" i="2"/>
  <c r="M2157" i="2"/>
  <c r="L2157" i="2"/>
  <c r="M2156" i="2"/>
  <c r="L2156" i="2"/>
  <c r="M2155" i="2"/>
  <c r="L2155" i="2"/>
  <c r="M2154" i="2"/>
  <c r="L2154" i="2"/>
  <c r="M2153" i="2"/>
  <c r="L2153" i="2"/>
  <c r="M2152" i="2"/>
  <c r="L2152" i="2"/>
  <c r="M2151" i="2"/>
  <c r="L2151" i="2"/>
  <c r="M2150" i="2"/>
  <c r="L2150" i="2"/>
  <c r="M2149" i="2"/>
  <c r="L2149" i="2"/>
  <c r="M2148" i="2"/>
  <c r="L2148" i="2"/>
  <c r="M2147" i="2"/>
  <c r="L2147" i="2"/>
  <c r="M2146" i="2"/>
  <c r="L2146" i="2"/>
  <c r="M2145" i="2"/>
  <c r="L2145" i="2"/>
  <c r="M2144" i="2"/>
  <c r="L2144" i="2"/>
  <c r="M2143" i="2"/>
  <c r="L2143" i="2"/>
  <c r="M2142" i="2"/>
  <c r="L2142" i="2"/>
  <c r="M2141" i="2"/>
  <c r="L2141" i="2"/>
  <c r="M2140" i="2"/>
  <c r="L2140" i="2"/>
  <c r="M2139" i="2"/>
  <c r="L2139" i="2"/>
  <c r="M2138" i="2"/>
  <c r="L2138" i="2"/>
  <c r="M2137" i="2"/>
  <c r="L2137" i="2"/>
  <c r="M2136" i="2"/>
  <c r="L2136" i="2"/>
  <c r="M2135" i="2"/>
  <c r="L2135" i="2"/>
  <c r="M2134" i="2"/>
  <c r="L2134" i="2"/>
  <c r="M2133" i="2"/>
  <c r="L2133" i="2"/>
  <c r="M2132" i="2"/>
  <c r="L2132" i="2"/>
  <c r="M2131" i="2"/>
  <c r="L2131" i="2"/>
  <c r="M2130" i="2"/>
  <c r="L2130" i="2"/>
  <c r="N2130" i="2"/>
  <c r="O2130" i="2" s="1"/>
  <c r="S2586" i="2" s="1"/>
  <c r="P3454" i="2" l="1"/>
  <c r="T3454" i="2" s="1"/>
  <c r="Q3454" i="2"/>
  <c r="S3454" i="2"/>
  <c r="A3456" i="2"/>
  <c r="N3455" i="2"/>
  <c r="O3455" i="2" s="1"/>
  <c r="N2417" i="2"/>
  <c r="O2417" i="2" s="1"/>
  <c r="N2172" i="2"/>
  <c r="O2172" i="2" s="1"/>
  <c r="P2293" i="2"/>
  <c r="Q2293" i="2"/>
  <c r="P2252" i="2"/>
  <c r="Q2252" i="2"/>
  <c r="Q2497" i="2"/>
  <c r="P2497" i="2"/>
  <c r="Q2456" i="2"/>
  <c r="P2456" i="2"/>
  <c r="T2532" i="2" s="1"/>
  <c r="N2294" i="2"/>
  <c r="O2294" i="2" s="1"/>
  <c r="N2253" i="2"/>
  <c r="O2253" i="2" s="1"/>
  <c r="N2498" i="2"/>
  <c r="O2498" i="2" s="1"/>
  <c r="N2457" i="2"/>
  <c r="O2457" i="2" s="1"/>
  <c r="Q2373" i="2"/>
  <c r="P2373" i="2"/>
  <c r="Q2539" i="2"/>
  <c r="P2539" i="2"/>
  <c r="P2333" i="2"/>
  <c r="T2409" i="2" s="1"/>
  <c r="Q2333" i="2"/>
  <c r="Q2212" i="2"/>
  <c r="P2212" i="2"/>
  <c r="T2288" i="2" s="1"/>
  <c r="N2131" i="2"/>
  <c r="O2131" i="2" s="1"/>
  <c r="Q2131" i="2" s="1"/>
  <c r="Q2416" i="2"/>
  <c r="P2416" i="2"/>
  <c r="S2627" i="2"/>
  <c r="P2171" i="2"/>
  <c r="Q2171" i="2"/>
  <c r="N2374" i="2"/>
  <c r="O2374" i="2" s="1"/>
  <c r="N2540" i="2"/>
  <c r="O2540" i="2" s="1"/>
  <c r="S2996" i="2" s="1"/>
  <c r="N2334" i="2"/>
  <c r="O2334" i="2" s="1"/>
  <c r="N2213" i="2"/>
  <c r="O2213" i="2" s="1"/>
  <c r="N2663" i="2"/>
  <c r="O2663" i="2" s="1"/>
  <c r="S3119" i="2" s="1"/>
  <c r="P2662" i="2"/>
  <c r="S2662" i="2"/>
  <c r="Q2662" i="2"/>
  <c r="P2580" i="2"/>
  <c r="T2656" i="2" s="1"/>
  <c r="Q2580" i="2"/>
  <c r="N2581" i="2"/>
  <c r="O2581" i="2" s="1"/>
  <c r="S3037" i="2" s="1"/>
  <c r="Q2130" i="2"/>
  <c r="P2130" i="2"/>
  <c r="P3455" i="2" l="1"/>
  <c r="T3455" i="2" s="1"/>
  <c r="Q3455" i="2"/>
  <c r="S3455" i="2"/>
  <c r="A3457" i="2"/>
  <c r="N3456" i="2"/>
  <c r="O3456" i="2" s="1"/>
  <c r="S2587" i="2"/>
  <c r="N2335" i="2"/>
  <c r="O2335" i="2" s="1"/>
  <c r="N2375" i="2"/>
  <c r="O2375" i="2" s="1"/>
  <c r="P2457" i="2"/>
  <c r="T2533" i="2" s="1"/>
  <c r="Q2457" i="2"/>
  <c r="Q2253" i="2"/>
  <c r="P2253" i="2"/>
  <c r="S2628" i="2"/>
  <c r="Q2172" i="2"/>
  <c r="P2172" i="2"/>
  <c r="P2131" i="2"/>
  <c r="Q2213" i="2"/>
  <c r="P2213" i="2"/>
  <c r="T2289" i="2" s="1"/>
  <c r="P2540" i="2"/>
  <c r="Q2540" i="2"/>
  <c r="N2458" i="2"/>
  <c r="O2458" i="2" s="1"/>
  <c r="N2254" i="2"/>
  <c r="O2254" i="2" s="1"/>
  <c r="N2173" i="2"/>
  <c r="O2173" i="2" s="1"/>
  <c r="N2214" i="2"/>
  <c r="O2214" i="2" s="1"/>
  <c r="N2541" i="2"/>
  <c r="O2541" i="2" s="1"/>
  <c r="S2997" i="2" s="1"/>
  <c r="Q2498" i="2"/>
  <c r="P2498" i="2"/>
  <c r="P2294" i="2"/>
  <c r="Q2294" i="2"/>
  <c r="Q2417" i="2"/>
  <c r="P2417" i="2"/>
  <c r="P2334" i="2"/>
  <c r="T2410" i="2" s="1"/>
  <c r="Q2334" i="2"/>
  <c r="P2374" i="2"/>
  <c r="Q2374" i="2"/>
  <c r="N2132" i="2"/>
  <c r="O2132" i="2" s="1"/>
  <c r="N2499" i="2"/>
  <c r="O2499" i="2" s="1"/>
  <c r="N2295" i="2"/>
  <c r="O2295" i="2" s="1"/>
  <c r="N2418" i="2"/>
  <c r="O2418" i="2" s="1"/>
  <c r="Q2663" i="2"/>
  <c r="S2663" i="2"/>
  <c r="P2663" i="2"/>
  <c r="N2664" i="2"/>
  <c r="O2664" i="2" s="1"/>
  <c r="S3120" i="2" s="1"/>
  <c r="P2581" i="2"/>
  <c r="T2657" i="2" s="1"/>
  <c r="Q2581" i="2"/>
  <c r="N2582" i="2"/>
  <c r="O2582" i="2" s="1"/>
  <c r="S3038" i="2" s="1"/>
  <c r="Q3456" i="2" l="1"/>
  <c r="P3456" i="2"/>
  <c r="T3456" i="2" s="1"/>
  <c r="S3456" i="2"/>
  <c r="N3457" i="2"/>
  <c r="O3457" i="2" s="1"/>
  <c r="A3458" i="2"/>
  <c r="A3459" i="2"/>
  <c r="N2500" i="2"/>
  <c r="O2500" i="2" s="1"/>
  <c r="N2215" i="2"/>
  <c r="O2215" i="2" s="1"/>
  <c r="P2295" i="2"/>
  <c r="Q2295" i="2"/>
  <c r="S2588" i="2"/>
  <c r="Q2132" i="2"/>
  <c r="P2132" i="2"/>
  <c r="Q2541" i="2"/>
  <c r="P2541" i="2"/>
  <c r="S2629" i="2"/>
  <c r="Q2173" i="2"/>
  <c r="P2173" i="2"/>
  <c r="P2458" i="2"/>
  <c r="T2534" i="2" s="1"/>
  <c r="Q2458" i="2"/>
  <c r="Q2335" i="2"/>
  <c r="P2335" i="2"/>
  <c r="T2411" i="2" s="1"/>
  <c r="N2419" i="2"/>
  <c r="O2419" i="2" s="1"/>
  <c r="N2255" i="2"/>
  <c r="O2255" i="2" s="1"/>
  <c r="N2376" i="2"/>
  <c r="O2376" i="2" s="1"/>
  <c r="N2296" i="2"/>
  <c r="O2296" i="2" s="1"/>
  <c r="N2133" i="2"/>
  <c r="O2133" i="2" s="1"/>
  <c r="N2542" i="2"/>
  <c r="O2542" i="2" s="1"/>
  <c r="S2998" i="2" s="1"/>
  <c r="N2174" i="2"/>
  <c r="O2174" i="2" s="1"/>
  <c r="N2459" i="2"/>
  <c r="O2459" i="2" s="1"/>
  <c r="N2336" i="2"/>
  <c r="O2336" i="2" s="1"/>
  <c r="P2418" i="2"/>
  <c r="Q2418" i="2"/>
  <c r="P2499" i="2"/>
  <c r="Q2499" i="2"/>
  <c r="Q2214" i="2"/>
  <c r="P2214" i="2"/>
  <c r="T2290" i="2" s="1"/>
  <c r="Q2254" i="2"/>
  <c r="P2254" i="2"/>
  <c r="Q2375" i="2"/>
  <c r="P2375" i="2"/>
  <c r="S2664" i="2"/>
  <c r="Q2664" i="2"/>
  <c r="P2664" i="2"/>
  <c r="N2665" i="2"/>
  <c r="O2665" i="2" s="1"/>
  <c r="S3121" i="2" s="1"/>
  <c r="N2583" i="2"/>
  <c r="O2583" i="2" s="1"/>
  <c r="S3039" i="2" s="1"/>
  <c r="P2582" i="2"/>
  <c r="T2658" i="2" s="1"/>
  <c r="Q2582" i="2"/>
  <c r="D162" i="4"/>
  <c r="E162" i="4" s="1"/>
  <c r="D163" i="4"/>
  <c r="E163" i="4" s="1"/>
  <c r="D164" i="4"/>
  <c r="E164" i="4" s="1"/>
  <c r="G166" i="4" s="1"/>
  <c r="D20" i="4"/>
  <c r="E20" i="4" s="1"/>
  <c r="D21" i="4"/>
  <c r="E21" i="4" s="1"/>
  <c r="D22" i="4"/>
  <c r="E22" i="4" s="1"/>
  <c r="G24" i="4" s="1"/>
  <c r="M20" i="4"/>
  <c r="N20" i="4" s="1"/>
  <c r="M21" i="4"/>
  <c r="N21" i="4" s="1"/>
  <c r="M22" i="4"/>
  <c r="N22" i="4" s="1"/>
  <c r="P24" i="4" s="1"/>
  <c r="M162" i="4"/>
  <c r="N162" i="4" s="1"/>
  <c r="M163" i="4"/>
  <c r="N163" i="4" s="1"/>
  <c r="M164" i="4"/>
  <c r="N164" i="4" s="1"/>
  <c r="P166" i="4" s="1"/>
  <c r="V162" i="4"/>
  <c r="W162" i="4" s="1"/>
  <c r="V163" i="4"/>
  <c r="W163" i="4" s="1"/>
  <c r="V164" i="4"/>
  <c r="W164" i="4" s="1"/>
  <c r="Y166" i="4" s="1"/>
  <c r="V20" i="4"/>
  <c r="W20" i="4" s="1"/>
  <c r="V21" i="4"/>
  <c r="W21" i="4" s="1"/>
  <c r="V22" i="4"/>
  <c r="W22" i="4" s="1"/>
  <c r="Y24" i="4" s="1"/>
  <c r="N3458" i="2" l="1"/>
  <c r="O3458" i="2" s="1"/>
  <c r="N3459" i="2"/>
  <c r="O3459" i="2" s="1"/>
  <c r="A3460" i="2"/>
  <c r="Q3457" i="2"/>
  <c r="P3457" i="2"/>
  <c r="T3457" i="2" s="1"/>
  <c r="S3457" i="2"/>
  <c r="S2630" i="2"/>
  <c r="Q2174" i="2"/>
  <c r="P2174" i="2"/>
  <c r="P2133" i="2"/>
  <c r="S2589" i="2"/>
  <c r="Q2133" i="2"/>
  <c r="Q2376" i="2"/>
  <c r="P2376" i="2"/>
  <c r="Q2419" i="2"/>
  <c r="P2419" i="2"/>
  <c r="Q2215" i="2"/>
  <c r="P2215" i="2"/>
  <c r="T2291" i="2" s="1"/>
  <c r="N2337" i="2"/>
  <c r="O2337" i="2" s="1"/>
  <c r="N2175" i="2"/>
  <c r="O2175" i="2" s="1"/>
  <c r="N2134" i="2"/>
  <c r="O2134" i="2" s="1"/>
  <c r="N2377" i="2"/>
  <c r="O2377" i="2" s="1"/>
  <c r="N2420" i="2"/>
  <c r="O2420" i="2" s="1"/>
  <c r="N2216" i="2"/>
  <c r="O2216" i="2" s="1"/>
  <c r="P2336" i="2"/>
  <c r="T2412" i="2" s="1"/>
  <c r="Q2336" i="2"/>
  <c r="Q2459" i="2"/>
  <c r="P2459" i="2"/>
  <c r="T2535" i="2" s="1"/>
  <c r="P2542" i="2"/>
  <c r="Q2542" i="2"/>
  <c r="Q2296" i="2"/>
  <c r="P2296" i="2"/>
  <c r="Q2255" i="2"/>
  <c r="P2255" i="2"/>
  <c r="Q2500" i="2"/>
  <c r="P2500" i="2"/>
  <c r="N2460" i="2"/>
  <c r="O2460" i="2" s="1"/>
  <c r="N2543" i="2"/>
  <c r="O2543" i="2" s="1"/>
  <c r="S2999" i="2" s="1"/>
  <c r="N2297" i="2"/>
  <c r="O2297" i="2" s="1"/>
  <c r="N2256" i="2"/>
  <c r="O2256" i="2" s="1"/>
  <c r="N2501" i="2"/>
  <c r="O2501" i="2" s="1"/>
  <c r="Q2665" i="2"/>
  <c r="S2665" i="2"/>
  <c r="P2665" i="2"/>
  <c r="N2666" i="2"/>
  <c r="O2666" i="2" s="1"/>
  <c r="S3122" i="2" s="1"/>
  <c r="P2583" i="2"/>
  <c r="T2659" i="2" s="1"/>
  <c r="Q2583" i="2"/>
  <c r="N2585" i="2"/>
  <c r="O2585" i="2" s="1"/>
  <c r="S3041" i="2" s="1"/>
  <c r="N2584" i="2"/>
  <c r="O2584" i="2" s="1"/>
  <c r="S3040" i="2" s="1"/>
  <c r="P3458" i="2" l="1"/>
  <c r="T3458" i="2" s="1"/>
  <c r="S3458" i="2"/>
  <c r="Q3458" i="2"/>
  <c r="N3460" i="2"/>
  <c r="O3460" i="2" s="1"/>
  <c r="A3461" i="2"/>
  <c r="S3459" i="2"/>
  <c r="Q3459" i="2"/>
  <c r="P3459" i="2"/>
  <c r="T3459" i="2" s="1"/>
  <c r="Q2256" i="2"/>
  <c r="P2256" i="2"/>
  <c r="Q2377" i="2"/>
  <c r="P2377" i="2"/>
  <c r="N2257" i="2"/>
  <c r="O2257" i="2" s="1"/>
  <c r="Q2501" i="2"/>
  <c r="P2501" i="2"/>
  <c r="Q2460" i="2"/>
  <c r="P2460" i="2"/>
  <c r="T2536" i="2" s="1"/>
  <c r="P2420" i="2"/>
  <c r="Q2420" i="2"/>
  <c r="Q2337" i="2"/>
  <c r="P2337" i="2"/>
  <c r="T2413" i="2" s="1"/>
  <c r="P2543" i="2"/>
  <c r="Q2543" i="2"/>
  <c r="P2216" i="2"/>
  <c r="T2292" i="2" s="1"/>
  <c r="Q2216" i="2"/>
  <c r="S2631" i="2"/>
  <c r="P2175" i="2"/>
  <c r="Q2175" i="2"/>
  <c r="N2544" i="2"/>
  <c r="O2544" i="2" s="1"/>
  <c r="S3000" i="2" s="1"/>
  <c r="N2217" i="2"/>
  <c r="O2217" i="2" s="1"/>
  <c r="N2378" i="2"/>
  <c r="O2378" i="2" s="1"/>
  <c r="N2176" i="2"/>
  <c r="O2176" i="2" s="1"/>
  <c r="Q2297" i="2"/>
  <c r="P2297" i="2"/>
  <c r="S2590" i="2"/>
  <c r="P2134" i="2"/>
  <c r="Q2134" i="2"/>
  <c r="N2502" i="2"/>
  <c r="O2502" i="2" s="1"/>
  <c r="N2298" i="2"/>
  <c r="O2298" i="2" s="1"/>
  <c r="N2461" i="2"/>
  <c r="O2461" i="2" s="1"/>
  <c r="N2421" i="2"/>
  <c r="O2421" i="2" s="1"/>
  <c r="N2135" i="2"/>
  <c r="O2135" i="2" s="1"/>
  <c r="N2338" i="2"/>
  <c r="O2338" i="2" s="1"/>
  <c r="S2666" i="2"/>
  <c r="P2666" i="2"/>
  <c r="Q2666" i="2"/>
  <c r="N2667" i="2"/>
  <c r="O2667" i="2" s="1"/>
  <c r="S3123" i="2" s="1"/>
  <c r="P2584" i="2"/>
  <c r="T2660" i="2" s="1"/>
  <c r="Q2584" i="2"/>
  <c r="Q2585" i="2"/>
  <c r="P2585" i="2"/>
  <c r="T2661" i="2" s="1"/>
  <c r="M2129" i="2"/>
  <c r="L2129" i="2"/>
  <c r="M2128" i="2"/>
  <c r="L2128" i="2"/>
  <c r="M2127" i="2"/>
  <c r="L2127" i="2"/>
  <c r="M2126" i="2"/>
  <c r="L2126" i="2"/>
  <c r="M2125" i="2"/>
  <c r="L2125" i="2"/>
  <c r="M2124" i="2"/>
  <c r="L2124" i="2"/>
  <c r="M2123" i="2"/>
  <c r="L2123" i="2"/>
  <c r="M2122" i="2"/>
  <c r="L2122" i="2"/>
  <c r="M2121" i="2"/>
  <c r="L2121" i="2"/>
  <c r="M2120" i="2"/>
  <c r="L2120" i="2"/>
  <c r="M2119" i="2"/>
  <c r="L2119" i="2"/>
  <c r="M2118" i="2"/>
  <c r="L2118" i="2"/>
  <c r="M2117" i="2"/>
  <c r="L2117" i="2"/>
  <c r="M2116" i="2"/>
  <c r="L2116" i="2"/>
  <c r="M2115" i="2"/>
  <c r="L2115" i="2"/>
  <c r="M2114" i="2"/>
  <c r="L2114" i="2"/>
  <c r="M2113" i="2"/>
  <c r="L2113" i="2"/>
  <c r="M2112" i="2"/>
  <c r="L2112" i="2"/>
  <c r="M2111" i="2"/>
  <c r="L2111" i="2"/>
  <c r="M2110" i="2"/>
  <c r="L2110" i="2"/>
  <c r="M2109" i="2"/>
  <c r="L2109" i="2"/>
  <c r="M2108" i="2"/>
  <c r="L2108" i="2"/>
  <c r="M2107" i="2"/>
  <c r="L2107" i="2"/>
  <c r="M2106" i="2"/>
  <c r="L2106" i="2"/>
  <c r="M2105" i="2"/>
  <c r="L2105" i="2"/>
  <c r="M2104" i="2"/>
  <c r="L2104" i="2"/>
  <c r="M2103" i="2"/>
  <c r="L2103" i="2"/>
  <c r="M2102" i="2"/>
  <c r="L2102" i="2"/>
  <c r="M2101" i="2"/>
  <c r="L2101" i="2"/>
  <c r="M2100" i="2"/>
  <c r="L2100" i="2"/>
  <c r="M2099" i="2"/>
  <c r="L2099" i="2"/>
  <c r="M2098" i="2"/>
  <c r="L2098" i="2"/>
  <c r="M2097" i="2"/>
  <c r="L2097" i="2"/>
  <c r="M2096" i="2"/>
  <c r="L2096" i="2"/>
  <c r="M2095" i="2"/>
  <c r="L2095" i="2"/>
  <c r="M2094" i="2"/>
  <c r="L2094" i="2"/>
  <c r="M2093" i="2"/>
  <c r="L2093" i="2"/>
  <c r="N2092" i="2"/>
  <c r="O2092" i="2" s="1"/>
  <c r="S2548" i="2" s="1"/>
  <c r="M2092" i="2"/>
  <c r="L2092" i="2"/>
  <c r="A3462" i="2" l="1"/>
  <c r="N3461" i="2"/>
  <c r="O3461" i="2" s="1"/>
  <c r="P3460" i="2"/>
  <c r="S3460" i="2"/>
  <c r="Q3460" i="2"/>
  <c r="N2136" i="2"/>
  <c r="O2136" i="2" s="1"/>
  <c r="N2462" i="2"/>
  <c r="O2462" i="2" s="1"/>
  <c r="N2503" i="2"/>
  <c r="O2503" i="2" s="1"/>
  <c r="N2093" i="2"/>
  <c r="O2093" i="2" s="1"/>
  <c r="S2549" i="2" s="1"/>
  <c r="S2591" i="2"/>
  <c r="P2135" i="2"/>
  <c r="Q2135" i="2"/>
  <c r="P2461" i="2"/>
  <c r="T2537" i="2" s="1"/>
  <c r="Q2461" i="2"/>
  <c r="Q2502" i="2"/>
  <c r="P2502" i="2"/>
  <c r="N2177" i="2"/>
  <c r="O2177" i="2" s="1"/>
  <c r="N2218" i="2"/>
  <c r="O2218" i="2" s="1"/>
  <c r="P2378" i="2"/>
  <c r="Q2378" i="2"/>
  <c r="P2338" i="2"/>
  <c r="T2414" i="2" s="1"/>
  <c r="Q2338" i="2"/>
  <c r="Q2421" i="2"/>
  <c r="P2421" i="2"/>
  <c r="Q2298" i="2"/>
  <c r="P2298" i="2"/>
  <c r="N2379" i="2"/>
  <c r="O2379" i="2" s="1"/>
  <c r="N2545" i="2"/>
  <c r="O2545" i="2" s="1"/>
  <c r="S3001" i="2" s="1"/>
  <c r="Q2257" i="2"/>
  <c r="P2257" i="2"/>
  <c r="P2544" i="2"/>
  <c r="Q2544" i="2"/>
  <c r="N2339" i="2"/>
  <c r="O2339" i="2" s="1"/>
  <c r="N2422" i="2"/>
  <c r="O2422" i="2" s="1"/>
  <c r="N2299" i="2"/>
  <c r="O2299" i="2" s="1"/>
  <c r="S2632" i="2"/>
  <c r="Q2176" i="2"/>
  <c r="P2176" i="2"/>
  <c r="P2217" i="2"/>
  <c r="T2293" i="2" s="1"/>
  <c r="Q2217" i="2"/>
  <c r="N2258" i="2"/>
  <c r="O2258" i="2" s="1"/>
  <c r="N2668" i="2"/>
  <c r="O2668" i="2" s="1"/>
  <c r="S3124" i="2" s="1"/>
  <c r="Q2667" i="2"/>
  <c r="P2667" i="2"/>
  <c r="S2667" i="2"/>
  <c r="Q2092" i="2"/>
  <c r="P2092" i="2"/>
  <c r="T2168" i="2" s="1"/>
  <c r="P3461" i="2" l="1"/>
  <c r="Q3461" i="2"/>
  <c r="S3461" i="2"/>
  <c r="A3463" i="2"/>
  <c r="N3462" i="2"/>
  <c r="O3462" i="2" s="1"/>
  <c r="Q2093" i="2"/>
  <c r="P2093" i="2"/>
  <c r="T2169" i="2" s="1"/>
  <c r="Q2258" i="2"/>
  <c r="P2258" i="2"/>
  <c r="N2300" i="2"/>
  <c r="O2300" i="2" s="1"/>
  <c r="N2380" i="2"/>
  <c r="O2380" i="2" s="1"/>
  <c r="N2178" i="2"/>
  <c r="O2178" i="2" s="1"/>
  <c r="P2462" i="2"/>
  <c r="T2538" i="2" s="1"/>
  <c r="Q2462" i="2"/>
  <c r="N2340" i="2"/>
  <c r="O2340" i="2" s="1"/>
  <c r="P2422" i="2"/>
  <c r="Q2422" i="2"/>
  <c r="P2218" i="2"/>
  <c r="T2294" i="2" s="1"/>
  <c r="Q2218" i="2"/>
  <c r="N2094" i="2"/>
  <c r="O2094" i="2" s="1"/>
  <c r="N2463" i="2"/>
  <c r="O2463" i="2" s="1"/>
  <c r="N2423" i="2"/>
  <c r="O2423" i="2" s="1"/>
  <c r="N2547" i="2"/>
  <c r="O2547" i="2" s="1"/>
  <c r="S3003" i="2" s="1"/>
  <c r="N2546" i="2"/>
  <c r="O2546" i="2" s="1"/>
  <c r="S3002" i="2" s="1"/>
  <c r="N2219" i="2"/>
  <c r="O2219" i="2" s="1"/>
  <c r="P2503" i="2"/>
  <c r="Q2503" i="2"/>
  <c r="S2592" i="2"/>
  <c r="P2136" i="2"/>
  <c r="Q2136" i="2"/>
  <c r="N2259" i="2"/>
  <c r="O2259" i="2" s="1"/>
  <c r="Q2545" i="2"/>
  <c r="P2545" i="2"/>
  <c r="P2299" i="2"/>
  <c r="Q2299" i="2"/>
  <c r="P2339" i="2"/>
  <c r="T2415" i="2" s="1"/>
  <c r="Q2339" i="2"/>
  <c r="P2379" i="2"/>
  <c r="Q2379" i="2"/>
  <c r="S2633" i="2"/>
  <c r="Q2177" i="2"/>
  <c r="P2177" i="2"/>
  <c r="N2504" i="2"/>
  <c r="O2504" i="2" s="1"/>
  <c r="N2137" i="2"/>
  <c r="O2137" i="2" s="1"/>
  <c r="S2668" i="2"/>
  <c r="P2668" i="2"/>
  <c r="Q2668" i="2"/>
  <c r="N2669" i="2"/>
  <c r="O2669" i="2" s="1"/>
  <c r="S3125" i="2" s="1"/>
  <c r="M2091" i="2"/>
  <c r="L2091" i="2"/>
  <c r="M2090" i="2"/>
  <c r="L2090" i="2"/>
  <c r="M2089" i="2"/>
  <c r="L2089" i="2"/>
  <c r="M2088" i="2"/>
  <c r="L2088" i="2"/>
  <c r="M2087" i="2"/>
  <c r="L2087" i="2"/>
  <c r="M2086" i="2"/>
  <c r="L2086" i="2"/>
  <c r="M2085" i="2"/>
  <c r="L2085" i="2"/>
  <c r="M2084" i="2"/>
  <c r="L2084" i="2"/>
  <c r="M2083" i="2"/>
  <c r="L2083" i="2"/>
  <c r="M2082" i="2"/>
  <c r="L2082" i="2"/>
  <c r="M2081" i="2"/>
  <c r="L2081" i="2"/>
  <c r="M2080" i="2"/>
  <c r="L2080" i="2"/>
  <c r="M2079" i="2"/>
  <c r="L2079" i="2"/>
  <c r="M2078" i="2"/>
  <c r="L2078" i="2"/>
  <c r="M2077" i="2"/>
  <c r="L2077" i="2"/>
  <c r="M2076" i="2"/>
  <c r="L2076" i="2"/>
  <c r="M2075" i="2"/>
  <c r="L2075" i="2"/>
  <c r="M2074" i="2"/>
  <c r="L2074" i="2"/>
  <c r="M2073" i="2"/>
  <c r="L2073" i="2"/>
  <c r="M2072" i="2"/>
  <c r="L2072" i="2"/>
  <c r="M2071" i="2"/>
  <c r="L2071" i="2"/>
  <c r="M2070" i="2"/>
  <c r="L2070" i="2"/>
  <c r="M2069" i="2"/>
  <c r="L2069" i="2"/>
  <c r="M2068" i="2"/>
  <c r="L2068" i="2"/>
  <c r="M2067" i="2"/>
  <c r="L2067" i="2"/>
  <c r="M2066" i="2"/>
  <c r="L2066" i="2"/>
  <c r="M2065" i="2"/>
  <c r="L2065" i="2"/>
  <c r="M2064" i="2"/>
  <c r="L2064" i="2"/>
  <c r="M2063" i="2"/>
  <c r="L2063" i="2"/>
  <c r="M2062" i="2"/>
  <c r="L2062" i="2"/>
  <c r="M2061" i="2"/>
  <c r="L2061" i="2"/>
  <c r="M2060" i="2"/>
  <c r="L2060" i="2"/>
  <c r="M2059" i="2"/>
  <c r="L2059" i="2"/>
  <c r="M2058" i="2"/>
  <c r="L2058" i="2"/>
  <c r="M2057" i="2"/>
  <c r="L2057" i="2"/>
  <c r="M2056" i="2"/>
  <c r="L2056" i="2"/>
  <c r="M2055" i="2"/>
  <c r="L2055" i="2"/>
  <c r="M2054" i="2"/>
  <c r="L2054" i="2"/>
  <c r="N2054" i="2"/>
  <c r="O2054" i="2" s="1"/>
  <c r="S2510" i="2" s="1"/>
  <c r="Q3462" i="2" l="1"/>
  <c r="P3462" i="2"/>
  <c r="S3462" i="2"/>
  <c r="N3463" i="2"/>
  <c r="O3463" i="2" s="1"/>
  <c r="A3464" i="2"/>
  <c r="P2504" i="2"/>
  <c r="Q2504" i="2"/>
  <c r="Q2423" i="2"/>
  <c r="P2423" i="2"/>
  <c r="S2593" i="2"/>
  <c r="Q2137" i="2"/>
  <c r="P2137" i="2"/>
  <c r="N2260" i="2"/>
  <c r="O2260" i="2" s="1"/>
  <c r="P2546" i="2"/>
  <c r="Q2546" i="2"/>
  <c r="P2463" i="2"/>
  <c r="T2539" i="2" s="1"/>
  <c r="Q2463" i="2"/>
  <c r="P2340" i="2"/>
  <c r="T2416" i="2" s="1"/>
  <c r="Q2340" i="2"/>
  <c r="S2634" i="2"/>
  <c r="P2178" i="2"/>
  <c r="Q2178" i="2"/>
  <c r="P2300" i="2"/>
  <c r="Q2300" i="2"/>
  <c r="N2055" i="2"/>
  <c r="O2055" i="2" s="1"/>
  <c r="S2511" i="2" s="1"/>
  <c r="Q2219" i="2"/>
  <c r="P2219" i="2"/>
  <c r="T2295" i="2" s="1"/>
  <c r="N2138" i="2"/>
  <c r="O2138" i="2" s="1"/>
  <c r="P2547" i="2"/>
  <c r="Q2547" i="2"/>
  <c r="N2464" i="2"/>
  <c r="O2464" i="2" s="1"/>
  <c r="N2341" i="2"/>
  <c r="O2341" i="2" s="1"/>
  <c r="N2179" i="2"/>
  <c r="O2179" i="2" s="1"/>
  <c r="N2301" i="2"/>
  <c r="O2301" i="2" s="1"/>
  <c r="S2550" i="2"/>
  <c r="Q2094" i="2"/>
  <c r="P2094" i="2"/>
  <c r="T2170" i="2" s="1"/>
  <c r="P2380" i="2"/>
  <c r="Q2380" i="2"/>
  <c r="N2505" i="2"/>
  <c r="O2505" i="2" s="1"/>
  <c r="P2259" i="2"/>
  <c r="Q2259" i="2"/>
  <c r="N2220" i="2"/>
  <c r="O2220" i="2" s="1"/>
  <c r="N2424" i="2"/>
  <c r="O2424" i="2" s="1"/>
  <c r="N2095" i="2"/>
  <c r="O2095" i="2" s="1"/>
  <c r="N2381" i="2"/>
  <c r="O2381" i="2" s="1"/>
  <c r="P2669" i="2"/>
  <c r="S2669" i="2"/>
  <c r="Q2669" i="2"/>
  <c r="N2670" i="2"/>
  <c r="O2670" i="2" s="1"/>
  <c r="S3126" i="2" s="1"/>
  <c r="Q2054" i="2"/>
  <c r="P2054" i="2"/>
  <c r="A3465" i="2" l="1"/>
  <c r="N3464" i="2"/>
  <c r="O3464" i="2" s="1"/>
  <c r="S3463" i="2"/>
  <c r="P3463" i="2"/>
  <c r="Q3463" i="2"/>
  <c r="N2096" i="2"/>
  <c r="O2096" i="2" s="1"/>
  <c r="N2221" i="2"/>
  <c r="O2221" i="2" s="1"/>
  <c r="N2506" i="2"/>
  <c r="O2506" i="2" s="1"/>
  <c r="Q2055" i="2"/>
  <c r="N2382" i="2"/>
  <c r="O2382" i="2" s="1"/>
  <c r="N2425" i="2"/>
  <c r="O2425" i="2" s="1"/>
  <c r="P2301" i="2"/>
  <c r="Q2301" i="2"/>
  <c r="P2341" i="2"/>
  <c r="T2417" i="2" s="1"/>
  <c r="Q2341" i="2"/>
  <c r="N2261" i="2"/>
  <c r="O2261" i="2" s="1"/>
  <c r="P2464" i="2"/>
  <c r="T2540" i="2" s="1"/>
  <c r="Q2464" i="2"/>
  <c r="S2551" i="2"/>
  <c r="Q2095" i="2"/>
  <c r="P2095" i="2"/>
  <c r="T2171" i="2" s="1"/>
  <c r="P2220" i="2"/>
  <c r="T2296" i="2" s="1"/>
  <c r="Q2220" i="2"/>
  <c r="P2505" i="2"/>
  <c r="Q2505" i="2"/>
  <c r="N2302" i="2"/>
  <c r="O2302" i="2" s="1"/>
  <c r="N2342" i="2"/>
  <c r="O2342" i="2" s="1"/>
  <c r="S2635" i="2"/>
  <c r="P2179" i="2"/>
  <c r="Q2179" i="2"/>
  <c r="S2594" i="2"/>
  <c r="Q2138" i="2"/>
  <c r="P2138" i="2"/>
  <c r="P2055" i="2"/>
  <c r="P2381" i="2"/>
  <c r="Q2381" i="2"/>
  <c r="Q2424" i="2"/>
  <c r="P2424" i="2"/>
  <c r="N2180" i="2"/>
  <c r="O2180" i="2" s="1"/>
  <c r="N2465" i="2"/>
  <c r="O2465" i="2" s="1"/>
  <c r="N2139" i="2"/>
  <c r="O2139" i="2" s="1"/>
  <c r="N2056" i="2"/>
  <c r="O2056" i="2" s="1"/>
  <c r="P2260" i="2"/>
  <c r="Q2260" i="2"/>
  <c r="P2670" i="2"/>
  <c r="S2670" i="2"/>
  <c r="Q2670" i="2"/>
  <c r="N2671" i="2"/>
  <c r="O2671" i="2" s="1"/>
  <c r="S3127" i="2" s="1"/>
  <c r="M2053" i="2"/>
  <c r="L2053" i="2"/>
  <c r="M2052" i="2"/>
  <c r="L2052" i="2"/>
  <c r="M2051" i="2"/>
  <c r="L2051" i="2"/>
  <c r="M2050" i="2"/>
  <c r="L2050" i="2"/>
  <c r="M2049" i="2"/>
  <c r="L2049" i="2"/>
  <c r="M2048" i="2"/>
  <c r="L2048" i="2"/>
  <c r="M2047" i="2"/>
  <c r="L2047" i="2"/>
  <c r="M2046" i="2"/>
  <c r="L2046" i="2"/>
  <c r="M2045" i="2"/>
  <c r="L2045" i="2"/>
  <c r="M2044" i="2"/>
  <c r="L2044" i="2"/>
  <c r="M2043" i="2"/>
  <c r="L2043" i="2"/>
  <c r="M2042" i="2"/>
  <c r="L2042" i="2"/>
  <c r="M2041" i="2"/>
  <c r="L2041" i="2"/>
  <c r="M2040" i="2"/>
  <c r="L2040" i="2"/>
  <c r="M2039" i="2"/>
  <c r="L2039" i="2"/>
  <c r="M2038" i="2"/>
  <c r="L2038" i="2"/>
  <c r="M2037" i="2"/>
  <c r="L2037" i="2"/>
  <c r="M2036" i="2"/>
  <c r="L2036" i="2"/>
  <c r="M2035" i="2"/>
  <c r="L2035" i="2"/>
  <c r="M2034" i="2"/>
  <c r="L2034" i="2"/>
  <c r="M2033" i="2"/>
  <c r="L2033" i="2"/>
  <c r="M2032" i="2"/>
  <c r="L2032" i="2"/>
  <c r="M2031" i="2"/>
  <c r="L2031" i="2"/>
  <c r="M2030" i="2"/>
  <c r="L2030" i="2"/>
  <c r="M2029" i="2"/>
  <c r="L2029" i="2"/>
  <c r="M2028" i="2"/>
  <c r="L2028" i="2"/>
  <c r="M2027" i="2"/>
  <c r="L2027" i="2"/>
  <c r="M2026" i="2"/>
  <c r="L2026" i="2"/>
  <c r="M2025" i="2"/>
  <c r="L2025" i="2"/>
  <c r="M2024" i="2"/>
  <c r="L2024" i="2"/>
  <c r="M2023" i="2"/>
  <c r="L2023" i="2"/>
  <c r="M2022" i="2"/>
  <c r="L2022" i="2"/>
  <c r="M2021" i="2"/>
  <c r="L2021" i="2"/>
  <c r="M2020" i="2"/>
  <c r="L2020" i="2"/>
  <c r="M2019" i="2"/>
  <c r="L2019" i="2"/>
  <c r="M2018" i="2"/>
  <c r="L2018" i="2"/>
  <c r="M2017" i="2"/>
  <c r="L2017" i="2"/>
  <c r="M2016" i="2"/>
  <c r="L2016" i="2"/>
  <c r="N2016" i="2"/>
  <c r="O2016" i="2" s="1"/>
  <c r="S2472" i="2" s="1"/>
  <c r="Q3464" i="2" l="1"/>
  <c r="P3464" i="2"/>
  <c r="S3464" i="2"/>
  <c r="N3465" i="2"/>
  <c r="O3465" i="2" s="1"/>
  <c r="A3466" i="2"/>
  <c r="P2342" i="2"/>
  <c r="T2418" i="2" s="1"/>
  <c r="Q2342" i="2"/>
  <c r="N2426" i="2"/>
  <c r="O2426" i="2" s="1"/>
  <c r="N2057" i="2"/>
  <c r="O2057" i="2" s="1"/>
  <c r="N2466" i="2"/>
  <c r="O2466" i="2" s="1"/>
  <c r="P2302" i="2"/>
  <c r="Q2302" i="2"/>
  <c r="N2262" i="2"/>
  <c r="O2262" i="2" s="1"/>
  <c r="N2383" i="2"/>
  <c r="O2383" i="2" s="1"/>
  <c r="Q2221" i="2"/>
  <c r="P2221" i="2"/>
  <c r="T2297" i="2" s="1"/>
  <c r="Q2506" i="2"/>
  <c r="P2506" i="2"/>
  <c r="P2139" i="2"/>
  <c r="S2595" i="2"/>
  <c r="Q2139" i="2"/>
  <c r="S2636" i="2"/>
  <c r="Q2180" i="2"/>
  <c r="P2180" i="2"/>
  <c r="N2303" i="2"/>
  <c r="O2303" i="2" s="1"/>
  <c r="Q2425" i="2"/>
  <c r="P2425" i="2"/>
  <c r="N2222" i="2"/>
  <c r="O2222" i="2" s="1"/>
  <c r="N2140" i="2"/>
  <c r="O2140" i="2" s="1"/>
  <c r="N2181" i="2"/>
  <c r="O2181" i="2" s="1"/>
  <c r="S2552" i="2"/>
  <c r="Q2096" i="2"/>
  <c r="P2096" i="2"/>
  <c r="T2172" i="2" s="1"/>
  <c r="N2017" i="2"/>
  <c r="O2017" i="2" s="1"/>
  <c r="S2473" i="2" s="1"/>
  <c r="S2512" i="2"/>
  <c r="P2056" i="2"/>
  <c r="Q2056" i="2"/>
  <c r="P2465" i="2"/>
  <c r="T2541" i="2" s="1"/>
  <c r="Q2465" i="2"/>
  <c r="N2343" i="2"/>
  <c r="O2343" i="2" s="1"/>
  <c r="Q2261" i="2"/>
  <c r="P2261" i="2"/>
  <c r="Q2382" i="2"/>
  <c r="P2382" i="2"/>
  <c r="N2507" i="2"/>
  <c r="O2507" i="2" s="1"/>
  <c r="N2097" i="2"/>
  <c r="O2097" i="2" s="1"/>
  <c r="N2672" i="2"/>
  <c r="O2672" i="2" s="1"/>
  <c r="S3128" i="2" s="1"/>
  <c r="P2671" i="2"/>
  <c r="Q2671" i="2"/>
  <c r="S2671" i="2"/>
  <c r="P2016" i="2"/>
  <c r="Q2016" i="2"/>
  <c r="V160" i="4"/>
  <c r="W160" i="4" s="1"/>
  <c r="V161" i="4"/>
  <c r="W161" i="4" s="1"/>
  <c r="Y163" i="4" s="1"/>
  <c r="V18" i="4"/>
  <c r="W18" i="4" s="1"/>
  <c r="V19" i="4"/>
  <c r="W19" i="4" s="1"/>
  <c r="Y21" i="4" s="1"/>
  <c r="D160" i="4"/>
  <c r="E160" i="4" s="1"/>
  <c r="D161" i="4"/>
  <c r="E161" i="4" s="1"/>
  <c r="G163" i="4" s="1"/>
  <c r="M160" i="4"/>
  <c r="N160" i="4" s="1"/>
  <c r="M161" i="4"/>
  <c r="N161" i="4" s="1"/>
  <c r="P163" i="4" s="1"/>
  <c r="M18" i="4"/>
  <c r="N18" i="4" s="1"/>
  <c r="M19" i="4"/>
  <c r="N19" i="4" s="1"/>
  <c r="P21" i="4" s="1"/>
  <c r="D18" i="4"/>
  <c r="E18" i="4" s="1"/>
  <c r="D19" i="4"/>
  <c r="E19" i="4" s="1"/>
  <c r="G21" i="4" s="1"/>
  <c r="N3466" i="2" l="1"/>
  <c r="O3466" i="2" s="1"/>
  <c r="A3467" i="2"/>
  <c r="P3465" i="2"/>
  <c r="Q3465" i="2"/>
  <c r="S3465" i="2"/>
  <c r="P2017" i="2"/>
  <c r="Q2017" i="2"/>
  <c r="Q2343" i="2"/>
  <c r="P2343" i="2"/>
  <c r="T2419" i="2" s="1"/>
  <c r="N2018" i="2"/>
  <c r="O2018" i="2" s="1"/>
  <c r="P2303" i="2"/>
  <c r="Q2303" i="2"/>
  <c r="P2140" i="2"/>
  <c r="S2596" i="2"/>
  <c r="Q2140" i="2"/>
  <c r="Q2262" i="2"/>
  <c r="P2262" i="2"/>
  <c r="Q2466" i="2"/>
  <c r="P2466" i="2"/>
  <c r="T2542" i="2" s="1"/>
  <c r="Q2426" i="2"/>
  <c r="P2426" i="2"/>
  <c r="S2553" i="2"/>
  <c r="Q2097" i="2"/>
  <c r="P2097" i="2"/>
  <c r="T2173" i="2" s="1"/>
  <c r="P2222" i="2"/>
  <c r="T2298" i="2" s="1"/>
  <c r="Q2222" i="2"/>
  <c r="P2507" i="2"/>
  <c r="Q2507" i="2"/>
  <c r="N2509" i="2"/>
  <c r="O2509" i="2" s="1"/>
  <c r="N2508" i="2"/>
  <c r="O2508" i="2" s="1"/>
  <c r="N2141" i="2"/>
  <c r="O2141" i="2" s="1"/>
  <c r="N2263" i="2"/>
  <c r="O2263" i="2" s="1"/>
  <c r="N2467" i="2"/>
  <c r="O2467" i="2" s="1"/>
  <c r="N2427" i="2"/>
  <c r="O2427" i="2" s="1"/>
  <c r="S2637" i="2"/>
  <c r="P2181" i="2"/>
  <c r="Q2181" i="2"/>
  <c r="P2383" i="2"/>
  <c r="Q2383" i="2"/>
  <c r="S2513" i="2"/>
  <c r="P2057" i="2"/>
  <c r="Q2057" i="2"/>
  <c r="N2098" i="2"/>
  <c r="O2098" i="2" s="1"/>
  <c r="N2344" i="2"/>
  <c r="O2344" i="2" s="1"/>
  <c r="N2182" i="2"/>
  <c r="O2182" i="2" s="1"/>
  <c r="N2223" i="2"/>
  <c r="O2223" i="2" s="1"/>
  <c r="N2304" i="2"/>
  <c r="O2304" i="2" s="1"/>
  <c r="N2384" i="2"/>
  <c r="O2384" i="2" s="1"/>
  <c r="N2058" i="2"/>
  <c r="O2058" i="2" s="1"/>
  <c r="N2673" i="2"/>
  <c r="O2673" i="2" s="1"/>
  <c r="S3129" i="2" s="1"/>
  <c r="S2672" i="2"/>
  <c r="Q2672" i="2"/>
  <c r="P2672" i="2"/>
  <c r="N3467" i="2" l="1"/>
  <c r="O3467" i="2" s="1"/>
  <c r="A3468" i="2"/>
  <c r="Q3466" i="2"/>
  <c r="S3466" i="2"/>
  <c r="P3466" i="2"/>
  <c r="N2305" i="2"/>
  <c r="O2305" i="2" s="1"/>
  <c r="N2468" i="2"/>
  <c r="O2468" i="2" s="1"/>
  <c r="P2384" i="2"/>
  <c r="Q2384" i="2"/>
  <c r="P2344" i="2"/>
  <c r="T2420" i="2" s="1"/>
  <c r="Q2344" i="2"/>
  <c r="Q2263" i="2"/>
  <c r="P2263" i="2"/>
  <c r="Q2508" i="2"/>
  <c r="P2508" i="2"/>
  <c r="S2474" i="2"/>
  <c r="Q2018" i="2"/>
  <c r="P2018" i="2"/>
  <c r="N2059" i="2"/>
  <c r="O2059" i="2" s="1"/>
  <c r="N2183" i="2"/>
  <c r="O2183" i="2" s="1"/>
  <c r="N2099" i="2"/>
  <c r="O2099" i="2" s="1"/>
  <c r="N2142" i="2"/>
  <c r="O2142" i="2" s="1"/>
  <c r="Q2223" i="2"/>
  <c r="P2223" i="2"/>
  <c r="T2299" i="2" s="1"/>
  <c r="Q2427" i="2"/>
  <c r="P2427" i="2"/>
  <c r="N2385" i="2"/>
  <c r="O2385" i="2" s="1"/>
  <c r="N2224" i="2"/>
  <c r="O2224" i="2" s="1"/>
  <c r="N2345" i="2"/>
  <c r="O2345" i="2" s="1"/>
  <c r="N2428" i="2"/>
  <c r="O2428" i="2" s="1"/>
  <c r="N2264" i="2"/>
  <c r="O2264" i="2" s="1"/>
  <c r="Q2509" i="2"/>
  <c r="P2509" i="2"/>
  <c r="N2019" i="2"/>
  <c r="O2019" i="2" s="1"/>
  <c r="S2514" i="2"/>
  <c r="P2058" i="2"/>
  <c r="Q2058" i="2"/>
  <c r="P2304" i="2"/>
  <c r="Q2304" i="2"/>
  <c r="S2638" i="2"/>
  <c r="Q2182" i="2"/>
  <c r="P2182" i="2"/>
  <c r="S2554" i="2"/>
  <c r="Q2098" i="2"/>
  <c r="P2098" i="2"/>
  <c r="T2174" i="2" s="1"/>
  <c r="Q2467" i="2"/>
  <c r="P2467" i="2"/>
  <c r="T2543" i="2" s="1"/>
  <c r="S2597" i="2"/>
  <c r="P2141" i="2"/>
  <c r="Q2141" i="2"/>
  <c r="N2674" i="2"/>
  <c r="O2674" i="2" s="1"/>
  <c r="S3130" i="2" s="1"/>
  <c r="P2673" i="2"/>
  <c r="S2673" i="2"/>
  <c r="Q2673" i="2"/>
  <c r="M2015" i="2"/>
  <c r="L2015" i="2"/>
  <c r="M2014" i="2"/>
  <c r="L2014" i="2"/>
  <c r="M2013" i="2"/>
  <c r="L2013" i="2"/>
  <c r="M2012" i="2"/>
  <c r="L2012" i="2"/>
  <c r="M2011" i="2"/>
  <c r="L2011" i="2"/>
  <c r="M2010" i="2"/>
  <c r="L2010" i="2"/>
  <c r="M2009" i="2"/>
  <c r="L2009" i="2"/>
  <c r="M2008" i="2"/>
  <c r="L2008" i="2"/>
  <c r="M2007" i="2"/>
  <c r="L2007" i="2"/>
  <c r="M2006" i="2"/>
  <c r="L2006" i="2"/>
  <c r="M2005" i="2"/>
  <c r="L2005" i="2"/>
  <c r="M2004" i="2"/>
  <c r="L2004" i="2"/>
  <c r="M2003" i="2"/>
  <c r="L2003" i="2"/>
  <c r="M2002" i="2"/>
  <c r="L2002" i="2"/>
  <c r="M2001" i="2"/>
  <c r="L2001" i="2"/>
  <c r="M2000" i="2"/>
  <c r="L2000" i="2"/>
  <c r="M1999" i="2"/>
  <c r="L1999" i="2"/>
  <c r="M1998" i="2"/>
  <c r="L1998" i="2"/>
  <c r="M1997" i="2"/>
  <c r="L1997" i="2"/>
  <c r="M1996" i="2"/>
  <c r="L1996" i="2"/>
  <c r="M1995" i="2"/>
  <c r="L1995" i="2"/>
  <c r="M1994" i="2"/>
  <c r="L1994" i="2"/>
  <c r="M1993" i="2"/>
  <c r="L1993" i="2"/>
  <c r="M1992" i="2"/>
  <c r="L1992" i="2"/>
  <c r="M1991" i="2"/>
  <c r="L1991" i="2"/>
  <c r="M1990" i="2"/>
  <c r="L1990" i="2"/>
  <c r="M1989" i="2"/>
  <c r="L1989" i="2"/>
  <c r="M1988" i="2"/>
  <c r="L1988" i="2"/>
  <c r="M1987" i="2"/>
  <c r="L1987" i="2"/>
  <c r="M1986" i="2"/>
  <c r="L1986" i="2"/>
  <c r="M1985" i="2"/>
  <c r="L1985" i="2"/>
  <c r="M1984" i="2"/>
  <c r="L1984" i="2"/>
  <c r="M1983" i="2"/>
  <c r="L1983" i="2"/>
  <c r="M1982" i="2"/>
  <c r="L1982" i="2"/>
  <c r="M1981" i="2"/>
  <c r="L1981" i="2"/>
  <c r="M1980" i="2"/>
  <c r="L1980" i="2"/>
  <c r="M1979" i="2"/>
  <c r="L1979" i="2"/>
  <c r="M1978" i="2"/>
  <c r="L1978" i="2"/>
  <c r="N1978" i="2"/>
  <c r="O1978" i="2" s="1"/>
  <c r="S2434" i="2" s="1"/>
  <c r="N3468" i="2" l="1"/>
  <c r="O3468" i="2" s="1"/>
  <c r="A3469" i="2"/>
  <c r="S3467" i="2"/>
  <c r="P3467" i="2"/>
  <c r="Q3467" i="2"/>
  <c r="N1979" i="2"/>
  <c r="O1979" i="2" s="1"/>
  <c r="S2435" i="2" s="1"/>
  <c r="Q2428" i="2"/>
  <c r="P2428" i="2"/>
  <c r="P2224" i="2"/>
  <c r="T2300" i="2" s="1"/>
  <c r="Q2224" i="2"/>
  <c r="P2142" i="2"/>
  <c r="S2598" i="2"/>
  <c r="Q2142" i="2"/>
  <c r="S2639" i="2"/>
  <c r="Q2183" i="2"/>
  <c r="P2183" i="2"/>
  <c r="N2469" i="2"/>
  <c r="O2469" i="2" s="1"/>
  <c r="P2468" i="2"/>
  <c r="T2544" i="2" s="1"/>
  <c r="Q2468" i="2"/>
  <c r="N2429" i="2"/>
  <c r="O2429" i="2" s="1"/>
  <c r="N2225" i="2"/>
  <c r="O2225" i="2" s="1"/>
  <c r="N2143" i="2"/>
  <c r="O2143" i="2" s="1"/>
  <c r="N2184" i="2"/>
  <c r="O2184" i="2" s="1"/>
  <c r="P2305" i="2"/>
  <c r="Q2305" i="2"/>
  <c r="N2020" i="2"/>
  <c r="O2020" i="2" s="1"/>
  <c r="N2265" i="2"/>
  <c r="O2265" i="2" s="1"/>
  <c r="N2346" i="2"/>
  <c r="O2346" i="2" s="1"/>
  <c r="N2386" i="2"/>
  <c r="O2386" i="2" s="1"/>
  <c r="N2100" i="2"/>
  <c r="O2100" i="2" s="1"/>
  <c r="N2060" i="2"/>
  <c r="O2060" i="2" s="1"/>
  <c r="S2475" i="2"/>
  <c r="Q2019" i="2"/>
  <c r="P2019" i="2"/>
  <c r="Q2264" i="2"/>
  <c r="P2264" i="2"/>
  <c r="Q2345" i="2"/>
  <c r="P2345" i="2"/>
  <c r="T2421" i="2" s="1"/>
  <c r="P2385" i="2"/>
  <c r="Q2385" i="2"/>
  <c r="S2555" i="2"/>
  <c r="P2099" i="2"/>
  <c r="T2175" i="2" s="1"/>
  <c r="Q2099" i="2"/>
  <c r="S2515" i="2"/>
  <c r="P2059" i="2"/>
  <c r="Q2059" i="2"/>
  <c r="N2306" i="2"/>
  <c r="O2306" i="2" s="1"/>
  <c r="N2675" i="2"/>
  <c r="O2675" i="2" s="1"/>
  <c r="S3131" i="2" s="1"/>
  <c r="P2674" i="2"/>
  <c r="S2674" i="2"/>
  <c r="Q2674" i="2"/>
  <c r="Q1978" i="2"/>
  <c r="P1978" i="2"/>
  <c r="T2054" i="2" s="1"/>
  <c r="N1940" i="2"/>
  <c r="O1940" i="2" s="1"/>
  <c r="M1977" i="2"/>
  <c r="L1977" i="2"/>
  <c r="M1976" i="2"/>
  <c r="L1976" i="2"/>
  <c r="M1975" i="2"/>
  <c r="L1975" i="2"/>
  <c r="M1974" i="2"/>
  <c r="L1974" i="2"/>
  <c r="M1973" i="2"/>
  <c r="L1973" i="2"/>
  <c r="M1972" i="2"/>
  <c r="L1972" i="2"/>
  <c r="M1971" i="2"/>
  <c r="L1971" i="2"/>
  <c r="M1970" i="2"/>
  <c r="L1970" i="2"/>
  <c r="M1969" i="2"/>
  <c r="L1969" i="2"/>
  <c r="M1968" i="2"/>
  <c r="L1968" i="2"/>
  <c r="M1967" i="2"/>
  <c r="L1967" i="2"/>
  <c r="M1966" i="2"/>
  <c r="L1966" i="2"/>
  <c r="M1965" i="2"/>
  <c r="L1965" i="2"/>
  <c r="M1964" i="2"/>
  <c r="L1964" i="2"/>
  <c r="M1963" i="2"/>
  <c r="L1963" i="2"/>
  <c r="M1962" i="2"/>
  <c r="L1962" i="2"/>
  <c r="M1961" i="2"/>
  <c r="L1961" i="2"/>
  <c r="M1960" i="2"/>
  <c r="L1960" i="2"/>
  <c r="M1959" i="2"/>
  <c r="L1959" i="2"/>
  <c r="M1958" i="2"/>
  <c r="L1958" i="2"/>
  <c r="M1957" i="2"/>
  <c r="L1957" i="2"/>
  <c r="M1956" i="2"/>
  <c r="L1956" i="2"/>
  <c r="M1955" i="2"/>
  <c r="L1955" i="2"/>
  <c r="M1954" i="2"/>
  <c r="L1954" i="2"/>
  <c r="M1953" i="2"/>
  <c r="L1953" i="2"/>
  <c r="M1952" i="2"/>
  <c r="L1952" i="2"/>
  <c r="M1951" i="2"/>
  <c r="L1951" i="2"/>
  <c r="M1950" i="2"/>
  <c r="L1950" i="2"/>
  <c r="M1949" i="2"/>
  <c r="L1949" i="2"/>
  <c r="M1948" i="2"/>
  <c r="L1948" i="2"/>
  <c r="M1947" i="2"/>
  <c r="L1947" i="2"/>
  <c r="M1946" i="2"/>
  <c r="L1946" i="2"/>
  <c r="M1945" i="2"/>
  <c r="L1945" i="2"/>
  <c r="M1944" i="2"/>
  <c r="L1944" i="2"/>
  <c r="M1943" i="2"/>
  <c r="L1943" i="2"/>
  <c r="M1942" i="2"/>
  <c r="L1942" i="2"/>
  <c r="M1941" i="2"/>
  <c r="L1941" i="2"/>
  <c r="M1940" i="2"/>
  <c r="L1940" i="2"/>
  <c r="N3469" i="2" l="1"/>
  <c r="O3469" i="2" s="1"/>
  <c r="A3470" i="2"/>
  <c r="P3468" i="2"/>
  <c r="Q3468" i="2"/>
  <c r="S3468" i="2"/>
  <c r="Q1979" i="2"/>
  <c r="P1979" i="2"/>
  <c r="T2055" i="2" s="1"/>
  <c r="N1941" i="2"/>
  <c r="O1941" i="2" s="1"/>
  <c r="S2397" i="2" s="1"/>
  <c r="P2346" i="2"/>
  <c r="T2422" i="2" s="1"/>
  <c r="Q2346" i="2"/>
  <c r="S2640" i="2"/>
  <c r="P2184" i="2"/>
  <c r="Q2184" i="2"/>
  <c r="S2556" i="2"/>
  <c r="Q2100" i="2"/>
  <c r="P2100" i="2"/>
  <c r="T2176" i="2" s="1"/>
  <c r="S2476" i="2"/>
  <c r="P2020" i="2"/>
  <c r="Q2020" i="2"/>
  <c r="Q2225" i="2"/>
  <c r="P2225" i="2"/>
  <c r="T2301" i="2" s="1"/>
  <c r="P2306" i="2"/>
  <c r="Q2306" i="2"/>
  <c r="N2101" i="2"/>
  <c r="O2101" i="2" s="1"/>
  <c r="N2347" i="2"/>
  <c r="O2347" i="2" s="1"/>
  <c r="N2021" i="2"/>
  <c r="O2021" i="2" s="1"/>
  <c r="N2185" i="2"/>
  <c r="O2185" i="2" s="1"/>
  <c r="N2226" i="2"/>
  <c r="O2226" i="2" s="1"/>
  <c r="N2307" i="2"/>
  <c r="O2307" i="2" s="1"/>
  <c r="P2386" i="2"/>
  <c r="Q2386" i="2"/>
  <c r="S2599" i="2"/>
  <c r="Q2143" i="2"/>
  <c r="P2143" i="2"/>
  <c r="S2516" i="2"/>
  <c r="Q2060" i="2"/>
  <c r="P2060" i="2"/>
  <c r="P2265" i="2"/>
  <c r="Q2265" i="2"/>
  <c r="P2429" i="2"/>
  <c r="Q2429" i="2"/>
  <c r="Q2469" i="2"/>
  <c r="P2469" i="2"/>
  <c r="T2545" i="2" s="1"/>
  <c r="N2061" i="2"/>
  <c r="O2061" i="2" s="1"/>
  <c r="N2387" i="2"/>
  <c r="O2387" i="2" s="1"/>
  <c r="N2266" i="2"/>
  <c r="O2266" i="2" s="1"/>
  <c r="N2144" i="2"/>
  <c r="O2144" i="2" s="1"/>
  <c r="N2430" i="2"/>
  <c r="O2430" i="2" s="1"/>
  <c r="N2471" i="2"/>
  <c r="O2471" i="2" s="1"/>
  <c r="N2470" i="2"/>
  <c r="O2470" i="2" s="1"/>
  <c r="N1980" i="2"/>
  <c r="O1980" i="2" s="1"/>
  <c r="P2675" i="2"/>
  <c r="Q2675" i="2"/>
  <c r="S2675" i="2"/>
  <c r="N2676" i="2"/>
  <c r="O2676" i="2" s="1"/>
  <c r="S3132" i="2" s="1"/>
  <c r="P1940" i="2"/>
  <c r="S2396" i="2"/>
  <c r="Q1940" i="2"/>
  <c r="V16" i="4"/>
  <c r="W16" i="4" s="1"/>
  <c r="V17" i="4"/>
  <c r="W17" i="4" s="1"/>
  <c r="V158" i="4"/>
  <c r="W158" i="4" s="1"/>
  <c r="V159" i="4"/>
  <c r="W159" i="4" s="1"/>
  <c r="M16" i="4"/>
  <c r="N16" i="4" s="1"/>
  <c r="M17" i="4"/>
  <c r="N17" i="4" s="1"/>
  <c r="M158" i="4"/>
  <c r="N158" i="4" s="1"/>
  <c r="M159" i="4"/>
  <c r="N159" i="4" s="1"/>
  <c r="D158" i="4"/>
  <c r="E158" i="4" s="1"/>
  <c r="D159" i="4"/>
  <c r="E159" i="4" s="1"/>
  <c r="D16" i="4"/>
  <c r="E16" i="4" s="1"/>
  <c r="D17" i="4"/>
  <c r="E17" i="4" s="1"/>
  <c r="N3470" i="2" l="1"/>
  <c r="O3470" i="2" s="1"/>
  <c r="A3471" i="2"/>
  <c r="S3469" i="2"/>
  <c r="Q3469" i="2"/>
  <c r="P3469" i="2"/>
  <c r="Q1941" i="2"/>
  <c r="P1941" i="2"/>
  <c r="S2600" i="2"/>
  <c r="Q2144" i="2"/>
  <c r="P2144" i="2"/>
  <c r="P2430" i="2"/>
  <c r="Q2430" i="2"/>
  <c r="S2517" i="2"/>
  <c r="Q2061" i="2"/>
  <c r="P2061" i="2"/>
  <c r="N1981" i="2"/>
  <c r="O1981" i="2" s="1"/>
  <c r="N2431" i="2"/>
  <c r="O2431" i="2" s="1"/>
  <c r="N2267" i="2"/>
  <c r="O2267" i="2" s="1"/>
  <c r="N2062" i="2"/>
  <c r="O2062" i="2" s="1"/>
  <c r="N2308" i="2"/>
  <c r="O2308" i="2" s="1"/>
  <c r="N2186" i="2"/>
  <c r="O2186" i="2" s="1"/>
  <c r="N2348" i="2"/>
  <c r="O2348" i="2" s="1"/>
  <c r="Q2226" i="2"/>
  <c r="P2226" i="2"/>
  <c r="T2302" i="2" s="1"/>
  <c r="S2477" i="2"/>
  <c r="Q2021" i="2"/>
  <c r="P2021" i="2"/>
  <c r="S2557" i="2"/>
  <c r="Q2101" i="2"/>
  <c r="P2101" i="2"/>
  <c r="T2177" i="2" s="1"/>
  <c r="P2387" i="2"/>
  <c r="Q2387" i="2"/>
  <c r="Q2471" i="2"/>
  <c r="P2471" i="2"/>
  <c r="T2547" i="2" s="1"/>
  <c r="N2145" i="2"/>
  <c r="O2145" i="2" s="1"/>
  <c r="N2388" i="2"/>
  <c r="O2388" i="2" s="1"/>
  <c r="N2227" i="2"/>
  <c r="O2227" i="2" s="1"/>
  <c r="N2022" i="2"/>
  <c r="O2022" i="2" s="1"/>
  <c r="N2102" i="2"/>
  <c r="O2102" i="2" s="1"/>
  <c r="P2470" i="2"/>
  <c r="T2546" i="2" s="1"/>
  <c r="Q2470" i="2"/>
  <c r="S2436" i="2"/>
  <c r="Q1980" i="2"/>
  <c r="P1980" i="2"/>
  <c r="T2056" i="2" s="1"/>
  <c r="Q2266" i="2"/>
  <c r="P2266" i="2"/>
  <c r="P2307" i="2"/>
  <c r="Q2307" i="2"/>
  <c r="S2641" i="2"/>
  <c r="P2185" i="2"/>
  <c r="Q2185" i="2"/>
  <c r="Q2347" i="2"/>
  <c r="P2347" i="2"/>
  <c r="T2423" i="2" s="1"/>
  <c r="N1942" i="2"/>
  <c r="O1942" i="2" s="1"/>
  <c r="S2676" i="2"/>
  <c r="Q2676" i="2"/>
  <c r="P2676" i="2"/>
  <c r="N2677" i="2"/>
  <c r="O2677" i="2" s="1"/>
  <c r="S3133" i="2" s="1"/>
  <c r="P18" i="4"/>
  <c r="Y18" i="4"/>
  <c r="G18" i="4"/>
  <c r="G160" i="4"/>
  <c r="P160" i="4"/>
  <c r="Y160" i="4"/>
  <c r="M1939" i="2"/>
  <c r="L1939" i="2"/>
  <c r="M1938" i="2"/>
  <c r="L1938" i="2"/>
  <c r="M1937" i="2"/>
  <c r="L1937" i="2"/>
  <c r="M1936" i="2"/>
  <c r="L1936" i="2"/>
  <c r="M1935" i="2"/>
  <c r="L1935" i="2"/>
  <c r="M1934" i="2"/>
  <c r="L1934" i="2"/>
  <c r="M1933" i="2"/>
  <c r="L1933" i="2"/>
  <c r="M1932" i="2"/>
  <c r="L1932" i="2"/>
  <c r="M1931" i="2"/>
  <c r="L1931" i="2"/>
  <c r="M1930" i="2"/>
  <c r="L1930" i="2"/>
  <c r="M1929" i="2"/>
  <c r="L1929" i="2"/>
  <c r="M1928" i="2"/>
  <c r="L1928" i="2"/>
  <c r="M1927" i="2"/>
  <c r="L1927" i="2"/>
  <c r="M1926" i="2"/>
  <c r="L1926" i="2"/>
  <c r="M1925" i="2"/>
  <c r="L1925" i="2"/>
  <c r="M1924" i="2"/>
  <c r="L1924" i="2"/>
  <c r="M1923" i="2"/>
  <c r="L1923" i="2"/>
  <c r="M1922" i="2"/>
  <c r="L1922" i="2"/>
  <c r="M1921" i="2"/>
  <c r="L1921" i="2"/>
  <c r="M1920" i="2"/>
  <c r="L1920" i="2"/>
  <c r="M1919" i="2"/>
  <c r="L1919" i="2"/>
  <c r="M1918" i="2"/>
  <c r="L1918" i="2"/>
  <c r="M1917" i="2"/>
  <c r="L1917" i="2"/>
  <c r="M1916" i="2"/>
  <c r="L1916" i="2"/>
  <c r="M1915" i="2"/>
  <c r="L1915" i="2"/>
  <c r="M1914" i="2"/>
  <c r="L1914" i="2"/>
  <c r="M1913" i="2"/>
  <c r="L1913" i="2"/>
  <c r="M1912" i="2"/>
  <c r="L1912" i="2"/>
  <c r="M1911" i="2"/>
  <c r="L1911" i="2"/>
  <c r="M1910" i="2"/>
  <c r="L1910" i="2"/>
  <c r="M1909" i="2"/>
  <c r="L1909" i="2"/>
  <c r="M1908" i="2"/>
  <c r="L1908" i="2"/>
  <c r="M1907" i="2"/>
  <c r="L1907" i="2"/>
  <c r="M1906" i="2"/>
  <c r="L1906" i="2"/>
  <c r="M1905" i="2"/>
  <c r="L1905" i="2"/>
  <c r="M1904" i="2"/>
  <c r="L1904" i="2"/>
  <c r="M1903" i="2"/>
  <c r="L1903" i="2"/>
  <c r="M1902" i="2"/>
  <c r="L1902" i="2"/>
  <c r="N1902" i="2"/>
  <c r="O1902" i="2" s="1"/>
  <c r="S2358" i="2" s="1"/>
  <c r="N3471" i="2" l="1"/>
  <c r="O3471" i="2" s="1"/>
  <c r="A3472" i="2"/>
  <c r="Q3470" i="2"/>
  <c r="P3470" i="2"/>
  <c r="S3470" i="2"/>
  <c r="S2601" i="2"/>
  <c r="Q2145" i="2"/>
  <c r="P2145" i="2"/>
  <c r="S2518" i="2"/>
  <c r="P2062" i="2"/>
  <c r="Q2062" i="2"/>
  <c r="P2431" i="2"/>
  <c r="Q2431" i="2"/>
  <c r="N1943" i="2"/>
  <c r="O1943" i="2" s="1"/>
  <c r="N2103" i="2"/>
  <c r="O2103" i="2" s="1"/>
  <c r="N2228" i="2"/>
  <c r="O2228" i="2" s="1"/>
  <c r="N2146" i="2"/>
  <c r="O2146" i="2" s="1"/>
  <c r="N2187" i="2"/>
  <c r="O2187" i="2" s="1"/>
  <c r="N2063" i="2"/>
  <c r="O2063" i="2" s="1"/>
  <c r="N2433" i="2"/>
  <c r="O2433" i="2" s="1"/>
  <c r="N2432" i="2"/>
  <c r="O2432" i="2" s="1"/>
  <c r="S2398" i="2"/>
  <c r="Q1942" i="2"/>
  <c r="P1942" i="2"/>
  <c r="P2227" i="2"/>
  <c r="T2303" i="2" s="1"/>
  <c r="Q2227" i="2"/>
  <c r="P2388" i="2"/>
  <c r="Q2388" i="2"/>
  <c r="P2348" i="2"/>
  <c r="T2424" i="2" s="1"/>
  <c r="Q2348" i="2"/>
  <c r="Q2308" i="2"/>
  <c r="P2308" i="2"/>
  <c r="P2267" i="2"/>
  <c r="Q2267" i="2"/>
  <c r="S2437" i="2"/>
  <c r="Q1981" i="2"/>
  <c r="P1981" i="2"/>
  <c r="T2057" i="2" s="1"/>
  <c r="N1903" i="2"/>
  <c r="O1903" i="2" s="1"/>
  <c r="S2359" i="2" s="1"/>
  <c r="S2558" i="2"/>
  <c r="P2102" i="2"/>
  <c r="T2178" i="2" s="1"/>
  <c r="Q2102" i="2"/>
  <c r="S2642" i="2"/>
  <c r="P2186" i="2"/>
  <c r="Q2186" i="2"/>
  <c r="S2478" i="2"/>
  <c r="Q2022" i="2"/>
  <c r="P2022" i="2"/>
  <c r="N2023" i="2"/>
  <c r="O2023" i="2" s="1"/>
  <c r="N2389" i="2"/>
  <c r="O2389" i="2" s="1"/>
  <c r="N2349" i="2"/>
  <c r="O2349" i="2" s="1"/>
  <c r="N2309" i="2"/>
  <c r="O2309" i="2" s="1"/>
  <c r="N2268" i="2"/>
  <c r="O2268" i="2" s="1"/>
  <c r="N1982" i="2"/>
  <c r="O1982" i="2" s="1"/>
  <c r="Q2677" i="2"/>
  <c r="P2677" i="2"/>
  <c r="S2677" i="2"/>
  <c r="N2678" i="2"/>
  <c r="O2678" i="2" s="1"/>
  <c r="S3134" i="2" s="1"/>
  <c r="Q1902" i="2"/>
  <c r="P1902" i="2"/>
  <c r="N3472" i="2" l="1"/>
  <c r="O3472" i="2" s="1"/>
  <c r="A3473" i="2"/>
  <c r="Q3471" i="2"/>
  <c r="S3471" i="2"/>
  <c r="P3471" i="2"/>
  <c r="P1903" i="2"/>
  <c r="Q1903" i="2"/>
  <c r="P2349" i="2"/>
  <c r="T2425" i="2" s="1"/>
  <c r="Q2349" i="2"/>
  <c r="N2147" i="2"/>
  <c r="O2147" i="2" s="1"/>
  <c r="N1983" i="2"/>
  <c r="O1983" i="2" s="1"/>
  <c r="N2310" i="2"/>
  <c r="O2310" i="2" s="1"/>
  <c r="N2390" i="2"/>
  <c r="O2390" i="2" s="1"/>
  <c r="S2519" i="2"/>
  <c r="P2063" i="2"/>
  <c r="Q2063" i="2"/>
  <c r="S2602" i="2"/>
  <c r="Q2146" i="2"/>
  <c r="P2146" i="2"/>
  <c r="S2559" i="2"/>
  <c r="P2103" i="2"/>
  <c r="T2179" i="2" s="1"/>
  <c r="Q2103" i="2"/>
  <c r="P2268" i="2"/>
  <c r="Q2268" i="2"/>
  <c r="N1904" i="2"/>
  <c r="O1904" i="2" s="1"/>
  <c r="N2104" i="2"/>
  <c r="O2104" i="2" s="1"/>
  <c r="N2269" i="2"/>
  <c r="O2269" i="2" s="1"/>
  <c r="N2350" i="2"/>
  <c r="O2350" i="2" s="1"/>
  <c r="N2024" i="2"/>
  <c r="O2024" i="2" s="1"/>
  <c r="P2432" i="2"/>
  <c r="Q2432" i="2"/>
  <c r="S2643" i="2"/>
  <c r="P2187" i="2"/>
  <c r="Q2187" i="2"/>
  <c r="Q2228" i="2"/>
  <c r="P2228" i="2"/>
  <c r="T2304" i="2" s="1"/>
  <c r="S2399" i="2"/>
  <c r="Q1943" i="2"/>
  <c r="P1943" i="2"/>
  <c r="S2479" i="2"/>
  <c r="P2023" i="2"/>
  <c r="Q2023" i="2"/>
  <c r="N2064" i="2"/>
  <c r="O2064" i="2" s="1"/>
  <c r="S2438" i="2"/>
  <c r="Q1982" i="2"/>
  <c r="P1982" i="2"/>
  <c r="T2058" i="2" s="1"/>
  <c r="Q2309" i="2"/>
  <c r="P2309" i="2"/>
  <c r="P2389" i="2"/>
  <c r="Q2389" i="2"/>
  <c r="Q2433" i="2"/>
  <c r="P2433" i="2"/>
  <c r="N2188" i="2"/>
  <c r="O2188" i="2" s="1"/>
  <c r="N2229" i="2"/>
  <c r="O2229" i="2" s="1"/>
  <c r="N1944" i="2"/>
  <c r="O1944" i="2" s="1"/>
  <c r="Q2678" i="2"/>
  <c r="P2678" i="2"/>
  <c r="S2678" i="2"/>
  <c r="N2679" i="2"/>
  <c r="O2679" i="2" s="1"/>
  <c r="S3135" i="2" s="1"/>
  <c r="M1901" i="2"/>
  <c r="L1901" i="2"/>
  <c r="M1900" i="2"/>
  <c r="L1900" i="2"/>
  <c r="M1899" i="2"/>
  <c r="L1899" i="2"/>
  <c r="M1898" i="2"/>
  <c r="L1898" i="2"/>
  <c r="M1897" i="2"/>
  <c r="L1897" i="2"/>
  <c r="M1896" i="2"/>
  <c r="L1896" i="2"/>
  <c r="M1895" i="2"/>
  <c r="L1895" i="2"/>
  <c r="M1894" i="2"/>
  <c r="L1894" i="2"/>
  <c r="M1893" i="2"/>
  <c r="L1893" i="2"/>
  <c r="M1892" i="2"/>
  <c r="L1892" i="2"/>
  <c r="M1891" i="2"/>
  <c r="L1891" i="2"/>
  <c r="M1890" i="2"/>
  <c r="L1890" i="2"/>
  <c r="M1889" i="2"/>
  <c r="L1889" i="2"/>
  <c r="M1888" i="2"/>
  <c r="L1888" i="2"/>
  <c r="M1887" i="2"/>
  <c r="L1887" i="2"/>
  <c r="M1886" i="2"/>
  <c r="L1886" i="2"/>
  <c r="M1885" i="2"/>
  <c r="L1885" i="2"/>
  <c r="M1884" i="2"/>
  <c r="L1884" i="2"/>
  <c r="M1883" i="2"/>
  <c r="L1883" i="2"/>
  <c r="M1882" i="2"/>
  <c r="L1882" i="2"/>
  <c r="M1881" i="2"/>
  <c r="L1881" i="2"/>
  <c r="M1880" i="2"/>
  <c r="L1880" i="2"/>
  <c r="M1879" i="2"/>
  <c r="L1879" i="2"/>
  <c r="M1878" i="2"/>
  <c r="L1878" i="2"/>
  <c r="M1877" i="2"/>
  <c r="L1877" i="2"/>
  <c r="M1876" i="2"/>
  <c r="L1876" i="2"/>
  <c r="M1875" i="2"/>
  <c r="L1875" i="2"/>
  <c r="M1874" i="2"/>
  <c r="L1874" i="2"/>
  <c r="M1873" i="2"/>
  <c r="L1873" i="2"/>
  <c r="M1872" i="2"/>
  <c r="L1872" i="2"/>
  <c r="M1871" i="2"/>
  <c r="L1871" i="2"/>
  <c r="M1870" i="2"/>
  <c r="L1870" i="2"/>
  <c r="M1869" i="2"/>
  <c r="L1869" i="2"/>
  <c r="M1868" i="2"/>
  <c r="L1868" i="2"/>
  <c r="M1867" i="2"/>
  <c r="L1867" i="2"/>
  <c r="M1866" i="2"/>
  <c r="L1866" i="2"/>
  <c r="M1865" i="2"/>
  <c r="L1865" i="2"/>
  <c r="M1864" i="2"/>
  <c r="L1864" i="2"/>
  <c r="N1864" i="2"/>
  <c r="O1864" i="2" s="1"/>
  <c r="S2320" i="2" s="1"/>
  <c r="N3473" i="2" l="1"/>
  <c r="O3473" i="2" s="1"/>
  <c r="A3474" i="2"/>
  <c r="P3472" i="2"/>
  <c r="Q3472" i="2"/>
  <c r="S3472" i="2"/>
  <c r="N1945" i="2"/>
  <c r="O1945" i="2" s="1"/>
  <c r="N2189" i="2"/>
  <c r="O2189" i="2" s="1"/>
  <c r="N2351" i="2"/>
  <c r="O2351" i="2" s="1"/>
  <c r="N2105" i="2"/>
  <c r="O2105" i="2" s="1"/>
  <c r="Q2229" i="2"/>
  <c r="P2229" i="2"/>
  <c r="T2305" i="2" s="1"/>
  <c r="S2480" i="2"/>
  <c r="P2024" i="2"/>
  <c r="Q2024" i="2"/>
  <c r="Q2269" i="2"/>
  <c r="P2269" i="2"/>
  <c r="S2360" i="2"/>
  <c r="Q1904" i="2"/>
  <c r="P1904" i="2"/>
  <c r="N2311" i="2"/>
  <c r="O2311" i="2" s="1"/>
  <c r="N2148" i="2"/>
  <c r="O2148" i="2" s="1"/>
  <c r="Q2310" i="2"/>
  <c r="P2310" i="2"/>
  <c r="N1865" i="2"/>
  <c r="O1865" i="2" s="1"/>
  <c r="Q1865" i="2" s="1"/>
  <c r="N2230" i="2"/>
  <c r="O2230" i="2" s="1"/>
  <c r="S2520" i="2"/>
  <c r="P2064" i="2"/>
  <c r="Q2064" i="2"/>
  <c r="N2025" i="2"/>
  <c r="O2025" i="2" s="1"/>
  <c r="N2270" i="2"/>
  <c r="O2270" i="2" s="1"/>
  <c r="N1905" i="2"/>
  <c r="O1905" i="2" s="1"/>
  <c r="P2390" i="2"/>
  <c r="Q2390" i="2"/>
  <c r="S2439" i="2"/>
  <c r="P1983" i="2"/>
  <c r="T2059" i="2" s="1"/>
  <c r="Q1983" i="2"/>
  <c r="Q2147" i="2"/>
  <c r="P2147" i="2"/>
  <c r="S2603" i="2"/>
  <c r="S2400" i="2"/>
  <c r="Q1944" i="2"/>
  <c r="P1944" i="2"/>
  <c r="S2644" i="2"/>
  <c r="Q2188" i="2"/>
  <c r="P2188" i="2"/>
  <c r="N2065" i="2"/>
  <c r="O2065" i="2" s="1"/>
  <c r="P2350" i="2"/>
  <c r="T2426" i="2" s="1"/>
  <c r="Q2350" i="2"/>
  <c r="S2560" i="2"/>
  <c r="Q2104" i="2"/>
  <c r="P2104" i="2"/>
  <c r="T2180" i="2" s="1"/>
  <c r="N2391" i="2"/>
  <c r="O2391" i="2" s="1"/>
  <c r="N1984" i="2"/>
  <c r="O1984" i="2" s="1"/>
  <c r="Q2679" i="2"/>
  <c r="S2679" i="2"/>
  <c r="P2679" i="2"/>
  <c r="N2680" i="2"/>
  <c r="O2680" i="2" s="1"/>
  <c r="S3136" i="2" s="1"/>
  <c r="Q1864" i="2"/>
  <c r="P1864" i="2"/>
  <c r="T1940" i="2" s="1"/>
  <c r="D10" i="4"/>
  <c r="D157" i="4"/>
  <c r="E157" i="4" s="1"/>
  <c r="M157" i="4"/>
  <c r="N157" i="4" s="1"/>
  <c r="M15" i="4"/>
  <c r="N15" i="4" s="1"/>
  <c r="D15" i="4"/>
  <c r="E15" i="4" s="1"/>
  <c r="V157" i="4"/>
  <c r="W157" i="4" s="1"/>
  <c r="V15" i="4"/>
  <c r="W15" i="4" s="1"/>
  <c r="N3474" i="2" l="1"/>
  <c r="O3474" i="2" s="1"/>
  <c r="A3475" i="2"/>
  <c r="P3473" i="2"/>
  <c r="S3473" i="2"/>
  <c r="Q3473" i="2"/>
  <c r="P1865" i="2"/>
  <c r="T1941" i="2" s="1"/>
  <c r="S2321" i="2"/>
  <c r="Q2230" i="2"/>
  <c r="P2230" i="2"/>
  <c r="T2306" i="2" s="1"/>
  <c r="S2645" i="2"/>
  <c r="Q2189" i="2"/>
  <c r="P2189" i="2"/>
  <c r="N2392" i="2"/>
  <c r="O2392" i="2" s="1"/>
  <c r="Q2270" i="2"/>
  <c r="P2270" i="2"/>
  <c r="N2231" i="2"/>
  <c r="O2231" i="2" s="1"/>
  <c r="N2312" i="2"/>
  <c r="O2312" i="2" s="1"/>
  <c r="N2106" i="2"/>
  <c r="O2106" i="2" s="1"/>
  <c r="N2190" i="2"/>
  <c r="O2190" i="2" s="1"/>
  <c r="Q2311" i="2"/>
  <c r="P2311" i="2"/>
  <c r="S2440" i="2"/>
  <c r="Q1984" i="2"/>
  <c r="P1984" i="2"/>
  <c r="T2060" i="2" s="1"/>
  <c r="N2271" i="2"/>
  <c r="O2271" i="2" s="1"/>
  <c r="S2604" i="2"/>
  <c r="P2148" i="2"/>
  <c r="Q2148" i="2"/>
  <c r="Q2351" i="2"/>
  <c r="P2351" i="2"/>
  <c r="T2427" i="2" s="1"/>
  <c r="S2401" i="2"/>
  <c r="Q1945" i="2"/>
  <c r="P1945" i="2"/>
  <c r="Q2391" i="2"/>
  <c r="P2391" i="2"/>
  <c r="N2066" i="2"/>
  <c r="O2066" i="2" s="1"/>
  <c r="N1906" i="2"/>
  <c r="O1906" i="2" s="1"/>
  <c r="N2026" i="2"/>
  <c r="O2026" i="2" s="1"/>
  <c r="S2561" i="2"/>
  <c r="Q2105" i="2"/>
  <c r="P2105" i="2"/>
  <c r="T2181" i="2" s="1"/>
  <c r="N1985" i="2"/>
  <c r="O1985" i="2" s="1"/>
  <c r="S2521" i="2"/>
  <c r="Q2065" i="2"/>
  <c r="P2065" i="2"/>
  <c r="S2361" i="2"/>
  <c r="Q1905" i="2"/>
  <c r="P1905" i="2"/>
  <c r="S2481" i="2"/>
  <c r="Q2025" i="2"/>
  <c r="P2025" i="2"/>
  <c r="N1866" i="2"/>
  <c r="O1866" i="2" s="1"/>
  <c r="N2149" i="2"/>
  <c r="O2149" i="2" s="1"/>
  <c r="N2352" i="2"/>
  <c r="O2352" i="2" s="1"/>
  <c r="N1946" i="2"/>
  <c r="O1946" i="2" s="1"/>
  <c r="N2681" i="2"/>
  <c r="O2681" i="2" s="1"/>
  <c r="S3137" i="2" s="1"/>
  <c r="P2680" i="2"/>
  <c r="S2680" i="2"/>
  <c r="Q2680" i="2"/>
  <c r="N3475" i="2" l="1"/>
  <c r="O3475" i="2" s="1"/>
  <c r="A3476" i="2"/>
  <c r="P3474" i="2"/>
  <c r="Q3474" i="2"/>
  <c r="S3474" i="2"/>
  <c r="Q2271" i="2"/>
  <c r="P2271" i="2"/>
  <c r="N2191" i="2"/>
  <c r="O2191" i="2" s="1"/>
  <c r="S2605" i="2"/>
  <c r="Q2149" i="2"/>
  <c r="P2149" i="2"/>
  <c r="S2562" i="2"/>
  <c r="Q2106" i="2"/>
  <c r="P2106" i="2"/>
  <c r="T2182" i="2" s="1"/>
  <c r="Q2231" i="2"/>
  <c r="P2231" i="2"/>
  <c r="T2307" i="2" s="1"/>
  <c r="P2392" i="2"/>
  <c r="Q2392" i="2"/>
  <c r="Q2352" i="2"/>
  <c r="P2352" i="2"/>
  <c r="T2428" i="2" s="1"/>
  <c r="N2353" i="2"/>
  <c r="O2353" i="2" s="1"/>
  <c r="N1867" i="2"/>
  <c r="O1867" i="2" s="1"/>
  <c r="N2027" i="2"/>
  <c r="O2027" i="2" s="1"/>
  <c r="N2067" i="2"/>
  <c r="O2067" i="2" s="1"/>
  <c r="N2313" i="2"/>
  <c r="O2313" i="2" s="1"/>
  <c r="S2402" i="2"/>
  <c r="Q1946" i="2"/>
  <c r="P1946" i="2"/>
  <c r="S2362" i="2"/>
  <c r="P1906" i="2"/>
  <c r="Q1906" i="2"/>
  <c r="N2272" i="2"/>
  <c r="O2272" i="2" s="1"/>
  <c r="N1947" i="2"/>
  <c r="O1947" i="2" s="1"/>
  <c r="N2150" i="2"/>
  <c r="O2150" i="2" s="1"/>
  <c r="S2441" i="2"/>
  <c r="Q1985" i="2"/>
  <c r="P1985" i="2"/>
  <c r="T2061" i="2" s="1"/>
  <c r="N1907" i="2"/>
  <c r="O1907" i="2" s="1"/>
  <c r="N2107" i="2"/>
  <c r="O2107" i="2" s="1"/>
  <c r="N2232" i="2"/>
  <c r="O2232" i="2" s="1"/>
  <c r="N2393" i="2"/>
  <c r="O2393" i="2" s="1"/>
  <c r="S2322" i="2"/>
  <c r="Q1866" i="2"/>
  <c r="P1866" i="2"/>
  <c r="T1942" i="2" s="1"/>
  <c r="N1986" i="2"/>
  <c r="O1986" i="2" s="1"/>
  <c r="S2482" i="2"/>
  <c r="Q2026" i="2"/>
  <c r="P2026" i="2"/>
  <c r="S2522" i="2"/>
  <c r="P2066" i="2"/>
  <c r="Q2066" i="2"/>
  <c r="S2646" i="2"/>
  <c r="Q2190" i="2"/>
  <c r="P2190" i="2"/>
  <c r="P2312" i="2"/>
  <c r="Q2312" i="2"/>
  <c r="Q2681" i="2"/>
  <c r="P2681" i="2"/>
  <c r="S2681" i="2"/>
  <c r="N2682" i="2"/>
  <c r="O2682" i="2" s="1"/>
  <c r="S3138" i="2" s="1"/>
  <c r="M1863" i="2"/>
  <c r="L1863" i="2"/>
  <c r="M1862" i="2"/>
  <c r="L1862" i="2"/>
  <c r="M1861" i="2"/>
  <c r="L1861" i="2"/>
  <c r="M1860" i="2"/>
  <c r="L1860" i="2"/>
  <c r="M1859" i="2"/>
  <c r="L1859" i="2"/>
  <c r="M1858" i="2"/>
  <c r="L1858" i="2"/>
  <c r="M1857" i="2"/>
  <c r="L1857" i="2"/>
  <c r="M1856" i="2"/>
  <c r="L1856" i="2"/>
  <c r="M1855" i="2"/>
  <c r="L1855" i="2"/>
  <c r="M1854" i="2"/>
  <c r="L1854" i="2"/>
  <c r="M1853" i="2"/>
  <c r="L1853" i="2"/>
  <c r="M1852" i="2"/>
  <c r="L1852" i="2"/>
  <c r="M1851" i="2"/>
  <c r="L1851" i="2"/>
  <c r="M1850" i="2"/>
  <c r="L1850" i="2"/>
  <c r="M1849" i="2"/>
  <c r="L1849" i="2"/>
  <c r="M1848" i="2"/>
  <c r="L1848" i="2"/>
  <c r="M1847" i="2"/>
  <c r="L1847" i="2"/>
  <c r="M1846" i="2"/>
  <c r="L1846" i="2"/>
  <c r="M1845" i="2"/>
  <c r="L1845" i="2"/>
  <c r="M1844" i="2"/>
  <c r="L1844" i="2"/>
  <c r="M1843" i="2"/>
  <c r="L1843" i="2"/>
  <c r="M1842" i="2"/>
  <c r="L1842" i="2"/>
  <c r="M1841" i="2"/>
  <c r="L1841" i="2"/>
  <c r="M1840" i="2"/>
  <c r="L1840" i="2"/>
  <c r="M1839" i="2"/>
  <c r="L1839" i="2"/>
  <c r="M1838" i="2"/>
  <c r="L1838" i="2"/>
  <c r="M1837" i="2"/>
  <c r="L1837" i="2"/>
  <c r="M1836" i="2"/>
  <c r="L1836" i="2"/>
  <c r="M1835" i="2"/>
  <c r="L1835" i="2"/>
  <c r="M1834" i="2"/>
  <c r="L1834" i="2"/>
  <c r="M1833" i="2"/>
  <c r="L1833" i="2"/>
  <c r="M1832" i="2"/>
  <c r="L1832" i="2"/>
  <c r="M1831" i="2"/>
  <c r="L1831" i="2"/>
  <c r="M1830" i="2"/>
  <c r="L1830" i="2"/>
  <c r="M1829" i="2"/>
  <c r="L1829" i="2"/>
  <c r="M1828" i="2"/>
  <c r="L1828" i="2"/>
  <c r="M1827" i="2"/>
  <c r="L1827" i="2"/>
  <c r="M1826" i="2"/>
  <c r="L1826" i="2"/>
  <c r="N1826" i="2"/>
  <c r="O1826" i="2" s="1"/>
  <c r="S2282" i="2" s="1"/>
  <c r="N3476" i="2" l="1"/>
  <c r="O3476" i="2" s="1"/>
  <c r="A3477" i="2"/>
  <c r="Q3475" i="2"/>
  <c r="S3475" i="2"/>
  <c r="P3475" i="2"/>
  <c r="S2442" i="2"/>
  <c r="Q1986" i="2"/>
  <c r="P1986" i="2"/>
  <c r="T2062" i="2" s="1"/>
  <c r="N2233" i="2"/>
  <c r="O2233" i="2" s="1"/>
  <c r="N1908" i="2"/>
  <c r="O1908" i="2" s="1"/>
  <c r="S2606" i="2"/>
  <c r="Q2150" i="2"/>
  <c r="P2150" i="2"/>
  <c r="P2272" i="2"/>
  <c r="Q2272" i="2"/>
  <c r="P2313" i="2"/>
  <c r="Q2313" i="2"/>
  <c r="S2483" i="2"/>
  <c r="Q2027" i="2"/>
  <c r="P2027" i="2"/>
  <c r="P2353" i="2"/>
  <c r="T2429" i="2" s="1"/>
  <c r="Q2353" i="2"/>
  <c r="S2647" i="2"/>
  <c r="P2191" i="2"/>
  <c r="Q2191" i="2"/>
  <c r="Q2393" i="2"/>
  <c r="P2393" i="2"/>
  <c r="N2273" i="2"/>
  <c r="O2273" i="2" s="1"/>
  <c r="N2314" i="2"/>
  <c r="O2314" i="2" s="1"/>
  <c r="N2395" i="2"/>
  <c r="O2395" i="2" s="1"/>
  <c r="N2394" i="2"/>
  <c r="O2394" i="2" s="1"/>
  <c r="N2108" i="2"/>
  <c r="O2108" i="2" s="1"/>
  <c r="S2523" i="2"/>
  <c r="P2067" i="2"/>
  <c r="Q2067" i="2"/>
  <c r="S2323" i="2"/>
  <c r="Q1867" i="2"/>
  <c r="P1867" i="2"/>
  <c r="T1943" i="2" s="1"/>
  <c r="N1987" i="2"/>
  <c r="O1987" i="2" s="1"/>
  <c r="S2563" i="2"/>
  <c r="P2107" i="2"/>
  <c r="T2183" i="2" s="1"/>
  <c r="Q2107" i="2"/>
  <c r="N2151" i="2"/>
  <c r="O2151" i="2" s="1"/>
  <c r="N2028" i="2"/>
  <c r="O2028" i="2" s="1"/>
  <c r="N2354" i="2"/>
  <c r="O2354" i="2" s="1"/>
  <c r="N2192" i="2"/>
  <c r="O2192" i="2" s="1"/>
  <c r="S2403" i="2"/>
  <c r="Q1947" i="2"/>
  <c r="P1947" i="2"/>
  <c r="N1827" i="2"/>
  <c r="O1827" i="2" s="1"/>
  <c r="P1827" i="2" s="1"/>
  <c r="P2232" i="2"/>
  <c r="T2308" i="2" s="1"/>
  <c r="Q2232" i="2"/>
  <c r="S2363" i="2"/>
  <c r="Q1907" i="2"/>
  <c r="P1907" i="2"/>
  <c r="N1948" i="2"/>
  <c r="O1948" i="2" s="1"/>
  <c r="N2068" i="2"/>
  <c r="O2068" i="2" s="1"/>
  <c r="N1868" i="2"/>
  <c r="O1868" i="2" s="1"/>
  <c r="N2683" i="2"/>
  <c r="O2683" i="2" s="1"/>
  <c r="S3139" i="2" s="1"/>
  <c r="P2682" i="2"/>
  <c r="S2682" i="2"/>
  <c r="Q2682" i="2"/>
  <c r="Q1826" i="2"/>
  <c r="P1826" i="2"/>
  <c r="D156" i="4"/>
  <c r="E156" i="4" s="1"/>
  <c r="M156" i="4"/>
  <c r="N156" i="4" s="1"/>
  <c r="M14" i="4"/>
  <c r="N14" i="4" s="1"/>
  <c r="D14" i="4"/>
  <c r="E14" i="4" s="1"/>
  <c r="N1788" i="2"/>
  <c r="O1788" i="2" s="1"/>
  <c r="S2244" i="2" s="1"/>
  <c r="M1825" i="2"/>
  <c r="L1825" i="2"/>
  <c r="M1824" i="2"/>
  <c r="L1824" i="2"/>
  <c r="M1823" i="2"/>
  <c r="L1823" i="2"/>
  <c r="M1822" i="2"/>
  <c r="L1822" i="2"/>
  <c r="M1821" i="2"/>
  <c r="L1821" i="2"/>
  <c r="M1820" i="2"/>
  <c r="L1820" i="2"/>
  <c r="M1819" i="2"/>
  <c r="L1819" i="2"/>
  <c r="M1818" i="2"/>
  <c r="L1818" i="2"/>
  <c r="M1817" i="2"/>
  <c r="L1817" i="2"/>
  <c r="M1816" i="2"/>
  <c r="L1816" i="2"/>
  <c r="M1815" i="2"/>
  <c r="L1815" i="2"/>
  <c r="M1814" i="2"/>
  <c r="L1814" i="2"/>
  <c r="M1813" i="2"/>
  <c r="L1813" i="2"/>
  <c r="M1812" i="2"/>
  <c r="L1812" i="2"/>
  <c r="M1811" i="2"/>
  <c r="L1811" i="2"/>
  <c r="M1810" i="2"/>
  <c r="L1810" i="2"/>
  <c r="M1809" i="2"/>
  <c r="L1809" i="2"/>
  <c r="M1808" i="2"/>
  <c r="L1808" i="2"/>
  <c r="M1807" i="2"/>
  <c r="L1807" i="2"/>
  <c r="M1806" i="2"/>
  <c r="L1806" i="2"/>
  <c r="M1805" i="2"/>
  <c r="L1805" i="2"/>
  <c r="M1804" i="2"/>
  <c r="L1804" i="2"/>
  <c r="M1803" i="2"/>
  <c r="L1803" i="2"/>
  <c r="M1802" i="2"/>
  <c r="L1802" i="2"/>
  <c r="M1801" i="2"/>
  <c r="L1801" i="2"/>
  <c r="M1800" i="2"/>
  <c r="L1800" i="2"/>
  <c r="M1799" i="2"/>
  <c r="L1799" i="2"/>
  <c r="M1798" i="2"/>
  <c r="L1798" i="2"/>
  <c r="M1797" i="2"/>
  <c r="L1797" i="2"/>
  <c r="M1796" i="2"/>
  <c r="L1796" i="2"/>
  <c r="M1795" i="2"/>
  <c r="L1795" i="2"/>
  <c r="M1794" i="2"/>
  <c r="L1794" i="2"/>
  <c r="M1793" i="2"/>
  <c r="L1793" i="2"/>
  <c r="M1792" i="2"/>
  <c r="L1792" i="2"/>
  <c r="M1791" i="2"/>
  <c r="L1791" i="2"/>
  <c r="M1790" i="2"/>
  <c r="L1790" i="2"/>
  <c r="M1789" i="2"/>
  <c r="L1789" i="2"/>
  <c r="M1788" i="2"/>
  <c r="L1788" i="2"/>
  <c r="V156" i="4"/>
  <c r="W156" i="4" s="1"/>
  <c r="V14" i="4"/>
  <c r="W14" i="4" s="1"/>
  <c r="N3477" i="2" l="1"/>
  <c r="O3477" i="2" s="1"/>
  <c r="A3478" i="2"/>
  <c r="P3476" i="2"/>
  <c r="Q3476" i="2"/>
  <c r="S3476" i="2"/>
  <c r="Q1827" i="2"/>
  <c r="S2283" i="2"/>
  <c r="N1789" i="2"/>
  <c r="O1789" i="2" s="1"/>
  <c r="S2245" i="2" s="1"/>
  <c r="Q2192" i="2"/>
  <c r="P2192" i="2"/>
  <c r="S2648" i="2"/>
  <c r="N1988" i="2"/>
  <c r="O1988" i="2" s="1"/>
  <c r="N2109" i="2"/>
  <c r="O2109" i="2" s="1"/>
  <c r="N2315" i="2"/>
  <c r="O2315" i="2" s="1"/>
  <c r="N2069" i="2"/>
  <c r="O2069" i="2" s="1"/>
  <c r="N2355" i="2"/>
  <c r="O2355" i="2" s="1"/>
  <c r="N2152" i="2"/>
  <c r="O2152" i="2" s="1"/>
  <c r="S2443" i="2"/>
  <c r="P1987" i="2"/>
  <c r="T2063" i="2" s="1"/>
  <c r="Q1987" i="2"/>
  <c r="S2564" i="2"/>
  <c r="P2108" i="2"/>
  <c r="T2184" i="2" s="1"/>
  <c r="Q2108" i="2"/>
  <c r="P2314" i="2"/>
  <c r="Q2314" i="2"/>
  <c r="N2234" i="2"/>
  <c r="O2234" i="2" s="1"/>
  <c r="Q1948" i="2"/>
  <c r="P1948" i="2"/>
  <c r="S2404" i="2"/>
  <c r="N1828" i="2"/>
  <c r="O1828" i="2" s="1"/>
  <c r="S2364" i="2"/>
  <c r="P1908" i="2"/>
  <c r="Q1908" i="2"/>
  <c r="N1869" i="2"/>
  <c r="O1869" i="2" s="1"/>
  <c r="N1949" i="2"/>
  <c r="O1949" i="2" s="1"/>
  <c r="N2193" i="2"/>
  <c r="O2193" i="2" s="1"/>
  <c r="N2029" i="2"/>
  <c r="O2029" i="2" s="1"/>
  <c r="P2394" i="2"/>
  <c r="Q2394" i="2"/>
  <c r="Q2273" i="2"/>
  <c r="P2273" i="2"/>
  <c r="N1909" i="2"/>
  <c r="O1909" i="2" s="1"/>
  <c r="S2324" i="2"/>
  <c r="Q1868" i="2"/>
  <c r="P1868" i="2"/>
  <c r="T1944" i="2" s="1"/>
  <c r="S2484" i="2"/>
  <c r="P2028" i="2"/>
  <c r="Q2028" i="2"/>
  <c r="S2524" i="2"/>
  <c r="Q2068" i="2"/>
  <c r="P2068" i="2"/>
  <c r="P2354" i="2"/>
  <c r="T2430" i="2" s="1"/>
  <c r="Q2354" i="2"/>
  <c r="S2607" i="2"/>
  <c r="P2151" i="2"/>
  <c r="Q2151" i="2"/>
  <c r="P2395" i="2"/>
  <c r="Q2395" i="2"/>
  <c r="N2274" i="2"/>
  <c r="O2274" i="2" s="1"/>
  <c r="Q2233" i="2"/>
  <c r="P2233" i="2"/>
  <c r="T2309" i="2" s="1"/>
  <c r="P2683" i="2"/>
  <c r="Q2683" i="2"/>
  <c r="S2683" i="2"/>
  <c r="N2684" i="2"/>
  <c r="O2684" i="2" s="1"/>
  <c r="S3140" i="2" s="1"/>
  <c r="Q1788" i="2"/>
  <c r="P1788" i="2"/>
  <c r="P3477" i="2" l="1"/>
  <c r="Q3477" i="2"/>
  <c r="S3477" i="2"/>
  <c r="N3478" i="2"/>
  <c r="O3478" i="2" s="1"/>
  <c r="A3479" i="2"/>
  <c r="Q1789" i="2"/>
  <c r="P1789" i="2"/>
  <c r="S2325" i="2"/>
  <c r="P1869" i="2"/>
  <c r="T1945" i="2" s="1"/>
  <c r="Q1869" i="2"/>
  <c r="N1910" i="2"/>
  <c r="O1910" i="2" s="1"/>
  <c r="N2194" i="2"/>
  <c r="O2194" i="2" s="1"/>
  <c r="N1870" i="2"/>
  <c r="O1870" i="2" s="1"/>
  <c r="S2284" i="2"/>
  <c r="P1828" i="2"/>
  <c r="Q1828" i="2"/>
  <c r="N2153" i="2"/>
  <c r="O2153" i="2" s="1"/>
  <c r="N2070" i="2"/>
  <c r="O2070" i="2" s="1"/>
  <c r="N2110" i="2"/>
  <c r="O2110" i="2" s="1"/>
  <c r="S2405" i="2"/>
  <c r="Q1949" i="2"/>
  <c r="P1949" i="2"/>
  <c r="N1829" i="2"/>
  <c r="O1829" i="2" s="1"/>
  <c r="P2355" i="2"/>
  <c r="T2431" i="2" s="1"/>
  <c r="Q2355" i="2"/>
  <c r="Q2274" i="2"/>
  <c r="P2274" i="2"/>
  <c r="S2485" i="2"/>
  <c r="Q2029" i="2"/>
  <c r="P2029" i="2"/>
  <c r="Q2234" i="2"/>
  <c r="P2234" i="2"/>
  <c r="T2310" i="2" s="1"/>
  <c r="P2315" i="2"/>
  <c r="Q2315" i="2"/>
  <c r="S2444" i="2"/>
  <c r="P1988" i="2"/>
  <c r="T2064" i="2" s="1"/>
  <c r="Q1988" i="2"/>
  <c r="N2275" i="2"/>
  <c r="O2275" i="2" s="1"/>
  <c r="N2030" i="2"/>
  <c r="O2030" i="2" s="1"/>
  <c r="N1950" i="2"/>
  <c r="O1950" i="2" s="1"/>
  <c r="N2235" i="2"/>
  <c r="O2235" i="2" s="1"/>
  <c r="N2357" i="2"/>
  <c r="O2357" i="2" s="1"/>
  <c r="N2356" i="2"/>
  <c r="O2356" i="2" s="1"/>
  <c r="N2316" i="2"/>
  <c r="O2316" i="2" s="1"/>
  <c r="N1989" i="2"/>
  <c r="O1989" i="2" s="1"/>
  <c r="S2365" i="2"/>
  <c r="P1909" i="2"/>
  <c r="Q1909" i="2"/>
  <c r="S2649" i="2"/>
  <c r="Q2193" i="2"/>
  <c r="P2193" i="2"/>
  <c r="S2608" i="2"/>
  <c r="P2152" i="2"/>
  <c r="Q2152" i="2"/>
  <c r="S2525" i="2"/>
  <c r="Q2069" i="2"/>
  <c r="P2069" i="2"/>
  <c r="Q2109" i="2"/>
  <c r="P2109" i="2"/>
  <c r="T2185" i="2" s="1"/>
  <c r="S2565" i="2"/>
  <c r="N1790" i="2"/>
  <c r="O1790" i="2" s="1"/>
  <c r="Q2684" i="2"/>
  <c r="P2684" i="2"/>
  <c r="S2684" i="2"/>
  <c r="N2685" i="2"/>
  <c r="O2685" i="2" s="1"/>
  <c r="S3141" i="2" s="1"/>
  <c r="D153" i="4"/>
  <c r="D154" i="4"/>
  <c r="D155" i="4"/>
  <c r="E155" i="4" s="1"/>
  <c r="G157" i="4" s="1"/>
  <c r="D152" i="4"/>
  <c r="M155" i="4"/>
  <c r="N155" i="4" s="1"/>
  <c r="P157" i="4" s="1"/>
  <c r="M153" i="4"/>
  <c r="N153" i="4" s="1"/>
  <c r="M154" i="4"/>
  <c r="N154" i="4" s="1"/>
  <c r="M152" i="4"/>
  <c r="N152" i="4" s="1"/>
  <c r="V152" i="4"/>
  <c r="V10" i="4"/>
  <c r="M10" i="4"/>
  <c r="N10" i="4" s="1"/>
  <c r="N147" i="4"/>
  <c r="M13" i="4"/>
  <c r="N13" i="4" s="1"/>
  <c r="P15" i="4" s="1"/>
  <c r="M12" i="4"/>
  <c r="N12" i="4" s="1"/>
  <c r="M11" i="4"/>
  <c r="N11" i="4" s="1"/>
  <c r="N5" i="4"/>
  <c r="E10" i="4"/>
  <c r="D13" i="4"/>
  <c r="E13" i="4" s="1"/>
  <c r="G15" i="4" s="1"/>
  <c r="D11" i="4"/>
  <c r="E11" i="4" s="1"/>
  <c r="D12" i="4"/>
  <c r="E12" i="4" s="1"/>
  <c r="P3478" i="2" l="1"/>
  <c r="S3478" i="2"/>
  <c r="Q3478" i="2"/>
  <c r="A3480" i="2"/>
  <c r="N3479" i="2"/>
  <c r="O3479" i="2" s="1"/>
  <c r="S2526" i="2"/>
  <c r="P2070" i="2"/>
  <c r="Q2070" i="2"/>
  <c r="N1871" i="2"/>
  <c r="O1871" i="2" s="1"/>
  <c r="N1791" i="2"/>
  <c r="O1791" i="2" s="1"/>
  <c r="Q2356" i="2"/>
  <c r="P2356" i="2"/>
  <c r="T2432" i="2" s="1"/>
  <c r="S2406" i="2"/>
  <c r="P1950" i="2"/>
  <c r="Q1950" i="2"/>
  <c r="P2275" i="2"/>
  <c r="Q2275" i="2"/>
  <c r="S2285" i="2"/>
  <c r="Q1829" i="2"/>
  <c r="P1829" i="2"/>
  <c r="N2071" i="2"/>
  <c r="O2071" i="2" s="1"/>
  <c r="S2650" i="2"/>
  <c r="P2194" i="2"/>
  <c r="Q2194" i="2"/>
  <c r="S2246" i="2"/>
  <c r="Q1790" i="2"/>
  <c r="P1790" i="2"/>
  <c r="N2236" i="2"/>
  <c r="O2236" i="2" s="1"/>
  <c r="S2445" i="2"/>
  <c r="Q1989" i="2"/>
  <c r="P1989" i="2"/>
  <c r="T2065" i="2" s="1"/>
  <c r="N1990" i="2"/>
  <c r="O1990" i="2" s="1"/>
  <c r="P2357" i="2"/>
  <c r="T2433" i="2" s="1"/>
  <c r="Q2357" i="2"/>
  <c r="N1951" i="2"/>
  <c r="O1951" i="2" s="1"/>
  <c r="N2276" i="2"/>
  <c r="O2276" i="2" s="1"/>
  <c r="N1830" i="2"/>
  <c r="O1830" i="2" s="1"/>
  <c r="S2566" i="2"/>
  <c r="Q2110" i="2"/>
  <c r="P2110" i="2"/>
  <c r="T2186" i="2" s="1"/>
  <c r="S2609" i="2"/>
  <c r="P2153" i="2"/>
  <c r="Q2153" i="2"/>
  <c r="N2195" i="2"/>
  <c r="O2195" i="2" s="1"/>
  <c r="N2317" i="2"/>
  <c r="O2317" i="2" s="1"/>
  <c r="N2031" i="2"/>
  <c r="O2031" i="2" s="1"/>
  <c r="N1911" i="2"/>
  <c r="O1911" i="2" s="1"/>
  <c r="P2316" i="2"/>
  <c r="Q2316" i="2"/>
  <c r="P2235" i="2"/>
  <c r="T2311" i="2" s="1"/>
  <c r="Q2235" i="2"/>
  <c r="S2486" i="2"/>
  <c r="Q2030" i="2"/>
  <c r="P2030" i="2"/>
  <c r="N2111" i="2"/>
  <c r="O2111" i="2" s="1"/>
  <c r="N2154" i="2"/>
  <c r="O2154" i="2" s="1"/>
  <c r="S2326" i="2"/>
  <c r="P1870" i="2"/>
  <c r="T1946" i="2" s="1"/>
  <c r="Q1870" i="2"/>
  <c r="S2366" i="2"/>
  <c r="Q1910" i="2"/>
  <c r="P1910" i="2"/>
  <c r="S2685" i="2"/>
  <c r="Q2685" i="2"/>
  <c r="P2685" i="2"/>
  <c r="N2686" i="2"/>
  <c r="O2686" i="2" s="1"/>
  <c r="S3142" i="2" s="1"/>
  <c r="G12" i="4"/>
  <c r="P154" i="4"/>
  <c r="P12" i="4"/>
  <c r="A3481" i="2" l="1"/>
  <c r="N3480" i="2"/>
  <c r="O3480" i="2" s="1"/>
  <c r="P3479" i="2"/>
  <c r="Q3479" i="2"/>
  <c r="S3479" i="2"/>
  <c r="S2487" i="2"/>
  <c r="P2031" i="2"/>
  <c r="Q2031" i="2"/>
  <c r="S2286" i="2"/>
  <c r="Q1830" i="2"/>
  <c r="P1830" i="2"/>
  <c r="S2567" i="2"/>
  <c r="Q2111" i="2"/>
  <c r="P2111" i="2"/>
  <c r="T2187" i="2" s="1"/>
  <c r="P2236" i="2"/>
  <c r="T2312" i="2" s="1"/>
  <c r="Q2236" i="2"/>
  <c r="S2527" i="2"/>
  <c r="P2071" i="2"/>
  <c r="Q2071" i="2"/>
  <c r="S2247" i="2"/>
  <c r="Q1791" i="2"/>
  <c r="P1791" i="2"/>
  <c r="S2446" i="2"/>
  <c r="P1990" i="2"/>
  <c r="T2066" i="2" s="1"/>
  <c r="Q1990" i="2"/>
  <c r="S2367" i="2"/>
  <c r="P1911" i="2"/>
  <c r="Q1911" i="2"/>
  <c r="Q2317" i="2"/>
  <c r="P2317" i="2"/>
  <c r="P2276" i="2"/>
  <c r="Q2276" i="2"/>
  <c r="N2237" i="2"/>
  <c r="O2237" i="2" s="1"/>
  <c r="N2072" i="2"/>
  <c r="O2072" i="2" s="1"/>
  <c r="N1792" i="2"/>
  <c r="O1792" i="2" s="1"/>
  <c r="N2155" i="2"/>
  <c r="O2155" i="2" s="1"/>
  <c r="S2651" i="2"/>
  <c r="P2195" i="2"/>
  <c r="Q2195" i="2"/>
  <c r="S2407" i="2"/>
  <c r="P1951" i="2"/>
  <c r="Q1951" i="2"/>
  <c r="N1872" i="2"/>
  <c r="O1872" i="2" s="1"/>
  <c r="N2032" i="2"/>
  <c r="O2032" i="2" s="1"/>
  <c r="N2196" i="2"/>
  <c r="O2196" i="2" s="1"/>
  <c r="N1831" i="2"/>
  <c r="O1831" i="2" s="1"/>
  <c r="N1952" i="2"/>
  <c r="O1952" i="2" s="1"/>
  <c r="N1991" i="2"/>
  <c r="O1991" i="2" s="1"/>
  <c r="N2112" i="2"/>
  <c r="O2112" i="2" s="1"/>
  <c r="S2610" i="2"/>
  <c r="Q2154" i="2"/>
  <c r="P2154" i="2"/>
  <c r="N1912" i="2"/>
  <c r="O1912" i="2" s="1"/>
  <c r="N2319" i="2"/>
  <c r="O2319" i="2" s="1"/>
  <c r="N2318" i="2"/>
  <c r="O2318" i="2" s="1"/>
  <c r="N2277" i="2"/>
  <c r="O2277" i="2" s="1"/>
  <c r="S2327" i="2"/>
  <c r="Q1871" i="2"/>
  <c r="P1871" i="2"/>
  <c r="T1947" i="2" s="1"/>
  <c r="P2686" i="2"/>
  <c r="Q2686" i="2"/>
  <c r="S2686" i="2"/>
  <c r="N2687" i="2"/>
  <c r="O2687" i="2" s="1"/>
  <c r="S3143" i="2" s="1"/>
  <c r="E154" i="4"/>
  <c r="E153" i="4"/>
  <c r="E152" i="4"/>
  <c r="E147" i="4"/>
  <c r="W10" i="4"/>
  <c r="V11" i="4"/>
  <c r="V12" i="4"/>
  <c r="V13" i="4"/>
  <c r="W13" i="4" s="1"/>
  <c r="Y15" i="4" s="1"/>
  <c r="W152" i="4"/>
  <c r="V155" i="4"/>
  <c r="W155" i="4" s="1"/>
  <c r="Y157" i="4" s="1"/>
  <c r="V153" i="4"/>
  <c r="V154" i="4"/>
  <c r="W154" i="4" s="1"/>
  <c r="Q262" i="4" l="1"/>
  <c r="Q120" i="4"/>
  <c r="H262" i="4"/>
  <c r="Z120" i="4"/>
  <c r="H120" i="4"/>
  <c r="Z262" i="4"/>
  <c r="H117" i="4"/>
  <c r="Q250" i="4"/>
  <c r="Q117" i="4"/>
  <c r="H250" i="4"/>
  <c r="Z250" i="4"/>
  <c r="Z117" i="4"/>
  <c r="Z111" i="4"/>
  <c r="Q114" i="4"/>
  <c r="H111" i="4"/>
  <c r="Z114" i="4"/>
  <c r="H114" i="4"/>
  <c r="Q111" i="4"/>
  <c r="P3480" i="2"/>
  <c r="Q3480" i="2"/>
  <c r="S3480" i="2"/>
  <c r="N3481" i="2"/>
  <c r="O3481" i="2" s="1"/>
  <c r="A3482" i="2"/>
  <c r="Q108" i="4"/>
  <c r="Z108" i="4"/>
  <c r="H108" i="4"/>
  <c r="Z105" i="4"/>
  <c r="Z99" i="4"/>
  <c r="Q102" i="4"/>
  <c r="Q105" i="4"/>
  <c r="H105" i="4"/>
  <c r="H99" i="4"/>
  <c r="Z102" i="4"/>
  <c r="Q99" i="4"/>
  <c r="H102" i="4"/>
  <c r="Q238" i="4"/>
  <c r="Q96" i="4"/>
  <c r="H238" i="4"/>
  <c r="Z96" i="4"/>
  <c r="Z238" i="4"/>
  <c r="H96" i="4"/>
  <c r="Z87" i="4"/>
  <c r="Q87" i="4"/>
  <c r="H87" i="4"/>
  <c r="Q84" i="4"/>
  <c r="H84" i="4"/>
  <c r="Z84" i="4"/>
  <c r="H217" i="4"/>
  <c r="Q217" i="4"/>
  <c r="H75" i="4"/>
  <c r="Q75" i="4"/>
  <c r="Z217" i="4"/>
  <c r="Z75" i="4"/>
  <c r="Z214" i="4"/>
  <c r="Q214" i="4"/>
  <c r="H214" i="4"/>
  <c r="Q72" i="4"/>
  <c r="H72" i="4"/>
  <c r="Z72" i="4"/>
  <c r="H202" i="4"/>
  <c r="H60" i="4"/>
  <c r="Z60" i="4"/>
  <c r="Z202" i="4"/>
  <c r="Q202" i="4"/>
  <c r="Q60" i="4"/>
  <c r="Z48" i="4"/>
  <c r="Z190" i="4"/>
  <c r="Q190" i="4"/>
  <c r="H190" i="4"/>
  <c r="Q48" i="4"/>
  <c r="H48" i="4"/>
  <c r="Q187" i="4"/>
  <c r="H187" i="4"/>
  <c r="H45" i="4"/>
  <c r="Z45" i="4"/>
  <c r="Z187" i="4"/>
  <c r="Q45" i="4"/>
  <c r="H42" i="4"/>
  <c r="Z42" i="4"/>
  <c r="Z184" i="4"/>
  <c r="H184" i="4"/>
  <c r="Q42" i="4"/>
  <c r="Q184" i="4"/>
  <c r="H181" i="4"/>
  <c r="Z181" i="4"/>
  <c r="Z39" i="4"/>
  <c r="Q181" i="4"/>
  <c r="H39" i="4"/>
  <c r="Q39" i="4"/>
  <c r="G154" i="4"/>
  <c r="H154" i="4" s="1"/>
  <c r="Z36" i="4"/>
  <c r="Z178" i="4"/>
  <c r="H178" i="4"/>
  <c r="Q178" i="4"/>
  <c r="H36" i="4"/>
  <c r="Q36" i="4"/>
  <c r="Q33" i="4"/>
  <c r="H175" i="4"/>
  <c r="H33" i="4"/>
  <c r="Z175" i="4"/>
  <c r="Z33" i="4"/>
  <c r="Q175" i="4"/>
  <c r="Q30" i="4"/>
  <c r="H172" i="4"/>
  <c r="Z30" i="4"/>
  <c r="Q172" i="4"/>
  <c r="H30" i="4"/>
  <c r="Z172" i="4"/>
  <c r="Q2319" i="2"/>
  <c r="P2319" i="2"/>
  <c r="S2368" i="2"/>
  <c r="P1912" i="2"/>
  <c r="Q1912" i="2"/>
  <c r="N1992" i="2"/>
  <c r="O1992" i="2" s="1"/>
  <c r="N1832" i="2"/>
  <c r="O1832" i="2" s="1"/>
  <c r="N2033" i="2"/>
  <c r="O2033" i="2" s="1"/>
  <c r="N1793" i="2"/>
  <c r="O1793" i="2" s="1"/>
  <c r="N2238" i="2"/>
  <c r="O2238" i="2" s="1"/>
  <c r="S2568" i="2"/>
  <c r="Q2112" i="2"/>
  <c r="P2112" i="2"/>
  <c r="T2188" i="2" s="1"/>
  <c r="S2652" i="2"/>
  <c r="Q2196" i="2"/>
  <c r="P2196" i="2"/>
  <c r="P2155" i="2"/>
  <c r="S2611" i="2"/>
  <c r="Q2155" i="2"/>
  <c r="S2528" i="2"/>
  <c r="P2072" i="2"/>
  <c r="Q2072" i="2"/>
  <c r="S2447" i="2"/>
  <c r="P1991" i="2"/>
  <c r="T2067" i="2" s="1"/>
  <c r="Q1991" i="2"/>
  <c r="Q2277" i="2"/>
  <c r="P2277" i="2"/>
  <c r="N2278" i="2"/>
  <c r="O2278" i="2" s="1"/>
  <c r="N1913" i="2"/>
  <c r="O1913" i="2" s="1"/>
  <c r="S2408" i="2"/>
  <c r="Q1952" i="2"/>
  <c r="P1952" i="2"/>
  <c r="S2328" i="2"/>
  <c r="Q1872" i="2"/>
  <c r="P1872" i="2"/>
  <c r="T1948" i="2" s="1"/>
  <c r="P2318" i="2"/>
  <c r="Q2318" i="2"/>
  <c r="N2113" i="2"/>
  <c r="O2113" i="2" s="1"/>
  <c r="N1953" i="2"/>
  <c r="O1953" i="2" s="1"/>
  <c r="N2197" i="2"/>
  <c r="O2197" i="2" s="1"/>
  <c r="N1873" i="2"/>
  <c r="O1873" i="2" s="1"/>
  <c r="N2156" i="2"/>
  <c r="O2156" i="2" s="1"/>
  <c r="N2073" i="2"/>
  <c r="O2073" i="2" s="1"/>
  <c r="S2287" i="2"/>
  <c r="Q1831" i="2"/>
  <c r="P1831" i="2"/>
  <c r="S2488" i="2"/>
  <c r="P2032" i="2"/>
  <c r="Q2032" i="2"/>
  <c r="S2248" i="2"/>
  <c r="Q1792" i="2"/>
  <c r="P1792" i="2"/>
  <c r="P2237" i="2"/>
  <c r="T2313" i="2" s="1"/>
  <c r="Q2237" i="2"/>
  <c r="Q2687" i="2"/>
  <c r="S2687" i="2"/>
  <c r="P2687" i="2"/>
  <c r="N2688" i="2"/>
  <c r="O2688" i="2" s="1"/>
  <c r="S3144" i="2" s="1"/>
  <c r="Z27" i="4"/>
  <c r="Q27" i="4"/>
  <c r="H169" i="4"/>
  <c r="H27" i="4"/>
  <c r="Z169" i="4"/>
  <c r="Q169" i="4"/>
  <c r="Q24" i="4"/>
  <c r="Z166" i="4"/>
  <c r="H166" i="4"/>
  <c r="H24" i="4"/>
  <c r="Z24" i="4"/>
  <c r="Q166" i="4"/>
  <c r="Q163" i="4"/>
  <c r="H21" i="4"/>
  <c r="H163" i="4"/>
  <c r="Z163" i="4"/>
  <c r="Q21" i="4"/>
  <c r="Z21" i="4"/>
  <c r="Q160" i="4"/>
  <c r="Q18" i="4"/>
  <c r="H160" i="4"/>
  <c r="H18" i="4"/>
  <c r="Q157" i="4"/>
  <c r="H157" i="4"/>
  <c r="Q154" i="4"/>
  <c r="W153" i="4"/>
  <c r="Y154" i="4" s="1"/>
  <c r="W12" i="4"/>
  <c r="W11" i="4"/>
  <c r="E5" i="4"/>
  <c r="Z157" i="4" s="1"/>
  <c r="AB111" i="4" l="1"/>
  <c r="AB87" i="4"/>
  <c r="AC108" i="4"/>
  <c r="AB114" i="4"/>
  <c r="AC114" i="4"/>
  <c r="AB48" i="4"/>
  <c r="AC111" i="4"/>
  <c r="AB60" i="4"/>
  <c r="AB96" i="4"/>
  <c r="A3483" i="2"/>
  <c r="N3482" i="2"/>
  <c r="O3482" i="2" s="1"/>
  <c r="Q3481" i="2"/>
  <c r="S3481" i="2"/>
  <c r="P3481" i="2"/>
  <c r="AB72" i="4"/>
  <c r="AB84" i="4"/>
  <c r="AB105" i="4"/>
  <c r="AB75" i="4"/>
  <c r="AB102" i="4"/>
  <c r="AB108" i="4"/>
  <c r="AB99" i="4"/>
  <c r="S2529" i="2"/>
  <c r="P2073" i="2"/>
  <c r="Q2073" i="2"/>
  <c r="S2369" i="2"/>
  <c r="P1913" i="2"/>
  <c r="Q1913" i="2"/>
  <c r="N1794" i="2"/>
  <c r="O1794" i="2" s="1"/>
  <c r="N1833" i="2"/>
  <c r="O1833" i="2" s="1"/>
  <c r="N2074" i="2"/>
  <c r="O2074" i="2" s="1"/>
  <c r="N1874" i="2"/>
  <c r="O1874" i="2" s="1"/>
  <c r="N1954" i="2"/>
  <c r="O1954" i="2" s="1"/>
  <c r="N1914" i="2"/>
  <c r="O1914" i="2" s="1"/>
  <c r="P2238" i="2"/>
  <c r="T2314" i="2" s="1"/>
  <c r="Q2238" i="2"/>
  <c r="S2489" i="2"/>
  <c r="Q2033" i="2"/>
  <c r="P2033" i="2"/>
  <c r="S2448" i="2"/>
  <c r="P1992" i="2"/>
  <c r="T2068" i="2" s="1"/>
  <c r="Q1992" i="2"/>
  <c r="S2409" i="2"/>
  <c r="Q1953" i="2"/>
  <c r="P1953" i="2"/>
  <c r="S2653" i="2"/>
  <c r="P2197" i="2"/>
  <c r="Q2197" i="2"/>
  <c r="S2569" i="2"/>
  <c r="Q2113" i="2"/>
  <c r="P2113" i="2"/>
  <c r="T2189" i="2" s="1"/>
  <c r="Q2278" i="2"/>
  <c r="P2278" i="2"/>
  <c r="N2239" i="2"/>
  <c r="O2239" i="2" s="1"/>
  <c r="N2034" i="2"/>
  <c r="O2034" i="2" s="1"/>
  <c r="N1993" i="2"/>
  <c r="O1993" i="2" s="1"/>
  <c r="P1873" i="2"/>
  <c r="T1949" i="2" s="1"/>
  <c r="Q1873" i="2"/>
  <c r="S2329" i="2"/>
  <c r="Q2156" i="2"/>
  <c r="P2156" i="2"/>
  <c r="S2612" i="2"/>
  <c r="N2157" i="2"/>
  <c r="O2157" i="2" s="1"/>
  <c r="N2198" i="2"/>
  <c r="O2198" i="2" s="1"/>
  <c r="N2114" i="2"/>
  <c r="O2114" i="2" s="1"/>
  <c r="N2279" i="2"/>
  <c r="O2279" i="2" s="1"/>
  <c r="S2249" i="2"/>
  <c r="Q1793" i="2"/>
  <c r="P1793" i="2"/>
  <c r="S2288" i="2"/>
  <c r="P1832" i="2"/>
  <c r="Q1832" i="2"/>
  <c r="P2688" i="2"/>
  <c r="S2688" i="2"/>
  <c r="Q2688" i="2"/>
  <c r="N2689" i="2"/>
  <c r="O2689" i="2" s="1"/>
  <c r="S3145" i="2" s="1"/>
  <c r="Y12" i="4"/>
  <c r="Z12" i="4" s="1"/>
  <c r="Z160" i="4"/>
  <c r="Z18" i="4"/>
  <c r="H15" i="4"/>
  <c r="Q15" i="4"/>
  <c r="H12" i="4"/>
  <c r="Q12" i="4"/>
  <c r="Z154" i="4"/>
  <c r="Z15" i="4"/>
  <c r="A3484" i="2" l="1"/>
  <c r="N3483" i="2"/>
  <c r="O3483" i="2" s="1"/>
  <c r="Q3482" i="2"/>
  <c r="P3482" i="2"/>
  <c r="S3482" i="2"/>
  <c r="N2281" i="2"/>
  <c r="O2281" i="2" s="1"/>
  <c r="N2280" i="2"/>
  <c r="O2280" i="2" s="1"/>
  <c r="N2199" i="2"/>
  <c r="O2199" i="2" s="1"/>
  <c r="N2035" i="2"/>
  <c r="O2035" i="2" s="1"/>
  <c r="S2530" i="2"/>
  <c r="Q2074" i="2"/>
  <c r="P2074" i="2"/>
  <c r="S2570" i="2"/>
  <c r="Q2114" i="2"/>
  <c r="P2114" i="2"/>
  <c r="T2190" i="2" s="1"/>
  <c r="S2613" i="2"/>
  <c r="P2157" i="2"/>
  <c r="Q2157" i="2"/>
  <c r="S2449" i="2"/>
  <c r="Q1993" i="2"/>
  <c r="P1993" i="2"/>
  <c r="T2069" i="2" s="1"/>
  <c r="Q2239" i="2"/>
  <c r="P2239" i="2"/>
  <c r="T2315" i="2" s="1"/>
  <c r="N1955" i="2"/>
  <c r="O1955" i="2" s="1"/>
  <c r="N2075" i="2"/>
  <c r="O2075" i="2" s="1"/>
  <c r="N1795" i="2"/>
  <c r="O1795" i="2" s="1"/>
  <c r="S2410" i="2"/>
  <c r="Q1954" i="2"/>
  <c r="P1954" i="2"/>
  <c r="S2250" i="2"/>
  <c r="Q1794" i="2"/>
  <c r="P1794" i="2"/>
  <c r="N2115" i="2"/>
  <c r="O2115" i="2" s="1"/>
  <c r="N2158" i="2"/>
  <c r="O2158" i="2" s="1"/>
  <c r="N1994" i="2"/>
  <c r="O1994" i="2" s="1"/>
  <c r="N2240" i="2"/>
  <c r="O2240" i="2" s="1"/>
  <c r="S2370" i="2"/>
  <c r="Q1914" i="2"/>
  <c r="P1914" i="2"/>
  <c r="S2330" i="2"/>
  <c r="Q1874" i="2"/>
  <c r="P1874" i="2"/>
  <c r="T1950" i="2" s="1"/>
  <c r="S2289" i="2"/>
  <c r="Q1833" i="2"/>
  <c r="P1833" i="2"/>
  <c r="Q2279" i="2"/>
  <c r="P2279" i="2"/>
  <c r="S2654" i="2"/>
  <c r="Q2198" i="2"/>
  <c r="P2198" i="2"/>
  <c r="S2490" i="2"/>
  <c r="Q2034" i="2"/>
  <c r="P2034" i="2"/>
  <c r="N1915" i="2"/>
  <c r="O1915" i="2" s="1"/>
  <c r="N1875" i="2"/>
  <c r="O1875" i="2" s="1"/>
  <c r="N1834" i="2"/>
  <c r="O1834" i="2" s="1"/>
  <c r="N2690" i="2"/>
  <c r="O2690" i="2" s="1"/>
  <c r="S3146" i="2" s="1"/>
  <c r="P2689" i="2"/>
  <c r="S2689" i="2"/>
  <c r="Q2689" i="2"/>
  <c r="M1787" i="2"/>
  <c r="L1787" i="2"/>
  <c r="M1786" i="2"/>
  <c r="L1786" i="2"/>
  <c r="M1785" i="2"/>
  <c r="L1785" i="2"/>
  <c r="M1784" i="2"/>
  <c r="L1784" i="2"/>
  <c r="M1783" i="2"/>
  <c r="L1783" i="2"/>
  <c r="M1782" i="2"/>
  <c r="L1782" i="2"/>
  <c r="M1781" i="2"/>
  <c r="L1781" i="2"/>
  <c r="M1780" i="2"/>
  <c r="L1780" i="2"/>
  <c r="M1779" i="2"/>
  <c r="L1779" i="2"/>
  <c r="M1778" i="2"/>
  <c r="L1778" i="2"/>
  <c r="M1777" i="2"/>
  <c r="L1777" i="2"/>
  <c r="M1776" i="2"/>
  <c r="L1776" i="2"/>
  <c r="M1775" i="2"/>
  <c r="L1775" i="2"/>
  <c r="M1774" i="2"/>
  <c r="L1774" i="2"/>
  <c r="M1773" i="2"/>
  <c r="L1773" i="2"/>
  <c r="M1772" i="2"/>
  <c r="L1772" i="2"/>
  <c r="M1771" i="2"/>
  <c r="L1771" i="2"/>
  <c r="M1770" i="2"/>
  <c r="L1770" i="2"/>
  <c r="M1769" i="2"/>
  <c r="L1769" i="2"/>
  <c r="M1768" i="2"/>
  <c r="L1768" i="2"/>
  <c r="M1767" i="2"/>
  <c r="L1767" i="2"/>
  <c r="M1766" i="2"/>
  <c r="L1766" i="2"/>
  <c r="M1765" i="2"/>
  <c r="L1765" i="2"/>
  <c r="M1764" i="2"/>
  <c r="L1764" i="2"/>
  <c r="M1763" i="2"/>
  <c r="L1763" i="2"/>
  <c r="M1762" i="2"/>
  <c r="L1762" i="2"/>
  <c r="M1761" i="2"/>
  <c r="L1761" i="2"/>
  <c r="M1760" i="2"/>
  <c r="L1760" i="2"/>
  <c r="M1759" i="2"/>
  <c r="L1759" i="2"/>
  <c r="M1758" i="2"/>
  <c r="L1758" i="2"/>
  <c r="M1757" i="2"/>
  <c r="L1757" i="2"/>
  <c r="M1756" i="2"/>
  <c r="L1756" i="2"/>
  <c r="M1755" i="2"/>
  <c r="L1755" i="2"/>
  <c r="M1754" i="2"/>
  <c r="L1754" i="2"/>
  <c r="M1753" i="2"/>
  <c r="L1753" i="2"/>
  <c r="M1752" i="2"/>
  <c r="L1752" i="2"/>
  <c r="M1751" i="2"/>
  <c r="L1751" i="2"/>
  <c r="M1750" i="2"/>
  <c r="L1750" i="2"/>
  <c r="N1750" i="2"/>
  <c r="O1750" i="2" s="1"/>
  <c r="S2206" i="2" s="1"/>
  <c r="Q3483" i="2" l="1"/>
  <c r="P3483" i="2"/>
  <c r="S3483" i="2"/>
  <c r="N3484" i="2"/>
  <c r="O3484" i="2" s="1"/>
  <c r="A3485" i="2"/>
  <c r="N1876" i="2"/>
  <c r="O1876" i="2" s="1"/>
  <c r="S2531" i="2"/>
  <c r="P2075" i="2"/>
  <c r="Q2075" i="2"/>
  <c r="S2655" i="2"/>
  <c r="Q2199" i="2"/>
  <c r="P2199" i="2"/>
  <c r="S2290" i="2"/>
  <c r="Q1834" i="2"/>
  <c r="P1834" i="2"/>
  <c r="S2371" i="2"/>
  <c r="Q1915" i="2"/>
  <c r="P1915" i="2"/>
  <c r="N2241" i="2"/>
  <c r="O2241" i="2" s="1"/>
  <c r="N2159" i="2"/>
  <c r="O2159" i="2" s="1"/>
  <c r="N2076" i="2"/>
  <c r="O2076" i="2" s="1"/>
  <c r="N2200" i="2"/>
  <c r="O2200" i="2" s="1"/>
  <c r="P2240" i="2"/>
  <c r="T2316" i="2" s="1"/>
  <c r="Q2240" i="2"/>
  <c r="N1835" i="2"/>
  <c r="O1835" i="2" s="1"/>
  <c r="N1916" i="2"/>
  <c r="O1916" i="2" s="1"/>
  <c r="S2571" i="2"/>
  <c r="P2115" i="2"/>
  <c r="T2191" i="2" s="1"/>
  <c r="Q2115" i="2"/>
  <c r="S2251" i="2"/>
  <c r="Q1795" i="2"/>
  <c r="P1795" i="2"/>
  <c r="S2411" i="2"/>
  <c r="P1955" i="2"/>
  <c r="Q1955" i="2"/>
  <c r="S2491" i="2"/>
  <c r="Q2035" i="2"/>
  <c r="P2035" i="2"/>
  <c r="Q2280" i="2"/>
  <c r="P2280" i="2"/>
  <c r="S2614" i="2"/>
  <c r="P2158" i="2"/>
  <c r="Q2158" i="2"/>
  <c r="S2450" i="2"/>
  <c r="P1994" i="2"/>
  <c r="T2070" i="2" s="1"/>
  <c r="Q1994" i="2"/>
  <c r="N1751" i="2"/>
  <c r="O1751" i="2" s="1"/>
  <c r="S2207" i="2" s="1"/>
  <c r="S2331" i="2"/>
  <c r="P1875" i="2"/>
  <c r="T1951" i="2" s="1"/>
  <c r="Q1875" i="2"/>
  <c r="N1995" i="2"/>
  <c r="O1995" i="2" s="1"/>
  <c r="N2116" i="2"/>
  <c r="O2116" i="2" s="1"/>
  <c r="N1796" i="2"/>
  <c r="O1796" i="2" s="1"/>
  <c r="N1956" i="2"/>
  <c r="O1956" i="2" s="1"/>
  <c r="N2036" i="2"/>
  <c r="O2036" i="2" s="1"/>
  <c r="P2281" i="2"/>
  <c r="Q2281" i="2"/>
  <c r="N2691" i="2"/>
  <c r="O2691" i="2" s="1"/>
  <c r="S3147" i="2" s="1"/>
  <c r="P2690" i="2"/>
  <c r="S2690" i="2"/>
  <c r="Q2690" i="2"/>
  <c r="Q1750" i="2"/>
  <c r="P1750" i="2"/>
  <c r="T1826" i="2" s="1"/>
  <c r="A3486" i="2" l="1"/>
  <c r="N3485" i="2"/>
  <c r="O3485" i="2" s="1"/>
  <c r="P3484" i="2"/>
  <c r="S3484" i="2"/>
  <c r="Q3484" i="2"/>
  <c r="Q1751" i="2"/>
  <c r="S2532" i="2"/>
  <c r="Q2076" i="2"/>
  <c r="P2076" i="2"/>
  <c r="S2492" i="2"/>
  <c r="P2036" i="2"/>
  <c r="Q2036" i="2"/>
  <c r="S2252" i="2"/>
  <c r="Q1796" i="2"/>
  <c r="P1796" i="2"/>
  <c r="P1995" i="2"/>
  <c r="T2071" i="2" s="1"/>
  <c r="Q1995" i="2"/>
  <c r="S2451" i="2"/>
  <c r="N1917" i="2"/>
  <c r="O1917" i="2" s="1"/>
  <c r="N2077" i="2"/>
  <c r="O2077" i="2" s="1"/>
  <c r="N2243" i="2"/>
  <c r="O2243" i="2" s="1"/>
  <c r="N2242" i="2"/>
  <c r="O2242" i="2" s="1"/>
  <c r="N1957" i="2"/>
  <c r="O1957" i="2" s="1"/>
  <c r="Q2241" i="2"/>
  <c r="P2241" i="2"/>
  <c r="T2317" i="2" s="1"/>
  <c r="N2037" i="2"/>
  <c r="O2037" i="2" s="1"/>
  <c r="N1797" i="2"/>
  <c r="O1797" i="2" s="1"/>
  <c r="N1996" i="2"/>
  <c r="O1996" i="2" s="1"/>
  <c r="S2291" i="2"/>
  <c r="P1835" i="2"/>
  <c r="Q1835" i="2"/>
  <c r="S2656" i="2"/>
  <c r="Q2200" i="2"/>
  <c r="P2200" i="2"/>
  <c r="S2615" i="2"/>
  <c r="P2159" i="2"/>
  <c r="Q2159" i="2"/>
  <c r="S2332" i="2"/>
  <c r="P1876" i="2"/>
  <c r="T1952" i="2" s="1"/>
  <c r="Q1876" i="2"/>
  <c r="N2117" i="2"/>
  <c r="O2117" i="2" s="1"/>
  <c r="S2372" i="2"/>
  <c r="P1916" i="2"/>
  <c r="Q1916" i="2"/>
  <c r="P1751" i="2"/>
  <c r="T1827" i="2" s="1"/>
  <c r="S2412" i="2"/>
  <c r="Q1956" i="2"/>
  <c r="P1956" i="2"/>
  <c r="S2572" i="2"/>
  <c r="P2116" i="2"/>
  <c r="T2192" i="2" s="1"/>
  <c r="Q2116" i="2"/>
  <c r="N1752" i="2"/>
  <c r="O1752" i="2" s="1"/>
  <c r="N1836" i="2"/>
  <c r="O1836" i="2" s="1"/>
  <c r="N2201" i="2"/>
  <c r="O2201" i="2" s="1"/>
  <c r="N2160" i="2"/>
  <c r="O2160" i="2" s="1"/>
  <c r="N1877" i="2"/>
  <c r="O1877" i="2" s="1"/>
  <c r="P2691" i="2"/>
  <c r="Q2691" i="2"/>
  <c r="S2691" i="2"/>
  <c r="N2692" i="2"/>
  <c r="O2692" i="2" s="1"/>
  <c r="S3148" i="2" s="1"/>
  <c r="M1749" i="2"/>
  <c r="L1749" i="2"/>
  <c r="M1748" i="2"/>
  <c r="L1748" i="2"/>
  <c r="M1747" i="2"/>
  <c r="L1747" i="2"/>
  <c r="M1746" i="2"/>
  <c r="L1746" i="2"/>
  <c r="M1745" i="2"/>
  <c r="L1745" i="2"/>
  <c r="M1744" i="2"/>
  <c r="L1744" i="2"/>
  <c r="M1743" i="2"/>
  <c r="L1743" i="2"/>
  <c r="M1742" i="2"/>
  <c r="L1742" i="2"/>
  <c r="M1741" i="2"/>
  <c r="L1741" i="2"/>
  <c r="M1740" i="2"/>
  <c r="L1740" i="2"/>
  <c r="M1739" i="2"/>
  <c r="L1739" i="2"/>
  <c r="M1738" i="2"/>
  <c r="L1738" i="2"/>
  <c r="M1737" i="2"/>
  <c r="L1737" i="2"/>
  <c r="M1736" i="2"/>
  <c r="L1736" i="2"/>
  <c r="M1735" i="2"/>
  <c r="L1735" i="2"/>
  <c r="M1734" i="2"/>
  <c r="L1734" i="2"/>
  <c r="M1733" i="2"/>
  <c r="L1733" i="2"/>
  <c r="M1732" i="2"/>
  <c r="L1732" i="2"/>
  <c r="M1731" i="2"/>
  <c r="L1731" i="2"/>
  <c r="M1730" i="2"/>
  <c r="L1730" i="2"/>
  <c r="M1729" i="2"/>
  <c r="L1729" i="2"/>
  <c r="M1728" i="2"/>
  <c r="L1728" i="2"/>
  <c r="M1727" i="2"/>
  <c r="L1727" i="2"/>
  <c r="M1726" i="2"/>
  <c r="L1726" i="2"/>
  <c r="M1725" i="2"/>
  <c r="L1725" i="2"/>
  <c r="M1724" i="2"/>
  <c r="L1724" i="2"/>
  <c r="M1723" i="2"/>
  <c r="L1723" i="2"/>
  <c r="M1722" i="2"/>
  <c r="L1722" i="2"/>
  <c r="M1721" i="2"/>
  <c r="L1721" i="2"/>
  <c r="M1720" i="2"/>
  <c r="L1720" i="2"/>
  <c r="M1719" i="2"/>
  <c r="L1719" i="2"/>
  <c r="M1718" i="2"/>
  <c r="L1718" i="2"/>
  <c r="M1717" i="2"/>
  <c r="L1717" i="2"/>
  <c r="M1716" i="2"/>
  <c r="L1716" i="2"/>
  <c r="M1715" i="2"/>
  <c r="L1715" i="2"/>
  <c r="M1714" i="2"/>
  <c r="L1714" i="2"/>
  <c r="M1713" i="2"/>
  <c r="L1713" i="2"/>
  <c r="N1712" i="2"/>
  <c r="O1712" i="2" s="1"/>
  <c r="S2168" i="2" s="1"/>
  <c r="M1712" i="2"/>
  <c r="L1712" i="2"/>
  <c r="P3485" i="2" l="1"/>
  <c r="Q3485" i="2"/>
  <c r="S3485" i="2"/>
  <c r="A3487" i="2"/>
  <c r="N3486" i="2"/>
  <c r="O3486" i="2" s="1"/>
  <c r="S2616" i="2"/>
  <c r="P2160" i="2"/>
  <c r="Q2160" i="2"/>
  <c r="S2292" i="2"/>
  <c r="Q1836" i="2"/>
  <c r="P1836" i="2"/>
  <c r="S2452" i="2"/>
  <c r="Q1996" i="2"/>
  <c r="P1996" i="2"/>
  <c r="T2072" i="2" s="1"/>
  <c r="S2493" i="2"/>
  <c r="Q2037" i="2"/>
  <c r="P2037" i="2"/>
  <c r="S2413" i="2"/>
  <c r="P1957" i="2"/>
  <c r="Q1957" i="2"/>
  <c r="S2533" i="2"/>
  <c r="P2077" i="2"/>
  <c r="Q2077" i="2"/>
  <c r="N1713" i="2"/>
  <c r="O1713" i="2" s="1"/>
  <c r="S2169" i="2" s="1"/>
  <c r="N2161" i="2"/>
  <c r="O2161" i="2" s="1"/>
  <c r="N1837" i="2"/>
  <c r="O1837" i="2" s="1"/>
  <c r="N2038" i="2"/>
  <c r="O2038" i="2" s="1"/>
  <c r="S2333" i="2"/>
  <c r="Q1877" i="2"/>
  <c r="P1877" i="2"/>
  <c r="T1953" i="2" s="1"/>
  <c r="S2208" i="2"/>
  <c r="Q1752" i="2"/>
  <c r="P1752" i="2"/>
  <c r="T1828" i="2" s="1"/>
  <c r="S2253" i="2"/>
  <c r="Q1797" i="2"/>
  <c r="P1797" i="2"/>
  <c r="Q2242" i="2"/>
  <c r="P2242" i="2"/>
  <c r="T2318" i="2" s="1"/>
  <c r="S2373" i="2"/>
  <c r="Q1917" i="2"/>
  <c r="P1917" i="2"/>
  <c r="N1997" i="2"/>
  <c r="O1997" i="2" s="1"/>
  <c r="N1958" i="2"/>
  <c r="O1958" i="2" s="1"/>
  <c r="N2078" i="2"/>
  <c r="O2078" i="2" s="1"/>
  <c r="S2657" i="2"/>
  <c r="P2201" i="2"/>
  <c r="Q2201" i="2"/>
  <c r="P2117" i="2"/>
  <c r="T2193" i="2" s="1"/>
  <c r="S2573" i="2"/>
  <c r="Q2117" i="2"/>
  <c r="N1878" i="2"/>
  <c r="O1878" i="2" s="1"/>
  <c r="N2202" i="2"/>
  <c r="O2202" i="2" s="1"/>
  <c r="N1753" i="2"/>
  <c r="O1753" i="2" s="1"/>
  <c r="N2118" i="2"/>
  <c r="O2118" i="2" s="1"/>
  <c r="N1798" i="2"/>
  <c r="O1798" i="2" s="1"/>
  <c r="P2243" i="2"/>
  <c r="T2319" i="2" s="1"/>
  <c r="Q2243" i="2"/>
  <c r="N1918" i="2"/>
  <c r="O1918" i="2" s="1"/>
  <c r="N2693" i="2"/>
  <c r="O2693" i="2" s="1"/>
  <c r="S3149" i="2" s="1"/>
  <c r="S2692" i="2"/>
  <c r="Q2692" i="2"/>
  <c r="P2692" i="2"/>
  <c r="P1712" i="2"/>
  <c r="Q1712" i="2"/>
  <c r="N3487" i="2" l="1"/>
  <c r="O3487" i="2" s="1"/>
  <c r="A3488" i="2"/>
  <c r="P3486" i="2"/>
  <c r="Q3486" i="2"/>
  <c r="S3486" i="2"/>
  <c r="Q1713" i="2"/>
  <c r="S2658" i="2"/>
  <c r="P2202" i="2"/>
  <c r="Q2202" i="2"/>
  <c r="S2414" i="2"/>
  <c r="Q1958" i="2"/>
  <c r="P1958" i="2"/>
  <c r="S2293" i="2"/>
  <c r="P1837" i="2"/>
  <c r="Q1837" i="2"/>
  <c r="P1713" i="2"/>
  <c r="N2119" i="2"/>
  <c r="O2119" i="2" s="1"/>
  <c r="N2203" i="2"/>
  <c r="O2203" i="2" s="1"/>
  <c r="N1959" i="2"/>
  <c r="O1959" i="2" s="1"/>
  <c r="N1838" i="2"/>
  <c r="O1838" i="2" s="1"/>
  <c r="N1714" i="2"/>
  <c r="O1714" i="2" s="1"/>
  <c r="Q1798" i="2"/>
  <c r="S2254" i="2"/>
  <c r="P1798" i="2"/>
  <c r="S2334" i="2"/>
  <c r="Q1878" i="2"/>
  <c r="P1878" i="2"/>
  <c r="T1954" i="2" s="1"/>
  <c r="S2453" i="2"/>
  <c r="P1997" i="2"/>
  <c r="T2073" i="2" s="1"/>
  <c r="Q1997" i="2"/>
  <c r="S2494" i="2"/>
  <c r="Q2038" i="2"/>
  <c r="P2038" i="2"/>
  <c r="S2617" i="2"/>
  <c r="P2161" i="2"/>
  <c r="Q2161" i="2"/>
  <c r="S2574" i="2"/>
  <c r="P2118" i="2"/>
  <c r="T2194" i="2" s="1"/>
  <c r="Q2118" i="2"/>
  <c r="S2374" i="2"/>
  <c r="P1918" i="2"/>
  <c r="Q1918" i="2"/>
  <c r="S2209" i="2"/>
  <c r="Q1753" i="2"/>
  <c r="P1753" i="2"/>
  <c r="T1829" i="2" s="1"/>
  <c r="S2534" i="2"/>
  <c r="Q2078" i="2"/>
  <c r="P2078" i="2"/>
  <c r="N1919" i="2"/>
  <c r="O1919" i="2" s="1"/>
  <c r="N1799" i="2"/>
  <c r="O1799" i="2" s="1"/>
  <c r="N1754" i="2"/>
  <c r="O1754" i="2" s="1"/>
  <c r="N1879" i="2"/>
  <c r="O1879" i="2" s="1"/>
  <c r="N2079" i="2"/>
  <c r="O2079" i="2" s="1"/>
  <c r="N1998" i="2"/>
  <c r="O1998" i="2" s="1"/>
  <c r="N2039" i="2"/>
  <c r="O2039" i="2" s="1"/>
  <c r="N2162" i="2"/>
  <c r="O2162" i="2" s="1"/>
  <c r="S2693" i="2"/>
  <c r="Q2693" i="2"/>
  <c r="P2693" i="2"/>
  <c r="N2694" i="2"/>
  <c r="O2694" i="2" s="1"/>
  <c r="S3150" i="2" s="1"/>
  <c r="M1711" i="2"/>
  <c r="L1711" i="2"/>
  <c r="M1710" i="2"/>
  <c r="L1710" i="2"/>
  <c r="M1709" i="2"/>
  <c r="L1709" i="2"/>
  <c r="M1708" i="2"/>
  <c r="L1708" i="2"/>
  <c r="M1707" i="2"/>
  <c r="L1707" i="2"/>
  <c r="M1706" i="2"/>
  <c r="L1706" i="2"/>
  <c r="M1705" i="2"/>
  <c r="L1705" i="2"/>
  <c r="M1704" i="2"/>
  <c r="L1704" i="2"/>
  <c r="M1703" i="2"/>
  <c r="L1703" i="2"/>
  <c r="M1702" i="2"/>
  <c r="L1702" i="2"/>
  <c r="M1701" i="2"/>
  <c r="L1701" i="2"/>
  <c r="M1700" i="2"/>
  <c r="L1700" i="2"/>
  <c r="M1699" i="2"/>
  <c r="L1699" i="2"/>
  <c r="M1698" i="2"/>
  <c r="L1698" i="2"/>
  <c r="M1697" i="2"/>
  <c r="L1697" i="2"/>
  <c r="M1696" i="2"/>
  <c r="L1696" i="2"/>
  <c r="M1695" i="2"/>
  <c r="L1695" i="2"/>
  <c r="M1694" i="2"/>
  <c r="L1694" i="2"/>
  <c r="M1693" i="2"/>
  <c r="L1693" i="2"/>
  <c r="M1692" i="2"/>
  <c r="L1692" i="2"/>
  <c r="M1691" i="2"/>
  <c r="L1691" i="2"/>
  <c r="M1690" i="2"/>
  <c r="L1690" i="2"/>
  <c r="M1689" i="2"/>
  <c r="L1689" i="2"/>
  <c r="M1688" i="2"/>
  <c r="L1688" i="2"/>
  <c r="M1687" i="2"/>
  <c r="L1687" i="2"/>
  <c r="M1686" i="2"/>
  <c r="L1686" i="2"/>
  <c r="M1685" i="2"/>
  <c r="L1685" i="2"/>
  <c r="M1684" i="2"/>
  <c r="L1684" i="2"/>
  <c r="M1683" i="2"/>
  <c r="L1683" i="2"/>
  <c r="M1682" i="2"/>
  <c r="L1682" i="2"/>
  <c r="M1681" i="2"/>
  <c r="L1681" i="2"/>
  <c r="M1680" i="2"/>
  <c r="L1680" i="2"/>
  <c r="M1679" i="2"/>
  <c r="L1679" i="2"/>
  <c r="M1678" i="2"/>
  <c r="L1678" i="2"/>
  <c r="M1677" i="2"/>
  <c r="L1677" i="2"/>
  <c r="M1676" i="2"/>
  <c r="L1676" i="2"/>
  <c r="M1675" i="2"/>
  <c r="L1675" i="2"/>
  <c r="M1674" i="2"/>
  <c r="L1674" i="2"/>
  <c r="N1674" i="2"/>
  <c r="O1674" i="2" s="1"/>
  <c r="S2130" i="2" s="1"/>
  <c r="A3489" i="2" l="1"/>
  <c r="N3488" i="2"/>
  <c r="O3488" i="2" s="1"/>
  <c r="S3487" i="2"/>
  <c r="P3487" i="2"/>
  <c r="Q3487" i="2"/>
  <c r="S2575" i="2"/>
  <c r="P2119" i="2"/>
  <c r="T2195" i="2" s="1"/>
  <c r="Q2119" i="2"/>
  <c r="S2415" i="2"/>
  <c r="Q1959" i="2"/>
  <c r="P1959" i="2"/>
  <c r="S2618" i="2"/>
  <c r="Q2162" i="2"/>
  <c r="P2162" i="2"/>
  <c r="S2454" i="2"/>
  <c r="Q1998" i="2"/>
  <c r="P1998" i="2"/>
  <c r="T2074" i="2" s="1"/>
  <c r="S2335" i="2"/>
  <c r="P1879" i="2"/>
  <c r="T1955" i="2" s="1"/>
  <c r="Q1879" i="2"/>
  <c r="S2255" i="2"/>
  <c r="Q1799" i="2"/>
  <c r="P1799" i="2"/>
  <c r="N1715" i="2"/>
  <c r="O1715" i="2" s="1"/>
  <c r="N1960" i="2"/>
  <c r="O1960" i="2" s="1"/>
  <c r="N2120" i="2"/>
  <c r="O2120" i="2" s="1"/>
  <c r="S2170" i="2"/>
  <c r="P1714" i="2"/>
  <c r="Q1714" i="2"/>
  <c r="N2163" i="2"/>
  <c r="O2163" i="2" s="1"/>
  <c r="N1999" i="2"/>
  <c r="O1999" i="2" s="1"/>
  <c r="N1880" i="2"/>
  <c r="O1880" i="2" s="1"/>
  <c r="N1800" i="2"/>
  <c r="O1800" i="2" s="1"/>
  <c r="S2294" i="2"/>
  <c r="Q1838" i="2"/>
  <c r="P1838" i="2"/>
  <c r="S2659" i="2"/>
  <c r="P2203" i="2"/>
  <c r="Q2203" i="2"/>
  <c r="N2040" i="2"/>
  <c r="O2040" i="2" s="1"/>
  <c r="N2080" i="2"/>
  <c r="O2080" i="2" s="1"/>
  <c r="N1755" i="2"/>
  <c r="O1755" i="2" s="1"/>
  <c r="N1920" i="2"/>
  <c r="O1920" i="2" s="1"/>
  <c r="N1675" i="2"/>
  <c r="O1675" i="2" s="1"/>
  <c r="P1675" i="2" s="1"/>
  <c r="S2495" i="2"/>
  <c r="P2039" i="2"/>
  <c r="Q2039" i="2"/>
  <c r="S2535" i="2"/>
  <c r="Q2079" i="2"/>
  <c r="P2079" i="2"/>
  <c r="S2210" i="2"/>
  <c r="Q1754" i="2"/>
  <c r="P1754" i="2"/>
  <c r="T1830" i="2" s="1"/>
  <c r="S2375" i="2"/>
  <c r="P1919" i="2"/>
  <c r="Q1919" i="2"/>
  <c r="N1839" i="2"/>
  <c r="O1839" i="2" s="1"/>
  <c r="N2205" i="2"/>
  <c r="O2205" i="2" s="1"/>
  <c r="N2204" i="2"/>
  <c r="O2204" i="2" s="1"/>
  <c r="Q2694" i="2"/>
  <c r="P2694" i="2"/>
  <c r="S2694" i="2"/>
  <c r="N2695" i="2"/>
  <c r="O2695" i="2" s="1"/>
  <c r="S3151" i="2" s="1"/>
  <c r="Q1674" i="2"/>
  <c r="P1674" i="2"/>
  <c r="N1636" i="2"/>
  <c r="O1636" i="2" s="1"/>
  <c r="M1673" i="2"/>
  <c r="L1673" i="2"/>
  <c r="M1672" i="2"/>
  <c r="L1672" i="2"/>
  <c r="M1671" i="2"/>
  <c r="L1671" i="2"/>
  <c r="M1670" i="2"/>
  <c r="L1670" i="2"/>
  <c r="M1669" i="2"/>
  <c r="L1669" i="2"/>
  <c r="M1668" i="2"/>
  <c r="L1668" i="2"/>
  <c r="M1667" i="2"/>
  <c r="L1667" i="2"/>
  <c r="M1666" i="2"/>
  <c r="L1666" i="2"/>
  <c r="M1665" i="2"/>
  <c r="L1665" i="2"/>
  <c r="M1664" i="2"/>
  <c r="L1664" i="2"/>
  <c r="M1663" i="2"/>
  <c r="L1663" i="2"/>
  <c r="M1662" i="2"/>
  <c r="L1662" i="2"/>
  <c r="M1661" i="2"/>
  <c r="L1661" i="2"/>
  <c r="M1660" i="2"/>
  <c r="L1660" i="2"/>
  <c r="M1659" i="2"/>
  <c r="L1659" i="2"/>
  <c r="M1658" i="2"/>
  <c r="L1658" i="2"/>
  <c r="M1657" i="2"/>
  <c r="L1657" i="2"/>
  <c r="M1656" i="2"/>
  <c r="L1656" i="2"/>
  <c r="M1655" i="2"/>
  <c r="L1655" i="2"/>
  <c r="M1654" i="2"/>
  <c r="L1654" i="2"/>
  <c r="M1653" i="2"/>
  <c r="L1653" i="2"/>
  <c r="M1652" i="2"/>
  <c r="L1652" i="2"/>
  <c r="M1651" i="2"/>
  <c r="L1651" i="2"/>
  <c r="M1650" i="2"/>
  <c r="L1650" i="2"/>
  <c r="M1649" i="2"/>
  <c r="L1649" i="2"/>
  <c r="M1648" i="2"/>
  <c r="L1648" i="2"/>
  <c r="M1647" i="2"/>
  <c r="L1647" i="2"/>
  <c r="M1646" i="2"/>
  <c r="L1646" i="2"/>
  <c r="M1645" i="2"/>
  <c r="L1645" i="2"/>
  <c r="M1644" i="2"/>
  <c r="L1644" i="2"/>
  <c r="M1643" i="2"/>
  <c r="L1643" i="2"/>
  <c r="M1642" i="2"/>
  <c r="L1642" i="2"/>
  <c r="M1641" i="2"/>
  <c r="L1641" i="2"/>
  <c r="M1640" i="2"/>
  <c r="L1640" i="2"/>
  <c r="M1639" i="2"/>
  <c r="L1639" i="2"/>
  <c r="M1638" i="2"/>
  <c r="L1638" i="2"/>
  <c r="M1637" i="2"/>
  <c r="L1637" i="2"/>
  <c r="M1636" i="2"/>
  <c r="L1636" i="2"/>
  <c r="Q3488" i="2" l="1"/>
  <c r="P3488" i="2"/>
  <c r="S3488" i="2"/>
  <c r="N3489" i="2"/>
  <c r="O3489" i="2" s="1"/>
  <c r="A3490" i="2"/>
  <c r="Q1675" i="2"/>
  <c r="S2131" i="2"/>
  <c r="N1637" i="2"/>
  <c r="O1637" i="2" s="1"/>
  <c r="S2093" i="2" s="1"/>
  <c r="N2081" i="2"/>
  <c r="O2081" i="2" s="1"/>
  <c r="N1881" i="2"/>
  <c r="O1881" i="2" s="1"/>
  <c r="N2164" i="2"/>
  <c r="O2164" i="2" s="1"/>
  <c r="S2171" i="2"/>
  <c r="P1715" i="2"/>
  <c r="Q1715" i="2"/>
  <c r="P2204" i="2"/>
  <c r="Q2204" i="2"/>
  <c r="S2660" i="2"/>
  <c r="S2211" i="2"/>
  <c r="Q1755" i="2"/>
  <c r="P1755" i="2"/>
  <c r="T1831" i="2" s="1"/>
  <c r="S2496" i="2"/>
  <c r="P2040" i="2"/>
  <c r="Q2040" i="2"/>
  <c r="S2256" i="2"/>
  <c r="Q1800" i="2"/>
  <c r="P1800" i="2"/>
  <c r="S2455" i="2"/>
  <c r="P1999" i="2"/>
  <c r="T2075" i="2" s="1"/>
  <c r="Q1999" i="2"/>
  <c r="N2121" i="2"/>
  <c r="O2121" i="2" s="1"/>
  <c r="N1716" i="2"/>
  <c r="O1716" i="2" s="1"/>
  <c r="N1840" i="2"/>
  <c r="O1840" i="2" s="1"/>
  <c r="N1921" i="2"/>
  <c r="O1921" i="2" s="1"/>
  <c r="S2576" i="2"/>
  <c r="Q2120" i="2"/>
  <c r="P2120" i="2"/>
  <c r="T2196" i="2" s="1"/>
  <c r="Q2205" i="2"/>
  <c r="P2205" i="2"/>
  <c r="S2661" i="2"/>
  <c r="N1676" i="2"/>
  <c r="O1676" i="2" s="1"/>
  <c r="N1756" i="2"/>
  <c r="O1756" i="2" s="1"/>
  <c r="N2041" i="2"/>
  <c r="O2041" i="2" s="1"/>
  <c r="N1801" i="2"/>
  <c r="O1801" i="2" s="1"/>
  <c r="N2000" i="2"/>
  <c r="O2000" i="2" s="1"/>
  <c r="S2416" i="2"/>
  <c r="Q1960" i="2"/>
  <c r="P1960" i="2"/>
  <c r="S2295" i="2"/>
  <c r="P1839" i="2"/>
  <c r="Q1839" i="2"/>
  <c r="Q1920" i="2"/>
  <c r="P1920" i="2"/>
  <c r="S2376" i="2"/>
  <c r="S2536" i="2"/>
  <c r="P2080" i="2"/>
  <c r="Q2080" i="2"/>
  <c r="S2336" i="2"/>
  <c r="Q1880" i="2"/>
  <c r="P1880" i="2"/>
  <c r="T1956" i="2" s="1"/>
  <c r="Q2163" i="2"/>
  <c r="P2163" i="2"/>
  <c r="S2619" i="2"/>
  <c r="N1961" i="2"/>
  <c r="O1961" i="2" s="1"/>
  <c r="Q2695" i="2"/>
  <c r="P2695" i="2"/>
  <c r="S2695" i="2"/>
  <c r="N2696" i="2"/>
  <c r="O2696" i="2" s="1"/>
  <c r="S3152" i="2" s="1"/>
  <c r="Q1636" i="2"/>
  <c r="S2092" i="2"/>
  <c r="P1636" i="2"/>
  <c r="T1712" i="2" s="1"/>
  <c r="Q3489" i="2" l="1"/>
  <c r="S3489" i="2"/>
  <c r="P3489" i="2"/>
  <c r="A3491" i="2"/>
  <c r="N3490" i="2"/>
  <c r="O3490" i="2" s="1"/>
  <c r="Q1637" i="2"/>
  <c r="P1637" i="2"/>
  <c r="T1713" i="2" s="1"/>
  <c r="S2296" i="2"/>
  <c r="P1840" i="2"/>
  <c r="Q1840" i="2"/>
  <c r="S2577" i="2"/>
  <c r="P2121" i="2"/>
  <c r="T2197" i="2" s="1"/>
  <c r="Q2121" i="2"/>
  <c r="P2164" i="2"/>
  <c r="Q2164" i="2"/>
  <c r="S2620" i="2"/>
  <c r="S2537" i="2"/>
  <c r="P2081" i="2"/>
  <c r="Q2081" i="2"/>
  <c r="N1802" i="2"/>
  <c r="O1802" i="2" s="1"/>
  <c r="N1757" i="2"/>
  <c r="O1757" i="2" s="1"/>
  <c r="N1841" i="2"/>
  <c r="O1841" i="2" s="1"/>
  <c r="N2122" i="2"/>
  <c r="O2122" i="2" s="1"/>
  <c r="N2165" i="2"/>
  <c r="O2165" i="2" s="1"/>
  <c r="N2082" i="2"/>
  <c r="O2082" i="2" s="1"/>
  <c r="S2257" i="2"/>
  <c r="Q1801" i="2"/>
  <c r="P1801" i="2"/>
  <c r="S2417" i="2"/>
  <c r="P1961" i="2"/>
  <c r="Q1961" i="2"/>
  <c r="S2497" i="2"/>
  <c r="Q2041" i="2"/>
  <c r="P2041" i="2"/>
  <c r="S2172" i="2"/>
  <c r="Q1716" i="2"/>
  <c r="P1716" i="2"/>
  <c r="P1881" i="2"/>
  <c r="T1957" i="2" s="1"/>
  <c r="S2337" i="2"/>
  <c r="Q1881" i="2"/>
  <c r="S2212" i="2"/>
  <c r="P1756" i="2"/>
  <c r="T1832" i="2" s="1"/>
  <c r="Q1756" i="2"/>
  <c r="S2456" i="2"/>
  <c r="Q2000" i="2"/>
  <c r="P2000" i="2"/>
  <c r="T2076" i="2" s="1"/>
  <c r="S2132" i="2"/>
  <c r="P1676" i="2"/>
  <c r="Q1676" i="2"/>
  <c r="S2377" i="2"/>
  <c r="P1921" i="2"/>
  <c r="Q1921" i="2"/>
  <c r="N1962" i="2"/>
  <c r="O1962" i="2" s="1"/>
  <c r="N2001" i="2"/>
  <c r="O2001" i="2" s="1"/>
  <c r="N2042" i="2"/>
  <c r="O2042" i="2" s="1"/>
  <c r="N1677" i="2"/>
  <c r="O1677" i="2" s="1"/>
  <c r="N1922" i="2"/>
  <c r="O1922" i="2" s="1"/>
  <c r="N1717" i="2"/>
  <c r="O1717" i="2" s="1"/>
  <c r="N1882" i="2"/>
  <c r="O1882" i="2" s="1"/>
  <c r="N1638" i="2"/>
  <c r="O1638" i="2" s="1"/>
  <c r="S2696" i="2"/>
  <c r="P2696" i="2"/>
  <c r="Q2696" i="2"/>
  <c r="N2697" i="2"/>
  <c r="O2697" i="2" s="1"/>
  <c r="S3153" i="2" s="1"/>
  <c r="N1635" i="2"/>
  <c r="O1635" i="2" s="1"/>
  <c r="M1635" i="2"/>
  <c r="L1635" i="2"/>
  <c r="N1634" i="2"/>
  <c r="O1634" i="2" s="1"/>
  <c r="M1634" i="2"/>
  <c r="L1634" i="2"/>
  <c r="M1633" i="2"/>
  <c r="L1633" i="2"/>
  <c r="N1633" i="2"/>
  <c r="O1633" i="2" s="1"/>
  <c r="M1632" i="2"/>
  <c r="L1632" i="2"/>
  <c r="N1632" i="2"/>
  <c r="O1632" i="2" s="1"/>
  <c r="M1631" i="2"/>
  <c r="L1631" i="2"/>
  <c r="N1631" i="2"/>
  <c r="O1631" i="2" s="1"/>
  <c r="M1630" i="2"/>
  <c r="L1630" i="2"/>
  <c r="N1630" i="2"/>
  <c r="O1630" i="2" s="1"/>
  <c r="M1629" i="2"/>
  <c r="L1629" i="2"/>
  <c r="N1629" i="2"/>
  <c r="O1629" i="2" s="1"/>
  <c r="N1628" i="2"/>
  <c r="O1628" i="2" s="1"/>
  <c r="M1628" i="2"/>
  <c r="L1628" i="2"/>
  <c r="N1627" i="2"/>
  <c r="O1627" i="2" s="1"/>
  <c r="M1627" i="2"/>
  <c r="L1627" i="2"/>
  <c r="N1626" i="2"/>
  <c r="O1626" i="2" s="1"/>
  <c r="M1626" i="2"/>
  <c r="L1626" i="2"/>
  <c r="M1625" i="2"/>
  <c r="L1625" i="2"/>
  <c r="N1625" i="2"/>
  <c r="O1625" i="2" s="1"/>
  <c r="S2081" i="2" s="1"/>
  <c r="M1624" i="2"/>
  <c r="L1624" i="2"/>
  <c r="N1624" i="2"/>
  <c r="O1624" i="2" s="1"/>
  <c r="M1623" i="2"/>
  <c r="L1623" i="2"/>
  <c r="N1623" i="2"/>
  <c r="O1623" i="2" s="1"/>
  <c r="M1622" i="2"/>
  <c r="L1622" i="2"/>
  <c r="N1622" i="2"/>
  <c r="O1622" i="2" s="1"/>
  <c r="S2078" i="2" s="1"/>
  <c r="M1621" i="2"/>
  <c r="L1621" i="2"/>
  <c r="N1621" i="2"/>
  <c r="O1621" i="2" s="1"/>
  <c r="S2077" i="2" s="1"/>
  <c r="N1620" i="2"/>
  <c r="O1620" i="2" s="1"/>
  <c r="S2076" i="2" s="1"/>
  <c r="M1620" i="2"/>
  <c r="L1620" i="2"/>
  <c r="N1619" i="2"/>
  <c r="O1619" i="2" s="1"/>
  <c r="S2075" i="2" s="1"/>
  <c r="M1619" i="2"/>
  <c r="L1619" i="2"/>
  <c r="N1618" i="2"/>
  <c r="O1618" i="2" s="1"/>
  <c r="S2074" i="2" s="1"/>
  <c r="M1618" i="2"/>
  <c r="L1618" i="2"/>
  <c r="M1617" i="2"/>
  <c r="L1617" i="2"/>
  <c r="N1617" i="2"/>
  <c r="O1617" i="2" s="1"/>
  <c r="S2073" i="2" s="1"/>
  <c r="M1616" i="2"/>
  <c r="L1616" i="2"/>
  <c r="N1616" i="2"/>
  <c r="O1616" i="2" s="1"/>
  <c r="S2072" i="2" s="1"/>
  <c r="M1615" i="2"/>
  <c r="L1615" i="2"/>
  <c r="N1615" i="2"/>
  <c r="O1615" i="2" s="1"/>
  <c r="M1614" i="2"/>
  <c r="L1614" i="2"/>
  <c r="N1614" i="2"/>
  <c r="O1614" i="2" s="1"/>
  <c r="S2070" i="2" s="1"/>
  <c r="M1613" i="2"/>
  <c r="L1613" i="2"/>
  <c r="N1613" i="2"/>
  <c r="O1613" i="2" s="1"/>
  <c r="S2069" i="2" s="1"/>
  <c r="N1612" i="2"/>
  <c r="O1612" i="2" s="1"/>
  <c r="S2068" i="2" s="1"/>
  <c r="M1612" i="2"/>
  <c r="L1612" i="2"/>
  <c r="N1611" i="2"/>
  <c r="O1611" i="2" s="1"/>
  <c r="S2067" i="2" s="1"/>
  <c r="M1611" i="2"/>
  <c r="L1611" i="2"/>
  <c r="N1610" i="2"/>
  <c r="O1610" i="2" s="1"/>
  <c r="M1610" i="2"/>
  <c r="L1610" i="2"/>
  <c r="M1609" i="2"/>
  <c r="L1609" i="2"/>
  <c r="N1609" i="2"/>
  <c r="O1609" i="2" s="1"/>
  <c r="S2065" i="2" s="1"/>
  <c r="M1608" i="2"/>
  <c r="L1608" i="2"/>
  <c r="N1608" i="2"/>
  <c r="O1608" i="2" s="1"/>
  <c r="S2064" i="2" s="1"/>
  <c r="M1607" i="2"/>
  <c r="L1607" i="2"/>
  <c r="N1607" i="2"/>
  <c r="O1607" i="2" s="1"/>
  <c r="M1606" i="2"/>
  <c r="L1606" i="2"/>
  <c r="N1606" i="2"/>
  <c r="O1606" i="2" s="1"/>
  <c r="S2062" i="2" s="1"/>
  <c r="M1605" i="2"/>
  <c r="L1605" i="2"/>
  <c r="N1605" i="2"/>
  <c r="O1605" i="2" s="1"/>
  <c r="S2061" i="2" s="1"/>
  <c r="N1604" i="2"/>
  <c r="O1604" i="2" s="1"/>
  <c r="S2060" i="2" s="1"/>
  <c r="M1604" i="2"/>
  <c r="L1604" i="2"/>
  <c r="N1603" i="2"/>
  <c r="O1603" i="2" s="1"/>
  <c r="S2059" i="2" s="1"/>
  <c r="M1603" i="2"/>
  <c r="L1603" i="2"/>
  <c r="N1602" i="2"/>
  <c r="O1602" i="2" s="1"/>
  <c r="S2058" i="2" s="1"/>
  <c r="M1602" i="2"/>
  <c r="L1602" i="2"/>
  <c r="M1601" i="2"/>
  <c r="L1601" i="2"/>
  <c r="N1601" i="2"/>
  <c r="O1601" i="2" s="1"/>
  <c r="S2057" i="2" s="1"/>
  <c r="M1600" i="2"/>
  <c r="L1600" i="2"/>
  <c r="N1600" i="2"/>
  <c r="O1600" i="2" s="1"/>
  <c r="M1599" i="2"/>
  <c r="L1599" i="2"/>
  <c r="N1599" i="2"/>
  <c r="O1599" i="2" s="1"/>
  <c r="M1598" i="2"/>
  <c r="L1598" i="2"/>
  <c r="N1598" i="2"/>
  <c r="O1598" i="2" s="1"/>
  <c r="S2054" i="2" s="1"/>
  <c r="Q3490" i="2" l="1"/>
  <c r="P3490" i="2"/>
  <c r="S3490" i="2"/>
  <c r="A3492" i="2"/>
  <c r="N3491" i="2"/>
  <c r="O3491" i="2" s="1"/>
  <c r="S2082" i="2"/>
  <c r="S2457" i="2"/>
  <c r="P2001" i="2"/>
  <c r="T2077" i="2" s="1"/>
  <c r="Q2001" i="2"/>
  <c r="N2083" i="2"/>
  <c r="O2083" i="2" s="1"/>
  <c r="N2123" i="2"/>
  <c r="O2123" i="2" s="1"/>
  <c r="N1758" i="2"/>
  <c r="O1758" i="2" s="1"/>
  <c r="S2094" i="2"/>
  <c r="P1638" i="2"/>
  <c r="T1714" i="2" s="1"/>
  <c r="Q1638" i="2"/>
  <c r="S2133" i="2"/>
  <c r="Q1677" i="2"/>
  <c r="P1677" i="2"/>
  <c r="N1639" i="2"/>
  <c r="O1639" i="2" s="1"/>
  <c r="N1718" i="2"/>
  <c r="O1718" i="2" s="1"/>
  <c r="N1678" i="2"/>
  <c r="O1678" i="2" s="1"/>
  <c r="N2002" i="2"/>
  <c r="O2002" i="2" s="1"/>
  <c r="S2621" i="2"/>
  <c r="P2165" i="2"/>
  <c r="Q2165" i="2"/>
  <c r="S2297" i="2"/>
  <c r="Q1841" i="2"/>
  <c r="P1841" i="2"/>
  <c r="S2258" i="2"/>
  <c r="Q1802" i="2"/>
  <c r="P1802" i="2"/>
  <c r="S2173" i="2"/>
  <c r="P1717" i="2"/>
  <c r="Q1717" i="2"/>
  <c r="S2338" i="2"/>
  <c r="P1882" i="2"/>
  <c r="T1958" i="2" s="1"/>
  <c r="Q1882" i="2"/>
  <c r="S2378" i="2"/>
  <c r="Q1922" i="2"/>
  <c r="P1922" i="2"/>
  <c r="S2498" i="2"/>
  <c r="Q2042" i="2"/>
  <c r="P2042" i="2"/>
  <c r="S2418" i="2"/>
  <c r="P1962" i="2"/>
  <c r="Q1962" i="2"/>
  <c r="N2167" i="2"/>
  <c r="O2167" i="2" s="1"/>
  <c r="N2166" i="2"/>
  <c r="O2166" i="2" s="1"/>
  <c r="N1842" i="2"/>
  <c r="O1842" i="2" s="1"/>
  <c r="N1803" i="2"/>
  <c r="O1803" i="2" s="1"/>
  <c r="N1883" i="2"/>
  <c r="O1883" i="2" s="1"/>
  <c r="N1923" i="2"/>
  <c r="O1923" i="2" s="1"/>
  <c r="N2043" i="2"/>
  <c r="O2043" i="2" s="1"/>
  <c r="N1963" i="2"/>
  <c r="O1963" i="2" s="1"/>
  <c r="S2538" i="2"/>
  <c r="P2082" i="2"/>
  <c r="Q2082" i="2"/>
  <c r="S2578" i="2"/>
  <c r="Q2122" i="2"/>
  <c r="P2122" i="2"/>
  <c r="T2198" i="2" s="1"/>
  <c r="S2213" i="2"/>
  <c r="P1757" i="2"/>
  <c r="T1833" i="2" s="1"/>
  <c r="Q1757" i="2"/>
  <c r="N2698" i="2"/>
  <c r="O2698" i="2" s="1"/>
  <c r="S3154" i="2" s="1"/>
  <c r="P2697" i="2"/>
  <c r="S2697" i="2"/>
  <c r="Q2697" i="2"/>
  <c r="P1599" i="2"/>
  <c r="S2055" i="2"/>
  <c r="P1607" i="2"/>
  <c r="S2063" i="2"/>
  <c r="P1610" i="2"/>
  <c r="S2066" i="2"/>
  <c r="P1631" i="2"/>
  <c r="P1623" i="2"/>
  <c r="S2079" i="2"/>
  <c r="P1600" i="2"/>
  <c r="S2056" i="2"/>
  <c r="Q1624" i="2"/>
  <c r="S2080" i="2"/>
  <c r="P1615" i="2"/>
  <c r="S2071" i="2"/>
  <c r="P1633" i="2"/>
  <c r="Q1631" i="2"/>
  <c r="P1624" i="2"/>
  <c r="Q1599" i="2"/>
  <c r="Q1600" i="2"/>
  <c r="P1608" i="2"/>
  <c r="Q1601" i="2"/>
  <c r="P1601" i="2"/>
  <c r="P1603" i="2"/>
  <c r="Q1603" i="2"/>
  <c r="Q1626" i="2"/>
  <c r="P1626" i="2"/>
  <c r="P1611" i="2"/>
  <c r="Q1611" i="2"/>
  <c r="Q1625" i="2"/>
  <c r="P1625" i="2"/>
  <c r="Q1602" i="2"/>
  <c r="P1602" i="2"/>
  <c r="P1618" i="2"/>
  <c r="Q1618" i="2"/>
  <c r="Q1617" i="2"/>
  <c r="Q1598" i="2"/>
  <c r="P1598" i="2"/>
  <c r="P1613" i="2"/>
  <c r="Q1613" i="2"/>
  <c r="P1619" i="2"/>
  <c r="Q1619" i="2"/>
  <c r="Q1608" i="2"/>
  <c r="P1616" i="2"/>
  <c r="Q1622" i="2"/>
  <c r="P1622" i="2"/>
  <c r="Q1623" i="2"/>
  <c r="Q1628" i="2"/>
  <c r="P1628" i="2"/>
  <c r="Q1606" i="2"/>
  <c r="P1606" i="2"/>
  <c r="Q1607" i="2"/>
  <c r="Q1616" i="2"/>
  <c r="P1629" i="2"/>
  <c r="Q1629" i="2"/>
  <c r="P1635" i="2"/>
  <c r="Q1635" i="2"/>
  <c r="P1632" i="2"/>
  <c r="Q1614" i="2"/>
  <c r="P1614" i="2"/>
  <c r="Q1615" i="2"/>
  <c r="Q1620" i="2"/>
  <c r="P1620" i="2"/>
  <c r="Q1632" i="2"/>
  <c r="P1605" i="2"/>
  <c r="Q1605" i="2"/>
  <c r="Q1630" i="2"/>
  <c r="P1630" i="2"/>
  <c r="P1617" i="2"/>
  <c r="Q1609" i="2"/>
  <c r="Q1604" i="2"/>
  <c r="P1604" i="2"/>
  <c r="Q1610" i="2"/>
  <c r="Q1621" i="2"/>
  <c r="P1621" i="2"/>
  <c r="Q1627" i="2"/>
  <c r="P1627" i="2"/>
  <c r="P1612" i="2"/>
  <c r="Q1612" i="2"/>
  <c r="Q1633" i="2"/>
  <c r="Q1634" i="2"/>
  <c r="P1634" i="2"/>
  <c r="P1609" i="2"/>
  <c r="Q3491" i="2" l="1"/>
  <c r="P3491" i="2"/>
  <c r="S3491" i="2"/>
  <c r="A3493" i="2"/>
  <c r="N3492" i="2"/>
  <c r="O3492" i="2" s="1"/>
  <c r="N1964" i="2"/>
  <c r="O1964" i="2" s="1"/>
  <c r="S2174" i="2"/>
  <c r="Q1718" i="2"/>
  <c r="P1718" i="2"/>
  <c r="S2419" i="2"/>
  <c r="Q1963" i="2"/>
  <c r="P1963" i="2"/>
  <c r="S2379" i="2"/>
  <c r="P1923" i="2"/>
  <c r="Q1923" i="2"/>
  <c r="N1804" i="2"/>
  <c r="O1804" i="2" s="1"/>
  <c r="S2623" i="2"/>
  <c r="Q2167" i="2"/>
  <c r="P2167" i="2"/>
  <c r="N1679" i="2"/>
  <c r="O1679" i="2" s="1"/>
  <c r="N1640" i="2"/>
  <c r="O1640" i="2" s="1"/>
  <c r="S2579" i="2"/>
  <c r="P2123" i="2"/>
  <c r="T2199" i="2" s="1"/>
  <c r="Q2123" i="2"/>
  <c r="N1924" i="2"/>
  <c r="O1924" i="2" s="1"/>
  <c r="S2458" i="2"/>
  <c r="Q2002" i="2"/>
  <c r="P2002" i="2"/>
  <c r="T2078" i="2" s="1"/>
  <c r="N2124" i="2"/>
  <c r="O2124" i="2" s="1"/>
  <c r="S2499" i="2"/>
  <c r="Q2043" i="2"/>
  <c r="P2043" i="2"/>
  <c r="S2339" i="2"/>
  <c r="P1883" i="2"/>
  <c r="T1959" i="2" s="1"/>
  <c r="Q1883" i="2"/>
  <c r="N1843" i="2"/>
  <c r="O1843" i="2" s="1"/>
  <c r="N2003" i="2"/>
  <c r="O2003" i="2" s="1"/>
  <c r="N1719" i="2"/>
  <c r="O1719" i="2" s="1"/>
  <c r="S2214" i="2"/>
  <c r="P1758" i="2"/>
  <c r="T1834" i="2" s="1"/>
  <c r="Q1758" i="2"/>
  <c r="S2539" i="2"/>
  <c r="P2083" i="2"/>
  <c r="Q2083" i="2"/>
  <c r="S2298" i="2"/>
  <c r="P1842" i="2"/>
  <c r="Q1842" i="2"/>
  <c r="N2044" i="2"/>
  <c r="O2044" i="2" s="1"/>
  <c r="N1884" i="2"/>
  <c r="O1884" i="2" s="1"/>
  <c r="S2259" i="2"/>
  <c r="Q1803" i="2"/>
  <c r="P1803" i="2"/>
  <c r="S2622" i="2"/>
  <c r="Q2166" i="2"/>
  <c r="P2166" i="2"/>
  <c r="S2134" i="2"/>
  <c r="P1678" i="2"/>
  <c r="Q1678" i="2"/>
  <c r="S2095" i="2"/>
  <c r="P1639" i="2"/>
  <c r="T1715" i="2" s="1"/>
  <c r="Q1639" i="2"/>
  <c r="S2083" i="2"/>
  <c r="N1759" i="2"/>
  <c r="O1759" i="2" s="1"/>
  <c r="N2084" i="2"/>
  <c r="O2084" i="2" s="1"/>
  <c r="N2699" i="2"/>
  <c r="O2699" i="2" s="1"/>
  <c r="S2698" i="2"/>
  <c r="Q2698" i="2"/>
  <c r="P2698" i="2"/>
  <c r="N1597" i="2"/>
  <c r="O1597" i="2" s="1"/>
  <c r="M1597" i="2"/>
  <c r="L1597" i="2"/>
  <c r="N1596" i="2"/>
  <c r="O1596" i="2" s="1"/>
  <c r="M1596" i="2"/>
  <c r="L1596" i="2"/>
  <c r="N1595" i="2"/>
  <c r="O1595" i="2" s="1"/>
  <c r="M1595" i="2"/>
  <c r="L1595" i="2"/>
  <c r="M1594" i="2"/>
  <c r="L1594" i="2"/>
  <c r="N1594" i="2"/>
  <c r="O1594" i="2" s="1"/>
  <c r="M1593" i="2"/>
  <c r="L1593" i="2"/>
  <c r="N1593" i="2"/>
  <c r="O1593" i="2" s="1"/>
  <c r="N1592" i="2"/>
  <c r="O1592" i="2" s="1"/>
  <c r="M1592" i="2"/>
  <c r="L1592" i="2"/>
  <c r="M1591" i="2"/>
  <c r="L1591" i="2"/>
  <c r="N1591" i="2"/>
  <c r="O1591" i="2" s="1"/>
  <c r="M1590" i="2"/>
  <c r="L1590" i="2"/>
  <c r="N1590" i="2"/>
  <c r="O1590" i="2" s="1"/>
  <c r="N1589" i="2"/>
  <c r="O1589" i="2" s="1"/>
  <c r="M1589" i="2"/>
  <c r="L1589" i="2"/>
  <c r="N1588" i="2"/>
  <c r="O1588" i="2" s="1"/>
  <c r="M1588" i="2"/>
  <c r="L1588" i="2"/>
  <c r="N1587" i="2"/>
  <c r="O1587" i="2" s="1"/>
  <c r="S2043" i="2" s="1"/>
  <c r="M1587" i="2"/>
  <c r="L1587" i="2"/>
  <c r="M1586" i="2"/>
  <c r="L1586" i="2"/>
  <c r="N1586" i="2"/>
  <c r="O1586" i="2" s="1"/>
  <c r="S2042" i="2" s="1"/>
  <c r="M1585" i="2"/>
  <c r="L1585" i="2"/>
  <c r="N1585" i="2"/>
  <c r="O1585" i="2" s="1"/>
  <c r="S2041" i="2" s="1"/>
  <c r="N1584" i="2"/>
  <c r="O1584" i="2" s="1"/>
  <c r="S2040" i="2" s="1"/>
  <c r="M1584" i="2"/>
  <c r="L1584" i="2"/>
  <c r="M1583" i="2"/>
  <c r="L1583" i="2"/>
  <c r="N1583" i="2"/>
  <c r="O1583" i="2" s="1"/>
  <c r="S2039" i="2" s="1"/>
  <c r="M1582" i="2"/>
  <c r="L1582" i="2"/>
  <c r="N1582" i="2"/>
  <c r="O1582" i="2" s="1"/>
  <c r="S2038" i="2" s="1"/>
  <c r="N1581" i="2"/>
  <c r="O1581" i="2" s="1"/>
  <c r="M1581" i="2"/>
  <c r="L1581" i="2"/>
  <c r="N1580" i="2"/>
  <c r="O1580" i="2" s="1"/>
  <c r="S2036" i="2" s="1"/>
  <c r="M1580" i="2"/>
  <c r="L1580" i="2"/>
  <c r="N1579" i="2"/>
  <c r="O1579" i="2" s="1"/>
  <c r="S2035" i="2" s="1"/>
  <c r="M1579" i="2"/>
  <c r="L1579" i="2"/>
  <c r="M1578" i="2"/>
  <c r="L1578" i="2"/>
  <c r="N1578" i="2"/>
  <c r="O1578" i="2" s="1"/>
  <c r="S2034" i="2" s="1"/>
  <c r="M1577" i="2"/>
  <c r="L1577" i="2"/>
  <c r="N1577" i="2"/>
  <c r="O1577" i="2" s="1"/>
  <c r="S2033" i="2" s="1"/>
  <c r="M1576" i="2"/>
  <c r="L1576" i="2"/>
  <c r="N1576" i="2"/>
  <c r="O1576" i="2" s="1"/>
  <c r="S2032" i="2" s="1"/>
  <c r="M1575" i="2"/>
  <c r="L1575" i="2"/>
  <c r="N1575" i="2"/>
  <c r="O1575" i="2" s="1"/>
  <c r="S2031" i="2" s="1"/>
  <c r="M1574" i="2"/>
  <c r="L1574" i="2"/>
  <c r="N1574" i="2"/>
  <c r="O1574" i="2" s="1"/>
  <c r="S2030" i="2" s="1"/>
  <c r="N1573" i="2"/>
  <c r="O1573" i="2" s="1"/>
  <c r="S2029" i="2" s="1"/>
  <c r="M1573" i="2"/>
  <c r="L1573" i="2"/>
  <c r="N1572" i="2"/>
  <c r="O1572" i="2" s="1"/>
  <c r="S2028" i="2" s="1"/>
  <c r="M1572" i="2"/>
  <c r="L1572" i="2"/>
  <c r="N1571" i="2"/>
  <c r="O1571" i="2" s="1"/>
  <c r="S2027" i="2" s="1"/>
  <c r="M1571" i="2"/>
  <c r="L1571" i="2"/>
  <c r="M1570" i="2"/>
  <c r="L1570" i="2"/>
  <c r="N1570" i="2"/>
  <c r="O1570" i="2" s="1"/>
  <c r="S2026" i="2" s="1"/>
  <c r="M1569" i="2"/>
  <c r="L1569" i="2"/>
  <c r="N1569" i="2"/>
  <c r="O1569" i="2" s="1"/>
  <c r="S2025" i="2" s="1"/>
  <c r="M1568" i="2"/>
  <c r="L1568" i="2"/>
  <c r="N1568" i="2"/>
  <c r="O1568" i="2" s="1"/>
  <c r="S2024" i="2" s="1"/>
  <c r="M1567" i="2"/>
  <c r="L1567" i="2"/>
  <c r="N1567" i="2"/>
  <c r="O1567" i="2" s="1"/>
  <c r="S2023" i="2" s="1"/>
  <c r="M1566" i="2"/>
  <c r="L1566" i="2"/>
  <c r="N1566" i="2"/>
  <c r="O1566" i="2" s="1"/>
  <c r="S2022" i="2" s="1"/>
  <c r="N1565" i="2"/>
  <c r="O1565" i="2" s="1"/>
  <c r="S2021" i="2" s="1"/>
  <c r="M1565" i="2"/>
  <c r="L1565" i="2"/>
  <c r="N1564" i="2"/>
  <c r="O1564" i="2" s="1"/>
  <c r="S2020" i="2" s="1"/>
  <c r="M1564" i="2"/>
  <c r="L1564" i="2"/>
  <c r="N1563" i="2"/>
  <c r="O1563" i="2" s="1"/>
  <c r="S2019" i="2" s="1"/>
  <c r="M1563" i="2"/>
  <c r="L1563" i="2"/>
  <c r="M1562" i="2"/>
  <c r="L1562" i="2"/>
  <c r="N1562" i="2"/>
  <c r="O1562" i="2" s="1"/>
  <c r="S2018" i="2" s="1"/>
  <c r="M1561" i="2"/>
  <c r="L1561" i="2"/>
  <c r="N1561" i="2"/>
  <c r="O1561" i="2" s="1"/>
  <c r="S2017" i="2" s="1"/>
  <c r="M1560" i="2"/>
  <c r="L1560" i="2"/>
  <c r="N1560" i="2"/>
  <c r="O1560" i="2" s="1"/>
  <c r="S2016" i="2" s="1"/>
  <c r="A3494" i="2" l="1"/>
  <c r="N3493" i="2"/>
  <c r="O3493" i="2" s="1"/>
  <c r="Q3492" i="2"/>
  <c r="P3492" i="2"/>
  <c r="S3492" i="2"/>
  <c r="S2699" i="2"/>
  <c r="S3155" i="2"/>
  <c r="S2044" i="2"/>
  <c r="S2540" i="2"/>
  <c r="Q2084" i="2"/>
  <c r="P2084" i="2"/>
  <c r="S2084" i="2"/>
  <c r="N2045" i="2"/>
  <c r="O2045" i="2" s="1"/>
  <c r="S2045" i="2" s="1"/>
  <c r="S2459" i="2"/>
  <c r="P2003" i="2"/>
  <c r="T2079" i="2" s="1"/>
  <c r="Q2003" i="2"/>
  <c r="N1925" i="2"/>
  <c r="O1925" i="2" s="1"/>
  <c r="S2096" i="2"/>
  <c r="Q1640" i="2"/>
  <c r="P1640" i="2"/>
  <c r="T1716" i="2" s="1"/>
  <c r="N1805" i="2"/>
  <c r="O1805" i="2" s="1"/>
  <c r="N2085" i="2"/>
  <c r="O2085" i="2" s="1"/>
  <c r="S2340" i="2"/>
  <c r="P1884" i="2"/>
  <c r="T1960" i="2" s="1"/>
  <c r="Q1884" i="2"/>
  <c r="N2004" i="2"/>
  <c r="O2004" i="2" s="1"/>
  <c r="N1641" i="2"/>
  <c r="O1641" i="2" s="1"/>
  <c r="S2215" i="2"/>
  <c r="Q1759" i="2"/>
  <c r="P1759" i="2"/>
  <c r="T1835" i="2" s="1"/>
  <c r="N1885" i="2"/>
  <c r="O1885" i="2" s="1"/>
  <c r="S2175" i="2"/>
  <c r="Q1719" i="2"/>
  <c r="P1719" i="2"/>
  <c r="S2299" i="2"/>
  <c r="Q1843" i="2"/>
  <c r="P1843" i="2"/>
  <c r="S2580" i="2"/>
  <c r="P2124" i="2"/>
  <c r="T2200" i="2" s="1"/>
  <c r="Q2124" i="2"/>
  <c r="S2135" i="2"/>
  <c r="P1679" i="2"/>
  <c r="Q1679" i="2"/>
  <c r="S2420" i="2"/>
  <c r="P1964" i="2"/>
  <c r="Q1964" i="2"/>
  <c r="N1760" i="2"/>
  <c r="O1760" i="2" s="1"/>
  <c r="S2500" i="2"/>
  <c r="Q2044" i="2"/>
  <c r="P2044" i="2"/>
  <c r="N1720" i="2"/>
  <c r="O1720" i="2" s="1"/>
  <c r="N1844" i="2"/>
  <c r="O1844" i="2" s="1"/>
  <c r="N2125" i="2"/>
  <c r="O2125" i="2" s="1"/>
  <c r="S2380" i="2"/>
  <c r="Q1924" i="2"/>
  <c r="P1924" i="2"/>
  <c r="N1680" i="2"/>
  <c r="O1680" i="2" s="1"/>
  <c r="S2260" i="2"/>
  <c r="Q1804" i="2"/>
  <c r="P1804" i="2"/>
  <c r="N1965" i="2"/>
  <c r="O1965" i="2" s="1"/>
  <c r="P2699" i="2"/>
  <c r="Q2699" i="2"/>
  <c r="N2700" i="2"/>
  <c r="O2700" i="2" s="1"/>
  <c r="S3156" i="2" s="1"/>
  <c r="P1581" i="2"/>
  <c r="S2037" i="2"/>
  <c r="Q1589" i="2"/>
  <c r="Q1567" i="2"/>
  <c r="P1567" i="2"/>
  <c r="P1583" i="2"/>
  <c r="Q1583" i="2"/>
  <c r="P1587" i="2"/>
  <c r="Q1587" i="2"/>
  <c r="Q1561" i="2"/>
  <c r="P1561" i="2"/>
  <c r="Q1570" i="2"/>
  <c r="P1570" i="2"/>
  <c r="P1574" i="2"/>
  <c r="Q1574" i="2"/>
  <c r="Q1596" i="2"/>
  <c r="P1596" i="2"/>
  <c r="P1577" i="2"/>
  <c r="Q1577" i="2"/>
  <c r="Q1586" i="2"/>
  <c r="P1586" i="2"/>
  <c r="P1590" i="2"/>
  <c r="Q1590" i="2"/>
  <c r="Q1563" i="2"/>
  <c r="P1563" i="2"/>
  <c r="P1568" i="2"/>
  <c r="Q1568" i="2"/>
  <c r="Q1572" i="2"/>
  <c r="P1572" i="2"/>
  <c r="Q1579" i="2"/>
  <c r="P1579" i="2"/>
  <c r="Q1592" i="2"/>
  <c r="P1592" i="2"/>
  <c r="P1575" i="2"/>
  <c r="Q1575" i="2"/>
  <c r="Q1588" i="2"/>
  <c r="P1588" i="2"/>
  <c r="Q1593" i="2"/>
  <c r="P1593" i="2"/>
  <c r="P1560" i="2"/>
  <c r="Q1560" i="2"/>
  <c r="P1562" i="2"/>
  <c r="Q1562" i="2"/>
  <c r="P1566" i="2"/>
  <c r="Q1566" i="2"/>
  <c r="Q1578" i="2"/>
  <c r="P1578" i="2"/>
  <c r="P1582" i="2"/>
  <c r="Q1582" i="2"/>
  <c r="Q1591" i="2"/>
  <c r="P1591" i="2"/>
  <c r="Q1595" i="2"/>
  <c r="P1595" i="2"/>
  <c r="Q1569" i="2"/>
  <c r="P1569" i="2"/>
  <c r="Q1584" i="2"/>
  <c r="P1584" i="2"/>
  <c r="P1564" i="2"/>
  <c r="Q1564" i="2"/>
  <c r="Q1571" i="2"/>
  <c r="P1571" i="2"/>
  <c r="P1576" i="2"/>
  <c r="Q1576" i="2"/>
  <c r="P1580" i="2"/>
  <c r="Q1580" i="2"/>
  <c r="Q1585" i="2"/>
  <c r="P1585" i="2"/>
  <c r="Q1594" i="2"/>
  <c r="P1594" i="2"/>
  <c r="P1573" i="2"/>
  <c r="P1589" i="2"/>
  <c r="P1597" i="2"/>
  <c r="Q1565" i="2"/>
  <c r="P1565" i="2"/>
  <c r="Q1581" i="2"/>
  <c r="Q1597" i="2"/>
  <c r="Q1573" i="2"/>
  <c r="A3495" i="2" l="1"/>
  <c r="N3494" i="2"/>
  <c r="O3494" i="2" s="1"/>
  <c r="Q3493" i="2"/>
  <c r="P3493" i="2"/>
  <c r="S3493" i="2"/>
  <c r="S2216" i="2"/>
  <c r="P1760" i="2"/>
  <c r="T1836" i="2" s="1"/>
  <c r="Q1760" i="2"/>
  <c r="S2541" i="2"/>
  <c r="P2085" i="2"/>
  <c r="Q2085" i="2"/>
  <c r="S2085" i="2"/>
  <c r="S2421" i="2"/>
  <c r="P1965" i="2"/>
  <c r="Q1965" i="2"/>
  <c r="S2300" i="2"/>
  <c r="P1844" i="2"/>
  <c r="Q1844" i="2"/>
  <c r="N1761" i="2"/>
  <c r="O1761" i="2" s="1"/>
  <c r="N1886" i="2"/>
  <c r="O1886" i="2" s="1"/>
  <c r="S2097" i="2"/>
  <c r="P1641" i="2"/>
  <c r="T1717" i="2" s="1"/>
  <c r="Q1641" i="2"/>
  <c r="N2086" i="2"/>
  <c r="O2086" i="2" s="1"/>
  <c r="N1806" i="2"/>
  <c r="O1806" i="2" s="1"/>
  <c r="S2381" i="2"/>
  <c r="P1925" i="2"/>
  <c r="Q1925" i="2"/>
  <c r="N2126" i="2"/>
  <c r="O2126" i="2" s="1"/>
  <c r="N1721" i="2"/>
  <c r="O1721" i="2" s="1"/>
  <c r="N2005" i="2"/>
  <c r="O2005" i="2" s="1"/>
  <c r="N1966" i="2"/>
  <c r="O1966" i="2" s="1"/>
  <c r="S2136" i="2"/>
  <c r="Q1680" i="2"/>
  <c r="P1680" i="2"/>
  <c r="N1845" i="2"/>
  <c r="O1845" i="2" s="1"/>
  <c r="N1642" i="2"/>
  <c r="O1642" i="2" s="1"/>
  <c r="N1926" i="2"/>
  <c r="O1926" i="2" s="1"/>
  <c r="S2501" i="2"/>
  <c r="Q2045" i="2"/>
  <c r="P2045" i="2"/>
  <c r="S2341" i="2"/>
  <c r="P1885" i="2"/>
  <c r="T1961" i="2" s="1"/>
  <c r="Q1885" i="2"/>
  <c r="S2261" i="2"/>
  <c r="P1805" i="2"/>
  <c r="Q1805" i="2"/>
  <c r="N1681" i="2"/>
  <c r="O1681" i="2" s="1"/>
  <c r="P2125" i="2"/>
  <c r="T2201" i="2" s="1"/>
  <c r="S2581" i="2"/>
  <c r="Q2125" i="2"/>
  <c r="S2176" i="2"/>
  <c r="P1720" i="2"/>
  <c r="Q1720" i="2"/>
  <c r="S2460" i="2"/>
  <c r="Q2004" i="2"/>
  <c r="P2004" i="2"/>
  <c r="T2080" i="2" s="1"/>
  <c r="N2046" i="2"/>
  <c r="O2046" i="2" s="1"/>
  <c r="Q2700" i="2"/>
  <c r="S2700" i="2"/>
  <c r="P2700" i="2"/>
  <c r="N2701" i="2"/>
  <c r="O2701" i="2" s="1"/>
  <c r="S3157" i="2" s="1"/>
  <c r="N1559" i="2"/>
  <c r="O1559" i="2" s="1"/>
  <c r="M1559" i="2"/>
  <c r="L1559" i="2"/>
  <c r="N1558" i="2"/>
  <c r="O1558" i="2" s="1"/>
  <c r="M1558" i="2"/>
  <c r="L1558" i="2"/>
  <c r="M1557" i="2"/>
  <c r="L1557" i="2"/>
  <c r="N1557" i="2"/>
  <c r="O1557" i="2" s="1"/>
  <c r="M1556" i="2"/>
  <c r="L1556" i="2"/>
  <c r="N1556" i="2"/>
  <c r="O1556" i="2" s="1"/>
  <c r="M1555" i="2"/>
  <c r="L1555" i="2"/>
  <c r="N1555" i="2"/>
  <c r="O1555" i="2" s="1"/>
  <c r="M1554" i="2"/>
  <c r="L1554" i="2"/>
  <c r="N1554" i="2"/>
  <c r="O1554" i="2" s="1"/>
  <c r="M1553" i="2"/>
  <c r="L1553" i="2"/>
  <c r="N1553" i="2"/>
  <c r="O1553" i="2" s="1"/>
  <c r="N1552" i="2"/>
  <c r="O1552" i="2" s="1"/>
  <c r="M1552" i="2"/>
  <c r="L1552" i="2"/>
  <c r="N1551" i="2"/>
  <c r="O1551" i="2" s="1"/>
  <c r="M1551" i="2"/>
  <c r="L1551" i="2"/>
  <c r="N1550" i="2"/>
  <c r="O1550" i="2" s="1"/>
  <c r="M1550" i="2"/>
  <c r="L1550" i="2"/>
  <c r="M1549" i="2"/>
  <c r="L1549" i="2"/>
  <c r="N1549" i="2"/>
  <c r="O1549" i="2" s="1"/>
  <c r="M1548" i="2"/>
  <c r="L1548" i="2"/>
  <c r="N1548" i="2"/>
  <c r="O1548" i="2" s="1"/>
  <c r="M1547" i="2"/>
  <c r="L1547" i="2"/>
  <c r="N1547" i="2"/>
  <c r="O1547" i="2" s="1"/>
  <c r="M1546" i="2"/>
  <c r="L1546" i="2"/>
  <c r="N1546" i="2"/>
  <c r="O1546" i="2" s="1"/>
  <c r="S2002" i="2" s="1"/>
  <c r="M1545" i="2"/>
  <c r="L1545" i="2"/>
  <c r="N1545" i="2"/>
  <c r="O1545" i="2" s="1"/>
  <c r="S2001" i="2" s="1"/>
  <c r="N1544" i="2"/>
  <c r="O1544" i="2" s="1"/>
  <c r="S2000" i="2" s="1"/>
  <c r="M1544" i="2"/>
  <c r="L1544" i="2"/>
  <c r="N1543" i="2"/>
  <c r="O1543" i="2" s="1"/>
  <c r="S1999" i="2" s="1"/>
  <c r="M1543" i="2"/>
  <c r="L1543" i="2"/>
  <c r="N1542" i="2"/>
  <c r="O1542" i="2" s="1"/>
  <c r="S1998" i="2" s="1"/>
  <c r="M1542" i="2"/>
  <c r="L1542" i="2"/>
  <c r="M1541" i="2"/>
  <c r="L1541" i="2"/>
  <c r="N1541" i="2"/>
  <c r="O1541" i="2" s="1"/>
  <c r="S1997" i="2" s="1"/>
  <c r="M1540" i="2"/>
  <c r="L1540" i="2"/>
  <c r="N1540" i="2"/>
  <c r="O1540" i="2" s="1"/>
  <c r="S1996" i="2" s="1"/>
  <c r="M1539" i="2"/>
  <c r="L1539" i="2"/>
  <c r="N1539" i="2"/>
  <c r="O1539" i="2" s="1"/>
  <c r="M1538" i="2"/>
  <c r="L1538" i="2"/>
  <c r="N1538" i="2"/>
  <c r="O1538" i="2" s="1"/>
  <c r="S1994" i="2" s="1"/>
  <c r="M1537" i="2"/>
  <c r="L1537" i="2"/>
  <c r="N1537" i="2"/>
  <c r="O1537" i="2" s="1"/>
  <c r="S1993" i="2" s="1"/>
  <c r="N1536" i="2"/>
  <c r="O1536" i="2" s="1"/>
  <c r="S1992" i="2" s="1"/>
  <c r="M1536" i="2"/>
  <c r="L1536" i="2"/>
  <c r="N1535" i="2"/>
  <c r="O1535" i="2" s="1"/>
  <c r="S1991" i="2" s="1"/>
  <c r="M1535" i="2"/>
  <c r="L1535" i="2"/>
  <c r="N1534" i="2"/>
  <c r="O1534" i="2" s="1"/>
  <c r="S1990" i="2" s="1"/>
  <c r="M1534" i="2"/>
  <c r="L1534" i="2"/>
  <c r="M1533" i="2"/>
  <c r="L1533" i="2"/>
  <c r="N1533" i="2"/>
  <c r="O1533" i="2" s="1"/>
  <c r="S1989" i="2" s="1"/>
  <c r="M1532" i="2"/>
  <c r="L1532" i="2"/>
  <c r="N1532" i="2"/>
  <c r="O1532" i="2" s="1"/>
  <c r="S1988" i="2" s="1"/>
  <c r="M1531" i="2"/>
  <c r="L1531" i="2"/>
  <c r="N1531" i="2"/>
  <c r="O1531" i="2" s="1"/>
  <c r="M1530" i="2"/>
  <c r="L1530" i="2"/>
  <c r="N1530" i="2"/>
  <c r="O1530" i="2" s="1"/>
  <c r="S1986" i="2" s="1"/>
  <c r="M1529" i="2"/>
  <c r="L1529" i="2"/>
  <c r="N1529" i="2"/>
  <c r="O1529" i="2" s="1"/>
  <c r="S1985" i="2" s="1"/>
  <c r="N1528" i="2"/>
  <c r="O1528" i="2" s="1"/>
  <c r="S1984" i="2" s="1"/>
  <c r="M1528" i="2"/>
  <c r="L1528" i="2"/>
  <c r="N1527" i="2"/>
  <c r="O1527" i="2" s="1"/>
  <c r="S1983" i="2" s="1"/>
  <c r="M1527" i="2"/>
  <c r="L1527" i="2"/>
  <c r="N1526" i="2"/>
  <c r="O1526" i="2" s="1"/>
  <c r="S1982" i="2" s="1"/>
  <c r="M1526" i="2"/>
  <c r="L1526" i="2"/>
  <c r="M1525" i="2"/>
  <c r="L1525" i="2"/>
  <c r="N1525" i="2"/>
  <c r="O1525" i="2" s="1"/>
  <c r="S1981" i="2" s="1"/>
  <c r="M1524" i="2"/>
  <c r="L1524" i="2"/>
  <c r="N1524" i="2"/>
  <c r="O1524" i="2" s="1"/>
  <c r="S1980" i="2" s="1"/>
  <c r="M1523" i="2"/>
  <c r="L1523" i="2"/>
  <c r="N1523" i="2"/>
  <c r="O1523" i="2" s="1"/>
  <c r="N1522" i="2"/>
  <c r="O1522" i="2" s="1"/>
  <c r="S1978" i="2" s="1"/>
  <c r="M1522" i="2"/>
  <c r="L1522" i="2"/>
  <c r="Q3494" i="2" l="1"/>
  <c r="P3494" i="2"/>
  <c r="S3494" i="2"/>
  <c r="N3495" i="2"/>
  <c r="O3495" i="2" s="1"/>
  <c r="A3496" i="2"/>
  <c r="A3497" i="2"/>
  <c r="S2005" i="2"/>
  <c r="S2301" i="2"/>
  <c r="P1845" i="2"/>
  <c r="Q1845" i="2"/>
  <c r="N2006" i="2"/>
  <c r="O2006" i="2" s="1"/>
  <c r="S2006" i="2" s="1"/>
  <c r="N2127" i="2"/>
  <c r="O2127" i="2" s="1"/>
  <c r="S2262" i="2"/>
  <c r="P1806" i="2"/>
  <c r="Q1806" i="2"/>
  <c r="N1887" i="2"/>
  <c r="O1887" i="2" s="1"/>
  <c r="S2137" i="2"/>
  <c r="Q1681" i="2"/>
  <c r="P1681" i="2"/>
  <c r="N1927" i="2"/>
  <c r="O1927" i="2" s="1"/>
  <c r="N1846" i="2"/>
  <c r="O1846" i="2" s="1"/>
  <c r="S2422" i="2"/>
  <c r="Q1966" i="2"/>
  <c r="P1966" i="2"/>
  <c r="S2177" i="2"/>
  <c r="P1721" i="2"/>
  <c r="Q1721" i="2"/>
  <c r="N1807" i="2"/>
  <c r="O1807" i="2" s="1"/>
  <c r="S2217" i="2"/>
  <c r="P1761" i="2"/>
  <c r="T1837" i="2" s="1"/>
  <c r="Q1761" i="2"/>
  <c r="S2382" i="2"/>
  <c r="P1926" i="2"/>
  <c r="Q1926" i="2"/>
  <c r="S2502" i="2"/>
  <c r="Q2046" i="2"/>
  <c r="P2046" i="2"/>
  <c r="S2046" i="2"/>
  <c r="N1682" i="2"/>
  <c r="O1682" i="2" s="1"/>
  <c r="S2098" i="2"/>
  <c r="P1642" i="2"/>
  <c r="T1718" i="2" s="1"/>
  <c r="Q1642" i="2"/>
  <c r="N1967" i="2"/>
  <c r="O1967" i="2" s="1"/>
  <c r="N1722" i="2"/>
  <c r="O1722" i="2" s="1"/>
  <c r="S2542" i="2"/>
  <c r="P2086" i="2"/>
  <c r="Q2086" i="2"/>
  <c r="S2086" i="2"/>
  <c r="N1762" i="2"/>
  <c r="O1762" i="2" s="1"/>
  <c r="N2047" i="2"/>
  <c r="O2047" i="2" s="1"/>
  <c r="N1643" i="2"/>
  <c r="O1643" i="2" s="1"/>
  <c r="S2461" i="2"/>
  <c r="Q2005" i="2"/>
  <c r="P2005" i="2"/>
  <c r="T2081" i="2" s="1"/>
  <c r="S2582" i="2"/>
  <c r="Q2126" i="2"/>
  <c r="P2126" i="2"/>
  <c r="T2202" i="2" s="1"/>
  <c r="N2087" i="2"/>
  <c r="O2087" i="2" s="1"/>
  <c r="S2342" i="2"/>
  <c r="Q1886" i="2"/>
  <c r="P1886" i="2"/>
  <c r="T1962" i="2" s="1"/>
  <c r="P2701" i="2"/>
  <c r="Q2701" i="2"/>
  <c r="S2701" i="2"/>
  <c r="N2702" i="2"/>
  <c r="O2702" i="2" s="1"/>
  <c r="S3158" i="2" s="1"/>
  <c r="P1523" i="2"/>
  <c r="T1599" i="2" s="1"/>
  <c r="S1979" i="2"/>
  <c r="P1547" i="2"/>
  <c r="T1623" i="2" s="1"/>
  <c r="S2003" i="2"/>
  <c r="P1531" i="2"/>
  <c r="T1607" i="2" s="1"/>
  <c r="S1987" i="2"/>
  <c r="P1555" i="2"/>
  <c r="T1631" i="2" s="1"/>
  <c r="P1556" i="2"/>
  <c r="T1632" i="2" s="1"/>
  <c r="P1539" i="2"/>
  <c r="T1615" i="2" s="1"/>
  <c r="S1995" i="2"/>
  <c r="Q1548" i="2"/>
  <c r="S2004" i="2"/>
  <c r="P1548" i="2"/>
  <c r="T1624" i="2" s="1"/>
  <c r="Q1527" i="2"/>
  <c r="P1527" i="2"/>
  <c r="T1603" i="2" s="1"/>
  <c r="Q1541" i="2"/>
  <c r="P1541" i="2"/>
  <c r="T1617" i="2" s="1"/>
  <c r="Q1551" i="2"/>
  <c r="P1551" i="2"/>
  <c r="T1627" i="2" s="1"/>
  <c r="Q1534" i="2"/>
  <c r="P1534" i="2"/>
  <c r="T1610" i="2" s="1"/>
  <c r="P1536" i="2"/>
  <c r="T1612" i="2" s="1"/>
  <c r="Q1536" i="2"/>
  <c r="Q1537" i="2"/>
  <c r="P1537" i="2"/>
  <c r="T1613" i="2" s="1"/>
  <c r="Q1543" i="2"/>
  <c r="P1543" i="2"/>
  <c r="T1619" i="2" s="1"/>
  <c r="Q1533" i="2"/>
  <c r="P1533" i="2"/>
  <c r="T1609" i="2" s="1"/>
  <c r="Q1526" i="2"/>
  <c r="P1526" i="2"/>
  <c r="T1602" i="2" s="1"/>
  <c r="Q1528" i="2"/>
  <c r="P1528" i="2"/>
  <c r="T1604" i="2" s="1"/>
  <c r="Q1550" i="2"/>
  <c r="P1550" i="2"/>
  <c r="T1626" i="2" s="1"/>
  <c r="Q1529" i="2"/>
  <c r="P1529" i="2"/>
  <c r="T1605" i="2" s="1"/>
  <c r="Q1535" i="2"/>
  <c r="P1535" i="2"/>
  <c r="T1611" i="2" s="1"/>
  <c r="Q1525" i="2"/>
  <c r="P1525" i="2"/>
  <c r="T1601" i="2" s="1"/>
  <c r="Q1542" i="2"/>
  <c r="P1542" i="2"/>
  <c r="T1618" i="2" s="1"/>
  <c r="P1549" i="2"/>
  <c r="T1625" i="2" s="1"/>
  <c r="Q1549" i="2"/>
  <c r="Q1559" i="2"/>
  <c r="P1559" i="2"/>
  <c r="T1635" i="2" s="1"/>
  <c r="P1552" i="2"/>
  <c r="T1628" i="2" s="1"/>
  <c r="Q1552" i="2"/>
  <c r="Q1558" i="2"/>
  <c r="P1558" i="2"/>
  <c r="T1634" i="2" s="1"/>
  <c r="Q1546" i="2"/>
  <c r="P1546" i="2"/>
  <c r="T1622" i="2" s="1"/>
  <c r="Q1556" i="2"/>
  <c r="P1524" i="2"/>
  <c r="T1600" i="2" s="1"/>
  <c r="P1532" i="2"/>
  <c r="T1608" i="2" s="1"/>
  <c r="P1540" i="2"/>
  <c r="T1616" i="2" s="1"/>
  <c r="Q1554" i="2"/>
  <c r="P1554" i="2"/>
  <c r="T1630" i="2" s="1"/>
  <c r="Q1555" i="2"/>
  <c r="Q1524" i="2"/>
  <c r="Q1532" i="2"/>
  <c r="Q1540" i="2"/>
  <c r="P1544" i="2"/>
  <c r="T1620" i="2" s="1"/>
  <c r="Q1544" i="2"/>
  <c r="Q1523" i="2"/>
  <c r="Q1530" i="2"/>
  <c r="P1530" i="2"/>
  <c r="T1606" i="2" s="1"/>
  <c r="Q1531" i="2"/>
  <c r="Q1538" i="2"/>
  <c r="P1538" i="2"/>
  <c r="T1614" i="2" s="1"/>
  <c r="Q1539" i="2"/>
  <c r="Q1545" i="2"/>
  <c r="P1545" i="2"/>
  <c r="T1621" i="2" s="1"/>
  <c r="Q1522" i="2"/>
  <c r="P1522" i="2"/>
  <c r="T1598" i="2" s="1"/>
  <c r="Q1553" i="2"/>
  <c r="P1553" i="2"/>
  <c r="T1629" i="2" s="1"/>
  <c r="Q1547" i="2"/>
  <c r="P1557" i="2"/>
  <c r="T1633" i="2" s="1"/>
  <c r="Q1557" i="2"/>
  <c r="N1485" i="2"/>
  <c r="O1485" i="2" s="1"/>
  <c r="S1941" i="2" s="1"/>
  <c r="N1486" i="2"/>
  <c r="O1486" i="2" s="1"/>
  <c r="S1942" i="2" s="1"/>
  <c r="N1487" i="2"/>
  <c r="O1487" i="2" s="1"/>
  <c r="S1943" i="2" s="1"/>
  <c r="N1488" i="2"/>
  <c r="O1488" i="2" s="1"/>
  <c r="S1944" i="2" s="1"/>
  <c r="N1489" i="2"/>
  <c r="O1489" i="2" s="1"/>
  <c r="S1945" i="2" s="1"/>
  <c r="N1490" i="2"/>
  <c r="O1490" i="2" s="1"/>
  <c r="S1946" i="2" s="1"/>
  <c r="N1491" i="2"/>
  <c r="O1491" i="2" s="1"/>
  <c r="S1947" i="2" s="1"/>
  <c r="N1492" i="2"/>
  <c r="O1492" i="2" s="1"/>
  <c r="S1948" i="2" s="1"/>
  <c r="N1493" i="2"/>
  <c r="O1493" i="2" s="1"/>
  <c r="S1949" i="2" s="1"/>
  <c r="N1494" i="2"/>
  <c r="O1494" i="2" s="1"/>
  <c r="S1950" i="2" s="1"/>
  <c r="N1495" i="2"/>
  <c r="O1495" i="2" s="1"/>
  <c r="S1951" i="2" s="1"/>
  <c r="N1496" i="2"/>
  <c r="O1496" i="2" s="1"/>
  <c r="S1952" i="2" s="1"/>
  <c r="N1497" i="2"/>
  <c r="O1497" i="2" s="1"/>
  <c r="S1953" i="2" s="1"/>
  <c r="N1498" i="2"/>
  <c r="O1498" i="2" s="1"/>
  <c r="S1954" i="2" s="1"/>
  <c r="N1499" i="2"/>
  <c r="O1499" i="2" s="1"/>
  <c r="S1955" i="2" s="1"/>
  <c r="N1500" i="2"/>
  <c r="O1500" i="2" s="1"/>
  <c r="S1956" i="2" s="1"/>
  <c r="N1501" i="2"/>
  <c r="O1501" i="2" s="1"/>
  <c r="S1957" i="2" s="1"/>
  <c r="N1502" i="2"/>
  <c r="O1502" i="2" s="1"/>
  <c r="S1958" i="2" s="1"/>
  <c r="N1503" i="2"/>
  <c r="O1503" i="2" s="1"/>
  <c r="S1959" i="2" s="1"/>
  <c r="N1504" i="2"/>
  <c r="O1504" i="2" s="1"/>
  <c r="S1960" i="2" s="1"/>
  <c r="N1505" i="2"/>
  <c r="O1505" i="2" s="1"/>
  <c r="S1961" i="2" s="1"/>
  <c r="N1506" i="2"/>
  <c r="O1506" i="2" s="1"/>
  <c r="S1962" i="2" s="1"/>
  <c r="N1507" i="2"/>
  <c r="O1507" i="2" s="1"/>
  <c r="S1963" i="2" s="1"/>
  <c r="N1508" i="2"/>
  <c r="O1508" i="2" s="1"/>
  <c r="S1964" i="2" s="1"/>
  <c r="N1509" i="2"/>
  <c r="O1509" i="2" s="1"/>
  <c r="S1965" i="2" s="1"/>
  <c r="N1510" i="2"/>
  <c r="O1510" i="2" s="1"/>
  <c r="S1966" i="2" s="1"/>
  <c r="N1511" i="2"/>
  <c r="O1511" i="2" s="1"/>
  <c r="N1512" i="2"/>
  <c r="O1512" i="2" s="1"/>
  <c r="N1513" i="2"/>
  <c r="O1513" i="2" s="1"/>
  <c r="N1514" i="2"/>
  <c r="O1514" i="2" s="1"/>
  <c r="N1515" i="2"/>
  <c r="O1515" i="2" s="1"/>
  <c r="N1516" i="2"/>
  <c r="O1516" i="2" s="1"/>
  <c r="N1517" i="2"/>
  <c r="O1517" i="2" s="1"/>
  <c r="N1518" i="2"/>
  <c r="O1518" i="2" s="1"/>
  <c r="N1519" i="2"/>
  <c r="O1519" i="2" s="1"/>
  <c r="N1520" i="2"/>
  <c r="O1520" i="2" s="1"/>
  <c r="N1521" i="2"/>
  <c r="O1521" i="2" s="1"/>
  <c r="N1484" i="2"/>
  <c r="O1484" i="2" s="1"/>
  <c r="S1940" i="2" s="1"/>
  <c r="M1521" i="2"/>
  <c r="L1521" i="2"/>
  <c r="M1520" i="2"/>
  <c r="L1520" i="2"/>
  <c r="M1519" i="2"/>
  <c r="L1519" i="2"/>
  <c r="M1518" i="2"/>
  <c r="L1518" i="2"/>
  <c r="M1517" i="2"/>
  <c r="L1517" i="2"/>
  <c r="M1516" i="2"/>
  <c r="L1516" i="2"/>
  <c r="M1515" i="2"/>
  <c r="L1515" i="2"/>
  <c r="M1514" i="2"/>
  <c r="L1514" i="2"/>
  <c r="M1513" i="2"/>
  <c r="L1513" i="2"/>
  <c r="M1512" i="2"/>
  <c r="L1512" i="2"/>
  <c r="M1511" i="2"/>
  <c r="L1511" i="2"/>
  <c r="M1510" i="2"/>
  <c r="L1510" i="2"/>
  <c r="M1509" i="2"/>
  <c r="L1509" i="2"/>
  <c r="M1508" i="2"/>
  <c r="L1508" i="2"/>
  <c r="M1507" i="2"/>
  <c r="L1507" i="2"/>
  <c r="M1506" i="2"/>
  <c r="L1506" i="2"/>
  <c r="M1505" i="2"/>
  <c r="L1505" i="2"/>
  <c r="M1504" i="2"/>
  <c r="L1504" i="2"/>
  <c r="M1503" i="2"/>
  <c r="L1503" i="2"/>
  <c r="M1502" i="2"/>
  <c r="L1502" i="2"/>
  <c r="M1501" i="2"/>
  <c r="L1501" i="2"/>
  <c r="M1500" i="2"/>
  <c r="L1500" i="2"/>
  <c r="M1499" i="2"/>
  <c r="L1499" i="2"/>
  <c r="M1498" i="2"/>
  <c r="L1498" i="2"/>
  <c r="M1497" i="2"/>
  <c r="L1497" i="2"/>
  <c r="M1496" i="2"/>
  <c r="L1496" i="2"/>
  <c r="M1495" i="2"/>
  <c r="L1495" i="2"/>
  <c r="M1494" i="2"/>
  <c r="L1494" i="2"/>
  <c r="M1493" i="2"/>
  <c r="L1493" i="2"/>
  <c r="M1492" i="2"/>
  <c r="L1492" i="2"/>
  <c r="M1491" i="2"/>
  <c r="L1491" i="2"/>
  <c r="M1490" i="2"/>
  <c r="L1490" i="2"/>
  <c r="M1489" i="2"/>
  <c r="L1489" i="2"/>
  <c r="M1488" i="2"/>
  <c r="L1488" i="2"/>
  <c r="M1487" i="2"/>
  <c r="L1487" i="2"/>
  <c r="M1486" i="2"/>
  <c r="L1486" i="2"/>
  <c r="M1485" i="2"/>
  <c r="L1485" i="2"/>
  <c r="M1484" i="2"/>
  <c r="L1484" i="2"/>
  <c r="N3496" i="2" l="1"/>
  <c r="O3496" i="2" s="1"/>
  <c r="N3497" i="2"/>
  <c r="O3497" i="2" s="1"/>
  <c r="A3498" i="2"/>
  <c r="Q3495" i="2"/>
  <c r="S3495" i="2"/>
  <c r="P3495" i="2"/>
  <c r="S1967" i="2"/>
  <c r="S2099" i="2"/>
  <c r="Q1643" i="2"/>
  <c r="P1643" i="2"/>
  <c r="T1719" i="2" s="1"/>
  <c r="N1763" i="2"/>
  <c r="O1763" i="2" s="1"/>
  <c r="N1968" i="2"/>
  <c r="O1968" i="2" s="1"/>
  <c r="S2302" i="2"/>
  <c r="Q1846" i="2"/>
  <c r="P1846" i="2"/>
  <c r="N1888" i="2"/>
  <c r="O1888" i="2" s="1"/>
  <c r="S2583" i="2"/>
  <c r="Q2127" i="2"/>
  <c r="P2127" i="2"/>
  <c r="T2203" i="2" s="1"/>
  <c r="N2088" i="2"/>
  <c r="O2088" i="2" s="1"/>
  <c r="N1644" i="2"/>
  <c r="O1644" i="2" s="1"/>
  <c r="S2178" i="2"/>
  <c r="Q1722" i="2"/>
  <c r="P1722" i="2"/>
  <c r="N1683" i="2"/>
  <c r="O1683" i="2" s="1"/>
  <c r="N1808" i="2"/>
  <c r="O1808" i="2" s="1"/>
  <c r="N1847" i="2"/>
  <c r="O1847" i="2" s="1"/>
  <c r="N2129" i="2"/>
  <c r="O2129" i="2" s="1"/>
  <c r="N2128" i="2"/>
  <c r="O2128" i="2" s="1"/>
  <c r="S2543" i="2"/>
  <c r="P2087" i="2"/>
  <c r="Q2087" i="2"/>
  <c r="S2087" i="2"/>
  <c r="S2263" i="2"/>
  <c r="P1807" i="2"/>
  <c r="Q1807" i="2"/>
  <c r="S2503" i="2"/>
  <c r="P2047" i="2"/>
  <c r="Q2047" i="2"/>
  <c r="S2047" i="2"/>
  <c r="N1723" i="2"/>
  <c r="O1723" i="2" s="1"/>
  <c r="S2383" i="2"/>
  <c r="Q1927" i="2"/>
  <c r="P1927" i="2"/>
  <c r="S2462" i="2"/>
  <c r="Q2006" i="2"/>
  <c r="P2006" i="2"/>
  <c r="T2082" i="2" s="1"/>
  <c r="S2138" i="2"/>
  <c r="Q1682" i="2"/>
  <c r="P1682" i="2"/>
  <c r="N2048" i="2"/>
  <c r="O2048" i="2" s="1"/>
  <c r="S2218" i="2"/>
  <c r="P1762" i="2"/>
  <c r="T1838" i="2" s="1"/>
  <c r="Q1762" i="2"/>
  <c r="S2423" i="2"/>
  <c r="P1967" i="2"/>
  <c r="Q1967" i="2"/>
  <c r="N1928" i="2"/>
  <c r="O1928" i="2" s="1"/>
  <c r="S2343" i="2"/>
  <c r="Q1887" i="2"/>
  <c r="P1887" i="2"/>
  <c r="T1963" i="2" s="1"/>
  <c r="N2007" i="2"/>
  <c r="O2007" i="2" s="1"/>
  <c r="N2703" i="2"/>
  <c r="O2703" i="2" s="1"/>
  <c r="S3159" i="2" s="1"/>
  <c r="P2702" i="2"/>
  <c r="S2702" i="2"/>
  <c r="Q2702" i="2"/>
  <c r="Q1484" i="2"/>
  <c r="P1484" i="2"/>
  <c r="P1488" i="2"/>
  <c r="Q1488" i="2"/>
  <c r="P1504" i="2"/>
  <c r="Q1504" i="2"/>
  <c r="Q1508" i="2"/>
  <c r="P1508" i="2"/>
  <c r="Q1516" i="2"/>
  <c r="P1516" i="2"/>
  <c r="P1487" i="2"/>
  <c r="P1491" i="2"/>
  <c r="P1495" i="2"/>
  <c r="P1499" i="2"/>
  <c r="P1503" i="2"/>
  <c r="P1507" i="2"/>
  <c r="P1511" i="2"/>
  <c r="P1515" i="2"/>
  <c r="Q1519" i="2"/>
  <c r="P1519" i="2"/>
  <c r="P1521" i="2"/>
  <c r="Q1521" i="2"/>
  <c r="Q1485" i="2"/>
  <c r="P1485" i="2"/>
  <c r="Q1487" i="2"/>
  <c r="P1489" i="2"/>
  <c r="Q1489" i="2"/>
  <c r="Q1491" i="2"/>
  <c r="Q1493" i="2"/>
  <c r="P1493" i="2"/>
  <c r="Q1495" i="2"/>
  <c r="Q1497" i="2"/>
  <c r="P1497" i="2"/>
  <c r="Q1499" i="2"/>
  <c r="P1501" i="2"/>
  <c r="Q1501" i="2"/>
  <c r="Q1503" i="2"/>
  <c r="Q1505" i="2"/>
  <c r="P1505" i="2"/>
  <c r="Q1507" i="2"/>
  <c r="Q1509" i="2"/>
  <c r="P1509" i="2"/>
  <c r="Q1511" i="2"/>
  <c r="Q1513" i="2"/>
  <c r="P1513" i="2"/>
  <c r="Q1515" i="2"/>
  <c r="P1517" i="2"/>
  <c r="Q1517" i="2"/>
  <c r="Q1520" i="2"/>
  <c r="P1520" i="2"/>
  <c r="P1486" i="2"/>
  <c r="Q1486" i="2"/>
  <c r="Q1490" i="2"/>
  <c r="P1490" i="2"/>
  <c r="Q1494" i="2"/>
  <c r="P1494" i="2"/>
  <c r="Q1498" i="2"/>
  <c r="P1498" i="2"/>
  <c r="Q1502" i="2"/>
  <c r="P1502" i="2"/>
  <c r="Q1506" i="2"/>
  <c r="P1506" i="2"/>
  <c r="Q1510" i="2"/>
  <c r="P1510" i="2"/>
  <c r="Q1514" i="2"/>
  <c r="P1514" i="2"/>
  <c r="Q1518" i="2"/>
  <c r="P1518" i="2"/>
  <c r="P1500" i="2"/>
  <c r="Q1500" i="2"/>
  <c r="Q1492" i="2"/>
  <c r="P1492" i="2"/>
  <c r="Q1496" i="2"/>
  <c r="P1496" i="2"/>
  <c r="Q1512" i="2"/>
  <c r="P1512" i="2"/>
  <c r="P3496" i="2" l="1"/>
  <c r="S3496" i="2"/>
  <c r="Q3496" i="2"/>
  <c r="N3498" i="2"/>
  <c r="O3498" i="2" s="1"/>
  <c r="A3499" i="2"/>
  <c r="P3497" i="2"/>
  <c r="Q3497" i="2"/>
  <c r="S3497" i="2"/>
  <c r="S2384" i="2"/>
  <c r="P1928" i="2"/>
  <c r="Q1928" i="2"/>
  <c r="P1683" i="2"/>
  <c r="Q1683" i="2"/>
  <c r="S2139" i="2"/>
  <c r="S2424" i="2"/>
  <c r="Q1968" i="2"/>
  <c r="P1968" i="2"/>
  <c r="N1929" i="2"/>
  <c r="O1929" i="2" s="1"/>
  <c r="N2049" i="2"/>
  <c r="O2049" i="2" s="1"/>
  <c r="N1848" i="2"/>
  <c r="O1848" i="2" s="1"/>
  <c r="N1684" i="2"/>
  <c r="O1684" i="2" s="1"/>
  <c r="P1644" i="2"/>
  <c r="T1720" i="2" s="1"/>
  <c r="Q1644" i="2"/>
  <c r="S2100" i="2"/>
  <c r="S1968" i="2"/>
  <c r="N1969" i="2"/>
  <c r="O1969" i="2" s="1"/>
  <c r="S2504" i="2"/>
  <c r="Q2048" i="2"/>
  <c r="P2048" i="2"/>
  <c r="S2048" i="2"/>
  <c r="N1724" i="2"/>
  <c r="O1724" i="2" s="1"/>
  <c r="S2303" i="2"/>
  <c r="Q1847" i="2"/>
  <c r="P1847" i="2"/>
  <c r="N2089" i="2"/>
  <c r="O2089" i="2" s="1"/>
  <c r="N1889" i="2"/>
  <c r="O1889" i="2" s="1"/>
  <c r="S2584" i="2"/>
  <c r="P2128" i="2"/>
  <c r="T2204" i="2" s="1"/>
  <c r="Q2128" i="2"/>
  <c r="S2264" i="2"/>
  <c r="Q1808" i="2"/>
  <c r="P1808" i="2"/>
  <c r="N1645" i="2"/>
  <c r="O1645" i="2" s="1"/>
  <c r="S2219" i="2"/>
  <c r="Q1763" i="2"/>
  <c r="P1763" i="2"/>
  <c r="T1839" i="2" s="1"/>
  <c r="N2008" i="2"/>
  <c r="O2008" i="2" s="1"/>
  <c r="S2463" i="2"/>
  <c r="P2007" i="2"/>
  <c r="T2083" i="2" s="1"/>
  <c r="Q2007" i="2"/>
  <c r="S2007" i="2"/>
  <c r="S2179" i="2"/>
  <c r="Q1723" i="2"/>
  <c r="P1723" i="2"/>
  <c r="S2585" i="2"/>
  <c r="Q2129" i="2"/>
  <c r="P2129" i="2"/>
  <c r="T2205" i="2" s="1"/>
  <c r="N1809" i="2"/>
  <c r="O1809" i="2" s="1"/>
  <c r="S2544" i="2"/>
  <c r="Q2088" i="2"/>
  <c r="P2088" i="2"/>
  <c r="S2088" i="2"/>
  <c r="S2344" i="2"/>
  <c r="P1888" i="2"/>
  <c r="T1964" i="2" s="1"/>
  <c r="Q1888" i="2"/>
  <c r="N1764" i="2"/>
  <c r="O1764" i="2" s="1"/>
  <c r="Q2703" i="2"/>
  <c r="P2703" i="2"/>
  <c r="S2703" i="2"/>
  <c r="N2704" i="2"/>
  <c r="O2704" i="2" s="1"/>
  <c r="S3160" i="2" s="1"/>
  <c r="N1483" i="2"/>
  <c r="O1483" i="2" s="1"/>
  <c r="M1483" i="2"/>
  <c r="L1483" i="2"/>
  <c r="N1482" i="2"/>
  <c r="O1482" i="2" s="1"/>
  <c r="M1482" i="2"/>
  <c r="L1482" i="2"/>
  <c r="M1481" i="2"/>
  <c r="L1481" i="2"/>
  <c r="N1481" i="2"/>
  <c r="O1481" i="2" s="1"/>
  <c r="M1480" i="2"/>
  <c r="L1480" i="2"/>
  <c r="N1480" i="2"/>
  <c r="O1480" i="2" s="1"/>
  <c r="N1479" i="2"/>
  <c r="O1479" i="2" s="1"/>
  <c r="M1479" i="2"/>
  <c r="L1479" i="2"/>
  <c r="M1478" i="2"/>
  <c r="L1478" i="2"/>
  <c r="N1478" i="2"/>
  <c r="O1478" i="2" s="1"/>
  <c r="M1477" i="2"/>
  <c r="L1477" i="2"/>
  <c r="N1477" i="2"/>
  <c r="O1477" i="2" s="1"/>
  <c r="N1476" i="2"/>
  <c r="O1476" i="2" s="1"/>
  <c r="M1476" i="2"/>
  <c r="L1476" i="2"/>
  <c r="N1475" i="2"/>
  <c r="O1475" i="2" s="1"/>
  <c r="M1475" i="2"/>
  <c r="L1475" i="2"/>
  <c r="N1474" i="2"/>
  <c r="O1474" i="2" s="1"/>
  <c r="M1474" i="2"/>
  <c r="L1474" i="2"/>
  <c r="M1473" i="2"/>
  <c r="L1473" i="2"/>
  <c r="N1473" i="2"/>
  <c r="O1473" i="2" s="1"/>
  <c r="M1472" i="2"/>
  <c r="L1472" i="2"/>
  <c r="N1472" i="2"/>
  <c r="O1472" i="2" s="1"/>
  <c r="M1471" i="2"/>
  <c r="L1471" i="2"/>
  <c r="N1471" i="2"/>
  <c r="O1471" i="2" s="1"/>
  <c r="S1927" i="2" s="1"/>
  <c r="M1470" i="2"/>
  <c r="L1470" i="2"/>
  <c r="N1470" i="2"/>
  <c r="O1470" i="2" s="1"/>
  <c r="S1926" i="2" s="1"/>
  <c r="M1469" i="2"/>
  <c r="L1469" i="2"/>
  <c r="N1469" i="2"/>
  <c r="O1469" i="2" s="1"/>
  <c r="S1925" i="2" s="1"/>
  <c r="N1468" i="2"/>
  <c r="O1468" i="2" s="1"/>
  <c r="S1924" i="2" s="1"/>
  <c r="M1468" i="2"/>
  <c r="L1468" i="2"/>
  <c r="N1467" i="2"/>
  <c r="O1467" i="2" s="1"/>
  <c r="S1923" i="2" s="1"/>
  <c r="M1467" i="2"/>
  <c r="L1467" i="2"/>
  <c r="N1466" i="2"/>
  <c r="O1466" i="2" s="1"/>
  <c r="S1922" i="2" s="1"/>
  <c r="M1466" i="2"/>
  <c r="L1466" i="2"/>
  <c r="M1465" i="2"/>
  <c r="L1465" i="2"/>
  <c r="N1465" i="2"/>
  <c r="O1465" i="2" s="1"/>
  <c r="S1921" i="2" s="1"/>
  <c r="M1464" i="2"/>
  <c r="L1464" i="2"/>
  <c r="N1464" i="2"/>
  <c r="O1464" i="2" s="1"/>
  <c r="M1463" i="2"/>
  <c r="L1463" i="2"/>
  <c r="N1463" i="2"/>
  <c r="O1463" i="2" s="1"/>
  <c r="S1919" i="2" s="1"/>
  <c r="M1462" i="2"/>
  <c r="L1462" i="2"/>
  <c r="N1462" i="2"/>
  <c r="O1462" i="2" s="1"/>
  <c r="S1918" i="2" s="1"/>
  <c r="M1461" i="2"/>
  <c r="L1461" i="2"/>
  <c r="N1461" i="2"/>
  <c r="O1461" i="2" s="1"/>
  <c r="S1917" i="2" s="1"/>
  <c r="N1460" i="2"/>
  <c r="O1460" i="2" s="1"/>
  <c r="S1916" i="2" s="1"/>
  <c r="M1460" i="2"/>
  <c r="L1460" i="2"/>
  <c r="N1459" i="2"/>
  <c r="O1459" i="2" s="1"/>
  <c r="S1915" i="2" s="1"/>
  <c r="M1459" i="2"/>
  <c r="L1459" i="2"/>
  <c r="N1458" i="2"/>
  <c r="O1458" i="2" s="1"/>
  <c r="S1914" i="2" s="1"/>
  <c r="M1458" i="2"/>
  <c r="L1458" i="2"/>
  <c r="M1457" i="2"/>
  <c r="L1457" i="2"/>
  <c r="N1457" i="2"/>
  <c r="O1457" i="2" s="1"/>
  <c r="S1913" i="2" s="1"/>
  <c r="M1456" i="2"/>
  <c r="L1456" i="2"/>
  <c r="N1456" i="2"/>
  <c r="O1456" i="2" s="1"/>
  <c r="M1455" i="2"/>
  <c r="L1455" i="2"/>
  <c r="N1455" i="2"/>
  <c r="O1455" i="2" s="1"/>
  <c r="M1454" i="2"/>
  <c r="L1454" i="2"/>
  <c r="N1454" i="2"/>
  <c r="O1454" i="2" s="1"/>
  <c r="S1910" i="2" s="1"/>
  <c r="M1453" i="2"/>
  <c r="L1453" i="2"/>
  <c r="N1453" i="2"/>
  <c r="O1453" i="2" s="1"/>
  <c r="S1909" i="2" s="1"/>
  <c r="N1452" i="2"/>
  <c r="O1452" i="2" s="1"/>
  <c r="S1908" i="2" s="1"/>
  <c r="M1452" i="2"/>
  <c r="L1452" i="2"/>
  <c r="N1451" i="2"/>
  <c r="O1451" i="2" s="1"/>
  <c r="S1907" i="2" s="1"/>
  <c r="M1451" i="2"/>
  <c r="L1451" i="2"/>
  <c r="N1450" i="2"/>
  <c r="O1450" i="2" s="1"/>
  <c r="S1906" i="2" s="1"/>
  <c r="M1450" i="2"/>
  <c r="L1450" i="2"/>
  <c r="M1449" i="2"/>
  <c r="L1449" i="2"/>
  <c r="N1449" i="2"/>
  <c r="O1449" i="2" s="1"/>
  <c r="M1448" i="2"/>
  <c r="L1448" i="2"/>
  <c r="N1448" i="2"/>
  <c r="O1448" i="2" s="1"/>
  <c r="S1904" i="2" s="1"/>
  <c r="M1447" i="2"/>
  <c r="L1447" i="2"/>
  <c r="N1447" i="2"/>
  <c r="O1447" i="2" s="1"/>
  <c r="M1446" i="2"/>
  <c r="L1446" i="2"/>
  <c r="N1446" i="2"/>
  <c r="O1446" i="2" s="1"/>
  <c r="S1902" i="2" s="1"/>
  <c r="A3500" i="2" l="1"/>
  <c r="N3499" i="2"/>
  <c r="O3499" i="2" s="1"/>
  <c r="S3498" i="2"/>
  <c r="P3498" i="2"/>
  <c r="Q3498" i="2"/>
  <c r="S1929" i="2"/>
  <c r="N1810" i="2"/>
  <c r="O1810" i="2" s="1"/>
  <c r="N2009" i="2"/>
  <c r="O2009" i="2" s="1"/>
  <c r="S2345" i="2"/>
  <c r="P1889" i="2"/>
  <c r="T1965" i="2" s="1"/>
  <c r="Q1889" i="2"/>
  <c r="N1725" i="2"/>
  <c r="O1725" i="2" s="1"/>
  <c r="N1685" i="2"/>
  <c r="O1685" i="2" s="1"/>
  <c r="N2050" i="2"/>
  <c r="O2050" i="2" s="1"/>
  <c r="N1646" i="2"/>
  <c r="O1646" i="2" s="1"/>
  <c r="N1890" i="2"/>
  <c r="O1890" i="2" s="1"/>
  <c r="S2425" i="2"/>
  <c r="Q1969" i="2"/>
  <c r="P1969" i="2"/>
  <c r="S1969" i="2"/>
  <c r="S2304" i="2"/>
  <c r="P1848" i="2"/>
  <c r="Q1848" i="2"/>
  <c r="S2385" i="2"/>
  <c r="P1929" i="2"/>
  <c r="Q1929" i="2"/>
  <c r="S2101" i="2"/>
  <c r="Q1645" i="2"/>
  <c r="P1645" i="2"/>
  <c r="T1721" i="2" s="1"/>
  <c r="S2220" i="2"/>
  <c r="Q1764" i="2"/>
  <c r="P1764" i="2"/>
  <c r="T1840" i="2" s="1"/>
  <c r="S2545" i="2"/>
  <c r="Q2089" i="2"/>
  <c r="P2089" i="2"/>
  <c r="S2089" i="2"/>
  <c r="N1970" i="2"/>
  <c r="O1970" i="2" s="1"/>
  <c r="N1849" i="2"/>
  <c r="O1849" i="2" s="1"/>
  <c r="N1930" i="2"/>
  <c r="O1930" i="2" s="1"/>
  <c r="S1930" i="2" s="1"/>
  <c r="N1765" i="2"/>
  <c r="O1765" i="2" s="1"/>
  <c r="S2265" i="2"/>
  <c r="Q1809" i="2"/>
  <c r="P1809" i="2"/>
  <c r="S2464" i="2"/>
  <c r="P2008" i="2"/>
  <c r="T2084" i="2" s="1"/>
  <c r="Q2008" i="2"/>
  <c r="S2008" i="2"/>
  <c r="N2091" i="2"/>
  <c r="O2091" i="2" s="1"/>
  <c r="N2090" i="2"/>
  <c r="O2090" i="2" s="1"/>
  <c r="S2180" i="2"/>
  <c r="P1724" i="2"/>
  <c r="Q1724" i="2"/>
  <c r="S2140" i="2"/>
  <c r="P1684" i="2"/>
  <c r="Q1684" i="2"/>
  <c r="S2505" i="2"/>
  <c r="Q2049" i="2"/>
  <c r="P2049" i="2"/>
  <c r="S2049" i="2"/>
  <c r="Q2704" i="2"/>
  <c r="S2704" i="2"/>
  <c r="P2704" i="2"/>
  <c r="N2705" i="2"/>
  <c r="O2705" i="2" s="1"/>
  <c r="S3161" i="2" s="1"/>
  <c r="P1449" i="2"/>
  <c r="S1905" i="2"/>
  <c r="P1455" i="2"/>
  <c r="S1911" i="2"/>
  <c r="P1447" i="2"/>
  <c r="S1903" i="2"/>
  <c r="P1464" i="2"/>
  <c r="S1920" i="2"/>
  <c r="P1472" i="2"/>
  <c r="S1928" i="2"/>
  <c r="P1480" i="2"/>
  <c r="P1456" i="2"/>
  <c r="S1912" i="2"/>
  <c r="P1465" i="2"/>
  <c r="Q1465" i="2"/>
  <c r="P1457" i="2"/>
  <c r="Q1457" i="2"/>
  <c r="P1481" i="2"/>
  <c r="Q1481" i="2"/>
  <c r="Q1450" i="2"/>
  <c r="P1450" i="2"/>
  <c r="P1473" i="2"/>
  <c r="Q1473" i="2"/>
  <c r="Q1466" i="2"/>
  <c r="P1466" i="2"/>
  <c r="P1468" i="2"/>
  <c r="Q1468" i="2"/>
  <c r="Q1474" i="2"/>
  <c r="P1474" i="2"/>
  <c r="Q1461" i="2"/>
  <c r="P1461" i="2"/>
  <c r="P1463" i="2"/>
  <c r="P1469" i="2"/>
  <c r="Q1469" i="2"/>
  <c r="P1471" i="2"/>
  <c r="P1477" i="2"/>
  <c r="Q1477" i="2"/>
  <c r="Q1482" i="2"/>
  <c r="P1482" i="2"/>
  <c r="P1451" i="2"/>
  <c r="Q1451" i="2"/>
  <c r="P1448" i="2"/>
  <c r="Q1454" i="2"/>
  <c r="P1454" i="2"/>
  <c r="Q1455" i="2"/>
  <c r="Q1448" i="2"/>
  <c r="Q1459" i="2"/>
  <c r="P1459" i="2"/>
  <c r="Q1463" i="2"/>
  <c r="P1467" i="2"/>
  <c r="Q1467" i="2"/>
  <c r="Q1471" i="2"/>
  <c r="P1475" i="2"/>
  <c r="Q1475" i="2"/>
  <c r="P1479" i="2"/>
  <c r="Q1456" i="2"/>
  <c r="Q1462" i="2"/>
  <c r="P1462" i="2"/>
  <c r="Q1464" i="2"/>
  <c r="Q1470" i="2"/>
  <c r="P1470" i="2"/>
  <c r="Q1472" i="2"/>
  <c r="Q1478" i="2"/>
  <c r="P1478" i="2"/>
  <c r="Q1479" i="2"/>
  <c r="P1483" i="2"/>
  <c r="Q1483" i="2"/>
  <c r="Q1446" i="2"/>
  <c r="P1446" i="2"/>
  <c r="Q1447" i="2"/>
  <c r="Q1452" i="2"/>
  <c r="P1452" i="2"/>
  <c r="Q1480" i="2"/>
  <c r="Q1453" i="2"/>
  <c r="P1453" i="2"/>
  <c r="Q1460" i="2"/>
  <c r="P1460" i="2"/>
  <c r="Q1476" i="2"/>
  <c r="P1476" i="2"/>
  <c r="Q1449" i="2"/>
  <c r="Q1458" i="2"/>
  <c r="P1458" i="2"/>
  <c r="P3499" i="2" l="1"/>
  <c r="Q3499" i="2"/>
  <c r="S3499" i="2"/>
  <c r="A3501" i="2"/>
  <c r="N3500" i="2"/>
  <c r="O3500" i="2" s="1"/>
  <c r="N1686" i="2"/>
  <c r="O1686" i="2" s="1"/>
  <c r="S2546" i="2"/>
  <c r="P2090" i="2"/>
  <c r="Q2090" i="2"/>
  <c r="S2090" i="2"/>
  <c r="N1850" i="2"/>
  <c r="O1850" i="2" s="1"/>
  <c r="S2346" i="2"/>
  <c r="P1890" i="2"/>
  <c r="T1966" i="2" s="1"/>
  <c r="Q1890" i="2"/>
  <c r="S2506" i="2"/>
  <c r="Q2050" i="2"/>
  <c r="P2050" i="2"/>
  <c r="S2050" i="2"/>
  <c r="S2181" i="2"/>
  <c r="P1725" i="2"/>
  <c r="Q1725" i="2"/>
  <c r="N1811" i="2"/>
  <c r="O1811" i="2" s="1"/>
  <c r="S2266" i="2"/>
  <c r="Q1810" i="2"/>
  <c r="P1810" i="2"/>
  <c r="S2547" i="2"/>
  <c r="P2091" i="2"/>
  <c r="Q2091" i="2"/>
  <c r="S2091" i="2"/>
  <c r="S2221" i="2"/>
  <c r="Q1765" i="2"/>
  <c r="P1765" i="2"/>
  <c r="T1841" i="2" s="1"/>
  <c r="S2386" i="2"/>
  <c r="Q1930" i="2"/>
  <c r="P1930" i="2"/>
  <c r="S2426" i="2"/>
  <c r="P1970" i="2"/>
  <c r="Q1970" i="2"/>
  <c r="S1970" i="2"/>
  <c r="N1891" i="2"/>
  <c r="O1891" i="2" s="1"/>
  <c r="N2051" i="2"/>
  <c r="O2051" i="2" s="1"/>
  <c r="N1726" i="2"/>
  <c r="O1726" i="2" s="1"/>
  <c r="S2465" i="2"/>
  <c r="Q2009" i="2"/>
  <c r="P2009" i="2"/>
  <c r="T2085" i="2" s="1"/>
  <c r="S2009" i="2"/>
  <c r="S2305" i="2"/>
  <c r="Q1849" i="2"/>
  <c r="P1849" i="2"/>
  <c r="N1647" i="2"/>
  <c r="O1647" i="2" s="1"/>
  <c r="N1766" i="2"/>
  <c r="O1766" i="2" s="1"/>
  <c r="N1931" i="2"/>
  <c r="O1931" i="2" s="1"/>
  <c r="N1971" i="2"/>
  <c r="O1971" i="2" s="1"/>
  <c r="S2102" i="2"/>
  <c r="P1646" i="2"/>
  <c r="T1722" i="2" s="1"/>
  <c r="Q1646" i="2"/>
  <c r="S2141" i="2"/>
  <c r="P1685" i="2"/>
  <c r="Q1685" i="2"/>
  <c r="N2010" i="2"/>
  <c r="O2010" i="2" s="1"/>
  <c r="S2705" i="2"/>
  <c r="Q2705" i="2"/>
  <c r="P2705" i="2"/>
  <c r="N2706" i="2"/>
  <c r="O2706" i="2" s="1"/>
  <c r="S3162" i="2" s="1"/>
  <c r="N1445" i="2"/>
  <c r="O1445" i="2" s="1"/>
  <c r="M1445" i="2"/>
  <c r="L1445" i="2"/>
  <c r="N1444" i="2"/>
  <c r="O1444" i="2" s="1"/>
  <c r="M1444" i="2"/>
  <c r="L1444" i="2"/>
  <c r="M1443" i="2"/>
  <c r="L1443" i="2"/>
  <c r="N1443" i="2"/>
  <c r="O1443" i="2" s="1"/>
  <c r="M1442" i="2"/>
  <c r="L1442" i="2"/>
  <c r="N1442" i="2"/>
  <c r="O1442" i="2" s="1"/>
  <c r="M1441" i="2"/>
  <c r="L1441" i="2"/>
  <c r="N1441" i="2"/>
  <c r="O1441" i="2" s="1"/>
  <c r="M1440" i="2"/>
  <c r="L1440" i="2"/>
  <c r="N1440" i="2"/>
  <c r="O1440" i="2" s="1"/>
  <c r="M1439" i="2"/>
  <c r="L1439" i="2"/>
  <c r="N1439" i="2"/>
  <c r="O1439" i="2" s="1"/>
  <c r="N1438" i="2"/>
  <c r="O1438" i="2" s="1"/>
  <c r="M1438" i="2"/>
  <c r="L1438" i="2"/>
  <c r="N1437" i="2"/>
  <c r="O1437" i="2" s="1"/>
  <c r="M1437" i="2"/>
  <c r="L1437" i="2"/>
  <c r="N1436" i="2"/>
  <c r="O1436" i="2" s="1"/>
  <c r="M1436" i="2"/>
  <c r="L1436" i="2"/>
  <c r="M1435" i="2"/>
  <c r="L1435" i="2"/>
  <c r="N1435" i="2"/>
  <c r="O1435" i="2" s="1"/>
  <c r="M1434" i="2"/>
  <c r="L1434" i="2"/>
  <c r="N1434" i="2"/>
  <c r="O1434" i="2" s="1"/>
  <c r="M1433" i="2"/>
  <c r="L1433" i="2"/>
  <c r="N1433" i="2"/>
  <c r="O1433" i="2" s="1"/>
  <c r="S1889" i="2" s="1"/>
  <c r="M1432" i="2"/>
  <c r="L1432" i="2"/>
  <c r="N1432" i="2"/>
  <c r="O1432" i="2" s="1"/>
  <c r="S1888" i="2" s="1"/>
  <c r="M1431" i="2"/>
  <c r="L1431" i="2"/>
  <c r="N1431" i="2"/>
  <c r="O1431" i="2" s="1"/>
  <c r="S1887" i="2" s="1"/>
  <c r="N1430" i="2"/>
  <c r="O1430" i="2" s="1"/>
  <c r="S1886" i="2" s="1"/>
  <c r="M1430" i="2"/>
  <c r="L1430" i="2"/>
  <c r="N1429" i="2"/>
  <c r="O1429" i="2" s="1"/>
  <c r="S1885" i="2" s="1"/>
  <c r="M1429" i="2"/>
  <c r="L1429" i="2"/>
  <c r="N1428" i="2"/>
  <c r="O1428" i="2" s="1"/>
  <c r="S1884" i="2" s="1"/>
  <c r="M1428" i="2"/>
  <c r="L1428" i="2"/>
  <c r="M1427" i="2"/>
  <c r="L1427" i="2"/>
  <c r="N1427" i="2"/>
  <c r="O1427" i="2" s="1"/>
  <c r="M1426" i="2"/>
  <c r="L1426" i="2"/>
  <c r="N1426" i="2"/>
  <c r="O1426" i="2" s="1"/>
  <c r="S1882" i="2" s="1"/>
  <c r="M1425" i="2"/>
  <c r="L1425" i="2"/>
  <c r="N1425" i="2"/>
  <c r="O1425" i="2" s="1"/>
  <c r="M1424" i="2"/>
  <c r="L1424" i="2"/>
  <c r="N1424" i="2"/>
  <c r="O1424" i="2" s="1"/>
  <c r="S1880" i="2" s="1"/>
  <c r="N1423" i="2"/>
  <c r="O1423" i="2" s="1"/>
  <c r="S1879" i="2" s="1"/>
  <c r="M1423" i="2"/>
  <c r="L1423" i="2"/>
  <c r="N1422" i="2"/>
  <c r="O1422" i="2" s="1"/>
  <c r="S1878" i="2" s="1"/>
  <c r="M1422" i="2"/>
  <c r="L1422" i="2"/>
  <c r="N1421" i="2"/>
  <c r="O1421" i="2" s="1"/>
  <c r="S1877" i="2" s="1"/>
  <c r="M1421" i="2"/>
  <c r="L1421" i="2"/>
  <c r="N1420" i="2"/>
  <c r="O1420" i="2" s="1"/>
  <c r="S1876" i="2" s="1"/>
  <c r="M1420" i="2"/>
  <c r="L1420" i="2"/>
  <c r="M1419" i="2"/>
  <c r="L1419" i="2"/>
  <c r="N1419" i="2"/>
  <c r="O1419" i="2" s="1"/>
  <c r="S1875" i="2" s="1"/>
  <c r="M1418" i="2"/>
  <c r="L1418" i="2"/>
  <c r="N1418" i="2"/>
  <c r="O1418" i="2" s="1"/>
  <c r="S1874" i="2" s="1"/>
  <c r="M1417" i="2"/>
  <c r="L1417" i="2"/>
  <c r="N1417" i="2"/>
  <c r="O1417" i="2" s="1"/>
  <c r="N1416" i="2"/>
  <c r="O1416" i="2" s="1"/>
  <c r="S1872" i="2" s="1"/>
  <c r="M1416" i="2"/>
  <c r="L1416" i="2"/>
  <c r="N1415" i="2"/>
  <c r="O1415" i="2" s="1"/>
  <c r="S1871" i="2" s="1"/>
  <c r="M1415" i="2"/>
  <c r="L1415" i="2"/>
  <c r="N1414" i="2"/>
  <c r="O1414" i="2" s="1"/>
  <c r="S1870" i="2" s="1"/>
  <c r="M1414" i="2"/>
  <c r="L1414" i="2"/>
  <c r="N1413" i="2"/>
  <c r="O1413" i="2" s="1"/>
  <c r="S1869" i="2" s="1"/>
  <c r="M1413" i="2"/>
  <c r="L1413" i="2"/>
  <c r="N1412" i="2"/>
  <c r="O1412" i="2" s="1"/>
  <c r="S1868" i="2" s="1"/>
  <c r="M1412" i="2"/>
  <c r="L1412" i="2"/>
  <c r="M1411" i="2"/>
  <c r="L1411" i="2"/>
  <c r="N1411" i="2"/>
  <c r="O1411" i="2" s="1"/>
  <c r="S1867" i="2" s="1"/>
  <c r="M1410" i="2"/>
  <c r="L1410" i="2"/>
  <c r="N1410" i="2"/>
  <c r="O1410" i="2" s="1"/>
  <c r="M1409" i="2"/>
  <c r="L1409" i="2"/>
  <c r="N1409" i="2"/>
  <c r="O1409" i="2" s="1"/>
  <c r="N1408" i="2"/>
  <c r="O1408" i="2" s="1"/>
  <c r="S1864" i="2" s="1"/>
  <c r="M1408" i="2"/>
  <c r="L1408" i="2"/>
  <c r="P3500" i="2" l="1"/>
  <c r="Q3500" i="2"/>
  <c r="S3500" i="2"/>
  <c r="N3501" i="2"/>
  <c r="O3501" i="2" s="1"/>
  <c r="A3502" i="2"/>
  <c r="S1891" i="2"/>
  <c r="S2387" i="2"/>
  <c r="Q1931" i="2"/>
  <c r="P1931" i="2"/>
  <c r="S1931" i="2"/>
  <c r="S2306" i="2"/>
  <c r="Q1850" i="2"/>
  <c r="P1850" i="2"/>
  <c r="S2182" i="2"/>
  <c r="Q1726" i="2"/>
  <c r="P1726" i="2"/>
  <c r="N1812" i="2"/>
  <c r="O1812" i="2" s="1"/>
  <c r="S2103" i="2"/>
  <c r="P1647" i="2"/>
  <c r="T1723" i="2" s="1"/>
  <c r="Q1647" i="2"/>
  <c r="N2053" i="2"/>
  <c r="O2053" i="2" s="1"/>
  <c r="N2052" i="2"/>
  <c r="O2052" i="2" s="1"/>
  <c r="N1932" i="2"/>
  <c r="O1932" i="2" s="1"/>
  <c r="N1648" i="2"/>
  <c r="O1648" i="2" s="1"/>
  <c r="S2347" i="2"/>
  <c r="Q1891" i="2"/>
  <c r="P1891" i="2"/>
  <c r="T1967" i="2" s="1"/>
  <c r="N1851" i="2"/>
  <c r="O1851" i="2" s="1"/>
  <c r="S2466" i="2"/>
  <c r="Q2010" i="2"/>
  <c r="P2010" i="2"/>
  <c r="T2086" i="2" s="1"/>
  <c r="S2010" i="2"/>
  <c r="S2427" i="2"/>
  <c r="P1971" i="2"/>
  <c r="Q1971" i="2"/>
  <c r="S1971" i="2"/>
  <c r="S2222" i="2"/>
  <c r="P1766" i="2"/>
  <c r="T1842" i="2" s="1"/>
  <c r="Q1766" i="2"/>
  <c r="N1727" i="2"/>
  <c r="O1727" i="2" s="1"/>
  <c r="N1892" i="2"/>
  <c r="O1892" i="2" s="1"/>
  <c r="S1892" i="2" s="1"/>
  <c r="S2142" i="2"/>
  <c r="P1686" i="2"/>
  <c r="Q1686" i="2"/>
  <c r="S2267" i="2"/>
  <c r="Q1811" i="2"/>
  <c r="P1811" i="2"/>
  <c r="N2011" i="2"/>
  <c r="O2011" i="2" s="1"/>
  <c r="N1972" i="2"/>
  <c r="O1972" i="2" s="1"/>
  <c r="N1767" i="2"/>
  <c r="O1767" i="2" s="1"/>
  <c r="S2507" i="2"/>
  <c r="Q2051" i="2"/>
  <c r="P2051" i="2"/>
  <c r="S2051" i="2"/>
  <c r="N1687" i="2"/>
  <c r="O1687" i="2" s="1"/>
  <c r="Q2706" i="2"/>
  <c r="P2706" i="2"/>
  <c r="S2706" i="2"/>
  <c r="N2707" i="2"/>
  <c r="O2707" i="2" s="1"/>
  <c r="S3163" i="2" s="1"/>
  <c r="Q1434" i="2"/>
  <c r="S1890" i="2"/>
  <c r="P1441" i="2"/>
  <c r="T1517" i="2" s="1"/>
  <c r="Q1439" i="2"/>
  <c r="Q1410" i="2"/>
  <c r="S1866" i="2"/>
  <c r="P1409" i="2"/>
  <c r="T1485" i="2" s="1"/>
  <c r="S1865" i="2"/>
  <c r="P1425" i="2"/>
  <c r="T1501" i="2" s="1"/>
  <c r="S1881" i="2"/>
  <c r="P1417" i="2"/>
  <c r="T1493" i="2" s="1"/>
  <c r="S1873" i="2"/>
  <c r="P1427" i="2"/>
  <c r="T1503" i="2" s="1"/>
  <c r="S1883" i="2"/>
  <c r="Q1441" i="2"/>
  <c r="P1433" i="2"/>
  <c r="T1509" i="2" s="1"/>
  <c r="Q1433" i="2"/>
  <c r="P1438" i="2"/>
  <c r="T1514" i="2" s="1"/>
  <c r="P1426" i="2"/>
  <c r="T1502" i="2" s="1"/>
  <c r="Q1409" i="2"/>
  <c r="Q1426" i="2"/>
  <c r="Q1421" i="2"/>
  <c r="P1421" i="2"/>
  <c r="T1497" i="2" s="1"/>
  <c r="Q1423" i="2"/>
  <c r="P1423" i="2"/>
  <c r="T1499" i="2" s="1"/>
  <c r="Q1429" i="2"/>
  <c r="P1429" i="2"/>
  <c r="T1505" i="2" s="1"/>
  <c r="Q1432" i="2"/>
  <c r="P1432" i="2"/>
  <c r="T1508" i="2" s="1"/>
  <c r="Q1411" i="2"/>
  <c r="P1411" i="2"/>
  <c r="T1487" i="2" s="1"/>
  <c r="Q1424" i="2"/>
  <c r="P1424" i="2"/>
  <c r="T1500" i="2" s="1"/>
  <c r="Q1444" i="2"/>
  <c r="P1444" i="2"/>
  <c r="T1520" i="2" s="1"/>
  <c r="P1436" i="2"/>
  <c r="T1512" i="2" s="1"/>
  <c r="Q1436" i="2"/>
  <c r="P1413" i="2"/>
  <c r="T1489" i="2" s="1"/>
  <c r="Q1413" i="2"/>
  <c r="Q1415" i="2"/>
  <c r="P1415" i="2"/>
  <c r="T1491" i="2" s="1"/>
  <c r="Q1443" i="2"/>
  <c r="P1443" i="2"/>
  <c r="T1519" i="2" s="1"/>
  <c r="Q1420" i="2"/>
  <c r="P1420" i="2"/>
  <c r="T1496" i="2" s="1"/>
  <c r="Q1422" i="2"/>
  <c r="P1422" i="2"/>
  <c r="T1498" i="2" s="1"/>
  <c r="Q1428" i="2"/>
  <c r="P1428" i="2"/>
  <c r="T1504" i="2" s="1"/>
  <c r="Q1430" i="2"/>
  <c r="P1430" i="2"/>
  <c r="T1506" i="2" s="1"/>
  <c r="Q1435" i="2"/>
  <c r="P1435" i="2"/>
  <c r="T1511" i="2" s="1"/>
  <c r="Q1431" i="2"/>
  <c r="P1431" i="2"/>
  <c r="T1507" i="2" s="1"/>
  <c r="P1439" i="2"/>
  <c r="T1515" i="2" s="1"/>
  <c r="Q1419" i="2"/>
  <c r="P1419" i="2"/>
  <c r="T1495" i="2" s="1"/>
  <c r="Q1412" i="2"/>
  <c r="P1412" i="2"/>
  <c r="T1488" i="2" s="1"/>
  <c r="Q1414" i="2"/>
  <c r="P1414" i="2"/>
  <c r="T1490" i="2" s="1"/>
  <c r="Q1408" i="2"/>
  <c r="P1408" i="2"/>
  <c r="T1484" i="2" s="1"/>
  <c r="P1418" i="2"/>
  <c r="T1494" i="2" s="1"/>
  <c r="Q1425" i="2"/>
  <c r="P1437" i="2"/>
  <c r="T1513" i="2" s="1"/>
  <c r="Q1418" i="2"/>
  <c r="Q1437" i="2"/>
  <c r="Q1445" i="2"/>
  <c r="P1445" i="2"/>
  <c r="T1521" i="2" s="1"/>
  <c r="P1410" i="2"/>
  <c r="T1486" i="2" s="1"/>
  <c r="Q1417" i="2"/>
  <c r="P1442" i="2"/>
  <c r="T1518" i="2" s="1"/>
  <c r="P1434" i="2"/>
  <c r="T1510" i="2" s="1"/>
  <c r="Q1442" i="2"/>
  <c r="Q1440" i="2"/>
  <c r="P1440" i="2"/>
  <c r="T1516" i="2" s="1"/>
  <c r="Q1427" i="2"/>
  <c r="Q1416" i="2"/>
  <c r="P1416" i="2"/>
  <c r="T1492" i="2" s="1"/>
  <c r="Q1438" i="2"/>
  <c r="M1407" i="2"/>
  <c r="L1407" i="2"/>
  <c r="N1407" i="2"/>
  <c r="O1407" i="2" s="1"/>
  <c r="M1406" i="2"/>
  <c r="L1406" i="2"/>
  <c r="N1406" i="2"/>
  <c r="O1406" i="2" s="1"/>
  <c r="M1405" i="2"/>
  <c r="L1405" i="2"/>
  <c r="N1405" i="2"/>
  <c r="O1405" i="2" s="1"/>
  <c r="M1404" i="2"/>
  <c r="L1404" i="2"/>
  <c r="N1404" i="2"/>
  <c r="O1404" i="2" s="1"/>
  <c r="M1403" i="2"/>
  <c r="L1403" i="2"/>
  <c r="N1403" i="2"/>
  <c r="O1403" i="2" s="1"/>
  <c r="M1402" i="2"/>
  <c r="L1402" i="2"/>
  <c r="N1402" i="2"/>
  <c r="O1402" i="2" s="1"/>
  <c r="M1401" i="2"/>
  <c r="L1401" i="2"/>
  <c r="N1401" i="2"/>
  <c r="O1401" i="2" s="1"/>
  <c r="M1400" i="2"/>
  <c r="L1400" i="2"/>
  <c r="N1400" i="2"/>
  <c r="O1400" i="2" s="1"/>
  <c r="M1399" i="2"/>
  <c r="L1399" i="2"/>
  <c r="N1399" i="2"/>
  <c r="O1399" i="2" s="1"/>
  <c r="M1398" i="2"/>
  <c r="L1398" i="2"/>
  <c r="N1398" i="2"/>
  <c r="O1398" i="2" s="1"/>
  <c r="M1397" i="2"/>
  <c r="L1397" i="2"/>
  <c r="N1397" i="2"/>
  <c r="O1397" i="2" s="1"/>
  <c r="M1396" i="2"/>
  <c r="L1396" i="2"/>
  <c r="N1396" i="2"/>
  <c r="O1396" i="2" s="1"/>
  <c r="M1395" i="2"/>
  <c r="L1395" i="2"/>
  <c r="N1395" i="2"/>
  <c r="O1395" i="2" s="1"/>
  <c r="M1394" i="2"/>
  <c r="L1394" i="2"/>
  <c r="N1394" i="2"/>
  <c r="O1394" i="2" s="1"/>
  <c r="M1393" i="2"/>
  <c r="L1393" i="2"/>
  <c r="N1393" i="2"/>
  <c r="O1393" i="2" s="1"/>
  <c r="S1849" i="2" s="1"/>
  <c r="M1392" i="2"/>
  <c r="L1392" i="2"/>
  <c r="N1392" i="2"/>
  <c r="O1392" i="2" s="1"/>
  <c r="S1848" i="2" s="1"/>
  <c r="M1391" i="2"/>
  <c r="L1391" i="2"/>
  <c r="N1391" i="2"/>
  <c r="O1391" i="2" s="1"/>
  <c r="S1847" i="2" s="1"/>
  <c r="M1390" i="2"/>
  <c r="L1390" i="2"/>
  <c r="N1390" i="2"/>
  <c r="O1390" i="2" s="1"/>
  <c r="S1846" i="2" s="1"/>
  <c r="M1389" i="2"/>
  <c r="L1389" i="2"/>
  <c r="N1389" i="2"/>
  <c r="O1389" i="2" s="1"/>
  <c r="S1845" i="2" s="1"/>
  <c r="M1388" i="2"/>
  <c r="L1388" i="2"/>
  <c r="N1388" i="2"/>
  <c r="O1388" i="2" s="1"/>
  <c r="S1844" i="2" s="1"/>
  <c r="M1387" i="2"/>
  <c r="L1387" i="2"/>
  <c r="N1387" i="2"/>
  <c r="O1387" i="2" s="1"/>
  <c r="S1843" i="2" s="1"/>
  <c r="M1386" i="2"/>
  <c r="L1386" i="2"/>
  <c r="N1386" i="2"/>
  <c r="O1386" i="2" s="1"/>
  <c r="M1385" i="2"/>
  <c r="L1385" i="2"/>
  <c r="N1385" i="2"/>
  <c r="O1385" i="2" s="1"/>
  <c r="S1841" i="2" s="1"/>
  <c r="M1384" i="2"/>
  <c r="L1384" i="2"/>
  <c r="N1384" i="2"/>
  <c r="O1384" i="2" s="1"/>
  <c r="S1840" i="2" s="1"/>
  <c r="M1383" i="2"/>
  <c r="L1383" i="2"/>
  <c r="N1383" i="2"/>
  <c r="O1383" i="2" s="1"/>
  <c r="S1839" i="2" s="1"/>
  <c r="M1382" i="2"/>
  <c r="L1382" i="2"/>
  <c r="N1382" i="2"/>
  <c r="O1382" i="2" s="1"/>
  <c r="S1838" i="2" s="1"/>
  <c r="M1381" i="2"/>
  <c r="L1381" i="2"/>
  <c r="N1381" i="2"/>
  <c r="O1381" i="2" s="1"/>
  <c r="S1837" i="2" s="1"/>
  <c r="M1380" i="2"/>
  <c r="L1380" i="2"/>
  <c r="N1380" i="2"/>
  <c r="O1380" i="2" s="1"/>
  <c r="S1836" i="2" s="1"/>
  <c r="M1379" i="2"/>
  <c r="L1379" i="2"/>
  <c r="N1379" i="2"/>
  <c r="O1379" i="2" s="1"/>
  <c r="M1378" i="2"/>
  <c r="L1378" i="2"/>
  <c r="N1378" i="2"/>
  <c r="O1378" i="2" s="1"/>
  <c r="M1377" i="2"/>
  <c r="L1377" i="2"/>
  <c r="N1377" i="2"/>
  <c r="O1377" i="2" s="1"/>
  <c r="S1833" i="2" s="1"/>
  <c r="M1376" i="2"/>
  <c r="L1376" i="2"/>
  <c r="N1376" i="2"/>
  <c r="O1376" i="2" s="1"/>
  <c r="S1832" i="2" s="1"/>
  <c r="M1375" i="2"/>
  <c r="L1375" i="2"/>
  <c r="N1375" i="2"/>
  <c r="O1375" i="2" s="1"/>
  <c r="S1831" i="2" s="1"/>
  <c r="M1374" i="2"/>
  <c r="L1374" i="2"/>
  <c r="N1374" i="2"/>
  <c r="O1374" i="2" s="1"/>
  <c r="S1830" i="2" s="1"/>
  <c r="M1373" i="2"/>
  <c r="L1373" i="2"/>
  <c r="N1373" i="2"/>
  <c r="O1373" i="2" s="1"/>
  <c r="S1829" i="2" s="1"/>
  <c r="M1372" i="2"/>
  <c r="L1372" i="2"/>
  <c r="N1372" i="2"/>
  <c r="O1372" i="2" s="1"/>
  <c r="M1371" i="2"/>
  <c r="L1371" i="2"/>
  <c r="N1371" i="2"/>
  <c r="O1371" i="2" s="1"/>
  <c r="M1370" i="2"/>
  <c r="L1370" i="2"/>
  <c r="N1370" i="2"/>
  <c r="O1370" i="2" s="1"/>
  <c r="A3503" i="2" l="1"/>
  <c r="N3502" i="2"/>
  <c r="O3502" i="2" s="1"/>
  <c r="S3501" i="2"/>
  <c r="Q3501" i="2"/>
  <c r="P3501" i="2"/>
  <c r="S1851" i="2"/>
  <c r="N2012" i="2"/>
  <c r="O2012" i="2" s="1"/>
  <c r="S2268" i="2"/>
  <c r="Q1812" i="2"/>
  <c r="P1812" i="2"/>
  <c r="S2143" i="2"/>
  <c r="P1687" i="2"/>
  <c r="Q1687" i="2"/>
  <c r="S2428" i="2"/>
  <c r="P1972" i="2"/>
  <c r="Q1972" i="2"/>
  <c r="S1972" i="2"/>
  <c r="N1728" i="2"/>
  <c r="O1728" i="2" s="1"/>
  <c r="S2307" i="2"/>
  <c r="Q1851" i="2"/>
  <c r="P1851" i="2"/>
  <c r="N1933" i="2"/>
  <c r="O1933" i="2" s="1"/>
  <c r="N1813" i="2"/>
  <c r="O1813" i="2" s="1"/>
  <c r="N1768" i="2"/>
  <c r="O1768" i="2" s="1"/>
  <c r="S2388" i="2"/>
  <c r="Q1932" i="2"/>
  <c r="P1932" i="2"/>
  <c r="S1932" i="2"/>
  <c r="N1688" i="2"/>
  <c r="O1688" i="2" s="1"/>
  <c r="N1973" i="2"/>
  <c r="O1973" i="2" s="1"/>
  <c r="S2348" i="2"/>
  <c r="Q1892" i="2"/>
  <c r="P1892" i="2"/>
  <c r="T1968" i="2" s="1"/>
  <c r="N1852" i="2"/>
  <c r="O1852" i="2" s="1"/>
  <c r="S2104" i="2"/>
  <c r="Q1648" i="2"/>
  <c r="P1648" i="2"/>
  <c r="T1724" i="2" s="1"/>
  <c r="S2183" i="2"/>
  <c r="P1727" i="2"/>
  <c r="Q1727" i="2"/>
  <c r="S2509" i="2"/>
  <c r="Q2053" i="2"/>
  <c r="P2053" i="2"/>
  <c r="S2053" i="2"/>
  <c r="S2223" i="2"/>
  <c r="P1767" i="2"/>
  <c r="T1843" i="2" s="1"/>
  <c r="Q1767" i="2"/>
  <c r="S2467" i="2"/>
  <c r="Q2011" i="2"/>
  <c r="P2011" i="2"/>
  <c r="T2087" i="2" s="1"/>
  <c r="S2011" i="2"/>
  <c r="N1893" i="2"/>
  <c r="O1893" i="2" s="1"/>
  <c r="N1649" i="2"/>
  <c r="O1649" i="2" s="1"/>
  <c r="S2508" i="2"/>
  <c r="P2052" i="2"/>
  <c r="Q2052" i="2"/>
  <c r="S2052" i="2"/>
  <c r="N2708" i="2"/>
  <c r="O2708" i="2" s="1"/>
  <c r="S3164" i="2" s="1"/>
  <c r="Q2707" i="2"/>
  <c r="S2707" i="2"/>
  <c r="P2707" i="2"/>
  <c r="P1386" i="2"/>
  <c r="S1842" i="2"/>
  <c r="P1402" i="2"/>
  <c r="P1372" i="2"/>
  <c r="S1828" i="2"/>
  <c r="P1370" i="2"/>
  <c r="S1826" i="2"/>
  <c r="Q1407" i="2"/>
  <c r="P1378" i="2"/>
  <c r="S1834" i="2"/>
  <c r="Q1371" i="2"/>
  <c r="S1827" i="2"/>
  <c r="P1379" i="2"/>
  <c r="S1835" i="2"/>
  <c r="P1394" i="2"/>
  <c r="S1850" i="2"/>
  <c r="Q1386" i="2"/>
  <c r="Q1379" i="2"/>
  <c r="Q1378" i="2"/>
  <c r="P1406" i="2"/>
  <c r="Q1406" i="2"/>
  <c r="Q1381" i="2"/>
  <c r="P1382" i="2"/>
  <c r="P1371" i="2"/>
  <c r="Q1372" i="2"/>
  <c r="P1403" i="2"/>
  <c r="Q1403" i="2"/>
  <c r="Q1384" i="2"/>
  <c r="P1384" i="2"/>
  <c r="Q1388" i="2"/>
  <c r="P1388" i="2"/>
  <c r="Q1404" i="2"/>
  <c r="P1404" i="2"/>
  <c r="Q1373" i="2"/>
  <c r="P1373" i="2"/>
  <c r="Q1390" i="2"/>
  <c r="P1390" i="2"/>
  <c r="Q1398" i="2"/>
  <c r="P1398" i="2"/>
  <c r="Q1376" i="2"/>
  <c r="P1376" i="2"/>
  <c r="Q1380" i="2"/>
  <c r="P1380" i="2"/>
  <c r="Q1401" i="2"/>
  <c r="P1401" i="2"/>
  <c r="P1374" i="2"/>
  <c r="Q1374" i="2"/>
  <c r="Q1389" i="2"/>
  <c r="P1389" i="2"/>
  <c r="Q1391" i="2"/>
  <c r="P1391" i="2"/>
  <c r="Q1397" i="2"/>
  <c r="P1397" i="2"/>
  <c r="Q1377" i="2"/>
  <c r="P1377" i="2"/>
  <c r="Q1383" i="2"/>
  <c r="P1383" i="2"/>
  <c r="Q1392" i="2"/>
  <c r="P1392" i="2"/>
  <c r="Q1399" i="2"/>
  <c r="Q1370" i="2"/>
  <c r="P1395" i="2"/>
  <c r="P1396" i="2"/>
  <c r="P1399" i="2"/>
  <c r="Q1402" i="2"/>
  <c r="Q1395" i="2"/>
  <c r="Q1396" i="2"/>
  <c r="P1405" i="2"/>
  <c r="P1387" i="2"/>
  <c r="Q1394" i="2"/>
  <c r="Q1405" i="2"/>
  <c r="Q1387" i="2"/>
  <c r="Q1393" i="2"/>
  <c r="P1393" i="2"/>
  <c r="P1381" i="2"/>
  <c r="Q1400" i="2"/>
  <c r="P1400" i="2"/>
  <c r="Q1375" i="2"/>
  <c r="P1375" i="2"/>
  <c r="Q1382" i="2"/>
  <c r="Q1385" i="2"/>
  <c r="P1385" i="2"/>
  <c r="P1407" i="2"/>
  <c r="Q3502" i="2" l="1"/>
  <c r="P3502" i="2"/>
  <c r="S3502" i="2"/>
  <c r="N3503" i="2"/>
  <c r="O3503" i="2" s="1"/>
  <c r="A3504" i="2"/>
  <c r="S2308" i="2"/>
  <c r="Q1852" i="2"/>
  <c r="P1852" i="2"/>
  <c r="N1689" i="2"/>
  <c r="O1689" i="2" s="1"/>
  <c r="N1769" i="2"/>
  <c r="O1769" i="2" s="1"/>
  <c r="N1814" i="2"/>
  <c r="O1814" i="2" s="1"/>
  <c r="N1894" i="2"/>
  <c r="O1894" i="2" s="1"/>
  <c r="N1974" i="2"/>
  <c r="O1974" i="2" s="1"/>
  <c r="N1934" i="2"/>
  <c r="O1934" i="2" s="1"/>
  <c r="S2184" i="2"/>
  <c r="Q1728" i="2"/>
  <c r="P1728" i="2"/>
  <c r="S2105" i="2"/>
  <c r="P1649" i="2"/>
  <c r="T1725" i="2" s="1"/>
  <c r="Q1649" i="2"/>
  <c r="S2144" i="2"/>
  <c r="Q1688" i="2"/>
  <c r="P1688" i="2"/>
  <c r="S2224" i="2"/>
  <c r="P1768" i="2"/>
  <c r="T1844" i="2" s="1"/>
  <c r="Q1768" i="2"/>
  <c r="S2269" i="2"/>
  <c r="Q1813" i="2"/>
  <c r="P1813" i="2"/>
  <c r="N1729" i="2"/>
  <c r="O1729" i="2" s="1"/>
  <c r="N1650" i="2"/>
  <c r="O1650" i="2" s="1"/>
  <c r="S1852" i="2"/>
  <c r="S2468" i="2"/>
  <c r="Q2012" i="2"/>
  <c r="P2012" i="2"/>
  <c r="T2088" i="2" s="1"/>
  <c r="S2012" i="2"/>
  <c r="S2349" i="2"/>
  <c r="Q1893" i="2"/>
  <c r="P1893" i="2"/>
  <c r="T1969" i="2" s="1"/>
  <c r="S1893" i="2"/>
  <c r="N1853" i="2"/>
  <c r="O1853" i="2" s="1"/>
  <c r="Q1973" i="2"/>
  <c r="P1973" i="2"/>
  <c r="S2429" i="2"/>
  <c r="S1973" i="2"/>
  <c r="S2389" i="2"/>
  <c r="Q1933" i="2"/>
  <c r="P1933" i="2"/>
  <c r="S1933" i="2"/>
  <c r="N2013" i="2"/>
  <c r="O2013" i="2" s="1"/>
  <c r="Q2708" i="2"/>
  <c r="S2708" i="2"/>
  <c r="P2708" i="2"/>
  <c r="N2709" i="2"/>
  <c r="O2709" i="2" s="1"/>
  <c r="S3165" i="2" s="1"/>
  <c r="N1369" i="2"/>
  <c r="O1369" i="2" s="1"/>
  <c r="M1369" i="2"/>
  <c r="L1369" i="2"/>
  <c r="M1368" i="2"/>
  <c r="L1368" i="2"/>
  <c r="N1368" i="2"/>
  <c r="O1368" i="2" s="1"/>
  <c r="M1367" i="2"/>
  <c r="L1367" i="2"/>
  <c r="N1367" i="2"/>
  <c r="O1367" i="2" s="1"/>
  <c r="M1366" i="2"/>
  <c r="L1366" i="2"/>
  <c r="N1366" i="2"/>
  <c r="O1366" i="2" s="1"/>
  <c r="M1365" i="2"/>
  <c r="L1365" i="2"/>
  <c r="N1365" i="2"/>
  <c r="O1365" i="2" s="1"/>
  <c r="M1364" i="2"/>
  <c r="L1364" i="2"/>
  <c r="N1364" i="2"/>
  <c r="O1364" i="2" s="1"/>
  <c r="M1363" i="2"/>
  <c r="L1363" i="2"/>
  <c r="N1363" i="2"/>
  <c r="O1363" i="2" s="1"/>
  <c r="N1362" i="2"/>
  <c r="O1362" i="2" s="1"/>
  <c r="M1362" i="2"/>
  <c r="L1362" i="2"/>
  <c r="N1361" i="2"/>
  <c r="O1361" i="2" s="1"/>
  <c r="M1361" i="2"/>
  <c r="L1361" i="2"/>
  <c r="M1360" i="2"/>
  <c r="L1360" i="2"/>
  <c r="N1360" i="2"/>
  <c r="O1360" i="2" s="1"/>
  <c r="M1359" i="2"/>
  <c r="L1359" i="2"/>
  <c r="N1359" i="2"/>
  <c r="O1359" i="2" s="1"/>
  <c r="M1358" i="2"/>
  <c r="L1358" i="2"/>
  <c r="N1358" i="2"/>
  <c r="O1358" i="2" s="1"/>
  <c r="M1357" i="2"/>
  <c r="L1357" i="2"/>
  <c r="N1357" i="2"/>
  <c r="O1357" i="2" s="1"/>
  <c r="S1813" i="2" s="1"/>
  <c r="M1356" i="2"/>
  <c r="L1356" i="2"/>
  <c r="N1356" i="2"/>
  <c r="O1356" i="2" s="1"/>
  <c r="S1812" i="2" s="1"/>
  <c r="M1355" i="2"/>
  <c r="L1355" i="2"/>
  <c r="N1355" i="2"/>
  <c r="O1355" i="2" s="1"/>
  <c r="S1811" i="2" s="1"/>
  <c r="N1354" i="2"/>
  <c r="O1354" i="2" s="1"/>
  <c r="S1810" i="2" s="1"/>
  <c r="M1354" i="2"/>
  <c r="L1354" i="2"/>
  <c r="N1353" i="2"/>
  <c r="O1353" i="2" s="1"/>
  <c r="S1809" i="2" s="1"/>
  <c r="M1353" i="2"/>
  <c r="L1353" i="2"/>
  <c r="N1352" i="2"/>
  <c r="O1352" i="2" s="1"/>
  <c r="M1352" i="2"/>
  <c r="L1352" i="2"/>
  <c r="M1351" i="2"/>
  <c r="L1351" i="2"/>
  <c r="N1351" i="2"/>
  <c r="O1351" i="2" s="1"/>
  <c r="S1807" i="2" s="1"/>
  <c r="M1350" i="2"/>
  <c r="L1350" i="2"/>
  <c r="N1350" i="2"/>
  <c r="O1350" i="2" s="1"/>
  <c r="S1806" i="2" s="1"/>
  <c r="M1349" i="2"/>
  <c r="L1349" i="2"/>
  <c r="N1349" i="2"/>
  <c r="O1349" i="2" s="1"/>
  <c r="S1805" i="2" s="1"/>
  <c r="M1348" i="2"/>
  <c r="L1348" i="2"/>
  <c r="N1348" i="2"/>
  <c r="O1348" i="2" s="1"/>
  <c r="S1804" i="2" s="1"/>
  <c r="M1347" i="2"/>
  <c r="L1347" i="2"/>
  <c r="N1347" i="2"/>
  <c r="O1347" i="2" s="1"/>
  <c r="S1803" i="2" s="1"/>
  <c r="N1346" i="2"/>
  <c r="O1346" i="2" s="1"/>
  <c r="S1802" i="2" s="1"/>
  <c r="M1346" i="2"/>
  <c r="L1346" i="2"/>
  <c r="N1345" i="2"/>
  <c r="O1345" i="2" s="1"/>
  <c r="S1801" i="2" s="1"/>
  <c r="M1345" i="2"/>
  <c r="L1345" i="2"/>
  <c r="N1344" i="2"/>
  <c r="O1344" i="2" s="1"/>
  <c r="M1344" i="2"/>
  <c r="L1344" i="2"/>
  <c r="M1343" i="2"/>
  <c r="L1343" i="2"/>
  <c r="N1343" i="2"/>
  <c r="O1343" i="2" s="1"/>
  <c r="S1799" i="2" s="1"/>
  <c r="M1342" i="2"/>
  <c r="L1342" i="2"/>
  <c r="N1342" i="2"/>
  <c r="O1342" i="2" s="1"/>
  <c r="S1798" i="2" s="1"/>
  <c r="M1341" i="2"/>
  <c r="L1341" i="2"/>
  <c r="N1341" i="2"/>
  <c r="O1341" i="2" s="1"/>
  <c r="S1797" i="2" s="1"/>
  <c r="M1340" i="2"/>
  <c r="L1340" i="2"/>
  <c r="N1340" i="2"/>
  <c r="O1340" i="2" s="1"/>
  <c r="S1796" i="2" s="1"/>
  <c r="M1339" i="2"/>
  <c r="L1339" i="2"/>
  <c r="N1339" i="2"/>
  <c r="O1339" i="2" s="1"/>
  <c r="S1795" i="2" s="1"/>
  <c r="N1338" i="2"/>
  <c r="O1338" i="2" s="1"/>
  <c r="S1794" i="2" s="1"/>
  <c r="M1338" i="2"/>
  <c r="L1338" i="2"/>
  <c r="N1337" i="2"/>
  <c r="O1337" i="2" s="1"/>
  <c r="S1793" i="2" s="1"/>
  <c r="M1337" i="2"/>
  <c r="L1337" i="2"/>
  <c r="N1336" i="2"/>
  <c r="O1336" i="2" s="1"/>
  <c r="S1792" i="2" s="1"/>
  <c r="M1336" i="2"/>
  <c r="L1336" i="2"/>
  <c r="M1335" i="2"/>
  <c r="L1335" i="2"/>
  <c r="N1335" i="2"/>
  <c r="O1335" i="2" s="1"/>
  <c r="S1791" i="2" s="1"/>
  <c r="M1334" i="2"/>
  <c r="L1334" i="2"/>
  <c r="N1334" i="2"/>
  <c r="O1334" i="2" s="1"/>
  <c r="S1790" i="2" s="1"/>
  <c r="M1333" i="2"/>
  <c r="L1333" i="2"/>
  <c r="N1333" i="2"/>
  <c r="O1333" i="2" s="1"/>
  <c r="S1789" i="2" s="1"/>
  <c r="M1332" i="2"/>
  <c r="L1332" i="2"/>
  <c r="N1332" i="2"/>
  <c r="O1332" i="2" s="1"/>
  <c r="S1788" i="2" s="1"/>
  <c r="N3504" i="2" l="1"/>
  <c r="O3504" i="2" s="1"/>
  <c r="A3505" i="2"/>
  <c r="Q3503" i="2"/>
  <c r="S3503" i="2"/>
  <c r="P3503" i="2"/>
  <c r="S1814" i="2"/>
  <c r="N2015" i="2"/>
  <c r="O2015" i="2" s="1"/>
  <c r="N2014" i="2"/>
  <c r="O2014" i="2" s="1"/>
  <c r="N1935" i="2"/>
  <c r="O1935" i="2" s="1"/>
  <c r="N1854" i="2"/>
  <c r="O1854" i="2" s="1"/>
  <c r="S2185" i="2"/>
  <c r="Q1729" i="2"/>
  <c r="P1729" i="2"/>
  <c r="N1975" i="2"/>
  <c r="O1975" i="2" s="1"/>
  <c r="N1815" i="2"/>
  <c r="O1815" i="2" s="1"/>
  <c r="S1815" i="2" s="1"/>
  <c r="N1690" i="2"/>
  <c r="O1690" i="2" s="1"/>
  <c r="S2469" i="2"/>
  <c r="P2013" i="2"/>
  <c r="T2089" i="2" s="1"/>
  <c r="Q2013" i="2"/>
  <c r="S2013" i="2"/>
  <c r="N1730" i="2"/>
  <c r="O1730" i="2" s="1"/>
  <c r="S2390" i="2"/>
  <c r="Q1934" i="2"/>
  <c r="P1934" i="2"/>
  <c r="S1934" i="2"/>
  <c r="S2350" i="2"/>
  <c r="P1894" i="2"/>
  <c r="T1970" i="2" s="1"/>
  <c r="Q1894" i="2"/>
  <c r="S1894" i="2"/>
  <c r="Q1769" i="2"/>
  <c r="P1769" i="2"/>
  <c r="T1845" i="2" s="1"/>
  <c r="S2225" i="2"/>
  <c r="S2106" i="2"/>
  <c r="Q1650" i="2"/>
  <c r="P1650" i="2"/>
  <c r="T1726" i="2" s="1"/>
  <c r="N1895" i="2"/>
  <c r="O1895" i="2" s="1"/>
  <c r="N1770" i="2"/>
  <c r="O1770" i="2" s="1"/>
  <c r="S2309" i="2"/>
  <c r="P1853" i="2"/>
  <c r="Q1853" i="2"/>
  <c r="S1853" i="2"/>
  <c r="N1651" i="2"/>
  <c r="O1651" i="2" s="1"/>
  <c r="S2430" i="2"/>
  <c r="P1974" i="2"/>
  <c r="Q1974" i="2"/>
  <c r="S1974" i="2"/>
  <c r="S2270" i="2"/>
  <c r="P1814" i="2"/>
  <c r="Q1814" i="2"/>
  <c r="S2145" i="2"/>
  <c r="P1689" i="2"/>
  <c r="Q1689" i="2"/>
  <c r="S2709" i="2"/>
  <c r="Q2709" i="2"/>
  <c r="P2709" i="2"/>
  <c r="N2710" i="2"/>
  <c r="O2710" i="2" s="1"/>
  <c r="S3166" i="2" s="1"/>
  <c r="Q1344" i="2"/>
  <c r="S1800" i="2"/>
  <c r="Q1352" i="2"/>
  <c r="S1808" i="2"/>
  <c r="P1337" i="2"/>
  <c r="Q1337" i="2"/>
  <c r="Q1346" i="2"/>
  <c r="P1346" i="2"/>
  <c r="Q1353" i="2"/>
  <c r="P1353" i="2"/>
  <c r="Q1356" i="2"/>
  <c r="P1356" i="2"/>
  <c r="Q1366" i="2"/>
  <c r="P1366" i="2"/>
  <c r="P1343" i="2"/>
  <c r="Q1343" i="2"/>
  <c r="P1347" i="2"/>
  <c r="Q1347" i="2"/>
  <c r="P1359" i="2"/>
  <c r="Q1359" i="2"/>
  <c r="P1334" i="2"/>
  <c r="Q1334" i="2"/>
  <c r="P1350" i="2"/>
  <c r="Q1350" i="2"/>
  <c r="P1361" i="2"/>
  <c r="Q1361" i="2"/>
  <c r="Q1364" i="2"/>
  <c r="P1364" i="2"/>
  <c r="Q1332" i="2"/>
  <c r="P1332" i="2"/>
  <c r="Q1341" i="2"/>
  <c r="P1341" i="2"/>
  <c r="Q1357" i="2"/>
  <c r="P1357" i="2"/>
  <c r="Q1367" i="2"/>
  <c r="P1367" i="2"/>
  <c r="P1338" i="2"/>
  <c r="Q1338" i="2"/>
  <c r="Q1345" i="2"/>
  <c r="P1345" i="2"/>
  <c r="Q1348" i="2"/>
  <c r="P1348" i="2"/>
  <c r="Q1354" i="2"/>
  <c r="P1354" i="2"/>
  <c r="Q1360" i="2"/>
  <c r="P1360" i="2"/>
  <c r="P1369" i="2"/>
  <c r="Q1369" i="2"/>
  <c r="P1335" i="2"/>
  <c r="Q1335" i="2"/>
  <c r="Q1339" i="2"/>
  <c r="P1339" i="2"/>
  <c r="Q1351" i="2"/>
  <c r="P1351" i="2"/>
  <c r="Q1355" i="2"/>
  <c r="P1355" i="2"/>
  <c r="Q1365" i="2"/>
  <c r="P1365" i="2"/>
  <c r="P1342" i="2"/>
  <c r="Q1342" i="2"/>
  <c r="Q1358" i="2"/>
  <c r="P1358" i="2"/>
  <c r="Q1362" i="2"/>
  <c r="P1362" i="2"/>
  <c r="Q1368" i="2"/>
  <c r="P1368" i="2"/>
  <c r="Q1340" i="2"/>
  <c r="P1340" i="2"/>
  <c r="Q1333" i="2"/>
  <c r="P1333" i="2"/>
  <c r="Q1349" i="2"/>
  <c r="P1349" i="2"/>
  <c r="P1363" i="2"/>
  <c r="Q1363" i="2"/>
  <c r="P1344" i="2"/>
  <c r="P1352" i="2"/>
  <c r="Q1336" i="2"/>
  <c r="P1336" i="2"/>
  <c r="N3505" i="2" l="1"/>
  <c r="O3505" i="2" s="1"/>
  <c r="A3506" i="2"/>
  <c r="Q3504" i="2"/>
  <c r="P3504" i="2"/>
  <c r="S3504" i="2"/>
  <c r="S2186" i="2"/>
  <c r="P1730" i="2"/>
  <c r="Q1730" i="2"/>
  <c r="N1691" i="2"/>
  <c r="O1691" i="2" s="1"/>
  <c r="N1977" i="2"/>
  <c r="O1977" i="2" s="1"/>
  <c r="N1976" i="2"/>
  <c r="O1976" i="2" s="1"/>
  <c r="S2107" i="2"/>
  <c r="Q1651" i="2"/>
  <c r="P1651" i="2"/>
  <c r="T1727" i="2" s="1"/>
  <c r="N1771" i="2"/>
  <c r="O1771" i="2" s="1"/>
  <c r="N1816" i="2"/>
  <c r="O1816" i="2" s="1"/>
  <c r="S2471" i="2"/>
  <c r="Q2015" i="2"/>
  <c r="P2015" i="2"/>
  <c r="T2091" i="2" s="1"/>
  <c r="S2015" i="2"/>
  <c r="N1652" i="2"/>
  <c r="O1652" i="2" s="1"/>
  <c r="S2351" i="2"/>
  <c r="P1895" i="2"/>
  <c r="T1971" i="2" s="1"/>
  <c r="Q1895" i="2"/>
  <c r="S1895" i="2"/>
  <c r="S2146" i="2"/>
  <c r="Q1690" i="2"/>
  <c r="P1690" i="2"/>
  <c r="S2431" i="2"/>
  <c r="Q1975" i="2"/>
  <c r="P1975" i="2"/>
  <c r="S1975" i="2"/>
  <c r="P1935" i="2"/>
  <c r="Q1935" i="2"/>
  <c r="S2391" i="2"/>
  <c r="S1935" i="2"/>
  <c r="N1896" i="2"/>
  <c r="O1896" i="2" s="1"/>
  <c r="S2310" i="2"/>
  <c r="Q1854" i="2"/>
  <c r="P1854" i="2"/>
  <c r="S1854" i="2"/>
  <c r="N1936" i="2"/>
  <c r="O1936" i="2" s="1"/>
  <c r="S2226" i="2"/>
  <c r="Q1770" i="2"/>
  <c r="P1770" i="2"/>
  <c r="T1846" i="2" s="1"/>
  <c r="N1731" i="2"/>
  <c r="O1731" i="2" s="1"/>
  <c r="S2271" i="2"/>
  <c r="P1815" i="2"/>
  <c r="Q1815" i="2"/>
  <c r="N1855" i="2"/>
  <c r="O1855" i="2" s="1"/>
  <c r="S2470" i="2"/>
  <c r="P2014" i="2"/>
  <c r="T2090" i="2" s="1"/>
  <c r="Q2014" i="2"/>
  <c r="S2014" i="2"/>
  <c r="P2710" i="2"/>
  <c r="S2710" i="2"/>
  <c r="Q2710" i="2"/>
  <c r="N2711" i="2"/>
  <c r="O2711" i="2" s="1"/>
  <c r="S3167" i="2" s="1"/>
  <c r="N1331" i="2"/>
  <c r="O1331" i="2" s="1"/>
  <c r="M1331" i="2"/>
  <c r="L1331" i="2"/>
  <c r="N1330" i="2"/>
  <c r="O1330" i="2" s="1"/>
  <c r="M1330" i="2"/>
  <c r="L1330" i="2"/>
  <c r="M1329" i="2"/>
  <c r="L1329" i="2"/>
  <c r="N1329" i="2"/>
  <c r="O1329" i="2" s="1"/>
  <c r="M1328" i="2"/>
  <c r="L1328" i="2"/>
  <c r="N1328" i="2"/>
  <c r="O1328" i="2" s="1"/>
  <c r="M1327" i="2"/>
  <c r="L1327" i="2"/>
  <c r="N1327" i="2"/>
  <c r="O1327" i="2" s="1"/>
  <c r="M1326" i="2"/>
  <c r="L1326" i="2"/>
  <c r="N1326" i="2"/>
  <c r="O1326" i="2" s="1"/>
  <c r="N1325" i="2"/>
  <c r="O1325" i="2" s="1"/>
  <c r="M1325" i="2"/>
  <c r="L1325" i="2"/>
  <c r="N1324" i="2"/>
  <c r="O1324" i="2" s="1"/>
  <c r="M1324" i="2"/>
  <c r="L1324" i="2"/>
  <c r="N1323" i="2"/>
  <c r="O1323" i="2" s="1"/>
  <c r="M1323" i="2"/>
  <c r="L1323" i="2"/>
  <c r="N1322" i="2"/>
  <c r="O1322" i="2" s="1"/>
  <c r="M1322" i="2"/>
  <c r="L1322" i="2"/>
  <c r="M1321" i="2"/>
  <c r="L1321" i="2"/>
  <c r="N1321" i="2"/>
  <c r="O1321" i="2" s="1"/>
  <c r="M1320" i="2"/>
  <c r="L1320" i="2"/>
  <c r="N1320" i="2"/>
  <c r="O1320" i="2" s="1"/>
  <c r="M1319" i="2"/>
  <c r="L1319" i="2"/>
  <c r="N1319" i="2"/>
  <c r="O1319" i="2" s="1"/>
  <c r="M1318" i="2"/>
  <c r="L1318" i="2"/>
  <c r="N1318" i="2"/>
  <c r="O1318" i="2" s="1"/>
  <c r="N1317" i="2"/>
  <c r="O1317" i="2" s="1"/>
  <c r="M1317" i="2"/>
  <c r="L1317" i="2"/>
  <c r="N1316" i="2"/>
  <c r="O1316" i="2" s="1"/>
  <c r="M1316" i="2"/>
  <c r="L1316" i="2"/>
  <c r="N1315" i="2"/>
  <c r="O1315" i="2" s="1"/>
  <c r="M1315" i="2"/>
  <c r="L1315" i="2"/>
  <c r="N1314" i="2"/>
  <c r="O1314" i="2" s="1"/>
  <c r="S1770" i="2" s="1"/>
  <c r="M1314" i="2"/>
  <c r="L1314" i="2"/>
  <c r="M1313" i="2"/>
  <c r="L1313" i="2"/>
  <c r="N1313" i="2"/>
  <c r="O1313" i="2" s="1"/>
  <c r="S1769" i="2" s="1"/>
  <c r="M1312" i="2"/>
  <c r="L1312" i="2"/>
  <c r="N1312" i="2"/>
  <c r="O1312" i="2" s="1"/>
  <c r="M1311" i="2"/>
  <c r="L1311" i="2"/>
  <c r="N1311" i="2"/>
  <c r="O1311" i="2" s="1"/>
  <c r="S1767" i="2" s="1"/>
  <c r="M1310" i="2"/>
  <c r="L1310" i="2"/>
  <c r="N1310" i="2"/>
  <c r="O1310" i="2" s="1"/>
  <c r="S1766" i="2" s="1"/>
  <c r="N1309" i="2"/>
  <c r="O1309" i="2" s="1"/>
  <c r="S1765" i="2" s="1"/>
  <c r="M1309" i="2"/>
  <c r="L1309" i="2"/>
  <c r="N1308" i="2"/>
  <c r="O1308" i="2" s="1"/>
  <c r="S1764" i="2" s="1"/>
  <c r="M1308" i="2"/>
  <c r="L1308" i="2"/>
  <c r="N1307" i="2"/>
  <c r="O1307" i="2" s="1"/>
  <c r="S1763" i="2" s="1"/>
  <c r="M1307" i="2"/>
  <c r="L1307" i="2"/>
  <c r="N1306" i="2"/>
  <c r="O1306" i="2" s="1"/>
  <c r="S1762" i="2" s="1"/>
  <c r="M1306" i="2"/>
  <c r="L1306" i="2"/>
  <c r="M1305" i="2"/>
  <c r="L1305" i="2"/>
  <c r="N1305" i="2"/>
  <c r="O1305" i="2" s="1"/>
  <c r="S1761" i="2" s="1"/>
  <c r="M1304" i="2"/>
  <c r="L1304" i="2"/>
  <c r="N1304" i="2"/>
  <c r="O1304" i="2" s="1"/>
  <c r="M1303" i="2"/>
  <c r="L1303" i="2"/>
  <c r="N1303" i="2"/>
  <c r="O1303" i="2" s="1"/>
  <c r="S1759" i="2" s="1"/>
  <c r="M1302" i="2"/>
  <c r="L1302" i="2"/>
  <c r="N1302" i="2"/>
  <c r="O1302" i="2" s="1"/>
  <c r="S1758" i="2" s="1"/>
  <c r="N1301" i="2"/>
  <c r="O1301" i="2" s="1"/>
  <c r="S1757" i="2" s="1"/>
  <c r="M1301" i="2"/>
  <c r="L1301" i="2"/>
  <c r="N1300" i="2"/>
  <c r="O1300" i="2" s="1"/>
  <c r="S1756" i="2" s="1"/>
  <c r="M1300" i="2"/>
  <c r="L1300" i="2"/>
  <c r="N1299" i="2"/>
  <c r="O1299" i="2" s="1"/>
  <c r="S1755" i="2" s="1"/>
  <c r="M1299" i="2"/>
  <c r="L1299" i="2"/>
  <c r="N1298" i="2"/>
  <c r="O1298" i="2" s="1"/>
  <c r="S1754" i="2" s="1"/>
  <c r="M1298" i="2"/>
  <c r="L1298" i="2"/>
  <c r="M1297" i="2"/>
  <c r="L1297" i="2"/>
  <c r="N1297" i="2"/>
  <c r="O1297" i="2" s="1"/>
  <c r="S1753" i="2" s="1"/>
  <c r="M1296" i="2"/>
  <c r="L1296" i="2"/>
  <c r="N1296" i="2"/>
  <c r="O1296" i="2" s="1"/>
  <c r="M1295" i="2"/>
  <c r="L1295" i="2"/>
  <c r="N1295" i="2"/>
  <c r="O1295" i="2" s="1"/>
  <c r="S1751" i="2" s="1"/>
  <c r="M1294" i="2"/>
  <c r="L1294" i="2"/>
  <c r="N1294" i="2"/>
  <c r="O1294" i="2" s="1"/>
  <c r="S1750" i="2" s="1"/>
  <c r="N3506" i="2" l="1"/>
  <c r="O3506" i="2" s="1"/>
  <c r="A3507" i="2"/>
  <c r="S3505" i="2"/>
  <c r="Q3505" i="2"/>
  <c r="P3505" i="2"/>
  <c r="P1691" i="2"/>
  <c r="S2147" i="2"/>
  <c r="Q1691" i="2"/>
  <c r="N1856" i="2"/>
  <c r="O1856" i="2" s="1"/>
  <c r="S2108" i="2"/>
  <c r="Q1652" i="2"/>
  <c r="P1652" i="2"/>
  <c r="T1728" i="2" s="1"/>
  <c r="S2227" i="2"/>
  <c r="Q1771" i="2"/>
  <c r="P1771" i="2"/>
  <c r="T1847" i="2" s="1"/>
  <c r="N1692" i="2"/>
  <c r="O1692" i="2" s="1"/>
  <c r="S1771" i="2"/>
  <c r="N1732" i="2"/>
  <c r="O1732" i="2" s="1"/>
  <c r="Q1936" i="2"/>
  <c r="P1936" i="2"/>
  <c r="S2392" i="2"/>
  <c r="S1936" i="2"/>
  <c r="N1653" i="2"/>
  <c r="O1653" i="2" s="1"/>
  <c r="N1772" i="2"/>
  <c r="O1772" i="2" s="1"/>
  <c r="S1772" i="2" s="1"/>
  <c r="S2432" i="2"/>
  <c r="P1976" i="2"/>
  <c r="Q1976" i="2"/>
  <c r="S1976" i="2"/>
  <c r="S2311" i="2"/>
  <c r="Q1855" i="2"/>
  <c r="P1855" i="2"/>
  <c r="S1855" i="2"/>
  <c r="P1896" i="2"/>
  <c r="T1972" i="2" s="1"/>
  <c r="Q1896" i="2"/>
  <c r="S2352" i="2"/>
  <c r="S1896" i="2"/>
  <c r="N1817" i="2"/>
  <c r="O1817" i="2" s="1"/>
  <c r="S2187" i="2"/>
  <c r="P1731" i="2"/>
  <c r="Q1731" i="2"/>
  <c r="N1897" i="2"/>
  <c r="O1897" i="2" s="1"/>
  <c r="N1937" i="2"/>
  <c r="O1937" i="2" s="1"/>
  <c r="P1816" i="2"/>
  <c r="S2272" i="2"/>
  <c r="Q1816" i="2"/>
  <c r="S1816" i="2"/>
  <c r="S2433" i="2"/>
  <c r="P1977" i="2"/>
  <c r="Q1977" i="2"/>
  <c r="S1977" i="2"/>
  <c r="Q2711" i="2"/>
  <c r="S2711" i="2"/>
  <c r="P2711" i="2"/>
  <c r="N2712" i="2"/>
  <c r="O2712" i="2" s="1"/>
  <c r="S3168" i="2" s="1"/>
  <c r="Q1304" i="2"/>
  <c r="S1760" i="2"/>
  <c r="Q1296" i="2"/>
  <c r="S1752" i="2"/>
  <c r="Q1312" i="2"/>
  <c r="S1768" i="2"/>
  <c r="Q1318" i="2"/>
  <c r="P1318" i="2"/>
  <c r="T1394" i="2" s="1"/>
  <c r="P1320" i="2"/>
  <c r="T1396" i="2" s="1"/>
  <c r="P1323" i="2"/>
  <c r="T1399" i="2" s="1"/>
  <c r="Q1323" i="2"/>
  <c r="P1325" i="2"/>
  <c r="T1401" i="2" s="1"/>
  <c r="Q1325" i="2"/>
  <c r="Q1297" i="2"/>
  <c r="Q1298" i="2"/>
  <c r="P1298" i="2"/>
  <c r="T1374" i="2" s="1"/>
  <c r="Q1326" i="2"/>
  <c r="P1326" i="2"/>
  <c r="T1402" i="2" s="1"/>
  <c r="Q1303" i="2"/>
  <c r="P1303" i="2"/>
  <c r="T1379" i="2" s="1"/>
  <c r="Q1305" i="2"/>
  <c r="Q1306" i="2"/>
  <c r="P1306" i="2"/>
  <c r="T1382" i="2" s="1"/>
  <c r="Q1308" i="2"/>
  <c r="P1308" i="2"/>
  <c r="T1384" i="2" s="1"/>
  <c r="Q1329" i="2"/>
  <c r="P1329" i="2"/>
  <c r="T1405" i="2" s="1"/>
  <c r="Q1311" i="2"/>
  <c r="P1311" i="2"/>
  <c r="T1387" i="2" s="1"/>
  <c r="Q1313" i="2"/>
  <c r="P1314" i="2"/>
  <c r="T1390" i="2" s="1"/>
  <c r="Q1314" i="2"/>
  <c r="Q1316" i="2"/>
  <c r="P1316" i="2"/>
  <c r="T1392" i="2" s="1"/>
  <c r="Q1320" i="2"/>
  <c r="P1297" i="2"/>
  <c r="T1373" i="2" s="1"/>
  <c r="Q1319" i="2"/>
  <c r="P1319" i="2"/>
  <c r="T1395" i="2" s="1"/>
  <c r="Q1321" i="2"/>
  <c r="Q1322" i="2"/>
  <c r="P1322" i="2"/>
  <c r="T1398" i="2" s="1"/>
  <c r="Q1324" i="2"/>
  <c r="P1324" i="2"/>
  <c r="T1400" i="2" s="1"/>
  <c r="Q1327" i="2"/>
  <c r="P1327" i="2"/>
  <c r="T1403" i="2" s="1"/>
  <c r="Q1294" i="2"/>
  <c r="P1294" i="2"/>
  <c r="T1370" i="2" s="1"/>
  <c r="P1296" i="2"/>
  <c r="T1372" i="2" s="1"/>
  <c r="P1299" i="2"/>
  <c r="T1375" i="2" s="1"/>
  <c r="Q1299" i="2"/>
  <c r="P1301" i="2"/>
  <c r="T1377" i="2" s="1"/>
  <c r="Q1301" i="2"/>
  <c r="P1305" i="2"/>
  <c r="T1381" i="2" s="1"/>
  <c r="P1331" i="2"/>
  <c r="T1407" i="2" s="1"/>
  <c r="Q1331" i="2"/>
  <c r="Q1302" i="2"/>
  <c r="P1302" i="2"/>
  <c r="T1378" i="2" s="1"/>
  <c r="P1304" i="2"/>
  <c r="T1380" i="2" s="1"/>
  <c r="Q1307" i="2"/>
  <c r="P1307" i="2"/>
  <c r="T1383" i="2" s="1"/>
  <c r="Q1309" i="2"/>
  <c r="P1309" i="2"/>
  <c r="T1385" i="2" s="1"/>
  <c r="P1313" i="2"/>
  <c r="T1389" i="2" s="1"/>
  <c r="Q1310" i="2"/>
  <c r="P1310" i="2"/>
  <c r="T1386" i="2" s="1"/>
  <c r="P1312" i="2"/>
  <c r="T1388" i="2" s="1"/>
  <c r="Q1315" i="2"/>
  <c r="P1315" i="2"/>
  <c r="T1391" i="2" s="1"/>
  <c r="P1317" i="2"/>
  <c r="T1393" i="2" s="1"/>
  <c r="Q1317" i="2"/>
  <c r="P1321" i="2"/>
  <c r="T1397" i="2" s="1"/>
  <c r="P1328" i="2"/>
  <c r="T1404" i="2" s="1"/>
  <c r="Q1328" i="2"/>
  <c r="Q1295" i="2"/>
  <c r="P1295" i="2"/>
  <c r="T1371" i="2" s="1"/>
  <c r="Q1300" i="2"/>
  <c r="P1300" i="2"/>
  <c r="T1376" i="2" s="1"/>
  <c r="P1330" i="2"/>
  <c r="T1406" i="2" s="1"/>
  <c r="Q1330" i="2"/>
  <c r="N3507" i="2" l="1"/>
  <c r="O3507" i="2" s="1"/>
  <c r="A3508" i="2"/>
  <c r="Q3506" i="2"/>
  <c r="P3506" i="2"/>
  <c r="S3506" i="2"/>
  <c r="S2273" i="2"/>
  <c r="P1817" i="2"/>
  <c r="Q1817" i="2"/>
  <c r="S1817" i="2"/>
  <c r="S2353" i="2"/>
  <c r="P1897" i="2"/>
  <c r="T1973" i="2" s="1"/>
  <c r="Q1897" i="2"/>
  <c r="S1897" i="2"/>
  <c r="N1818" i="2"/>
  <c r="O1818" i="2" s="1"/>
  <c r="N1654" i="2"/>
  <c r="O1654" i="2" s="1"/>
  <c r="Q1692" i="2"/>
  <c r="P1692" i="2"/>
  <c r="S2148" i="2"/>
  <c r="S2312" i="2"/>
  <c r="Q1856" i="2"/>
  <c r="P1856" i="2"/>
  <c r="S1856" i="2"/>
  <c r="S2393" i="2"/>
  <c r="Q1937" i="2"/>
  <c r="P1937" i="2"/>
  <c r="S1937" i="2"/>
  <c r="N1773" i="2"/>
  <c r="O1773" i="2" s="1"/>
  <c r="N1733" i="2"/>
  <c r="O1733" i="2" s="1"/>
  <c r="N1939" i="2"/>
  <c r="O1939" i="2" s="1"/>
  <c r="N1938" i="2"/>
  <c r="O1938" i="2" s="1"/>
  <c r="P1653" i="2"/>
  <c r="T1729" i="2" s="1"/>
  <c r="S2109" i="2"/>
  <c r="Q1653" i="2"/>
  <c r="N1898" i="2"/>
  <c r="O1898" i="2" s="1"/>
  <c r="S2228" i="2"/>
  <c r="Q1772" i="2"/>
  <c r="P1772" i="2"/>
  <c r="T1848" i="2" s="1"/>
  <c r="S2188" i="2"/>
  <c r="Q1732" i="2"/>
  <c r="P1732" i="2"/>
  <c r="N1693" i="2"/>
  <c r="O1693" i="2" s="1"/>
  <c r="N1857" i="2"/>
  <c r="O1857" i="2" s="1"/>
  <c r="N2713" i="2"/>
  <c r="O2713" i="2" s="1"/>
  <c r="S3169" i="2" s="1"/>
  <c r="Q2712" i="2"/>
  <c r="S2712" i="2"/>
  <c r="P2712" i="2"/>
  <c r="N1293" i="2"/>
  <c r="O1293" i="2" s="1"/>
  <c r="M1293" i="2"/>
  <c r="L1293" i="2"/>
  <c r="N1292" i="2"/>
  <c r="O1292" i="2" s="1"/>
  <c r="M1292" i="2"/>
  <c r="L1292" i="2"/>
  <c r="M1291" i="2"/>
  <c r="L1291" i="2"/>
  <c r="N1291" i="2"/>
  <c r="O1291" i="2" s="1"/>
  <c r="N1290" i="2"/>
  <c r="O1290" i="2" s="1"/>
  <c r="M1290" i="2"/>
  <c r="L1290" i="2"/>
  <c r="N1289" i="2"/>
  <c r="O1289" i="2" s="1"/>
  <c r="M1289" i="2"/>
  <c r="L1289" i="2"/>
  <c r="M1288" i="2"/>
  <c r="L1288" i="2"/>
  <c r="N1288" i="2"/>
  <c r="O1288" i="2" s="1"/>
  <c r="M1287" i="2"/>
  <c r="L1287" i="2"/>
  <c r="N1287" i="2"/>
  <c r="O1287" i="2" s="1"/>
  <c r="N1286" i="2"/>
  <c r="O1286" i="2" s="1"/>
  <c r="M1286" i="2"/>
  <c r="L1286" i="2"/>
  <c r="N1285" i="2"/>
  <c r="O1285" i="2" s="1"/>
  <c r="M1285" i="2"/>
  <c r="L1285" i="2"/>
  <c r="N1284" i="2"/>
  <c r="O1284" i="2" s="1"/>
  <c r="M1284" i="2"/>
  <c r="L1284" i="2"/>
  <c r="M1283" i="2"/>
  <c r="L1283" i="2"/>
  <c r="N1283" i="2"/>
  <c r="O1283" i="2" s="1"/>
  <c r="N1282" i="2"/>
  <c r="O1282" i="2" s="1"/>
  <c r="M1282" i="2"/>
  <c r="L1282" i="2"/>
  <c r="N1281" i="2"/>
  <c r="O1281" i="2" s="1"/>
  <c r="M1281" i="2"/>
  <c r="L1281" i="2"/>
  <c r="M1280" i="2"/>
  <c r="L1280" i="2"/>
  <c r="N1280" i="2"/>
  <c r="O1280" i="2" s="1"/>
  <c r="M1279" i="2"/>
  <c r="L1279" i="2"/>
  <c r="N1279" i="2"/>
  <c r="O1279" i="2" s="1"/>
  <c r="N1278" i="2"/>
  <c r="O1278" i="2" s="1"/>
  <c r="M1278" i="2"/>
  <c r="L1278" i="2"/>
  <c r="N1277" i="2"/>
  <c r="O1277" i="2" s="1"/>
  <c r="M1277" i="2"/>
  <c r="L1277" i="2"/>
  <c r="N1276" i="2"/>
  <c r="O1276" i="2" s="1"/>
  <c r="S1732" i="2" s="1"/>
  <c r="M1276" i="2"/>
  <c r="L1276" i="2"/>
  <c r="M1275" i="2"/>
  <c r="L1275" i="2"/>
  <c r="N1275" i="2"/>
  <c r="O1275" i="2" s="1"/>
  <c r="S1731" i="2" s="1"/>
  <c r="N1274" i="2"/>
  <c r="O1274" i="2" s="1"/>
  <c r="S1730" i="2" s="1"/>
  <c r="M1274" i="2"/>
  <c r="L1274" i="2"/>
  <c r="N1273" i="2"/>
  <c r="O1273" i="2" s="1"/>
  <c r="S1729" i="2" s="1"/>
  <c r="M1273" i="2"/>
  <c r="L1273" i="2"/>
  <c r="M1272" i="2"/>
  <c r="L1272" i="2"/>
  <c r="N1272" i="2"/>
  <c r="O1272" i="2" s="1"/>
  <c r="S1728" i="2" s="1"/>
  <c r="M1271" i="2"/>
  <c r="L1271" i="2"/>
  <c r="N1271" i="2"/>
  <c r="O1271" i="2" s="1"/>
  <c r="S1727" i="2" s="1"/>
  <c r="N1270" i="2"/>
  <c r="O1270" i="2" s="1"/>
  <c r="S1726" i="2" s="1"/>
  <c r="M1270" i="2"/>
  <c r="L1270" i="2"/>
  <c r="N1269" i="2"/>
  <c r="O1269" i="2" s="1"/>
  <c r="S1725" i="2" s="1"/>
  <c r="M1269" i="2"/>
  <c r="L1269" i="2"/>
  <c r="N1268" i="2"/>
  <c r="O1268" i="2" s="1"/>
  <c r="S1724" i="2" s="1"/>
  <c r="M1268" i="2"/>
  <c r="L1268" i="2"/>
  <c r="M1267" i="2"/>
  <c r="L1267" i="2"/>
  <c r="N1267" i="2"/>
  <c r="O1267" i="2" s="1"/>
  <c r="S1723" i="2" s="1"/>
  <c r="N1266" i="2"/>
  <c r="O1266" i="2" s="1"/>
  <c r="S1722" i="2" s="1"/>
  <c r="M1266" i="2"/>
  <c r="L1266" i="2"/>
  <c r="N1265" i="2"/>
  <c r="O1265" i="2" s="1"/>
  <c r="S1721" i="2" s="1"/>
  <c r="M1265" i="2"/>
  <c r="L1265" i="2"/>
  <c r="M1264" i="2"/>
  <c r="L1264" i="2"/>
  <c r="N1264" i="2"/>
  <c r="O1264" i="2" s="1"/>
  <c r="S1720" i="2" s="1"/>
  <c r="M1263" i="2"/>
  <c r="L1263" i="2"/>
  <c r="N1263" i="2"/>
  <c r="O1263" i="2" s="1"/>
  <c r="S1719" i="2" s="1"/>
  <c r="N1262" i="2"/>
  <c r="O1262" i="2" s="1"/>
  <c r="S1718" i="2" s="1"/>
  <c r="M1262" i="2"/>
  <c r="L1262" i="2"/>
  <c r="N1261" i="2"/>
  <c r="O1261" i="2" s="1"/>
  <c r="S1717" i="2" s="1"/>
  <c r="M1261" i="2"/>
  <c r="L1261" i="2"/>
  <c r="N1260" i="2"/>
  <c r="O1260" i="2" s="1"/>
  <c r="S1716" i="2" s="1"/>
  <c r="M1260" i="2"/>
  <c r="L1260" i="2"/>
  <c r="M1259" i="2"/>
  <c r="L1259" i="2"/>
  <c r="N1259" i="2"/>
  <c r="O1259" i="2" s="1"/>
  <c r="S1715" i="2" s="1"/>
  <c r="N1258" i="2"/>
  <c r="O1258" i="2" s="1"/>
  <c r="S1714" i="2" s="1"/>
  <c r="M1258" i="2"/>
  <c r="L1258" i="2"/>
  <c r="N1257" i="2"/>
  <c r="O1257" i="2" s="1"/>
  <c r="S1713" i="2" s="1"/>
  <c r="M1257" i="2"/>
  <c r="L1257" i="2"/>
  <c r="M1256" i="2"/>
  <c r="L1256" i="2"/>
  <c r="N1256" i="2"/>
  <c r="O1256" i="2" s="1"/>
  <c r="S1712" i="2" s="1"/>
  <c r="N3508" i="2" l="1"/>
  <c r="O3508" i="2" s="1"/>
  <c r="A3509" i="2"/>
  <c r="S3507" i="2"/>
  <c r="Q3507" i="2"/>
  <c r="P3507" i="2"/>
  <c r="S1733" i="2"/>
  <c r="N1694" i="2"/>
  <c r="O1694" i="2" s="1"/>
  <c r="S2394" i="2"/>
  <c r="P1938" i="2"/>
  <c r="Q1938" i="2"/>
  <c r="S1938" i="2"/>
  <c r="N1819" i="2"/>
  <c r="O1819" i="2" s="1"/>
  <c r="S2313" i="2"/>
  <c r="P1857" i="2"/>
  <c r="Q1857" i="2"/>
  <c r="S1857" i="2"/>
  <c r="S2110" i="2"/>
  <c r="Q1654" i="2"/>
  <c r="P1654" i="2"/>
  <c r="T1730" i="2" s="1"/>
  <c r="N1858" i="2"/>
  <c r="O1858" i="2" s="1"/>
  <c r="S2189" i="2"/>
  <c r="Q1733" i="2"/>
  <c r="P1733" i="2"/>
  <c r="N1655" i="2"/>
  <c r="O1655" i="2" s="1"/>
  <c r="N1899" i="2"/>
  <c r="O1899" i="2" s="1"/>
  <c r="S2229" i="2"/>
  <c r="Q1773" i="2"/>
  <c r="P1773" i="2"/>
  <c r="T1849" i="2" s="1"/>
  <c r="S1773" i="2"/>
  <c r="S2395" i="2"/>
  <c r="Q1939" i="2"/>
  <c r="P1939" i="2"/>
  <c r="S1939" i="2"/>
  <c r="N1774" i="2"/>
  <c r="O1774" i="2" s="1"/>
  <c r="S2149" i="2"/>
  <c r="Q1693" i="2"/>
  <c r="P1693" i="2"/>
  <c r="S2354" i="2"/>
  <c r="P1898" i="2"/>
  <c r="T1974" i="2" s="1"/>
  <c r="Q1898" i="2"/>
  <c r="S1898" i="2"/>
  <c r="N1734" i="2"/>
  <c r="O1734" i="2" s="1"/>
  <c r="S2274" i="2"/>
  <c r="Q1818" i="2"/>
  <c r="P1818" i="2"/>
  <c r="S1818" i="2"/>
  <c r="N2714" i="2"/>
  <c r="O2714" i="2" s="1"/>
  <c r="S3170" i="2" s="1"/>
  <c r="S2713" i="2"/>
  <c r="Q2713" i="2"/>
  <c r="P2713" i="2"/>
  <c r="Q1261" i="2"/>
  <c r="P1261" i="2"/>
  <c r="Q1264" i="2"/>
  <c r="P1264" i="2"/>
  <c r="Q1275" i="2"/>
  <c r="P1275" i="2"/>
  <c r="P1281" i="2"/>
  <c r="Q1281" i="2"/>
  <c r="Q1292" i="2"/>
  <c r="P1292" i="2"/>
  <c r="Q1257" i="2"/>
  <c r="P1257" i="2"/>
  <c r="Q1268" i="2"/>
  <c r="P1268" i="2"/>
  <c r="Q1270" i="2"/>
  <c r="P1270" i="2"/>
  <c r="Q1290" i="2"/>
  <c r="P1290" i="2"/>
  <c r="Q1256" i="2"/>
  <c r="P1256" i="2"/>
  <c r="Q1266" i="2"/>
  <c r="P1266" i="2"/>
  <c r="P1271" i="2"/>
  <c r="Q1271" i="2"/>
  <c r="Q1277" i="2"/>
  <c r="P1277" i="2"/>
  <c r="Q1280" i="2"/>
  <c r="P1280" i="2"/>
  <c r="Q1291" i="2"/>
  <c r="P1291" i="2"/>
  <c r="Q1267" i="2"/>
  <c r="P1267" i="2"/>
  <c r="P1273" i="2"/>
  <c r="Q1273" i="2"/>
  <c r="Q1284" i="2"/>
  <c r="P1284" i="2"/>
  <c r="Q1286" i="2"/>
  <c r="P1286" i="2"/>
  <c r="Q1260" i="2"/>
  <c r="P1260" i="2"/>
  <c r="Q1262" i="2"/>
  <c r="P1262" i="2"/>
  <c r="Q1282" i="2"/>
  <c r="P1282" i="2"/>
  <c r="P1287" i="2"/>
  <c r="Q1287" i="2"/>
  <c r="Q1293" i="2"/>
  <c r="P1293" i="2"/>
  <c r="Q1258" i="2"/>
  <c r="P1258" i="2"/>
  <c r="Q1263" i="2"/>
  <c r="P1263" i="2"/>
  <c r="Q1269" i="2"/>
  <c r="P1269" i="2"/>
  <c r="Q1272" i="2"/>
  <c r="P1272" i="2"/>
  <c r="Q1283" i="2"/>
  <c r="P1283" i="2"/>
  <c r="Q1289" i="2"/>
  <c r="P1289" i="2"/>
  <c r="Q1259" i="2"/>
  <c r="P1259" i="2"/>
  <c r="Q1265" i="2"/>
  <c r="P1265" i="2"/>
  <c r="Q1276" i="2"/>
  <c r="P1276" i="2"/>
  <c r="Q1278" i="2"/>
  <c r="P1278" i="2"/>
  <c r="P1274" i="2"/>
  <c r="Q1274" i="2"/>
  <c r="P1279" i="2"/>
  <c r="Q1279" i="2"/>
  <c r="Q1285" i="2"/>
  <c r="P1285" i="2"/>
  <c r="Q1288" i="2"/>
  <c r="P1288" i="2"/>
  <c r="N3509" i="2" l="1"/>
  <c r="O3509" i="2" s="1"/>
  <c r="A3510" i="2"/>
  <c r="Q3508" i="2"/>
  <c r="S3508" i="2"/>
  <c r="P3508" i="2"/>
  <c r="N1775" i="2"/>
  <c r="O1775" i="2" s="1"/>
  <c r="N1656" i="2"/>
  <c r="O1656" i="2" s="1"/>
  <c r="N1820" i="2"/>
  <c r="O1820" i="2" s="1"/>
  <c r="N1859" i="2"/>
  <c r="O1859" i="2" s="1"/>
  <c r="S2150" i="2"/>
  <c r="P1694" i="2"/>
  <c r="Q1694" i="2"/>
  <c r="S2190" i="2"/>
  <c r="Q1734" i="2"/>
  <c r="P1734" i="2"/>
  <c r="N1901" i="2"/>
  <c r="O1901" i="2" s="1"/>
  <c r="N1900" i="2"/>
  <c r="O1900" i="2" s="1"/>
  <c r="N1695" i="2"/>
  <c r="O1695" i="2" s="1"/>
  <c r="S2314" i="2"/>
  <c r="P1858" i="2"/>
  <c r="Q1858" i="2"/>
  <c r="S1858" i="2"/>
  <c r="S2355" i="2"/>
  <c r="Q1899" i="2"/>
  <c r="P1899" i="2"/>
  <c r="T1975" i="2" s="1"/>
  <c r="S1899" i="2"/>
  <c r="N1735" i="2"/>
  <c r="O1735" i="2" s="1"/>
  <c r="S2230" i="2"/>
  <c r="P1774" i="2"/>
  <c r="T1850" i="2" s="1"/>
  <c r="Q1774" i="2"/>
  <c r="S1774" i="2"/>
  <c r="S2111" i="2"/>
  <c r="P1655" i="2"/>
  <c r="T1731" i="2" s="1"/>
  <c r="Q1655" i="2"/>
  <c r="S1734" i="2"/>
  <c r="S2275" i="2"/>
  <c r="Q1819" i="2"/>
  <c r="P1819" i="2"/>
  <c r="S1819" i="2"/>
  <c r="Q2714" i="2"/>
  <c r="P2714" i="2"/>
  <c r="S2714" i="2"/>
  <c r="N2715" i="2"/>
  <c r="O2715" i="2" s="1"/>
  <c r="S3171" i="2" s="1"/>
  <c r="N1255" i="2"/>
  <c r="O1255" i="2" s="1"/>
  <c r="M1255" i="2"/>
  <c r="L1255" i="2"/>
  <c r="N1254" i="2"/>
  <c r="O1254" i="2" s="1"/>
  <c r="M1254" i="2"/>
  <c r="L1254" i="2"/>
  <c r="M1253" i="2"/>
  <c r="L1253" i="2"/>
  <c r="N1253" i="2"/>
  <c r="O1253" i="2" s="1"/>
  <c r="M1252" i="2"/>
  <c r="L1252" i="2"/>
  <c r="N1252" i="2"/>
  <c r="O1252" i="2" s="1"/>
  <c r="M1251" i="2"/>
  <c r="L1251" i="2"/>
  <c r="N1251" i="2"/>
  <c r="O1251" i="2" s="1"/>
  <c r="M1250" i="2"/>
  <c r="L1250" i="2"/>
  <c r="N1250" i="2"/>
  <c r="O1250" i="2" s="1"/>
  <c r="M1249" i="2"/>
  <c r="L1249" i="2"/>
  <c r="N1249" i="2"/>
  <c r="O1249" i="2" s="1"/>
  <c r="N1248" i="2"/>
  <c r="O1248" i="2" s="1"/>
  <c r="M1248" i="2"/>
  <c r="L1248" i="2"/>
  <c r="N1247" i="2"/>
  <c r="O1247" i="2" s="1"/>
  <c r="M1247" i="2"/>
  <c r="L1247" i="2"/>
  <c r="N1246" i="2"/>
  <c r="O1246" i="2" s="1"/>
  <c r="M1246" i="2"/>
  <c r="L1246" i="2"/>
  <c r="M1245" i="2"/>
  <c r="L1245" i="2"/>
  <c r="N1245" i="2"/>
  <c r="O1245" i="2" s="1"/>
  <c r="M1244" i="2"/>
  <c r="L1244" i="2"/>
  <c r="N1244" i="2"/>
  <c r="O1244" i="2" s="1"/>
  <c r="M1243" i="2"/>
  <c r="L1243" i="2"/>
  <c r="N1243" i="2"/>
  <c r="O1243" i="2" s="1"/>
  <c r="M1242" i="2"/>
  <c r="L1242" i="2"/>
  <c r="N1242" i="2"/>
  <c r="O1242" i="2" s="1"/>
  <c r="M1241" i="2"/>
  <c r="L1241" i="2"/>
  <c r="N1241" i="2"/>
  <c r="O1241" i="2" s="1"/>
  <c r="N1240" i="2"/>
  <c r="O1240" i="2" s="1"/>
  <c r="M1240" i="2"/>
  <c r="L1240" i="2"/>
  <c r="N1239" i="2"/>
  <c r="O1239" i="2" s="1"/>
  <c r="M1239" i="2"/>
  <c r="L1239" i="2"/>
  <c r="N1238" i="2"/>
  <c r="O1238" i="2" s="1"/>
  <c r="S1694" i="2" s="1"/>
  <c r="M1238" i="2"/>
  <c r="L1238" i="2"/>
  <c r="M1237" i="2"/>
  <c r="L1237" i="2"/>
  <c r="N1237" i="2"/>
  <c r="O1237" i="2" s="1"/>
  <c r="M1236" i="2"/>
  <c r="L1236" i="2"/>
  <c r="N1236" i="2"/>
  <c r="O1236" i="2" s="1"/>
  <c r="M1235" i="2"/>
  <c r="L1235" i="2"/>
  <c r="N1235" i="2"/>
  <c r="O1235" i="2" s="1"/>
  <c r="S1691" i="2" s="1"/>
  <c r="M1234" i="2"/>
  <c r="L1234" i="2"/>
  <c r="N1234" i="2"/>
  <c r="O1234" i="2" s="1"/>
  <c r="S1690" i="2" s="1"/>
  <c r="M1233" i="2"/>
  <c r="L1233" i="2"/>
  <c r="N1233" i="2"/>
  <c r="O1233" i="2" s="1"/>
  <c r="S1689" i="2" s="1"/>
  <c r="N1232" i="2"/>
  <c r="O1232" i="2" s="1"/>
  <c r="S1688" i="2" s="1"/>
  <c r="M1232" i="2"/>
  <c r="L1232" i="2"/>
  <c r="N1231" i="2"/>
  <c r="O1231" i="2" s="1"/>
  <c r="S1687" i="2" s="1"/>
  <c r="M1231" i="2"/>
  <c r="L1231" i="2"/>
  <c r="N1230" i="2"/>
  <c r="O1230" i="2" s="1"/>
  <c r="S1686" i="2" s="1"/>
  <c r="M1230" i="2"/>
  <c r="L1230" i="2"/>
  <c r="M1229" i="2"/>
  <c r="L1229" i="2"/>
  <c r="N1229" i="2"/>
  <c r="O1229" i="2" s="1"/>
  <c r="S1685" i="2" s="1"/>
  <c r="M1228" i="2"/>
  <c r="L1228" i="2"/>
  <c r="N1228" i="2"/>
  <c r="O1228" i="2" s="1"/>
  <c r="S1684" i="2" s="1"/>
  <c r="M1227" i="2"/>
  <c r="L1227" i="2"/>
  <c r="N1227" i="2"/>
  <c r="O1227" i="2" s="1"/>
  <c r="M1226" i="2"/>
  <c r="L1226" i="2"/>
  <c r="N1226" i="2"/>
  <c r="O1226" i="2" s="1"/>
  <c r="S1682" i="2" s="1"/>
  <c r="M1225" i="2"/>
  <c r="L1225" i="2"/>
  <c r="N1225" i="2"/>
  <c r="O1225" i="2" s="1"/>
  <c r="S1681" i="2" s="1"/>
  <c r="N1224" i="2"/>
  <c r="O1224" i="2" s="1"/>
  <c r="S1680" i="2" s="1"/>
  <c r="M1224" i="2"/>
  <c r="L1224" i="2"/>
  <c r="N1223" i="2"/>
  <c r="O1223" i="2" s="1"/>
  <c r="S1679" i="2" s="1"/>
  <c r="M1223" i="2"/>
  <c r="L1223" i="2"/>
  <c r="N1222" i="2"/>
  <c r="O1222" i="2" s="1"/>
  <c r="S1678" i="2" s="1"/>
  <c r="M1222" i="2"/>
  <c r="L1222" i="2"/>
  <c r="M1221" i="2"/>
  <c r="L1221" i="2"/>
  <c r="N1221" i="2"/>
  <c r="O1221" i="2" s="1"/>
  <c r="S1677" i="2" s="1"/>
  <c r="M1220" i="2"/>
  <c r="L1220" i="2"/>
  <c r="N1220" i="2"/>
  <c r="O1220" i="2" s="1"/>
  <c r="M1219" i="2"/>
  <c r="L1219" i="2"/>
  <c r="N1219" i="2"/>
  <c r="O1219" i="2" s="1"/>
  <c r="M1218" i="2"/>
  <c r="L1218" i="2"/>
  <c r="N1218" i="2"/>
  <c r="O1218" i="2" s="1"/>
  <c r="S1674" i="2" s="1"/>
  <c r="N3510" i="2" l="1"/>
  <c r="O3510" i="2" s="1"/>
  <c r="A3511" i="2"/>
  <c r="P3509" i="2"/>
  <c r="S3509" i="2"/>
  <c r="Q3509" i="2"/>
  <c r="S1695" i="2"/>
  <c r="N1821" i="2"/>
  <c r="O1821" i="2" s="1"/>
  <c r="S2356" i="2"/>
  <c r="Q1900" i="2"/>
  <c r="P1900" i="2"/>
  <c r="T1976" i="2" s="1"/>
  <c r="S1900" i="2"/>
  <c r="S2315" i="2"/>
  <c r="P1859" i="2"/>
  <c r="Q1859" i="2"/>
  <c r="S1859" i="2"/>
  <c r="S2112" i="2"/>
  <c r="P1656" i="2"/>
  <c r="T1732" i="2" s="1"/>
  <c r="Q1656" i="2"/>
  <c r="N1736" i="2"/>
  <c r="O1736" i="2" s="1"/>
  <c r="S2357" i="2"/>
  <c r="P1901" i="2"/>
  <c r="T1977" i="2" s="1"/>
  <c r="Q1901" i="2"/>
  <c r="S1901" i="2"/>
  <c r="N1860" i="2"/>
  <c r="O1860" i="2" s="1"/>
  <c r="N1657" i="2"/>
  <c r="O1657" i="2" s="1"/>
  <c r="N1696" i="2"/>
  <c r="O1696" i="2" s="1"/>
  <c r="N1776" i="2"/>
  <c r="O1776" i="2" s="1"/>
  <c r="S2191" i="2"/>
  <c r="Q1735" i="2"/>
  <c r="P1735" i="2"/>
  <c r="S1735" i="2"/>
  <c r="S2151" i="2"/>
  <c r="P1695" i="2"/>
  <c r="Q1695" i="2"/>
  <c r="S2276" i="2"/>
  <c r="Q1820" i="2"/>
  <c r="P1820" i="2"/>
  <c r="S1820" i="2"/>
  <c r="S2231" i="2"/>
  <c r="Q1775" i="2"/>
  <c r="P1775" i="2"/>
  <c r="T1851" i="2" s="1"/>
  <c r="S1775" i="2"/>
  <c r="N2716" i="2"/>
  <c r="O2716" i="2" s="1"/>
  <c r="S3172" i="2" s="1"/>
  <c r="Q2715" i="2"/>
  <c r="P2715" i="2"/>
  <c r="S2715" i="2"/>
  <c r="P1219" i="2"/>
  <c r="S1675" i="2"/>
  <c r="P1227" i="2"/>
  <c r="S1683" i="2"/>
  <c r="P1220" i="2"/>
  <c r="S1676" i="2"/>
  <c r="P1236" i="2"/>
  <c r="S1692" i="2"/>
  <c r="P1244" i="2"/>
  <c r="P1252" i="2"/>
  <c r="P1237" i="2"/>
  <c r="S1693" i="2"/>
  <c r="P1253" i="2"/>
  <c r="Q1244" i="2"/>
  <c r="Q1237" i="2"/>
  <c r="Q1220" i="2"/>
  <c r="Q1245" i="2"/>
  <c r="Q1231" i="2"/>
  <c r="P1231" i="2"/>
  <c r="Q1223" i="2"/>
  <c r="P1223" i="2"/>
  <c r="Q1230" i="2"/>
  <c r="P1230" i="2"/>
  <c r="Q1247" i="2"/>
  <c r="P1247" i="2"/>
  <c r="Q1222" i="2"/>
  <c r="P1222" i="2"/>
  <c r="Q1239" i="2"/>
  <c r="P1239" i="2"/>
  <c r="Q1238" i="2"/>
  <c r="Q1225" i="2"/>
  <c r="P1225" i="2"/>
  <c r="P1240" i="2"/>
  <c r="Q1240" i="2"/>
  <c r="P1229" i="2"/>
  <c r="P1232" i="2"/>
  <c r="Q1232" i="2"/>
  <c r="Q1241" i="2"/>
  <c r="P1241" i="2"/>
  <c r="Q1218" i="2"/>
  <c r="P1218" i="2"/>
  <c r="Q1219" i="2"/>
  <c r="P1228" i="2"/>
  <c r="Q1229" i="2"/>
  <c r="Q1228" i="2"/>
  <c r="Q1235" i="2"/>
  <c r="P1235" i="2"/>
  <c r="Q1236" i="2"/>
  <c r="Q1246" i="2"/>
  <c r="Q1255" i="2"/>
  <c r="P1255" i="2"/>
  <c r="Q1226" i="2"/>
  <c r="P1226" i="2"/>
  <c r="Q1227" i="2"/>
  <c r="Q1242" i="2"/>
  <c r="P1242" i="2"/>
  <c r="P1246" i="2"/>
  <c r="P1245" i="2"/>
  <c r="P1248" i="2"/>
  <c r="Q1248" i="2"/>
  <c r="Q1251" i="2"/>
  <c r="P1251" i="2"/>
  <c r="Q1252" i="2"/>
  <c r="Q1234" i="2"/>
  <c r="P1234" i="2"/>
  <c r="P1221" i="2"/>
  <c r="P1224" i="2"/>
  <c r="Q1224" i="2"/>
  <c r="P1238" i="2"/>
  <c r="Q1253" i="2"/>
  <c r="Q1254" i="2"/>
  <c r="P1254" i="2"/>
  <c r="Q1250" i="2"/>
  <c r="P1250" i="2"/>
  <c r="Q1249" i="2"/>
  <c r="P1249" i="2"/>
  <c r="Q1221" i="2"/>
  <c r="Q1243" i="2"/>
  <c r="P1243" i="2"/>
  <c r="Q1233" i="2"/>
  <c r="P1233" i="2"/>
  <c r="N3511" i="2" l="1"/>
  <c r="O3511" i="2" s="1"/>
  <c r="A3512" i="2"/>
  <c r="S3510" i="2"/>
  <c r="Q3510" i="2"/>
  <c r="P3510" i="2"/>
  <c r="S2152" i="2"/>
  <c r="P1696" i="2"/>
  <c r="Q1696" i="2"/>
  <c r="S2113" i="2"/>
  <c r="Q1657" i="2"/>
  <c r="P1657" i="2"/>
  <c r="T1733" i="2" s="1"/>
  <c r="S2192" i="2"/>
  <c r="Q1736" i="2"/>
  <c r="P1736" i="2"/>
  <c r="S1736" i="2"/>
  <c r="N1697" i="2"/>
  <c r="O1697" i="2" s="1"/>
  <c r="N1658" i="2"/>
  <c r="O1658" i="2" s="1"/>
  <c r="N1737" i="2"/>
  <c r="O1737" i="2" s="1"/>
  <c r="S1696" i="2"/>
  <c r="N1777" i="2"/>
  <c r="O1777" i="2" s="1"/>
  <c r="N1861" i="2"/>
  <c r="O1861" i="2" s="1"/>
  <c r="N1822" i="2"/>
  <c r="O1822" i="2" s="1"/>
  <c r="S2232" i="2"/>
  <c r="P1776" i="2"/>
  <c r="T1852" i="2" s="1"/>
  <c r="Q1776" i="2"/>
  <c r="S1776" i="2"/>
  <c r="S2316" i="2"/>
  <c r="Q1860" i="2"/>
  <c r="P1860" i="2"/>
  <c r="S1860" i="2"/>
  <c r="S2277" i="2"/>
  <c r="Q1821" i="2"/>
  <c r="P1821" i="2"/>
  <c r="S1821" i="2"/>
  <c r="N2717" i="2"/>
  <c r="O2717" i="2" s="1"/>
  <c r="S3173" i="2" s="1"/>
  <c r="Q2716" i="2"/>
  <c r="S2716" i="2"/>
  <c r="P2716" i="2"/>
  <c r="N3512" i="2" l="1"/>
  <c r="O3512" i="2" s="1"/>
  <c r="A3513" i="2"/>
  <c r="P3511" i="2"/>
  <c r="Q3511" i="2"/>
  <c r="S3511" i="2"/>
  <c r="S2317" i="2"/>
  <c r="P1861" i="2"/>
  <c r="Q1861" i="2"/>
  <c r="S1861" i="2"/>
  <c r="N1659" i="2"/>
  <c r="O1659" i="2" s="1"/>
  <c r="S2193" i="2"/>
  <c r="P1737" i="2"/>
  <c r="Q1737" i="2"/>
  <c r="S1737" i="2"/>
  <c r="S2278" i="2"/>
  <c r="Q1822" i="2"/>
  <c r="P1822" i="2"/>
  <c r="S1822" i="2"/>
  <c r="S2233" i="2"/>
  <c r="P1777" i="2"/>
  <c r="T1853" i="2" s="1"/>
  <c r="Q1777" i="2"/>
  <c r="S1777" i="2"/>
  <c r="N1738" i="2"/>
  <c r="O1738" i="2" s="1"/>
  <c r="N1698" i="2"/>
  <c r="O1698" i="2" s="1"/>
  <c r="N1863" i="2"/>
  <c r="O1863" i="2" s="1"/>
  <c r="N1862" i="2"/>
  <c r="O1862" i="2" s="1"/>
  <c r="S2153" i="2"/>
  <c r="P1697" i="2"/>
  <c r="Q1697" i="2"/>
  <c r="S1697" i="2"/>
  <c r="N1823" i="2"/>
  <c r="O1823" i="2" s="1"/>
  <c r="N1778" i="2"/>
  <c r="O1778" i="2" s="1"/>
  <c r="S2114" i="2"/>
  <c r="P1658" i="2"/>
  <c r="T1734" i="2" s="1"/>
  <c r="Q1658" i="2"/>
  <c r="N2718" i="2"/>
  <c r="O2718" i="2" s="1"/>
  <c r="S3174" i="2" s="1"/>
  <c r="Q2717" i="2"/>
  <c r="P2717" i="2"/>
  <c r="S2717" i="2"/>
  <c r="M1217" i="2"/>
  <c r="L1217" i="2"/>
  <c r="N1217" i="2"/>
  <c r="O1217" i="2" s="1"/>
  <c r="N1216" i="2"/>
  <c r="O1216" i="2" s="1"/>
  <c r="M1216" i="2"/>
  <c r="L1216" i="2"/>
  <c r="N1215" i="2"/>
  <c r="O1215" i="2" s="1"/>
  <c r="M1215" i="2"/>
  <c r="L1215" i="2"/>
  <c r="N1214" i="2"/>
  <c r="O1214" i="2" s="1"/>
  <c r="M1214" i="2"/>
  <c r="L1214" i="2"/>
  <c r="N1213" i="2"/>
  <c r="O1213" i="2" s="1"/>
  <c r="M1213" i="2"/>
  <c r="L1213" i="2"/>
  <c r="M1212" i="2"/>
  <c r="L1212" i="2"/>
  <c r="N1212" i="2"/>
  <c r="O1212" i="2" s="1"/>
  <c r="M1211" i="2"/>
  <c r="L1211" i="2"/>
  <c r="N1211" i="2"/>
  <c r="O1211" i="2" s="1"/>
  <c r="M1210" i="2"/>
  <c r="L1210" i="2"/>
  <c r="N1210" i="2"/>
  <c r="O1210" i="2" s="1"/>
  <c r="M1209" i="2"/>
  <c r="L1209" i="2"/>
  <c r="N1209" i="2"/>
  <c r="O1209" i="2" s="1"/>
  <c r="N1208" i="2"/>
  <c r="O1208" i="2" s="1"/>
  <c r="M1208" i="2"/>
  <c r="L1208" i="2"/>
  <c r="N1207" i="2"/>
  <c r="O1207" i="2" s="1"/>
  <c r="M1207" i="2"/>
  <c r="L1207" i="2"/>
  <c r="N1206" i="2"/>
  <c r="O1206" i="2" s="1"/>
  <c r="M1206" i="2"/>
  <c r="L1206" i="2"/>
  <c r="N1205" i="2"/>
  <c r="O1205" i="2" s="1"/>
  <c r="M1205" i="2"/>
  <c r="L1205" i="2"/>
  <c r="M1204" i="2"/>
  <c r="L1204" i="2"/>
  <c r="N1204" i="2"/>
  <c r="O1204" i="2" s="1"/>
  <c r="M1203" i="2"/>
  <c r="L1203" i="2"/>
  <c r="N1203" i="2"/>
  <c r="O1203" i="2" s="1"/>
  <c r="M1202" i="2"/>
  <c r="L1202" i="2"/>
  <c r="N1202" i="2"/>
  <c r="O1202" i="2" s="1"/>
  <c r="S1658" i="2" s="1"/>
  <c r="M1201" i="2"/>
  <c r="L1201" i="2"/>
  <c r="N1201" i="2"/>
  <c r="O1201" i="2" s="1"/>
  <c r="S1657" i="2" s="1"/>
  <c r="N1200" i="2"/>
  <c r="O1200" i="2" s="1"/>
  <c r="S1656" i="2" s="1"/>
  <c r="M1200" i="2"/>
  <c r="L1200" i="2"/>
  <c r="N1199" i="2"/>
  <c r="O1199" i="2" s="1"/>
  <c r="S1655" i="2" s="1"/>
  <c r="M1199" i="2"/>
  <c r="L1199" i="2"/>
  <c r="N1198" i="2"/>
  <c r="O1198" i="2" s="1"/>
  <c r="S1654" i="2" s="1"/>
  <c r="M1198" i="2"/>
  <c r="L1198" i="2"/>
  <c r="N1197" i="2"/>
  <c r="O1197" i="2" s="1"/>
  <c r="S1653" i="2" s="1"/>
  <c r="M1197" i="2"/>
  <c r="L1197" i="2"/>
  <c r="M1196" i="2"/>
  <c r="L1196" i="2"/>
  <c r="N1196" i="2"/>
  <c r="O1196" i="2" s="1"/>
  <c r="S1652" i="2" s="1"/>
  <c r="M1195" i="2"/>
  <c r="L1195" i="2"/>
  <c r="N1195" i="2"/>
  <c r="O1195" i="2" s="1"/>
  <c r="M1194" i="2"/>
  <c r="L1194" i="2"/>
  <c r="N1194" i="2"/>
  <c r="O1194" i="2" s="1"/>
  <c r="S1650" i="2" s="1"/>
  <c r="M1193" i="2"/>
  <c r="L1193" i="2"/>
  <c r="N1193" i="2"/>
  <c r="O1193" i="2" s="1"/>
  <c r="S1649" i="2" s="1"/>
  <c r="N1192" i="2"/>
  <c r="O1192" i="2" s="1"/>
  <c r="S1648" i="2" s="1"/>
  <c r="M1192" i="2"/>
  <c r="L1192" i="2"/>
  <c r="N1191" i="2"/>
  <c r="O1191" i="2" s="1"/>
  <c r="S1647" i="2" s="1"/>
  <c r="M1191" i="2"/>
  <c r="L1191" i="2"/>
  <c r="N1190" i="2"/>
  <c r="O1190" i="2" s="1"/>
  <c r="M1190" i="2"/>
  <c r="L1190" i="2"/>
  <c r="N1189" i="2"/>
  <c r="O1189" i="2" s="1"/>
  <c r="S1645" i="2" s="1"/>
  <c r="M1189" i="2"/>
  <c r="L1189" i="2"/>
  <c r="M1188" i="2"/>
  <c r="L1188" i="2"/>
  <c r="N1188" i="2"/>
  <c r="O1188" i="2" s="1"/>
  <c r="S1644" i="2" s="1"/>
  <c r="M1187" i="2"/>
  <c r="L1187" i="2"/>
  <c r="N1187" i="2"/>
  <c r="O1187" i="2" s="1"/>
  <c r="M1186" i="2"/>
  <c r="L1186" i="2"/>
  <c r="N1186" i="2"/>
  <c r="O1186" i="2" s="1"/>
  <c r="S1642" i="2" s="1"/>
  <c r="M1185" i="2"/>
  <c r="L1185" i="2"/>
  <c r="N1185" i="2"/>
  <c r="O1185" i="2" s="1"/>
  <c r="S1641" i="2" s="1"/>
  <c r="N1184" i="2"/>
  <c r="O1184" i="2" s="1"/>
  <c r="S1640" i="2" s="1"/>
  <c r="M1184" i="2"/>
  <c r="L1184" i="2"/>
  <c r="N1183" i="2"/>
  <c r="O1183" i="2" s="1"/>
  <c r="S1639" i="2" s="1"/>
  <c r="M1183" i="2"/>
  <c r="L1183" i="2"/>
  <c r="N1182" i="2"/>
  <c r="O1182" i="2" s="1"/>
  <c r="S1638" i="2" s="1"/>
  <c r="M1182" i="2"/>
  <c r="L1182" i="2"/>
  <c r="N1181" i="2"/>
  <c r="O1181" i="2" s="1"/>
  <c r="S1637" i="2" s="1"/>
  <c r="M1181" i="2"/>
  <c r="L1181" i="2"/>
  <c r="M1180" i="2"/>
  <c r="L1180" i="2"/>
  <c r="N1180" i="2"/>
  <c r="O1180" i="2" s="1"/>
  <c r="N3513" i="2" l="1"/>
  <c r="O3513" i="2" s="1"/>
  <c r="A3514" i="2"/>
  <c r="S3512" i="2"/>
  <c r="P3512" i="2"/>
  <c r="Q3512" i="2"/>
  <c r="N1825" i="2"/>
  <c r="O1825" i="2" s="1"/>
  <c r="N1824" i="2"/>
  <c r="O1824" i="2" s="1"/>
  <c r="N1699" i="2"/>
  <c r="O1699" i="2" s="1"/>
  <c r="N1660" i="2"/>
  <c r="O1660" i="2" s="1"/>
  <c r="S1660" i="2" s="1"/>
  <c r="S2318" i="2"/>
  <c r="P1862" i="2"/>
  <c r="Q1862" i="2"/>
  <c r="S1862" i="2"/>
  <c r="S2194" i="2"/>
  <c r="Q1738" i="2"/>
  <c r="P1738" i="2"/>
  <c r="S1738" i="2"/>
  <c r="N1779" i="2"/>
  <c r="O1779" i="2" s="1"/>
  <c r="S2319" i="2"/>
  <c r="P1863" i="2"/>
  <c r="Q1863" i="2"/>
  <c r="S1863" i="2"/>
  <c r="N1739" i="2"/>
  <c r="O1739" i="2" s="1"/>
  <c r="S2234" i="2"/>
  <c r="P1778" i="2"/>
  <c r="T1854" i="2" s="1"/>
  <c r="Q1778" i="2"/>
  <c r="S1778" i="2"/>
  <c r="S2279" i="2"/>
  <c r="P1823" i="2"/>
  <c r="Q1823" i="2"/>
  <c r="S1823" i="2"/>
  <c r="S2154" i="2"/>
  <c r="Q1698" i="2"/>
  <c r="P1698" i="2"/>
  <c r="S1698" i="2"/>
  <c r="S2115" i="2"/>
  <c r="P1659" i="2"/>
  <c r="T1735" i="2" s="1"/>
  <c r="Q1659" i="2"/>
  <c r="N2719" i="2"/>
  <c r="O2719" i="2" s="1"/>
  <c r="S3175" i="2" s="1"/>
  <c r="Q2718" i="2"/>
  <c r="P2718" i="2"/>
  <c r="S2718" i="2"/>
  <c r="P1195" i="2"/>
  <c r="T1271" i="2" s="1"/>
  <c r="S1651" i="2"/>
  <c r="P1187" i="2"/>
  <c r="T1263" i="2" s="1"/>
  <c r="S1643" i="2"/>
  <c r="P1213" i="2"/>
  <c r="T1289" i="2" s="1"/>
  <c r="P1190" i="2"/>
  <c r="T1266" i="2" s="1"/>
  <c r="S1646" i="2"/>
  <c r="P1203" i="2"/>
  <c r="T1279" i="2" s="1"/>
  <c r="S1659" i="2"/>
  <c r="P1211" i="2"/>
  <c r="T1287" i="2" s="1"/>
  <c r="Q1180" i="2"/>
  <c r="S1636" i="2"/>
  <c r="Q1181" i="2"/>
  <c r="P1189" i="2"/>
  <c r="T1265" i="2" s="1"/>
  <c r="P1188" i="2"/>
  <c r="T1264" i="2" s="1"/>
  <c r="P1212" i="2"/>
  <c r="T1288" i="2" s="1"/>
  <c r="Q1188" i="2"/>
  <c r="Q1212" i="2"/>
  <c r="Q1191" i="2"/>
  <c r="P1191" i="2"/>
  <c r="T1267" i="2" s="1"/>
  <c r="Q1182" i="2"/>
  <c r="P1182" i="2"/>
  <c r="T1258" i="2" s="1"/>
  <c r="Q1183" i="2"/>
  <c r="P1183" i="2"/>
  <c r="T1259" i="2" s="1"/>
  <c r="Q1214" i="2"/>
  <c r="P1214" i="2"/>
  <c r="T1290" i="2" s="1"/>
  <c r="Q1198" i="2"/>
  <c r="P1198" i="2"/>
  <c r="T1274" i="2" s="1"/>
  <c r="Q1205" i="2"/>
  <c r="Q1215" i="2"/>
  <c r="P1215" i="2"/>
  <c r="T1291" i="2" s="1"/>
  <c r="Q1189" i="2"/>
  <c r="Q1193" i="2"/>
  <c r="P1193" i="2"/>
  <c r="T1269" i="2" s="1"/>
  <c r="Q1201" i="2"/>
  <c r="P1201" i="2"/>
  <c r="T1277" i="2" s="1"/>
  <c r="P1205" i="2"/>
  <c r="T1281" i="2" s="1"/>
  <c r="Q1186" i="2"/>
  <c r="P1186" i="2"/>
  <c r="T1262" i="2" s="1"/>
  <c r="Q1187" i="2"/>
  <c r="Q1197" i="2"/>
  <c r="P1204" i="2"/>
  <c r="T1280" i="2" s="1"/>
  <c r="Q1207" i="2"/>
  <c r="P1207" i="2"/>
  <c r="T1283" i="2" s="1"/>
  <c r="P1196" i="2"/>
  <c r="T1272" i="2" s="1"/>
  <c r="P1197" i="2"/>
  <c r="T1273" i="2" s="1"/>
  <c r="Q1204" i="2"/>
  <c r="Q1210" i="2"/>
  <c r="P1210" i="2"/>
  <c r="T1286" i="2" s="1"/>
  <c r="Q1211" i="2"/>
  <c r="P1180" i="2"/>
  <c r="T1256" i="2" s="1"/>
  <c r="Q1196" i="2"/>
  <c r="Q1199" i="2"/>
  <c r="P1199" i="2"/>
  <c r="T1275" i="2" s="1"/>
  <c r="Q1216" i="2"/>
  <c r="P1216" i="2"/>
  <c r="T1292" i="2" s="1"/>
  <c r="P1181" i="2"/>
  <c r="T1257" i="2" s="1"/>
  <c r="Q1184" i="2"/>
  <c r="P1184" i="2"/>
  <c r="T1260" i="2" s="1"/>
  <c r="Q1194" i="2"/>
  <c r="P1194" i="2"/>
  <c r="T1270" i="2" s="1"/>
  <c r="Q1195" i="2"/>
  <c r="Q1202" i="2"/>
  <c r="P1202" i="2"/>
  <c r="T1278" i="2" s="1"/>
  <c r="Q1203" i="2"/>
  <c r="Q1217" i="2"/>
  <c r="P1217" i="2"/>
  <c r="T1293" i="2" s="1"/>
  <c r="Q1200" i="2"/>
  <c r="P1200" i="2"/>
  <c r="T1276" i="2" s="1"/>
  <c r="Q1185" i="2"/>
  <c r="P1185" i="2"/>
  <c r="T1261" i="2" s="1"/>
  <c r="Q1190" i="2"/>
  <c r="Q1206" i="2"/>
  <c r="P1206" i="2"/>
  <c r="T1282" i="2" s="1"/>
  <c r="Q1208" i="2"/>
  <c r="P1208" i="2"/>
  <c r="T1284" i="2" s="1"/>
  <c r="Q1213" i="2"/>
  <c r="Q1192" i="2"/>
  <c r="P1192" i="2"/>
  <c r="T1268" i="2" s="1"/>
  <c r="Q1209" i="2"/>
  <c r="P1209" i="2"/>
  <c r="T1285" i="2" s="1"/>
  <c r="M1179" i="2"/>
  <c r="L1179" i="2"/>
  <c r="M1178" i="2"/>
  <c r="L1178" i="2"/>
  <c r="M1177" i="2"/>
  <c r="L1177" i="2"/>
  <c r="M1176" i="2"/>
  <c r="L1176" i="2"/>
  <c r="M1175" i="2"/>
  <c r="L1175" i="2"/>
  <c r="M1174" i="2"/>
  <c r="L1174" i="2"/>
  <c r="M1173" i="2"/>
  <c r="L1173" i="2"/>
  <c r="M1172" i="2"/>
  <c r="L1172" i="2"/>
  <c r="M1171" i="2"/>
  <c r="L1171" i="2"/>
  <c r="M1170" i="2"/>
  <c r="L1170" i="2"/>
  <c r="M1169" i="2"/>
  <c r="L1169" i="2"/>
  <c r="M1168" i="2"/>
  <c r="L1168" i="2"/>
  <c r="M1167" i="2"/>
  <c r="L1167" i="2"/>
  <c r="M1166" i="2"/>
  <c r="L1166" i="2"/>
  <c r="M1165" i="2"/>
  <c r="L1165" i="2"/>
  <c r="M1164" i="2"/>
  <c r="L1164" i="2"/>
  <c r="M1163" i="2"/>
  <c r="L1163" i="2"/>
  <c r="M1162" i="2"/>
  <c r="L1162" i="2"/>
  <c r="M1161" i="2"/>
  <c r="L1161" i="2"/>
  <c r="M1160" i="2"/>
  <c r="L1160" i="2"/>
  <c r="M1159" i="2"/>
  <c r="L1159" i="2"/>
  <c r="M1158" i="2"/>
  <c r="L1158" i="2"/>
  <c r="M1157" i="2"/>
  <c r="L1157" i="2"/>
  <c r="M1156" i="2"/>
  <c r="L1156" i="2"/>
  <c r="M1155" i="2"/>
  <c r="L1155" i="2"/>
  <c r="M1154" i="2"/>
  <c r="L1154" i="2"/>
  <c r="M1153" i="2"/>
  <c r="L1153" i="2"/>
  <c r="M1152" i="2"/>
  <c r="L1152" i="2"/>
  <c r="M1151" i="2"/>
  <c r="L1151" i="2"/>
  <c r="M1150" i="2"/>
  <c r="L1150" i="2"/>
  <c r="M1149" i="2"/>
  <c r="L1149" i="2"/>
  <c r="M1148" i="2"/>
  <c r="L1148" i="2"/>
  <c r="M1147" i="2"/>
  <c r="L1147" i="2"/>
  <c r="M1146" i="2"/>
  <c r="L1146" i="2"/>
  <c r="M1145" i="2"/>
  <c r="L1145" i="2"/>
  <c r="M1144" i="2"/>
  <c r="L1144" i="2"/>
  <c r="M1143" i="2"/>
  <c r="L1143" i="2"/>
  <c r="M1142" i="2"/>
  <c r="L1142" i="2"/>
  <c r="N1144" i="2"/>
  <c r="O1144" i="2" s="1"/>
  <c r="S1600" i="2" s="1"/>
  <c r="N1145" i="2"/>
  <c r="O1145" i="2" s="1"/>
  <c r="N1146" i="2"/>
  <c r="O1146" i="2" s="1"/>
  <c r="S1602" i="2" s="1"/>
  <c r="N1147" i="2"/>
  <c r="O1147" i="2" s="1"/>
  <c r="S1603" i="2" s="1"/>
  <c r="N1148" i="2"/>
  <c r="O1148" i="2" s="1"/>
  <c r="S1604" i="2" s="1"/>
  <c r="N1149" i="2"/>
  <c r="O1149" i="2" s="1"/>
  <c r="S1605" i="2" s="1"/>
  <c r="N1150" i="2"/>
  <c r="O1150" i="2" s="1"/>
  <c r="S1606" i="2" s="1"/>
  <c r="N1151" i="2"/>
  <c r="O1151" i="2" s="1"/>
  <c r="S1607" i="2" s="1"/>
  <c r="N1152" i="2"/>
  <c r="O1152" i="2" s="1"/>
  <c r="S1608" i="2" s="1"/>
  <c r="N1153" i="2"/>
  <c r="O1153" i="2" s="1"/>
  <c r="N1154" i="2"/>
  <c r="O1154" i="2" s="1"/>
  <c r="S1610" i="2" s="1"/>
  <c r="N1155" i="2"/>
  <c r="O1155" i="2" s="1"/>
  <c r="S1611" i="2" s="1"/>
  <c r="N1156" i="2"/>
  <c r="O1156" i="2" s="1"/>
  <c r="S1612" i="2" s="1"/>
  <c r="N1157" i="2"/>
  <c r="O1157" i="2" s="1"/>
  <c r="S1613" i="2" s="1"/>
  <c r="N1158" i="2"/>
  <c r="O1158" i="2" s="1"/>
  <c r="S1614" i="2" s="1"/>
  <c r="N1159" i="2"/>
  <c r="O1159" i="2" s="1"/>
  <c r="S1615" i="2" s="1"/>
  <c r="N1160" i="2"/>
  <c r="O1160" i="2" s="1"/>
  <c r="S1616" i="2" s="1"/>
  <c r="N1161" i="2"/>
  <c r="O1161" i="2" s="1"/>
  <c r="N1162" i="2"/>
  <c r="O1162" i="2" s="1"/>
  <c r="S1618" i="2" s="1"/>
  <c r="N1163" i="2"/>
  <c r="O1163" i="2" s="1"/>
  <c r="S1619" i="2" s="1"/>
  <c r="N1164" i="2"/>
  <c r="O1164" i="2" s="1"/>
  <c r="S1620" i="2" s="1"/>
  <c r="N1165" i="2"/>
  <c r="O1165" i="2" s="1"/>
  <c r="S1621" i="2" s="1"/>
  <c r="N1166" i="2"/>
  <c r="O1166" i="2" s="1"/>
  <c r="S1622" i="2" s="1"/>
  <c r="N1167" i="2"/>
  <c r="O1167" i="2" s="1"/>
  <c r="S1623" i="2" s="1"/>
  <c r="N1168" i="2"/>
  <c r="O1168" i="2" s="1"/>
  <c r="S1624" i="2" s="1"/>
  <c r="N1169" i="2"/>
  <c r="O1169" i="2" s="1"/>
  <c r="N1170" i="2"/>
  <c r="O1170" i="2" s="1"/>
  <c r="S1626" i="2" s="1"/>
  <c r="N1171" i="2"/>
  <c r="O1171" i="2" s="1"/>
  <c r="S1627" i="2" s="1"/>
  <c r="N1172" i="2"/>
  <c r="O1172" i="2" s="1"/>
  <c r="S1628" i="2" s="1"/>
  <c r="N1173" i="2"/>
  <c r="O1173" i="2" s="1"/>
  <c r="S1629" i="2" s="1"/>
  <c r="N1174" i="2"/>
  <c r="O1174" i="2" s="1"/>
  <c r="S1630" i="2" s="1"/>
  <c r="N1175" i="2"/>
  <c r="O1175" i="2" s="1"/>
  <c r="S1631" i="2" s="1"/>
  <c r="N1176" i="2"/>
  <c r="O1176" i="2" s="1"/>
  <c r="S1632" i="2" s="1"/>
  <c r="N1177" i="2"/>
  <c r="O1177" i="2" s="1"/>
  <c r="S1633" i="2" s="1"/>
  <c r="N1178" i="2"/>
  <c r="O1178" i="2" s="1"/>
  <c r="S1634" i="2" s="1"/>
  <c r="N1179" i="2"/>
  <c r="O1179" i="2" s="1"/>
  <c r="S1635" i="2" s="1"/>
  <c r="N1143" i="2"/>
  <c r="O1143" i="2" s="1"/>
  <c r="S1599" i="2" s="1"/>
  <c r="N1142" i="2"/>
  <c r="O1142" i="2" s="1"/>
  <c r="S1598" i="2" s="1"/>
  <c r="N3514" i="2" l="1"/>
  <c r="O3514" i="2" s="1"/>
  <c r="A3515" i="2"/>
  <c r="S3513" i="2"/>
  <c r="Q3513" i="2"/>
  <c r="P3513" i="2"/>
  <c r="S2281" i="2"/>
  <c r="P1825" i="2"/>
  <c r="Q1825" i="2"/>
  <c r="S1825" i="2"/>
  <c r="S2155" i="2"/>
  <c r="P1699" i="2"/>
  <c r="Q1699" i="2"/>
  <c r="S1699" i="2"/>
  <c r="N1780" i="2"/>
  <c r="O1780" i="2" s="1"/>
  <c r="N1700" i="2"/>
  <c r="O1700" i="2" s="1"/>
  <c r="N1740" i="2"/>
  <c r="O1740" i="2" s="1"/>
  <c r="N1661" i="2"/>
  <c r="O1661" i="2" s="1"/>
  <c r="S2235" i="2"/>
  <c r="P1779" i="2"/>
  <c r="T1855" i="2" s="1"/>
  <c r="Q1779" i="2"/>
  <c r="S1779" i="2"/>
  <c r="S2195" i="2"/>
  <c r="Q1739" i="2"/>
  <c r="P1739" i="2"/>
  <c r="S1739" i="2"/>
  <c r="Q1660" i="2"/>
  <c r="S2116" i="2"/>
  <c r="P1660" i="2"/>
  <c r="T1736" i="2" s="1"/>
  <c r="S2280" i="2"/>
  <c r="Q1824" i="2"/>
  <c r="P1824" i="2"/>
  <c r="S1824" i="2"/>
  <c r="S2719" i="2"/>
  <c r="Q2719" i="2"/>
  <c r="P2719" i="2"/>
  <c r="N2720" i="2"/>
  <c r="O2720" i="2" s="1"/>
  <c r="S3176" i="2" s="1"/>
  <c r="P1169" i="2"/>
  <c r="S1625" i="2"/>
  <c r="P1161" i="2"/>
  <c r="S1617" i="2"/>
  <c r="P1153" i="2"/>
  <c r="S1609" i="2"/>
  <c r="P1145" i="2"/>
  <c r="S1601" i="2"/>
  <c r="Q1178" i="2"/>
  <c r="P1178" i="2"/>
  <c r="Q1170" i="2"/>
  <c r="P1170" i="2"/>
  <c r="Q1162" i="2"/>
  <c r="P1162" i="2"/>
  <c r="Q1154" i="2"/>
  <c r="P1154" i="2"/>
  <c r="Q1146" i="2"/>
  <c r="P1146" i="2"/>
  <c r="P1177" i="2"/>
  <c r="Q1177" i="2"/>
  <c r="Q1142" i="2"/>
  <c r="P1142" i="2"/>
  <c r="Q1155" i="2"/>
  <c r="P1155" i="2"/>
  <c r="P1160" i="2"/>
  <c r="Q1160" i="2"/>
  <c r="Q1164" i="2"/>
  <c r="P1164" i="2"/>
  <c r="Q1173" i="2"/>
  <c r="P1173" i="2"/>
  <c r="Q1149" i="2"/>
  <c r="P1149" i="2"/>
  <c r="Q1158" i="2"/>
  <c r="P1158" i="2"/>
  <c r="Q1179" i="2"/>
  <c r="P1179" i="2"/>
  <c r="Q1171" i="2"/>
  <c r="P1171" i="2"/>
  <c r="P1176" i="2"/>
  <c r="Q1176" i="2"/>
  <c r="Q1147" i="2"/>
  <c r="P1147" i="2"/>
  <c r="P1152" i="2"/>
  <c r="Q1152" i="2"/>
  <c r="Q1156" i="2"/>
  <c r="P1156" i="2"/>
  <c r="Q1165" i="2"/>
  <c r="P1165" i="2"/>
  <c r="Q1174" i="2"/>
  <c r="P1174" i="2"/>
  <c r="Q1150" i="2"/>
  <c r="P1150" i="2"/>
  <c r="Q1163" i="2"/>
  <c r="P1163" i="2"/>
  <c r="P1168" i="2"/>
  <c r="Q1168" i="2"/>
  <c r="Q1172" i="2"/>
  <c r="P1172" i="2"/>
  <c r="Q1144" i="2"/>
  <c r="P1144" i="2"/>
  <c r="Q1148" i="2"/>
  <c r="P1148" i="2"/>
  <c r="Q1157" i="2"/>
  <c r="P1157" i="2"/>
  <c r="Q1166" i="2"/>
  <c r="P1166" i="2"/>
  <c r="P1143" i="2"/>
  <c r="P1151" i="2"/>
  <c r="Q1143" i="2"/>
  <c r="Q1151" i="2"/>
  <c r="Q1145" i="2"/>
  <c r="Q1153" i="2"/>
  <c r="Q1161" i="2"/>
  <c r="P1159" i="2"/>
  <c r="P1167" i="2"/>
  <c r="P1175" i="2"/>
  <c r="Q1159" i="2"/>
  <c r="Q1167" i="2"/>
  <c r="Q1175" i="2"/>
  <c r="Q1169" i="2"/>
  <c r="N3515" i="2" l="1"/>
  <c r="O3515" i="2" s="1"/>
  <c r="A3516" i="2"/>
  <c r="S3514" i="2"/>
  <c r="P3514" i="2"/>
  <c r="Q3514" i="2"/>
  <c r="S2117" i="2"/>
  <c r="Q1661" i="2"/>
  <c r="P1661" i="2"/>
  <c r="T1737" i="2" s="1"/>
  <c r="S1661" i="2"/>
  <c r="P1700" i="2"/>
  <c r="S2156" i="2"/>
  <c r="Q1700" i="2"/>
  <c r="S1700" i="2"/>
  <c r="N1662" i="2"/>
  <c r="O1662" i="2" s="1"/>
  <c r="N1701" i="2"/>
  <c r="O1701" i="2" s="1"/>
  <c r="S2196" i="2"/>
  <c r="Q1740" i="2"/>
  <c r="P1740" i="2"/>
  <c r="S1740" i="2"/>
  <c r="S2236" i="2"/>
  <c r="P1780" i="2"/>
  <c r="T1856" i="2" s="1"/>
  <c r="Q1780" i="2"/>
  <c r="S1780" i="2"/>
  <c r="N1741" i="2"/>
  <c r="O1741" i="2" s="1"/>
  <c r="N1781" i="2"/>
  <c r="O1781" i="2" s="1"/>
  <c r="N2721" i="2"/>
  <c r="O2721" i="2" s="1"/>
  <c r="S3177" i="2" s="1"/>
  <c r="Q2720" i="2"/>
  <c r="S2720" i="2"/>
  <c r="P2720" i="2"/>
  <c r="N3516" i="2" l="1"/>
  <c r="O3516" i="2" s="1"/>
  <c r="A3517" i="2"/>
  <c r="Q3515" i="2"/>
  <c r="P3515" i="2"/>
  <c r="S3515" i="2"/>
  <c r="S2237" i="2"/>
  <c r="P1781" i="2"/>
  <c r="T1857" i="2" s="1"/>
  <c r="Q1781" i="2"/>
  <c r="S1781" i="2"/>
  <c r="S2157" i="2"/>
  <c r="P1701" i="2"/>
  <c r="Q1701" i="2"/>
  <c r="S1701" i="2"/>
  <c r="N1782" i="2"/>
  <c r="O1782" i="2" s="1"/>
  <c r="N1702" i="2"/>
  <c r="O1702" i="2" s="1"/>
  <c r="S2197" i="2"/>
  <c r="P1741" i="2"/>
  <c r="Q1741" i="2"/>
  <c r="S1741" i="2"/>
  <c r="S2118" i="2"/>
  <c r="Q1662" i="2"/>
  <c r="P1662" i="2"/>
  <c r="T1738" i="2" s="1"/>
  <c r="S1662" i="2"/>
  <c r="N1742" i="2"/>
  <c r="O1742" i="2" s="1"/>
  <c r="N1663" i="2"/>
  <c r="O1663" i="2" s="1"/>
  <c r="N2722" i="2"/>
  <c r="O2722" i="2" s="1"/>
  <c r="S3178" i="2" s="1"/>
  <c r="S2721" i="2"/>
  <c r="Q2721" i="2"/>
  <c r="P2721" i="2"/>
  <c r="Q3516" i="2" l="1"/>
  <c r="P3516" i="2"/>
  <c r="S3516" i="2"/>
  <c r="A3518" i="2"/>
  <c r="N3517" i="2"/>
  <c r="O3517" i="2" s="1"/>
  <c r="S2119" i="2"/>
  <c r="Q1663" i="2"/>
  <c r="P1663" i="2"/>
  <c r="T1739" i="2" s="1"/>
  <c r="S1663" i="2"/>
  <c r="S2158" i="2"/>
  <c r="P1702" i="2"/>
  <c r="Q1702" i="2"/>
  <c r="S1702" i="2"/>
  <c r="N1664" i="2"/>
  <c r="O1664" i="2" s="1"/>
  <c r="N1703" i="2"/>
  <c r="O1703" i="2" s="1"/>
  <c r="S2238" i="2"/>
  <c r="P1782" i="2"/>
  <c r="T1858" i="2" s="1"/>
  <c r="Q1782" i="2"/>
  <c r="S1782" i="2"/>
  <c r="S2198" i="2"/>
  <c r="P1742" i="2"/>
  <c r="Q1742" i="2"/>
  <c r="S1742" i="2"/>
  <c r="N1743" i="2"/>
  <c r="O1743" i="2" s="1"/>
  <c r="N1783" i="2"/>
  <c r="O1783" i="2" s="1"/>
  <c r="P2722" i="2"/>
  <c r="S2722" i="2"/>
  <c r="Q2722" i="2"/>
  <c r="N2723" i="2"/>
  <c r="O2723" i="2" s="1"/>
  <c r="S3179" i="2" s="1"/>
  <c r="N1141" i="2"/>
  <c r="O1141" i="2" s="1"/>
  <c r="S1597" i="2" s="1"/>
  <c r="M1141" i="2"/>
  <c r="L1141" i="2"/>
  <c r="N1140" i="2"/>
  <c r="O1140" i="2" s="1"/>
  <c r="S1596" i="2" s="1"/>
  <c r="M1140" i="2"/>
  <c r="L1140" i="2"/>
  <c r="N1139" i="2"/>
  <c r="O1139" i="2" s="1"/>
  <c r="S1595" i="2" s="1"/>
  <c r="M1139" i="2"/>
  <c r="L1139" i="2"/>
  <c r="N1138" i="2"/>
  <c r="O1138" i="2" s="1"/>
  <c r="S1594" i="2" s="1"/>
  <c r="M1138" i="2"/>
  <c r="L1138" i="2"/>
  <c r="N1137" i="2"/>
  <c r="O1137" i="2" s="1"/>
  <c r="S1593" i="2" s="1"/>
  <c r="M1137" i="2"/>
  <c r="L1137" i="2"/>
  <c r="N1136" i="2"/>
  <c r="O1136" i="2" s="1"/>
  <c r="S1592" i="2" s="1"/>
  <c r="M1136" i="2"/>
  <c r="L1136" i="2"/>
  <c r="N1135" i="2"/>
  <c r="O1135" i="2" s="1"/>
  <c r="M1135" i="2"/>
  <c r="L1135" i="2"/>
  <c r="N1134" i="2"/>
  <c r="O1134" i="2" s="1"/>
  <c r="S1590" i="2" s="1"/>
  <c r="M1134" i="2"/>
  <c r="L1134" i="2"/>
  <c r="N1133" i="2"/>
  <c r="O1133" i="2" s="1"/>
  <c r="S1589" i="2" s="1"/>
  <c r="M1133" i="2"/>
  <c r="L1133" i="2"/>
  <c r="N1132" i="2"/>
  <c r="O1132" i="2" s="1"/>
  <c r="S1588" i="2" s="1"/>
  <c r="M1132" i="2"/>
  <c r="L1132" i="2"/>
  <c r="N1131" i="2"/>
  <c r="O1131" i="2" s="1"/>
  <c r="S1587" i="2" s="1"/>
  <c r="M1131" i="2"/>
  <c r="L1131" i="2"/>
  <c r="N1130" i="2"/>
  <c r="O1130" i="2" s="1"/>
  <c r="S1586" i="2" s="1"/>
  <c r="M1130" i="2"/>
  <c r="L1130" i="2"/>
  <c r="N1129" i="2"/>
  <c r="O1129" i="2" s="1"/>
  <c r="S1585" i="2" s="1"/>
  <c r="M1129" i="2"/>
  <c r="L1129" i="2"/>
  <c r="N1128" i="2"/>
  <c r="O1128" i="2" s="1"/>
  <c r="S1584" i="2" s="1"/>
  <c r="M1128" i="2"/>
  <c r="L1128" i="2"/>
  <c r="N1127" i="2"/>
  <c r="O1127" i="2" s="1"/>
  <c r="M1127" i="2"/>
  <c r="L1127" i="2"/>
  <c r="N1126" i="2"/>
  <c r="O1126" i="2" s="1"/>
  <c r="S1582" i="2" s="1"/>
  <c r="M1126" i="2"/>
  <c r="L1126" i="2"/>
  <c r="N1125" i="2"/>
  <c r="O1125" i="2" s="1"/>
  <c r="S1581" i="2" s="1"/>
  <c r="M1125" i="2"/>
  <c r="L1125" i="2"/>
  <c r="N1124" i="2"/>
  <c r="O1124" i="2" s="1"/>
  <c r="S1580" i="2" s="1"/>
  <c r="M1124" i="2"/>
  <c r="L1124" i="2"/>
  <c r="N1123" i="2"/>
  <c r="O1123" i="2" s="1"/>
  <c r="S1579" i="2" s="1"/>
  <c r="M1123" i="2"/>
  <c r="L1123" i="2"/>
  <c r="N1122" i="2"/>
  <c r="O1122" i="2" s="1"/>
  <c r="S1578" i="2" s="1"/>
  <c r="M1122" i="2"/>
  <c r="L1122" i="2"/>
  <c r="N1121" i="2"/>
  <c r="O1121" i="2" s="1"/>
  <c r="S1577" i="2" s="1"/>
  <c r="M1121" i="2"/>
  <c r="L1121" i="2"/>
  <c r="N1120" i="2"/>
  <c r="O1120" i="2" s="1"/>
  <c r="S1576" i="2" s="1"/>
  <c r="M1120" i="2"/>
  <c r="L1120" i="2"/>
  <c r="N1119" i="2"/>
  <c r="O1119" i="2" s="1"/>
  <c r="M1119" i="2"/>
  <c r="L1119" i="2"/>
  <c r="N1118" i="2"/>
  <c r="O1118" i="2" s="1"/>
  <c r="S1574" i="2" s="1"/>
  <c r="M1118" i="2"/>
  <c r="L1118" i="2"/>
  <c r="N1117" i="2"/>
  <c r="O1117" i="2" s="1"/>
  <c r="S1573" i="2" s="1"/>
  <c r="M1117" i="2"/>
  <c r="L1117" i="2"/>
  <c r="N1116" i="2"/>
  <c r="O1116" i="2" s="1"/>
  <c r="S1572" i="2" s="1"/>
  <c r="M1116" i="2"/>
  <c r="L1116" i="2"/>
  <c r="N1115" i="2"/>
  <c r="O1115" i="2" s="1"/>
  <c r="S1571" i="2" s="1"/>
  <c r="M1115" i="2"/>
  <c r="L1115" i="2"/>
  <c r="N1114" i="2"/>
  <c r="O1114" i="2" s="1"/>
  <c r="S1570" i="2" s="1"/>
  <c r="M1114" i="2"/>
  <c r="L1114" i="2"/>
  <c r="N1113" i="2"/>
  <c r="O1113" i="2" s="1"/>
  <c r="S1569" i="2" s="1"/>
  <c r="M1113" i="2"/>
  <c r="L1113" i="2"/>
  <c r="N1112" i="2"/>
  <c r="O1112" i="2" s="1"/>
  <c r="S1568" i="2" s="1"/>
  <c r="M1112" i="2"/>
  <c r="L1112" i="2"/>
  <c r="N1111" i="2"/>
  <c r="O1111" i="2" s="1"/>
  <c r="M1111" i="2"/>
  <c r="L1111" i="2"/>
  <c r="N1110" i="2"/>
  <c r="O1110" i="2" s="1"/>
  <c r="S1566" i="2" s="1"/>
  <c r="M1110" i="2"/>
  <c r="L1110" i="2"/>
  <c r="N1109" i="2"/>
  <c r="O1109" i="2" s="1"/>
  <c r="S1565" i="2" s="1"/>
  <c r="M1109" i="2"/>
  <c r="L1109" i="2"/>
  <c r="N1108" i="2"/>
  <c r="O1108" i="2" s="1"/>
  <c r="S1564" i="2" s="1"/>
  <c r="M1108" i="2"/>
  <c r="L1108" i="2"/>
  <c r="N1107" i="2"/>
  <c r="O1107" i="2" s="1"/>
  <c r="S1563" i="2" s="1"/>
  <c r="M1107" i="2"/>
  <c r="L1107" i="2"/>
  <c r="N1106" i="2"/>
  <c r="O1106" i="2" s="1"/>
  <c r="S1562" i="2" s="1"/>
  <c r="M1106" i="2"/>
  <c r="L1106" i="2"/>
  <c r="N1105" i="2"/>
  <c r="O1105" i="2" s="1"/>
  <c r="S1561" i="2" s="1"/>
  <c r="M1105" i="2"/>
  <c r="L1105" i="2"/>
  <c r="N1104" i="2"/>
  <c r="O1104" i="2" s="1"/>
  <c r="S1560" i="2" s="1"/>
  <c r="M1104" i="2"/>
  <c r="L1104" i="2"/>
  <c r="Q3517" i="2" l="1"/>
  <c r="P3517" i="2"/>
  <c r="S3517" i="2"/>
  <c r="A3519" i="2"/>
  <c r="N3518" i="2"/>
  <c r="O3518" i="2" s="1"/>
  <c r="S2239" i="2"/>
  <c r="P1783" i="2"/>
  <c r="T1859" i="2" s="1"/>
  <c r="Q1783" i="2"/>
  <c r="S1783" i="2"/>
  <c r="S2159" i="2"/>
  <c r="Q1703" i="2"/>
  <c r="P1703" i="2"/>
  <c r="S1703" i="2"/>
  <c r="N1784" i="2"/>
  <c r="O1784" i="2" s="1"/>
  <c r="N1704" i="2"/>
  <c r="O1704" i="2" s="1"/>
  <c r="S2199" i="2"/>
  <c r="Q1743" i="2"/>
  <c r="P1743" i="2"/>
  <c r="S1743" i="2"/>
  <c r="S2120" i="2"/>
  <c r="Q1664" i="2"/>
  <c r="P1664" i="2"/>
  <c r="T1740" i="2" s="1"/>
  <c r="S1664" i="2"/>
  <c r="N1744" i="2"/>
  <c r="O1744" i="2" s="1"/>
  <c r="N1665" i="2"/>
  <c r="O1665" i="2" s="1"/>
  <c r="Q2723" i="2"/>
  <c r="S2723" i="2"/>
  <c r="P2723" i="2"/>
  <c r="N2724" i="2"/>
  <c r="O2724" i="2" s="1"/>
  <c r="S3180" i="2" s="1"/>
  <c r="Q1111" i="2"/>
  <c r="S1567" i="2"/>
  <c r="P1119" i="2"/>
  <c r="S1575" i="2"/>
  <c r="Q1127" i="2"/>
  <c r="S1583" i="2"/>
  <c r="Q1135" i="2"/>
  <c r="S1591" i="2"/>
  <c r="P1109" i="2"/>
  <c r="Q1109" i="2"/>
  <c r="Q1114" i="2"/>
  <c r="P1114" i="2"/>
  <c r="Q1132" i="2"/>
  <c r="P1132" i="2"/>
  <c r="Q1137" i="2"/>
  <c r="P1137" i="2"/>
  <c r="Q1104" i="2"/>
  <c r="P1104" i="2"/>
  <c r="Q1117" i="2"/>
  <c r="P1117" i="2"/>
  <c r="Q1122" i="2"/>
  <c r="P1122" i="2"/>
  <c r="Q1107" i="2"/>
  <c r="P1107" i="2"/>
  <c r="Q1112" i="2"/>
  <c r="P1112" i="2"/>
  <c r="P1125" i="2"/>
  <c r="Q1125" i="2"/>
  <c r="Q1130" i="2"/>
  <c r="P1130" i="2"/>
  <c r="P1140" i="2"/>
  <c r="Q1140" i="2"/>
  <c r="Q1110" i="2"/>
  <c r="P1110" i="2"/>
  <c r="Q1115" i="2"/>
  <c r="P1115" i="2"/>
  <c r="P1120" i="2"/>
  <c r="Q1120" i="2"/>
  <c r="Q1133" i="2"/>
  <c r="P1133" i="2"/>
  <c r="Q1138" i="2"/>
  <c r="P1138" i="2"/>
  <c r="Q1105" i="2"/>
  <c r="P1105" i="2"/>
  <c r="Q1118" i="2"/>
  <c r="P1118" i="2"/>
  <c r="P1123" i="2"/>
  <c r="Q1123" i="2"/>
  <c r="Q1128" i="2"/>
  <c r="P1128" i="2"/>
  <c r="P1108" i="2"/>
  <c r="Q1108" i="2"/>
  <c r="P1113" i="2"/>
  <c r="Q1113" i="2"/>
  <c r="Q1126" i="2"/>
  <c r="P1126" i="2"/>
  <c r="Q1131" i="2"/>
  <c r="P1131" i="2"/>
  <c r="Q1136" i="2"/>
  <c r="P1136" i="2"/>
  <c r="Q1141" i="2"/>
  <c r="P1141" i="2"/>
  <c r="Q1116" i="2"/>
  <c r="P1116" i="2"/>
  <c r="P1121" i="2"/>
  <c r="Q1121" i="2"/>
  <c r="Q1134" i="2"/>
  <c r="P1134" i="2"/>
  <c r="Q1106" i="2"/>
  <c r="P1106" i="2"/>
  <c r="P1124" i="2"/>
  <c r="Q1124" i="2"/>
  <c r="Q1129" i="2"/>
  <c r="P1129" i="2"/>
  <c r="P1127" i="2"/>
  <c r="P1139" i="2"/>
  <c r="Q1139" i="2"/>
  <c r="P1135" i="2"/>
  <c r="Q1119" i="2"/>
  <c r="P1111" i="2"/>
  <c r="N3519" i="2" l="1"/>
  <c r="O3519" i="2" s="1"/>
  <c r="A3520" i="2"/>
  <c r="Q3518" i="2"/>
  <c r="P3518" i="2"/>
  <c r="S3518" i="2"/>
  <c r="S2121" i="2"/>
  <c r="P1665" i="2"/>
  <c r="T1741" i="2" s="1"/>
  <c r="Q1665" i="2"/>
  <c r="S1665" i="2"/>
  <c r="S2160" i="2"/>
  <c r="Q1704" i="2"/>
  <c r="P1704" i="2"/>
  <c r="S1704" i="2"/>
  <c r="N1666" i="2"/>
  <c r="O1666" i="2" s="1"/>
  <c r="N1705" i="2"/>
  <c r="O1705" i="2" s="1"/>
  <c r="S2240" i="2"/>
  <c r="Q1784" i="2"/>
  <c r="P1784" i="2"/>
  <c r="T1860" i="2" s="1"/>
  <c r="S1784" i="2"/>
  <c r="S2200" i="2"/>
  <c r="Q1744" i="2"/>
  <c r="P1744" i="2"/>
  <c r="S1744" i="2"/>
  <c r="N1745" i="2"/>
  <c r="O1745" i="2" s="1"/>
  <c r="N1785" i="2"/>
  <c r="O1785" i="2" s="1"/>
  <c r="S2724" i="2"/>
  <c r="P2724" i="2"/>
  <c r="Q2724" i="2"/>
  <c r="N2725" i="2"/>
  <c r="O2725" i="2" s="1"/>
  <c r="S3181" i="2" s="1"/>
  <c r="N1103" i="2"/>
  <c r="O1103" i="2" s="1"/>
  <c r="S1559" i="2" s="1"/>
  <c r="M1103" i="2"/>
  <c r="L1103" i="2"/>
  <c r="N1102" i="2"/>
  <c r="O1102" i="2" s="1"/>
  <c r="S1558" i="2" s="1"/>
  <c r="M1102" i="2"/>
  <c r="L1102" i="2"/>
  <c r="N1101" i="2"/>
  <c r="O1101" i="2" s="1"/>
  <c r="S1557" i="2" s="1"/>
  <c r="M1101" i="2"/>
  <c r="L1101" i="2"/>
  <c r="N1100" i="2"/>
  <c r="O1100" i="2" s="1"/>
  <c r="S1556" i="2" s="1"/>
  <c r="M1100" i="2"/>
  <c r="L1100" i="2"/>
  <c r="N1099" i="2"/>
  <c r="O1099" i="2" s="1"/>
  <c r="S1555" i="2" s="1"/>
  <c r="M1099" i="2"/>
  <c r="L1099" i="2"/>
  <c r="N1098" i="2"/>
  <c r="O1098" i="2" s="1"/>
  <c r="S1554" i="2" s="1"/>
  <c r="M1098" i="2"/>
  <c r="L1098" i="2"/>
  <c r="N1097" i="2"/>
  <c r="O1097" i="2" s="1"/>
  <c r="S1553" i="2" s="1"/>
  <c r="M1097" i="2"/>
  <c r="L1097" i="2"/>
  <c r="N1096" i="2"/>
  <c r="O1096" i="2" s="1"/>
  <c r="S1552" i="2" s="1"/>
  <c r="M1096" i="2"/>
  <c r="L1096" i="2"/>
  <c r="N1095" i="2"/>
  <c r="O1095" i="2" s="1"/>
  <c r="S1551" i="2" s="1"/>
  <c r="M1095" i="2"/>
  <c r="L1095" i="2"/>
  <c r="N1094" i="2"/>
  <c r="O1094" i="2" s="1"/>
  <c r="S1550" i="2" s="1"/>
  <c r="M1094" i="2"/>
  <c r="L1094" i="2"/>
  <c r="N1093" i="2"/>
  <c r="O1093" i="2" s="1"/>
  <c r="S1549" i="2" s="1"/>
  <c r="M1093" i="2"/>
  <c r="L1093" i="2"/>
  <c r="N1092" i="2"/>
  <c r="O1092" i="2" s="1"/>
  <c r="S1548" i="2" s="1"/>
  <c r="M1092" i="2"/>
  <c r="L1092" i="2"/>
  <c r="N1091" i="2"/>
  <c r="O1091" i="2" s="1"/>
  <c r="S1547" i="2" s="1"/>
  <c r="M1091" i="2"/>
  <c r="L1091" i="2"/>
  <c r="N1090" i="2"/>
  <c r="O1090" i="2" s="1"/>
  <c r="S1546" i="2" s="1"/>
  <c r="M1090" i="2"/>
  <c r="L1090" i="2"/>
  <c r="N1089" i="2"/>
  <c r="O1089" i="2" s="1"/>
  <c r="S1545" i="2" s="1"/>
  <c r="M1089" i="2"/>
  <c r="L1089" i="2"/>
  <c r="N1088" i="2"/>
  <c r="O1088" i="2" s="1"/>
  <c r="S1544" i="2" s="1"/>
  <c r="M1088" i="2"/>
  <c r="L1088" i="2"/>
  <c r="N1087" i="2"/>
  <c r="O1087" i="2" s="1"/>
  <c r="S1543" i="2" s="1"/>
  <c r="M1087" i="2"/>
  <c r="L1087" i="2"/>
  <c r="N1086" i="2"/>
  <c r="O1086" i="2" s="1"/>
  <c r="S1542" i="2" s="1"/>
  <c r="M1086" i="2"/>
  <c r="L1086" i="2"/>
  <c r="N1085" i="2"/>
  <c r="O1085" i="2" s="1"/>
  <c r="S1541" i="2" s="1"/>
  <c r="M1085" i="2"/>
  <c r="L1085" i="2"/>
  <c r="N1084" i="2"/>
  <c r="O1084" i="2" s="1"/>
  <c r="S1540" i="2" s="1"/>
  <c r="M1084" i="2"/>
  <c r="L1084" i="2"/>
  <c r="N1083" i="2"/>
  <c r="O1083" i="2" s="1"/>
  <c r="S1539" i="2" s="1"/>
  <c r="M1083" i="2"/>
  <c r="L1083" i="2"/>
  <c r="N1082" i="2"/>
  <c r="O1082" i="2" s="1"/>
  <c r="S1538" i="2" s="1"/>
  <c r="M1082" i="2"/>
  <c r="L1082" i="2"/>
  <c r="N1081" i="2"/>
  <c r="O1081" i="2" s="1"/>
  <c r="S1537" i="2" s="1"/>
  <c r="M1081" i="2"/>
  <c r="L1081" i="2"/>
  <c r="N1080" i="2"/>
  <c r="O1080" i="2" s="1"/>
  <c r="S1536" i="2" s="1"/>
  <c r="M1080" i="2"/>
  <c r="L1080" i="2"/>
  <c r="N1079" i="2"/>
  <c r="O1079" i="2" s="1"/>
  <c r="S1535" i="2" s="1"/>
  <c r="M1079" i="2"/>
  <c r="L1079" i="2"/>
  <c r="N1078" i="2"/>
  <c r="O1078" i="2" s="1"/>
  <c r="S1534" i="2" s="1"/>
  <c r="M1078" i="2"/>
  <c r="L1078" i="2"/>
  <c r="N1077" i="2"/>
  <c r="O1077" i="2" s="1"/>
  <c r="S1533" i="2" s="1"/>
  <c r="M1077" i="2"/>
  <c r="L1077" i="2"/>
  <c r="N1076" i="2"/>
  <c r="O1076" i="2" s="1"/>
  <c r="S1532" i="2" s="1"/>
  <c r="M1076" i="2"/>
  <c r="L1076" i="2"/>
  <c r="N1075" i="2"/>
  <c r="O1075" i="2" s="1"/>
  <c r="S1531" i="2" s="1"/>
  <c r="M1075" i="2"/>
  <c r="L1075" i="2"/>
  <c r="N1074" i="2"/>
  <c r="O1074" i="2" s="1"/>
  <c r="S1530" i="2" s="1"/>
  <c r="M1074" i="2"/>
  <c r="L1074" i="2"/>
  <c r="N1073" i="2"/>
  <c r="O1073" i="2" s="1"/>
  <c r="S1529" i="2" s="1"/>
  <c r="M1073" i="2"/>
  <c r="L1073" i="2"/>
  <c r="N1072" i="2"/>
  <c r="O1072" i="2" s="1"/>
  <c r="S1528" i="2" s="1"/>
  <c r="M1072" i="2"/>
  <c r="L1072" i="2"/>
  <c r="N1071" i="2"/>
  <c r="O1071" i="2" s="1"/>
  <c r="S1527" i="2" s="1"/>
  <c r="M1071" i="2"/>
  <c r="L1071" i="2"/>
  <c r="N1070" i="2"/>
  <c r="O1070" i="2" s="1"/>
  <c r="S1526" i="2" s="1"/>
  <c r="M1070" i="2"/>
  <c r="L1070" i="2"/>
  <c r="N1069" i="2"/>
  <c r="O1069" i="2" s="1"/>
  <c r="S1525" i="2" s="1"/>
  <c r="M1069" i="2"/>
  <c r="L1069" i="2"/>
  <c r="N1068" i="2"/>
  <c r="O1068" i="2" s="1"/>
  <c r="M1068" i="2"/>
  <c r="L1068" i="2"/>
  <c r="N1067" i="2"/>
  <c r="O1067" i="2" s="1"/>
  <c r="S1523" i="2" s="1"/>
  <c r="M1067" i="2"/>
  <c r="L1067" i="2"/>
  <c r="N1066" i="2"/>
  <c r="O1066" i="2" s="1"/>
  <c r="S1522" i="2" s="1"/>
  <c r="M1066" i="2"/>
  <c r="L1066" i="2"/>
  <c r="S3519" i="2" l="1"/>
  <c r="P3519" i="2"/>
  <c r="Q3519" i="2"/>
  <c r="A3521" i="2"/>
  <c r="N3520" i="2"/>
  <c r="O3520" i="2" s="1"/>
  <c r="S2161" i="2"/>
  <c r="P1705" i="2"/>
  <c r="Q1705" i="2"/>
  <c r="S1705" i="2"/>
  <c r="N1787" i="2"/>
  <c r="O1787" i="2" s="1"/>
  <c r="N1786" i="2"/>
  <c r="O1786" i="2" s="1"/>
  <c r="N1706" i="2"/>
  <c r="O1706" i="2" s="1"/>
  <c r="S2201" i="2"/>
  <c r="Q1745" i="2"/>
  <c r="P1745" i="2"/>
  <c r="S1745" i="2"/>
  <c r="S2122" i="2"/>
  <c r="Q1666" i="2"/>
  <c r="P1666" i="2"/>
  <c r="T1742" i="2" s="1"/>
  <c r="S1666" i="2"/>
  <c r="S2241" i="2"/>
  <c r="Q1785" i="2"/>
  <c r="P1785" i="2"/>
  <c r="T1861" i="2" s="1"/>
  <c r="S1785" i="2"/>
  <c r="N1746" i="2"/>
  <c r="O1746" i="2" s="1"/>
  <c r="N1667" i="2"/>
  <c r="O1667" i="2" s="1"/>
  <c r="N2726" i="2"/>
  <c r="O2726" i="2" s="1"/>
  <c r="S3182" i="2" s="1"/>
  <c r="Q2725" i="2"/>
  <c r="P2725" i="2"/>
  <c r="S2725" i="2"/>
  <c r="P1068" i="2"/>
  <c r="T1144" i="2" s="1"/>
  <c r="S1524" i="2"/>
  <c r="Q1101" i="2"/>
  <c r="P1101" i="2"/>
  <c r="T1177" i="2" s="1"/>
  <c r="Q1093" i="2"/>
  <c r="P1093" i="2"/>
  <c r="T1169" i="2" s="1"/>
  <c r="P1069" i="2"/>
  <c r="T1145" i="2" s="1"/>
  <c r="Q1069" i="2"/>
  <c r="Q1077" i="2"/>
  <c r="P1077" i="2"/>
  <c r="T1153" i="2" s="1"/>
  <c r="Q1085" i="2"/>
  <c r="P1085" i="2"/>
  <c r="T1161" i="2" s="1"/>
  <c r="Q1066" i="2"/>
  <c r="P1066" i="2"/>
  <c r="T1142" i="2" s="1"/>
  <c r="Q1097" i="2"/>
  <c r="P1097" i="2"/>
  <c r="T1173" i="2" s="1"/>
  <c r="Q1082" i="2"/>
  <c r="P1082" i="2"/>
  <c r="T1158" i="2" s="1"/>
  <c r="P1086" i="2"/>
  <c r="T1162" i="2" s="1"/>
  <c r="Q1086" i="2"/>
  <c r="Q1091" i="2"/>
  <c r="P1091" i="2"/>
  <c r="T1167" i="2" s="1"/>
  <c r="Q1095" i="2"/>
  <c r="P1095" i="2"/>
  <c r="T1171" i="2" s="1"/>
  <c r="Q1071" i="2"/>
  <c r="P1071" i="2"/>
  <c r="T1147" i="2" s="1"/>
  <c r="Q1089" i="2"/>
  <c r="P1089" i="2"/>
  <c r="T1165" i="2" s="1"/>
  <c r="Q1098" i="2"/>
  <c r="P1098" i="2"/>
  <c r="T1174" i="2" s="1"/>
  <c r="P1102" i="2"/>
  <c r="T1178" i="2" s="1"/>
  <c r="Q1102" i="2"/>
  <c r="Q1074" i="2"/>
  <c r="P1074" i="2"/>
  <c r="T1150" i="2" s="1"/>
  <c r="P1078" i="2"/>
  <c r="T1154" i="2" s="1"/>
  <c r="Q1078" i="2"/>
  <c r="Q1083" i="2"/>
  <c r="P1083" i="2"/>
  <c r="T1159" i="2" s="1"/>
  <c r="Q1087" i="2"/>
  <c r="P1087" i="2"/>
  <c r="T1163" i="2" s="1"/>
  <c r="P1070" i="2"/>
  <c r="T1146" i="2" s="1"/>
  <c r="Q1070" i="2"/>
  <c r="Q1075" i="2"/>
  <c r="P1075" i="2"/>
  <c r="T1151" i="2" s="1"/>
  <c r="Q1079" i="2"/>
  <c r="P1079" i="2"/>
  <c r="T1155" i="2" s="1"/>
  <c r="Q1073" i="2"/>
  <c r="P1073" i="2"/>
  <c r="T1149" i="2" s="1"/>
  <c r="Q1067" i="2"/>
  <c r="P1067" i="2"/>
  <c r="T1143" i="2" s="1"/>
  <c r="Q1081" i="2"/>
  <c r="P1081" i="2"/>
  <c r="T1157" i="2" s="1"/>
  <c r="Q1090" i="2"/>
  <c r="P1090" i="2"/>
  <c r="T1166" i="2" s="1"/>
  <c r="P1094" i="2"/>
  <c r="T1170" i="2" s="1"/>
  <c r="Q1094" i="2"/>
  <c r="Q1099" i="2"/>
  <c r="P1099" i="2"/>
  <c r="T1175" i="2" s="1"/>
  <c r="Q1103" i="2"/>
  <c r="P1103" i="2"/>
  <c r="T1179" i="2" s="1"/>
  <c r="P1076" i="2"/>
  <c r="T1152" i="2" s="1"/>
  <c r="P1084" i="2"/>
  <c r="T1160" i="2" s="1"/>
  <c r="P1092" i="2"/>
  <c r="T1168" i="2" s="1"/>
  <c r="P1100" i="2"/>
  <c r="T1176" i="2" s="1"/>
  <c r="Q1068" i="2"/>
  <c r="Q1076" i="2"/>
  <c r="Q1084" i="2"/>
  <c r="Q1092" i="2"/>
  <c r="Q1100" i="2"/>
  <c r="P1072" i="2"/>
  <c r="T1148" i="2" s="1"/>
  <c r="P1080" i="2"/>
  <c r="T1156" i="2" s="1"/>
  <c r="P1088" i="2"/>
  <c r="T1164" i="2" s="1"/>
  <c r="P1096" i="2"/>
  <c r="T1172" i="2" s="1"/>
  <c r="Q1072" i="2"/>
  <c r="Q1080" i="2"/>
  <c r="Q1088" i="2"/>
  <c r="Q1096" i="2"/>
  <c r="P3520" i="2" l="1"/>
  <c r="Q3520" i="2"/>
  <c r="S3520" i="2"/>
  <c r="A3522" i="2"/>
  <c r="N3521" i="2"/>
  <c r="O3521" i="2" s="1"/>
  <c r="S2123" i="2"/>
  <c r="P1667" i="2"/>
  <c r="T1743" i="2" s="1"/>
  <c r="Q1667" i="2"/>
  <c r="S1667" i="2"/>
  <c r="S2162" i="2"/>
  <c r="Q1706" i="2"/>
  <c r="P1706" i="2"/>
  <c r="S1706" i="2"/>
  <c r="N1668" i="2"/>
  <c r="O1668" i="2" s="1"/>
  <c r="N1707" i="2"/>
  <c r="O1707" i="2" s="1"/>
  <c r="S2202" i="2"/>
  <c r="P1746" i="2"/>
  <c r="Q1746" i="2"/>
  <c r="S1746" i="2"/>
  <c r="S2242" i="2"/>
  <c r="P1786" i="2"/>
  <c r="T1862" i="2" s="1"/>
  <c r="Q1786" i="2"/>
  <c r="S1786" i="2"/>
  <c r="N1747" i="2"/>
  <c r="O1747" i="2" s="1"/>
  <c r="S2243" i="2"/>
  <c r="Q1787" i="2"/>
  <c r="P1787" i="2"/>
  <c r="T1863" i="2" s="1"/>
  <c r="S1787" i="2"/>
  <c r="N2727" i="2"/>
  <c r="O2727" i="2" s="1"/>
  <c r="S3183" i="2" s="1"/>
  <c r="Q2726" i="2"/>
  <c r="P2726" i="2"/>
  <c r="S2726" i="2"/>
  <c r="N1065" i="2"/>
  <c r="O1065" i="2" s="1"/>
  <c r="S1521" i="2" s="1"/>
  <c r="M1065" i="2"/>
  <c r="L1065" i="2"/>
  <c r="N1064" i="2"/>
  <c r="O1064" i="2" s="1"/>
  <c r="S1520" i="2" s="1"/>
  <c r="M1064" i="2"/>
  <c r="L1064" i="2"/>
  <c r="N1063" i="2"/>
  <c r="O1063" i="2" s="1"/>
  <c r="S1519" i="2" s="1"/>
  <c r="M1063" i="2"/>
  <c r="L1063" i="2"/>
  <c r="N1062" i="2"/>
  <c r="O1062" i="2" s="1"/>
  <c r="S1518" i="2" s="1"/>
  <c r="M1062" i="2"/>
  <c r="L1062" i="2"/>
  <c r="N1061" i="2"/>
  <c r="O1061" i="2" s="1"/>
  <c r="M1061" i="2"/>
  <c r="L1061" i="2"/>
  <c r="N1060" i="2"/>
  <c r="O1060" i="2" s="1"/>
  <c r="S1516" i="2" s="1"/>
  <c r="M1060" i="2"/>
  <c r="L1060" i="2"/>
  <c r="N1059" i="2"/>
  <c r="O1059" i="2" s="1"/>
  <c r="S1515" i="2" s="1"/>
  <c r="M1059" i="2"/>
  <c r="L1059" i="2"/>
  <c r="N1058" i="2"/>
  <c r="O1058" i="2" s="1"/>
  <c r="S1514" i="2" s="1"/>
  <c r="M1058" i="2"/>
  <c r="L1058" i="2"/>
  <c r="N1057" i="2"/>
  <c r="O1057" i="2" s="1"/>
  <c r="S1513" i="2" s="1"/>
  <c r="M1057" i="2"/>
  <c r="L1057" i="2"/>
  <c r="N1056" i="2"/>
  <c r="O1056" i="2" s="1"/>
  <c r="S1512" i="2" s="1"/>
  <c r="M1056" i="2"/>
  <c r="L1056" i="2"/>
  <c r="N1055" i="2"/>
  <c r="O1055" i="2" s="1"/>
  <c r="S1511" i="2" s="1"/>
  <c r="M1055" i="2"/>
  <c r="L1055" i="2"/>
  <c r="N1054" i="2"/>
  <c r="O1054" i="2" s="1"/>
  <c r="S1510" i="2" s="1"/>
  <c r="M1054" i="2"/>
  <c r="L1054" i="2"/>
  <c r="N1053" i="2"/>
  <c r="O1053" i="2" s="1"/>
  <c r="S1509" i="2" s="1"/>
  <c r="M1053" i="2"/>
  <c r="L1053" i="2"/>
  <c r="N1052" i="2"/>
  <c r="O1052" i="2" s="1"/>
  <c r="S1508" i="2" s="1"/>
  <c r="M1052" i="2"/>
  <c r="L1052" i="2"/>
  <c r="N1051" i="2"/>
  <c r="O1051" i="2" s="1"/>
  <c r="S1507" i="2" s="1"/>
  <c r="M1051" i="2"/>
  <c r="L1051" i="2"/>
  <c r="N1050" i="2"/>
  <c r="O1050" i="2" s="1"/>
  <c r="S1506" i="2" s="1"/>
  <c r="M1050" i="2"/>
  <c r="L1050" i="2"/>
  <c r="N1049" i="2"/>
  <c r="O1049" i="2" s="1"/>
  <c r="S1505" i="2" s="1"/>
  <c r="M1049" i="2"/>
  <c r="L1049" i="2"/>
  <c r="N1048" i="2"/>
  <c r="O1048" i="2" s="1"/>
  <c r="S1504" i="2" s="1"/>
  <c r="M1048" i="2"/>
  <c r="L1048" i="2"/>
  <c r="N1047" i="2"/>
  <c r="O1047" i="2" s="1"/>
  <c r="S1503" i="2" s="1"/>
  <c r="M1047" i="2"/>
  <c r="L1047" i="2"/>
  <c r="N1046" i="2"/>
  <c r="O1046" i="2" s="1"/>
  <c r="S1502" i="2" s="1"/>
  <c r="M1046" i="2"/>
  <c r="L1046" i="2"/>
  <c r="N1045" i="2"/>
  <c r="O1045" i="2" s="1"/>
  <c r="S1501" i="2" s="1"/>
  <c r="M1045" i="2"/>
  <c r="L1045" i="2"/>
  <c r="N1044" i="2"/>
  <c r="O1044" i="2" s="1"/>
  <c r="S1500" i="2" s="1"/>
  <c r="M1044" i="2"/>
  <c r="L1044" i="2"/>
  <c r="N1043" i="2"/>
  <c r="O1043" i="2" s="1"/>
  <c r="S1499" i="2" s="1"/>
  <c r="M1043" i="2"/>
  <c r="L1043" i="2"/>
  <c r="N1042" i="2"/>
  <c r="O1042" i="2" s="1"/>
  <c r="S1498" i="2" s="1"/>
  <c r="M1042" i="2"/>
  <c r="L1042" i="2"/>
  <c r="N1041" i="2"/>
  <c r="O1041" i="2" s="1"/>
  <c r="S1497" i="2" s="1"/>
  <c r="M1041" i="2"/>
  <c r="L1041" i="2"/>
  <c r="N1040" i="2"/>
  <c r="O1040" i="2" s="1"/>
  <c r="M1040" i="2"/>
  <c r="L1040" i="2"/>
  <c r="N1039" i="2"/>
  <c r="O1039" i="2" s="1"/>
  <c r="S1495" i="2" s="1"/>
  <c r="M1039" i="2"/>
  <c r="L1039" i="2"/>
  <c r="N1038" i="2"/>
  <c r="O1038" i="2" s="1"/>
  <c r="S1494" i="2" s="1"/>
  <c r="M1038" i="2"/>
  <c r="L1038" i="2"/>
  <c r="N1037" i="2"/>
  <c r="O1037" i="2" s="1"/>
  <c r="S1493" i="2" s="1"/>
  <c r="M1037" i="2"/>
  <c r="L1037" i="2"/>
  <c r="N1036" i="2"/>
  <c r="O1036" i="2" s="1"/>
  <c r="S1492" i="2" s="1"/>
  <c r="M1036" i="2"/>
  <c r="L1036" i="2"/>
  <c r="N1035" i="2"/>
  <c r="O1035" i="2" s="1"/>
  <c r="S1491" i="2" s="1"/>
  <c r="M1035" i="2"/>
  <c r="L1035" i="2"/>
  <c r="N1034" i="2"/>
  <c r="O1034" i="2" s="1"/>
  <c r="S1490" i="2" s="1"/>
  <c r="M1034" i="2"/>
  <c r="L1034" i="2"/>
  <c r="N1033" i="2"/>
  <c r="O1033" i="2" s="1"/>
  <c r="S1489" i="2" s="1"/>
  <c r="M1033" i="2"/>
  <c r="L1033" i="2"/>
  <c r="N1032" i="2"/>
  <c r="O1032" i="2" s="1"/>
  <c r="S1488" i="2" s="1"/>
  <c r="M1032" i="2"/>
  <c r="L1032" i="2"/>
  <c r="N1031" i="2"/>
  <c r="O1031" i="2" s="1"/>
  <c r="S1487" i="2" s="1"/>
  <c r="M1031" i="2"/>
  <c r="L1031" i="2"/>
  <c r="N1030" i="2"/>
  <c r="O1030" i="2" s="1"/>
  <c r="S1486" i="2" s="1"/>
  <c r="M1030" i="2"/>
  <c r="L1030" i="2"/>
  <c r="N1029" i="2"/>
  <c r="O1029" i="2" s="1"/>
  <c r="M1029" i="2"/>
  <c r="L1029" i="2"/>
  <c r="N1028" i="2"/>
  <c r="O1028" i="2" s="1"/>
  <c r="S1484" i="2" s="1"/>
  <c r="M1028" i="2"/>
  <c r="L1028" i="2"/>
  <c r="P3521" i="2" l="1"/>
  <c r="Q3521" i="2"/>
  <c r="S3521" i="2"/>
  <c r="N3522" i="2"/>
  <c r="O3522" i="2" s="1"/>
  <c r="A3523" i="2"/>
  <c r="S2163" i="2"/>
  <c r="Q1707" i="2"/>
  <c r="P1707" i="2"/>
  <c r="S1707" i="2"/>
  <c r="N1708" i="2"/>
  <c r="O1708" i="2" s="1"/>
  <c r="S2203" i="2"/>
  <c r="Q1747" i="2"/>
  <c r="P1747" i="2"/>
  <c r="S1747" i="2"/>
  <c r="Q1668" i="2"/>
  <c r="P1668" i="2"/>
  <c r="T1744" i="2" s="1"/>
  <c r="S2124" i="2"/>
  <c r="S1668" i="2"/>
  <c r="N1749" i="2"/>
  <c r="O1749" i="2" s="1"/>
  <c r="N1748" i="2"/>
  <c r="O1748" i="2" s="1"/>
  <c r="N1669" i="2"/>
  <c r="O1669" i="2" s="1"/>
  <c r="Q2727" i="2"/>
  <c r="P2727" i="2"/>
  <c r="S2727" i="2"/>
  <c r="N2728" i="2"/>
  <c r="O2728" i="2" s="1"/>
  <c r="S3184" i="2" s="1"/>
  <c r="P1061" i="2"/>
  <c r="S1517" i="2"/>
  <c r="P1029" i="2"/>
  <c r="S1485" i="2"/>
  <c r="Q1040" i="2"/>
  <c r="S1496" i="2"/>
  <c r="P1063" i="2"/>
  <c r="Q1063" i="2"/>
  <c r="Q1032" i="2"/>
  <c r="Q1048" i="2"/>
  <c r="Q1064" i="2"/>
  <c r="P1064" i="2"/>
  <c r="Q1056" i="2"/>
  <c r="Q1052" i="2"/>
  <c r="P1052" i="2"/>
  <c r="Q1059" i="2"/>
  <c r="P1059" i="2"/>
  <c r="P1031" i="2"/>
  <c r="Q1031" i="2"/>
  <c r="Q1033" i="2"/>
  <c r="P1033" i="2"/>
  <c r="Q1036" i="2"/>
  <c r="P1036" i="2"/>
  <c r="Q1043" i="2"/>
  <c r="P1043" i="2"/>
  <c r="Q1050" i="2"/>
  <c r="P1050" i="2"/>
  <c r="P1055" i="2"/>
  <c r="Q1055" i="2"/>
  <c r="Q1057" i="2"/>
  <c r="P1057" i="2"/>
  <c r="P1062" i="2"/>
  <c r="Q1062" i="2"/>
  <c r="Q1060" i="2"/>
  <c r="P1060" i="2"/>
  <c r="Q1034" i="2"/>
  <c r="P1034" i="2"/>
  <c r="P1039" i="2"/>
  <c r="Q1039" i="2"/>
  <c r="Q1041" i="2"/>
  <c r="P1041" i="2"/>
  <c r="Q1046" i="2"/>
  <c r="P1046" i="2"/>
  <c r="Q1044" i="2"/>
  <c r="P1044" i="2"/>
  <c r="Q1051" i="2"/>
  <c r="P1051" i="2"/>
  <c r="Q1058" i="2"/>
  <c r="P1058" i="2"/>
  <c r="Q1030" i="2"/>
  <c r="P1030" i="2"/>
  <c r="Q1028" i="2"/>
  <c r="P1028" i="2"/>
  <c r="Q1035" i="2"/>
  <c r="P1035" i="2"/>
  <c r="Q1042" i="2"/>
  <c r="P1042" i="2"/>
  <c r="P1047" i="2"/>
  <c r="Q1047" i="2"/>
  <c r="Q1049" i="2"/>
  <c r="P1049" i="2"/>
  <c r="P1054" i="2"/>
  <c r="Q1054" i="2"/>
  <c r="Q1038" i="2"/>
  <c r="P1038" i="2"/>
  <c r="Q1065" i="2"/>
  <c r="P1065" i="2"/>
  <c r="P1037" i="2"/>
  <c r="P1045" i="2"/>
  <c r="P1053" i="2"/>
  <c r="Q1029" i="2"/>
  <c r="Q1037" i="2"/>
  <c r="Q1045" i="2"/>
  <c r="Q1053" i="2"/>
  <c r="Q1061" i="2"/>
  <c r="P1032" i="2"/>
  <c r="P1048" i="2"/>
  <c r="P1056" i="2"/>
  <c r="P1040" i="2"/>
  <c r="A3524" i="2" l="1"/>
  <c r="N3523" i="2"/>
  <c r="O3523" i="2" s="1"/>
  <c r="S3522" i="2"/>
  <c r="Q3522" i="2"/>
  <c r="P3522" i="2"/>
  <c r="S2204" i="2"/>
  <c r="Q1748" i="2"/>
  <c r="P1748" i="2"/>
  <c r="S1748" i="2"/>
  <c r="S2205" i="2"/>
  <c r="P1749" i="2"/>
  <c r="Q1749" i="2"/>
  <c r="S1749" i="2"/>
  <c r="S2125" i="2"/>
  <c r="P1669" i="2"/>
  <c r="T1745" i="2" s="1"/>
  <c r="Q1669" i="2"/>
  <c r="S1669" i="2"/>
  <c r="Q1708" i="2"/>
  <c r="P1708" i="2"/>
  <c r="S2164" i="2"/>
  <c r="S1708" i="2"/>
  <c r="N1670" i="2"/>
  <c r="O1670" i="2" s="1"/>
  <c r="N1709" i="2"/>
  <c r="O1709" i="2" s="1"/>
  <c r="N2729" i="2"/>
  <c r="O2729" i="2" s="1"/>
  <c r="S3185" i="2" s="1"/>
  <c r="S2728" i="2"/>
  <c r="P2728" i="2"/>
  <c r="Q2728" i="2"/>
  <c r="Q3523" i="2" l="1"/>
  <c r="P3523" i="2"/>
  <c r="S3523" i="2"/>
  <c r="A3525" i="2"/>
  <c r="N3524" i="2"/>
  <c r="O3524" i="2" s="1"/>
  <c r="S2165" i="2"/>
  <c r="Q1709" i="2"/>
  <c r="P1709" i="2"/>
  <c r="S1709" i="2"/>
  <c r="N1711" i="2"/>
  <c r="O1711" i="2" s="1"/>
  <c r="N1710" i="2"/>
  <c r="O1710" i="2" s="1"/>
  <c r="S2126" i="2"/>
  <c r="Q1670" i="2"/>
  <c r="P1670" i="2"/>
  <c r="T1746" i="2" s="1"/>
  <c r="S1670" i="2"/>
  <c r="N1671" i="2"/>
  <c r="O1671" i="2" s="1"/>
  <c r="Q2729" i="2"/>
  <c r="P2729" i="2"/>
  <c r="S2729" i="2"/>
  <c r="N2730" i="2"/>
  <c r="O2730" i="2" s="1"/>
  <c r="S3186" i="2" s="1"/>
  <c r="M1027" i="2"/>
  <c r="L1027" i="2"/>
  <c r="N1027" i="2"/>
  <c r="O1027" i="2" s="1"/>
  <c r="S1483" i="2" s="1"/>
  <c r="M1026" i="2"/>
  <c r="L1026" i="2"/>
  <c r="N1026" i="2"/>
  <c r="O1026" i="2" s="1"/>
  <c r="S1482" i="2" s="1"/>
  <c r="M1025" i="2"/>
  <c r="L1025" i="2"/>
  <c r="N1025" i="2"/>
  <c r="O1025" i="2" s="1"/>
  <c r="S1481" i="2" s="1"/>
  <c r="M1024" i="2"/>
  <c r="L1024" i="2"/>
  <c r="N1024" i="2"/>
  <c r="O1024" i="2" s="1"/>
  <c r="S1480" i="2" s="1"/>
  <c r="M1023" i="2"/>
  <c r="L1023" i="2"/>
  <c r="N1023" i="2"/>
  <c r="O1023" i="2" s="1"/>
  <c r="S1479" i="2" s="1"/>
  <c r="M1022" i="2"/>
  <c r="L1022" i="2"/>
  <c r="N1022" i="2"/>
  <c r="O1022" i="2" s="1"/>
  <c r="S1478" i="2" s="1"/>
  <c r="M1021" i="2"/>
  <c r="L1021" i="2"/>
  <c r="N1021" i="2"/>
  <c r="O1021" i="2" s="1"/>
  <c r="S1477" i="2" s="1"/>
  <c r="M1020" i="2"/>
  <c r="L1020" i="2"/>
  <c r="N1020" i="2"/>
  <c r="O1020" i="2" s="1"/>
  <c r="S1476" i="2" s="1"/>
  <c r="M1019" i="2"/>
  <c r="L1019" i="2"/>
  <c r="N1019" i="2"/>
  <c r="O1019" i="2" s="1"/>
  <c r="S1475" i="2" s="1"/>
  <c r="M1018" i="2"/>
  <c r="L1018" i="2"/>
  <c r="N1018" i="2"/>
  <c r="O1018" i="2" s="1"/>
  <c r="S1474" i="2" s="1"/>
  <c r="M1017" i="2"/>
  <c r="L1017" i="2"/>
  <c r="N1017" i="2"/>
  <c r="O1017" i="2" s="1"/>
  <c r="S1473" i="2" s="1"/>
  <c r="M1016" i="2"/>
  <c r="L1016" i="2"/>
  <c r="N1016" i="2"/>
  <c r="O1016" i="2" s="1"/>
  <c r="S1472" i="2" s="1"/>
  <c r="M1015" i="2"/>
  <c r="L1015" i="2"/>
  <c r="N1015" i="2"/>
  <c r="O1015" i="2" s="1"/>
  <c r="S1471" i="2" s="1"/>
  <c r="M1014" i="2"/>
  <c r="L1014" i="2"/>
  <c r="N1014" i="2"/>
  <c r="O1014" i="2" s="1"/>
  <c r="S1470" i="2" s="1"/>
  <c r="M1013" i="2"/>
  <c r="L1013" i="2"/>
  <c r="N1013" i="2"/>
  <c r="O1013" i="2" s="1"/>
  <c r="S1469" i="2" s="1"/>
  <c r="M1012" i="2"/>
  <c r="L1012" i="2"/>
  <c r="N1012" i="2"/>
  <c r="O1012" i="2" s="1"/>
  <c r="S1468" i="2" s="1"/>
  <c r="M1011" i="2"/>
  <c r="L1011" i="2"/>
  <c r="N1011" i="2"/>
  <c r="O1011" i="2" s="1"/>
  <c r="S1467" i="2" s="1"/>
  <c r="M1010" i="2"/>
  <c r="L1010" i="2"/>
  <c r="N1010" i="2"/>
  <c r="O1010" i="2" s="1"/>
  <c r="S1466" i="2" s="1"/>
  <c r="M1009" i="2"/>
  <c r="L1009" i="2"/>
  <c r="N1009" i="2"/>
  <c r="O1009" i="2" s="1"/>
  <c r="S1465" i="2" s="1"/>
  <c r="M1008" i="2"/>
  <c r="L1008" i="2"/>
  <c r="N1008" i="2"/>
  <c r="O1008" i="2" s="1"/>
  <c r="S1464" i="2" s="1"/>
  <c r="M1007" i="2"/>
  <c r="L1007" i="2"/>
  <c r="N1007" i="2"/>
  <c r="O1007" i="2" s="1"/>
  <c r="S1463" i="2" s="1"/>
  <c r="M1006" i="2"/>
  <c r="L1006" i="2"/>
  <c r="N1006" i="2"/>
  <c r="O1006" i="2" s="1"/>
  <c r="S1462" i="2" s="1"/>
  <c r="M1005" i="2"/>
  <c r="L1005" i="2"/>
  <c r="N1005" i="2"/>
  <c r="O1005" i="2" s="1"/>
  <c r="S1461" i="2" s="1"/>
  <c r="M1004" i="2"/>
  <c r="L1004" i="2"/>
  <c r="N1004" i="2"/>
  <c r="O1004" i="2" s="1"/>
  <c r="S1460" i="2" s="1"/>
  <c r="M1003" i="2"/>
  <c r="L1003" i="2"/>
  <c r="N1003" i="2"/>
  <c r="O1003" i="2" s="1"/>
  <c r="S1459" i="2" s="1"/>
  <c r="M1002" i="2"/>
  <c r="L1002" i="2"/>
  <c r="N1002" i="2"/>
  <c r="O1002" i="2" s="1"/>
  <c r="S1458" i="2" s="1"/>
  <c r="M1001" i="2"/>
  <c r="L1001" i="2"/>
  <c r="N1001" i="2"/>
  <c r="O1001" i="2" s="1"/>
  <c r="S1457" i="2" s="1"/>
  <c r="M1000" i="2"/>
  <c r="L1000" i="2"/>
  <c r="N1000" i="2"/>
  <c r="O1000" i="2" s="1"/>
  <c r="S1456" i="2" s="1"/>
  <c r="M999" i="2"/>
  <c r="L999" i="2"/>
  <c r="N999" i="2"/>
  <c r="O999" i="2" s="1"/>
  <c r="S1455" i="2" s="1"/>
  <c r="M998" i="2"/>
  <c r="L998" i="2"/>
  <c r="N998" i="2"/>
  <c r="O998" i="2" s="1"/>
  <c r="S1454" i="2" s="1"/>
  <c r="M997" i="2"/>
  <c r="L997" i="2"/>
  <c r="N997" i="2"/>
  <c r="O997" i="2" s="1"/>
  <c r="S1453" i="2" s="1"/>
  <c r="M996" i="2"/>
  <c r="L996" i="2"/>
  <c r="N996" i="2"/>
  <c r="O996" i="2" s="1"/>
  <c r="S1452" i="2" s="1"/>
  <c r="M995" i="2"/>
  <c r="L995" i="2"/>
  <c r="N995" i="2"/>
  <c r="O995" i="2" s="1"/>
  <c r="S1451" i="2" s="1"/>
  <c r="M994" i="2"/>
  <c r="L994" i="2"/>
  <c r="N994" i="2"/>
  <c r="O994" i="2" s="1"/>
  <c r="S1450" i="2" s="1"/>
  <c r="M993" i="2"/>
  <c r="L993" i="2"/>
  <c r="N993" i="2"/>
  <c r="O993" i="2" s="1"/>
  <c r="S1449" i="2" s="1"/>
  <c r="M992" i="2"/>
  <c r="L992" i="2"/>
  <c r="N992" i="2"/>
  <c r="O992" i="2" s="1"/>
  <c r="S1448" i="2" s="1"/>
  <c r="M991" i="2"/>
  <c r="L991" i="2"/>
  <c r="N991" i="2"/>
  <c r="O991" i="2" s="1"/>
  <c r="S1447" i="2" s="1"/>
  <c r="M990" i="2"/>
  <c r="L990" i="2"/>
  <c r="N990" i="2"/>
  <c r="O990" i="2" s="1"/>
  <c r="S1446" i="2" s="1"/>
  <c r="N3525" i="2" l="1"/>
  <c r="O3525" i="2" s="1"/>
  <c r="A3526" i="2"/>
  <c r="Q3524" i="2"/>
  <c r="P3524" i="2"/>
  <c r="S3524" i="2"/>
  <c r="S2127" i="2"/>
  <c r="P1671" i="2"/>
  <c r="T1747" i="2" s="1"/>
  <c r="Q1671" i="2"/>
  <c r="S1671" i="2"/>
  <c r="N1673" i="2"/>
  <c r="O1673" i="2" s="1"/>
  <c r="N1672" i="2"/>
  <c r="O1672" i="2" s="1"/>
  <c r="S2166" i="2"/>
  <c r="P1710" i="2"/>
  <c r="Q1710" i="2"/>
  <c r="S1710" i="2"/>
  <c r="S2167" i="2"/>
  <c r="P1711" i="2"/>
  <c r="Q1711" i="2"/>
  <c r="S1711" i="2"/>
  <c r="P2730" i="2"/>
  <c r="S2730" i="2"/>
  <c r="Q2730" i="2"/>
  <c r="N2731" i="2"/>
  <c r="O2731" i="2" s="1"/>
  <c r="S3187" i="2" s="1"/>
  <c r="Q995" i="2"/>
  <c r="P995" i="2"/>
  <c r="Q1003" i="2"/>
  <c r="P1003" i="2"/>
  <c r="Q1011" i="2"/>
  <c r="P1011" i="2"/>
  <c r="Q1019" i="2"/>
  <c r="P1019" i="2"/>
  <c r="Q1027" i="2"/>
  <c r="P1027" i="2"/>
  <c r="Q990" i="2"/>
  <c r="P990" i="2"/>
  <c r="Q998" i="2"/>
  <c r="P998" i="2"/>
  <c r="Q1006" i="2"/>
  <c r="P1006" i="2"/>
  <c r="Q1014" i="2"/>
  <c r="P1014" i="2"/>
  <c r="Q1022" i="2"/>
  <c r="P1022" i="2"/>
  <c r="Q993" i="2"/>
  <c r="P993" i="2"/>
  <c r="Q1001" i="2"/>
  <c r="P1001" i="2"/>
  <c r="Q1009" i="2"/>
  <c r="P1009" i="2"/>
  <c r="Q1017" i="2"/>
  <c r="P1017" i="2"/>
  <c r="Q1025" i="2"/>
  <c r="P1025" i="2"/>
  <c r="Q996" i="2"/>
  <c r="P996" i="2"/>
  <c r="Q1004" i="2"/>
  <c r="P1004" i="2"/>
  <c r="Q1012" i="2"/>
  <c r="P1012" i="2"/>
  <c r="Q1020" i="2"/>
  <c r="P1020" i="2"/>
  <c r="Q991" i="2"/>
  <c r="P991" i="2"/>
  <c r="Q999" i="2"/>
  <c r="P999" i="2"/>
  <c r="Q1007" i="2"/>
  <c r="P1007" i="2"/>
  <c r="Q1015" i="2"/>
  <c r="P1015" i="2"/>
  <c r="Q1023" i="2"/>
  <c r="P1023" i="2"/>
  <c r="Q994" i="2"/>
  <c r="P994" i="2"/>
  <c r="Q1002" i="2"/>
  <c r="P1002" i="2"/>
  <c r="Q1010" i="2"/>
  <c r="P1010" i="2"/>
  <c r="Q1018" i="2"/>
  <c r="P1018" i="2"/>
  <c r="Q1026" i="2"/>
  <c r="P1026" i="2"/>
  <c r="Q997" i="2"/>
  <c r="P997" i="2"/>
  <c r="Q1005" i="2"/>
  <c r="P1005" i="2"/>
  <c r="Q1013" i="2"/>
  <c r="P1013" i="2"/>
  <c r="Q1021" i="2"/>
  <c r="P1021" i="2"/>
  <c r="Q992" i="2"/>
  <c r="P992" i="2"/>
  <c r="Q1000" i="2"/>
  <c r="P1000" i="2"/>
  <c r="Q1008" i="2"/>
  <c r="P1008" i="2"/>
  <c r="Q1016" i="2"/>
  <c r="P1016" i="2"/>
  <c r="Q1024" i="2"/>
  <c r="P1024" i="2"/>
  <c r="L989" i="2"/>
  <c r="M989" i="2"/>
  <c r="L988" i="2"/>
  <c r="M988" i="2"/>
  <c r="L987" i="2"/>
  <c r="M987" i="2"/>
  <c r="L986" i="2"/>
  <c r="M986" i="2"/>
  <c r="L985" i="2"/>
  <c r="M985" i="2"/>
  <c r="L984" i="2"/>
  <c r="M984" i="2"/>
  <c r="L983" i="2"/>
  <c r="M983" i="2"/>
  <c r="L982" i="2"/>
  <c r="M982" i="2"/>
  <c r="L981" i="2"/>
  <c r="M981" i="2"/>
  <c r="L980" i="2"/>
  <c r="M980" i="2"/>
  <c r="L979" i="2"/>
  <c r="M979" i="2"/>
  <c r="L978" i="2"/>
  <c r="M978" i="2"/>
  <c r="L977" i="2"/>
  <c r="M977" i="2"/>
  <c r="L976" i="2"/>
  <c r="M976" i="2"/>
  <c r="L975" i="2"/>
  <c r="M975" i="2"/>
  <c r="L974" i="2"/>
  <c r="M974" i="2"/>
  <c r="L973" i="2"/>
  <c r="M973" i="2"/>
  <c r="L972" i="2"/>
  <c r="M972" i="2"/>
  <c r="L971" i="2"/>
  <c r="M971" i="2"/>
  <c r="L970" i="2"/>
  <c r="M970" i="2"/>
  <c r="L969" i="2"/>
  <c r="M969" i="2"/>
  <c r="L968" i="2"/>
  <c r="M968" i="2"/>
  <c r="L967" i="2"/>
  <c r="M967" i="2"/>
  <c r="L966" i="2"/>
  <c r="M966" i="2"/>
  <c r="L965" i="2"/>
  <c r="M965" i="2"/>
  <c r="L964" i="2"/>
  <c r="M964" i="2"/>
  <c r="L963" i="2"/>
  <c r="M963" i="2"/>
  <c r="L962" i="2"/>
  <c r="M962" i="2"/>
  <c r="L961" i="2"/>
  <c r="M961" i="2"/>
  <c r="L960" i="2"/>
  <c r="M960" i="2"/>
  <c r="L959" i="2"/>
  <c r="M959" i="2"/>
  <c r="L958" i="2"/>
  <c r="M958" i="2"/>
  <c r="L957" i="2"/>
  <c r="M957" i="2"/>
  <c r="L956" i="2"/>
  <c r="M956" i="2"/>
  <c r="L955" i="2"/>
  <c r="M955" i="2"/>
  <c r="L954" i="2"/>
  <c r="M954" i="2"/>
  <c r="L953" i="2"/>
  <c r="M953" i="2"/>
  <c r="L952" i="2"/>
  <c r="M952" i="2"/>
  <c r="N989" i="2"/>
  <c r="O989" i="2" s="1"/>
  <c r="S1445" i="2" s="1"/>
  <c r="N988" i="2"/>
  <c r="O988" i="2" s="1"/>
  <c r="N987" i="2"/>
  <c r="O987" i="2" s="1"/>
  <c r="S1443" i="2" s="1"/>
  <c r="N986" i="2"/>
  <c r="O986" i="2" s="1"/>
  <c r="S1442" i="2" s="1"/>
  <c r="N985" i="2"/>
  <c r="O985" i="2" s="1"/>
  <c r="S1441" i="2" s="1"/>
  <c r="N984" i="2"/>
  <c r="O984" i="2" s="1"/>
  <c r="S1440" i="2" s="1"/>
  <c r="N983" i="2"/>
  <c r="O983" i="2" s="1"/>
  <c r="S1439" i="2" s="1"/>
  <c r="N982" i="2"/>
  <c r="O982" i="2" s="1"/>
  <c r="S1438" i="2" s="1"/>
  <c r="N981" i="2"/>
  <c r="O981" i="2" s="1"/>
  <c r="S1437" i="2" s="1"/>
  <c r="N980" i="2"/>
  <c r="O980" i="2" s="1"/>
  <c r="N979" i="2"/>
  <c r="O979" i="2" s="1"/>
  <c r="S1435" i="2" s="1"/>
  <c r="N978" i="2"/>
  <c r="O978" i="2" s="1"/>
  <c r="S1434" i="2" s="1"/>
  <c r="N977" i="2"/>
  <c r="O977" i="2" s="1"/>
  <c r="S1433" i="2" s="1"/>
  <c r="N976" i="2"/>
  <c r="O976" i="2" s="1"/>
  <c r="S1432" i="2" s="1"/>
  <c r="N975" i="2"/>
  <c r="O975" i="2" s="1"/>
  <c r="S1431" i="2" s="1"/>
  <c r="N974" i="2"/>
  <c r="O974" i="2" s="1"/>
  <c r="S1430" i="2" s="1"/>
  <c r="N973" i="2"/>
  <c r="O973" i="2" s="1"/>
  <c r="S1429" i="2" s="1"/>
  <c r="N972" i="2"/>
  <c r="O972" i="2" s="1"/>
  <c r="N971" i="2"/>
  <c r="O971" i="2" s="1"/>
  <c r="S1427" i="2" s="1"/>
  <c r="N970" i="2"/>
  <c r="O970" i="2" s="1"/>
  <c r="S1426" i="2" s="1"/>
  <c r="N969" i="2"/>
  <c r="O969" i="2" s="1"/>
  <c r="S1425" i="2" s="1"/>
  <c r="N968" i="2"/>
  <c r="O968" i="2" s="1"/>
  <c r="S1424" i="2" s="1"/>
  <c r="N967" i="2"/>
  <c r="O967" i="2" s="1"/>
  <c r="S1423" i="2" s="1"/>
  <c r="N966" i="2"/>
  <c r="O966" i="2" s="1"/>
  <c r="S1422" i="2" s="1"/>
  <c r="N965" i="2"/>
  <c r="O965" i="2" s="1"/>
  <c r="S1421" i="2" s="1"/>
  <c r="N964" i="2"/>
  <c r="O964" i="2" s="1"/>
  <c r="N963" i="2"/>
  <c r="O963" i="2" s="1"/>
  <c r="S1419" i="2" s="1"/>
  <c r="N962" i="2"/>
  <c r="O962" i="2" s="1"/>
  <c r="S1418" i="2" s="1"/>
  <c r="N961" i="2"/>
  <c r="O961" i="2" s="1"/>
  <c r="S1417" i="2" s="1"/>
  <c r="N960" i="2"/>
  <c r="O960" i="2" s="1"/>
  <c r="S1416" i="2" s="1"/>
  <c r="N959" i="2"/>
  <c r="O959" i="2" s="1"/>
  <c r="S1415" i="2" s="1"/>
  <c r="N958" i="2"/>
  <c r="O958" i="2" s="1"/>
  <c r="S1414" i="2" s="1"/>
  <c r="N957" i="2"/>
  <c r="O957" i="2" s="1"/>
  <c r="S1413" i="2" s="1"/>
  <c r="N956" i="2"/>
  <c r="O956" i="2" s="1"/>
  <c r="N955" i="2"/>
  <c r="O955" i="2" s="1"/>
  <c r="S1411" i="2" s="1"/>
  <c r="N954" i="2"/>
  <c r="O954" i="2" s="1"/>
  <c r="S1410" i="2" s="1"/>
  <c r="N953" i="2"/>
  <c r="O953" i="2" s="1"/>
  <c r="S1409" i="2" s="1"/>
  <c r="N952" i="2"/>
  <c r="O952" i="2" s="1"/>
  <c r="S1408" i="2" s="1"/>
  <c r="A3527" i="2" l="1"/>
  <c r="N3526" i="2"/>
  <c r="O3526" i="2" s="1"/>
  <c r="Q3525" i="2"/>
  <c r="S3525" i="2"/>
  <c r="P3525" i="2"/>
  <c r="S2128" i="2"/>
  <c r="P1672" i="2"/>
  <c r="T1748" i="2" s="1"/>
  <c r="Q1672" i="2"/>
  <c r="S1672" i="2"/>
  <c r="S2129" i="2"/>
  <c r="P1673" i="2"/>
  <c r="T1749" i="2" s="1"/>
  <c r="Q1673" i="2"/>
  <c r="S1673" i="2"/>
  <c r="S2731" i="2"/>
  <c r="Q2731" i="2"/>
  <c r="P2731" i="2"/>
  <c r="N2732" i="2"/>
  <c r="O2732" i="2" s="1"/>
  <c r="S3188" i="2" s="1"/>
  <c r="P956" i="2"/>
  <c r="T1032" i="2" s="1"/>
  <c r="S1412" i="2"/>
  <c r="P964" i="2"/>
  <c r="T1040" i="2" s="1"/>
  <c r="S1420" i="2"/>
  <c r="P972" i="2"/>
  <c r="T1048" i="2" s="1"/>
  <c r="S1428" i="2"/>
  <c r="P980" i="2"/>
  <c r="T1056" i="2" s="1"/>
  <c r="S1436" i="2"/>
  <c r="P988" i="2"/>
  <c r="T1064" i="2" s="1"/>
  <c r="S1444" i="2"/>
  <c r="P958" i="2"/>
  <c r="T1034" i="2" s="1"/>
  <c r="P966" i="2"/>
  <c r="T1042" i="2" s="1"/>
  <c r="P974" i="2"/>
  <c r="T1050" i="2" s="1"/>
  <c r="P982" i="2"/>
  <c r="T1058" i="2" s="1"/>
  <c r="Q982" i="2"/>
  <c r="P952" i="2"/>
  <c r="T1028" i="2" s="1"/>
  <c r="P960" i="2"/>
  <c r="T1036" i="2" s="1"/>
  <c r="P968" i="2"/>
  <c r="T1044" i="2" s="1"/>
  <c r="P976" i="2"/>
  <c r="T1052" i="2" s="1"/>
  <c r="P984" i="2"/>
  <c r="T1060" i="2" s="1"/>
  <c r="P954" i="2"/>
  <c r="T1030" i="2" s="1"/>
  <c r="P962" i="2"/>
  <c r="T1038" i="2" s="1"/>
  <c r="P970" i="2"/>
  <c r="T1046" i="2" s="1"/>
  <c r="P978" i="2"/>
  <c r="T1054" i="2" s="1"/>
  <c r="P986" i="2"/>
  <c r="T1062" i="2" s="1"/>
  <c r="Q957" i="2"/>
  <c r="P957" i="2"/>
  <c r="T1033" i="2" s="1"/>
  <c r="Q965" i="2"/>
  <c r="P965" i="2"/>
  <c r="T1041" i="2" s="1"/>
  <c r="Q959" i="2"/>
  <c r="P959" i="2"/>
  <c r="T1035" i="2" s="1"/>
  <c r="Q967" i="2"/>
  <c r="P967" i="2"/>
  <c r="T1043" i="2" s="1"/>
  <c r="Q953" i="2"/>
  <c r="P953" i="2"/>
  <c r="T1029" i="2" s="1"/>
  <c r="Q961" i="2"/>
  <c r="P961" i="2"/>
  <c r="T1037" i="2" s="1"/>
  <c r="Q969" i="2"/>
  <c r="P969" i="2"/>
  <c r="T1045" i="2" s="1"/>
  <c r="Q955" i="2"/>
  <c r="P955" i="2"/>
  <c r="T1031" i="2" s="1"/>
  <c r="Q963" i="2"/>
  <c r="P963" i="2"/>
  <c r="T1039" i="2" s="1"/>
  <c r="Q971" i="2"/>
  <c r="P971" i="2"/>
  <c r="T1047" i="2" s="1"/>
  <c r="Q977" i="2"/>
  <c r="P977" i="2"/>
  <c r="T1053" i="2" s="1"/>
  <c r="Q952" i="2"/>
  <c r="Q956" i="2"/>
  <c r="Q960" i="2"/>
  <c r="Q964" i="2"/>
  <c r="Q968" i="2"/>
  <c r="Q972" i="2"/>
  <c r="Q983" i="2"/>
  <c r="P983" i="2"/>
  <c r="T1059" i="2" s="1"/>
  <c r="Q988" i="2"/>
  <c r="Q973" i="2"/>
  <c r="P973" i="2"/>
  <c r="T1049" i="2" s="1"/>
  <c r="Q978" i="2"/>
  <c r="Q989" i="2"/>
  <c r="P989" i="2"/>
  <c r="T1065" i="2" s="1"/>
  <c r="Q979" i="2"/>
  <c r="P979" i="2"/>
  <c r="T1055" i="2" s="1"/>
  <c r="Q984" i="2"/>
  <c r="Q974" i="2"/>
  <c r="Q985" i="2"/>
  <c r="P985" i="2"/>
  <c r="T1061" i="2" s="1"/>
  <c r="Q954" i="2"/>
  <c r="Q958" i="2"/>
  <c r="Q962" i="2"/>
  <c r="Q966" i="2"/>
  <c r="Q970" i="2"/>
  <c r="Q975" i="2"/>
  <c r="P975" i="2"/>
  <c r="T1051" i="2" s="1"/>
  <c r="Q980" i="2"/>
  <c r="Q981" i="2"/>
  <c r="P981" i="2"/>
  <c r="T1057" i="2" s="1"/>
  <c r="Q986" i="2"/>
  <c r="Q976" i="2"/>
  <c r="Q987" i="2"/>
  <c r="P987" i="2"/>
  <c r="T1063" i="2" s="1"/>
  <c r="M951" i="2"/>
  <c r="L951" i="2"/>
  <c r="M950" i="2"/>
  <c r="L950" i="2"/>
  <c r="M949" i="2"/>
  <c r="L949" i="2"/>
  <c r="M948" i="2"/>
  <c r="L948" i="2"/>
  <c r="M947" i="2"/>
  <c r="L947" i="2"/>
  <c r="M946" i="2"/>
  <c r="L946" i="2"/>
  <c r="M945" i="2"/>
  <c r="L945" i="2"/>
  <c r="M944" i="2"/>
  <c r="L944" i="2"/>
  <c r="M943" i="2"/>
  <c r="L943" i="2"/>
  <c r="M942" i="2"/>
  <c r="L942" i="2"/>
  <c r="M941" i="2"/>
  <c r="L941" i="2"/>
  <c r="M940" i="2"/>
  <c r="L940" i="2"/>
  <c r="M939" i="2"/>
  <c r="L939" i="2"/>
  <c r="M938" i="2"/>
  <c r="L938" i="2"/>
  <c r="M937" i="2"/>
  <c r="L937" i="2"/>
  <c r="M936" i="2"/>
  <c r="L936" i="2"/>
  <c r="M935" i="2"/>
  <c r="L935" i="2"/>
  <c r="M934" i="2"/>
  <c r="L934" i="2"/>
  <c r="M933" i="2"/>
  <c r="L933" i="2"/>
  <c r="M932" i="2"/>
  <c r="L932" i="2"/>
  <c r="M931" i="2"/>
  <c r="L931" i="2"/>
  <c r="M930" i="2"/>
  <c r="L930" i="2"/>
  <c r="M929" i="2"/>
  <c r="L929" i="2"/>
  <c r="M928" i="2"/>
  <c r="L928" i="2"/>
  <c r="M927" i="2"/>
  <c r="L927" i="2"/>
  <c r="M926" i="2"/>
  <c r="L926" i="2"/>
  <c r="M925" i="2"/>
  <c r="L925" i="2"/>
  <c r="M924" i="2"/>
  <c r="L924" i="2"/>
  <c r="M923" i="2"/>
  <c r="L923" i="2"/>
  <c r="M922" i="2"/>
  <c r="L922" i="2"/>
  <c r="M921" i="2"/>
  <c r="L921" i="2"/>
  <c r="M920" i="2"/>
  <c r="L920" i="2"/>
  <c r="M919" i="2"/>
  <c r="L919" i="2"/>
  <c r="M918" i="2"/>
  <c r="L918" i="2"/>
  <c r="M917" i="2"/>
  <c r="L917" i="2"/>
  <c r="M916" i="2"/>
  <c r="L916" i="2"/>
  <c r="M915" i="2"/>
  <c r="L915" i="2"/>
  <c r="M914" i="2"/>
  <c r="L914" i="2"/>
  <c r="N916" i="2"/>
  <c r="O916" i="2" s="1"/>
  <c r="S1372" i="2" s="1"/>
  <c r="N917" i="2"/>
  <c r="O917" i="2" s="1"/>
  <c r="S1373" i="2" s="1"/>
  <c r="N918" i="2"/>
  <c r="O918" i="2" s="1"/>
  <c r="S1374" i="2" s="1"/>
  <c r="N919" i="2"/>
  <c r="O919" i="2" s="1"/>
  <c r="S1375" i="2" s="1"/>
  <c r="N920" i="2"/>
  <c r="O920" i="2" s="1"/>
  <c r="S1376" i="2" s="1"/>
  <c r="N921" i="2"/>
  <c r="O921" i="2" s="1"/>
  <c r="S1377" i="2" s="1"/>
  <c r="N922" i="2"/>
  <c r="O922" i="2" s="1"/>
  <c r="S1378" i="2" s="1"/>
  <c r="N923" i="2"/>
  <c r="O923" i="2" s="1"/>
  <c r="S1379" i="2" s="1"/>
  <c r="N924" i="2"/>
  <c r="O924" i="2" s="1"/>
  <c r="S1380" i="2" s="1"/>
  <c r="N925" i="2"/>
  <c r="O925" i="2" s="1"/>
  <c r="S1381" i="2" s="1"/>
  <c r="N926" i="2"/>
  <c r="O926" i="2" s="1"/>
  <c r="S1382" i="2" s="1"/>
  <c r="N927" i="2"/>
  <c r="O927" i="2" s="1"/>
  <c r="S1383" i="2" s="1"/>
  <c r="N928" i="2"/>
  <c r="O928" i="2" s="1"/>
  <c r="S1384" i="2" s="1"/>
  <c r="N929" i="2"/>
  <c r="O929" i="2" s="1"/>
  <c r="S1385" i="2" s="1"/>
  <c r="N930" i="2"/>
  <c r="O930" i="2" s="1"/>
  <c r="S1386" i="2" s="1"/>
  <c r="N931" i="2"/>
  <c r="O931" i="2" s="1"/>
  <c r="S1387" i="2" s="1"/>
  <c r="N932" i="2"/>
  <c r="O932" i="2" s="1"/>
  <c r="S1388" i="2" s="1"/>
  <c r="N933" i="2"/>
  <c r="O933" i="2" s="1"/>
  <c r="N934" i="2"/>
  <c r="O934" i="2" s="1"/>
  <c r="S1390" i="2" s="1"/>
  <c r="N935" i="2"/>
  <c r="O935" i="2" s="1"/>
  <c r="S1391" i="2" s="1"/>
  <c r="N936" i="2"/>
  <c r="O936" i="2" s="1"/>
  <c r="S1392" i="2" s="1"/>
  <c r="N937" i="2"/>
  <c r="O937" i="2" s="1"/>
  <c r="S1393" i="2" s="1"/>
  <c r="N938" i="2"/>
  <c r="O938" i="2" s="1"/>
  <c r="S1394" i="2" s="1"/>
  <c r="N939" i="2"/>
  <c r="O939" i="2" s="1"/>
  <c r="S1395" i="2" s="1"/>
  <c r="N940" i="2"/>
  <c r="O940" i="2" s="1"/>
  <c r="S1396" i="2" s="1"/>
  <c r="N941" i="2"/>
  <c r="O941" i="2" s="1"/>
  <c r="N942" i="2"/>
  <c r="O942" i="2" s="1"/>
  <c r="S1398" i="2" s="1"/>
  <c r="N943" i="2"/>
  <c r="O943" i="2" s="1"/>
  <c r="S1399" i="2" s="1"/>
  <c r="N944" i="2"/>
  <c r="O944" i="2" s="1"/>
  <c r="S1400" i="2" s="1"/>
  <c r="N945" i="2"/>
  <c r="O945" i="2" s="1"/>
  <c r="S1401" i="2" s="1"/>
  <c r="N946" i="2"/>
  <c r="O946" i="2" s="1"/>
  <c r="S1402" i="2" s="1"/>
  <c r="N947" i="2"/>
  <c r="O947" i="2" s="1"/>
  <c r="S1403" i="2" s="1"/>
  <c r="N948" i="2"/>
  <c r="O948" i="2" s="1"/>
  <c r="S1404" i="2" s="1"/>
  <c r="N949" i="2"/>
  <c r="O949" i="2" s="1"/>
  <c r="S1405" i="2" s="1"/>
  <c r="N950" i="2"/>
  <c r="O950" i="2" s="1"/>
  <c r="S1406" i="2" s="1"/>
  <c r="N951" i="2"/>
  <c r="O951" i="2" s="1"/>
  <c r="S1407" i="2" s="1"/>
  <c r="N915" i="2"/>
  <c r="O915" i="2" s="1"/>
  <c r="S1371" i="2" s="1"/>
  <c r="N914" i="2"/>
  <c r="O914" i="2" s="1"/>
  <c r="S1370" i="2" s="1"/>
  <c r="Q3526" i="2" l="1"/>
  <c r="P3526" i="2"/>
  <c r="S3526" i="2"/>
  <c r="N3527" i="2"/>
  <c r="O3527" i="2" s="1"/>
  <c r="A3528" i="2"/>
  <c r="N2733" i="2"/>
  <c r="O2733" i="2" s="1"/>
  <c r="S3189" i="2" s="1"/>
  <c r="S2732" i="2"/>
  <c r="P2732" i="2"/>
  <c r="Q2732" i="2"/>
  <c r="Q941" i="2"/>
  <c r="S1397" i="2"/>
  <c r="Q933" i="2"/>
  <c r="S1389" i="2"/>
  <c r="Q948" i="2"/>
  <c r="P948" i="2"/>
  <c r="Q940" i="2"/>
  <c r="P940" i="2"/>
  <c r="Q932" i="2"/>
  <c r="P932" i="2"/>
  <c r="P924" i="2"/>
  <c r="Q924" i="2"/>
  <c r="Q916" i="2"/>
  <c r="P916" i="2"/>
  <c r="Q923" i="2"/>
  <c r="P923" i="2"/>
  <c r="P947" i="2"/>
  <c r="Q947" i="2"/>
  <c r="Q931" i="2"/>
  <c r="P931" i="2"/>
  <c r="Q915" i="2"/>
  <c r="P915" i="2"/>
  <c r="Q939" i="2"/>
  <c r="P939" i="2"/>
  <c r="Q919" i="2"/>
  <c r="P919" i="2"/>
  <c r="Q929" i="2"/>
  <c r="P929" i="2"/>
  <c r="Q951" i="2"/>
  <c r="P951" i="2"/>
  <c r="Q922" i="2"/>
  <c r="P922" i="2"/>
  <c r="Q934" i="2"/>
  <c r="P934" i="2"/>
  <c r="Q944" i="2"/>
  <c r="P944" i="2"/>
  <c r="Q927" i="2"/>
  <c r="P927" i="2"/>
  <c r="Q937" i="2"/>
  <c r="P937" i="2"/>
  <c r="Q920" i="2"/>
  <c r="P920" i="2"/>
  <c r="Q930" i="2"/>
  <c r="P930" i="2"/>
  <c r="Q942" i="2"/>
  <c r="P942" i="2"/>
  <c r="P935" i="2"/>
  <c r="Q935" i="2"/>
  <c r="Q945" i="2"/>
  <c r="P945" i="2"/>
  <c r="Q918" i="2"/>
  <c r="P918" i="2"/>
  <c r="Q928" i="2"/>
  <c r="P928" i="2"/>
  <c r="Q938" i="2"/>
  <c r="P938" i="2"/>
  <c r="Q950" i="2"/>
  <c r="P950" i="2"/>
  <c r="Q921" i="2"/>
  <c r="P921" i="2"/>
  <c r="P943" i="2"/>
  <c r="Q943" i="2"/>
  <c r="Q914" i="2"/>
  <c r="P914" i="2"/>
  <c r="P926" i="2"/>
  <c r="Q926" i="2"/>
  <c r="Q936" i="2"/>
  <c r="P936" i="2"/>
  <c r="Q946" i="2"/>
  <c r="P946" i="2"/>
  <c r="P925" i="2"/>
  <c r="P933" i="2"/>
  <c r="P949" i="2"/>
  <c r="Q925" i="2"/>
  <c r="P917" i="2"/>
  <c r="Q949" i="2"/>
  <c r="P941" i="2"/>
  <c r="Q917" i="2"/>
  <c r="A3529" i="2" l="1"/>
  <c r="N3528" i="2"/>
  <c r="O3528" i="2" s="1"/>
  <c r="P3527" i="2"/>
  <c r="S3527" i="2"/>
  <c r="Q3527" i="2"/>
  <c r="Q2733" i="2"/>
  <c r="P2733" i="2"/>
  <c r="S2733" i="2"/>
  <c r="N2734" i="2"/>
  <c r="O2734" i="2" s="1"/>
  <c r="S3190" i="2" s="1"/>
  <c r="A3530" i="2" l="1"/>
  <c r="N3529" i="2"/>
  <c r="O3529" i="2" s="1"/>
  <c r="Q3528" i="2"/>
  <c r="P3528" i="2"/>
  <c r="S3528" i="2"/>
  <c r="Q2734" i="2"/>
  <c r="P2734" i="2"/>
  <c r="S2734" i="2"/>
  <c r="N2735" i="2"/>
  <c r="O2735" i="2" s="1"/>
  <c r="S3191" i="2" s="1"/>
  <c r="N913" i="2"/>
  <c r="O913" i="2" s="1"/>
  <c r="S1369" i="2" s="1"/>
  <c r="N912" i="2"/>
  <c r="O912" i="2" s="1"/>
  <c r="S1368" i="2" s="1"/>
  <c r="N911" i="2"/>
  <c r="O911" i="2" s="1"/>
  <c r="S1367" i="2" s="1"/>
  <c r="N910" i="2"/>
  <c r="O910" i="2" s="1"/>
  <c r="S1366" i="2" s="1"/>
  <c r="N909" i="2"/>
  <c r="O909" i="2" s="1"/>
  <c r="S1365" i="2" s="1"/>
  <c r="N908" i="2"/>
  <c r="O908" i="2" s="1"/>
  <c r="S1364" i="2" s="1"/>
  <c r="N907" i="2"/>
  <c r="O907" i="2" s="1"/>
  <c r="S1363" i="2" s="1"/>
  <c r="N906" i="2"/>
  <c r="O906" i="2" s="1"/>
  <c r="S1362" i="2" s="1"/>
  <c r="N905" i="2"/>
  <c r="O905" i="2" s="1"/>
  <c r="S1361" i="2" s="1"/>
  <c r="N904" i="2"/>
  <c r="O904" i="2" s="1"/>
  <c r="S1360" i="2" s="1"/>
  <c r="N903" i="2"/>
  <c r="O903" i="2" s="1"/>
  <c r="S1359" i="2" s="1"/>
  <c r="N902" i="2"/>
  <c r="O902" i="2" s="1"/>
  <c r="S1358" i="2" s="1"/>
  <c r="N901" i="2"/>
  <c r="O901" i="2" s="1"/>
  <c r="S1357" i="2" s="1"/>
  <c r="N900" i="2"/>
  <c r="O900" i="2" s="1"/>
  <c r="S1356" i="2" s="1"/>
  <c r="N899" i="2"/>
  <c r="O899" i="2" s="1"/>
  <c r="S1355" i="2" s="1"/>
  <c r="N898" i="2"/>
  <c r="O898" i="2" s="1"/>
  <c r="S1354" i="2" s="1"/>
  <c r="N897" i="2"/>
  <c r="O897" i="2" s="1"/>
  <c r="S1353" i="2" s="1"/>
  <c r="N896" i="2"/>
  <c r="O896" i="2" s="1"/>
  <c r="S1352" i="2" s="1"/>
  <c r="N895" i="2"/>
  <c r="O895" i="2" s="1"/>
  <c r="S1351" i="2" s="1"/>
  <c r="N894" i="2"/>
  <c r="O894" i="2" s="1"/>
  <c r="S1350" i="2" s="1"/>
  <c r="N893" i="2"/>
  <c r="O893" i="2" s="1"/>
  <c r="S1349" i="2" s="1"/>
  <c r="N892" i="2"/>
  <c r="O892" i="2" s="1"/>
  <c r="S1348" i="2" s="1"/>
  <c r="N891" i="2"/>
  <c r="O891" i="2" s="1"/>
  <c r="S1347" i="2" s="1"/>
  <c r="N890" i="2"/>
  <c r="O890" i="2" s="1"/>
  <c r="S1346" i="2" s="1"/>
  <c r="N889" i="2"/>
  <c r="O889" i="2" s="1"/>
  <c r="S1345" i="2" s="1"/>
  <c r="N888" i="2"/>
  <c r="O888" i="2" s="1"/>
  <c r="S1344" i="2" s="1"/>
  <c r="N887" i="2"/>
  <c r="O887" i="2" s="1"/>
  <c r="S1343" i="2" s="1"/>
  <c r="N886" i="2"/>
  <c r="O886" i="2" s="1"/>
  <c r="S1342" i="2" s="1"/>
  <c r="N885" i="2"/>
  <c r="O885" i="2" s="1"/>
  <c r="S1341" i="2" s="1"/>
  <c r="N884" i="2"/>
  <c r="O884" i="2" s="1"/>
  <c r="S1340" i="2" s="1"/>
  <c r="N883" i="2"/>
  <c r="O883" i="2" s="1"/>
  <c r="S1339" i="2" s="1"/>
  <c r="N882" i="2"/>
  <c r="O882" i="2" s="1"/>
  <c r="S1338" i="2" s="1"/>
  <c r="N881" i="2"/>
  <c r="O881" i="2" s="1"/>
  <c r="S1337" i="2" s="1"/>
  <c r="N880" i="2"/>
  <c r="O880" i="2" s="1"/>
  <c r="S1336" i="2" s="1"/>
  <c r="N879" i="2"/>
  <c r="O879" i="2" s="1"/>
  <c r="S1335" i="2" s="1"/>
  <c r="N878" i="2"/>
  <c r="O878" i="2" s="1"/>
  <c r="S1334" i="2" s="1"/>
  <c r="N877" i="2"/>
  <c r="O877" i="2" s="1"/>
  <c r="S1333" i="2" s="1"/>
  <c r="N876" i="2"/>
  <c r="O876" i="2" s="1"/>
  <c r="S1332" i="2" s="1"/>
  <c r="M913" i="2"/>
  <c r="L913" i="2"/>
  <c r="M912" i="2"/>
  <c r="L912" i="2"/>
  <c r="M911" i="2"/>
  <c r="L911" i="2"/>
  <c r="M910" i="2"/>
  <c r="L910" i="2"/>
  <c r="M909" i="2"/>
  <c r="L909" i="2"/>
  <c r="M908" i="2"/>
  <c r="L908" i="2"/>
  <c r="M907" i="2"/>
  <c r="L907" i="2"/>
  <c r="M906" i="2"/>
  <c r="L906" i="2"/>
  <c r="M905" i="2"/>
  <c r="L905" i="2"/>
  <c r="M904" i="2"/>
  <c r="L904" i="2"/>
  <c r="M903" i="2"/>
  <c r="L903" i="2"/>
  <c r="M902" i="2"/>
  <c r="L902" i="2"/>
  <c r="M901" i="2"/>
  <c r="L901" i="2"/>
  <c r="M900" i="2"/>
  <c r="L900" i="2"/>
  <c r="M899" i="2"/>
  <c r="L899" i="2"/>
  <c r="M898" i="2"/>
  <c r="L898" i="2"/>
  <c r="M897" i="2"/>
  <c r="L897" i="2"/>
  <c r="M896" i="2"/>
  <c r="L896" i="2"/>
  <c r="M895" i="2"/>
  <c r="L895" i="2"/>
  <c r="M894" i="2"/>
  <c r="L894" i="2"/>
  <c r="M893" i="2"/>
  <c r="L893" i="2"/>
  <c r="M892" i="2"/>
  <c r="L892" i="2"/>
  <c r="M891" i="2"/>
  <c r="L891" i="2"/>
  <c r="M890" i="2"/>
  <c r="L890" i="2"/>
  <c r="M889" i="2"/>
  <c r="L889" i="2"/>
  <c r="M888" i="2"/>
  <c r="L888" i="2"/>
  <c r="M887" i="2"/>
  <c r="L887" i="2"/>
  <c r="M886" i="2"/>
  <c r="L886" i="2"/>
  <c r="M885" i="2"/>
  <c r="L885" i="2"/>
  <c r="M884" i="2"/>
  <c r="L884" i="2"/>
  <c r="M883" i="2"/>
  <c r="L883" i="2"/>
  <c r="M882" i="2"/>
  <c r="L882" i="2"/>
  <c r="M881" i="2"/>
  <c r="L881" i="2"/>
  <c r="M880" i="2"/>
  <c r="L880" i="2"/>
  <c r="M879" i="2"/>
  <c r="L879" i="2"/>
  <c r="M878" i="2"/>
  <c r="L878" i="2"/>
  <c r="M877" i="2"/>
  <c r="L877" i="2"/>
  <c r="M876" i="2"/>
  <c r="L876" i="2"/>
  <c r="Q3529" i="2" l="1"/>
  <c r="P3529" i="2"/>
  <c r="S3529" i="2"/>
  <c r="A3531" i="2"/>
  <c r="N3530" i="2"/>
  <c r="O3530" i="2" s="1"/>
  <c r="Q2735" i="2"/>
  <c r="S2735" i="2"/>
  <c r="P2735" i="2"/>
  <c r="N2736" i="2"/>
  <c r="O2736" i="2" s="1"/>
  <c r="S3192" i="2" s="1"/>
  <c r="Q881" i="2"/>
  <c r="P881" i="2"/>
  <c r="Q889" i="2"/>
  <c r="P889" i="2"/>
  <c r="Q897" i="2"/>
  <c r="P897" i="2"/>
  <c r="Q905" i="2"/>
  <c r="P905" i="2"/>
  <c r="Q913" i="2"/>
  <c r="P913" i="2"/>
  <c r="Q876" i="2"/>
  <c r="P876" i="2"/>
  <c r="Q884" i="2"/>
  <c r="P884" i="2"/>
  <c r="Q892" i="2"/>
  <c r="P892" i="2"/>
  <c r="Q900" i="2"/>
  <c r="P900" i="2"/>
  <c r="Q908" i="2"/>
  <c r="P908" i="2"/>
  <c r="Q879" i="2"/>
  <c r="P879" i="2"/>
  <c r="Q887" i="2"/>
  <c r="P887" i="2"/>
  <c r="Q895" i="2"/>
  <c r="P895" i="2"/>
  <c r="Q903" i="2"/>
  <c r="P903" i="2"/>
  <c r="Q911" i="2"/>
  <c r="P911" i="2"/>
  <c r="Q882" i="2"/>
  <c r="P882" i="2"/>
  <c r="Q890" i="2"/>
  <c r="P890" i="2"/>
  <c r="Q898" i="2"/>
  <c r="P898" i="2"/>
  <c r="Q906" i="2"/>
  <c r="P906" i="2"/>
  <c r="Q877" i="2"/>
  <c r="P877" i="2"/>
  <c r="Q885" i="2"/>
  <c r="P885" i="2"/>
  <c r="Q893" i="2"/>
  <c r="P893" i="2"/>
  <c r="Q901" i="2"/>
  <c r="P901" i="2"/>
  <c r="Q909" i="2"/>
  <c r="P909" i="2"/>
  <c r="Q880" i="2"/>
  <c r="P880" i="2"/>
  <c r="Q888" i="2"/>
  <c r="P888" i="2"/>
  <c r="Q896" i="2"/>
  <c r="P896" i="2"/>
  <c r="Q904" i="2"/>
  <c r="P904" i="2"/>
  <c r="Q912" i="2"/>
  <c r="P912" i="2"/>
  <c r="Q883" i="2"/>
  <c r="P883" i="2"/>
  <c r="Q891" i="2"/>
  <c r="P891" i="2"/>
  <c r="Q899" i="2"/>
  <c r="P899" i="2"/>
  <c r="Q907" i="2"/>
  <c r="P907" i="2"/>
  <c r="Q878" i="2"/>
  <c r="P878" i="2"/>
  <c r="Q886" i="2"/>
  <c r="P886" i="2"/>
  <c r="Q894" i="2"/>
  <c r="P894" i="2"/>
  <c r="Q902" i="2"/>
  <c r="P902" i="2"/>
  <c r="Q910" i="2"/>
  <c r="P910" i="2"/>
  <c r="Q3530" i="2" l="1"/>
  <c r="P3530" i="2"/>
  <c r="S3530" i="2"/>
  <c r="A3532" i="2"/>
  <c r="N3531" i="2"/>
  <c r="O3531" i="2" s="1"/>
  <c r="N2737" i="2"/>
  <c r="O2737" i="2" s="1"/>
  <c r="S3193" i="2" s="1"/>
  <c r="S2736" i="2"/>
  <c r="P2736" i="2"/>
  <c r="Q2736" i="2"/>
  <c r="M875" i="2"/>
  <c r="L875" i="2"/>
  <c r="M874" i="2"/>
  <c r="L874" i="2"/>
  <c r="M873" i="2"/>
  <c r="L873" i="2"/>
  <c r="M872" i="2"/>
  <c r="L872" i="2"/>
  <c r="M871" i="2"/>
  <c r="L871" i="2"/>
  <c r="M870" i="2"/>
  <c r="L870" i="2"/>
  <c r="M869" i="2"/>
  <c r="L869" i="2"/>
  <c r="M868" i="2"/>
  <c r="L868" i="2"/>
  <c r="M867" i="2"/>
  <c r="L867" i="2"/>
  <c r="M866" i="2"/>
  <c r="L866" i="2"/>
  <c r="M865" i="2"/>
  <c r="L865" i="2"/>
  <c r="M864" i="2"/>
  <c r="L864" i="2"/>
  <c r="M863" i="2"/>
  <c r="L863" i="2"/>
  <c r="M862" i="2"/>
  <c r="L862" i="2"/>
  <c r="M861" i="2"/>
  <c r="L861" i="2"/>
  <c r="M860" i="2"/>
  <c r="L860" i="2"/>
  <c r="M859" i="2"/>
  <c r="L859" i="2"/>
  <c r="M858" i="2"/>
  <c r="L858" i="2"/>
  <c r="M857" i="2"/>
  <c r="L857" i="2"/>
  <c r="M856" i="2"/>
  <c r="L856" i="2"/>
  <c r="M855" i="2"/>
  <c r="L855" i="2"/>
  <c r="M854" i="2"/>
  <c r="L854" i="2"/>
  <c r="M853" i="2"/>
  <c r="L853" i="2"/>
  <c r="M852" i="2"/>
  <c r="L852" i="2"/>
  <c r="M851" i="2"/>
  <c r="L851" i="2"/>
  <c r="M850" i="2"/>
  <c r="L850" i="2"/>
  <c r="M849" i="2"/>
  <c r="L849" i="2"/>
  <c r="M848" i="2"/>
  <c r="L848" i="2"/>
  <c r="M847" i="2"/>
  <c r="L847" i="2"/>
  <c r="M846" i="2"/>
  <c r="L846" i="2"/>
  <c r="M845" i="2"/>
  <c r="L845" i="2"/>
  <c r="M844" i="2"/>
  <c r="L844" i="2"/>
  <c r="M843" i="2"/>
  <c r="L843" i="2"/>
  <c r="M842" i="2"/>
  <c r="L842" i="2"/>
  <c r="M841" i="2"/>
  <c r="L841" i="2"/>
  <c r="M840" i="2"/>
  <c r="L840" i="2"/>
  <c r="M839" i="2"/>
  <c r="L839" i="2"/>
  <c r="M838" i="2"/>
  <c r="L838" i="2"/>
  <c r="N875" i="2"/>
  <c r="O875" i="2" s="1"/>
  <c r="S1331" i="2" s="1"/>
  <c r="N874" i="2"/>
  <c r="O874" i="2" s="1"/>
  <c r="S1330" i="2" s="1"/>
  <c r="N873" i="2"/>
  <c r="O873" i="2" s="1"/>
  <c r="S1329" i="2" s="1"/>
  <c r="N872" i="2"/>
  <c r="O872" i="2" s="1"/>
  <c r="S1328" i="2" s="1"/>
  <c r="N871" i="2"/>
  <c r="O871" i="2" s="1"/>
  <c r="S1327" i="2" s="1"/>
  <c r="N870" i="2"/>
  <c r="O870" i="2" s="1"/>
  <c r="S1326" i="2" s="1"/>
  <c r="N869" i="2"/>
  <c r="O869" i="2" s="1"/>
  <c r="N868" i="2"/>
  <c r="O868" i="2" s="1"/>
  <c r="S1324" i="2" s="1"/>
  <c r="N867" i="2"/>
  <c r="O867" i="2" s="1"/>
  <c r="S1323" i="2" s="1"/>
  <c r="N866" i="2"/>
  <c r="O866" i="2" s="1"/>
  <c r="S1322" i="2" s="1"/>
  <c r="N865" i="2"/>
  <c r="O865" i="2" s="1"/>
  <c r="S1321" i="2" s="1"/>
  <c r="N864" i="2"/>
  <c r="O864" i="2" s="1"/>
  <c r="S1320" i="2" s="1"/>
  <c r="N863" i="2"/>
  <c r="O863" i="2" s="1"/>
  <c r="S1319" i="2" s="1"/>
  <c r="N862" i="2"/>
  <c r="O862" i="2" s="1"/>
  <c r="S1318" i="2" s="1"/>
  <c r="N861" i="2"/>
  <c r="O861" i="2" s="1"/>
  <c r="S1317" i="2" s="1"/>
  <c r="N860" i="2"/>
  <c r="O860" i="2" s="1"/>
  <c r="S1316" i="2" s="1"/>
  <c r="N859" i="2"/>
  <c r="O859" i="2" s="1"/>
  <c r="N858" i="2"/>
  <c r="O858" i="2" s="1"/>
  <c r="S1314" i="2" s="1"/>
  <c r="N857" i="2"/>
  <c r="O857" i="2" s="1"/>
  <c r="S1313" i="2" s="1"/>
  <c r="N856" i="2"/>
  <c r="O856" i="2" s="1"/>
  <c r="N855" i="2"/>
  <c r="O855" i="2" s="1"/>
  <c r="S1311" i="2" s="1"/>
  <c r="N854" i="2"/>
  <c r="O854" i="2" s="1"/>
  <c r="S1310" i="2" s="1"/>
  <c r="N853" i="2"/>
  <c r="O853" i="2" s="1"/>
  <c r="S1309" i="2" s="1"/>
  <c r="N852" i="2"/>
  <c r="O852" i="2" s="1"/>
  <c r="S1308" i="2" s="1"/>
  <c r="N851" i="2"/>
  <c r="O851" i="2" s="1"/>
  <c r="N850" i="2"/>
  <c r="O850" i="2" s="1"/>
  <c r="S1306" i="2" s="1"/>
  <c r="N849" i="2"/>
  <c r="O849" i="2" s="1"/>
  <c r="S1305" i="2" s="1"/>
  <c r="N848" i="2"/>
  <c r="O848" i="2" s="1"/>
  <c r="N847" i="2"/>
  <c r="O847" i="2" s="1"/>
  <c r="S1303" i="2" s="1"/>
  <c r="N846" i="2"/>
  <c r="O846" i="2" s="1"/>
  <c r="N845" i="2"/>
  <c r="O845" i="2" s="1"/>
  <c r="S1301" i="2" s="1"/>
  <c r="N844" i="2"/>
  <c r="O844" i="2" s="1"/>
  <c r="S1300" i="2" s="1"/>
  <c r="N843" i="2"/>
  <c r="O843" i="2" s="1"/>
  <c r="N842" i="2"/>
  <c r="O842" i="2" s="1"/>
  <c r="S1298" i="2" s="1"/>
  <c r="N841" i="2"/>
  <c r="O841" i="2" s="1"/>
  <c r="S1297" i="2" s="1"/>
  <c r="N840" i="2"/>
  <c r="O840" i="2" s="1"/>
  <c r="N839" i="2"/>
  <c r="O839" i="2" s="1"/>
  <c r="S1295" i="2" s="1"/>
  <c r="N838" i="2"/>
  <c r="O838" i="2" s="1"/>
  <c r="S1294" i="2" s="1"/>
  <c r="P3531" i="2" l="1"/>
  <c r="Q3531" i="2"/>
  <c r="S3531" i="2"/>
  <c r="A3533" i="2"/>
  <c r="N3532" i="2"/>
  <c r="O3532" i="2" s="1"/>
  <c r="N2738" i="2"/>
  <c r="O2738" i="2" s="1"/>
  <c r="S3194" i="2" s="1"/>
  <c r="P2737" i="2"/>
  <c r="S2737" i="2"/>
  <c r="Q2737" i="2"/>
  <c r="P840" i="2"/>
  <c r="T916" i="2" s="1"/>
  <c r="S1296" i="2"/>
  <c r="Q843" i="2"/>
  <c r="S1299" i="2"/>
  <c r="Q856" i="2"/>
  <c r="S1312" i="2"/>
  <c r="P869" i="2"/>
  <c r="T945" i="2" s="1"/>
  <c r="S1325" i="2"/>
  <c r="P848" i="2"/>
  <c r="T924" i="2" s="1"/>
  <c r="S1304" i="2"/>
  <c r="Q851" i="2"/>
  <c r="S1307" i="2"/>
  <c r="Q859" i="2"/>
  <c r="S1315" i="2"/>
  <c r="Q846" i="2"/>
  <c r="S1302" i="2"/>
  <c r="P864" i="2"/>
  <c r="T940" i="2" s="1"/>
  <c r="Q864" i="2"/>
  <c r="P872" i="2"/>
  <c r="T948" i="2" s="1"/>
  <c r="Q872" i="2"/>
  <c r="Q847" i="2"/>
  <c r="P847" i="2"/>
  <c r="T923" i="2" s="1"/>
  <c r="Q855" i="2"/>
  <c r="P855" i="2"/>
  <c r="T931" i="2" s="1"/>
  <c r="Q839" i="2"/>
  <c r="P839" i="2"/>
  <c r="T915" i="2" s="1"/>
  <c r="Q840" i="2"/>
  <c r="P843" i="2"/>
  <c r="T919" i="2" s="1"/>
  <c r="P853" i="2"/>
  <c r="T929" i="2" s="1"/>
  <c r="Q860" i="2"/>
  <c r="P860" i="2"/>
  <c r="T936" i="2" s="1"/>
  <c r="Q865" i="2"/>
  <c r="P865" i="2"/>
  <c r="T941" i="2" s="1"/>
  <c r="Q870" i="2"/>
  <c r="P870" i="2"/>
  <c r="T946" i="2" s="1"/>
  <c r="Q875" i="2"/>
  <c r="P875" i="2"/>
  <c r="T951" i="2" s="1"/>
  <c r="Q850" i="2"/>
  <c r="Q853" i="2"/>
  <c r="Q857" i="2"/>
  <c r="P857" i="2"/>
  <c r="T933" i="2" s="1"/>
  <c r="Q861" i="2"/>
  <c r="Q871" i="2"/>
  <c r="P871" i="2"/>
  <c r="T947" i="2" s="1"/>
  <c r="P838" i="2"/>
  <c r="T914" i="2" s="1"/>
  <c r="Q841" i="2"/>
  <c r="P841" i="2"/>
  <c r="T917" i="2" s="1"/>
  <c r="Q844" i="2"/>
  <c r="P844" i="2"/>
  <c r="T920" i="2" s="1"/>
  <c r="P850" i="2"/>
  <c r="T926" i="2" s="1"/>
  <c r="P854" i="2"/>
  <c r="T930" i="2" s="1"/>
  <c r="P861" i="2"/>
  <c r="T937" i="2" s="1"/>
  <c r="Q866" i="2"/>
  <c r="P866" i="2"/>
  <c r="T942" i="2" s="1"/>
  <c r="Q838" i="2"/>
  <c r="Q854" i="2"/>
  <c r="Q862" i="2"/>
  <c r="P862" i="2"/>
  <c r="T938" i="2" s="1"/>
  <c r="Q867" i="2"/>
  <c r="P867" i="2"/>
  <c r="T943" i="2" s="1"/>
  <c r="P845" i="2"/>
  <c r="T921" i="2" s="1"/>
  <c r="Q848" i="2"/>
  <c r="P851" i="2"/>
  <c r="T927" i="2" s="1"/>
  <c r="Q858" i="2"/>
  <c r="P858" i="2"/>
  <c r="T934" i="2" s="1"/>
  <c r="Q863" i="2"/>
  <c r="P863" i="2"/>
  <c r="T939" i="2" s="1"/>
  <c r="Q842" i="2"/>
  <c r="Q845" i="2"/>
  <c r="Q868" i="2"/>
  <c r="P868" i="2"/>
  <c r="T944" i="2" s="1"/>
  <c r="Q873" i="2"/>
  <c r="P873" i="2"/>
  <c r="T949" i="2" s="1"/>
  <c r="P842" i="2"/>
  <c r="T918" i="2" s="1"/>
  <c r="P846" i="2"/>
  <c r="T922" i="2" s="1"/>
  <c r="Q849" i="2"/>
  <c r="P849" i="2"/>
  <c r="T925" i="2" s="1"/>
  <c r="Q852" i="2"/>
  <c r="P852" i="2"/>
  <c r="T928" i="2" s="1"/>
  <c r="P859" i="2"/>
  <c r="T935" i="2" s="1"/>
  <c r="Q869" i="2"/>
  <c r="P856" i="2"/>
  <c r="T932" i="2" s="1"/>
  <c r="P874" i="2"/>
  <c r="T950" i="2" s="1"/>
  <c r="Q874" i="2"/>
  <c r="L801" i="2"/>
  <c r="M801" i="2"/>
  <c r="L802" i="2"/>
  <c r="M802" i="2"/>
  <c r="L803" i="2"/>
  <c r="M803" i="2"/>
  <c r="L804" i="2"/>
  <c r="M804" i="2"/>
  <c r="L805" i="2"/>
  <c r="M805" i="2"/>
  <c r="L806" i="2"/>
  <c r="M806" i="2"/>
  <c r="L807" i="2"/>
  <c r="M807" i="2"/>
  <c r="L808" i="2"/>
  <c r="M808" i="2"/>
  <c r="L809" i="2"/>
  <c r="M809" i="2"/>
  <c r="L810" i="2"/>
  <c r="M810" i="2"/>
  <c r="L811" i="2"/>
  <c r="M811" i="2"/>
  <c r="L812" i="2"/>
  <c r="M812" i="2"/>
  <c r="L813" i="2"/>
  <c r="M813" i="2"/>
  <c r="L814" i="2"/>
  <c r="M814" i="2"/>
  <c r="L815" i="2"/>
  <c r="M815" i="2"/>
  <c r="L816" i="2"/>
  <c r="M816" i="2"/>
  <c r="L817" i="2"/>
  <c r="M817" i="2"/>
  <c r="L818" i="2"/>
  <c r="M818" i="2"/>
  <c r="L819" i="2"/>
  <c r="M819" i="2"/>
  <c r="L820" i="2"/>
  <c r="M820" i="2"/>
  <c r="L821" i="2"/>
  <c r="M821" i="2"/>
  <c r="L822" i="2"/>
  <c r="M822" i="2"/>
  <c r="L823" i="2"/>
  <c r="M823" i="2"/>
  <c r="L824" i="2"/>
  <c r="M824" i="2"/>
  <c r="L825" i="2"/>
  <c r="M825" i="2"/>
  <c r="L826" i="2"/>
  <c r="M826" i="2"/>
  <c r="L827" i="2"/>
  <c r="M827" i="2"/>
  <c r="L828" i="2"/>
  <c r="M828" i="2"/>
  <c r="L829" i="2"/>
  <c r="M829" i="2"/>
  <c r="L830" i="2"/>
  <c r="M830" i="2"/>
  <c r="L831" i="2"/>
  <c r="M831" i="2"/>
  <c r="L832" i="2"/>
  <c r="M832" i="2"/>
  <c r="L833" i="2"/>
  <c r="M833" i="2"/>
  <c r="L834" i="2"/>
  <c r="M834" i="2"/>
  <c r="L835" i="2"/>
  <c r="M835" i="2"/>
  <c r="L836" i="2"/>
  <c r="M836" i="2"/>
  <c r="L837" i="2"/>
  <c r="M837" i="2"/>
  <c r="N802" i="2"/>
  <c r="O802" i="2" s="1"/>
  <c r="S1258" i="2" s="1"/>
  <c r="N803" i="2"/>
  <c r="O803" i="2" s="1"/>
  <c r="S1259" i="2" s="1"/>
  <c r="N804" i="2"/>
  <c r="O804" i="2" s="1"/>
  <c r="S1260" i="2" s="1"/>
  <c r="N805" i="2"/>
  <c r="O805" i="2" s="1"/>
  <c r="S1261" i="2" s="1"/>
  <c r="N806" i="2"/>
  <c r="O806" i="2" s="1"/>
  <c r="N807" i="2"/>
  <c r="O807" i="2" s="1"/>
  <c r="N808" i="2"/>
  <c r="O808" i="2" s="1"/>
  <c r="N809" i="2"/>
  <c r="O809" i="2" s="1"/>
  <c r="S1265" i="2" s="1"/>
  <c r="N810" i="2"/>
  <c r="O810" i="2" s="1"/>
  <c r="S1266" i="2" s="1"/>
  <c r="N811" i="2"/>
  <c r="O811" i="2" s="1"/>
  <c r="S1267" i="2" s="1"/>
  <c r="N812" i="2"/>
  <c r="O812" i="2" s="1"/>
  <c r="S1268" i="2" s="1"/>
  <c r="N813" i="2"/>
  <c r="O813" i="2" s="1"/>
  <c r="S1269" i="2" s="1"/>
  <c r="N814" i="2"/>
  <c r="O814" i="2" s="1"/>
  <c r="S1270" i="2" s="1"/>
  <c r="N815" i="2"/>
  <c r="O815" i="2" s="1"/>
  <c r="N816" i="2"/>
  <c r="O816" i="2" s="1"/>
  <c r="N817" i="2"/>
  <c r="O817" i="2" s="1"/>
  <c r="S1273" i="2" s="1"/>
  <c r="N818" i="2"/>
  <c r="O818" i="2" s="1"/>
  <c r="S1274" i="2" s="1"/>
  <c r="N819" i="2"/>
  <c r="O819" i="2" s="1"/>
  <c r="S1275" i="2" s="1"/>
  <c r="N820" i="2"/>
  <c r="O820" i="2" s="1"/>
  <c r="S1276" i="2" s="1"/>
  <c r="N821" i="2"/>
  <c r="O821" i="2" s="1"/>
  <c r="S1277" i="2" s="1"/>
  <c r="N822" i="2"/>
  <c r="O822" i="2" s="1"/>
  <c r="S1278" i="2" s="1"/>
  <c r="N823" i="2"/>
  <c r="O823" i="2" s="1"/>
  <c r="N824" i="2"/>
  <c r="O824" i="2" s="1"/>
  <c r="N825" i="2"/>
  <c r="O825" i="2" s="1"/>
  <c r="S1281" i="2" s="1"/>
  <c r="N826" i="2"/>
  <c r="O826" i="2" s="1"/>
  <c r="S1282" i="2" s="1"/>
  <c r="N827" i="2"/>
  <c r="O827" i="2" s="1"/>
  <c r="S1283" i="2" s="1"/>
  <c r="N828" i="2"/>
  <c r="O828" i="2" s="1"/>
  <c r="S1284" i="2" s="1"/>
  <c r="N829" i="2"/>
  <c r="O829" i="2" s="1"/>
  <c r="S1285" i="2" s="1"/>
  <c r="N830" i="2"/>
  <c r="O830" i="2" s="1"/>
  <c r="S1286" i="2" s="1"/>
  <c r="N831" i="2"/>
  <c r="O831" i="2" s="1"/>
  <c r="N832" i="2"/>
  <c r="O832" i="2" s="1"/>
  <c r="N833" i="2"/>
  <c r="O833" i="2" s="1"/>
  <c r="S1289" i="2" s="1"/>
  <c r="N834" i="2"/>
  <c r="O834" i="2" s="1"/>
  <c r="S1290" i="2" s="1"/>
  <c r="N835" i="2"/>
  <c r="O835" i="2" s="1"/>
  <c r="S1291" i="2" s="1"/>
  <c r="N836" i="2"/>
  <c r="O836" i="2" s="1"/>
  <c r="S1292" i="2" s="1"/>
  <c r="N837" i="2"/>
  <c r="O837" i="2" s="1"/>
  <c r="S1293" i="2" s="1"/>
  <c r="N801" i="2"/>
  <c r="O801" i="2" s="1"/>
  <c r="S1257" i="2" s="1"/>
  <c r="N800" i="2"/>
  <c r="O800" i="2" s="1"/>
  <c r="P3532" i="2" l="1"/>
  <c r="Q3532" i="2"/>
  <c r="S3532" i="2"/>
  <c r="N3533" i="2"/>
  <c r="O3533" i="2" s="1"/>
  <c r="A3534" i="2"/>
  <c r="A3535" i="2"/>
  <c r="S2738" i="2"/>
  <c r="Q2738" i="2"/>
  <c r="P2738" i="2"/>
  <c r="T2738" i="2" s="1"/>
  <c r="N2739" i="2"/>
  <c r="O2739" i="2" s="1"/>
  <c r="S3195" i="2" s="1"/>
  <c r="P816" i="2"/>
  <c r="S1272" i="2"/>
  <c r="Q807" i="2"/>
  <c r="S1263" i="2"/>
  <c r="P806" i="2"/>
  <c r="S1262" i="2"/>
  <c r="P832" i="2"/>
  <c r="S1288" i="2"/>
  <c r="P808" i="2"/>
  <c r="S1264" i="2"/>
  <c r="P800" i="2"/>
  <c r="S1256" i="2"/>
  <c r="Q815" i="2"/>
  <c r="S1271" i="2"/>
  <c r="P824" i="2"/>
  <c r="S1280" i="2"/>
  <c r="P831" i="2"/>
  <c r="S1287" i="2"/>
  <c r="Q823" i="2"/>
  <c r="S1279" i="2"/>
  <c r="Q830" i="2"/>
  <c r="Q803" i="2"/>
  <c r="P803" i="2"/>
  <c r="Q821" i="2"/>
  <c r="P821" i="2"/>
  <c r="Q804" i="2"/>
  <c r="P804" i="2"/>
  <c r="Q805" i="2"/>
  <c r="P805" i="2"/>
  <c r="Q828" i="2"/>
  <c r="P828" i="2"/>
  <c r="Q811" i="2"/>
  <c r="P811" i="2"/>
  <c r="Q829" i="2"/>
  <c r="P829" i="2"/>
  <c r="Q812" i="2"/>
  <c r="P812" i="2"/>
  <c r="Q813" i="2"/>
  <c r="P813" i="2"/>
  <c r="Q836" i="2"/>
  <c r="P836" i="2"/>
  <c r="P819" i="2"/>
  <c r="Q819" i="2"/>
  <c r="Q837" i="2"/>
  <c r="P837" i="2"/>
  <c r="Q820" i="2"/>
  <c r="P820" i="2"/>
  <c r="P835" i="2"/>
  <c r="Q835" i="2"/>
  <c r="Q833" i="2"/>
  <c r="P833" i="2"/>
  <c r="P814" i="2"/>
  <c r="P822" i="2"/>
  <c r="Q800" i="2"/>
  <c r="Q802" i="2"/>
  <c r="P802" i="2"/>
  <c r="Q806" i="2"/>
  <c r="Q808" i="2"/>
  <c r="P810" i="2"/>
  <c r="Q810" i="2"/>
  <c r="Q814" i="2"/>
  <c r="Q816" i="2"/>
  <c r="P818" i="2"/>
  <c r="Q818" i="2"/>
  <c r="Q822" i="2"/>
  <c r="Q824" i="2"/>
  <c r="Q826" i="2"/>
  <c r="P826" i="2"/>
  <c r="Q831" i="2"/>
  <c r="P834" i="2"/>
  <c r="Q834" i="2"/>
  <c r="P807" i="2"/>
  <c r="P815" i="2"/>
  <c r="P823" i="2"/>
  <c r="Q827" i="2"/>
  <c r="P827" i="2"/>
  <c r="Q832" i="2"/>
  <c r="Q801" i="2"/>
  <c r="P801" i="2"/>
  <c r="Q809" i="2"/>
  <c r="P809" i="2"/>
  <c r="Q817" i="2"/>
  <c r="P817" i="2"/>
  <c r="Q825" i="2"/>
  <c r="P825" i="2"/>
  <c r="P830" i="2"/>
  <c r="N3534" i="2" l="1"/>
  <c r="O3534" i="2" s="1"/>
  <c r="N3535" i="2"/>
  <c r="O3535" i="2" s="1"/>
  <c r="A3536" i="2"/>
  <c r="S3533" i="2"/>
  <c r="P3533" i="2"/>
  <c r="Q3533" i="2"/>
  <c r="N2740" i="2"/>
  <c r="O2740" i="2" s="1"/>
  <c r="S3196" i="2" s="1"/>
  <c r="Q2739" i="2"/>
  <c r="S2739" i="2"/>
  <c r="P2739" i="2"/>
  <c r="T2739" i="2" s="1"/>
  <c r="L800" i="2"/>
  <c r="M800" i="2"/>
  <c r="Q3534" i="2" l="1"/>
  <c r="P3534" i="2"/>
  <c r="S3534" i="2"/>
  <c r="N3536" i="2"/>
  <c r="O3536" i="2" s="1"/>
  <c r="A3537" i="2"/>
  <c r="Q3535" i="2"/>
  <c r="P3535" i="2"/>
  <c r="S3535" i="2"/>
  <c r="N2741" i="2"/>
  <c r="O2741" i="2" s="1"/>
  <c r="S3197" i="2" s="1"/>
  <c r="Q2740" i="2"/>
  <c r="P2740" i="2"/>
  <c r="T2740" i="2" s="1"/>
  <c r="S2740" i="2"/>
  <c r="L763" i="2"/>
  <c r="M763" i="2"/>
  <c r="L764" i="2"/>
  <c r="M764" i="2"/>
  <c r="L765" i="2"/>
  <c r="M765" i="2"/>
  <c r="L766" i="2"/>
  <c r="M766" i="2"/>
  <c r="L767" i="2"/>
  <c r="M767" i="2"/>
  <c r="L768" i="2"/>
  <c r="M768" i="2"/>
  <c r="L769" i="2"/>
  <c r="M769" i="2"/>
  <c r="L770" i="2"/>
  <c r="M770" i="2"/>
  <c r="L771" i="2"/>
  <c r="M771" i="2"/>
  <c r="L772" i="2"/>
  <c r="M772" i="2"/>
  <c r="L773" i="2"/>
  <c r="M773" i="2"/>
  <c r="L774" i="2"/>
  <c r="M774" i="2"/>
  <c r="L775" i="2"/>
  <c r="M775" i="2"/>
  <c r="L776" i="2"/>
  <c r="M776" i="2"/>
  <c r="L777" i="2"/>
  <c r="M777" i="2"/>
  <c r="L778" i="2"/>
  <c r="M778" i="2"/>
  <c r="L779" i="2"/>
  <c r="M779" i="2"/>
  <c r="L780" i="2"/>
  <c r="M780" i="2"/>
  <c r="L781" i="2"/>
  <c r="M781" i="2"/>
  <c r="L782" i="2"/>
  <c r="M782" i="2"/>
  <c r="L783" i="2"/>
  <c r="M783" i="2"/>
  <c r="L784" i="2"/>
  <c r="M784" i="2"/>
  <c r="L785" i="2"/>
  <c r="M785" i="2"/>
  <c r="L786" i="2"/>
  <c r="M786" i="2"/>
  <c r="L787" i="2"/>
  <c r="M787" i="2"/>
  <c r="L788" i="2"/>
  <c r="M788" i="2"/>
  <c r="L789" i="2"/>
  <c r="M789" i="2"/>
  <c r="L790" i="2"/>
  <c r="M790" i="2"/>
  <c r="L791" i="2"/>
  <c r="M791" i="2"/>
  <c r="L792" i="2"/>
  <c r="M792" i="2"/>
  <c r="L793" i="2"/>
  <c r="M793" i="2"/>
  <c r="L794" i="2"/>
  <c r="M794" i="2"/>
  <c r="L795" i="2"/>
  <c r="M795" i="2"/>
  <c r="L796" i="2"/>
  <c r="M796" i="2"/>
  <c r="L797" i="2"/>
  <c r="M797" i="2"/>
  <c r="L798" i="2"/>
  <c r="M798" i="2"/>
  <c r="L799" i="2"/>
  <c r="M799" i="2"/>
  <c r="M762" i="2"/>
  <c r="L762" i="2"/>
  <c r="N763" i="2"/>
  <c r="O763" i="2" s="1"/>
  <c r="S1219" i="2" s="1"/>
  <c r="N764" i="2"/>
  <c r="O764" i="2" s="1"/>
  <c r="N765" i="2"/>
  <c r="O765" i="2" s="1"/>
  <c r="S1221" i="2" s="1"/>
  <c r="N766" i="2"/>
  <c r="O766" i="2" s="1"/>
  <c r="S1222" i="2" s="1"/>
  <c r="N767" i="2"/>
  <c r="O767" i="2" s="1"/>
  <c r="S1223" i="2" s="1"/>
  <c r="N768" i="2"/>
  <c r="O768" i="2" s="1"/>
  <c r="S1224" i="2" s="1"/>
  <c r="N769" i="2"/>
  <c r="O769" i="2" s="1"/>
  <c r="S1225" i="2" s="1"/>
  <c r="N770" i="2"/>
  <c r="O770" i="2" s="1"/>
  <c r="N771" i="2"/>
  <c r="O771" i="2" s="1"/>
  <c r="S1227" i="2" s="1"/>
  <c r="N772" i="2"/>
  <c r="O772" i="2" s="1"/>
  <c r="S1228" i="2" s="1"/>
  <c r="N773" i="2"/>
  <c r="O773" i="2" s="1"/>
  <c r="S1229" i="2" s="1"/>
  <c r="N774" i="2"/>
  <c r="O774" i="2" s="1"/>
  <c r="N775" i="2"/>
  <c r="O775" i="2" s="1"/>
  <c r="S1231" i="2" s="1"/>
  <c r="N776" i="2"/>
  <c r="O776" i="2" s="1"/>
  <c r="S1232" i="2" s="1"/>
  <c r="N777" i="2"/>
  <c r="O777" i="2" s="1"/>
  <c r="S1233" i="2" s="1"/>
  <c r="N778" i="2"/>
  <c r="O778" i="2" s="1"/>
  <c r="N779" i="2"/>
  <c r="O779" i="2" s="1"/>
  <c r="S1235" i="2" s="1"/>
  <c r="N780" i="2"/>
  <c r="O780" i="2" s="1"/>
  <c r="S1236" i="2" s="1"/>
  <c r="N781" i="2"/>
  <c r="O781" i="2" s="1"/>
  <c r="N782" i="2"/>
  <c r="O782" i="2" s="1"/>
  <c r="N783" i="2"/>
  <c r="O783" i="2" s="1"/>
  <c r="S1239" i="2" s="1"/>
  <c r="N784" i="2"/>
  <c r="O784" i="2" s="1"/>
  <c r="S1240" i="2" s="1"/>
  <c r="N785" i="2"/>
  <c r="O785" i="2" s="1"/>
  <c r="S1241" i="2" s="1"/>
  <c r="N786" i="2"/>
  <c r="O786" i="2" s="1"/>
  <c r="N787" i="2"/>
  <c r="O787" i="2" s="1"/>
  <c r="S1243" i="2" s="1"/>
  <c r="N788" i="2"/>
  <c r="O788" i="2" s="1"/>
  <c r="S1244" i="2" s="1"/>
  <c r="N789" i="2"/>
  <c r="O789" i="2" s="1"/>
  <c r="S1245" i="2" s="1"/>
  <c r="N790" i="2"/>
  <c r="O790" i="2" s="1"/>
  <c r="N791" i="2"/>
  <c r="O791" i="2" s="1"/>
  <c r="S1247" i="2" s="1"/>
  <c r="N792" i="2"/>
  <c r="O792" i="2" s="1"/>
  <c r="S1248" i="2" s="1"/>
  <c r="N793" i="2"/>
  <c r="O793" i="2" s="1"/>
  <c r="N794" i="2"/>
  <c r="O794" i="2" s="1"/>
  <c r="N795" i="2"/>
  <c r="O795" i="2" s="1"/>
  <c r="S1251" i="2" s="1"/>
  <c r="N796" i="2"/>
  <c r="O796" i="2" s="1"/>
  <c r="S1252" i="2" s="1"/>
  <c r="N797" i="2"/>
  <c r="O797" i="2" s="1"/>
  <c r="S1253" i="2" s="1"/>
  <c r="N798" i="2"/>
  <c r="O798" i="2" s="1"/>
  <c r="S1254" i="2" s="1"/>
  <c r="N799" i="2"/>
  <c r="O799" i="2" s="1"/>
  <c r="N762" i="2"/>
  <c r="O762" i="2" s="1"/>
  <c r="S1218" i="2" s="1"/>
  <c r="A3538" i="2" l="1"/>
  <c r="N3537" i="2"/>
  <c r="O3537" i="2" s="1"/>
  <c r="S3536" i="2"/>
  <c r="Q3536" i="2"/>
  <c r="P3536" i="2"/>
  <c r="T3536" i="2" s="1"/>
  <c r="Q2741" i="2"/>
  <c r="P2741" i="2"/>
  <c r="T2741" i="2" s="1"/>
  <c r="S2741" i="2"/>
  <c r="N2742" i="2"/>
  <c r="O2742" i="2" s="1"/>
  <c r="S3198" i="2" s="1"/>
  <c r="P790" i="2"/>
  <c r="S1246" i="2"/>
  <c r="P781" i="2"/>
  <c r="S1237" i="2"/>
  <c r="P764" i="2"/>
  <c r="S1220" i="2"/>
  <c r="P774" i="2"/>
  <c r="S1230" i="2"/>
  <c r="P786" i="2"/>
  <c r="S1242" i="2"/>
  <c r="P770" i="2"/>
  <c r="S1226" i="2"/>
  <c r="P793" i="2"/>
  <c r="S1249" i="2"/>
  <c r="P799" i="2"/>
  <c r="S1255" i="2"/>
  <c r="P782" i="2"/>
  <c r="S1238" i="2"/>
  <c r="P794" i="2"/>
  <c r="S1250" i="2"/>
  <c r="P778" i="2"/>
  <c r="S1234" i="2"/>
  <c r="P787" i="2"/>
  <c r="Q787" i="2"/>
  <c r="Q785" i="2"/>
  <c r="P785" i="2"/>
  <c r="P777" i="2"/>
  <c r="Q777" i="2"/>
  <c r="P769" i="2"/>
  <c r="Q769" i="2"/>
  <c r="P784" i="2"/>
  <c r="Q784" i="2"/>
  <c r="P776" i="2"/>
  <c r="Q776" i="2"/>
  <c r="P768" i="2"/>
  <c r="Q768" i="2"/>
  <c r="P773" i="2"/>
  <c r="Q773" i="2"/>
  <c r="Q791" i="2"/>
  <c r="P791" i="2"/>
  <c r="P795" i="2"/>
  <c r="Q795" i="2"/>
  <c r="P792" i="2"/>
  <c r="Q792" i="2"/>
  <c r="P766" i="2"/>
  <c r="P798" i="2"/>
  <c r="P797" i="2"/>
  <c r="P789" i="2"/>
  <c r="Q765" i="2"/>
  <c r="P796" i="2"/>
  <c r="Q796" i="2"/>
  <c r="P788" i="2"/>
  <c r="Q788" i="2"/>
  <c r="P780" i="2"/>
  <c r="Q780" i="2"/>
  <c r="P772" i="2"/>
  <c r="Q772" i="2"/>
  <c r="P779" i="2"/>
  <c r="Q779" i="2"/>
  <c r="P771" i="2"/>
  <c r="Q771" i="2"/>
  <c r="P767" i="2"/>
  <c r="Q767" i="2"/>
  <c r="Q799" i="2"/>
  <c r="Q783" i="2"/>
  <c r="Q775" i="2"/>
  <c r="Q797" i="2"/>
  <c r="Q789" i="2"/>
  <c r="P783" i="2"/>
  <c r="P775" i="2"/>
  <c r="P765" i="2"/>
  <c r="Q781" i="2"/>
  <c r="Q793" i="2"/>
  <c r="P763" i="2"/>
  <c r="Q763" i="2"/>
  <c r="Q798" i="2"/>
  <c r="Q794" i="2"/>
  <c r="Q790" i="2"/>
  <c r="Q786" i="2"/>
  <c r="Q782" i="2"/>
  <c r="Q778" i="2"/>
  <c r="Q774" i="2"/>
  <c r="Q770" i="2"/>
  <c r="Q766" i="2"/>
  <c r="Q764" i="2"/>
  <c r="Q762" i="2"/>
  <c r="P762" i="2"/>
  <c r="Q3537" i="2" l="1"/>
  <c r="P3537" i="2"/>
  <c r="T3537" i="2" s="1"/>
  <c r="S3537" i="2"/>
  <c r="A3539" i="2"/>
  <c r="N3538" i="2"/>
  <c r="O3538" i="2" s="1"/>
  <c r="N2743" i="2"/>
  <c r="O2743" i="2" s="1"/>
  <c r="S3199" i="2" s="1"/>
  <c r="S2742" i="2"/>
  <c r="P2742" i="2"/>
  <c r="T2742" i="2" s="1"/>
  <c r="Q2742" i="2"/>
  <c r="Q3538" i="2" l="1"/>
  <c r="P3538" i="2"/>
  <c r="T3538" i="2" s="1"/>
  <c r="S3538" i="2"/>
  <c r="N3539" i="2"/>
  <c r="O3539" i="2" s="1"/>
  <c r="A3540" i="2"/>
  <c r="Q2743" i="2"/>
  <c r="S2743" i="2"/>
  <c r="P2743" i="2"/>
  <c r="T2743" i="2" s="1"/>
  <c r="N2744" i="2"/>
  <c r="O2744" i="2" s="1"/>
  <c r="S3200" i="2" s="1"/>
  <c r="S3539" i="2" l="1"/>
  <c r="Q3539" i="2"/>
  <c r="P3539" i="2"/>
  <c r="T3539" i="2" s="1"/>
  <c r="A3541" i="2"/>
  <c r="N3540" i="2"/>
  <c r="O3540" i="2" s="1"/>
  <c r="Q2744" i="2"/>
  <c r="S2744" i="2"/>
  <c r="P2744" i="2"/>
  <c r="T2744" i="2" s="1"/>
  <c r="N2745" i="2"/>
  <c r="O2745" i="2" s="1"/>
  <c r="S3201" i="2" s="1"/>
  <c r="N761" i="2"/>
  <c r="O761" i="2" s="1"/>
  <c r="S1217" i="2" s="1"/>
  <c r="M761" i="2"/>
  <c r="L761" i="2"/>
  <c r="N760" i="2"/>
  <c r="O760" i="2" s="1"/>
  <c r="S1216" i="2" s="1"/>
  <c r="M760" i="2"/>
  <c r="L760" i="2"/>
  <c r="M759" i="2"/>
  <c r="L759" i="2"/>
  <c r="N759" i="2"/>
  <c r="O759" i="2" s="1"/>
  <c r="S1215" i="2" s="1"/>
  <c r="M758" i="2"/>
  <c r="L758" i="2"/>
  <c r="N758" i="2"/>
  <c r="O758" i="2" s="1"/>
  <c r="S1214" i="2" s="1"/>
  <c r="M757" i="2"/>
  <c r="L757" i="2"/>
  <c r="N757" i="2"/>
  <c r="O757" i="2" s="1"/>
  <c r="S1213" i="2" s="1"/>
  <c r="N756" i="2"/>
  <c r="O756" i="2" s="1"/>
  <c r="M756" i="2"/>
  <c r="L756" i="2"/>
  <c r="M755" i="2"/>
  <c r="L755" i="2"/>
  <c r="N755" i="2"/>
  <c r="O755" i="2" s="1"/>
  <c r="S1211" i="2" s="1"/>
  <c r="M754" i="2"/>
  <c r="L754" i="2"/>
  <c r="N754" i="2"/>
  <c r="O754" i="2" s="1"/>
  <c r="S1210" i="2" s="1"/>
  <c r="M753" i="2"/>
  <c r="L753" i="2"/>
  <c r="N753" i="2"/>
  <c r="O753" i="2" s="1"/>
  <c r="S1209" i="2" s="1"/>
  <c r="N752" i="2"/>
  <c r="O752" i="2" s="1"/>
  <c r="M752" i="2"/>
  <c r="L752" i="2"/>
  <c r="M751" i="2"/>
  <c r="L751" i="2"/>
  <c r="N751" i="2"/>
  <c r="O751" i="2" s="1"/>
  <c r="S1207" i="2" s="1"/>
  <c r="M750" i="2"/>
  <c r="L750" i="2"/>
  <c r="N750" i="2"/>
  <c r="O750" i="2" s="1"/>
  <c r="S1206" i="2" s="1"/>
  <c r="M749" i="2"/>
  <c r="L749" i="2"/>
  <c r="N749" i="2"/>
  <c r="O749" i="2" s="1"/>
  <c r="S1205" i="2" s="1"/>
  <c r="N748" i="2"/>
  <c r="O748" i="2" s="1"/>
  <c r="M748" i="2"/>
  <c r="L748" i="2"/>
  <c r="N747" i="2"/>
  <c r="M746" i="2"/>
  <c r="L746" i="2"/>
  <c r="N746" i="2"/>
  <c r="O746" i="2" s="1"/>
  <c r="S1202" i="2" s="1"/>
  <c r="M745" i="2"/>
  <c r="L745" i="2"/>
  <c r="N745" i="2"/>
  <c r="O745" i="2" s="1"/>
  <c r="S1201" i="2" s="1"/>
  <c r="N744" i="2"/>
  <c r="O744" i="2" s="1"/>
  <c r="M744" i="2"/>
  <c r="L744" i="2"/>
  <c r="M743" i="2"/>
  <c r="L743" i="2"/>
  <c r="N743" i="2"/>
  <c r="O743" i="2" s="1"/>
  <c r="S1199" i="2" s="1"/>
  <c r="M742" i="2"/>
  <c r="L742" i="2"/>
  <c r="N742" i="2"/>
  <c r="O742" i="2" s="1"/>
  <c r="S1198" i="2" s="1"/>
  <c r="M741" i="2"/>
  <c r="L741" i="2"/>
  <c r="N741" i="2"/>
  <c r="O741" i="2" s="1"/>
  <c r="S1197" i="2" s="1"/>
  <c r="N740" i="2"/>
  <c r="O740" i="2" s="1"/>
  <c r="M740" i="2"/>
  <c r="L740" i="2"/>
  <c r="M739" i="2"/>
  <c r="L739" i="2"/>
  <c r="N739" i="2"/>
  <c r="O739" i="2" s="1"/>
  <c r="S1195" i="2" s="1"/>
  <c r="M738" i="2"/>
  <c r="L738" i="2"/>
  <c r="N738" i="2"/>
  <c r="O738" i="2" s="1"/>
  <c r="S1194" i="2" s="1"/>
  <c r="M737" i="2"/>
  <c r="L737" i="2"/>
  <c r="N737" i="2"/>
  <c r="O737" i="2" s="1"/>
  <c r="S1193" i="2" s="1"/>
  <c r="N736" i="2"/>
  <c r="O736" i="2" s="1"/>
  <c r="M736" i="2"/>
  <c r="L736" i="2"/>
  <c r="M735" i="2"/>
  <c r="L735" i="2"/>
  <c r="N735" i="2"/>
  <c r="O735" i="2" s="1"/>
  <c r="S1191" i="2" s="1"/>
  <c r="M734" i="2"/>
  <c r="L734" i="2"/>
  <c r="N734" i="2"/>
  <c r="O734" i="2" s="1"/>
  <c r="S1190" i="2" s="1"/>
  <c r="M733" i="2"/>
  <c r="L733" i="2"/>
  <c r="N733" i="2"/>
  <c r="O733" i="2" s="1"/>
  <c r="S1189" i="2" s="1"/>
  <c r="N732" i="2"/>
  <c r="O732" i="2" s="1"/>
  <c r="M732" i="2"/>
  <c r="L732" i="2"/>
  <c r="M731" i="2"/>
  <c r="L731" i="2"/>
  <c r="N731" i="2"/>
  <c r="O731" i="2" s="1"/>
  <c r="S1187" i="2" s="1"/>
  <c r="M730" i="2"/>
  <c r="L730" i="2"/>
  <c r="N730" i="2"/>
  <c r="O730" i="2" s="1"/>
  <c r="S1186" i="2" s="1"/>
  <c r="M729" i="2"/>
  <c r="L729" i="2"/>
  <c r="N729" i="2"/>
  <c r="O729" i="2" s="1"/>
  <c r="S1185" i="2" s="1"/>
  <c r="N728" i="2"/>
  <c r="M727" i="2"/>
  <c r="L727" i="2"/>
  <c r="N727" i="2"/>
  <c r="O727" i="2" s="1"/>
  <c r="S1183" i="2" s="1"/>
  <c r="M726" i="2"/>
  <c r="L726" i="2"/>
  <c r="N726" i="2"/>
  <c r="O726" i="2" s="1"/>
  <c r="S1182" i="2" s="1"/>
  <c r="N725" i="2"/>
  <c r="N724" i="2"/>
  <c r="O724" i="2" s="1"/>
  <c r="M724" i="2"/>
  <c r="L724" i="2"/>
  <c r="J747" i="2"/>
  <c r="M747" i="2" s="1"/>
  <c r="J728" i="2"/>
  <c r="M728" i="2" s="1"/>
  <c r="J725" i="2"/>
  <c r="M725" i="2" s="1"/>
  <c r="N3541" i="2" l="1"/>
  <c r="O3541" i="2" s="1"/>
  <c r="A3542" i="2"/>
  <c r="Q3540" i="2"/>
  <c r="P3540" i="2"/>
  <c r="T3540" i="2" s="1"/>
  <c r="S3540" i="2"/>
  <c r="Q2745" i="2"/>
  <c r="P2745" i="2"/>
  <c r="T2745" i="2" s="1"/>
  <c r="S2745" i="2"/>
  <c r="N2746" i="2"/>
  <c r="O2746" i="2" s="1"/>
  <c r="S3202" i="2" s="1"/>
  <c r="L728" i="2"/>
  <c r="L725" i="2"/>
  <c r="O747" i="2"/>
  <c r="S1203" i="2" s="1"/>
  <c r="L747" i="2"/>
  <c r="O725" i="2"/>
  <c r="S1181" i="2" s="1"/>
  <c r="O728" i="2"/>
  <c r="S1184" i="2" s="1"/>
  <c r="Q740" i="2"/>
  <c r="S1196" i="2"/>
  <c r="P756" i="2"/>
  <c r="T832" i="2" s="1"/>
  <c r="S1212" i="2"/>
  <c r="Q724" i="2"/>
  <c r="S1180" i="2"/>
  <c r="Q732" i="2"/>
  <c r="S1188" i="2"/>
  <c r="Q736" i="2"/>
  <c r="S1192" i="2"/>
  <c r="Q752" i="2"/>
  <c r="S1208" i="2"/>
  <c r="P748" i="2"/>
  <c r="T824" i="2" s="1"/>
  <c r="S1204" i="2"/>
  <c r="P744" i="2"/>
  <c r="T820" i="2" s="1"/>
  <c r="S1200" i="2"/>
  <c r="Q757" i="2"/>
  <c r="P757" i="2"/>
  <c r="T833" i="2" s="1"/>
  <c r="P735" i="2"/>
  <c r="T811" i="2" s="1"/>
  <c r="Q735" i="2"/>
  <c r="Q753" i="2"/>
  <c r="P753" i="2"/>
  <c r="T829" i="2" s="1"/>
  <c r="Q742" i="2"/>
  <c r="P742" i="2"/>
  <c r="T818" i="2" s="1"/>
  <c r="P755" i="2"/>
  <c r="T831" i="2" s="1"/>
  <c r="Q755" i="2"/>
  <c r="Q730" i="2"/>
  <c r="P730" i="2"/>
  <c r="T806" i="2" s="1"/>
  <c r="Q733" i="2"/>
  <c r="P733" i="2"/>
  <c r="T809" i="2" s="1"/>
  <c r="P739" i="2"/>
  <c r="T815" i="2" s="1"/>
  <c r="Q739" i="2"/>
  <c r="Q741" i="2"/>
  <c r="P741" i="2"/>
  <c r="T817" i="2" s="1"/>
  <c r="Q746" i="2"/>
  <c r="P746" i="2"/>
  <c r="T822" i="2" s="1"/>
  <c r="Q761" i="2"/>
  <c r="P761" i="2"/>
  <c r="T837" i="2" s="1"/>
  <c r="Q737" i="2"/>
  <c r="P737" i="2"/>
  <c r="T813" i="2" s="1"/>
  <c r="P751" i="2"/>
  <c r="T827" i="2" s="1"/>
  <c r="Q751" i="2"/>
  <c r="Q726" i="2"/>
  <c r="P726" i="2"/>
  <c r="T802" i="2" s="1"/>
  <c r="Q758" i="2"/>
  <c r="P758" i="2"/>
  <c r="T834" i="2" s="1"/>
  <c r="P731" i="2"/>
  <c r="T807" i="2" s="1"/>
  <c r="Q731" i="2"/>
  <c r="Q749" i="2"/>
  <c r="P749" i="2"/>
  <c r="T825" i="2" s="1"/>
  <c r="Q738" i="2"/>
  <c r="P738" i="2"/>
  <c r="T814" i="2" s="1"/>
  <c r="Q754" i="2"/>
  <c r="P754" i="2"/>
  <c r="T830" i="2" s="1"/>
  <c r="P727" i="2"/>
  <c r="T803" i="2" s="1"/>
  <c r="Q727" i="2"/>
  <c r="Q729" i="2"/>
  <c r="P729" i="2"/>
  <c r="T805" i="2" s="1"/>
  <c r="P743" i="2"/>
  <c r="T819" i="2" s="1"/>
  <c r="Q743" i="2"/>
  <c r="Q745" i="2"/>
  <c r="P745" i="2"/>
  <c r="T821" i="2" s="1"/>
  <c r="P759" i="2"/>
  <c r="T835" i="2" s="1"/>
  <c r="Q759" i="2"/>
  <c r="Q734" i="2"/>
  <c r="P734" i="2"/>
  <c r="T810" i="2" s="1"/>
  <c r="Q750" i="2"/>
  <c r="P750" i="2"/>
  <c r="T826" i="2" s="1"/>
  <c r="P740" i="2"/>
  <c r="T816" i="2" s="1"/>
  <c r="P752" i="2"/>
  <c r="T828" i="2" s="1"/>
  <c r="P760" i="2"/>
  <c r="T836" i="2" s="1"/>
  <c r="Q744" i="2"/>
  <c r="Q756" i="2"/>
  <c r="Q760" i="2"/>
  <c r="P724" i="2"/>
  <c r="T800" i="2" s="1"/>
  <c r="P732" i="2"/>
  <c r="T808" i="2" s="1"/>
  <c r="Q748" i="2"/>
  <c r="P736" i="2"/>
  <c r="T812" i="2" s="1"/>
  <c r="N3542" i="2" l="1"/>
  <c r="O3542" i="2" s="1"/>
  <c r="A3543" i="2"/>
  <c r="Q3541" i="2"/>
  <c r="S3541" i="2"/>
  <c r="P3541" i="2"/>
  <c r="T3541" i="2" s="1"/>
  <c r="P747" i="2"/>
  <c r="T823" i="2" s="1"/>
  <c r="N2747" i="2"/>
  <c r="O2747" i="2" s="1"/>
  <c r="S3203" i="2" s="1"/>
  <c r="S2746" i="2"/>
  <c r="P2746" i="2"/>
  <c r="T2746" i="2" s="1"/>
  <c r="Q2746" i="2"/>
  <c r="Q725" i="2"/>
  <c r="Q747" i="2"/>
  <c r="P725" i="2"/>
  <c r="T801" i="2" s="1"/>
  <c r="Q728" i="2"/>
  <c r="P728" i="2"/>
  <c r="T804" i="2" s="1"/>
  <c r="L723" i="2"/>
  <c r="L688" i="2"/>
  <c r="M688" i="2"/>
  <c r="L689" i="2"/>
  <c r="M689" i="2"/>
  <c r="L691" i="2"/>
  <c r="M691" i="2"/>
  <c r="L692" i="2"/>
  <c r="M692" i="2"/>
  <c r="L693" i="2"/>
  <c r="M693" i="2"/>
  <c r="L694" i="2"/>
  <c r="M694" i="2"/>
  <c r="L695" i="2"/>
  <c r="M695" i="2"/>
  <c r="L696" i="2"/>
  <c r="M696" i="2"/>
  <c r="L697" i="2"/>
  <c r="M697" i="2"/>
  <c r="L698" i="2"/>
  <c r="M698" i="2"/>
  <c r="L699" i="2"/>
  <c r="M699" i="2"/>
  <c r="L700" i="2"/>
  <c r="M700" i="2"/>
  <c r="L701" i="2"/>
  <c r="M701" i="2"/>
  <c r="L702" i="2"/>
  <c r="M702" i="2"/>
  <c r="L703" i="2"/>
  <c r="M703" i="2"/>
  <c r="L704" i="2"/>
  <c r="M704" i="2"/>
  <c r="L705" i="2"/>
  <c r="M705" i="2"/>
  <c r="L706" i="2"/>
  <c r="M706" i="2"/>
  <c r="L707" i="2"/>
  <c r="M707" i="2"/>
  <c r="L708" i="2"/>
  <c r="M708" i="2"/>
  <c r="L710" i="2"/>
  <c r="M710" i="2"/>
  <c r="L711" i="2"/>
  <c r="M711" i="2"/>
  <c r="L712" i="2"/>
  <c r="M712" i="2"/>
  <c r="L713" i="2"/>
  <c r="M713" i="2"/>
  <c r="L714" i="2"/>
  <c r="M714" i="2"/>
  <c r="L715" i="2"/>
  <c r="M715" i="2"/>
  <c r="L716" i="2"/>
  <c r="M716" i="2"/>
  <c r="L717" i="2"/>
  <c r="M717" i="2"/>
  <c r="L718" i="2"/>
  <c r="M718" i="2"/>
  <c r="L719" i="2"/>
  <c r="M719" i="2"/>
  <c r="L720" i="2"/>
  <c r="M720" i="2"/>
  <c r="L721" i="2"/>
  <c r="M721" i="2"/>
  <c r="L722" i="2"/>
  <c r="M722" i="2"/>
  <c r="M723" i="2"/>
  <c r="M686" i="2"/>
  <c r="L686" i="2"/>
  <c r="N687" i="2"/>
  <c r="N688" i="2"/>
  <c r="O688" i="2" s="1"/>
  <c r="S1144" i="2" s="1"/>
  <c r="N689" i="2"/>
  <c r="O689" i="2" s="1"/>
  <c r="S1145" i="2" s="1"/>
  <c r="N690" i="2"/>
  <c r="N691" i="2"/>
  <c r="O691" i="2" s="1"/>
  <c r="S1147" i="2" s="1"/>
  <c r="N692" i="2"/>
  <c r="O692" i="2" s="1"/>
  <c r="S1148" i="2" s="1"/>
  <c r="N693" i="2"/>
  <c r="O693" i="2" s="1"/>
  <c r="S1149" i="2" s="1"/>
  <c r="N694" i="2"/>
  <c r="O694" i="2" s="1"/>
  <c r="S1150" i="2" s="1"/>
  <c r="N695" i="2"/>
  <c r="O695" i="2" s="1"/>
  <c r="S1151" i="2" s="1"/>
  <c r="N696" i="2"/>
  <c r="O696" i="2" s="1"/>
  <c r="S1152" i="2" s="1"/>
  <c r="N697" i="2"/>
  <c r="O697" i="2" s="1"/>
  <c r="S1153" i="2" s="1"/>
  <c r="N698" i="2"/>
  <c r="O698" i="2" s="1"/>
  <c r="S1154" i="2" s="1"/>
  <c r="N699" i="2"/>
  <c r="O699" i="2" s="1"/>
  <c r="S1155" i="2" s="1"/>
  <c r="N700" i="2"/>
  <c r="O700" i="2" s="1"/>
  <c r="S1156" i="2" s="1"/>
  <c r="N701" i="2"/>
  <c r="O701" i="2" s="1"/>
  <c r="N702" i="2"/>
  <c r="O702" i="2" s="1"/>
  <c r="S1158" i="2" s="1"/>
  <c r="N703" i="2"/>
  <c r="O703" i="2" s="1"/>
  <c r="S1159" i="2" s="1"/>
  <c r="N704" i="2"/>
  <c r="O704" i="2" s="1"/>
  <c r="S1160" i="2" s="1"/>
  <c r="N705" i="2"/>
  <c r="O705" i="2" s="1"/>
  <c r="N706" i="2"/>
  <c r="O706" i="2" s="1"/>
  <c r="S1162" i="2" s="1"/>
  <c r="N707" i="2"/>
  <c r="O707" i="2" s="1"/>
  <c r="S1163" i="2" s="1"/>
  <c r="N708" i="2"/>
  <c r="O708" i="2" s="1"/>
  <c r="S1164" i="2" s="1"/>
  <c r="N709" i="2"/>
  <c r="N710" i="2"/>
  <c r="O710" i="2" s="1"/>
  <c r="S1166" i="2" s="1"/>
  <c r="N711" i="2"/>
  <c r="O711" i="2" s="1"/>
  <c r="S1167" i="2" s="1"/>
  <c r="N712" i="2"/>
  <c r="O712" i="2" s="1"/>
  <c r="S1168" i="2" s="1"/>
  <c r="N713" i="2"/>
  <c r="O713" i="2" s="1"/>
  <c r="N714" i="2"/>
  <c r="O714" i="2" s="1"/>
  <c r="S1170" i="2" s="1"/>
  <c r="N715" i="2"/>
  <c r="O715" i="2" s="1"/>
  <c r="S1171" i="2" s="1"/>
  <c r="N716" i="2"/>
  <c r="O716" i="2" s="1"/>
  <c r="S1172" i="2" s="1"/>
  <c r="N717" i="2"/>
  <c r="O717" i="2" s="1"/>
  <c r="S1173" i="2" s="1"/>
  <c r="N718" i="2"/>
  <c r="O718" i="2" s="1"/>
  <c r="N719" i="2"/>
  <c r="O719" i="2" s="1"/>
  <c r="S1175" i="2" s="1"/>
  <c r="N720" i="2"/>
  <c r="O720" i="2" s="1"/>
  <c r="S1176" i="2" s="1"/>
  <c r="N721" i="2"/>
  <c r="O721" i="2" s="1"/>
  <c r="N722" i="2"/>
  <c r="O722" i="2" s="1"/>
  <c r="S1178" i="2" s="1"/>
  <c r="N723" i="2"/>
  <c r="O723" i="2" s="1"/>
  <c r="S1179" i="2" s="1"/>
  <c r="N686" i="2"/>
  <c r="O686" i="2" s="1"/>
  <c r="S1142" i="2" s="1"/>
  <c r="N3543" i="2" l="1"/>
  <c r="O3543" i="2" s="1"/>
  <c r="A3544" i="2"/>
  <c r="P3542" i="2"/>
  <c r="T3542" i="2" s="1"/>
  <c r="S3542" i="2"/>
  <c r="Q3542" i="2"/>
  <c r="N2748" i="2"/>
  <c r="O2748" i="2" s="1"/>
  <c r="S3204" i="2" s="1"/>
  <c r="Q2747" i="2"/>
  <c r="S2747" i="2"/>
  <c r="P2747" i="2"/>
  <c r="T2747" i="2" s="1"/>
  <c r="P718" i="2"/>
  <c r="S1174" i="2"/>
  <c r="P701" i="2"/>
  <c r="S1157" i="2"/>
  <c r="P721" i="2"/>
  <c r="S1177" i="2"/>
  <c r="Q705" i="2"/>
  <c r="S1161" i="2"/>
  <c r="Q713" i="2"/>
  <c r="S1169" i="2"/>
  <c r="Q704" i="2"/>
  <c r="Q688" i="2"/>
  <c r="Q721" i="2"/>
  <c r="P704" i="2"/>
  <c r="Q696" i="2"/>
  <c r="Q694" i="2"/>
  <c r="P688" i="2"/>
  <c r="P696" i="2"/>
  <c r="P717" i="2"/>
  <c r="Q717" i="2"/>
  <c r="P693" i="2"/>
  <c r="Q693" i="2"/>
  <c r="P720" i="2"/>
  <c r="Q720" i="2"/>
  <c r="P708" i="2"/>
  <c r="Q708" i="2"/>
  <c r="P700" i="2"/>
  <c r="Q700" i="2"/>
  <c r="P722" i="2"/>
  <c r="Q722" i="2"/>
  <c r="P710" i="2"/>
  <c r="Q710" i="2"/>
  <c r="P712" i="2"/>
  <c r="Q712" i="2"/>
  <c r="P694" i="2"/>
  <c r="P698" i="2"/>
  <c r="Q698" i="2"/>
  <c r="P692" i="2"/>
  <c r="Q692" i="2"/>
  <c r="Q702" i="2"/>
  <c r="P706" i="2"/>
  <c r="Q706" i="2"/>
  <c r="P702" i="2"/>
  <c r="Q718" i="2"/>
  <c r="P714" i="2"/>
  <c r="Q714" i="2"/>
  <c r="P713" i="2"/>
  <c r="P705" i="2"/>
  <c r="P697" i="2"/>
  <c r="Q697" i="2"/>
  <c r="P689" i="2"/>
  <c r="Q689" i="2"/>
  <c r="P716" i="2"/>
  <c r="Q716" i="2"/>
  <c r="Q701" i="2"/>
  <c r="P723" i="2"/>
  <c r="Q723" i="2"/>
  <c r="P715" i="2"/>
  <c r="Q715" i="2"/>
  <c r="P707" i="2"/>
  <c r="Q707" i="2"/>
  <c r="P699" i="2"/>
  <c r="Q699" i="2"/>
  <c r="P691" i="2"/>
  <c r="Q691" i="2"/>
  <c r="P719" i="2"/>
  <c r="Q719" i="2"/>
  <c r="P711" i="2"/>
  <c r="Q711" i="2"/>
  <c r="P703" i="2"/>
  <c r="Q703" i="2"/>
  <c r="P695" i="2"/>
  <c r="Q695" i="2"/>
  <c r="Q686" i="2"/>
  <c r="P686" i="2"/>
  <c r="N3544" i="2" l="1"/>
  <c r="O3544" i="2" s="1"/>
  <c r="A3545" i="2"/>
  <c r="P3543" i="2"/>
  <c r="T3543" i="2" s="1"/>
  <c r="S3543" i="2"/>
  <c r="Q3543" i="2"/>
  <c r="N2749" i="2"/>
  <c r="O2749" i="2" s="1"/>
  <c r="S3205" i="2" s="1"/>
  <c r="Q2748" i="2"/>
  <c r="P2748" i="2"/>
  <c r="T2748" i="2" s="1"/>
  <c r="S2748" i="2"/>
  <c r="J709" i="2"/>
  <c r="J690" i="2"/>
  <c r="J687" i="2"/>
  <c r="N3545" i="2" l="1"/>
  <c r="O3545" i="2" s="1"/>
  <c r="A3546" i="2"/>
  <c r="Q3544" i="2"/>
  <c r="P3544" i="2"/>
  <c r="T3544" i="2" s="1"/>
  <c r="S3544" i="2"/>
  <c r="Q2749" i="2"/>
  <c r="P2749" i="2"/>
  <c r="T2749" i="2" s="1"/>
  <c r="S2749" i="2"/>
  <c r="N2750" i="2"/>
  <c r="O2750" i="2" s="1"/>
  <c r="S3206" i="2" s="1"/>
  <c r="M690" i="2"/>
  <c r="L690" i="2"/>
  <c r="O690" i="2"/>
  <c r="L687" i="2"/>
  <c r="M687" i="2"/>
  <c r="O687" i="2"/>
  <c r="M709" i="2"/>
  <c r="L709" i="2"/>
  <c r="O709" i="2"/>
  <c r="L650" i="2"/>
  <c r="M650" i="2"/>
  <c r="L651" i="2"/>
  <c r="M651" i="2"/>
  <c r="L653" i="2"/>
  <c r="M653" i="2"/>
  <c r="L654" i="2"/>
  <c r="M654" i="2"/>
  <c r="L655" i="2"/>
  <c r="M655" i="2"/>
  <c r="L656" i="2"/>
  <c r="M656" i="2"/>
  <c r="L657" i="2"/>
  <c r="M657" i="2"/>
  <c r="L658" i="2"/>
  <c r="M658" i="2"/>
  <c r="L659" i="2"/>
  <c r="M659" i="2"/>
  <c r="L660" i="2"/>
  <c r="M660" i="2"/>
  <c r="L661" i="2"/>
  <c r="M661" i="2"/>
  <c r="L662" i="2"/>
  <c r="M662" i="2"/>
  <c r="L663" i="2"/>
  <c r="M663" i="2"/>
  <c r="L664" i="2"/>
  <c r="M664" i="2"/>
  <c r="L665" i="2"/>
  <c r="M665" i="2"/>
  <c r="L666" i="2"/>
  <c r="M666" i="2"/>
  <c r="L667" i="2"/>
  <c r="M667" i="2"/>
  <c r="L668" i="2"/>
  <c r="M668" i="2"/>
  <c r="L669" i="2"/>
  <c r="M669" i="2"/>
  <c r="L670" i="2"/>
  <c r="M670" i="2"/>
  <c r="L672" i="2"/>
  <c r="M672" i="2"/>
  <c r="L673" i="2"/>
  <c r="M673" i="2"/>
  <c r="L674" i="2"/>
  <c r="M674" i="2"/>
  <c r="L675" i="2"/>
  <c r="M675" i="2"/>
  <c r="L676" i="2"/>
  <c r="M676" i="2"/>
  <c r="L677" i="2"/>
  <c r="M677" i="2"/>
  <c r="L678" i="2"/>
  <c r="M678" i="2"/>
  <c r="L679" i="2"/>
  <c r="M679" i="2"/>
  <c r="L680" i="2"/>
  <c r="M680" i="2"/>
  <c r="L681" i="2"/>
  <c r="M681" i="2"/>
  <c r="L682" i="2"/>
  <c r="M682" i="2"/>
  <c r="L683" i="2"/>
  <c r="M683" i="2"/>
  <c r="L684" i="2"/>
  <c r="M684" i="2"/>
  <c r="L685" i="2"/>
  <c r="M685" i="2"/>
  <c r="M648" i="2"/>
  <c r="L648" i="2"/>
  <c r="N649" i="2"/>
  <c r="N650" i="2"/>
  <c r="O650" i="2" s="1"/>
  <c r="S1106" i="2" s="1"/>
  <c r="N651" i="2"/>
  <c r="O651" i="2" s="1"/>
  <c r="S1107" i="2" s="1"/>
  <c r="N652" i="2"/>
  <c r="N653" i="2"/>
  <c r="O653" i="2" s="1"/>
  <c r="S1109" i="2" s="1"/>
  <c r="N654" i="2"/>
  <c r="O654" i="2" s="1"/>
  <c r="S1110" i="2" s="1"/>
  <c r="N655" i="2"/>
  <c r="O655" i="2" s="1"/>
  <c r="S1111" i="2" s="1"/>
  <c r="N656" i="2"/>
  <c r="O656" i="2" s="1"/>
  <c r="S1112" i="2" s="1"/>
  <c r="N657" i="2"/>
  <c r="O657" i="2" s="1"/>
  <c r="S1113" i="2" s="1"/>
  <c r="N658" i="2"/>
  <c r="O658" i="2" s="1"/>
  <c r="S1114" i="2" s="1"/>
  <c r="N659" i="2"/>
  <c r="O659" i="2" s="1"/>
  <c r="S1115" i="2" s="1"/>
  <c r="N660" i="2"/>
  <c r="O660" i="2" s="1"/>
  <c r="S1116" i="2" s="1"/>
  <c r="N661" i="2"/>
  <c r="O661" i="2" s="1"/>
  <c r="N662" i="2"/>
  <c r="O662" i="2" s="1"/>
  <c r="S1118" i="2" s="1"/>
  <c r="N663" i="2"/>
  <c r="O663" i="2" s="1"/>
  <c r="N664" i="2"/>
  <c r="O664" i="2" s="1"/>
  <c r="N665" i="2"/>
  <c r="O665" i="2" s="1"/>
  <c r="S1121" i="2" s="1"/>
  <c r="N666" i="2"/>
  <c r="O666" i="2" s="1"/>
  <c r="S1122" i="2" s="1"/>
  <c r="N667" i="2"/>
  <c r="O667" i="2" s="1"/>
  <c r="S1123" i="2" s="1"/>
  <c r="N668" i="2"/>
  <c r="O668" i="2" s="1"/>
  <c r="S1124" i="2" s="1"/>
  <c r="N669" i="2"/>
  <c r="O669" i="2" s="1"/>
  <c r="S1125" i="2" s="1"/>
  <c r="N670" i="2"/>
  <c r="O670" i="2" s="1"/>
  <c r="S1126" i="2" s="1"/>
  <c r="N671" i="2"/>
  <c r="N672" i="2"/>
  <c r="O672" i="2" s="1"/>
  <c r="S1128" i="2" s="1"/>
  <c r="N673" i="2"/>
  <c r="O673" i="2" s="1"/>
  <c r="S1129" i="2" s="1"/>
  <c r="N674" i="2"/>
  <c r="O674" i="2" s="1"/>
  <c r="S1130" i="2" s="1"/>
  <c r="N675" i="2"/>
  <c r="O675" i="2" s="1"/>
  <c r="S1131" i="2" s="1"/>
  <c r="N676" i="2"/>
  <c r="O676" i="2" s="1"/>
  <c r="S1132" i="2" s="1"/>
  <c r="N677" i="2"/>
  <c r="O677" i="2" s="1"/>
  <c r="N678" i="2"/>
  <c r="O678" i="2" s="1"/>
  <c r="S1134" i="2" s="1"/>
  <c r="N679" i="2"/>
  <c r="O679" i="2" s="1"/>
  <c r="N680" i="2"/>
  <c r="O680" i="2" s="1"/>
  <c r="S1136" i="2" s="1"/>
  <c r="N681" i="2"/>
  <c r="O681" i="2" s="1"/>
  <c r="S1137" i="2" s="1"/>
  <c r="N682" i="2"/>
  <c r="O682" i="2" s="1"/>
  <c r="S1138" i="2" s="1"/>
  <c r="N683" i="2"/>
  <c r="O683" i="2" s="1"/>
  <c r="S1139" i="2" s="1"/>
  <c r="N684" i="2"/>
  <c r="O684" i="2" s="1"/>
  <c r="S1140" i="2" s="1"/>
  <c r="N685" i="2"/>
  <c r="O685" i="2" s="1"/>
  <c r="N648" i="2"/>
  <c r="O648" i="2" s="1"/>
  <c r="S1104" i="2" s="1"/>
  <c r="N3546" i="2" l="1"/>
  <c r="O3546" i="2" s="1"/>
  <c r="A3547" i="2"/>
  <c r="S3545" i="2"/>
  <c r="Q3545" i="2"/>
  <c r="P3545" i="2"/>
  <c r="T3545" i="2" s="1"/>
  <c r="N2751" i="2"/>
  <c r="O2751" i="2" s="1"/>
  <c r="S3207" i="2" s="1"/>
  <c r="S2750" i="2"/>
  <c r="P2750" i="2"/>
  <c r="T2750" i="2" s="1"/>
  <c r="Q2750" i="2"/>
  <c r="S1143" i="2"/>
  <c r="P687" i="2"/>
  <c r="Q687" i="2"/>
  <c r="S1146" i="2"/>
  <c r="P690" i="2"/>
  <c r="Q690" i="2"/>
  <c r="S1165" i="2"/>
  <c r="Q709" i="2"/>
  <c r="P709" i="2"/>
  <c r="P679" i="2"/>
  <c r="S1135" i="2"/>
  <c r="P663" i="2"/>
  <c r="S1119" i="2"/>
  <c r="P664" i="2"/>
  <c r="S1120" i="2"/>
  <c r="P685" i="2"/>
  <c r="S1141" i="2"/>
  <c r="P677" i="2"/>
  <c r="S1133" i="2"/>
  <c r="P661" i="2"/>
  <c r="S1117" i="2"/>
  <c r="Q669" i="2"/>
  <c r="P669" i="2"/>
  <c r="P683" i="2"/>
  <c r="Q683" i="2"/>
  <c r="Q653" i="2"/>
  <c r="P653" i="2"/>
  <c r="P660" i="2"/>
  <c r="P675" i="2"/>
  <c r="Q675" i="2"/>
  <c r="P682" i="2"/>
  <c r="Q682" i="2"/>
  <c r="P658" i="2"/>
  <c r="P673" i="2"/>
  <c r="Q673" i="2"/>
  <c r="P684" i="2"/>
  <c r="P659" i="2"/>
  <c r="Q659" i="2"/>
  <c r="Q650" i="2"/>
  <c r="P650" i="2"/>
  <c r="P656" i="2"/>
  <c r="P665" i="2"/>
  <c r="Q665" i="2"/>
  <c r="P676" i="2"/>
  <c r="P651" i="2"/>
  <c r="Q651" i="2"/>
  <c r="P674" i="2"/>
  <c r="P657" i="2"/>
  <c r="Q657" i="2"/>
  <c r="P680" i="2"/>
  <c r="P672" i="2"/>
  <c r="P655" i="2"/>
  <c r="P668" i="2"/>
  <c r="P667" i="2"/>
  <c r="Q667" i="2"/>
  <c r="P666" i="2"/>
  <c r="Q666" i="2"/>
  <c r="P681" i="2"/>
  <c r="Q681" i="2"/>
  <c r="P678" i="2"/>
  <c r="Q678" i="2"/>
  <c r="P670" i="2"/>
  <c r="Q670" i="2"/>
  <c r="P662" i="2"/>
  <c r="Q662" i="2"/>
  <c r="P654" i="2"/>
  <c r="Q654" i="2"/>
  <c r="Q685" i="2"/>
  <c r="Q679" i="2"/>
  <c r="Q663" i="2"/>
  <c r="Q677" i="2"/>
  <c r="Q674" i="2"/>
  <c r="Q661" i="2"/>
  <c r="Q658" i="2"/>
  <c r="Q655" i="2"/>
  <c r="Q684" i="2"/>
  <c r="Q680" i="2"/>
  <c r="Q676" i="2"/>
  <c r="Q672" i="2"/>
  <c r="Q668" i="2"/>
  <c r="Q664" i="2"/>
  <c r="Q660" i="2"/>
  <c r="Q656" i="2"/>
  <c r="Q648" i="2"/>
  <c r="P648" i="2"/>
  <c r="N3547" i="2" l="1"/>
  <c r="O3547" i="2" s="1"/>
  <c r="A3548" i="2"/>
  <c r="P3546" i="2"/>
  <c r="T3546" i="2" s="1"/>
  <c r="Q3546" i="2"/>
  <c r="S3546" i="2"/>
  <c r="Q2751" i="2"/>
  <c r="P2751" i="2"/>
  <c r="T2751" i="2" s="1"/>
  <c r="S2751" i="2"/>
  <c r="N2752" i="2"/>
  <c r="O2752" i="2" s="1"/>
  <c r="S3208" i="2" s="1"/>
  <c r="J671" i="2"/>
  <c r="J652" i="2"/>
  <c r="J649" i="2"/>
  <c r="N3548" i="2" l="1"/>
  <c r="O3548" i="2" s="1"/>
  <c r="A3549" i="2"/>
  <c r="P3547" i="2"/>
  <c r="T3547" i="2" s="1"/>
  <c r="Q3547" i="2"/>
  <c r="S3547" i="2"/>
  <c r="Q2752" i="2"/>
  <c r="P2752" i="2"/>
  <c r="T2752" i="2" s="1"/>
  <c r="S2752" i="2"/>
  <c r="N2753" i="2"/>
  <c r="O2753" i="2" s="1"/>
  <c r="S3209" i="2" s="1"/>
  <c r="L649" i="2"/>
  <c r="M649" i="2"/>
  <c r="O649" i="2"/>
  <c r="M652" i="2"/>
  <c r="L652" i="2"/>
  <c r="O652" i="2"/>
  <c r="L671" i="2"/>
  <c r="M671" i="2"/>
  <c r="O671" i="2"/>
  <c r="N3549" i="2" l="1"/>
  <c r="O3549" i="2" s="1"/>
  <c r="A3550" i="2"/>
  <c r="Q3548" i="2"/>
  <c r="P3548" i="2"/>
  <c r="T3548" i="2" s="1"/>
  <c r="S3548" i="2"/>
  <c r="N2754" i="2"/>
  <c r="O2754" i="2" s="1"/>
  <c r="S3210" i="2" s="1"/>
  <c r="Q2753" i="2"/>
  <c r="P2753" i="2"/>
  <c r="T2753" i="2" s="1"/>
  <c r="S2753" i="2"/>
  <c r="S1105" i="2"/>
  <c r="Q649" i="2"/>
  <c r="P649" i="2"/>
  <c r="S1108" i="2"/>
  <c r="Q652" i="2"/>
  <c r="P652" i="2"/>
  <c r="S1127" i="2"/>
  <c r="P671" i="2"/>
  <c r="Q671" i="2"/>
  <c r="L612" i="2"/>
  <c r="M612" i="2"/>
  <c r="L613" i="2"/>
  <c r="M613" i="2"/>
  <c r="L615" i="2"/>
  <c r="M615" i="2"/>
  <c r="L616" i="2"/>
  <c r="M616" i="2"/>
  <c r="L617" i="2"/>
  <c r="M617" i="2"/>
  <c r="L618" i="2"/>
  <c r="M618" i="2"/>
  <c r="L619" i="2"/>
  <c r="M619" i="2"/>
  <c r="L620" i="2"/>
  <c r="M620" i="2"/>
  <c r="L621" i="2"/>
  <c r="M621" i="2"/>
  <c r="L622" i="2"/>
  <c r="M622" i="2"/>
  <c r="L623" i="2"/>
  <c r="M623" i="2"/>
  <c r="L624" i="2"/>
  <c r="M624" i="2"/>
  <c r="L625" i="2"/>
  <c r="M625" i="2"/>
  <c r="L626" i="2"/>
  <c r="M626" i="2"/>
  <c r="L627" i="2"/>
  <c r="M627" i="2"/>
  <c r="L628" i="2"/>
  <c r="M628" i="2"/>
  <c r="L629" i="2"/>
  <c r="M629" i="2"/>
  <c r="L630" i="2"/>
  <c r="M630" i="2"/>
  <c r="L631" i="2"/>
  <c r="M631" i="2"/>
  <c r="L632" i="2"/>
  <c r="M632" i="2"/>
  <c r="L634" i="2"/>
  <c r="M634" i="2"/>
  <c r="L635" i="2"/>
  <c r="M635" i="2"/>
  <c r="L636" i="2"/>
  <c r="M636" i="2"/>
  <c r="L637" i="2"/>
  <c r="M637" i="2"/>
  <c r="L638" i="2"/>
  <c r="M638" i="2"/>
  <c r="L639" i="2"/>
  <c r="M639" i="2"/>
  <c r="L640" i="2"/>
  <c r="M640" i="2"/>
  <c r="L641" i="2"/>
  <c r="M641" i="2"/>
  <c r="L642" i="2"/>
  <c r="M642" i="2"/>
  <c r="L643" i="2"/>
  <c r="M643" i="2"/>
  <c r="L644" i="2"/>
  <c r="M644" i="2"/>
  <c r="L645" i="2"/>
  <c r="M645" i="2"/>
  <c r="L646" i="2"/>
  <c r="M646" i="2"/>
  <c r="L647" i="2"/>
  <c r="M647" i="2"/>
  <c r="N611" i="2"/>
  <c r="N612" i="2"/>
  <c r="O612" i="2" s="1"/>
  <c r="S1068" i="2" s="1"/>
  <c r="N613" i="2"/>
  <c r="O613" i="2" s="1"/>
  <c r="S1069" i="2" s="1"/>
  <c r="N614" i="2"/>
  <c r="N615" i="2"/>
  <c r="O615" i="2" s="1"/>
  <c r="N616" i="2"/>
  <c r="O616" i="2" s="1"/>
  <c r="S1072" i="2" s="1"/>
  <c r="N617" i="2"/>
  <c r="O617" i="2" s="1"/>
  <c r="S1073" i="2" s="1"/>
  <c r="N618" i="2"/>
  <c r="O618" i="2" s="1"/>
  <c r="S1074" i="2" s="1"/>
  <c r="N619" i="2"/>
  <c r="O619" i="2" s="1"/>
  <c r="S1075" i="2" s="1"/>
  <c r="N620" i="2"/>
  <c r="O620" i="2" s="1"/>
  <c r="S1076" i="2" s="1"/>
  <c r="N621" i="2"/>
  <c r="O621" i="2" s="1"/>
  <c r="S1077" i="2" s="1"/>
  <c r="N622" i="2"/>
  <c r="O622" i="2" s="1"/>
  <c r="S1078" i="2" s="1"/>
  <c r="N623" i="2"/>
  <c r="O623" i="2" s="1"/>
  <c r="N624" i="2"/>
  <c r="O624" i="2" s="1"/>
  <c r="S1080" i="2" s="1"/>
  <c r="N625" i="2"/>
  <c r="O625" i="2" s="1"/>
  <c r="S1081" i="2" s="1"/>
  <c r="N626" i="2"/>
  <c r="O626" i="2" s="1"/>
  <c r="N627" i="2"/>
  <c r="O627" i="2" s="1"/>
  <c r="S1083" i="2" s="1"/>
  <c r="N628" i="2"/>
  <c r="O628" i="2" s="1"/>
  <c r="S1084" i="2" s="1"/>
  <c r="N629" i="2"/>
  <c r="O629" i="2" s="1"/>
  <c r="S1085" i="2" s="1"/>
  <c r="N630" i="2"/>
  <c r="O630" i="2" s="1"/>
  <c r="S1086" i="2" s="1"/>
  <c r="N631" i="2"/>
  <c r="O631" i="2" s="1"/>
  <c r="S1087" i="2" s="1"/>
  <c r="N632" i="2"/>
  <c r="O632" i="2" s="1"/>
  <c r="S1088" i="2" s="1"/>
  <c r="N633" i="2"/>
  <c r="N634" i="2"/>
  <c r="O634" i="2" s="1"/>
  <c r="S1090" i="2" s="1"/>
  <c r="N635" i="2"/>
  <c r="O635" i="2" s="1"/>
  <c r="S1091" i="2" s="1"/>
  <c r="N636" i="2"/>
  <c r="O636" i="2" s="1"/>
  <c r="S1092" i="2" s="1"/>
  <c r="N637" i="2"/>
  <c r="O637" i="2" s="1"/>
  <c r="S1093" i="2" s="1"/>
  <c r="N638" i="2"/>
  <c r="O638" i="2" s="1"/>
  <c r="S1094" i="2" s="1"/>
  <c r="N639" i="2"/>
  <c r="O639" i="2" s="1"/>
  <c r="S1095" i="2" s="1"/>
  <c r="N640" i="2"/>
  <c r="O640" i="2" s="1"/>
  <c r="S1096" i="2" s="1"/>
  <c r="N641" i="2"/>
  <c r="O641" i="2" s="1"/>
  <c r="S1097" i="2" s="1"/>
  <c r="N642" i="2"/>
  <c r="O642" i="2" s="1"/>
  <c r="S1098" i="2" s="1"/>
  <c r="N643" i="2"/>
  <c r="O643" i="2" s="1"/>
  <c r="S1099" i="2" s="1"/>
  <c r="N644" i="2"/>
  <c r="O644" i="2" s="1"/>
  <c r="N645" i="2"/>
  <c r="O645" i="2" s="1"/>
  <c r="S1101" i="2" s="1"/>
  <c r="N646" i="2"/>
  <c r="O646" i="2" s="1"/>
  <c r="S1102" i="2" s="1"/>
  <c r="N647" i="2"/>
  <c r="O647" i="2" s="1"/>
  <c r="S1103" i="2" s="1"/>
  <c r="N3550" i="2" l="1"/>
  <c r="O3550" i="2" s="1"/>
  <c r="A3551" i="2"/>
  <c r="S3549" i="2"/>
  <c r="Q3549" i="2"/>
  <c r="P3549" i="2"/>
  <c r="T3549" i="2" s="1"/>
  <c r="S2754" i="2"/>
  <c r="Q2754" i="2"/>
  <c r="P2754" i="2"/>
  <c r="T2754" i="2" s="1"/>
  <c r="N2755" i="2"/>
  <c r="O2755" i="2" s="1"/>
  <c r="S3211" i="2" s="1"/>
  <c r="P623" i="2"/>
  <c r="T699" i="2" s="1"/>
  <c r="S1079" i="2"/>
  <c r="P615" i="2"/>
  <c r="T691" i="2" s="1"/>
  <c r="S1071" i="2"/>
  <c r="P644" i="2"/>
  <c r="T720" i="2" s="1"/>
  <c r="S1100" i="2"/>
  <c r="Q626" i="2"/>
  <c r="S1082" i="2"/>
  <c r="Q631" i="2"/>
  <c r="P631" i="2"/>
  <c r="T707" i="2" s="1"/>
  <c r="Q639" i="2"/>
  <c r="P639" i="2"/>
  <c r="T715" i="2" s="1"/>
  <c r="P619" i="2"/>
  <c r="T695" i="2" s="1"/>
  <c r="Q619" i="2"/>
  <c r="P624" i="2"/>
  <c r="T700" i="2" s="1"/>
  <c r="Q624" i="2"/>
  <c r="P628" i="2"/>
  <c r="T704" i="2" s="1"/>
  <c r="Q628" i="2"/>
  <c r="Q627" i="2"/>
  <c r="P627" i="2"/>
  <c r="T703" i="2" s="1"/>
  <c r="P632" i="2"/>
  <c r="T708" i="2" s="1"/>
  <c r="Q632" i="2"/>
  <c r="Q630" i="2"/>
  <c r="P630" i="2"/>
  <c r="T706" i="2" s="1"/>
  <c r="P643" i="2"/>
  <c r="T719" i="2" s="1"/>
  <c r="Q643" i="2"/>
  <c r="Q634" i="2"/>
  <c r="P634" i="2"/>
  <c r="T710" i="2" s="1"/>
  <c r="P616" i="2"/>
  <c r="T692" i="2" s="1"/>
  <c r="Q616" i="2"/>
  <c r="Q622" i="2"/>
  <c r="P622" i="2"/>
  <c r="T698" i="2" s="1"/>
  <c r="Q635" i="2"/>
  <c r="P635" i="2"/>
  <c r="T711" i="2" s="1"/>
  <c r="Q642" i="2"/>
  <c r="P642" i="2"/>
  <c r="T718" i="2" s="1"/>
  <c r="Q618" i="2"/>
  <c r="P618" i="2"/>
  <c r="T694" i="2" s="1"/>
  <c r="Q640" i="2"/>
  <c r="P640" i="2"/>
  <c r="T716" i="2" s="1"/>
  <c r="Q646" i="2"/>
  <c r="P646" i="2"/>
  <c r="T722" i="2" s="1"/>
  <c r="P647" i="2"/>
  <c r="T723" i="2" s="1"/>
  <c r="Q647" i="2"/>
  <c r="Q638" i="2"/>
  <c r="P638" i="2"/>
  <c r="T714" i="2" s="1"/>
  <c r="P620" i="2"/>
  <c r="T696" i="2" s="1"/>
  <c r="Q620" i="2"/>
  <c r="P612" i="2"/>
  <c r="T688" i="2" s="1"/>
  <c r="Q612" i="2"/>
  <c r="P636" i="2"/>
  <c r="T712" i="2" s="1"/>
  <c r="Q636" i="2"/>
  <c r="Q644" i="2"/>
  <c r="Q623" i="2"/>
  <c r="Q615" i="2"/>
  <c r="P626" i="2"/>
  <c r="T702" i="2" s="1"/>
  <c r="P645" i="2"/>
  <c r="T721" i="2" s="1"/>
  <c r="Q645" i="2"/>
  <c r="P637" i="2"/>
  <c r="T713" i="2" s="1"/>
  <c r="Q637" i="2"/>
  <c r="P629" i="2"/>
  <c r="T705" i="2" s="1"/>
  <c r="Q629" i="2"/>
  <c r="P621" i="2"/>
  <c r="T697" i="2" s="1"/>
  <c r="Q621" i="2"/>
  <c r="P613" i="2"/>
  <c r="T689" i="2" s="1"/>
  <c r="Q613" i="2"/>
  <c r="P641" i="2"/>
  <c r="T717" i="2" s="1"/>
  <c r="Q641" i="2"/>
  <c r="P625" i="2"/>
  <c r="T701" i="2" s="1"/>
  <c r="Q625" i="2"/>
  <c r="P617" i="2"/>
  <c r="T693" i="2" s="1"/>
  <c r="Q617" i="2"/>
  <c r="N3551" i="2" l="1"/>
  <c r="O3551" i="2" s="1"/>
  <c r="A3552" i="2"/>
  <c r="Q3550" i="2"/>
  <c r="P3550" i="2"/>
  <c r="T3550" i="2" s="1"/>
  <c r="S3550" i="2"/>
  <c r="N2756" i="2"/>
  <c r="O2756" i="2" s="1"/>
  <c r="S3212" i="2" s="1"/>
  <c r="P2755" i="2"/>
  <c r="T2755" i="2" s="1"/>
  <c r="Q2755" i="2"/>
  <c r="S2755" i="2"/>
  <c r="N610" i="2"/>
  <c r="O610" i="2" s="1"/>
  <c r="S1066" i="2" s="1"/>
  <c r="M610" i="2"/>
  <c r="L610" i="2"/>
  <c r="J633" i="2"/>
  <c r="J614" i="2"/>
  <c r="J611" i="2"/>
  <c r="N3552" i="2" l="1"/>
  <c r="O3552" i="2" s="1"/>
  <c r="A3553" i="2"/>
  <c r="Q3551" i="2"/>
  <c r="S3551" i="2"/>
  <c r="P3551" i="2"/>
  <c r="T3551" i="2" s="1"/>
  <c r="P2756" i="2"/>
  <c r="T2756" i="2" s="1"/>
  <c r="S2756" i="2"/>
  <c r="Q2756" i="2"/>
  <c r="N2757" i="2"/>
  <c r="O2757" i="2" s="1"/>
  <c r="S3213" i="2" s="1"/>
  <c r="M614" i="2"/>
  <c r="L614" i="2"/>
  <c r="O614" i="2"/>
  <c r="L611" i="2"/>
  <c r="M611" i="2"/>
  <c r="O611" i="2"/>
  <c r="M633" i="2"/>
  <c r="L633" i="2"/>
  <c r="O633" i="2"/>
  <c r="Q610" i="2"/>
  <c r="P610" i="2"/>
  <c r="T686" i="2" s="1"/>
  <c r="J573" i="2"/>
  <c r="J576" i="2"/>
  <c r="J595" i="2"/>
  <c r="N573" i="2"/>
  <c r="N574" i="2"/>
  <c r="O574" i="2" s="1"/>
  <c r="S1030" i="2" s="1"/>
  <c r="N575" i="2"/>
  <c r="O575" i="2" s="1"/>
  <c r="S1031" i="2" s="1"/>
  <c r="N576" i="2"/>
  <c r="N577" i="2"/>
  <c r="O577" i="2" s="1"/>
  <c r="S1033" i="2" s="1"/>
  <c r="N578" i="2"/>
  <c r="O578" i="2" s="1"/>
  <c r="S1034" i="2" s="1"/>
  <c r="N579" i="2"/>
  <c r="O579" i="2" s="1"/>
  <c r="S1035" i="2" s="1"/>
  <c r="N580" i="2"/>
  <c r="O580" i="2" s="1"/>
  <c r="S1036" i="2" s="1"/>
  <c r="N581" i="2"/>
  <c r="O581" i="2" s="1"/>
  <c r="S1037" i="2" s="1"/>
  <c r="N582" i="2"/>
  <c r="O582" i="2" s="1"/>
  <c r="S1038" i="2" s="1"/>
  <c r="N583" i="2"/>
  <c r="O583" i="2" s="1"/>
  <c r="S1039" i="2" s="1"/>
  <c r="N584" i="2"/>
  <c r="O584" i="2" s="1"/>
  <c r="S1040" i="2" s="1"/>
  <c r="N585" i="2"/>
  <c r="O585" i="2" s="1"/>
  <c r="S1041" i="2" s="1"/>
  <c r="N586" i="2"/>
  <c r="O586" i="2" s="1"/>
  <c r="S1042" i="2" s="1"/>
  <c r="N587" i="2"/>
  <c r="O587" i="2" s="1"/>
  <c r="S1043" i="2" s="1"/>
  <c r="N588" i="2"/>
  <c r="O588" i="2" s="1"/>
  <c r="S1044" i="2" s="1"/>
  <c r="N589" i="2"/>
  <c r="O589" i="2" s="1"/>
  <c r="S1045" i="2" s="1"/>
  <c r="N590" i="2"/>
  <c r="O590" i="2" s="1"/>
  <c r="S1046" i="2" s="1"/>
  <c r="N591" i="2"/>
  <c r="O591" i="2" s="1"/>
  <c r="S1047" i="2" s="1"/>
  <c r="N592" i="2"/>
  <c r="O592" i="2" s="1"/>
  <c r="S1048" i="2" s="1"/>
  <c r="N593" i="2"/>
  <c r="O593" i="2" s="1"/>
  <c r="S1049" i="2" s="1"/>
  <c r="N594" i="2"/>
  <c r="O594" i="2" s="1"/>
  <c r="S1050" i="2" s="1"/>
  <c r="N595" i="2"/>
  <c r="N596" i="2"/>
  <c r="O596" i="2" s="1"/>
  <c r="S1052" i="2" s="1"/>
  <c r="N597" i="2"/>
  <c r="O597" i="2" s="1"/>
  <c r="S1053" i="2" s="1"/>
  <c r="N598" i="2"/>
  <c r="O598" i="2" s="1"/>
  <c r="S1054" i="2" s="1"/>
  <c r="N599" i="2"/>
  <c r="O599" i="2" s="1"/>
  <c r="S1055" i="2" s="1"/>
  <c r="N600" i="2"/>
  <c r="O600" i="2" s="1"/>
  <c r="S1056" i="2" s="1"/>
  <c r="N601" i="2"/>
  <c r="O601" i="2" s="1"/>
  <c r="S1057" i="2" s="1"/>
  <c r="N602" i="2"/>
  <c r="O602" i="2" s="1"/>
  <c r="S1058" i="2" s="1"/>
  <c r="N603" i="2"/>
  <c r="O603" i="2" s="1"/>
  <c r="S1059" i="2" s="1"/>
  <c r="N604" i="2"/>
  <c r="O604" i="2" s="1"/>
  <c r="S1060" i="2" s="1"/>
  <c r="N605" i="2"/>
  <c r="O605" i="2" s="1"/>
  <c r="N606" i="2"/>
  <c r="O606" i="2" s="1"/>
  <c r="S1062" i="2" s="1"/>
  <c r="N607" i="2"/>
  <c r="O607" i="2" s="1"/>
  <c r="N608" i="2"/>
  <c r="O608" i="2" s="1"/>
  <c r="N609" i="2"/>
  <c r="O609" i="2" s="1"/>
  <c r="N572" i="2"/>
  <c r="O572" i="2" s="1"/>
  <c r="S3552" i="2" l="1"/>
  <c r="Q3552" i="2"/>
  <c r="P3552" i="2"/>
  <c r="T3552" i="2" s="1"/>
  <c r="N3553" i="2"/>
  <c r="O3553" i="2" s="1"/>
  <c r="A3554" i="2"/>
  <c r="Q2757" i="2"/>
  <c r="P2757" i="2"/>
  <c r="T2757" i="2" s="1"/>
  <c r="S2757" i="2"/>
  <c r="N2758" i="2"/>
  <c r="O2758" i="2" s="1"/>
  <c r="S3214" i="2" s="1"/>
  <c r="S1067" i="2"/>
  <c r="Q611" i="2"/>
  <c r="P611" i="2"/>
  <c r="T687" i="2" s="1"/>
  <c r="S1070" i="2"/>
  <c r="P614" i="2"/>
  <c r="T690" i="2" s="1"/>
  <c r="Q614" i="2"/>
  <c r="S1089" i="2"/>
  <c r="P633" i="2"/>
  <c r="T709" i="2" s="1"/>
  <c r="Q633" i="2"/>
  <c r="P572" i="2"/>
  <c r="S1028" i="2"/>
  <c r="P607" i="2"/>
  <c r="S1063" i="2"/>
  <c r="P605" i="2"/>
  <c r="S1061" i="2"/>
  <c r="P609" i="2"/>
  <c r="S1065" i="2"/>
  <c r="P608" i="2"/>
  <c r="S1064" i="2"/>
  <c r="O576" i="2"/>
  <c r="O595" i="2"/>
  <c r="P606" i="2"/>
  <c r="Q606" i="2"/>
  <c r="Q605" i="2"/>
  <c r="Q608" i="2"/>
  <c r="O573" i="2"/>
  <c r="Q609" i="2"/>
  <c r="Q607" i="2"/>
  <c r="P601" i="2"/>
  <c r="Q601" i="2"/>
  <c r="P599" i="2"/>
  <c r="Q599" i="2"/>
  <c r="P593" i="2"/>
  <c r="Q593" i="2"/>
  <c r="P591" i="2"/>
  <c r="Q591" i="2"/>
  <c r="P589" i="2"/>
  <c r="Q589" i="2"/>
  <c r="P587" i="2"/>
  <c r="Q587" i="2"/>
  <c r="P585" i="2"/>
  <c r="Q585" i="2"/>
  <c r="P581" i="2"/>
  <c r="Q581" i="2"/>
  <c r="P579" i="2"/>
  <c r="Q579" i="2"/>
  <c r="P577" i="2"/>
  <c r="Q577" i="2"/>
  <c r="P575" i="2"/>
  <c r="Q575" i="2"/>
  <c r="P604" i="2"/>
  <c r="Q604" i="2"/>
  <c r="P602" i="2"/>
  <c r="Q602" i="2"/>
  <c r="P600" i="2"/>
  <c r="Q600" i="2"/>
  <c r="P598" i="2"/>
  <c r="Q598" i="2"/>
  <c r="P596" i="2"/>
  <c r="Q596" i="2"/>
  <c r="P594" i="2"/>
  <c r="Q594" i="2"/>
  <c r="P592" i="2"/>
  <c r="Q592" i="2"/>
  <c r="P590" i="2"/>
  <c r="Q590" i="2"/>
  <c r="P588" i="2"/>
  <c r="Q588" i="2"/>
  <c r="P586" i="2"/>
  <c r="Q586" i="2"/>
  <c r="P584" i="2"/>
  <c r="Q584" i="2"/>
  <c r="P582" i="2"/>
  <c r="Q582" i="2"/>
  <c r="P580" i="2"/>
  <c r="Q580" i="2"/>
  <c r="P578" i="2"/>
  <c r="Q578" i="2"/>
  <c r="P574" i="2"/>
  <c r="Q574" i="2"/>
  <c r="P603" i="2"/>
  <c r="Q603" i="2"/>
  <c r="P597" i="2"/>
  <c r="Q597" i="2"/>
  <c r="P583" i="2"/>
  <c r="Q583" i="2"/>
  <c r="Q572" i="2"/>
  <c r="Q3553" i="2" l="1"/>
  <c r="S3553" i="2"/>
  <c r="P3553" i="2"/>
  <c r="T3553" i="2" s="1"/>
  <c r="N3554" i="2"/>
  <c r="O3554" i="2" s="1"/>
  <c r="A3555" i="2"/>
  <c r="N2759" i="2"/>
  <c r="O2759" i="2" s="1"/>
  <c r="S3215" i="2" s="1"/>
  <c r="S2758" i="2"/>
  <c r="P2758" i="2"/>
  <c r="T2758" i="2" s="1"/>
  <c r="Q2758" i="2"/>
  <c r="Q595" i="2"/>
  <c r="S1051" i="2"/>
  <c r="P576" i="2"/>
  <c r="S1032" i="2"/>
  <c r="P573" i="2"/>
  <c r="S1029" i="2"/>
  <c r="Q576" i="2"/>
  <c r="Q573" i="2"/>
  <c r="P595"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572" i="2"/>
  <c r="M567"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572" i="2"/>
  <c r="L534" i="2"/>
  <c r="Q3554" i="2" l="1"/>
  <c r="P3554" i="2"/>
  <c r="T3554" i="2" s="1"/>
  <c r="S3554" i="2"/>
  <c r="A3556" i="2"/>
  <c r="N3555" i="2"/>
  <c r="O3555" i="2" s="1"/>
  <c r="P2759" i="2"/>
  <c r="T2759" i="2" s="1"/>
  <c r="Q2759" i="2"/>
  <c r="S2759" i="2"/>
  <c r="N2760" i="2"/>
  <c r="O2760" i="2" s="1"/>
  <c r="S3216" i="2" s="1"/>
  <c r="M571" i="2"/>
  <c r="L571" i="2"/>
  <c r="M570" i="2"/>
  <c r="L570" i="2"/>
  <c r="M569" i="2"/>
  <c r="L569" i="2"/>
  <c r="M568" i="2"/>
  <c r="L568" i="2"/>
  <c r="L567" i="2"/>
  <c r="M566" i="2"/>
  <c r="L566" i="2"/>
  <c r="M565" i="2"/>
  <c r="L565" i="2"/>
  <c r="M564" i="2"/>
  <c r="L564" i="2"/>
  <c r="M563" i="2"/>
  <c r="L563" i="2"/>
  <c r="M562" i="2"/>
  <c r="L562" i="2"/>
  <c r="M561" i="2"/>
  <c r="L561" i="2"/>
  <c r="M560" i="2"/>
  <c r="L560" i="2"/>
  <c r="M559" i="2"/>
  <c r="L559" i="2"/>
  <c r="M558" i="2"/>
  <c r="L558" i="2"/>
  <c r="M556" i="2"/>
  <c r="L556" i="2"/>
  <c r="M555" i="2"/>
  <c r="L555" i="2"/>
  <c r="M554" i="2"/>
  <c r="L554" i="2"/>
  <c r="M553" i="2"/>
  <c r="L553" i="2"/>
  <c r="M552" i="2"/>
  <c r="L552" i="2"/>
  <c r="M551" i="2"/>
  <c r="L551" i="2"/>
  <c r="M550" i="2"/>
  <c r="L550" i="2"/>
  <c r="M549" i="2"/>
  <c r="L549" i="2"/>
  <c r="M548" i="2"/>
  <c r="L548" i="2"/>
  <c r="M547" i="2"/>
  <c r="L547" i="2"/>
  <c r="M546" i="2"/>
  <c r="L546" i="2"/>
  <c r="M545" i="2"/>
  <c r="L545" i="2"/>
  <c r="M544" i="2"/>
  <c r="L544" i="2"/>
  <c r="M543" i="2"/>
  <c r="L543" i="2"/>
  <c r="M542" i="2"/>
  <c r="L542" i="2"/>
  <c r="M541" i="2"/>
  <c r="L541" i="2"/>
  <c r="M540" i="2"/>
  <c r="L540" i="2"/>
  <c r="M539" i="2"/>
  <c r="L539" i="2"/>
  <c r="M537" i="2"/>
  <c r="L537" i="2"/>
  <c r="M536" i="2"/>
  <c r="L536" i="2"/>
  <c r="M534" i="2"/>
  <c r="L458" i="2"/>
  <c r="N535" i="2"/>
  <c r="N536" i="2"/>
  <c r="O536" i="2" s="1"/>
  <c r="S992" i="2" s="1"/>
  <c r="N537" i="2"/>
  <c r="O537" i="2" s="1"/>
  <c r="S993" i="2" s="1"/>
  <c r="N538" i="2"/>
  <c r="N539" i="2"/>
  <c r="O539" i="2" s="1"/>
  <c r="S995" i="2" s="1"/>
  <c r="N540" i="2"/>
  <c r="O540" i="2" s="1"/>
  <c r="S996" i="2" s="1"/>
  <c r="N541" i="2"/>
  <c r="O541" i="2" s="1"/>
  <c r="S997" i="2" s="1"/>
  <c r="N542" i="2"/>
  <c r="O542" i="2" s="1"/>
  <c r="S998" i="2" s="1"/>
  <c r="N543" i="2"/>
  <c r="O543" i="2" s="1"/>
  <c r="S999" i="2" s="1"/>
  <c r="N544" i="2"/>
  <c r="O544" i="2" s="1"/>
  <c r="S1000" i="2" s="1"/>
  <c r="N545" i="2"/>
  <c r="O545" i="2" s="1"/>
  <c r="S1001" i="2" s="1"/>
  <c r="N546" i="2"/>
  <c r="O546" i="2" s="1"/>
  <c r="S1002" i="2" s="1"/>
  <c r="N547" i="2"/>
  <c r="O547" i="2" s="1"/>
  <c r="S1003" i="2" s="1"/>
  <c r="N548" i="2"/>
  <c r="O548" i="2" s="1"/>
  <c r="S1004" i="2" s="1"/>
  <c r="N549" i="2"/>
  <c r="O549" i="2" s="1"/>
  <c r="S1005" i="2" s="1"/>
  <c r="N550" i="2"/>
  <c r="O550" i="2" s="1"/>
  <c r="S1006" i="2" s="1"/>
  <c r="N551" i="2"/>
  <c r="O551" i="2" s="1"/>
  <c r="S1007" i="2" s="1"/>
  <c r="N552" i="2"/>
  <c r="O552" i="2" s="1"/>
  <c r="S1008" i="2" s="1"/>
  <c r="N553" i="2"/>
  <c r="O553" i="2" s="1"/>
  <c r="S1009" i="2" s="1"/>
  <c r="N554" i="2"/>
  <c r="O554" i="2" s="1"/>
  <c r="S1010" i="2" s="1"/>
  <c r="N555" i="2"/>
  <c r="O555" i="2" s="1"/>
  <c r="S1011" i="2" s="1"/>
  <c r="N556" i="2"/>
  <c r="O556" i="2" s="1"/>
  <c r="S1012" i="2" s="1"/>
  <c r="N557" i="2"/>
  <c r="N558" i="2"/>
  <c r="O558" i="2" s="1"/>
  <c r="S1014" i="2" s="1"/>
  <c r="N559" i="2"/>
  <c r="O559" i="2" s="1"/>
  <c r="S1015" i="2" s="1"/>
  <c r="N560" i="2"/>
  <c r="O560" i="2" s="1"/>
  <c r="S1016" i="2" s="1"/>
  <c r="N561" i="2"/>
  <c r="O561" i="2" s="1"/>
  <c r="S1017" i="2" s="1"/>
  <c r="N562" i="2"/>
  <c r="O562" i="2" s="1"/>
  <c r="S1018" i="2" s="1"/>
  <c r="N563" i="2"/>
  <c r="O563" i="2" s="1"/>
  <c r="S1019" i="2" s="1"/>
  <c r="N564" i="2"/>
  <c r="O564" i="2" s="1"/>
  <c r="S1020" i="2" s="1"/>
  <c r="N565" i="2"/>
  <c r="O565" i="2" s="1"/>
  <c r="S1021" i="2" s="1"/>
  <c r="N566" i="2"/>
  <c r="O566" i="2" s="1"/>
  <c r="S1022" i="2" s="1"/>
  <c r="N567" i="2"/>
  <c r="O567" i="2" s="1"/>
  <c r="S1023" i="2" s="1"/>
  <c r="N568" i="2"/>
  <c r="O568" i="2" s="1"/>
  <c r="S1024" i="2" s="1"/>
  <c r="N569" i="2"/>
  <c r="O569" i="2" s="1"/>
  <c r="S1025" i="2" s="1"/>
  <c r="N570" i="2"/>
  <c r="O570" i="2" s="1"/>
  <c r="N571" i="2"/>
  <c r="O571" i="2" s="1"/>
  <c r="S1027" i="2" s="1"/>
  <c r="N534" i="2"/>
  <c r="O534" i="2" s="1"/>
  <c r="S990" i="2" s="1"/>
  <c r="A3557" i="2" l="1"/>
  <c r="N3556" i="2"/>
  <c r="O3556" i="2" s="1"/>
  <c r="Q3555" i="2"/>
  <c r="P3555" i="2"/>
  <c r="T3555" i="2" s="1"/>
  <c r="S3555" i="2"/>
  <c r="N2761" i="2"/>
  <c r="O2761" i="2" s="1"/>
  <c r="S3217" i="2" s="1"/>
  <c r="P2760" i="2"/>
  <c r="T2760" i="2" s="1"/>
  <c r="S2760" i="2"/>
  <c r="Q2760" i="2"/>
  <c r="Q570" i="2"/>
  <c r="S1026" i="2"/>
  <c r="Q534" i="2"/>
  <c r="P534" i="2"/>
  <c r="Q536" i="2"/>
  <c r="P536" i="2"/>
  <c r="Q540" i="2"/>
  <c r="P540" i="2"/>
  <c r="Q542" i="2"/>
  <c r="P542" i="2"/>
  <c r="Q544" i="2"/>
  <c r="P544" i="2"/>
  <c r="Q546" i="2"/>
  <c r="P546" i="2"/>
  <c r="Q548" i="2"/>
  <c r="P548" i="2"/>
  <c r="Q550" i="2"/>
  <c r="P550" i="2"/>
  <c r="Q552" i="2"/>
  <c r="P552" i="2"/>
  <c r="Q554" i="2"/>
  <c r="P554" i="2"/>
  <c r="Q556" i="2"/>
  <c r="P556" i="2"/>
  <c r="Q558" i="2"/>
  <c r="P558" i="2"/>
  <c r="Q560" i="2"/>
  <c r="P560" i="2"/>
  <c r="Q562" i="2"/>
  <c r="P562" i="2"/>
  <c r="Q564" i="2"/>
  <c r="P564" i="2"/>
  <c r="Q566" i="2"/>
  <c r="P566" i="2"/>
  <c r="Q568" i="2"/>
  <c r="P568" i="2"/>
  <c r="P570" i="2"/>
  <c r="Q537" i="2"/>
  <c r="P537" i="2"/>
  <c r="Q539" i="2"/>
  <c r="P539" i="2"/>
  <c r="Q541" i="2"/>
  <c r="P541" i="2"/>
  <c r="Q543" i="2"/>
  <c r="P543" i="2"/>
  <c r="Q545" i="2"/>
  <c r="P545" i="2"/>
  <c r="Q547" i="2"/>
  <c r="P547" i="2"/>
  <c r="Q549" i="2"/>
  <c r="P549" i="2"/>
  <c r="Q551" i="2"/>
  <c r="P551" i="2"/>
  <c r="Q553" i="2"/>
  <c r="P553" i="2"/>
  <c r="Q555" i="2"/>
  <c r="P555" i="2"/>
  <c r="Q559" i="2"/>
  <c r="P559" i="2"/>
  <c r="Q561" i="2"/>
  <c r="P561" i="2"/>
  <c r="Q563" i="2"/>
  <c r="P563" i="2"/>
  <c r="Q565" i="2"/>
  <c r="P565" i="2"/>
  <c r="Q567" i="2"/>
  <c r="P567" i="2"/>
  <c r="Q569" i="2"/>
  <c r="P569" i="2"/>
  <c r="Q571" i="2"/>
  <c r="P571" i="2"/>
  <c r="J557" i="2"/>
  <c r="J538" i="2"/>
  <c r="J535" i="2"/>
  <c r="O535" i="2" s="1"/>
  <c r="S991" i="2" s="1"/>
  <c r="P3556" i="2" l="1"/>
  <c r="T3556" i="2" s="1"/>
  <c r="Q3556" i="2"/>
  <c r="S3556" i="2"/>
  <c r="N3557" i="2"/>
  <c r="O3557" i="2" s="1"/>
  <c r="A3558" i="2"/>
  <c r="N2762" i="2"/>
  <c r="O2762" i="2" s="1"/>
  <c r="S3218" i="2" s="1"/>
  <c r="Q2761" i="2"/>
  <c r="P2761" i="2"/>
  <c r="T2761" i="2" s="1"/>
  <c r="S2761" i="2"/>
  <c r="P535" i="2"/>
  <c r="Q535" i="2"/>
  <c r="M538" i="2"/>
  <c r="L538" i="2"/>
  <c r="M557" i="2"/>
  <c r="L557" i="2"/>
  <c r="O557" i="2"/>
  <c r="S1013" i="2" s="1"/>
  <c r="M535" i="2"/>
  <c r="L535" i="2"/>
  <c r="O538" i="2"/>
  <c r="S994" i="2" s="1"/>
  <c r="A3559" i="2" l="1"/>
  <c r="N3558" i="2"/>
  <c r="O3558" i="2" s="1"/>
  <c r="P3557" i="2"/>
  <c r="T3557" i="2" s="1"/>
  <c r="Q3557" i="2"/>
  <c r="S3557" i="2"/>
  <c r="Q2762" i="2"/>
  <c r="S2762" i="2"/>
  <c r="P2762" i="2"/>
  <c r="T2762" i="2" s="1"/>
  <c r="N2763" i="2"/>
  <c r="O2763" i="2" s="1"/>
  <c r="S3219" i="2" s="1"/>
  <c r="Q557" i="2"/>
  <c r="P557" i="2"/>
  <c r="Q538" i="2"/>
  <c r="P538" i="2"/>
  <c r="M496" i="2"/>
  <c r="L496" i="2"/>
  <c r="L533" i="2"/>
  <c r="L498" i="2"/>
  <c r="M498" i="2"/>
  <c r="L499" i="2"/>
  <c r="M499" i="2"/>
  <c r="L501" i="2"/>
  <c r="M501" i="2"/>
  <c r="L502" i="2"/>
  <c r="M502" i="2"/>
  <c r="L503" i="2"/>
  <c r="M503" i="2"/>
  <c r="L504" i="2"/>
  <c r="M504" i="2"/>
  <c r="L505" i="2"/>
  <c r="M505" i="2"/>
  <c r="L506" i="2"/>
  <c r="M506" i="2"/>
  <c r="L507" i="2"/>
  <c r="M507" i="2"/>
  <c r="L508" i="2"/>
  <c r="M508" i="2"/>
  <c r="L509" i="2"/>
  <c r="M509" i="2"/>
  <c r="L510" i="2"/>
  <c r="M510" i="2"/>
  <c r="L511" i="2"/>
  <c r="M511" i="2"/>
  <c r="L512" i="2"/>
  <c r="M512" i="2"/>
  <c r="L513" i="2"/>
  <c r="M513" i="2"/>
  <c r="L514" i="2"/>
  <c r="M514" i="2"/>
  <c r="L515" i="2"/>
  <c r="M515" i="2"/>
  <c r="L516" i="2"/>
  <c r="M516" i="2"/>
  <c r="L517" i="2"/>
  <c r="M517" i="2"/>
  <c r="L518" i="2"/>
  <c r="M518" i="2"/>
  <c r="L520" i="2"/>
  <c r="M520" i="2"/>
  <c r="L521" i="2"/>
  <c r="M521" i="2"/>
  <c r="L522" i="2"/>
  <c r="M522" i="2"/>
  <c r="L523" i="2"/>
  <c r="M523" i="2"/>
  <c r="L524" i="2"/>
  <c r="M524" i="2"/>
  <c r="L525" i="2"/>
  <c r="M525" i="2"/>
  <c r="L526" i="2"/>
  <c r="M526" i="2"/>
  <c r="L527" i="2"/>
  <c r="M527" i="2"/>
  <c r="L528" i="2"/>
  <c r="M528" i="2"/>
  <c r="L529" i="2"/>
  <c r="M529" i="2"/>
  <c r="L530" i="2"/>
  <c r="M530" i="2"/>
  <c r="L531" i="2"/>
  <c r="M531" i="2"/>
  <c r="L532" i="2"/>
  <c r="M532" i="2"/>
  <c r="M533" i="2"/>
  <c r="N497" i="2"/>
  <c r="N498" i="2"/>
  <c r="O498" i="2" s="1"/>
  <c r="S954" i="2" s="1"/>
  <c r="N499" i="2"/>
  <c r="O499" i="2" s="1"/>
  <c r="N500" i="2"/>
  <c r="N501" i="2"/>
  <c r="O501" i="2" s="1"/>
  <c r="N502" i="2"/>
  <c r="O502" i="2" s="1"/>
  <c r="N503" i="2"/>
  <c r="O503" i="2" s="1"/>
  <c r="S959" i="2" s="1"/>
  <c r="N504" i="2"/>
  <c r="O504" i="2" s="1"/>
  <c r="N505" i="2"/>
  <c r="O505" i="2" s="1"/>
  <c r="N506" i="2"/>
  <c r="O506" i="2" s="1"/>
  <c r="S962" i="2" s="1"/>
  <c r="N507" i="2"/>
  <c r="O507" i="2" s="1"/>
  <c r="N508" i="2"/>
  <c r="O508" i="2" s="1"/>
  <c r="N509" i="2"/>
  <c r="O509" i="2" s="1"/>
  <c r="N510" i="2"/>
  <c r="O510" i="2" s="1"/>
  <c r="N511" i="2"/>
  <c r="O511" i="2" s="1"/>
  <c r="S967" i="2" s="1"/>
  <c r="N512" i="2"/>
  <c r="O512" i="2" s="1"/>
  <c r="N513" i="2"/>
  <c r="O513" i="2" s="1"/>
  <c r="S969" i="2" s="1"/>
  <c r="N514" i="2"/>
  <c r="O514" i="2" s="1"/>
  <c r="N515" i="2"/>
  <c r="O515" i="2" s="1"/>
  <c r="N516" i="2"/>
  <c r="O516" i="2" s="1"/>
  <c r="N517" i="2"/>
  <c r="O517" i="2" s="1"/>
  <c r="N518" i="2"/>
  <c r="O518" i="2" s="1"/>
  <c r="N519" i="2"/>
  <c r="N520" i="2"/>
  <c r="O520" i="2" s="1"/>
  <c r="N521" i="2"/>
  <c r="O521" i="2" s="1"/>
  <c r="S977" i="2" s="1"/>
  <c r="N522" i="2"/>
  <c r="O522" i="2" s="1"/>
  <c r="N523" i="2"/>
  <c r="O523" i="2" s="1"/>
  <c r="S979" i="2" s="1"/>
  <c r="N524" i="2"/>
  <c r="O524" i="2" s="1"/>
  <c r="N525" i="2"/>
  <c r="O525" i="2" s="1"/>
  <c r="N526" i="2"/>
  <c r="O526" i="2" s="1"/>
  <c r="N527" i="2"/>
  <c r="O527" i="2" s="1"/>
  <c r="N528" i="2"/>
  <c r="O528" i="2" s="1"/>
  <c r="N529" i="2"/>
  <c r="O529" i="2" s="1"/>
  <c r="N530" i="2"/>
  <c r="O530" i="2" s="1"/>
  <c r="N531" i="2"/>
  <c r="O531" i="2" s="1"/>
  <c r="S987" i="2" s="1"/>
  <c r="N532" i="2"/>
  <c r="O532" i="2" s="1"/>
  <c r="N533" i="2"/>
  <c r="O533" i="2" s="1"/>
  <c r="S989" i="2" s="1"/>
  <c r="N496" i="2"/>
  <c r="O496" i="2" s="1"/>
  <c r="P3558" i="2" l="1"/>
  <c r="T3558" i="2" s="1"/>
  <c r="Q3558" i="2"/>
  <c r="S3558" i="2"/>
  <c r="A3560" i="2"/>
  <c r="N3559" i="2"/>
  <c r="O3559" i="2" s="1"/>
  <c r="P2763" i="2"/>
  <c r="T2763" i="2" s="1"/>
  <c r="Q2763" i="2"/>
  <c r="S2763" i="2"/>
  <c r="N2764" i="2"/>
  <c r="O2764" i="2" s="1"/>
  <c r="S3220" i="2" s="1"/>
  <c r="P496" i="2"/>
  <c r="T572" i="2" s="1"/>
  <c r="S952" i="2"/>
  <c r="P502" i="2"/>
  <c r="T578" i="2" s="1"/>
  <c r="S958" i="2"/>
  <c r="P509" i="2"/>
  <c r="T585" i="2" s="1"/>
  <c r="S965" i="2"/>
  <c r="P524" i="2"/>
  <c r="T600" i="2" s="1"/>
  <c r="S980" i="2"/>
  <c r="P508" i="2"/>
  <c r="T584" i="2" s="1"/>
  <c r="S964" i="2"/>
  <c r="P515" i="2"/>
  <c r="T591" i="2" s="1"/>
  <c r="S971" i="2"/>
  <c r="P499" i="2"/>
  <c r="T575" i="2" s="1"/>
  <c r="S955" i="2"/>
  <c r="P530" i="2"/>
  <c r="T606" i="2" s="1"/>
  <c r="S986" i="2"/>
  <c r="P522" i="2"/>
  <c r="T598" i="2" s="1"/>
  <c r="S978" i="2"/>
  <c r="P514" i="2"/>
  <c r="T590" i="2" s="1"/>
  <c r="S970" i="2"/>
  <c r="P526" i="2"/>
  <c r="T602" i="2" s="1"/>
  <c r="S982" i="2"/>
  <c r="P518" i="2"/>
  <c r="T594" i="2" s="1"/>
  <c r="S974" i="2"/>
  <c r="P525" i="2"/>
  <c r="T601" i="2" s="1"/>
  <c r="S981" i="2"/>
  <c r="P501" i="2"/>
  <c r="T577" i="2" s="1"/>
  <c r="S957" i="2"/>
  <c r="P532" i="2"/>
  <c r="T608" i="2" s="1"/>
  <c r="S988" i="2"/>
  <c r="P516" i="2"/>
  <c r="T592" i="2" s="1"/>
  <c r="S972" i="2"/>
  <c r="P507" i="2"/>
  <c r="T583" i="2" s="1"/>
  <c r="S963" i="2"/>
  <c r="P529" i="2"/>
  <c r="T605" i="2" s="1"/>
  <c r="S985" i="2"/>
  <c r="P505" i="2"/>
  <c r="T581" i="2" s="1"/>
  <c r="S961" i="2"/>
  <c r="P528" i="2"/>
  <c r="T604" i="2" s="1"/>
  <c r="S984" i="2"/>
  <c r="P520" i="2"/>
  <c r="T596" i="2" s="1"/>
  <c r="S976" i="2"/>
  <c r="P512" i="2"/>
  <c r="T588" i="2" s="1"/>
  <c r="S968" i="2"/>
  <c r="P504" i="2"/>
  <c r="T580" i="2" s="1"/>
  <c r="S960" i="2"/>
  <c r="P510" i="2"/>
  <c r="T586" i="2" s="1"/>
  <c r="S966" i="2"/>
  <c r="P517" i="2"/>
  <c r="T593" i="2" s="1"/>
  <c r="S973" i="2"/>
  <c r="P527" i="2"/>
  <c r="T603" i="2" s="1"/>
  <c r="S983" i="2"/>
  <c r="P506" i="2"/>
  <c r="T582" i="2" s="1"/>
  <c r="Q506" i="2"/>
  <c r="P533" i="2"/>
  <c r="T609" i="2" s="1"/>
  <c r="Q533" i="2"/>
  <c r="P531" i="2"/>
  <c r="T607" i="2" s="1"/>
  <c r="Q531" i="2"/>
  <c r="P498" i="2"/>
  <c r="T574" i="2" s="1"/>
  <c r="Q498" i="2"/>
  <c r="P521" i="2"/>
  <c r="T597" i="2" s="1"/>
  <c r="P503" i="2"/>
  <c r="T579" i="2" s="1"/>
  <c r="P511" i="2"/>
  <c r="T587" i="2" s="1"/>
  <c r="P523" i="2"/>
  <c r="T599" i="2" s="1"/>
  <c r="Q523" i="2"/>
  <c r="P513" i="2"/>
  <c r="T589" i="2" s="1"/>
  <c r="Q514" i="2"/>
  <c r="Q527" i="2"/>
  <c r="Q518" i="2"/>
  <c r="Q510" i="2"/>
  <c r="Q502" i="2"/>
  <c r="Q529" i="2"/>
  <c r="Q525" i="2"/>
  <c r="Q520" i="2"/>
  <c r="Q516" i="2"/>
  <c r="Q512" i="2"/>
  <c r="Q508" i="2"/>
  <c r="Q504" i="2"/>
  <c r="Q532" i="2"/>
  <c r="Q530" i="2"/>
  <c r="Q528" i="2"/>
  <c r="Q526" i="2"/>
  <c r="Q524" i="2"/>
  <c r="Q522" i="2"/>
  <c r="Q517" i="2"/>
  <c r="Q515" i="2"/>
  <c r="Q513" i="2"/>
  <c r="Q511" i="2"/>
  <c r="Q509" i="2"/>
  <c r="Q507" i="2"/>
  <c r="Q505" i="2"/>
  <c r="Q503" i="2"/>
  <c r="Q501" i="2"/>
  <c r="Q499" i="2"/>
  <c r="Q496" i="2"/>
  <c r="Q521" i="2"/>
  <c r="Q3559" i="2" l="1"/>
  <c r="P3559" i="2"/>
  <c r="T3559" i="2" s="1"/>
  <c r="S3559" i="2"/>
  <c r="N3560" i="2"/>
  <c r="O3560" i="2" s="1"/>
  <c r="A3561" i="2"/>
  <c r="N2765" i="2"/>
  <c r="O2765" i="2" s="1"/>
  <c r="S3221" i="2" s="1"/>
  <c r="P2764" i="2"/>
  <c r="T2764" i="2" s="1"/>
  <c r="S2764" i="2"/>
  <c r="Q2764" i="2"/>
  <c r="J519" i="2"/>
  <c r="J500" i="2"/>
  <c r="J497" i="2"/>
  <c r="A3562" i="2" l="1"/>
  <c r="N3561" i="2"/>
  <c r="O3561" i="2" s="1"/>
  <c r="P3560" i="2"/>
  <c r="T3560" i="2" s="1"/>
  <c r="Q3560" i="2"/>
  <c r="S3560" i="2"/>
  <c r="N2766" i="2"/>
  <c r="O2766" i="2" s="1"/>
  <c r="S3222" i="2" s="1"/>
  <c r="P2765" i="2"/>
  <c r="T2765" i="2" s="1"/>
  <c r="Q2765" i="2"/>
  <c r="S2765" i="2"/>
  <c r="O497" i="2"/>
  <c r="S953" i="2" s="1"/>
  <c r="L497" i="2"/>
  <c r="M497" i="2"/>
  <c r="L500" i="2"/>
  <c r="M500" i="2"/>
  <c r="O500" i="2"/>
  <c r="S956" i="2" s="1"/>
  <c r="L519" i="2"/>
  <c r="M519" i="2"/>
  <c r="O519" i="2"/>
  <c r="S975" i="2" s="1"/>
  <c r="P3561" i="2" l="1"/>
  <c r="T3561" i="2" s="1"/>
  <c r="Q3561" i="2"/>
  <c r="S3561" i="2"/>
  <c r="A3563" i="2"/>
  <c r="N3562" i="2"/>
  <c r="O3562" i="2" s="1"/>
  <c r="S2766" i="2"/>
  <c r="P2766" i="2"/>
  <c r="T2766" i="2" s="1"/>
  <c r="Q2766" i="2"/>
  <c r="N2767" i="2"/>
  <c r="O2767" i="2" s="1"/>
  <c r="S3223" i="2" s="1"/>
  <c r="P519" i="2"/>
  <c r="T595" i="2" s="1"/>
  <c r="Q519" i="2"/>
  <c r="P497" i="2"/>
  <c r="T573" i="2" s="1"/>
  <c r="Q497" i="2"/>
  <c r="P500" i="2"/>
  <c r="T576" i="2" s="1"/>
  <c r="Q500" i="2"/>
  <c r="M460" i="2"/>
  <c r="M461" i="2"/>
  <c r="M463" i="2"/>
  <c r="M464" i="2"/>
  <c r="M465" i="2"/>
  <c r="M466" i="2"/>
  <c r="M467" i="2"/>
  <c r="M468" i="2"/>
  <c r="M469" i="2"/>
  <c r="M470" i="2"/>
  <c r="M471" i="2"/>
  <c r="M472" i="2"/>
  <c r="M473" i="2"/>
  <c r="M474" i="2"/>
  <c r="M475" i="2"/>
  <c r="M476" i="2"/>
  <c r="M477" i="2"/>
  <c r="M478" i="2"/>
  <c r="M479" i="2"/>
  <c r="M480" i="2"/>
  <c r="M482" i="2"/>
  <c r="M483" i="2"/>
  <c r="M484" i="2"/>
  <c r="M485" i="2"/>
  <c r="M486" i="2"/>
  <c r="M487" i="2"/>
  <c r="M488" i="2"/>
  <c r="M489" i="2"/>
  <c r="M490" i="2"/>
  <c r="M491" i="2"/>
  <c r="M492" i="2"/>
  <c r="M493" i="2"/>
  <c r="M494" i="2"/>
  <c r="M495" i="2"/>
  <c r="L460" i="2"/>
  <c r="L461" i="2"/>
  <c r="L463" i="2"/>
  <c r="L464" i="2"/>
  <c r="L465" i="2"/>
  <c r="L466" i="2"/>
  <c r="L467" i="2"/>
  <c r="L468" i="2"/>
  <c r="L469" i="2"/>
  <c r="L470" i="2"/>
  <c r="L471" i="2"/>
  <c r="L472" i="2"/>
  <c r="L473" i="2"/>
  <c r="L474" i="2"/>
  <c r="L475" i="2"/>
  <c r="L476" i="2"/>
  <c r="L477" i="2"/>
  <c r="L478" i="2"/>
  <c r="L479" i="2"/>
  <c r="L480" i="2"/>
  <c r="L482" i="2"/>
  <c r="L483" i="2"/>
  <c r="L484" i="2"/>
  <c r="L485" i="2"/>
  <c r="L486" i="2"/>
  <c r="L487" i="2"/>
  <c r="L488" i="2"/>
  <c r="L489" i="2"/>
  <c r="L490" i="2"/>
  <c r="L491" i="2"/>
  <c r="L492" i="2"/>
  <c r="L493" i="2"/>
  <c r="L494" i="2"/>
  <c r="L495" i="2"/>
  <c r="M458" i="2"/>
  <c r="N459" i="2"/>
  <c r="N460" i="2"/>
  <c r="O460" i="2" s="1"/>
  <c r="S916" i="2" s="1"/>
  <c r="N461" i="2"/>
  <c r="O461" i="2" s="1"/>
  <c r="S917" i="2" s="1"/>
  <c r="N462" i="2"/>
  <c r="N463" i="2"/>
  <c r="O463" i="2" s="1"/>
  <c r="S919" i="2" s="1"/>
  <c r="N464" i="2"/>
  <c r="O464" i="2" s="1"/>
  <c r="S920" i="2" s="1"/>
  <c r="N465" i="2"/>
  <c r="O465" i="2" s="1"/>
  <c r="S921" i="2" s="1"/>
  <c r="N466" i="2"/>
  <c r="O466" i="2" s="1"/>
  <c r="S922" i="2" s="1"/>
  <c r="N467" i="2"/>
  <c r="O467" i="2" s="1"/>
  <c r="S923" i="2" s="1"/>
  <c r="N468" i="2"/>
  <c r="O468" i="2" s="1"/>
  <c r="S924" i="2" s="1"/>
  <c r="N469" i="2"/>
  <c r="O469" i="2" s="1"/>
  <c r="S925" i="2" s="1"/>
  <c r="N470" i="2"/>
  <c r="O470" i="2" s="1"/>
  <c r="S926" i="2" s="1"/>
  <c r="N471" i="2"/>
  <c r="O471" i="2" s="1"/>
  <c r="S927" i="2" s="1"/>
  <c r="N472" i="2"/>
  <c r="O472" i="2" s="1"/>
  <c r="S928" i="2" s="1"/>
  <c r="N473" i="2"/>
  <c r="O473" i="2" s="1"/>
  <c r="S929" i="2" s="1"/>
  <c r="N474" i="2"/>
  <c r="O474" i="2" s="1"/>
  <c r="S930" i="2" s="1"/>
  <c r="N475" i="2"/>
  <c r="O475" i="2" s="1"/>
  <c r="S931" i="2" s="1"/>
  <c r="N476" i="2"/>
  <c r="O476" i="2" s="1"/>
  <c r="S932" i="2" s="1"/>
  <c r="N477" i="2"/>
  <c r="O477" i="2" s="1"/>
  <c r="S933" i="2" s="1"/>
  <c r="N478" i="2"/>
  <c r="O478" i="2" s="1"/>
  <c r="S934" i="2" s="1"/>
  <c r="N479" i="2"/>
  <c r="O479" i="2" s="1"/>
  <c r="S935" i="2" s="1"/>
  <c r="N480" i="2"/>
  <c r="O480" i="2" s="1"/>
  <c r="S936" i="2" s="1"/>
  <c r="N481" i="2"/>
  <c r="N482" i="2"/>
  <c r="O482" i="2" s="1"/>
  <c r="S938" i="2" s="1"/>
  <c r="N483" i="2"/>
  <c r="O483" i="2" s="1"/>
  <c r="S939" i="2" s="1"/>
  <c r="N484" i="2"/>
  <c r="O484" i="2" s="1"/>
  <c r="S940" i="2" s="1"/>
  <c r="N485" i="2"/>
  <c r="O485" i="2" s="1"/>
  <c r="S941" i="2" s="1"/>
  <c r="N486" i="2"/>
  <c r="O486" i="2" s="1"/>
  <c r="S942" i="2" s="1"/>
  <c r="N487" i="2"/>
  <c r="O487" i="2" s="1"/>
  <c r="S943" i="2" s="1"/>
  <c r="N488" i="2"/>
  <c r="O488" i="2" s="1"/>
  <c r="S944" i="2" s="1"/>
  <c r="N489" i="2"/>
  <c r="O489" i="2" s="1"/>
  <c r="S945" i="2" s="1"/>
  <c r="N490" i="2"/>
  <c r="O490" i="2" s="1"/>
  <c r="S946" i="2" s="1"/>
  <c r="N491" i="2"/>
  <c r="O491" i="2" s="1"/>
  <c r="S947" i="2" s="1"/>
  <c r="N492" i="2"/>
  <c r="O492" i="2" s="1"/>
  <c r="S948" i="2" s="1"/>
  <c r="N493" i="2"/>
  <c r="O493" i="2" s="1"/>
  <c r="S949" i="2" s="1"/>
  <c r="N494" i="2"/>
  <c r="O494" i="2" s="1"/>
  <c r="S950" i="2" s="1"/>
  <c r="N495" i="2"/>
  <c r="O495" i="2" s="1"/>
  <c r="S951" i="2" s="1"/>
  <c r="N458" i="2"/>
  <c r="O458" i="2" s="1"/>
  <c r="S914" i="2" s="1"/>
  <c r="Q3562" i="2" l="1"/>
  <c r="P3562" i="2"/>
  <c r="T3562" i="2" s="1"/>
  <c r="S3562" i="2"/>
  <c r="N3563" i="2"/>
  <c r="O3563" i="2" s="1"/>
  <c r="A3564" i="2"/>
  <c r="N2768" i="2"/>
  <c r="O2768" i="2" s="1"/>
  <c r="S3224" i="2" s="1"/>
  <c r="Q2767" i="2"/>
  <c r="P2767" i="2"/>
  <c r="T2767" i="2" s="1"/>
  <c r="S2767" i="2"/>
  <c r="P491" i="2"/>
  <c r="P475" i="2"/>
  <c r="P467" i="2"/>
  <c r="P461" i="2"/>
  <c r="P482" i="2"/>
  <c r="P466" i="2"/>
  <c r="P460" i="2"/>
  <c r="P465" i="2"/>
  <c r="P485" i="2"/>
  <c r="P458" i="2"/>
  <c r="P488" i="2"/>
  <c r="P480" i="2"/>
  <c r="P472" i="2"/>
  <c r="P464" i="2"/>
  <c r="P484" i="2"/>
  <c r="P487" i="2"/>
  <c r="P479" i="2"/>
  <c r="P471" i="2"/>
  <c r="P463" i="2"/>
  <c r="P478" i="2"/>
  <c r="P483" i="2"/>
  <c r="P492" i="2"/>
  <c r="P490" i="2"/>
  <c r="P474" i="2"/>
  <c r="P486" i="2"/>
  <c r="P489" i="2"/>
  <c r="P473" i="2"/>
  <c r="P470" i="2"/>
  <c r="P477" i="2"/>
  <c r="P495" i="2"/>
  <c r="P469" i="2"/>
  <c r="P493" i="2"/>
  <c r="P468" i="2"/>
  <c r="P476" i="2"/>
  <c r="Q476" i="2"/>
  <c r="P494" i="2"/>
  <c r="Q494" i="2"/>
  <c r="Q492" i="2"/>
  <c r="Q490" i="2"/>
  <c r="Q488" i="2"/>
  <c r="Q486" i="2"/>
  <c r="Q484" i="2"/>
  <c r="Q482" i="2"/>
  <c r="Q480" i="2"/>
  <c r="Q478" i="2"/>
  <c r="Q474" i="2"/>
  <c r="Q472" i="2"/>
  <c r="Q470" i="2"/>
  <c r="Q468" i="2"/>
  <c r="Q466" i="2"/>
  <c r="Q464" i="2"/>
  <c r="Q460" i="2"/>
  <c r="Q495" i="2"/>
  <c r="Q493" i="2"/>
  <c r="Q491" i="2"/>
  <c r="Q489" i="2"/>
  <c r="Q487" i="2"/>
  <c r="Q485" i="2"/>
  <c r="Q483" i="2"/>
  <c r="Q479" i="2"/>
  <c r="Q477" i="2"/>
  <c r="Q475" i="2"/>
  <c r="Q473" i="2"/>
  <c r="Q471" i="2"/>
  <c r="Q469" i="2"/>
  <c r="Q467" i="2"/>
  <c r="Q465" i="2"/>
  <c r="Q463" i="2"/>
  <c r="Q461" i="2"/>
  <c r="Q458" i="2"/>
  <c r="A3565" i="2" l="1"/>
  <c r="N3564" i="2"/>
  <c r="O3564" i="2" s="1"/>
  <c r="Q3563" i="2"/>
  <c r="P3563" i="2"/>
  <c r="T3563" i="2" s="1"/>
  <c r="S3563" i="2"/>
  <c r="N2769" i="2"/>
  <c r="O2769" i="2" s="1"/>
  <c r="S3225" i="2" s="1"/>
  <c r="Q2768" i="2"/>
  <c r="S2768" i="2"/>
  <c r="P2768" i="2"/>
  <c r="T2768" i="2" s="1"/>
  <c r="J481" i="2"/>
  <c r="J462" i="2"/>
  <c r="J459" i="2"/>
  <c r="Q3564" i="2" l="1"/>
  <c r="P3564" i="2"/>
  <c r="T3564" i="2" s="1"/>
  <c r="S3564" i="2"/>
  <c r="N3565" i="2"/>
  <c r="O3565" i="2" s="1"/>
  <c r="A3566" i="2"/>
  <c r="S2769" i="2"/>
  <c r="P2769" i="2"/>
  <c r="T2769" i="2" s="1"/>
  <c r="Q2769" i="2"/>
  <c r="N2770" i="2"/>
  <c r="O2770" i="2" s="1"/>
  <c r="S3226" i="2" s="1"/>
  <c r="M481" i="2"/>
  <c r="O481" i="2"/>
  <c r="S937" i="2" s="1"/>
  <c r="L481" i="2"/>
  <c r="M459" i="2"/>
  <c r="O459" i="2"/>
  <c r="S915" i="2" s="1"/>
  <c r="L459" i="2"/>
  <c r="L462" i="2"/>
  <c r="M462" i="2"/>
  <c r="O462" i="2"/>
  <c r="S918" i="2" s="1"/>
  <c r="J421" i="2"/>
  <c r="L421" i="2" s="1"/>
  <c r="M420" i="2"/>
  <c r="M422" i="2"/>
  <c r="M423" i="2"/>
  <c r="M425" i="2"/>
  <c r="M426" i="2"/>
  <c r="M427" i="2"/>
  <c r="M428" i="2"/>
  <c r="M429" i="2"/>
  <c r="M430" i="2"/>
  <c r="M431" i="2"/>
  <c r="M432" i="2"/>
  <c r="M433" i="2"/>
  <c r="M434" i="2"/>
  <c r="M435" i="2"/>
  <c r="M436" i="2"/>
  <c r="M437" i="2"/>
  <c r="M438" i="2"/>
  <c r="M439" i="2"/>
  <c r="M440" i="2"/>
  <c r="M441" i="2"/>
  <c r="M442" i="2"/>
  <c r="M444" i="2"/>
  <c r="M445" i="2"/>
  <c r="M446" i="2"/>
  <c r="M447" i="2"/>
  <c r="M448" i="2"/>
  <c r="M449" i="2"/>
  <c r="M450" i="2"/>
  <c r="M451" i="2"/>
  <c r="M452" i="2"/>
  <c r="M453" i="2"/>
  <c r="M454" i="2"/>
  <c r="M455" i="2"/>
  <c r="M456" i="2"/>
  <c r="M457" i="2"/>
  <c r="L457" i="2"/>
  <c r="L420" i="2"/>
  <c r="L422" i="2"/>
  <c r="L423" i="2"/>
  <c r="L425" i="2"/>
  <c r="L426" i="2"/>
  <c r="L427" i="2"/>
  <c r="L428" i="2"/>
  <c r="L429" i="2"/>
  <c r="L430" i="2"/>
  <c r="L431" i="2"/>
  <c r="L432" i="2"/>
  <c r="L433" i="2"/>
  <c r="L434" i="2"/>
  <c r="L435" i="2"/>
  <c r="L436" i="2"/>
  <c r="L437" i="2"/>
  <c r="L438" i="2"/>
  <c r="L439" i="2"/>
  <c r="L440" i="2"/>
  <c r="L441" i="2"/>
  <c r="L442" i="2"/>
  <c r="L444" i="2"/>
  <c r="L445" i="2"/>
  <c r="L446" i="2"/>
  <c r="L447" i="2"/>
  <c r="L448" i="2"/>
  <c r="L449" i="2"/>
  <c r="L450" i="2"/>
  <c r="L451" i="2"/>
  <c r="L452" i="2"/>
  <c r="L453" i="2"/>
  <c r="L454" i="2"/>
  <c r="L455" i="2"/>
  <c r="L456" i="2"/>
  <c r="L419" i="2"/>
  <c r="N421" i="2"/>
  <c r="O421" i="2" s="1"/>
  <c r="S877" i="2" s="1"/>
  <c r="N422" i="2"/>
  <c r="O422" i="2" s="1"/>
  <c r="S878" i="2" s="1"/>
  <c r="N423" i="2"/>
  <c r="O423" i="2" s="1"/>
  <c r="S879" i="2" s="1"/>
  <c r="N424" i="2"/>
  <c r="N425" i="2"/>
  <c r="O425" i="2" s="1"/>
  <c r="S881" i="2" s="1"/>
  <c r="N426" i="2"/>
  <c r="O426" i="2" s="1"/>
  <c r="S882" i="2" s="1"/>
  <c r="N427" i="2"/>
  <c r="O427" i="2" s="1"/>
  <c r="S883" i="2" s="1"/>
  <c r="N428" i="2"/>
  <c r="O428" i="2" s="1"/>
  <c r="S884" i="2" s="1"/>
  <c r="N429" i="2"/>
  <c r="O429" i="2" s="1"/>
  <c r="S885" i="2" s="1"/>
  <c r="N430" i="2"/>
  <c r="O430" i="2" s="1"/>
  <c r="S886" i="2" s="1"/>
  <c r="N431" i="2"/>
  <c r="O431" i="2" s="1"/>
  <c r="S887" i="2" s="1"/>
  <c r="N432" i="2"/>
  <c r="O432" i="2" s="1"/>
  <c r="S888" i="2" s="1"/>
  <c r="N433" i="2"/>
  <c r="O433" i="2" s="1"/>
  <c r="S889" i="2" s="1"/>
  <c r="N434" i="2"/>
  <c r="O434" i="2" s="1"/>
  <c r="S890" i="2" s="1"/>
  <c r="N435" i="2"/>
  <c r="O435" i="2" s="1"/>
  <c r="S891" i="2" s="1"/>
  <c r="N436" i="2"/>
  <c r="O436" i="2" s="1"/>
  <c r="S892" i="2" s="1"/>
  <c r="N437" i="2"/>
  <c r="O437" i="2" s="1"/>
  <c r="S893" i="2" s="1"/>
  <c r="N438" i="2"/>
  <c r="O438" i="2" s="1"/>
  <c r="S894" i="2" s="1"/>
  <c r="N439" i="2"/>
  <c r="O439" i="2" s="1"/>
  <c r="S895" i="2" s="1"/>
  <c r="N440" i="2"/>
  <c r="O440" i="2" s="1"/>
  <c r="S896" i="2" s="1"/>
  <c r="N441" i="2"/>
  <c r="O441" i="2" s="1"/>
  <c r="S897" i="2" s="1"/>
  <c r="N442" i="2"/>
  <c r="O442" i="2" s="1"/>
  <c r="S898" i="2" s="1"/>
  <c r="N443" i="2"/>
  <c r="N444" i="2"/>
  <c r="O444" i="2" s="1"/>
  <c r="S900" i="2" s="1"/>
  <c r="N445" i="2"/>
  <c r="O445" i="2" s="1"/>
  <c r="S901" i="2" s="1"/>
  <c r="N446" i="2"/>
  <c r="O446" i="2" s="1"/>
  <c r="S902" i="2" s="1"/>
  <c r="N447" i="2"/>
  <c r="O447" i="2" s="1"/>
  <c r="S903" i="2" s="1"/>
  <c r="N448" i="2"/>
  <c r="O448" i="2" s="1"/>
  <c r="S904" i="2" s="1"/>
  <c r="N449" i="2"/>
  <c r="O449" i="2" s="1"/>
  <c r="S905" i="2" s="1"/>
  <c r="N450" i="2"/>
  <c r="O450" i="2" s="1"/>
  <c r="S906" i="2" s="1"/>
  <c r="N451" i="2"/>
  <c r="O451" i="2" s="1"/>
  <c r="S907" i="2" s="1"/>
  <c r="N452" i="2"/>
  <c r="O452" i="2" s="1"/>
  <c r="S908" i="2" s="1"/>
  <c r="N453" i="2"/>
  <c r="O453" i="2" s="1"/>
  <c r="S909" i="2" s="1"/>
  <c r="N454" i="2"/>
  <c r="O454" i="2" s="1"/>
  <c r="S910" i="2" s="1"/>
  <c r="N455" i="2"/>
  <c r="O455" i="2" s="1"/>
  <c r="S911" i="2" s="1"/>
  <c r="N456" i="2"/>
  <c r="O456" i="2" s="1"/>
  <c r="S912" i="2" s="1"/>
  <c r="N457" i="2"/>
  <c r="O457" i="2" s="1"/>
  <c r="S913" i="2" s="1"/>
  <c r="N420" i="2"/>
  <c r="O420" i="2" s="1"/>
  <c r="A3567" i="2" l="1"/>
  <c r="N3566" i="2"/>
  <c r="O3566" i="2" s="1"/>
  <c r="P3565" i="2"/>
  <c r="T3565" i="2" s="1"/>
  <c r="Q3565" i="2"/>
  <c r="S3565" i="2"/>
  <c r="M421" i="2"/>
  <c r="N2771" i="2"/>
  <c r="O2771" i="2" s="1"/>
  <c r="S3227" i="2" s="1"/>
  <c r="S2770" i="2"/>
  <c r="P2770" i="2"/>
  <c r="T2770" i="2" s="1"/>
  <c r="Q2770" i="2"/>
  <c r="P420" i="2"/>
  <c r="S876" i="2"/>
  <c r="P459" i="2"/>
  <c r="Q459" i="2"/>
  <c r="P481" i="2"/>
  <c r="Q481" i="2"/>
  <c r="P462" i="2"/>
  <c r="Q462" i="2"/>
  <c r="Q457" i="2"/>
  <c r="P457" i="2"/>
  <c r="Q453" i="2"/>
  <c r="P453" i="2"/>
  <c r="Q449" i="2"/>
  <c r="P449" i="2"/>
  <c r="Q445" i="2"/>
  <c r="P445" i="2"/>
  <c r="Q441" i="2"/>
  <c r="P441" i="2"/>
  <c r="Q439" i="2"/>
  <c r="P439" i="2"/>
  <c r="Q437" i="2"/>
  <c r="P437" i="2"/>
  <c r="Q435" i="2"/>
  <c r="P435" i="2"/>
  <c r="Q431" i="2"/>
  <c r="P431" i="2"/>
  <c r="Q429" i="2"/>
  <c r="P429" i="2"/>
  <c r="Q427" i="2"/>
  <c r="P427" i="2"/>
  <c r="Q425" i="2"/>
  <c r="P425" i="2"/>
  <c r="Q423" i="2"/>
  <c r="P423" i="2"/>
  <c r="Q421" i="2"/>
  <c r="P421" i="2"/>
  <c r="P456" i="2"/>
  <c r="Q456" i="2"/>
  <c r="P454" i="2"/>
  <c r="Q454" i="2"/>
  <c r="P452" i="2"/>
  <c r="Q452" i="2"/>
  <c r="P450" i="2"/>
  <c r="Q450" i="2"/>
  <c r="P448" i="2"/>
  <c r="Q448" i="2"/>
  <c r="P446" i="2"/>
  <c r="Q446" i="2"/>
  <c r="P444" i="2"/>
  <c r="Q444" i="2"/>
  <c r="P442" i="2"/>
  <c r="Q442" i="2"/>
  <c r="P440" i="2"/>
  <c r="Q440" i="2"/>
  <c r="P438" i="2"/>
  <c r="Q438" i="2"/>
  <c r="P436" i="2"/>
  <c r="Q436" i="2"/>
  <c r="P434" i="2"/>
  <c r="Q434" i="2"/>
  <c r="P432" i="2"/>
  <c r="Q432" i="2"/>
  <c r="P430" i="2"/>
  <c r="Q430" i="2"/>
  <c r="P428" i="2"/>
  <c r="Q428" i="2"/>
  <c r="P426" i="2"/>
  <c r="Q426" i="2"/>
  <c r="P422" i="2"/>
  <c r="Q422" i="2"/>
  <c r="Q455" i="2"/>
  <c r="P455" i="2"/>
  <c r="Q451" i="2"/>
  <c r="P451" i="2"/>
  <c r="Q447" i="2"/>
  <c r="P447" i="2"/>
  <c r="Q433" i="2"/>
  <c r="P433" i="2"/>
  <c r="J443" i="2"/>
  <c r="J424" i="2"/>
  <c r="P3566" i="2" l="1"/>
  <c r="T3566" i="2" s="1"/>
  <c r="Q3566" i="2"/>
  <c r="S3566" i="2"/>
  <c r="A3568" i="2"/>
  <c r="N3567" i="2"/>
  <c r="O3567" i="2" s="1"/>
  <c r="N2772" i="2"/>
  <c r="O2772" i="2" s="1"/>
  <c r="S3228" i="2" s="1"/>
  <c r="Q2771" i="2"/>
  <c r="S2771" i="2"/>
  <c r="P2771" i="2"/>
  <c r="T2771" i="2" s="1"/>
  <c r="L424" i="2"/>
  <c r="O424" i="2"/>
  <c r="S880" i="2" s="1"/>
  <c r="M424" i="2"/>
  <c r="Q420" i="2"/>
  <c r="O443" i="2"/>
  <c r="S899" i="2" s="1"/>
  <c r="M443" i="2"/>
  <c r="L443" i="2"/>
  <c r="Q3567" i="2" l="1"/>
  <c r="P3567" i="2"/>
  <c r="T3567" i="2" s="1"/>
  <c r="S3567" i="2"/>
  <c r="A3569" i="2"/>
  <c r="N3568" i="2"/>
  <c r="O3568" i="2" s="1"/>
  <c r="Q2772" i="2"/>
  <c r="P2772" i="2"/>
  <c r="T2772" i="2" s="1"/>
  <c r="S2772" i="2"/>
  <c r="N2773" i="2"/>
  <c r="O2773" i="2" s="1"/>
  <c r="S3229" i="2" s="1"/>
  <c r="Q443" i="2"/>
  <c r="P443" i="2"/>
  <c r="P424" i="2"/>
  <c r="Q424" i="2"/>
  <c r="L384" i="2"/>
  <c r="M384" i="2"/>
  <c r="L385" i="2"/>
  <c r="M385" i="2"/>
  <c r="L387" i="2"/>
  <c r="M387" i="2"/>
  <c r="L388" i="2"/>
  <c r="M388" i="2"/>
  <c r="L389" i="2"/>
  <c r="M389" i="2"/>
  <c r="L390" i="2"/>
  <c r="M390" i="2"/>
  <c r="L391" i="2"/>
  <c r="M391" i="2"/>
  <c r="L392" i="2"/>
  <c r="M392" i="2"/>
  <c r="L393" i="2"/>
  <c r="M393" i="2"/>
  <c r="L394" i="2"/>
  <c r="M394" i="2"/>
  <c r="L395" i="2"/>
  <c r="M395" i="2"/>
  <c r="L396" i="2"/>
  <c r="M396" i="2"/>
  <c r="L397" i="2"/>
  <c r="M397" i="2"/>
  <c r="L398" i="2"/>
  <c r="M398" i="2"/>
  <c r="L399" i="2"/>
  <c r="M399" i="2"/>
  <c r="L400" i="2"/>
  <c r="M400" i="2"/>
  <c r="L401" i="2"/>
  <c r="M401" i="2"/>
  <c r="L402" i="2"/>
  <c r="M402" i="2"/>
  <c r="L403" i="2"/>
  <c r="M403" i="2"/>
  <c r="L404" i="2"/>
  <c r="M404" i="2"/>
  <c r="L406" i="2"/>
  <c r="M406" i="2"/>
  <c r="L407" i="2"/>
  <c r="M407" i="2"/>
  <c r="L408" i="2"/>
  <c r="M408" i="2"/>
  <c r="L409" i="2"/>
  <c r="M409" i="2"/>
  <c r="L410" i="2"/>
  <c r="M410" i="2"/>
  <c r="L411" i="2"/>
  <c r="M411" i="2"/>
  <c r="L412" i="2"/>
  <c r="M412" i="2"/>
  <c r="L413" i="2"/>
  <c r="M413" i="2"/>
  <c r="L414" i="2"/>
  <c r="M414" i="2"/>
  <c r="L415" i="2"/>
  <c r="M415" i="2"/>
  <c r="L416" i="2"/>
  <c r="M416" i="2"/>
  <c r="L417" i="2"/>
  <c r="M417" i="2"/>
  <c r="L418" i="2"/>
  <c r="M418" i="2"/>
  <c r="M419" i="2"/>
  <c r="M382" i="2"/>
  <c r="L382" i="2"/>
  <c r="N383" i="2"/>
  <c r="N384" i="2"/>
  <c r="O384" i="2" s="1"/>
  <c r="S840" i="2" s="1"/>
  <c r="N385" i="2"/>
  <c r="O385" i="2" s="1"/>
  <c r="S841" i="2" s="1"/>
  <c r="N386" i="2"/>
  <c r="N387" i="2"/>
  <c r="O387" i="2" s="1"/>
  <c r="S843" i="2" s="1"/>
  <c r="N388" i="2"/>
  <c r="O388" i="2" s="1"/>
  <c r="S844" i="2" s="1"/>
  <c r="N389" i="2"/>
  <c r="O389" i="2" s="1"/>
  <c r="S845" i="2" s="1"/>
  <c r="N390" i="2"/>
  <c r="O390" i="2" s="1"/>
  <c r="S846" i="2" s="1"/>
  <c r="N391" i="2"/>
  <c r="O391" i="2" s="1"/>
  <c r="S847" i="2" s="1"/>
  <c r="N392" i="2"/>
  <c r="O392" i="2" s="1"/>
  <c r="S848" i="2" s="1"/>
  <c r="N393" i="2"/>
  <c r="O393" i="2" s="1"/>
  <c r="S849" i="2" s="1"/>
  <c r="N394" i="2"/>
  <c r="O394" i="2" s="1"/>
  <c r="S850" i="2" s="1"/>
  <c r="N395" i="2"/>
  <c r="O395" i="2" s="1"/>
  <c r="S851" i="2" s="1"/>
  <c r="N396" i="2"/>
  <c r="O396" i="2" s="1"/>
  <c r="S852" i="2" s="1"/>
  <c r="N397" i="2"/>
  <c r="O397" i="2" s="1"/>
  <c r="S853" i="2" s="1"/>
  <c r="N398" i="2"/>
  <c r="O398" i="2" s="1"/>
  <c r="S854" i="2" s="1"/>
  <c r="N399" i="2"/>
  <c r="O399" i="2" s="1"/>
  <c r="S855" i="2" s="1"/>
  <c r="N400" i="2"/>
  <c r="O400" i="2" s="1"/>
  <c r="S856" i="2" s="1"/>
  <c r="N401" i="2"/>
  <c r="O401" i="2" s="1"/>
  <c r="S857" i="2" s="1"/>
  <c r="N402" i="2"/>
  <c r="O402" i="2" s="1"/>
  <c r="S858" i="2" s="1"/>
  <c r="N403" i="2"/>
  <c r="O403" i="2" s="1"/>
  <c r="S859" i="2" s="1"/>
  <c r="N404" i="2"/>
  <c r="O404" i="2" s="1"/>
  <c r="S860" i="2" s="1"/>
  <c r="N405" i="2"/>
  <c r="N406" i="2"/>
  <c r="O406" i="2" s="1"/>
  <c r="S862" i="2" s="1"/>
  <c r="N407" i="2"/>
  <c r="O407" i="2" s="1"/>
  <c r="S863" i="2" s="1"/>
  <c r="N408" i="2"/>
  <c r="O408" i="2" s="1"/>
  <c r="S864" i="2" s="1"/>
  <c r="N409" i="2"/>
  <c r="O409" i="2" s="1"/>
  <c r="S865" i="2" s="1"/>
  <c r="N410" i="2"/>
  <c r="O410" i="2" s="1"/>
  <c r="S866" i="2" s="1"/>
  <c r="N411" i="2"/>
  <c r="O411" i="2" s="1"/>
  <c r="S867" i="2" s="1"/>
  <c r="N412" i="2"/>
  <c r="O412" i="2" s="1"/>
  <c r="S868" i="2" s="1"/>
  <c r="N413" i="2"/>
  <c r="O413" i="2" s="1"/>
  <c r="S869" i="2" s="1"/>
  <c r="N414" i="2"/>
  <c r="O414" i="2" s="1"/>
  <c r="S870" i="2" s="1"/>
  <c r="N415" i="2"/>
  <c r="O415" i="2" s="1"/>
  <c r="S871" i="2" s="1"/>
  <c r="N416" i="2"/>
  <c r="O416" i="2" s="1"/>
  <c r="S872" i="2" s="1"/>
  <c r="N417" i="2"/>
  <c r="O417" i="2" s="1"/>
  <c r="S873" i="2" s="1"/>
  <c r="N418" i="2"/>
  <c r="O418" i="2" s="1"/>
  <c r="S874" i="2" s="1"/>
  <c r="N419" i="2"/>
  <c r="O419" i="2" s="1"/>
  <c r="S875" i="2" s="1"/>
  <c r="N382" i="2"/>
  <c r="O382" i="2" s="1"/>
  <c r="S838" i="2" s="1"/>
  <c r="Q3568" i="2" l="1"/>
  <c r="P3568" i="2"/>
  <c r="T3568" i="2" s="1"/>
  <c r="S3568" i="2"/>
  <c r="A3570" i="2"/>
  <c r="N3569" i="2"/>
  <c r="O3569" i="2" s="1"/>
  <c r="Q2773" i="2"/>
  <c r="S2773" i="2"/>
  <c r="P2773" i="2"/>
  <c r="T2773" i="2" s="1"/>
  <c r="N2774" i="2"/>
  <c r="O2774" i="2" s="1"/>
  <c r="S3230" i="2" s="1"/>
  <c r="P419" i="2"/>
  <c r="T495" i="2" s="1"/>
  <c r="Q419" i="2"/>
  <c r="P418" i="2"/>
  <c r="T494" i="2" s="1"/>
  <c r="Q418" i="2"/>
  <c r="P414" i="2"/>
  <c r="T490" i="2" s="1"/>
  <c r="Q414" i="2"/>
  <c r="P417" i="2"/>
  <c r="T493" i="2" s="1"/>
  <c r="Q417" i="2"/>
  <c r="P415" i="2"/>
  <c r="T491" i="2" s="1"/>
  <c r="Q415" i="2"/>
  <c r="P413" i="2"/>
  <c r="T489" i="2" s="1"/>
  <c r="Q413" i="2"/>
  <c r="P411" i="2"/>
  <c r="T487" i="2" s="1"/>
  <c r="Q411" i="2"/>
  <c r="P409" i="2"/>
  <c r="T485" i="2" s="1"/>
  <c r="Q409" i="2"/>
  <c r="P407" i="2"/>
  <c r="T483" i="2" s="1"/>
  <c r="Q407" i="2"/>
  <c r="P403" i="2"/>
  <c r="T479" i="2" s="1"/>
  <c r="Q403" i="2"/>
  <c r="P401" i="2"/>
  <c r="T477" i="2" s="1"/>
  <c r="Q401" i="2"/>
  <c r="P399" i="2"/>
  <c r="T475" i="2" s="1"/>
  <c r="Q399" i="2"/>
  <c r="P397" i="2"/>
  <c r="T473" i="2" s="1"/>
  <c r="Q397" i="2"/>
  <c r="P395" i="2"/>
  <c r="T471" i="2" s="1"/>
  <c r="Q395" i="2"/>
  <c r="P393" i="2"/>
  <c r="T469" i="2" s="1"/>
  <c r="Q393" i="2"/>
  <c r="P391" i="2"/>
  <c r="T467" i="2" s="1"/>
  <c r="Q391" i="2"/>
  <c r="P389" i="2"/>
  <c r="T465" i="2" s="1"/>
  <c r="Q389" i="2"/>
  <c r="P387" i="2"/>
  <c r="T463" i="2" s="1"/>
  <c r="Q387" i="2"/>
  <c r="P385" i="2"/>
  <c r="T461" i="2" s="1"/>
  <c r="Q385" i="2"/>
  <c r="P416" i="2"/>
  <c r="T492" i="2" s="1"/>
  <c r="Q416" i="2"/>
  <c r="P412" i="2"/>
  <c r="T488" i="2" s="1"/>
  <c r="Q412" i="2"/>
  <c r="P410" i="2"/>
  <c r="T486" i="2" s="1"/>
  <c r="Q410" i="2"/>
  <c r="P408" i="2"/>
  <c r="T484" i="2" s="1"/>
  <c r="Q408" i="2"/>
  <c r="P406" i="2"/>
  <c r="T482" i="2" s="1"/>
  <c r="Q406" i="2"/>
  <c r="P404" i="2"/>
  <c r="T480" i="2" s="1"/>
  <c r="Q404" i="2"/>
  <c r="P402" i="2"/>
  <c r="T478" i="2" s="1"/>
  <c r="Q402" i="2"/>
  <c r="P400" i="2"/>
  <c r="T476" i="2" s="1"/>
  <c r="Q400" i="2"/>
  <c r="P398" i="2"/>
  <c r="T474" i="2" s="1"/>
  <c r="Q398" i="2"/>
  <c r="P396" i="2"/>
  <c r="T472" i="2" s="1"/>
  <c r="Q396" i="2"/>
  <c r="P394" i="2"/>
  <c r="T470" i="2" s="1"/>
  <c r="Q394" i="2"/>
  <c r="P392" i="2"/>
  <c r="T468" i="2" s="1"/>
  <c r="Q392" i="2"/>
  <c r="P390" i="2"/>
  <c r="T466" i="2" s="1"/>
  <c r="Q390" i="2"/>
  <c r="P388" i="2"/>
  <c r="T464" i="2" s="1"/>
  <c r="Q388" i="2"/>
  <c r="P384" i="2"/>
  <c r="T460" i="2" s="1"/>
  <c r="Q384" i="2"/>
  <c r="P382" i="2"/>
  <c r="T458" i="2" s="1"/>
  <c r="Q382" i="2"/>
  <c r="P3569" i="2" l="1"/>
  <c r="T3569" i="2" s="1"/>
  <c r="Q3569" i="2"/>
  <c r="S3569" i="2"/>
  <c r="A3571" i="2"/>
  <c r="N3570" i="2"/>
  <c r="O3570" i="2" s="1"/>
  <c r="N2776" i="2"/>
  <c r="O2776" i="2" s="1"/>
  <c r="S3232" i="2" s="1"/>
  <c r="N2775" i="2"/>
  <c r="O2775" i="2" s="1"/>
  <c r="S3231" i="2" s="1"/>
  <c r="Q2774" i="2"/>
  <c r="S2774" i="2"/>
  <c r="P2774" i="2"/>
  <c r="T2774" i="2" s="1"/>
  <c r="J405" i="2"/>
  <c r="J386" i="2"/>
  <c r="J383" i="2"/>
  <c r="Q3570" i="2" l="1"/>
  <c r="P3570" i="2"/>
  <c r="T3570" i="2" s="1"/>
  <c r="S3570" i="2"/>
  <c r="N3571" i="2"/>
  <c r="O3571" i="2" s="1"/>
  <c r="A3572" i="2"/>
  <c r="A3573" i="2"/>
  <c r="S2776" i="2"/>
  <c r="P2776" i="2"/>
  <c r="Q2776" i="2"/>
  <c r="N2777" i="2"/>
  <c r="O2777" i="2" s="1"/>
  <c r="S3233" i="2" s="1"/>
  <c r="P2775" i="2"/>
  <c r="S2775" i="2"/>
  <c r="Q2775" i="2"/>
  <c r="M383" i="2"/>
  <c r="L383" i="2"/>
  <c r="O383" i="2"/>
  <c r="S839" i="2" s="1"/>
  <c r="M405" i="2"/>
  <c r="L405" i="2"/>
  <c r="O405" i="2"/>
  <c r="S861" i="2" s="1"/>
  <c r="M386" i="2"/>
  <c r="L386" i="2"/>
  <c r="O386" i="2"/>
  <c r="S842" i="2" s="1"/>
  <c r="N3572" i="2" l="1"/>
  <c r="O3572" i="2" s="1"/>
  <c r="N3573" i="2"/>
  <c r="O3573" i="2" s="1"/>
  <c r="A3574" i="2"/>
  <c r="P3571" i="2"/>
  <c r="T3571" i="2" s="1"/>
  <c r="Q3571" i="2"/>
  <c r="S3571" i="2"/>
  <c r="Q2777" i="2"/>
  <c r="P2777" i="2"/>
  <c r="S2777" i="2"/>
  <c r="N2778" i="2"/>
  <c r="O2778" i="2" s="1"/>
  <c r="S3234" i="2" s="1"/>
  <c r="T2775" i="2"/>
  <c r="P386" i="2"/>
  <c r="T462" i="2" s="1"/>
  <c r="Q386" i="2"/>
  <c r="P383" i="2"/>
  <c r="T459" i="2" s="1"/>
  <c r="Q383" i="2"/>
  <c r="P405" i="2"/>
  <c r="T481" i="2" s="1"/>
  <c r="Q405" i="2"/>
  <c r="L344" i="2"/>
  <c r="M344" i="2"/>
  <c r="N344" i="2"/>
  <c r="O344" i="2" s="1"/>
  <c r="S800" i="2" s="1"/>
  <c r="L345" i="2"/>
  <c r="M345" i="2"/>
  <c r="N345" i="2"/>
  <c r="O345" i="2" s="1"/>
  <c r="S801" i="2" s="1"/>
  <c r="L346" i="2"/>
  <c r="M346" i="2"/>
  <c r="N346" i="2"/>
  <c r="O346" i="2" s="1"/>
  <c r="L347" i="2"/>
  <c r="M347" i="2"/>
  <c r="N347" i="2"/>
  <c r="O347" i="2" s="1"/>
  <c r="S803" i="2" s="1"/>
  <c r="L348" i="2"/>
  <c r="M348" i="2"/>
  <c r="N348" i="2"/>
  <c r="O348" i="2" s="1"/>
  <c r="L349" i="2"/>
  <c r="M349" i="2"/>
  <c r="N349" i="2"/>
  <c r="O349" i="2" s="1"/>
  <c r="S805" i="2" s="1"/>
  <c r="L350" i="2"/>
  <c r="M350" i="2"/>
  <c r="N350" i="2"/>
  <c r="O350" i="2" s="1"/>
  <c r="L351" i="2"/>
  <c r="M351" i="2"/>
  <c r="N351" i="2"/>
  <c r="O351" i="2" s="1"/>
  <c r="S807" i="2" s="1"/>
  <c r="L352" i="2"/>
  <c r="M352" i="2"/>
  <c r="N352" i="2"/>
  <c r="O352" i="2" s="1"/>
  <c r="L353" i="2"/>
  <c r="M353" i="2"/>
  <c r="N353" i="2"/>
  <c r="O353" i="2" s="1"/>
  <c r="S809" i="2" s="1"/>
  <c r="L354" i="2"/>
  <c r="M354" i="2"/>
  <c r="N354" i="2"/>
  <c r="O354" i="2" s="1"/>
  <c r="L355" i="2"/>
  <c r="M355" i="2"/>
  <c r="N355" i="2"/>
  <c r="O355" i="2" s="1"/>
  <c r="S811" i="2" s="1"/>
  <c r="L356" i="2"/>
  <c r="M356" i="2"/>
  <c r="N356" i="2"/>
  <c r="O356" i="2" s="1"/>
  <c r="L357" i="2"/>
  <c r="M357" i="2"/>
  <c r="N357" i="2"/>
  <c r="O357" i="2" s="1"/>
  <c r="S813" i="2" s="1"/>
  <c r="L358" i="2"/>
  <c r="M358" i="2"/>
  <c r="N358" i="2"/>
  <c r="O358" i="2" s="1"/>
  <c r="L359" i="2"/>
  <c r="M359" i="2"/>
  <c r="N359" i="2"/>
  <c r="O359" i="2" s="1"/>
  <c r="S815" i="2" s="1"/>
  <c r="L360" i="2"/>
  <c r="M360" i="2"/>
  <c r="N360" i="2"/>
  <c r="O360" i="2" s="1"/>
  <c r="L361" i="2"/>
  <c r="M361" i="2"/>
  <c r="N361" i="2"/>
  <c r="O361" i="2" s="1"/>
  <c r="S817" i="2" s="1"/>
  <c r="L362" i="2"/>
  <c r="M362" i="2"/>
  <c r="N362" i="2"/>
  <c r="O362" i="2" s="1"/>
  <c r="L363" i="2"/>
  <c r="M363" i="2"/>
  <c r="N363" i="2"/>
  <c r="O363" i="2" s="1"/>
  <c r="S819" i="2" s="1"/>
  <c r="L364" i="2"/>
  <c r="M364" i="2"/>
  <c r="N364" i="2"/>
  <c r="O364" i="2" s="1"/>
  <c r="L365" i="2"/>
  <c r="M365" i="2"/>
  <c r="N365" i="2"/>
  <c r="O365" i="2" s="1"/>
  <c r="L366" i="2"/>
  <c r="M366" i="2"/>
  <c r="N366" i="2"/>
  <c r="O366" i="2" s="1"/>
  <c r="S822" i="2" s="1"/>
  <c r="L367" i="2"/>
  <c r="M367" i="2"/>
  <c r="N367" i="2"/>
  <c r="O367" i="2" s="1"/>
  <c r="L368" i="2"/>
  <c r="M368" i="2"/>
  <c r="N368" i="2"/>
  <c r="O368" i="2" s="1"/>
  <c r="L369" i="2"/>
  <c r="M369" i="2"/>
  <c r="N369" i="2"/>
  <c r="O369" i="2" s="1"/>
  <c r="S825" i="2" s="1"/>
  <c r="L370" i="2"/>
  <c r="M370" i="2"/>
  <c r="N370" i="2"/>
  <c r="O370" i="2" s="1"/>
  <c r="L371" i="2"/>
  <c r="M371" i="2"/>
  <c r="N371" i="2"/>
  <c r="O371" i="2" s="1"/>
  <c r="S827" i="2" s="1"/>
  <c r="L372" i="2"/>
  <c r="M372" i="2"/>
  <c r="N372" i="2"/>
  <c r="O372" i="2" s="1"/>
  <c r="L373" i="2"/>
  <c r="M373" i="2"/>
  <c r="N373" i="2"/>
  <c r="O373" i="2" s="1"/>
  <c r="S829" i="2" s="1"/>
  <c r="L374" i="2"/>
  <c r="M374" i="2"/>
  <c r="N374" i="2"/>
  <c r="O374" i="2" s="1"/>
  <c r="L375" i="2"/>
  <c r="M375" i="2"/>
  <c r="N375" i="2"/>
  <c r="O375" i="2" s="1"/>
  <c r="S831" i="2" s="1"/>
  <c r="L376" i="2"/>
  <c r="M376" i="2"/>
  <c r="N376" i="2"/>
  <c r="O376" i="2" s="1"/>
  <c r="L377" i="2"/>
  <c r="M377" i="2"/>
  <c r="N377" i="2"/>
  <c r="O377" i="2" s="1"/>
  <c r="S833" i="2" s="1"/>
  <c r="L378" i="2"/>
  <c r="M378" i="2"/>
  <c r="N378" i="2"/>
  <c r="O378" i="2" s="1"/>
  <c r="L379" i="2"/>
  <c r="M379" i="2"/>
  <c r="N379" i="2"/>
  <c r="O379" i="2" s="1"/>
  <c r="S835" i="2" s="1"/>
  <c r="L380" i="2"/>
  <c r="M380" i="2"/>
  <c r="N380" i="2"/>
  <c r="O380" i="2" s="1"/>
  <c r="L381" i="2"/>
  <c r="M381" i="2"/>
  <c r="N381" i="2"/>
  <c r="O381" i="2" s="1"/>
  <c r="S837" i="2" s="1"/>
  <c r="S3572" i="2" l="1"/>
  <c r="P3572" i="2"/>
  <c r="T3572" i="2" s="1"/>
  <c r="Q3572" i="2"/>
  <c r="S3573" i="2"/>
  <c r="Q3573" i="2"/>
  <c r="P3573" i="2"/>
  <c r="T3573" i="2" s="1"/>
  <c r="N3574" i="2"/>
  <c r="O3574" i="2" s="1"/>
  <c r="A3575" i="2"/>
  <c r="N2779" i="2"/>
  <c r="O2779" i="2" s="1"/>
  <c r="S3235" i="2" s="1"/>
  <c r="Q2778" i="2"/>
  <c r="P2778" i="2"/>
  <c r="S2778" i="2"/>
  <c r="P352" i="2"/>
  <c r="S808" i="2"/>
  <c r="P372" i="2"/>
  <c r="S828" i="2"/>
  <c r="P374" i="2"/>
  <c r="S830" i="2"/>
  <c r="P358" i="2"/>
  <c r="S814" i="2"/>
  <c r="P367" i="2"/>
  <c r="S823" i="2"/>
  <c r="P376" i="2"/>
  <c r="S832" i="2"/>
  <c r="P368" i="2"/>
  <c r="S824" i="2"/>
  <c r="P360" i="2"/>
  <c r="S816" i="2"/>
  <c r="P350" i="2"/>
  <c r="S806" i="2"/>
  <c r="P380" i="2"/>
  <c r="S836" i="2"/>
  <c r="P346" i="2"/>
  <c r="S802" i="2"/>
  <c r="P356" i="2"/>
  <c r="S812" i="2"/>
  <c r="P365" i="2"/>
  <c r="S821" i="2"/>
  <c r="P354" i="2"/>
  <c r="S810" i="2"/>
  <c r="P364" i="2"/>
  <c r="S820" i="2"/>
  <c r="P348" i="2"/>
  <c r="S804" i="2"/>
  <c r="P378" i="2"/>
  <c r="S834" i="2"/>
  <c r="P370" i="2"/>
  <c r="S826" i="2"/>
  <c r="P362" i="2"/>
  <c r="S818" i="2"/>
  <c r="P371" i="2"/>
  <c r="Q371" i="2"/>
  <c r="P381" i="2"/>
  <c r="Q381" i="2"/>
  <c r="P377" i="2"/>
  <c r="Q377" i="2"/>
  <c r="P373" i="2"/>
  <c r="Q373" i="2"/>
  <c r="P369" i="2"/>
  <c r="Q369" i="2"/>
  <c r="P366" i="2"/>
  <c r="Q366" i="2"/>
  <c r="P361" i="2"/>
  <c r="Q361" i="2"/>
  <c r="P357" i="2"/>
  <c r="Q357" i="2"/>
  <c r="P353" i="2"/>
  <c r="Q353" i="2"/>
  <c r="P349" i="2"/>
  <c r="Q349" i="2"/>
  <c r="P345" i="2"/>
  <c r="Q345" i="2"/>
  <c r="P379" i="2"/>
  <c r="Q379" i="2"/>
  <c r="P375" i="2"/>
  <c r="Q375" i="2"/>
  <c r="P363" i="2"/>
  <c r="Q363" i="2"/>
  <c r="P359" i="2"/>
  <c r="Q359" i="2"/>
  <c r="P355" i="2"/>
  <c r="Q355" i="2"/>
  <c r="P351" i="2"/>
  <c r="Q351" i="2"/>
  <c r="P347" i="2"/>
  <c r="Q347" i="2"/>
  <c r="Q380" i="2"/>
  <c r="Q378" i="2"/>
  <c r="Q376" i="2"/>
  <c r="Q374" i="2"/>
  <c r="Q372" i="2"/>
  <c r="Q370" i="2"/>
  <c r="Q367" i="2"/>
  <c r="Q365" i="2"/>
  <c r="Q362" i="2"/>
  <c r="Q360" i="2"/>
  <c r="Q358" i="2"/>
  <c r="Q356" i="2"/>
  <c r="Q354" i="2"/>
  <c r="Q352" i="2"/>
  <c r="Q350" i="2"/>
  <c r="Q348" i="2"/>
  <c r="Q346" i="2"/>
  <c r="P344" i="2"/>
  <c r="Q344" i="2"/>
  <c r="Q368" i="2"/>
  <c r="Q364" i="2"/>
  <c r="S3574" i="2" l="1"/>
  <c r="P3574" i="2"/>
  <c r="Q3574" i="2"/>
  <c r="A3576" i="2"/>
  <c r="N3575" i="2"/>
  <c r="O3575" i="2" s="1"/>
  <c r="Q2779" i="2"/>
  <c r="P2779" i="2"/>
  <c r="S2779" i="2"/>
  <c r="N2780" i="2"/>
  <c r="O2780" i="2" s="1"/>
  <c r="S3236" i="2" s="1"/>
  <c r="A3577" i="2" l="1"/>
  <c r="N3576" i="2"/>
  <c r="O3576" i="2" s="1"/>
  <c r="P3575" i="2"/>
  <c r="Q3575" i="2"/>
  <c r="S3575" i="2"/>
  <c r="Q2780" i="2"/>
  <c r="S2780" i="2"/>
  <c r="P2780" i="2"/>
  <c r="N2781" i="2"/>
  <c r="O2781" i="2" s="1"/>
  <c r="S3237" i="2" s="1"/>
  <c r="L306" i="2"/>
  <c r="M306" i="2"/>
  <c r="L307" i="2"/>
  <c r="M307" i="2"/>
  <c r="L308" i="2"/>
  <c r="M308" i="2"/>
  <c r="L309" i="2"/>
  <c r="M309" i="2"/>
  <c r="L310" i="2"/>
  <c r="M310" i="2"/>
  <c r="L311" i="2"/>
  <c r="M311" i="2"/>
  <c r="L312" i="2"/>
  <c r="M312" i="2"/>
  <c r="L313" i="2"/>
  <c r="M313" i="2"/>
  <c r="L314" i="2"/>
  <c r="M314" i="2"/>
  <c r="L315" i="2"/>
  <c r="M315" i="2"/>
  <c r="L316" i="2"/>
  <c r="M316" i="2"/>
  <c r="L317" i="2"/>
  <c r="M317" i="2"/>
  <c r="L318" i="2"/>
  <c r="M318" i="2"/>
  <c r="L319" i="2"/>
  <c r="M319" i="2"/>
  <c r="L320" i="2"/>
  <c r="M320" i="2"/>
  <c r="L321" i="2"/>
  <c r="M321" i="2"/>
  <c r="L322" i="2"/>
  <c r="M322" i="2"/>
  <c r="L323" i="2"/>
  <c r="M323" i="2"/>
  <c r="L324" i="2"/>
  <c r="M324" i="2"/>
  <c r="L325" i="2"/>
  <c r="M325" i="2"/>
  <c r="L326" i="2"/>
  <c r="M326" i="2"/>
  <c r="L327" i="2"/>
  <c r="M327" i="2"/>
  <c r="L328" i="2"/>
  <c r="M328" i="2"/>
  <c r="L329" i="2"/>
  <c r="M329" i="2"/>
  <c r="L330" i="2"/>
  <c r="M330" i="2"/>
  <c r="L331" i="2"/>
  <c r="M331" i="2"/>
  <c r="L332" i="2"/>
  <c r="M332" i="2"/>
  <c r="L333" i="2"/>
  <c r="M333" i="2"/>
  <c r="L334" i="2"/>
  <c r="M334" i="2"/>
  <c r="L335" i="2"/>
  <c r="M335" i="2"/>
  <c r="L336" i="2"/>
  <c r="M336" i="2"/>
  <c r="L337" i="2"/>
  <c r="M337" i="2"/>
  <c r="L338" i="2"/>
  <c r="M338" i="2"/>
  <c r="L339" i="2"/>
  <c r="M339" i="2"/>
  <c r="L340" i="2"/>
  <c r="M340" i="2"/>
  <c r="L341" i="2"/>
  <c r="M341" i="2"/>
  <c r="L342" i="2"/>
  <c r="M342" i="2"/>
  <c r="L343" i="2"/>
  <c r="M343" i="2"/>
  <c r="N307" i="2"/>
  <c r="O307" i="2" s="1"/>
  <c r="S763" i="2" s="1"/>
  <c r="N308" i="2"/>
  <c r="O308" i="2" s="1"/>
  <c r="S764" i="2" s="1"/>
  <c r="N309" i="2"/>
  <c r="O309" i="2" s="1"/>
  <c r="S765" i="2" s="1"/>
  <c r="N310" i="2"/>
  <c r="O310" i="2" s="1"/>
  <c r="S766" i="2" s="1"/>
  <c r="N311" i="2"/>
  <c r="O311" i="2" s="1"/>
  <c r="S767" i="2" s="1"/>
  <c r="N312" i="2"/>
  <c r="O312" i="2" s="1"/>
  <c r="S768" i="2" s="1"/>
  <c r="N313" i="2"/>
  <c r="O313" i="2" s="1"/>
  <c r="S769" i="2" s="1"/>
  <c r="N314" i="2"/>
  <c r="O314" i="2" s="1"/>
  <c r="S770" i="2" s="1"/>
  <c r="N315" i="2"/>
  <c r="O315" i="2" s="1"/>
  <c r="S771" i="2" s="1"/>
  <c r="N316" i="2"/>
  <c r="O316" i="2" s="1"/>
  <c r="S772" i="2" s="1"/>
  <c r="N317" i="2"/>
  <c r="O317" i="2" s="1"/>
  <c r="S773" i="2" s="1"/>
  <c r="N318" i="2"/>
  <c r="O318" i="2" s="1"/>
  <c r="S774" i="2" s="1"/>
  <c r="N319" i="2"/>
  <c r="O319" i="2" s="1"/>
  <c r="S775" i="2" s="1"/>
  <c r="N320" i="2"/>
  <c r="O320" i="2" s="1"/>
  <c r="S776" i="2" s="1"/>
  <c r="N321" i="2"/>
  <c r="O321" i="2" s="1"/>
  <c r="S777" i="2" s="1"/>
  <c r="N322" i="2"/>
  <c r="O322" i="2" s="1"/>
  <c r="S778" i="2" s="1"/>
  <c r="N323" i="2"/>
  <c r="O323" i="2" s="1"/>
  <c r="S779" i="2" s="1"/>
  <c r="N324" i="2"/>
  <c r="O324" i="2" s="1"/>
  <c r="S780" i="2" s="1"/>
  <c r="N325" i="2"/>
  <c r="O325" i="2" s="1"/>
  <c r="S781" i="2" s="1"/>
  <c r="N326" i="2"/>
  <c r="O326" i="2" s="1"/>
  <c r="S782" i="2" s="1"/>
  <c r="N327" i="2"/>
  <c r="O327" i="2" s="1"/>
  <c r="S783" i="2" s="1"/>
  <c r="N328" i="2"/>
  <c r="O328" i="2" s="1"/>
  <c r="S784" i="2" s="1"/>
  <c r="N329" i="2"/>
  <c r="O329" i="2" s="1"/>
  <c r="S785" i="2" s="1"/>
  <c r="N330" i="2"/>
  <c r="O330" i="2" s="1"/>
  <c r="S786" i="2" s="1"/>
  <c r="N331" i="2"/>
  <c r="O331" i="2" s="1"/>
  <c r="S787" i="2" s="1"/>
  <c r="N332" i="2"/>
  <c r="O332" i="2" s="1"/>
  <c r="S788" i="2" s="1"/>
  <c r="N333" i="2"/>
  <c r="O333" i="2" s="1"/>
  <c r="S789" i="2" s="1"/>
  <c r="N334" i="2"/>
  <c r="O334" i="2" s="1"/>
  <c r="S790" i="2" s="1"/>
  <c r="N335" i="2"/>
  <c r="O335" i="2" s="1"/>
  <c r="S791" i="2" s="1"/>
  <c r="N336" i="2"/>
  <c r="O336" i="2" s="1"/>
  <c r="S792" i="2" s="1"/>
  <c r="N337" i="2"/>
  <c r="O337" i="2" s="1"/>
  <c r="S793" i="2" s="1"/>
  <c r="N338" i="2"/>
  <c r="O338" i="2" s="1"/>
  <c r="S794" i="2" s="1"/>
  <c r="N339" i="2"/>
  <c r="O339" i="2" s="1"/>
  <c r="S795" i="2" s="1"/>
  <c r="N340" i="2"/>
  <c r="O340" i="2" s="1"/>
  <c r="S796" i="2" s="1"/>
  <c r="N341" i="2"/>
  <c r="O341" i="2" s="1"/>
  <c r="S797" i="2" s="1"/>
  <c r="N342" i="2"/>
  <c r="O342" i="2" s="1"/>
  <c r="S798" i="2" s="1"/>
  <c r="N343" i="2"/>
  <c r="O343" i="2" s="1"/>
  <c r="S799" i="2" s="1"/>
  <c r="N306" i="2"/>
  <c r="O306" i="2" s="1"/>
  <c r="S762" i="2" s="1"/>
  <c r="Q3576" i="2" l="1"/>
  <c r="P3576" i="2"/>
  <c r="S3576" i="2"/>
  <c r="N3577" i="2"/>
  <c r="O3577" i="2" s="1"/>
  <c r="A3578" i="2"/>
  <c r="S2781" i="2"/>
  <c r="Q2781" i="2"/>
  <c r="P2781" i="2"/>
  <c r="N2782" i="2"/>
  <c r="O2782" i="2" s="1"/>
  <c r="S3238" i="2" s="1"/>
  <c r="P342" i="2"/>
  <c r="Q342" i="2"/>
  <c r="P340" i="2"/>
  <c r="Q340" i="2"/>
  <c r="P338" i="2"/>
  <c r="Q338" i="2"/>
  <c r="P336" i="2"/>
  <c r="Q336" i="2"/>
  <c r="P334" i="2"/>
  <c r="Q334" i="2"/>
  <c r="P332" i="2"/>
  <c r="Q332" i="2"/>
  <c r="P330" i="2"/>
  <c r="Q330" i="2"/>
  <c r="P328" i="2"/>
  <c r="Q328" i="2"/>
  <c r="P326" i="2"/>
  <c r="Q326" i="2"/>
  <c r="P343" i="2"/>
  <c r="Q343" i="2"/>
  <c r="P341" i="2"/>
  <c r="Q341" i="2"/>
  <c r="P339" i="2"/>
  <c r="Q339" i="2"/>
  <c r="P337" i="2"/>
  <c r="Q337" i="2"/>
  <c r="P335" i="2"/>
  <c r="Q335" i="2"/>
  <c r="P333" i="2"/>
  <c r="Q333" i="2"/>
  <c r="P331" i="2"/>
  <c r="Q331" i="2"/>
  <c r="P329" i="2"/>
  <c r="Q329" i="2"/>
  <c r="P327" i="2"/>
  <c r="Q327" i="2"/>
  <c r="P325" i="2"/>
  <c r="Q325" i="2"/>
  <c r="P323" i="2"/>
  <c r="Q323" i="2"/>
  <c r="P321" i="2"/>
  <c r="Q321" i="2"/>
  <c r="P319" i="2"/>
  <c r="Q319" i="2"/>
  <c r="P317" i="2"/>
  <c r="Q317" i="2"/>
  <c r="P315" i="2"/>
  <c r="Q315" i="2"/>
  <c r="P313" i="2"/>
  <c r="Q313" i="2"/>
  <c r="P311" i="2"/>
  <c r="Q311" i="2"/>
  <c r="P309" i="2"/>
  <c r="Q309" i="2"/>
  <c r="P307" i="2"/>
  <c r="Q307" i="2"/>
  <c r="P324" i="2"/>
  <c r="Q324" i="2"/>
  <c r="P322" i="2"/>
  <c r="Q322" i="2"/>
  <c r="P320" i="2"/>
  <c r="Q320" i="2"/>
  <c r="P318" i="2"/>
  <c r="Q318" i="2"/>
  <c r="P316" i="2"/>
  <c r="Q316" i="2"/>
  <c r="P314" i="2"/>
  <c r="Q314" i="2"/>
  <c r="P312" i="2"/>
  <c r="Q312" i="2"/>
  <c r="P310" i="2"/>
  <c r="Q310" i="2"/>
  <c r="P308" i="2"/>
  <c r="Q308" i="2"/>
  <c r="P306" i="2"/>
  <c r="Q306" i="2"/>
  <c r="M276" i="2"/>
  <c r="M277" i="2"/>
  <c r="M278" i="2"/>
  <c r="M279" i="2"/>
  <c r="M280" i="2"/>
  <c r="M281" i="2"/>
  <c r="M275" i="2"/>
  <c r="L268" i="2"/>
  <c r="M268" i="2"/>
  <c r="L270" i="2"/>
  <c r="M270" i="2"/>
  <c r="L271" i="2"/>
  <c r="M271" i="2"/>
  <c r="L273" i="2"/>
  <c r="M273" i="2"/>
  <c r="L274" i="2"/>
  <c r="M274" i="2"/>
  <c r="L275" i="2"/>
  <c r="L276" i="2"/>
  <c r="L277" i="2"/>
  <c r="L278" i="2"/>
  <c r="L279" i="2"/>
  <c r="L280" i="2"/>
  <c r="L281" i="2"/>
  <c r="L282" i="2"/>
  <c r="M282" i="2"/>
  <c r="L283" i="2"/>
  <c r="M283" i="2"/>
  <c r="L284" i="2"/>
  <c r="M284" i="2"/>
  <c r="L285" i="2"/>
  <c r="M285" i="2"/>
  <c r="L286" i="2"/>
  <c r="M286" i="2"/>
  <c r="L287" i="2"/>
  <c r="M287" i="2"/>
  <c r="L288" i="2"/>
  <c r="M288" i="2"/>
  <c r="L289" i="2"/>
  <c r="M289" i="2"/>
  <c r="L290" i="2"/>
  <c r="M290" i="2"/>
  <c r="L292" i="2"/>
  <c r="M292" i="2"/>
  <c r="L293" i="2"/>
  <c r="M293" i="2"/>
  <c r="L294" i="2"/>
  <c r="M294" i="2"/>
  <c r="L295" i="2"/>
  <c r="M295" i="2"/>
  <c r="L296" i="2"/>
  <c r="M296" i="2"/>
  <c r="L297" i="2"/>
  <c r="M297" i="2"/>
  <c r="L298" i="2"/>
  <c r="M298" i="2"/>
  <c r="L299" i="2"/>
  <c r="M299" i="2"/>
  <c r="L300" i="2"/>
  <c r="M300" i="2"/>
  <c r="L301" i="2"/>
  <c r="M301" i="2"/>
  <c r="L302" i="2"/>
  <c r="M302" i="2"/>
  <c r="L303" i="2"/>
  <c r="M303" i="2"/>
  <c r="L304" i="2"/>
  <c r="M304" i="2"/>
  <c r="L305" i="2"/>
  <c r="M305" i="2"/>
  <c r="M9" i="2"/>
  <c r="M10" i="2"/>
  <c r="M11" i="2"/>
  <c r="M12" i="2"/>
  <c r="M13" i="2"/>
  <c r="M14" i="2"/>
  <c r="M15" i="2"/>
  <c r="N269" i="2"/>
  <c r="N270" i="2"/>
  <c r="O270" i="2" s="1"/>
  <c r="S726" i="2" s="1"/>
  <c r="N271" i="2"/>
  <c r="O271" i="2" s="1"/>
  <c r="S727" i="2" s="1"/>
  <c r="N272" i="2"/>
  <c r="N273" i="2"/>
  <c r="O273" i="2" s="1"/>
  <c r="S729" i="2" s="1"/>
  <c r="N274" i="2"/>
  <c r="O274" i="2" s="1"/>
  <c r="S730" i="2" s="1"/>
  <c r="N275" i="2"/>
  <c r="O275" i="2" s="1"/>
  <c r="S731" i="2" s="1"/>
  <c r="N276" i="2"/>
  <c r="O276" i="2" s="1"/>
  <c r="S732" i="2" s="1"/>
  <c r="N277" i="2"/>
  <c r="O277" i="2" s="1"/>
  <c r="S733" i="2" s="1"/>
  <c r="N278" i="2"/>
  <c r="O278" i="2" s="1"/>
  <c r="S734" i="2" s="1"/>
  <c r="N279" i="2"/>
  <c r="O279" i="2" s="1"/>
  <c r="S735" i="2" s="1"/>
  <c r="N280" i="2"/>
  <c r="O280" i="2" s="1"/>
  <c r="S736" i="2" s="1"/>
  <c r="N281" i="2"/>
  <c r="O281" i="2" s="1"/>
  <c r="S737" i="2" s="1"/>
  <c r="N282" i="2"/>
  <c r="O282" i="2" s="1"/>
  <c r="S738" i="2" s="1"/>
  <c r="N283" i="2"/>
  <c r="O283" i="2" s="1"/>
  <c r="N284" i="2"/>
  <c r="O284" i="2" s="1"/>
  <c r="S740" i="2" s="1"/>
  <c r="N285" i="2"/>
  <c r="O285" i="2" s="1"/>
  <c r="S741" i="2" s="1"/>
  <c r="N286" i="2"/>
  <c r="O286" i="2" s="1"/>
  <c r="S742" i="2" s="1"/>
  <c r="N287" i="2"/>
  <c r="O287" i="2" s="1"/>
  <c r="S743" i="2" s="1"/>
  <c r="N288" i="2"/>
  <c r="O288" i="2" s="1"/>
  <c r="S744" i="2" s="1"/>
  <c r="N289" i="2"/>
  <c r="O289" i="2" s="1"/>
  <c r="S745" i="2" s="1"/>
  <c r="N290" i="2"/>
  <c r="O290" i="2" s="1"/>
  <c r="N291" i="2"/>
  <c r="N292" i="2"/>
  <c r="O292" i="2" s="1"/>
  <c r="S748" i="2" s="1"/>
  <c r="N293" i="2"/>
  <c r="O293" i="2" s="1"/>
  <c r="S749" i="2" s="1"/>
  <c r="N294" i="2"/>
  <c r="O294" i="2" s="1"/>
  <c r="S750" i="2" s="1"/>
  <c r="N295" i="2"/>
  <c r="O295" i="2" s="1"/>
  <c r="S751" i="2" s="1"/>
  <c r="N296" i="2"/>
  <c r="O296" i="2" s="1"/>
  <c r="S752" i="2" s="1"/>
  <c r="N297" i="2"/>
  <c r="O297" i="2" s="1"/>
  <c r="S753" i="2" s="1"/>
  <c r="N298" i="2"/>
  <c r="O298" i="2" s="1"/>
  <c r="S754" i="2" s="1"/>
  <c r="N299" i="2"/>
  <c r="O299" i="2" s="1"/>
  <c r="S755" i="2" s="1"/>
  <c r="N300" i="2"/>
  <c r="O300" i="2" s="1"/>
  <c r="S756" i="2" s="1"/>
  <c r="N301" i="2"/>
  <c r="O301" i="2" s="1"/>
  <c r="S757" i="2" s="1"/>
  <c r="N302" i="2"/>
  <c r="O302" i="2" s="1"/>
  <c r="S758" i="2" s="1"/>
  <c r="N303" i="2"/>
  <c r="O303" i="2" s="1"/>
  <c r="S759" i="2" s="1"/>
  <c r="N304" i="2"/>
  <c r="O304" i="2" s="1"/>
  <c r="S760" i="2" s="1"/>
  <c r="N305" i="2"/>
  <c r="O305" i="2" s="1"/>
  <c r="S761" i="2" s="1"/>
  <c r="N268" i="2"/>
  <c r="O268" i="2" s="1"/>
  <c r="S724" i="2" s="1"/>
  <c r="A3579" i="2" l="1"/>
  <c r="N3578" i="2"/>
  <c r="O3578" i="2" s="1"/>
  <c r="Q3577" i="2"/>
  <c r="P3577" i="2"/>
  <c r="S3577" i="2"/>
  <c r="N2783" i="2"/>
  <c r="O2783" i="2" s="1"/>
  <c r="S3239" i="2" s="1"/>
  <c r="P2782" i="2"/>
  <c r="S2782" i="2"/>
  <c r="Q2782" i="2"/>
  <c r="P283" i="2"/>
  <c r="T359" i="2" s="1"/>
  <c r="S739" i="2"/>
  <c r="P290" i="2"/>
  <c r="T366" i="2" s="1"/>
  <c r="S746" i="2"/>
  <c r="P268" i="2"/>
  <c r="T344" i="2" s="1"/>
  <c r="Q268" i="2"/>
  <c r="P304" i="2"/>
  <c r="T380" i="2" s="1"/>
  <c r="Q304" i="2"/>
  <c r="P302" i="2"/>
  <c r="T378" i="2" s="1"/>
  <c r="Q302" i="2"/>
  <c r="P300" i="2"/>
  <c r="T376" i="2" s="1"/>
  <c r="Q300" i="2"/>
  <c r="P298" i="2"/>
  <c r="T374" i="2" s="1"/>
  <c r="Q298" i="2"/>
  <c r="P296" i="2"/>
  <c r="T372" i="2" s="1"/>
  <c r="Q296" i="2"/>
  <c r="P294" i="2"/>
  <c r="T370" i="2" s="1"/>
  <c r="Q294" i="2"/>
  <c r="P292" i="2"/>
  <c r="T368" i="2" s="1"/>
  <c r="Q292" i="2"/>
  <c r="P288" i="2"/>
  <c r="T364" i="2" s="1"/>
  <c r="Q288" i="2"/>
  <c r="P286" i="2"/>
  <c r="T362" i="2" s="1"/>
  <c r="Q286" i="2"/>
  <c r="P284" i="2"/>
  <c r="T360" i="2" s="1"/>
  <c r="Q284" i="2"/>
  <c r="P282" i="2"/>
  <c r="T358" i="2" s="1"/>
  <c r="Q282" i="2"/>
  <c r="P280" i="2"/>
  <c r="T356" i="2" s="1"/>
  <c r="Q280" i="2"/>
  <c r="P278" i="2"/>
  <c r="T354" i="2" s="1"/>
  <c r="Q278" i="2"/>
  <c r="P276" i="2"/>
  <c r="T352" i="2" s="1"/>
  <c r="Q276" i="2"/>
  <c r="P274" i="2"/>
  <c r="T350" i="2" s="1"/>
  <c r="Q274" i="2"/>
  <c r="P270" i="2"/>
  <c r="T346" i="2" s="1"/>
  <c r="Q270" i="2"/>
  <c r="P305" i="2"/>
  <c r="T381" i="2" s="1"/>
  <c r="Q305" i="2"/>
  <c r="P303" i="2"/>
  <c r="T379" i="2" s="1"/>
  <c r="Q303" i="2"/>
  <c r="P301" i="2"/>
  <c r="T377" i="2" s="1"/>
  <c r="Q301" i="2"/>
  <c r="P299" i="2"/>
  <c r="T375" i="2" s="1"/>
  <c r="Q299" i="2"/>
  <c r="P297" i="2"/>
  <c r="T373" i="2" s="1"/>
  <c r="Q297" i="2"/>
  <c r="P295" i="2"/>
  <c r="T371" i="2" s="1"/>
  <c r="Q295" i="2"/>
  <c r="P293" i="2"/>
  <c r="T369" i="2" s="1"/>
  <c r="Q293" i="2"/>
  <c r="P289" i="2"/>
  <c r="T365" i="2" s="1"/>
  <c r="Q289" i="2"/>
  <c r="P287" i="2"/>
  <c r="T363" i="2" s="1"/>
  <c r="Q287" i="2"/>
  <c r="P285" i="2"/>
  <c r="T361" i="2" s="1"/>
  <c r="Q285" i="2"/>
  <c r="P281" i="2"/>
  <c r="T357" i="2" s="1"/>
  <c r="Q281" i="2"/>
  <c r="P279" i="2"/>
  <c r="T355" i="2" s="1"/>
  <c r="Q279" i="2"/>
  <c r="P277" i="2"/>
  <c r="T353" i="2" s="1"/>
  <c r="Q277" i="2"/>
  <c r="P275" i="2"/>
  <c r="T351" i="2" s="1"/>
  <c r="Q275" i="2"/>
  <c r="P273" i="2"/>
  <c r="T349" i="2" s="1"/>
  <c r="Q273" i="2"/>
  <c r="P271" i="2"/>
  <c r="T347" i="2" s="1"/>
  <c r="Q271" i="2"/>
  <c r="Q283" i="2"/>
  <c r="Q290" i="2"/>
  <c r="P3578" i="2" l="1"/>
  <c r="Q3578" i="2"/>
  <c r="S3578" i="2"/>
  <c r="N3579" i="2"/>
  <c r="O3579" i="2" s="1"/>
  <c r="A3580" i="2"/>
  <c r="N2784" i="2"/>
  <c r="O2784" i="2" s="1"/>
  <c r="S3240" i="2" s="1"/>
  <c r="S2783" i="2"/>
  <c r="Q2783" i="2"/>
  <c r="P2783" i="2"/>
  <c r="J291" i="2"/>
  <c r="J272" i="2"/>
  <c r="J269" i="2"/>
  <c r="S3579" i="2" l="1"/>
  <c r="Q3579" i="2"/>
  <c r="P3579" i="2"/>
  <c r="N3580" i="2"/>
  <c r="O3580" i="2" s="1"/>
  <c r="A3581" i="2"/>
  <c r="S2784" i="2"/>
  <c r="P2784" i="2"/>
  <c r="Q2784" i="2"/>
  <c r="N2785" i="2"/>
  <c r="O2785" i="2" s="1"/>
  <c r="S3241" i="2" s="1"/>
  <c r="M269" i="2"/>
  <c r="L269" i="2"/>
  <c r="O269" i="2"/>
  <c r="S725" i="2" s="1"/>
  <c r="L291" i="2"/>
  <c r="M291" i="2"/>
  <c r="O291" i="2"/>
  <c r="S747" i="2" s="1"/>
  <c r="M272" i="2"/>
  <c r="L272" i="2"/>
  <c r="O272" i="2"/>
  <c r="S728" i="2" s="1"/>
  <c r="L230" i="2"/>
  <c r="M230" i="2"/>
  <c r="L232" i="2"/>
  <c r="M232" i="2"/>
  <c r="L233" i="2"/>
  <c r="M233" i="2"/>
  <c r="L235" i="2"/>
  <c r="M235" i="2"/>
  <c r="L236" i="2"/>
  <c r="M236" i="2"/>
  <c r="L237" i="2"/>
  <c r="M237" i="2"/>
  <c r="L238" i="2"/>
  <c r="M238" i="2"/>
  <c r="L239" i="2"/>
  <c r="M239" i="2"/>
  <c r="L240" i="2"/>
  <c r="M240" i="2"/>
  <c r="L241" i="2"/>
  <c r="M241" i="2"/>
  <c r="L242" i="2"/>
  <c r="M242" i="2"/>
  <c r="L243" i="2"/>
  <c r="M243" i="2"/>
  <c r="L244" i="2"/>
  <c r="M244" i="2"/>
  <c r="L245" i="2"/>
  <c r="M245" i="2"/>
  <c r="L246" i="2"/>
  <c r="M246" i="2"/>
  <c r="L247" i="2"/>
  <c r="M247" i="2"/>
  <c r="L248" i="2"/>
  <c r="M248" i="2"/>
  <c r="L249" i="2"/>
  <c r="M249" i="2"/>
  <c r="L250" i="2"/>
  <c r="M250" i="2"/>
  <c r="L251" i="2"/>
  <c r="M251" i="2"/>
  <c r="L252" i="2"/>
  <c r="M252" i="2"/>
  <c r="L254" i="2"/>
  <c r="M254" i="2"/>
  <c r="L255" i="2"/>
  <c r="M255" i="2"/>
  <c r="L256" i="2"/>
  <c r="M256" i="2"/>
  <c r="L257" i="2"/>
  <c r="M257" i="2"/>
  <c r="L258" i="2"/>
  <c r="M258" i="2"/>
  <c r="L259" i="2"/>
  <c r="M259" i="2"/>
  <c r="L260" i="2"/>
  <c r="M260" i="2"/>
  <c r="L261" i="2"/>
  <c r="M261" i="2"/>
  <c r="L262" i="2"/>
  <c r="M262" i="2"/>
  <c r="L263" i="2"/>
  <c r="M263" i="2"/>
  <c r="L264" i="2"/>
  <c r="M264" i="2"/>
  <c r="L265" i="2"/>
  <c r="M265" i="2"/>
  <c r="L266" i="2"/>
  <c r="M266" i="2"/>
  <c r="L267" i="2"/>
  <c r="M267" i="2"/>
  <c r="N231" i="2"/>
  <c r="N232" i="2"/>
  <c r="O232" i="2" s="1"/>
  <c r="S688" i="2" s="1"/>
  <c r="N233" i="2"/>
  <c r="O233" i="2" s="1"/>
  <c r="S689" i="2" s="1"/>
  <c r="N234" i="2"/>
  <c r="N235" i="2"/>
  <c r="O235" i="2" s="1"/>
  <c r="S691" i="2" s="1"/>
  <c r="N236" i="2"/>
  <c r="O236" i="2" s="1"/>
  <c r="S692" i="2" s="1"/>
  <c r="N237" i="2"/>
  <c r="O237" i="2" s="1"/>
  <c r="S693" i="2" s="1"/>
  <c r="N238" i="2"/>
  <c r="O238" i="2" s="1"/>
  <c r="S694" i="2" s="1"/>
  <c r="N239" i="2"/>
  <c r="O239" i="2" s="1"/>
  <c r="S695" i="2" s="1"/>
  <c r="N240" i="2"/>
  <c r="O240" i="2" s="1"/>
  <c r="S696" i="2" s="1"/>
  <c r="N241" i="2"/>
  <c r="O241" i="2" s="1"/>
  <c r="S697" i="2" s="1"/>
  <c r="N242" i="2"/>
  <c r="O242" i="2" s="1"/>
  <c r="S698" i="2" s="1"/>
  <c r="N243" i="2"/>
  <c r="O243" i="2" s="1"/>
  <c r="S699" i="2" s="1"/>
  <c r="N244" i="2"/>
  <c r="O244" i="2" s="1"/>
  <c r="S700" i="2" s="1"/>
  <c r="N245" i="2"/>
  <c r="O245" i="2" s="1"/>
  <c r="S701" i="2" s="1"/>
  <c r="N246" i="2"/>
  <c r="O246" i="2" s="1"/>
  <c r="N247" i="2"/>
  <c r="O247" i="2" s="1"/>
  <c r="S703" i="2" s="1"/>
  <c r="N248" i="2"/>
  <c r="O248" i="2" s="1"/>
  <c r="S704" i="2" s="1"/>
  <c r="N249" i="2"/>
  <c r="O249" i="2" s="1"/>
  <c r="S705" i="2" s="1"/>
  <c r="N250" i="2"/>
  <c r="O250" i="2" s="1"/>
  <c r="S706" i="2" s="1"/>
  <c r="N251" i="2"/>
  <c r="O251" i="2" s="1"/>
  <c r="S707" i="2" s="1"/>
  <c r="N252" i="2"/>
  <c r="O252" i="2" s="1"/>
  <c r="S708" i="2" s="1"/>
  <c r="N253" i="2"/>
  <c r="N254" i="2"/>
  <c r="O254" i="2" s="1"/>
  <c r="S710" i="2" s="1"/>
  <c r="N255" i="2"/>
  <c r="O255" i="2" s="1"/>
  <c r="S711" i="2" s="1"/>
  <c r="N256" i="2"/>
  <c r="O256" i="2" s="1"/>
  <c r="S712" i="2" s="1"/>
  <c r="N257" i="2"/>
  <c r="O257" i="2" s="1"/>
  <c r="S713" i="2" s="1"/>
  <c r="N258" i="2"/>
  <c r="O258" i="2" s="1"/>
  <c r="S714" i="2" s="1"/>
  <c r="N259" i="2"/>
  <c r="O259" i="2" s="1"/>
  <c r="S715" i="2" s="1"/>
  <c r="N260" i="2"/>
  <c r="O260" i="2" s="1"/>
  <c r="S716" i="2" s="1"/>
  <c r="N261" i="2"/>
  <c r="O261" i="2" s="1"/>
  <c r="S717" i="2" s="1"/>
  <c r="N262" i="2"/>
  <c r="O262" i="2" s="1"/>
  <c r="S718" i="2" s="1"/>
  <c r="N263" i="2"/>
  <c r="O263" i="2" s="1"/>
  <c r="S719" i="2" s="1"/>
  <c r="N264" i="2"/>
  <c r="O264" i="2" s="1"/>
  <c r="S720" i="2" s="1"/>
  <c r="N265" i="2"/>
  <c r="O265" i="2" s="1"/>
  <c r="S721" i="2" s="1"/>
  <c r="N266" i="2"/>
  <c r="O266" i="2" s="1"/>
  <c r="S722" i="2" s="1"/>
  <c r="N267" i="2"/>
  <c r="O267" i="2" s="1"/>
  <c r="N230" i="2"/>
  <c r="O230" i="2" s="1"/>
  <c r="S686" i="2" s="1"/>
  <c r="P3580" i="2" l="1"/>
  <c r="S3580" i="2"/>
  <c r="Q3580" i="2"/>
  <c r="N3581" i="2"/>
  <c r="O3581" i="2" s="1"/>
  <c r="A3582" i="2"/>
  <c r="N2786" i="2"/>
  <c r="O2786" i="2" s="1"/>
  <c r="S3242" i="2" s="1"/>
  <c r="Q2785" i="2"/>
  <c r="P2785" i="2"/>
  <c r="S2785" i="2"/>
  <c r="P246" i="2"/>
  <c r="S702" i="2"/>
  <c r="P267" i="2"/>
  <c r="S723" i="2"/>
  <c r="P291" i="2"/>
  <c r="T367" i="2" s="1"/>
  <c r="Q291" i="2"/>
  <c r="Q272" i="2"/>
  <c r="P272" i="2"/>
  <c r="T348" i="2" s="1"/>
  <c r="Q269" i="2"/>
  <c r="P269" i="2"/>
  <c r="T345" i="2" s="1"/>
  <c r="P230" i="2"/>
  <c r="Q230" i="2"/>
  <c r="P264" i="2"/>
  <c r="Q264" i="2"/>
  <c r="P260" i="2"/>
  <c r="Q260" i="2"/>
  <c r="P258" i="2"/>
  <c r="Q258" i="2"/>
  <c r="P256" i="2"/>
  <c r="Q256" i="2"/>
  <c r="P254" i="2"/>
  <c r="Q254" i="2"/>
  <c r="P252" i="2"/>
  <c r="Q252" i="2"/>
  <c r="P250" i="2"/>
  <c r="Q250" i="2"/>
  <c r="P248" i="2"/>
  <c r="Q248" i="2"/>
  <c r="P244" i="2"/>
  <c r="Q244" i="2"/>
  <c r="P242" i="2"/>
  <c r="Q242" i="2"/>
  <c r="P240" i="2"/>
  <c r="Q240" i="2"/>
  <c r="P238" i="2"/>
  <c r="Q238" i="2"/>
  <c r="P236" i="2"/>
  <c r="Q236" i="2"/>
  <c r="P232" i="2"/>
  <c r="Q232" i="2"/>
  <c r="P266" i="2"/>
  <c r="Q266" i="2"/>
  <c r="P262" i="2"/>
  <c r="Q262" i="2"/>
  <c r="P265" i="2"/>
  <c r="Q265" i="2"/>
  <c r="P263" i="2"/>
  <c r="Q263" i="2"/>
  <c r="P261" i="2"/>
  <c r="Q261" i="2"/>
  <c r="P259" i="2"/>
  <c r="Q259" i="2"/>
  <c r="P257" i="2"/>
  <c r="Q257" i="2"/>
  <c r="P255" i="2"/>
  <c r="Q255" i="2"/>
  <c r="P251" i="2"/>
  <c r="Q251" i="2"/>
  <c r="P249" i="2"/>
  <c r="Q249" i="2"/>
  <c r="P247" i="2"/>
  <c r="Q247" i="2"/>
  <c r="P245" i="2"/>
  <c r="Q245" i="2"/>
  <c r="P243" i="2"/>
  <c r="Q243" i="2"/>
  <c r="P241" i="2"/>
  <c r="Q241" i="2"/>
  <c r="P239" i="2"/>
  <c r="Q239" i="2"/>
  <c r="P237" i="2"/>
  <c r="Q237" i="2"/>
  <c r="P235" i="2"/>
  <c r="Q235" i="2"/>
  <c r="P233" i="2"/>
  <c r="Q233" i="2"/>
  <c r="Q267" i="2"/>
  <c r="Q246" i="2"/>
  <c r="J253" i="2"/>
  <c r="J234" i="2"/>
  <c r="O234" i="2" s="1"/>
  <c r="S690" i="2" s="1"/>
  <c r="J231" i="2"/>
  <c r="O231" i="2" s="1"/>
  <c r="S687" i="2" s="1"/>
  <c r="P3581" i="2" l="1"/>
  <c r="Q3581" i="2"/>
  <c r="S3581" i="2"/>
  <c r="N3582" i="2"/>
  <c r="O3582" i="2" s="1"/>
  <c r="A3583" i="2"/>
  <c r="N2787" i="2"/>
  <c r="O2787" i="2" s="1"/>
  <c r="S3243" i="2" s="1"/>
  <c r="Q2786" i="2"/>
  <c r="P2786" i="2"/>
  <c r="S2786" i="2"/>
  <c r="P231" i="2"/>
  <c r="Q231" i="2"/>
  <c r="P234" i="2"/>
  <c r="Q234" i="2"/>
  <c r="M231" i="2"/>
  <c r="L231" i="2"/>
  <c r="M253" i="2"/>
  <c r="L253" i="2"/>
  <c r="O253" i="2"/>
  <c r="S709" i="2" s="1"/>
  <c r="M234" i="2"/>
  <c r="L234" i="2"/>
  <c r="L192" i="2"/>
  <c r="M192" i="2"/>
  <c r="L194" i="2"/>
  <c r="M194" i="2"/>
  <c r="L195" i="2"/>
  <c r="M195" i="2"/>
  <c r="L197" i="2"/>
  <c r="M197" i="2"/>
  <c r="L198" i="2"/>
  <c r="M198" i="2"/>
  <c r="L199" i="2"/>
  <c r="M199" i="2"/>
  <c r="L200" i="2"/>
  <c r="M200" i="2"/>
  <c r="L201" i="2"/>
  <c r="M201" i="2"/>
  <c r="L202" i="2"/>
  <c r="M202" i="2"/>
  <c r="L203" i="2"/>
  <c r="M203" i="2"/>
  <c r="L204" i="2"/>
  <c r="M204" i="2"/>
  <c r="L205" i="2"/>
  <c r="M205" i="2"/>
  <c r="L206" i="2"/>
  <c r="M206" i="2"/>
  <c r="L207" i="2"/>
  <c r="M207" i="2"/>
  <c r="L208" i="2"/>
  <c r="M208" i="2"/>
  <c r="L209" i="2"/>
  <c r="M209" i="2"/>
  <c r="L210" i="2"/>
  <c r="M210" i="2"/>
  <c r="L211" i="2"/>
  <c r="M211" i="2"/>
  <c r="L212" i="2"/>
  <c r="M212" i="2"/>
  <c r="L213" i="2"/>
  <c r="M213" i="2"/>
  <c r="L214" i="2"/>
  <c r="M214" i="2"/>
  <c r="L216" i="2"/>
  <c r="M216" i="2"/>
  <c r="L217" i="2"/>
  <c r="M217" i="2"/>
  <c r="L218" i="2"/>
  <c r="M218" i="2"/>
  <c r="L219" i="2"/>
  <c r="M219" i="2"/>
  <c r="L220" i="2"/>
  <c r="M220" i="2"/>
  <c r="L221" i="2"/>
  <c r="M221" i="2"/>
  <c r="L222" i="2"/>
  <c r="M222" i="2"/>
  <c r="L223" i="2"/>
  <c r="M223" i="2"/>
  <c r="L224" i="2"/>
  <c r="M224" i="2"/>
  <c r="L225" i="2"/>
  <c r="M225" i="2"/>
  <c r="L226" i="2"/>
  <c r="M226" i="2"/>
  <c r="L227" i="2"/>
  <c r="M227" i="2"/>
  <c r="L228" i="2"/>
  <c r="M228" i="2"/>
  <c r="L229" i="2"/>
  <c r="M229" i="2"/>
  <c r="N193" i="2"/>
  <c r="N194" i="2"/>
  <c r="O194" i="2" s="1"/>
  <c r="S650" i="2" s="1"/>
  <c r="N195" i="2"/>
  <c r="O195" i="2" s="1"/>
  <c r="S651" i="2" s="1"/>
  <c r="N196" i="2"/>
  <c r="N197" i="2"/>
  <c r="O197" i="2" s="1"/>
  <c r="S653" i="2" s="1"/>
  <c r="N198" i="2"/>
  <c r="O198" i="2" s="1"/>
  <c r="S654" i="2" s="1"/>
  <c r="N199" i="2"/>
  <c r="O199" i="2" s="1"/>
  <c r="S655" i="2" s="1"/>
  <c r="N200" i="2"/>
  <c r="O200" i="2" s="1"/>
  <c r="S656" i="2" s="1"/>
  <c r="N201" i="2"/>
  <c r="O201" i="2" s="1"/>
  <c r="S657" i="2" s="1"/>
  <c r="N202" i="2"/>
  <c r="O202" i="2" s="1"/>
  <c r="S658" i="2" s="1"/>
  <c r="N203" i="2"/>
  <c r="O203" i="2" s="1"/>
  <c r="S659" i="2" s="1"/>
  <c r="N204" i="2"/>
  <c r="O204" i="2" s="1"/>
  <c r="S660" i="2" s="1"/>
  <c r="N205" i="2"/>
  <c r="O205" i="2" s="1"/>
  <c r="S661" i="2" s="1"/>
  <c r="N206" i="2"/>
  <c r="O206" i="2" s="1"/>
  <c r="S662" i="2" s="1"/>
  <c r="N207" i="2"/>
  <c r="O207" i="2" s="1"/>
  <c r="S663" i="2" s="1"/>
  <c r="N208" i="2"/>
  <c r="O208" i="2" s="1"/>
  <c r="S664" i="2" s="1"/>
  <c r="N209" i="2"/>
  <c r="O209" i="2" s="1"/>
  <c r="S665" i="2" s="1"/>
  <c r="N210" i="2"/>
  <c r="O210" i="2" s="1"/>
  <c r="S666" i="2" s="1"/>
  <c r="N211" i="2"/>
  <c r="O211" i="2" s="1"/>
  <c r="S667" i="2" s="1"/>
  <c r="N212" i="2"/>
  <c r="O212" i="2" s="1"/>
  <c r="S668" i="2" s="1"/>
  <c r="N213" i="2"/>
  <c r="O213" i="2" s="1"/>
  <c r="S669" i="2" s="1"/>
  <c r="N214" i="2"/>
  <c r="O214" i="2" s="1"/>
  <c r="S670" i="2" s="1"/>
  <c r="N215" i="2"/>
  <c r="N216" i="2"/>
  <c r="O216" i="2" s="1"/>
  <c r="S672" i="2" s="1"/>
  <c r="N217" i="2"/>
  <c r="O217" i="2" s="1"/>
  <c r="S673" i="2" s="1"/>
  <c r="N218" i="2"/>
  <c r="O218" i="2" s="1"/>
  <c r="S674" i="2" s="1"/>
  <c r="N219" i="2"/>
  <c r="O219" i="2" s="1"/>
  <c r="S675" i="2" s="1"/>
  <c r="N220" i="2"/>
  <c r="O220" i="2" s="1"/>
  <c r="S676" i="2" s="1"/>
  <c r="N221" i="2"/>
  <c r="O221" i="2" s="1"/>
  <c r="S677" i="2" s="1"/>
  <c r="N222" i="2"/>
  <c r="O222" i="2" s="1"/>
  <c r="S678" i="2" s="1"/>
  <c r="N223" i="2"/>
  <c r="O223" i="2" s="1"/>
  <c r="S679" i="2" s="1"/>
  <c r="N224" i="2"/>
  <c r="O224" i="2" s="1"/>
  <c r="S680" i="2" s="1"/>
  <c r="N225" i="2"/>
  <c r="O225" i="2" s="1"/>
  <c r="S681" i="2" s="1"/>
  <c r="N226" i="2"/>
  <c r="O226" i="2" s="1"/>
  <c r="S682" i="2" s="1"/>
  <c r="N227" i="2"/>
  <c r="O227" i="2" s="1"/>
  <c r="S683" i="2" s="1"/>
  <c r="N228" i="2"/>
  <c r="O228" i="2" s="1"/>
  <c r="S684" i="2" s="1"/>
  <c r="N229" i="2"/>
  <c r="O229" i="2" s="1"/>
  <c r="S685" i="2" s="1"/>
  <c r="N192" i="2"/>
  <c r="O192" i="2" s="1"/>
  <c r="S648" i="2" s="1"/>
  <c r="J215" i="2"/>
  <c r="M215" i="2" s="1"/>
  <c r="J196" i="2"/>
  <c r="L196" i="2" s="1"/>
  <c r="J193" i="2"/>
  <c r="M193" i="2" s="1"/>
  <c r="N155" i="2"/>
  <c r="N156" i="2"/>
  <c r="O156" i="2" s="1"/>
  <c r="S612" i="2" s="1"/>
  <c r="L156" i="2"/>
  <c r="M156" i="2"/>
  <c r="N157" i="2"/>
  <c r="O157" i="2" s="1"/>
  <c r="S613" i="2" s="1"/>
  <c r="L157" i="2"/>
  <c r="M157" i="2"/>
  <c r="N158" i="2"/>
  <c r="N159" i="2"/>
  <c r="O159" i="2" s="1"/>
  <c r="S615" i="2" s="1"/>
  <c r="L159" i="2"/>
  <c r="M159" i="2"/>
  <c r="N160" i="2"/>
  <c r="O160" i="2" s="1"/>
  <c r="S616" i="2" s="1"/>
  <c r="L160" i="2"/>
  <c r="M160" i="2"/>
  <c r="N161" i="2"/>
  <c r="O161" i="2" s="1"/>
  <c r="S617" i="2" s="1"/>
  <c r="L161" i="2"/>
  <c r="M161" i="2"/>
  <c r="N162" i="2"/>
  <c r="O162" i="2" s="1"/>
  <c r="S618" i="2" s="1"/>
  <c r="L162" i="2"/>
  <c r="M162" i="2"/>
  <c r="N163" i="2"/>
  <c r="O163" i="2" s="1"/>
  <c r="S619" i="2" s="1"/>
  <c r="L163" i="2"/>
  <c r="M163" i="2"/>
  <c r="N164" i="2"/>
  <c r="O164" i="2" s="1"/>
  <c r="S620" i="2" s="1"/>
  <c r="L164" i="2"/>
  <c r="M164" i="2"/>
  <c r="N165" i="2"/>
  <c r="O165" i="2" s="1"/>
  <c r="S621" i="2" s="1"/>
  <c r="L165" i="2"/>
  <c r="M165" i="2"/>
  <c r="N166" i="2"/>
  <c r="O166" i="2" s="1"/>
  <c r="S622" i="2" s="1"/>
  <c r="L166" i="2"/>
  <c r="M166" i="2"/>
  <c r="N167" i="2"/>
  <c r="O167" i="2" s="1"/>
  <c r="S623" i="2" s="1"/>
  <c r="L167" i="2"/>
  <c r="M167" i="2"/>
  <c r="N168" i="2"/>
  <c r="O168" i="2" s="1"/>
  <c r="S624" i="2" s="1"/>
  <c r="L168" i="2"/>
  <c r="M168" i="2"/>
  <c r="N169" i="2"/>
  <c r="O169" i="2" s="1"/>
  <c r="S625" i="2" s="1"/>
  <c r="L169" i="2"/>
  <c r="M169" i="2"/>
  <c r="N170" i="2"/>
  <c r="O170" i="2" s="1"/>
  <c r="S626" i="2" s="1"/>
  <c r="L170" i="2"/>
  <c r="M170" i="2"/>
  <c r="N171" i="2"/>
  <c r="O171" i="2" s="1"/>
  <c r="S627" i="2" s="1"/>
  <c r="L171" i="2"/>
  <c r="M171" i="2"/>
  <c r="N172" i="2"/>
  <c r="O172" i="2" s="1"/>
  <c r="S628" i="2" s="1"/>
  <c r="L172" i="2"/>
  <c r="M172" i="2"/>
  <c r="N173" i="2"/>
  <c r="O173" i="2" s="1"/>
  <c r="S629" i="2" s="1"/>
  <c r="L173" i="2"/>
  <c r="M173" i="2"/>
  <c r="N174" i="2"/>
  <c r="O174" i="2" s="1"/>
  <c r="S630" i="2" s="1"/>
  <c r="L174" i="2"/>
  <c r="M174" i="2"/>
  <c r="N175" i="2"/>
  <c r="O175" i="2" s="1"/>
  <c r="S631" i="2" s="1"/>
  <c r="L175" i="2"/>
  <c r="M175" i="2"/>
  <c r="N176" i="2"/>
  <c r="O176" i="2" s="1"/>
  <c r="S632" i="2" s="1"/>
  <c r="L176" i="2"/>
  <c r="M176" i="2"/>
  <c r="N177" i="2"/>
  <c r="N178" i="2"/>
  <c r="O178" i="2" s="1"/>
  <c r="S634" i="2" s="1"/>
  <c r="L178" i="2"/>
  <c r="M178" i="2"/>
  <c r="N179" i="2"/>
  <c r="O179" i="2" s="1"/>
  <c r="S635" i="2" s="1"/>
  <c r="L179" i="2"/>
  <c r="M179" i="2"/>
  <c r="N180" i="2"/>
  <c r="O180" i="2" s="1"/>
  <c r="S636" i="2" s="1"/>
  <c r="L180" i="2"/>
  <c r="M180" i="2"/>
  <c r="N181" i="2"/>
  <c r="O181" i="2" s="1"/>
  <c r="S637" i="2" s="1"/>
  <c r="L181" i="2"/>
  <c r="M181" i="2"/>
  <c r="N182" i="2"/>
  <c r="O182" i="2" s="1"/>
  <c r="S638" i="2" s="1"/>
  <c r="L182" i="2"/>
  <c r="M182" i="2"/>
  <c r="N183" i="2"/>
  <c r="O183" i="2" s="1"/>
  <c r="S639" i="2" s="1"/>
  <c r="L183" i="2"/>
  <c r="M183" i="2"/>
  <c r="N184" i="2"/>
  <c r="O184" i="2" s="1"/>
  <c r="S640" i="2" s="1"/>
  <c r="L184" i="2"/>
  <c r="M184" i="2"/>
  <c r="N185" i="2"/>
  <c r="O185" i="2" s="1"/>
  <c r="S641" i="2" s="1"/>
  <c r="L185" i="2"/>
  <c r="M185" i="2"/>
  <c r="N186" i="2"/>
  <c r="O186" i="2" s="1"/>
  <c r="S642" i="2" s="1"/>
  <c r="L186" i="2"/>
  <c r="M186" i="2"/>
  <c r="N187" i="2"/>
  <c r="O187" i="2" s="1"/>
  <c r="S643" i="2" s="1"/>
  <c r="L187" i="2"/>
  <c r="M187" i="2"/>
  <c r="N188" i="2"/>
  <c r="O188" i="2" s="1"/>
  <c r="S644" i="2" s="1"/>
  <c r="L188" i="2"/>
  <c r="M188" i="2"/>
  <c r="N189" i="2"/>
  <c r="O189" i="2" s="1"/>
  <c r="S645" i="2" s="1"/>
  <c r="L189" i="2"/>
  <c r="M189" i="2"/>
  <c r="N190" i="2"/>
  <c r="O190" i="2" s="1"/>
  <c r="S646" i="2" s="1"/>
  <c r="L190" i="2"/>
  <c r="M190" i="2"/>
  <c r="N191" i="2"/>
  <c r="O191" i="2" s="1"/>
  <c r="S647" i="2" s="1"/>
  <c r="L191" i="2"/>
  <c r="M191" i="2"/>
  <c r="N154" i="2"/>
  <c r="O154" i="2" s="1"/>
  <c r="S610" i="2" s="1"/>
  <c r="M154" i="2"/>
  <c r="L154" i="2"/>
  <c r="J177" i="2"/>
  <c r="M177" i="2" s="1"/>
  <c r="J158" i="2"/>
  <c r="L158" i="2" s="1"/>
  <c r="J155" i="2"/>
  <c r="L155" i="2" s="1"/>
  <c r="Q3582" i="2" l="1"/>
  <c r="P3582" i="2"/>
  <c r="S3582" i="2"/>
  <c r="N3583" i="2"/>
  <c r="O3583" i="2" s="1"/>
  <c r="A3584" i="2"/>
  <c r="N2788" i="2"/>
  <c r="O2788" i="2" s="1"/>
  <c r="S3244" i="2" s="1"/>
  <c r="Q2787" i="2"/>
  <c r="P2787" i="2"/>
  <c r="S2787" i="2"/>
  <c r="L177" i="2"/>
  <c r="M155" i="2"/>
  <c r="O215" i="2"/>
  <c r="Q215" i="2" s="1"/>
  <c r="O193" i="2"/>
  <c r="Q193" i="2" s="1"/>
  <c r="L193" i="2"/>
  <c r="O158" i="2"/>
  <c r="O155" i="2"/>
  <c r="O196" i="2"/>
  <c r="L215" i="2"/>
  <c r="P253" i="2"/>
  <c r="Q253" i="2"/>
  <c r="P227" i="2"/>
  <c r="Q227" i="2"/>
  <c r="P223" i="2"/>
  <c r="Q223" i="2"/>
  <c r="P219" i="2"/>
  <c r="Q219" i="2"/>
  <c r="P228" i="2"/>
  <c r="Q228" i="2"/>
  <c r="P226" i="2"/>
  <c r="Q226" i="2"/>
  <c r="P224" i="2"/>
  <c r="Q224" i="2"/>
  <c r="P222" i="2"/>
  <c r="Q222" i="2"/>
  <c r="P220" i="2"/>
  <c r="Q220" i="2"/>
  <c r="P218" i="2"/>
  <c r="Q218" i="2"/>
  <c r="P229" i="2"/>
  <c r="Q229" i="2"/>
  <c r="P225" i="2"/>
  <c r="Q225" i="2"/>
  <c r="P221" i="2"/>
  <c r="Q221" i="2"/>
  <c r="P217" i="2"/>
  <c r="Q217" i="2"/>
  <c r="M158" i="2"/>
  <c r="M196" i="2"/>
  <c r="O177" i="2"/>
  <c r="Q216" i="2"/>
  <c r="P216" i="2"/>
  <c r="Q214" i="2"/>
  <c r="P214" i="2"/>
  <c r="Q212" i="2"/>
  <c r="P212" i="2"/>
  <c r="Q210" i="2"/>
  <c r="P210" i="2"/>
  <c r="Q208" i="2"/>
  <c r="P208" i="2"/>
  <c r="Q206" i="2"/>
  <c r="P206" i="2"/>
  <c r="Q204" i="2"/>
  <c r="P204" i="2"/>
  <c r="Q202" i="2"/>
  <c r="P202" i="2"/>
  <c r="Q200" i="2"/>
  <c r="P200" i="2"/>
  <c r="Q198" i="2"/>
  <c r="P198" i="2"/>
  <c r="Q194" i="2"/>
  <c r="P194" i="2"/>
  <c r="Q192" i="2"/>
  <c r="P192" i="2"/>
  <c r="Q213" i="2"/>
  <c r="P213" i="2"/>
  <c r="Q211" i="2"/>
  <c r="P211" i="2"/>
  <c r="Q209" i="2"/>
  <c r="P209" i="2"/>
  <c r="Q207" i="2"/>
  <c r="P207" i="2"/>
  <c r="Q205" i="2"/>
  <c r="P205" i="2"/>
  <c r="Q203" i="2"/>
  <c r="P203" i="2"/>
  <c r="Q201" i="2"/>
  <c r="P201" i="2"/>
  <c r="Q199" i="2"/>
  <c r="P199" i="2"/>
  <c r="Q197" i="2"/>
  <c r="P197" i="2"/>
  <c r="Q195" i="2"/>
  <c r="P195" i="2"/>
  <c r="Q190" i="2"/>
  <c r="P190" i="2"/>
  <c r="P191" i="2"/>
  <c r="Q191" i="2"/>
  <c r="Q188" i="2"/>
  <c r="P188" i="2"/>
  <c r="P187" i="2"/>
  <c r="Q187" i="2"/>
  <c r="Q184" i="2"/>
  <c r="P184" i="2"/>
  <c r="P183" i="2"/>
  <c r="Q183" i="2"/>
  <c r="Q180" i="2"/>
  <c r="P180" i="2"/>
  <c r="P179" i="2"/>
  <c r="Q179" i="2"/>
  <c r="Q176" i="2"/>
  <c r="P176" i="2"/>
  <c r="P175" i="2"/>
  <c r="Q175" i="2"/>
  <c r="Q172" i="2"/>
  <c r="P172" i="2"/>
  <c r="P171" i="2"/>
  <c r="Q171" i="2"/>
  <c r="Q168" i="2"/>
  <c r="P168" i="2"/>
  <c r="P167" i="2"/>
  <c r="Q167" i="2"/>
  <c r="Q164" i="2"/>
  <c r="P164" i="2"/>
  <c r="P163" i="2"/>
  <c r="Q163" i="2"/>
  <c r="Q160" i="2"/>
  <c r="P160" i="2"/>
  <c r="P159" i="2"/>
  <c r="Q159" i="2"/>
  <c r="Q156" i="2"/>
  <c r="P156" i="2"/>
  <c r="P189" i="2"/>
  <c r="Q189" i="2"/>
  <c r="Q186" i="2"/>
  <c r="P186" i="2"/>
  <c r="P185" i="2"/>
  <c r="Q185" i="2"/>
  <c r="Q182" i="2"/>
  <c r="P182" i="2"/>
  <c r="P181" i="2"/>
  <c r="Q181" i="2"/>
  <c r="Q178" i="2"/>
  <c r="P178" i="2"/>
  <c r="Q174" i="2"/>
  <c r="P174" i="2"/>
  <c r="P173" i="2"/>
  <c r="Q173" i="2"/>
  <c r="Q170" i="2"/>
  <c r="P170" i="2"/>
  <c r="P169" i="2"/>
  <c r="Q169" i="2"/>
  <c r="Q166" i="2"/>
  <c r="P166" i="2"/>
  <c r="P165" i="2"/>
  <c r="Q165" i="2"/>
  <c r="Q162" i="2"/>
  <c r="P162" i="2"/>
  <c r="P161" i="2"/>
  <c r="Q161" i="2"/>
  <c r="P157" i="2"/>
  <c r="Q157" i="2"/>
  <c r="P154" i="2"/>
  <c r="Q154" i="2"/>
  <c r="Q3583" i="2" l="1"/>
  <c r="P3583" i="2"/>
  <c r="S3583" i="2"/>
  <c r="N3584" i="2"/>
  <c r="O3584" i="2" s="1"/>
  <c r="A3585" i="2"/>
  <c r="N2789" i="2"/>
  <c r="O2789" i="2" s="1"/>
  <c r="S3245" i="2" s="1"/>
  <c r="Q2788" i="2"/>
  <c r="S2788" i="2"/>
  <c r="P2788" i="2"/>
  <c r="T254" i="2"/>
  <c r="T246" i="2"/>
  <c r="T238" i="2"/>
  <c r="T255" i="2"/>
  <c r="T265" i="2"/>
  <c r="T266" i="2"/>
  <c r="T258" i="2"/>
  <c r="T245" i="2"/>
  <c r="T240" i="2"/>
  <c r="T264" i="2"/>
  <c r="T237" i="2"/>
  <c r="T256" i="2"/>
  <c r="T230" i="2"/>
  <c r="T248" i="2"/>
  <c r="T259" i="2"/>
  <c r="Q196" i="2"/>
  <c r="S652" i="2"/>
  <c r="Q155" i="2"/>
  <c r="S611" i="2"/>
  <c r="T247" i="2"/>
  <c r="P193" i="2"/>
  <c r="S649" i="2"/>
  <c r="P215" i="2"/>
  <c r="S671" i="2"/>
  <c r="P158" i="2"/>
  <c r="S614" i="2"/>
  <c r="P155" i="2"/>
  <c r="T263" i="2"/>
  <c r="T232" i="2"/>
  <c r="Q158" i="2"/>
  <c r="T261" i="2"/>
  <c r="P177" i="2"/>
  <c r="S633" i="2"/>
  <c r="T239" i="2"/>
  <c r="T262" i="2"/>
  <c r="T251" i="2"/>
  <c r="T267" i="2"/>
  <c r="P196" i="2"/>
  <c r="T235" i="2"/>
  <c r="T236" i="2"/>
  <c r="T244" i="2"/>
  <c r="T252" i="2"/>
  <c r="T260" i="2"/>
  <c r="T241" i="2"/>
  <c r="T257" i="2"/>
  <c r="Q177" i="2"/>
  <c r="T243" i="2"/>
  <c r="T233" i="2"/>
  <c r="T249" i="2"/>
  <c r="T242" i="2"/>
  <c r="T250" i="2"/>
  <c r="N117" i="2"/>
  <c r="O117" i="2" s="1"/>
  <c r="S573" i="2" s="1"/>
  <c r="N118" i="2"/>
  <c r="O118" i="2" s="1"/>
  <c r="S574" i="2" s="1"/>
  <c r="N119" i="2"/>
  <c r="O119" i="2" s="1"/>
  <c r="S575" i="2" s="1"/>
  <c r="N120" i="2"/>
  <c r="O120" i="2" s="1"/>
  <c r="S576" i="2" s="1"/>
  <c r="N121" i="2"/>
  <c r="O121" i="2" s="1"/>
  <c r="S577" i="2" s="1"/>
  <c r="N122" i="2"/>
  <c r="O122" i="2" s="1"/>
  <c r="S578" i="2" s="1"/>
  <c r="N123" i="2"/>
  <c r="O123" i="2" s="1"/>
  <c r="S579" i="2" s="1"/>
  <c r="N124" i="2"/>
  <c r="O124" i="2" s="1"/>
  <c r="S580" i="2" s="1"/>
  <c r="N125" i="2"/>
  <c r="O125" i="2" s="1"/>
  <c r="S581" i="2" s="1"/>
  <c r="N126" i="2"/>
  <c r="O126" i="2" s="1"/>
  <c r="S582" i="2" s="1"/>
  <c r="N127" i="2"/>
  <c r="O127" i="2" s="1"/>
  <c r="S583" i="2" s="1"/>
  <c r="N128" i="2"/>
  <c r="O128" i="2" s="1"/>
  <c r="S584" i="2" s="1"/>
  <c r="N129" i="2"/>
  <c r="O129" i="2" s="1"/>
  <c r="S585" i="2" s="1"/>
  <c r="N130" i="2"/>
  <c r="O130" i="2" s="1"/>
  <c r="S586" i="2" s="1"/>
  <c r="N131" i="2"/>
  <c r="O131" i="2" s="1"/>
  <c r="S587" i="2" s="1"/>
  <c r="N132" i="2"/>
  <c r="O132" i="2" s="1"/>
  <c r="S588" i="2" s="1"/>
  <c r="N133" i="2"/>
  <c r="O133" i="2" s="1"/>
  <c r="S589" i="2" s="1"/>
  <c r="N134" i="2"/>
  <c r="O134" i="2" s="1"/>
  <c r="S590" i="2" s="1"/>
  <c r="N135" i="2"/>
  <c r="O135" i="2" s="1"/>
  <c r="S591" i="2" s="1"/>
  <c r="N136" i="2"/>
  <c r="O136" i="2" s="1"/>
  <c r="S592" i="2" s="1"/>
  <c r="N137" i="2"/>
  <c r="O137" i="2" s="1"/>
  <c r="S593" i="2" s="1"/>
  <c r="N138" i="2"/>
  <c r="O138" i="2" s="1"/>
  <c r="S594" i="2" s="1"/>
  <c r="N139" i="2"/>
  <c r="O139" i="2" s="1"/>
  <c r="S595" i="2" s="1"/>
  <c r="N140" i="2"/>
  <c r="O140" i="2" s="1"/>
  <c r="S596" i="2" s="1"/>
  <c r="N141" i="2"/>
  <c r="O141" i="2" s="1"/>
  <c r="S597" i="2" s="1"/>
  <c r="N142" i="2"/>
  <c r="O142" i="2" s="1"/>
  <c r="S598" i="2" s="1"/>
  <c r="N143" i="2"/>
  <c r="O143" i="2" s="1"/>
  <c r="S599" i="2" s="1"/>
  <c r="N144" i="2"/>
  <c r="O144" i="2" s="1"/>
  <c r="S600" i="2" s="1"/>
  <c r="N145" i="2"/>
  <c r="O145" i="2" s="1"/>
  <c r="S601" i="2" s="1"/>
  <c r="N146" i="2"/>
  <c r="O146" i="2" s="1"/>
  <c r="S602" i="2" s="1"/>
  <c r="N147" i="2"/>
  <c r="O147" i="2" s="1"/>
  <c r="S603" i="2" s="1"/>
  <c r="N148" i="2"/>
  <c r="O148" i="2" s="1"/>
  <c r="S604" i="2" s="1"/>
  <c r="N149" i="2"/>
  <c r="O149" i="2" s="1"/>
  <c r="S605" i="2" s="1"/>
  <c r="N150" i="2"/>
  <c r="O150" i="2" s="1"/>
  <c r="S606" i="2" s="1"/>
  <c r="N151" i="2"/>
  <c r="O151" i="2" s="1"/>
  <c r="S607" i="2" s="1"/>
  <c r="N152" i="2"/>
  <c r="O152" i="2" s="1"/>
  <c r="S608" i="2" s="1"/>
  <c r="N153" i="2"/>
  <c r="O153" i="2" s="1"/>
  <c r="S609" i="2" s="1"/>
  <c r="N116" i="2"/>
  <c r="O116" i="2" s="1"/>
  <c r="S572" i="2" s="1"/>
  <c r="M153" i="2"/>
  <c r="L153" i="2"/>
  <c r="M152" i="2"/>
  <c r="L152" i="2"/>
  <c r="M151" i="2"/>
  <c r="L151" i="2"/>
  <c r="M150" i="2"/>
  <c r="L150" i="2"/>
  <c r="M149" i="2"/>
  <c r="L149" i="2"/>
  <c r="M148" i="2"/>
  <c r="L148" i="2"/>
  <c r="M147" i="2"/>
  <c r="L147" i="2"/>
  <c r="M146" i="2"/>
  <c r="L146" i="2"/>
  <c r="M145" i="2"/>
  <c r="L145" i="2"/>
  <c r="M144" i="2"/>
  <c r="L144" i="2"/>
  <c r="M143" i="2"/>
  <c r="L143" i="2"/>
  <c r="M142" i="2"/>
  <c r="L142" i="2"/>
  <c r="M141" i="2"/>
  <c r="L141" i="2"/>
  <c r="M140" i="2"/>
  <c r="L140" i="2"/>
  <c r="M139" i="2"/>
  <c r="L139" i="2"/>
  <c r="M138" i="2"/>
  <c r="L138" i="2"/>
  <c r="M137" i="2"/>
  <c r="L137" i="2"/>
  <c r="M136" i="2"/>
  <c r="L136" i="2"/>
  <c r="M135" i="2"/>
  <c r="L135" i="2"/>
  <c r="M134" i="2"/>
  <c r="L134" i="2"/>
  <c r="M133" i="2"/>
  <c r="L133" i="2"/>
  <c r="M132" i="2"/>
  <c r="L132" i="2"/>
  <c r="M131" i="2"/>
  <c r="L131" i="2"/>
  <c r="M130" i="2"/>
  <c r="L130" i="2"/>
  <c r="M129" i="2"/>
  <c r="L129" i="2"/>
  <c r="M128" i="2"/>
  <c r="L128" i="2"/>
  <c r="M127" i="2"/>
  <c r="L127" i="2"/>
  <c r="M126" i="2"/>
  <c r="L126" i="2"/>
  <c r="M125" i="2"/>
  <c r="L125" i="2"/>
  <c r="M124" i="2"/>
  <c r="L124" i="2"/>
  <c r="M123" i="2"/>
  <c r="L123" i="2"/>
  <c r="M122" i="2"/>
  <c r="L122" i="2"/>
  <c r="M121" i="2"/>
  <c r="L121" i="2"/>
  <c r="M120" i="2"/>
  <c r="L120" i="2"/>
  <c r="M119" i="2"/>
  <c r="L119" i="2"/>
  <c r="M118" i="2"/>
  <c r="L118" i="2"/>
  <c r="M117" i="2"/>
  <c r="L117" i="2"/>
  <c r="M116" i="2"/>
  <c r="L116" i="2"/>
  <c r="P3584" i="2" l="1"/>
  <c r="Q3584" i="2"/>
  <c r="S3584" i="2"/>
  <c r="N3585" i="2"/>
  <c r="O3585" i="2" s="1"/>
  <c r="A3586" i="2"/>
  <c r="N2790" i="2"/>
  <c r="O2790" i="2" s="1"/>
  <c r="S3246" i="2" s="1"/>
  <c r="S2789" i="2"/>
  <c r="Q2789" i="2"/>
  <c r="P2789" i="2"/>
  <c r="T234" i="2"/>
  <c r="T231" i="2"/>
  <c r="T253" i="2"/>
  <c r="Q116" i="2"/>
  <c r="P116" i="2"/>
  <c r="Q120" i="2"/>
  <c r="P120" i="2"/>
  <c r="P123" i="2"/>
  <c r="Q123" i="2"/>
  <c r="P127" i="2"/>
  <c r="Q127" i="2"/>
  <c r="P131" i="2"/>
  <c r="Q131" i="2"/>
  <c r="Q132" i="2"/>
  <c r="P132" i="2"/>
  <c r="Q136" i="2"/>
  <c r="P136" i="2"/>
  <c r="P139" i="2"/>
  <c r="Q139" i="2"/>
  <c r="P143" i="2"/>
  <c r="Q143" i="2"/>
  <c r="Q144" i="2"/>
  <c r="P144" i="2"/>
  <c r="P117" i="2"/>
  <c r="Q117" i="2"/>
  <c r="Q118" i="2"/>
  <c r="P118" i="2"/>
  <c r="P121" i="2"/>
  <c r="Q121" i="2"/>
  <c r="Q122" i="2"/>
  <c r="P122" i="2"/>
  <c r="P125" i="2"/>
  <c r="Q125" i="2"/>
  <c r="Q126" i="2"/>
  <c r="P126" i="2"/>
  <c r="P129" i="2"/>
  <c r="Q129" i="2"/>
  <c r="Q130" i="2"/>
  <c r="P130" i="2"/>
  <c r="P133" i="2"/>
  <c r="Q133" i="2"/>
  <c r="Q134" i="2"/>
  <c r="P134" i="2"/>
  <c r="P137" i="2"/>
  <c r="Q137" i="2"/>
  <c r="Q138" i="2"/>
  <c r="P138" i="2"/>
  <c r="P141" i="2"/>
  <c r="Q141" i="2"/>
  <c r="Q142" i="2"/>
  <c r="P142" i="2"/>
  <c r="P145" i="2"/>
  <c r="Q145" i="2"/>
  <c r="Q146" i="2"/>
  <c r="P146" i="2"/>
  <c r="P149" i="2"/>
  <c r="Q149" i="2"/>
  <c r="Q150" i="2"/>
  <c r="P150" i="2"/>
  <c r="P153" i="2"/>
  <c r="Q153" i="2"/>
  <c r="P119" i="2"/>
  <c r="Q119" i="2"/>
  <c r="Q124" i="2"/>
  <c r="P124" i="2"/>
  <c r="Q128" i="2"/>
  <c r="P128" i="2"/>
  <c r="P135" i="2"/>
  <c r="Q135" i="2"/>
  <c r="Q140" i="2"/>
  <c r="P140" i="2"/>
  <c r="P147" i="2"/>
  <c r="Q147" i="2"/>
  <c r="Q148" i="2"/>
  <c r="P148" i="2"/>
  <c r="P151" i="2"/>
  <c r="Q151" i="2"/>
  <c r="Q152" i="2"/>
  <c r="P152" i="2"/>
  <c r="S3585" i="2" l="1"/>
  <c r="P3585" i="2"/>
  <c r="Q3585" i="2"/>
  <c r="N3586" i="2"/>
  <c r="O3586" i="2" s="1"/>
  <c r="A3587" i="2"/>
  <c r="P2790" i="2"/>
  <c r="S2790" i="2"/>
  <c r="Q2790" i="2"/>
  <c r="N2791" i="2"/>
  <c r="O2791" i="2" s="1"/>
  <c r="S3247" i="2" s="1"/>
  <c r="S3586" i="2" l="1"/>
  <c r="P3586" i="2"/>
  <c r="Q3586" i="2"/>
  <c r="N3587" i="2"/>
  <c r="O3587" i="2" s="1"/>
  <c r="A3588" i="2"/>
  <c r="S2791" i="2"/>
  <c r="Q2791" i="2"/>
  <c r="P2791" i="2"/>
  <c r="N2792" i="2"/>
  <c r="O2792" i="2" s="1"/>
  <c r="S3248" i="2" s="1"/>
  <c r="Q3587" i="2" l="1"/>
  <c r="P3587" i="2"/>
  <c r="S3587" i="2"/>
  <c r="N3588" i="2"/>
  <c r="O3588" i="2" s="1"/>
  <c r="A3589" i="2"/>
  <c r="N2793" i="2"/>
  <c r="O2793" i="2" s="1"/>
  <c r="S3249" i="2" s="1"/>
  <c r="S2792" i="2"/>
  <c r="P2792" i="2"/>
  <c r="Q2792" i="2"/>
  <c r="M115" i="2"/>
  <c r="L115" i="2"/>
  <c r="N115" i="2"/>
  <c r="O115" i="2" s="1"/>
  <c r="S571" i="2" s="1"/>
  <c r="M114" i="2"/>
  <c r="L114" i="2"/>
  <c r="N114" i="2"/>
  <c r="O114" i="2" s="1"/>
  <c r="S570" i="2" s="1"/>
  <c r="M113" i="2"/>
  <c r="L113" i="2"/>
  <c r="N113" i="2"/>
  <c r="O113" i="2" s="1"/>
  <c r="S569" i="2" s="1"/>
  <c r="N112" i="2"/>
  <c r="O112" i="2" s="1"/>
  <c r="S568" i="2" s="1"/>
  <c r="M112" i="2"/>
  <c r="L112" i="2"/>
  <c r="M111" i="2"/>
  <c r="L111" i="2"/>
  <c r="N111" i="2"/>
  <c r="O111" i="2" s="1"/>
  <c r="S567" i="2" s="1"/>
  <c r="N110" i="2"/>
  <c r="O110" i="2" s="1"/>
  <c r="S566" i="2" s="1"/>
  <c r="M110" i="2"/>
  <c r="L110" i="2"/>
  <c r="M109" i="2"/>
  <c r="L109" i="2"/>
  <c r="N109" i="2"/>
  <c r="O109" i="2" s="1"/>
  <c r="S565" i="2" s="1"/>
  <c r="N108" i="2"/>
  <c r="O108" i="2" s="1"/>
  <c r="S564" i="2" s="1"/>
  <c r="M108" i="2"/>
  <c r="L108" i="2"/>
  <c r="M107" i="2"/>
  <c r="L107" i="2"/>
  <c r="N107" i="2"/>
  <c r="O107" i="2" s="1"/>
  <c r="S563" i="2" s="1"/>
  <c r="N106" i="2"/>
  <c r="O106" i="2" s="1"/>
  <c r="S562" i="2" s="1"/>
  <c r="M106" i="2"/>
  <c r="L106" i="2"/>
  <c r="M105" i="2"/>
  <c r="L105" i="2"/>
  <c r="N105" i="2"/>
  <c r="O105" i="2" s="1"/>
  <c r="S561" i="2" s="1"/>
  <c r="N104" i="2"/>
  <c r="O104" i="2" s="1"/>
  <c r="S560" i="2" s="1"/>
  <c r="M104" i="2"/>
  <c r="L104" i="2"/>
  <c r="M103" i="2"/>
  <c r="L103" i="2"/>
  <c r="N103" i="2"/>
  <c r="O103" i="2" s="1"/>
  <c r="S559" i="2" s="1"/>
  <c r="N102" i="2"/>
  <c r="O102" i="2" s="1"/>
  <c r="S558" i="2" s="1"/>
  <c r="M102" i="2"/>
  <c r="L102" i="2"/>
  <c r="M101" i="2"/>
  <c r="L101" i="2"/>
  <c r="N101" i="2"/>
  <c r="O101" i="2" s="1"/>
  <c r="S557" i="2" s="1"/>
  <c r="N100" i="2"/>
  <c r="O100" i="2" s="1"/>
  <c r="S556" i="2" s="1"/>
  <c r="M100" i="2"/>
  <c r="L100" i="2"/>
  <c r="M99" i="2"/>
  <c r="L99" i="2"/>
  <c r="N99" i="2"/>
  <c r="O99" i="2" s="1"/>
  <c r="S555" i="2" s="1"/>
  <c r="N98" i="2"/>
  <c r="O98" i="2" s="1"/>
  <c r="S554" i="2" s="1"/>
  <c r="M98" i="2"/>
  <c r="L98" i="2"/>
  <c r="M97" i="2"/>
  <c r="L97" i="2"/>
  <c r="N97" i="2"/>
  <c r="O97" i="2" s="1"/>
  <c r="S553" i="2" s="1"/>
  <c r="N96" i="2"/>
  <c r="O96" i="2" s="1"/>
  <c r="S552" i="2" s="1"/>
  <c r="M96" i="2"/>
  <c r="L96" i="2"/>
  <c r="M95" i="2"/>
  <c r="L95" i="2"/>
  <c r="N95" i="2"/>
  <c r="O95" i="2" s="1"/>
  <c r="S551" i="2" s="1"/>
  <c r="N94" i="2"/>
  <c r="O94" i="2" s="1"/>
  <c r="S550" i="2" s="1"/>
  <c r="M94" i="2"/>
  <c r="L94" i="2"/>
  <c r="M93" i="2"/>
  <c r="L93" i="2"/>
  <c r="N93" i="2"/>
  <c r="O93" i="2" s="1"/>
  <c r="S549" i="2" s="1"/>
  <c r="N92" i="2"/>
  <c r="O92" i="2" s="1"/>
  <c r="S548" i="2" s="1"/>
  <c r="M92" i="2"/>
  <c r="L92" i="2"/>
  <c r="M91" i="2"/>
  <c r="L91" i="2"/>
  <c r="N91" i="2"/>
  <c r="O91" i="2" s="1"/>
  <c r="S547" i="2" s="1"/>
  <c r="N90" i="2"/>
  <c r="O90" i="2" s="1"/>
  <c r="S546" i="2" s="1"/>
  <c r="M90" i="2"/>
  <c r="L90" i="2"/>
  <c r="M89" i="2"/>
  <c r="L89" i="2"/>
  <c r="N89" i="2"/>
  <c r="O89" i="2" s="1"/>
  <c r="S545" i="2" s="1"/>
  <c r="N88" i="2"/>
  <c r="O88" i="2" s="1"/>
  <c r="S544" i="2" s="1"/>
  <c r="M88" i="2"/>
  <c r="L88" i="2"/>
  <c r="M87" i="2"/>
  <c r="L87" i="2"/>
  <c r="N87" i="2"/>
  <c r="O87" i="2" s="1"/>
  <c r="S543" i="2" s="1"/>
  <c r="N86" i="2"/>
  <c r="O86" i="2" s="1"/>
  <c r="S542" i="2" s="1"/>
  <c r="M86" i="2"/>
  <c r="L86" i="2"/>
  <c r="M85" i="2"/>
  <c r="L85" i="2"/>
  <c r="N85" i="2"/>
  <c r="O85" i="2" s="1"/>
  <c r="S541" i="2" s="1"/>
  <c r="N84" i="2"/>
  <c r="O84" i="2" s="1"/>
  <c r="S540" i="2" s="1"/>
  <c r="M84" i="2"/>
  <c r="L84" i="2"/>
  <c r="M83" i="2"/>
  <c r="L83" i="2"/>
  <c r="N83" i="2"/>
  <c r="O83" i="2" s="1"/>
  <c r="S539" i="2" s="1"/>
  <c r="N82" i="2"/>
  <c r="O82" i="2" s="1"/>
  <c r="S538" i="2" s="1"/>
  <c r="M82" i="2"/>
  <c r="L82" i="2"/>
  <c r="M81" i="2"/>
  <c r="L81" i="2"/>
  <c r="N81" i="2"/>
  <c r="O81" i="2" s="1"/>
  <c r="S537" i="2" s="1"/>
  <c r="N80" i="2"/>
  <c r="O80" i="2" s="1"/>
  <c r="S536" i="2" s="1"/>
  <c r="M80" i="2"/>
  <c r="L80" i="2"/>
  <c r="M79" i="2"/>
  <c r="L79" i="2"/>
  <c r="N79" i="2"/>
  <c r="N78" i="2"/>
  <c r="O78" i="2" s="1"/>
  <c r="S534" i="2" s="1"/>
  <c r="M78" i="2"/>
  <c r="L78" i="2"/>
  <c r="N40" i="2"/>
  <c r="O40" i="2" s="1"/>
  <c r="S496" i="2" s="1"/>
  <c r="L40" i="2"/>
  <c r="M40" i="2"/>
  <c r="N41" i="2"/>
  <c r="O41" i="2" s="1"/>
  <c r="S497" i="2" s="1"/>
  <c r="L41" i="2"/>
  <c r="M41" i="2"/>
  <c r="N42" i="2"/>
  <c r="O42" i="2" s="1"/>
  <c r="S498" i="2" s="1"/>
  <c r="L42" i="2"/>
  <c r="M42" i="2"/>
  <c r="N43" i="2"/>
  <c r="O43" i="2" s="1"/>
  <c r="S499" i="2" s="1"/>
  <c r="L43" i="2"/>
  <c r="M43" i="2"/>
  <c r="N44" i="2"/>
  <c r="O44" i="2" s="1"/>
  <c r="S500" i="2" s="1"/>
  <c r="L44" i="2"/>
  <c r="M44" i="2"/>
  <c r="N45" i="2"/>
  <c r="O45" i="2" s="1"/>
  <c r="S501" i="2" s="1"/>
  <c r="L45" i="2"/>
  <c r="M45" i="2"/>
  <c r="N46" i="2"/>
  <c r="O46" i="2" s="1"/>
  <c r="S502" i="2" s="1"/>
  <c r="L46" i="2"/>
  <c r="M46" i="2"/>
  <c r="N47" i="2"/>
  <c r="O47" i="2" s="1"/>
  <c r="S503" i="2" s="1"/>
  <c r="L47" i="2"/>
  <c r="M47" i="2"/>
  <c r="N48" i="2"/>
  <c r="O48" i="2" s="1"/>
  <c r="S504" i="2" s="1"/>
  <c r="L48" i="2"/>
  <c r="M48" i="2"/>
  <c r="N49" i="2"/>
  <c r="O49" i="2" s="1"/>
  <c r="S505" i="2" s="1"/>
  <c r="L49" i="2"/>
  <c r="M49" i="2"/>
  <c r="N50" i="2"/>
  <c r="O50" i="2" s="1"/>
  <c r="S506" i="2" s="1"/>
  <c r="L50" i="2"/>
  <c r="M50" i="2"/>
  <c r="N51" i="2"/>
  <c r="O51" i="2" s="1"/>
  <c r="S507" i="2" s="1"/>
  <c r="L51" i="2"/>
  <c r="M51" i="2"/>
  <c r="N52" i="2"/>
  <c r="O52" i="2" s="1"/>
  <c r="S508" i="2" s="1"/>
  <c r="L52" i="2"/>
  <c r="M52" i="2"/>
  <c r="N53" i="2"/>
  <c r="O53" i="2" s="1"/>
  <c r="S509" i="2" s="1"/>
  <c r="L53" i="2"/>
  <c r="M53" i="2"/>
  <c r="N54" i="2"/>
  <c r="O54" i="2" s="1"/>
  <c r="S510" i="2" s="1"/>
  <c r="L54" i="2"/>
  <c r="M54" i="2"/>
  <c r="N55" i="2"/>
  <c r="O55" i="2" s="1"/>
  <c r="S511" i="2" s="1"/>
  <c r="L55" i="2"/>
  <c r="M55" i="2"/>
  <c r="N56" i="2"/>
  <c r="O56" i="2" s="1"/>
  <c r="S512" i="2" s="1"/>
  <c r="L56" i="2"/>
  <c r="M56" i="2"/>
  <c r="N57" i="2"/>
  <c r="O57" i="2" s="1"/>
  <c r="S513" i="2" s="1"/>
  <c r="L57" i="2"/>
  <c r="M57" i="2"/>
  <c r="N58" i="2"/>
  <c r="O58" i="2" s="1"/>
  <c r="S514" i="2" s="1"/>
  <c r="L58" i="2"/>
  <c r="M58" i="2"/>
  <c r="N59" i="2"/>
  <c r="O59" i="2" s="1"/>
  <c r="S515" i="2" s="1"/>
  <c r="L59" i="2"/>
  <c r="M59" i="2"/>
  <c r="N60" i="2"/>
  <c r="O60" i="2" s="1"/>
  <c r="S516" i="2" s="1"/>
  <c r="L60" i="2"/>
  <c r="M60" i="2"/>
  <c r="N61" i="2"/>
  <c r="O61" i="2" s="1"/>
  <c r="S517" i="2" s="1"/>
  <c r="L61" i="2"/>
  <c r="M61" i="2"/>
  <c r="N62" i="2"/>
  <c r="O62" i="2" s="1"/>
  <c r="S518" i="2" s="1"/>
  <c r="L62" i="2"/>
  <c r="M62" i="2"/>
  <c r="N63" i="2"/>
  <c r="O63" i="2" s="1"/>
  <c r="S519" i="2" s="1"/>
  <c r="L63" i="2"/>
  <c r="M63" i="2"/>
  <c r="N64" i="2"/>
  <c r="O64" i="2" s="1"/>
  <c r="S520" i="2" s="1"/>
  <c r="L64" i="2"/>
  <c r="M64" i="2"/>
  <c r="N65" i="2"/>
  <c r="O65" i="2" s="1"/>
  <c r="S521" i="2" s="1"/>
  <c r="L65" i="2"/>
  <c r="M65" i="2"/>
  <c r="N66" i="2"/>
  <c r="O66" i="2" s="1"/>
  <c r="S522" i="2" s="1"/>
  <c r="L66" i="2"/>
  <c r="M66" i="2"/>
  <c r="N67" i="2"/>
  <c r="O67" i="2" s="1"/>
  <c r="S523" i="2" s="1"/>
  <c r="L67" i="2"/>
  <c r="M67" i="2"/>
  <c r="N68" i="2"/>
  <c r="O68" i="2" s="1"/>
  <c r="S524" i="2" s="1"/>
  <c r="L68" i="2"/>
  <c r="M68" i="2"/>
  <c r="N69" i="2"/>
  <c r="O69" i="2" s="1"/>
  <c r="S525" i="2" s="1"/>
  <c r="L69" i="2"/>
  <c r="M69" i="2"/>
  <c r="N70" i="2"/>
  <c r="O70" i="2" s="1"/>
  <c r="S526" i="2" s="1"/>
  <c r="L70" i="2"/>
  <c r="M70" i="2"/>
  <c r="N71" i="2"/>
  <c r="O71" i="2" s="1"/>
  <c r="S527" i="2" s="1"/>
  <c r="L71" i="2"/>
  <c r="M71" i="2"/>
  <c r="N72" i="2"/>
  <c r="O72" i="2" s="1"/>
  <c r="S528" i="2" s="1"/>
  <c r="L72" i="2"/>
  <c r="M72" i="2"/>
  <c r="N73" i="2"/>
  <c r="O73" i="2" s="1"/>
  <c r="S529" i="2" s="1"/>
  <c r="L73" i="2"/>
  <c r="M73" i="2"/>
  <c r="N74" i="2"/>
  <c r="O74" i="2" s="1"/>
  <c r="S530" i="2" s="1"/>
  <c r="L74" i="2"/>
  <c r="M74" i="2"/>
  <c r="N75" i="2"/>
  <c r="O75" i="2" s="1"/>
  <c r="S531" i="2" s="1"/>
  <c r="L75" i="2"/>
  <c r="M75" i="2"/>
  <c r="N76" i="2"/>
  <c r="O76" i="2" s="1"/>
  <c r="S532" i="2" s="1"/>
  <c r="L76" i="2"/>
  <c r="M76" i="2"/>
  <c r="N77" i="2"/>
  <c r="O77" i="2" s="1"/>
  <c r="S533" i="2" s="1"/>
  <c r="L77" i="2"/>
  <c r="M77" i="2"/>
  <c r="P3588" i="2" l="1"/>
  <c r="Q3588" i="2"/>
  <c r="S3588" i="2"/>
  <c r="N3589" i="2"/>
  <c r="O3589" i="2" s="1"/>
  <c r="A3590" i="2"/>
  <c r="Q2793" i="2"/>
  <c r="P2793" i="2"/>
  <c r="S2793" i="2"/>
  <c r="N2794" i="2"/>
  <c r="O2794" i="2" s="1"/>
  <c r="S3250" i="2" s="1"/>
  <c r="P65" i="2"/>
  <c r="Q65" i="2"/>
  <c r="P60" i="2"/>
  <c r="Q60" i="2"/>
  <c r="P59" i="2"/>
  <c r="Q59" i="2"/>
  <c r="Q64" i="2"/>
  <c r="P64" i="2"/>
  <c r="P56" i="2"/>
  <c r="Q56" i="2"/>
  <c r="P54" i="2"/>
  <c r="Q54" i="2"/>
  <c r="P53" i="2"/>
  <c r="Q53" i="2"/>
  <c r="P52" i="2"/>
  <c r="Q52" i="2"/>
  <c r="P51" i="2"/>
  <c r="Q51" i="2"/>
  <c r="P50" i="2"/>
  <c r="Q50" i="2"/>
  <c r="O79" i="2"/>
  <c r="S535" i="2" s="1"/>
  <c r="P83" i="2"/>
  <c r="Q83" i="2"/>
  <c r="Q84" i="2"/>
  <c r="P84" i="2"/>
  <c r="P91" i="2"/>
  <c r="Q91" i="2"/>
  <c r="P95" i="2"/>
  <c r="Q95" i="2"/>
  <c r="P99" i="2"/>
  <c r="Q99" i="2"/>
  <c r="P103" i="2"/>
  <c r="Q103" i="2"/>
  <c r="Q78" i="2"/>
  <c r="P78" i="2"/>
  <c r="P81" i="2"/>
  <c r="Q81" i="2"/>
  <c r="Q82" i="2"/>
  <c r="P82" i="2"/>
  <c r="P85" i="2"/>
  <c r="Q85" i="2"/>
  <c r="Q86" i="2"/>
  <c r="P86" i="2"/>
  <c r="P89" i="2"/>
  <c r="Q89" i="2"/>
  <c r="Q90" i="2"/>
  <c r="P90" i="2"/>
  <c r="P93" i="2"/>
  <c r="Q93" i="2"/>
  <c r="Q94" i="2"/>
  <c r="P94" i="2"/>
  <c r="P97" i="2"/>
  <c r="Q97" i="2"/>
  <c r="Q98" i="2"/>
  <c r="P98" i="2"/>
  <c r="P101" i="2"/>
  <c r="Q101" i="2"/>
  <c r="Q102" i="2"/>
  <c r="P102" i="2"/>
  <c r="P105" i="2"/>
  <c r="Q105" i="2"/>
  <c r="Q106" i="2"/>
  <c r="P106" i="2"/>
  <c r="P109" i="2"/>
  <c r="Q109" i="2"/>
  <c r="Q110" i="2"/>
  <c r="P110" i="2"/>
  <c r="P113" i="2"/>
  <c r="Q113" i="2"/>
  <c r="P115" i="2"/>
  <c r="Q115" i="2"/>
  <c r="Q80" i="2"/>
  <c r="P80" i="2"/>
  <c r="P87" i="2"/>
  <c r="Q87" i="2"/>
  <c r="Q88" i="2"/>
  <c r="P88" i="2"/>
  <c r="Q92" i="2"/>
  <c r="P92" i="2"/>
  <c r="Q96" i="2"/>
  <c r="P96" i="2"/>
  <c r="Q100" i="2"/>
  <c r="P100" i="2"/>
  <c r="Q104" i="2"/>
  <c r="P104" i="2"/>
  <c r="P107" i="2"/>
  <c r="Q107" i="2"/>
  <c r="Q108" i="2"/>
  <c r="P108" i="2"/>
  <c r="P111" i="2"/>
  <c r="Q111" i="2"/>
  <c r="Q112" i="2"/>
  <c r="P112" i="2"/>
  <c r="Q114" i="2"/>
  <c r="P114" i="2"/>
  <c r="P76" i="2"/>
  <c r="Q76" i="2"/>
  <c r="Q75" i="2"/>
  <c r="P75" i="2"/>
  <c r="P72" i="2"/>
  <c r="Q72" i="2"/>
  <c r="Q71" i="2"/>
  <c r="P71" i="2"/>
  <c r="P68" i="2"/>
  <c r="Q68" i="2"/>
  <c r="Q67" i="2"/>
  <c r="P67" i="2"/>
  <c r="Q63" i="2"/>
  <c r="P63" i="2"/>
  <c r="P58" i="2"/>
  <c r="Q58" i="2"/>
  <c r="Q57" i="2"/>
  <c r="P57" i="2"/>
  <c r="Q49" i="2"/>
  <c r="P49" i="2"/>
  <c r="P48" i="2"/>
  <c r="Q48" i="2"/>
  <c r="Q45" i="2"/>
  <c r="P45" i="2"/>
  <c r="P44" i="2"/>
  <c r="Q44" i="2"/>
  <c r="Q41" i="2"/>
  <c r="P41" i="2"/>
  <c r="P40" i="2"/>
  <c r="Q40" i="2"/>
  <c r="Q77" i="2"/>
  <c r="P77" i="2"/>
  <c r="P74" i="2"/>
  <c r="Q74" i="2"/>
  <c r="Q73" i="2"/>
  <c r="P73" i="2"/>
  <c r="P70" i="2"/>
  <c r="Q70" i="2"/>
  <c r="Q69" i="2"/>
  <c r="P69" i="2"/>
  <c r="P66" i="2"/>
  <c r="Q66" i="2"/>
  <c r="P62" i="2"/>
  <c r="Q62" i="2"/>
  <c r="Q61" i="2"/>
  <c r="P61" i="2"/>
  <c r="Q55" i="2"/>
  <c r="P55" i="2"/>
  <c r="Q47" i="2"/>
  <c r="P47" i="2"/>
  <c r="P46" i="2"/>
  <c r="Q46" i="2"/>
  <c r="Q43" i="2"/>
  <c r="P43" i="2"/>
  <c r="P42" i="2"/>
  <c r="Q42" i="2"/>
  <c r="S3589" i="2" l="1"/>
  <c r="Q3589" i="2"/>
  <c r="P3589" i="2"/>
  <c r="N3590" i="2"/>
  <c r="O3590" i="2" s="1"/>
  <c r="A3591" i="2"/>
  <c r="Q2794" i="2"/>
  <c r="P2794" i="2"/>
  <c r="S2794" i="2"/>
  <c r="N2795" i="2"/>
  <c r="O2795" i="2" s="1"/>
  <c r="S3251" i="2" s="1"/>
  <c r="T131" i="2"/>
  <c r="T147" i="2"/>
  <c r="T139" i="2"/>
  <c r="T123" i="2"/>
  <c r="T119" i="2"/>
  <c r="T133" i="2"/>
  <c r="T145" i="2"/>
  <c r="T153" i="2"/>
  <c r="T121" i="2"/>
  <c r="T137" i="2"/>
  <c r="T149" i="2"/>
  <c r="T125" i="2"/>
  <c r="T143" i="2"/>
  <c r="T151" i="2"/>
  <c r="T118" i="2"/>
  <c r="T122" i="2"/>
  <c r="T138" i="2"/>
  <c r="T142" i="2"/>
  <c r="T146" i="2"/>
  <c r="T116" i="2"/>
  <c r="T120" i="2"/>
  <c r="T124" i="2"/>
  <c r="T144" i="2"/>
  <c r="T148" i="2"/>
  <c r="T140" i="2"/>
  <c r="T150" i="2"/>
  <c r="T134" i="2"/>
  <c r="T152" i="2"/>
  <c r="T126" i="2"/>
  <c r="T127" i="2"/>
  <c r="T128" i="2"/>
  <c r="T129" i="2"/>
  <c r="T130" i="2"/>
  <c r="T132" i="2"/>
  <c r="T135" i="2"/>
  <c r="T136" i="2"/>
  <c r="T141" i="2"/>
  <c r="P79" i="2"/>
  <c r="T117" i="2" s="1"/>
  <c r="Q79" i="2"/>
  <c r="N3" i="2"/>
  <c r="O3" i="2" s="1"/>
  <c r="S459" i="2" s="1"/>
  <c r="N4" i="2"/>
  <c r="O4" i="2" s="1"/>
  <c r="S460" i="2" s="1"/>
  <c r="N5" i="2"/>
  <c r="O5" i="2" s="1"/>
  <c r="S461" i="2" s="1"/>
  <c r="N6" i="2"/>
  <c r="O6" i="2" s="1"/>
  <c r="S462" i="2" s="1"/>
  <c r="N7" i="2"/>
  <c r="O7" i="2" s="1"/>
  <c r="S463" i="2" s="1"/>
  <c r="N8" i="2"/>
  <c r="O8" i="2" s="1"/>
  <c r="S464" i="2" s="1"/>
  <c r="N9" i="2"/>
  <c r="O9" i="2" s="1"/>
  <c r="S465" i="2" s="1"/>
  <c r="N10" i="2"/>
  <c r="O10" i="2" s="1"/>
  <c r="S466" i="2" s="1"/>
  <c r="N11" i="2"/>
  <c r="O11" i="2" s="1"/>
  <c r="S467" i="2" s="1"/>
  <c r="N12" i="2"/>
  <c r="O12" i="2" s="1"/>
  <c r="S468" i="2" s="1"/>
  <c r="N13" i="2"/>
  <c r="O13" i="2" s="1"/>
  <c r="S469" i="2" s="1"/>
  <c r="N14" i="2"/>
  <c r="O14" i="2" s="1"/>
  <c r="S470" i="2" s="1"/>
  <c r="N15" i="2"/>
  <c r="O15" i="2" s="1"/>
  <c r="S471" i="2" s="1"/>
  <c r="N16" i="2"/>
  <c r="O16" i="2" s="1"/>
  <c r="S472" i="2" s="1"/>
  <c r="N17" i="2"/>
  <c r="O17" i="2" s="1"/>
  <c r="S473" i="2" s="1"/>
  <c r="N18" i="2"/>
  <c r="O18" i="2" s="1"/>
  <c r="S474" i="2" s="1"/>
  <c r="N19" i="2"/>
  <c r="O19" i="2" s="1"/>
  <c r="S475" i="2" s="1"/>
  <c r="N20" i="2"/>
  <c r="O20" i="2" s="1"/>
  <c r="S476" i="2" s="1"/>
  <c r="N21" i="2"/>
  <c r="O21" i="2" s="1"/>
  <c r="S477" i="2" s="1"/>
  <c r="N22" i="2"/>
  <c r="O22" i="2" s="1"/>
  <c r="S478" i="2" s="1"/>
  <c r="N23" i="2"/>
  <c r="O23" i="2" s="1"/>
  <c r="S479" i="2" s="1"/>
  <c r="N24" i="2"/>
  <c r="O24" i="2" s="1"/>
  <c r="S480" i="2" s="1"/>
  <c r="N25" i="2"/>
  <c r="O25" i="2" s="1"/>
  <c r="S481" i="2" s="1"/>
  <c r="N26" i="2"/>
  <c r="O26" i="2" s="1"/>
  <c r="S482" i="2" s="1"/>
  <c r="N27" i="2"/>
  <c r="O27" i="2" s="1"/>
  <c r="S483" i="2" s="1"/>
  <c r="N28" i="2"/>
  <c r="O28" i="2" s="1"/>
  <c r="S484" i="2" s="1"/>
  <c r="N29" i="2"/>
  <c r="O29" i="2" s="1"/>
  <c r="S485" i="2" s="1"/>
  <c r="N30" i="2"/>
  <c r="O30" i="2" s="1"/>
  <c r="S486" i="2" s="1"/>
  <c r="N31" i="2"/>
  <c r="O31" i="2" s="1"/>
  <c r="S487" i="2" s="1"/>
  <c r="N32" i="2"/>
  <c r="O32" i="2" s="1"/>
  <c r="S488" i="2" s="1"/>
  <c r="N33" i="2"/>
  <c r="O33" i="2" s="1"/>
  <c r="S489" i="2" s="1"/>
  <c r="N34" i="2"/>
  <c r="O34" i="2" s="1"/>
  <c r="S490" i="2" s="1"/>
  <c r="N35" i="2"/>
  <c r="O35" i="2" s="1"/>
  <c r="S491" i="2" s="1"/>
  <c r="N36" i="2"/>
  <c r="O36" i="2" s="1"/>
  <c r="S492" i="2" s="1"/>
  <c r="N37" i="2"/>
  <c r="O37" i="2" s="1"/>
  <c r="S493" i="2" s="1"/>
  <c r="N38" i="2"/>
  <c r="O38" i="2" s="1"/>
  <c r="S494" i="2" s="1"/>
  <c r="N39" i="2"/>
  <c r="O39" i="2" s="1"/>
  <c r="S495" i="2" s="1"/>
  <c r="N2" i="2"/>
  <c r="O2" i="2" s="1"/>
  <c r="S458" i="2" s="1"/>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2" i="2"/>
  <c r="M3" i="2"/>
  <c r="M4" i="2"/>
  <c r="M5" i="2"/>
  <c r="M6" i="2"/>
  <c r="M7" i="2"/>
  <c r="M8" i="2"/>
  <c r="M16" i="2"/>
  <c r="M17" i="2"/>
  <c r="M18" i="2"/>
  <c r="M19" i="2"/>
  <c r="M20" i="2"/>
  <c r="M21" i="2"/>
  <c r="M22" i="2"/>
  <c r="M23" i="2"/>
  <c r="M24" i="2"/>
  <c r="M25" i="2"/>
  <c r="M26" i="2"/>
  <c r="M27" i="2"/>
  <c r="M28" i="2"/>
  <c r="M29" i="2"/>
  <c r="M30" i="2"/>
  <c r="M31" i="2"/>
  <c r="M32" i="2"/>
  <c r="M33" i="2"/>
  <c r="M34" i="2"/>
  <c r="M35" i="2"/>
  <c r="M36" i="2"/>
  <c r="M37" i="2"/>
  <c r="M38" i="2"/>
  <c r="M39" i="2"/>
  <c r="M2" i="2"/>
  <c r="Q3590" i="2" l="1"/>
  <c r="P3590" i="2"/>
  <c r="S3590" i="2"/>
  <c r="N3591" i="2"/>
  <c r="O3591" i="2" s="1"/>
  <c r="A3592" i="2"/>
  <c r="N2796" i="2"/>
  <c r="O2796" i="2" s="1"/>
  <c r="S3252" i="2" s="1"/>
  <c r="Q2795" i="2"/>
  <c r="P2795" i="2"/>
  <c r="S2795" i="2"/>
  <c r="P39" i="2"/>
  <c r="Q39" i="2"/>
  <c r="P37" i="2"/>
  <c r="Q37" i="2"/>
  <c r="P35" i="2"/>
  <c r="Q35" i="2"/>
  <c r="P33" i="2"/>
  <c r="Q33" i="2"/>
  <c r="P31" i="2"/>
  <c r="Q31" i="2"/>
  <c r="P29" i="2"/>
  <c r="Q29" i="2"/>
  <c r="P27" i="2"/>
  <c r="Q27" i="2"/>
  <c r="P25" i="2"/>
  <c r="Q25" i="2"/>
  <c r="P23" i="2"/>
  <c r="Q23" i="2"/>
  <c r="P21" i="2"/>
  <c r="Q21" i="2"/>
  <c r="P19" i="2"/>
  <c r="Q19" i="2"/>
  <c r="P17" i="2"/>
  <c r="Q17" i="2"/>
  <c r="P15" i="2"/>
  <c r="Q15" i="2"/>
  <c r="P13" i="2"/>
  <c r="Q13" i="2"/>
  <c r="P11" i="2"/>
  <c r="Q11" i="2"/>
  <c r="P9" i="2"/>
  <c r="Q9" i="2"/>
  <c r="P7" i="2"/>
  <c r="Q7" i="2"/>
  <c r="P5" i="2"/>
  <c r="Q5" i="2"/>
  <c r="P3" i="2"/>
  <c r="Q3" i="2"/>
  <c r="Q38" i="2"/>
  <c r="P38" i="2"/>
  <c r="Q36" i="2"/>
  <c r="P36" i="2"/>
  <c r="Q34" i="2"/>
  <c r="P34" i="2"/>
  <c r="Q32" i="2"/>
  <c r="P32" i="2"/>
  <c r="Q30" i="2"/>
  <c r="P30" i="2"/>
  <c r="Q28" i="2"/>
  <c r="P28" i="2"/>
  <c r="Q26" i="2"/>
  <c r="P26" i="2"/>
  <c r="Q24" i="2"/>
  <c r="P24" i="2"/>
  <c r="Q22" i="2"/>
  <c r="P22" i="2"/>
  <c r="Q20" i="2"/>
  <c r="P20" i="2"/>
  <c r="Q18" i="2"/>
  <c r="P18" i="2"/>
  <c r="Q16" i="2"/>
  <c r="P16" i="2"/>
  <c r="Q14" i="2"/>
  <c r="P14" i="2"/>
  <c r="Q12" i="2"/>
  <c r="P12" i="2"/>
  <c r="Q10" i="2"/>
  <c r="P10" i="2"/>
  <c r="Q8" i="2"/>
  <c r="P8" i="2"/>
  <c r="Q6" i="2"/>
  <c r="P6" i="2"/>
  <c r="Q4" i="2"/>
  <c r="P4" i="2"/>
  <c r="Q2" i="2"/>
  <c r="P2" i="2"/>
  <c r="S3591" i="2" l="1"/>
  <c r="Q3591" i="2"/>
  <c r="P3591" i="2"/>
  <c r="N3592" i="2"/>
  <c r="O3592" i="2" s="1"/>
  <c r="A3593" i="2"/>
  <c r="N2797" i="2"/>
  <c r="O2797" i="2" s="1"/>
  <c r="S3253" i="2" s="1"/>
  <c r="S2796" i="2"/>
  <c r="P2796" i="2"/>
  <c r="Q2796" i="2"/>
  <c r="P3592" i="2" l="1"/>
  <c r="Q3592" i="2"/>
  <c r="S3592" i="2"/>
  <c r="A3594" i="2"/>
  <c r="N3593" i="2"/>
  <c r="O3593" i="2" s="1"/>
  <c r="Q2797" i="2"/>
  <c r="S2797" i="2"/>
  <c r="P2797" i="2"/>
  <c r="N2798" i="2"/>
  <c r="O2798" i="2" s="1"/>
  <c r="S3254" i="2" s="1"/>
  <c r="A3595" i="2" l="1"/>
  <c r="N3594" i="2"/>
  <c r="O3594" i="2" s="1"/>
  <c r="P3593" i="2"/>
  <c r="Q3593" i="2"/>
  <c r="S3593" i="2"/>
  <c r="S2798" i="2"/>
  <c r="Q2798" i="2"/>
  <c r="P2798" i="2"/>
  <c r="N2799" i="2"/>
  <c r="O2799" i="2" s="1"/>
  <c r="S3255" i="2" s="1"/>
  <c r="Q3594" i="2" l="1"/>
  <c r="P3594" i="2"/>
  <c r="S3594" i="2"/>
  <c r="N3595" i="2"/>
  <c r="O3595" i="2" s="1"/>
  <c r="A3596" i="2"/>
  <c r="N2800" i="2"/>
  <c r="O2800" i="2" s="1"/>
  <c r="S3256" i="2" s="1"/>
  <c r="Q2799" i="2"/>
  <c r="P2799" i="2"/>
  <c r="S2799" i="2"/>
  <c r="P3595" i="2" l="1"/>
  <c r="Q3595" i="2"/>
  <c r="S3595" i="2"/>
  <c r="A3597" i="2"/>
  <c r="N3596" i="2"/>
  <c r="O3596" i="2" s="1"/>
  <c r="N2801" i="2"/>
  <c r="O2801" i="2" s="1"/>
  <c r="S3257" i="2" s="1"/>
  <c r="P2800" i="2"/>
  <c r="Q2800" i="2"/>
  <c r="S2800" i="2"/>
  <c r="P3596" i="2" l="1"/>
  <c r="Q3596" i="2"/>
  <c r="S3596" i="2"/>
  <c r="A3598" i="2"/>
  <c r="N3597" i="2"/>
  <c r="O3597" i="2" s="1"/>
  <c r="N2802" i="2"/>
  <c r="O2802" i="2" s="1"/>
  <c r="S3258" i="2" s="1"/>
  <c r="P2801" i="2"/>
  <c r="S2801" i="2"/>
  <c r="Q2801" i="2"/>
  <c r="N3598" i="2" l="1"/>
  <c r="O3598" i="2" s="1"/>
  <c r="A3599" i="2"/>
  <c r="Q3597" i="2"/>
  <c r="P3597" i="2"/>
  <c r="S3597" i="2"/>
  <c r="P2802" i="2"/>
  <c r="S2802" i="2"/>
  <c r="Q2802" i="2"/>
  <c r="N2803" i="2"/>
  <c r="O2803" i="2" s="1"/>
  <c r="S3259" i="2" s="1"/>
  <c r="A3600" i="2" l="1"/>
  <c r="N3599" i="2"/>
  <c r="O3599" i="2" s="1"/>
  <c r="P3598" i="2"/>
  <c r="S3598" i="2"/>
  <c r="Q3598" i="2"/>
  <c r="P2803" i="2"/>
  <c r="S2803" i="2"/>
  <c r="Q2803" i="2"/>
  <c r="N2804" i="2"/>
  <c r="O2804" i="2" s="1"/>
  <c r="S3260" i="2" s="1"/>
  <c r="Q3599" i="2" l="1"/>
  <c r="P3599" i="2"/>
  <c r="S3599" i="2"/>
  <c r="A3601" i="2"/>
  <c r="N3600" i="2"/>
  <c r="O3600" i="2" s="1"/>
  <c r="S2804" i="2"/>
  <c r="P2804" i="2"/>
  <c r="Q2804" i="2"/>
  <c r="N2805" i="2"/>
  <c r="O2805" i="2" s="1"/>
  <c r="S3261" i="2" s="1"/>
  <c r="P3600" i="2" l="1"/>
  <c r="Q3600" i="2"/>
  <c r="S3600" i="2"/>
  <c r="N3601" i="2"/>
  <c r="O3601" i="2" s="1"/>
  <c r="A3602" i="2"/>
  <c r="N2806" i="2"/>
  <c r="O2806" i="2" s="1"/>
  <c r="S3262" i="2" s="1"/>
  <c r="Q2805" i="2"/>
  <c r="S2805" i="2"/>
  <c r="P2805" i="2"/>
  <c r="A3603" i="2" l="1"/>
  <c r="N3602" i="2"/>
  <c r="O3602" i="2" s="1"/>
  <c r="P3601" i="2"/>
  <c r="S3601" i="2"/>
  <c r="Q3601" i="2"/>
  <c r="N2807" i="2"/>
  <c r="O2807" i="2" s="1"/>
  <c r="S3263" i="2" s="1"/>
  <c r="S2806" i="2"/>
  <c r="Q2806" i="2"/>
  <c r="P2806" i="2"/>
  <c r="P3602" i="2" l="1"/>
  <c r="Q3602" i="2"/>
  <c r="S3602" i="2"/>
  <c r="N3603" i="2"/>
  <c r="O3603" i="2" s="1"/>
  <c r="A3604" i="2"/>
  <c r="S2807" i="2"/>
  <c r="Q2807" i="2"/>
  <c r="P2807" i="2"/>
  <c r="N2808" i="2"/>
  <c r="O2808" i="2" s="1"/>
  <c r="S3264" i="2" s="1"/>
  <c r="A3605" i="2" l="1"/>
  <c r="N3604" i="2"/>
  <c r="O3604" i="2" s="1"/>
  <c r="Q3603" i="2"/>
  <c r="P3603" i="2"/>
  <c r="S3603" i="2"/>
  <c r="S2808" i="2"/>
  <c r="P2808" i="2"/>
  <c r="Q2808" i="2"/>
  <c r="N2809" i="2"/>
  <c r="O2809" i="2" s="1"/>
  <c r="S3265" i="2" s="1"/>
  <c r="Q3604" i="2" l="1"/>
  <c r="P3604" i="2"/>
  <c r="S3604" i="2"/>
  <c r="A3606" i="2"/>
  <c r="N3605" i="2"/>
  <c r="O3605" i="2" s="1"/>
  <c r="N2810" i="2"/>
  <c r="O2810" i="2" s="1"/>
  <c r="S3266" i="2" s="1"/>
  <c r="Q2809" i="2"/>
  <c r="P2809" i="2"/>
  <c r="S2809" i="2"/>
  <c r="P3605" i="2" l="1"/>
  <c r="Q3605" i="2"/>
  <c r="S3605" i="2"/>
  <c r="A3607" i="2"/>
  <c r="N3606" i="2"/>
  <c r="O3606" i="2" s="1"/>
  <c r="P2810" i="2"/>
  <c r="S2810" i="2"/>
  <c r="Q2810" i="2"/>
  <c r="N2811" i="2"/>
  <c r="O2811" i="2" s="1"/>
  <c r="S3267" i="2" s="1"/>
  <c r="A3608" i="2" l="1"/>
  <c r="N3607" i="2"/>
  <c r="O3607" i="2" s="1"/>
  <c r="P3606" i="2"/>
  <c r="Q3606" i="2"/>
  <c r="S3606" i="2"/>
  <c r="S2811" i="2"/>
  <c r="P2811" i="2"/>
  <c r="Q2811" i="2"/>
  <c r="N2812" i="2"/>
  <c r="O2812" i="2" s="1"/>
  <c r="S3268" i="2" s="1"/>
  <c r="P3607" i="2" l="1"/>
  <c r="Q3607" i="2"/>
  <c r="S3607" i="2"/>
  <c r="A3609" i="2"/>
  <c r="N3608" i="2"/>
  <c r="O3608" i="2" s="1"/>
  <c r="N2814" i="2"/>
  <c r="O2814" i="2" s="1"/>
  <c r="S3270" i="2" s="1"/>
  <c r="N2813" i="2"/>
  <c r="O2813" i="2" s="1"/>
  <c r="S3269" i="2" s="1"/>
  <c r="S2812" i="2"/>
  <c r="Q2812" i="2"/>
  <c r="P2812" i="2"/>
  <c r="P3608" i="2" l="1"/>
  <c r="Q3608" i="2"/>
  <c r="S3608" i="2"/>
  <c r="N3609" i="2"/>
  <c r="O3609" i="2" s="1"/>
  <c r="A3611" i="2"/>
  <c r="A3610" i="2"/>
  <c r="N2815" i="2"/>
  <c r="O2815" i="2" s="1"/>
  <c r="S3271" i="2" s="1"/>
  <c r="S2814" i="2"/>
  <c r="Q2814" i="2"/>
  <c r="P2814" i="2"/>
  <c r="Q2813" i="2"/>
  <c r="S2813" i="2"/>
  <c r="P2813" i="2"/>
  <c r="N3610" i="2" l="1"/>
  <c r="O3610" i="2" s="1"/>
  <c r="N3611" i="2"/>
  <c r="O3611" i="2" s="1"/>
  <c r="A3612" i="2"/>
  <c r="P3609" i="2"/>
  <c r="Q3609" i="2"/>
  <c r="S3609" i="2"/>
  <c r="S2815" i="2"/>
  <c r="Q2815" i="2"/>
  <c r="P2815" i="2"/>
  <c r="N2816" i="2"/>
  <c r="O2816" i="2" s="1"/>
  <c r="S3272" i="2" s="1"/>
  <c r="P3610" i="2" l="1"/>
  <c r="Q3610" i="2"/>
  <c r="S3610" i="2"/>
  <c r="S3611" i="2"/>
  <c r="P3611" i="2"/>
  <c r="Q3611" i="2"/>
  <c r="N3612" i="2"/>
  <c r="O3612" i="2" s="1"/>
  <c r="A3613" i="2"/>
  <c r="N2817" i="2"/>
  <c r="O2817" i="2" s="1"/>
  <c r="S3273" i="2" s="1"/>
  <c r="P2816" i="2"/>
  <c r="Q2816" i="2"/>
  <c r="S2816" i="2"/>
  <c r="P3612" i="2" l="1"/>
  <c r="Q3612" i="2"/>
  <c r="S3612" i="2"/>
  <c r="A3614" i="2"/>
  <c r="N3613" i="2"/>
  <c r="O3613" i="2" s="1"/>
  <c r="P2817" i="2"/>
  <c r="S2817" i="2"/>
  <c r="Q2817" i="2"/>
  <c r="N2818" i="2"/>
  <c r="O2818" i="2" s="1"/>
  <c r="S3274" i="2" s="1"/>
  <c r="A3615" i="2" l="1"/>
  <c r="N3614" i="2"/>
  <c r="O3614" i="2" s="1"/>
  <c r="P3613" i="2"/>
  <c r="Q3613" i="2"/>
  <c r="S3613" i="2"/>
  <c r="N2819" i="2"/>
  <c r="O2819" i="2" s="1"/>
  <c r="S3275" i="2" s="1"/>
  <c r="P2818" i="2"/>
  <c r="Q2818" i="2"/>
  <c r="S2818" i="2"/>
  <c r="P3614" i="2" l="1"/>
  <c r="Q3614" i="2"/>
  <c r="S3614" i="2"/>
  <c r="N3615" i="2"/>
  <c r="O3615" i="2" s="1"/>
  <c r="A3616" i="2"/>
  <c r="Q2819" i="2"/>
  <c r="S2819" i="2"/>
  <c r="P2819" i="2"/>
  <c r="N2820" i="2"/>
  <c r="O2820" i="2" s="1"/>
  <c r="S3276" i="2" s="1"/>
  <c r="A3617" i="2" l="1"/>
  <c r="N3616" i="2"/>
  <c r="O3616" i="2" s="1"/>
  <c r="P3615" i="2"/>
  <c r="S3615" i="2"/>
  <c r="Q3615" i="2"/>
  <c r="Q2820" i="2"/>
  <c r="P2820" i="2"/>
  <c r="S2820" i="2"/>
  <c r="N2821" i="2"/>
  <c r="O2821" i="2" s="1"/>
  <c r="S3277" i="2" s="1"/>
  <c r="Q3616" i="2" l="1"/>
  <c r="P3616" i="2"/>
  <c r="S3616" i="2"/>
  <c r="N3617" i="2"/>
  <c r="O3617" i="2" s="1"/>
  <c r="A3618" i="2"/>
  <c r="N2822" i="2"/>
  <c r="O2822" i="2" s="1"/>
  <c r="S3278" i="2" s="1"/>
  <c r="P2821" i="2"/>
  <c r="S2821" i="2"/>
  <c r="Q2821" i="2"/>
  <c r="N3618" i="2" l="1"/>
  <c r="O3618" i="2" s="1"/>
  <c r="A3619" i="2"/>
  <c r="P3617" i="2"/>
  <c r="Q3617" i="2"/>
  <c r="S3617" i="2"/>
  <c r="N2823" i="2"/>
  <c r="O2823" i="2" s="1"/>
  <c r="S3279" i="2" s="1"/>
  <c r="P2822" i="2"/>
  <c r="Q2822" i="2"/>
  <c r="S2822" i="2"/>
  <c r="N3619" i="2" l="1"/>
  <c r="O3619" i="2" s="1"/>
  <c r="A3620" i="2"/>
  <c r="P3618" i="2"/>
  <c r="S3618" i="2"/>
  <c r="Q3618" i="2"/>
  <c r="S2823" i="2"/>
  <c r="P2823" i="2"/>
  <c r="Q2823" i="2"/>
  <c r="N2824" i="2"/>
  <c r="O2824" i="2" s="1"/>
  <c r="S3280" i="2" s="1"/>
  <c r="N3620" i="2" l="1"/>
  <c r="O3620" i="2" s="1"/>
  <c r="A3621" i="2"/>
  <c r="Q3619" i="2"/>
  <c r="P3619" i="2"/>
  <c r="S3619" i="2"/>
  <c r="N2825" i="2"/>
  <c r="O2825" i="2" s="1"/>
  <c r="S3281" i="2" s="1"/>
  <c r="S2824" i="2"/>
  <c r="Q2824" i="2"/>
  <c r="P2824" i="2"/>
  <c r="N3621" i="2" l="1"/>
  <c r="O3621" i="2" s="1"/>
  <c r="A3622" i="2"/>
  <c r="S3620" i="2"/>
  <c r="Q3620" i="2"/>
  <c r="P3620" i="2"/>
  <c r="N2826" i="2"/>
  <c r="O2826" i="2" s="1"/>
  <c r="S3282" i="2" s="1"/>
  <c r="P2825" i="2"/>
  <c r="S2825" i="2"/>
  <c r="Q2825" i="2"/>
  <c r="N3622" i="2" l="1"/>
  <c r="O3622" i="2" s="1"/>
  <c r="A3623" i="2"/>
  <c r="P3621" i="2"/>
  <c r="S3621" i="2"/>
  <c r="Q3621" i="2"/>
  <c r="N2827" i="2"/>
  <c r="O2827" i="2" s="1"/>
  <c r="S3283" i="2" s="1"/>
  <c r="P2826" i="2"/>
  <c r="Q2826" i="2"/>
  <c r="S2826" i="2"/>
  <c r="N3623" i="2" l="1"/>
  <c r="O3623" i="2" s="1"/>
  <c r="A3624" i="2"/>
  <c r="P3622" i="2"/>
  <c r="S3622" i="2"/>
  <c r="Q3622" i="2"/>
  <c r="Q2827" i="2"/>
  <c r="S2827" i="2"/>
  <c r="P2827" i="2"/>
  <c r="N2828" i="2"/>
  <c r="O2828" i="2" s="1"/>
  <c r="S3284" i="2" s="1"/>
  <c r="N3624" i="2" l="1"/>
  <c r="O3624" i="2" s="1"/>
  <c r="A3625" i="2"/>
  <c r="P3623" i="2"/>
  <c r="S3623" i="2"/>
  <c r="Q3623" i="2"/>
  <c r="Q2828" i="2"/>
  <c r="P2828" i="2"/>
  <c r="S2828" i="2"/>
  <c r="N2829" i="2"/>
  <c r="O2829" i="2" s="1"/>
  <c r="S3285" i="2" s="1"/>
  <c r="N3625" i="2" l="1"/>
  <c r="O3625" i="2" s="1"/>
  <c r="A3626" i="2"/>
  <c r="Q3624" i="2"/>
  <c r="S3624" i="2"/>
  <c r="P3624" i="2"/>
  <c r="N2830" i="2"/>
  <c r="O2830" i="2" s="1"/>
  <c r="S3286" i="2" s="1"/>
  <c r="P2829" i="2"/>
  <c r="S2829" i="2"/>
  <c r="Q2829" i="2"/>
  <c r="N3626" i="2" l="1"/>
  <c r="O3626" i="2" s="1"/>
  <c r="A3627" i="2"/>
  <c r="P3625" i="2"/>
  <c r="S3625" i="2"/>
  <c r="Q3625" i="2"/>
  <c r="N2831" i="2"/>
  <c r="O2831" i="2" s="1"/>
  <c r="S3287" i="2" s="1"/>
  <c r="P2830" i="2"/>
  <c r="S2830" i="2"/>
  <c r="Q2830" i="2"/>
  <c r="N3627" i="2" l="1"/>
  <c r="O3627" i="2" s="1"/>
  <c r="A3628" i="2"/>
  <c r="P3626" i="2"/>
  <c r="S3626" i="2"/>
  <c r="Q3626" i="2"/>
  <c r="S2831" i="2"/>
  <c r="P2831" i="2"/>
  <c r="Q2831" i="2"/>
  <c r="N2832" i="2"/>
  <c r="O2832" i="2" s="1"/>
  <c r="S3288" i="2" s="1"/>
  <c r="N3628" i="2" l="1"/>
  <c r="O3628" i="2" s="1"/>
  <c r="A3629" i="2"/>
  <c r="P3627" i="2"/>
  <c r="Q3627" i="2"/>
  <c r="S3627" i="2"/>
  <c r="N2833" i="2"/>
  <c r="O2833" i="2" s="1"/>
  <c r="S3289" i="2" s="1"/>
  <c r="Q2832" i="2"/>
  <c r="P2832" i="2"/>
  <c r="S2832" i="2"/>
  <c r="N3629" i="2" l="1"/>
  <c r="O3629" i="2" s="1"/>
  <c r="A3630" i="2"/>
  <c r="Q3628" i="2"/>
  <c r="S3628" i="2"/>
  <c r="P3628" i="2"/>
  <c r="P2833" i="2"/>
  <c r="S2833" i="2"/>
  <c r="Q2833" i="2"/>
  <c r="N2834" i="2"/>
  <c r="O2834" i="2" s="1"/>
  <c r="S3290" i="2" s="1"/>
  <c r="N3630" i="2" l="1"/>
  <c r="O3630" i="2" s="1"/>
  <c r="A3631" i="2"/>
  <c r="P3629" i="2"/>
  <c r="S3629" i="2"/>
  <c r="Q3629" i="2"/>
  <c r="Q2834" i="2"/>
  <c r="S2834" i="2"/>
  <c r="P2834" i="2"/>
  <c r="N2835" i="2"/>
  <c r="O2835" i="2" s="1"/>
  <c r="S3291" i="2" s="1"/>
  <c r="A3632" i="2" l="1"/>
  <c r="N3631" i="2"/>
  <c r="O3631" i="2" s="1"/>
  <c r="Q3630" i="2"/>
  <c r="S3630" i="2"/>
  <c r="P3630" i="2"/>
  <c r="S2835" i="2"/>
  <c r="P2835" i="2"/>
  <c r="Q2835" i="2"/>
  <c r="N2836" i="2"/>
  <c r="O2836" i="2" s="1"/>
  <c r="S3292" i="2" s="1"/>
  <c r="Q3631" i="2" l="1"/>
  <c r="P3631" i="2"/>
  <c r="S3631" i="2"/>
  <c r="A3633" i="2"/>
  <c r="N3632" i="2"/>
  <c r="O3632" i="2" s="1"/>
  <c r="P2836" i="2"/>
  <c r="S2836" i="2"/>
  <c r="Q2836" i="2"/>
  <c r="N2837" i="2"/>
  <c r="O2837" i="2" s="1"/>
  <c r="S3293" i="2" s="1"/>
  <c r="Q3632" i="2" l="1"/>
  <c r="P3632" i="2"/>
  <c r="S3632" i="2"/>
  <c r="N3633" i="2"/>
  <c r="O3633" i="2" s="1"/>
  <c r="A3634" i="2"/>
  <c r="P2837" i="2"/>
  <c r="S2837" i="2"/>
  <c r="Q2837" i="2"/>
  <c r="N2838" i="2"/>
  <c r="O2838" i="2" s="1"/>
  <c r="S3294" i="2" s="1"/>
  <c r="Q3633" i="2" l="1"/>
  <c r="S3633" i="2"/>
  <c r="P3633" i="2"/>
  <c r="A3635" i="2"/>
  <c r="N3634" i="2"/>
  <c r="O3634" i="2" s="1"/>
  <c r="P2838" i="2"/>
  <c r="Q2838" i="2"/>
  <c r="S2838" i="2"/>
  <c r="N2839" i="2"/>
  <c r="O2839" i="2" s="1"/>
  <c r="S3295" i="2" s="1"/>
  <c r="P3634" i="2" l="1"/>
  <c r="Q3634" i="2"/>
  <c r="S3634" i="2"/>
  <c r="A3636" i="2"/>
  <c r="N3635" i="2"/>
  <c r="O3635" i="2" s="1"/>
  <c r="P2839" i="2"/>
  <c r="Q2839" i="2"/>
  <c r="S2839" i="2"/>
  <c r="N2840" i="2"/>
  <c r="O2840" i="2" s="1"/>
  <c r="S3296" i="2" s="1"/>
  <c r="P3635" i="2" l="1"/>
  <c r="Q3635" i="2"/>
  <c r="S3635" i="2"/>
  <c r="N3636" i="2"/>
  <c r="O3636" i="2" s="1"/>
  <c r="A3637" i="2"/>
  <c r="Q2840" i="2"/>
  <c r="P2840" i="2"/>
  <c r="S2840" i="2"/>
  <c r="N2841" i="2"/>
  <c r="O2841" i="2" s="1"/>
  <c r="S3297" i="2" s="1"/>
  <c r="S3636" i="2" l="1"/>
  <c r="P3636" i="2"/>
  <c r="Q3636" i="2"/>
  <c r="A3638" i="2"/>
  <c r="N3637" i="2"/>
  <c r="O3637" i="2" s="1"/>
  <c r="N2842" i="2"/>
  <c r="O2842" i="2" s="1"/>
  <c r="S3298" i="2" s="1"/>
  <c r="P2841" i="2"/>
  <c r="S2841" i="2"/>
  <c r="Q2841" i="2"/>
  <c r="A3639" i="2" l="1"/>
  <c r="N3638" i="2"/>
  <c r="O3638" i="2" s="1"/>
  <c r="P3637" i="2"/>
  <c r="Q3637" i="2"/>
  <c r="S3637" i="2"/>
  <c r="N2843" i="2"/>
  <c r="O2843" i="2" s="1"/>
  <c r="S3299" i="2" s="1"/>
  <c r="S2842" i="2"/>
  <c r="P2842" i="2"/>
  <c r="Q2842" i="2"/>
  <c r="Q3638" i="2" l="1"/>
  <c r="P3638" i="2"/>
  <c r="S3638" i="2"/>
  <c r="N3639" i="2"/>
  <c r="O3639" i="2" s="1"/>
  <c r="A3640" i="2"/>
  <c r="Q2843" i="2"/>
  <c r="S2843" i="2"/>
  <c r="P2843" i="2"/>
  <c r="N2844" i="2"/>
  <c r="O2844" i="2" s="1"/>
  <c r="S3300" i="2" s="1"/>
  <c r="P3639" i="2" l="1"/>
  <c r="S3639" i="2"/>
  <c r="Q3639" i="2"/>
  <c r="A3641" i="2"/>
  <c r="N3640" i="2"/>
  <c r="O3640" i="2" s="1"/>
  <c r="S2844" i="2"/>
  <c r="Q2844" i="2"/>
  <c r="P2844" i="2"/>
  <c r="N2845" i="2"/>
  <c r="O2845" i="2" s="1"/>
  <c r="S3301" i="2" s="1"/>
  <c r="N3641" i="2" l="1"/>
  <c r="O3641" i="2" s="1"/>
  <c r="A3642" i="2"/>
  <c r="P3640" i="2"/>
  <c r="Q3640" i="2"/>
  <c r="S3640" i="2"/>
  <c r="S2845" i="2"/>
  <c r="Q2845" i="2"/>
  <c r="P2845" i="2"/>
  <c r="N2846" i="2"/>
  <c r="O2846" i="2" s="1"/>
  <c r="S3302" i="2" s="1"/>
  <c r="A3643" i="2" l="1"/>
  <c r="N3642" i="2"/>
  <c r="O3642" i="2" s="1"/>
  <c r="S3641" i="2"/>
  <c r="Q3641" i="2"/>
  <c r="P3641" i="2"/>
  <c r="N2847" i="2"/>
  <c r="O2847" i="2" s="1"/>
  <c r="S3303" i="2" s="1"/>
  <c r="S2846" i="2"/>
  <c r="P2846" i="2"/>
  <c r="Q2846" i="2"/>
  <c r="Q3642" i="2" l="1"/>
  <c r="P3642" i="2"/>
  <c r="S3642" i="2"/>
  <c r="A3644" i="2"/>
  <c r="N3643" i="2"/>
  <c r="O3643" i="2" s="1"/>
  <c r="Q2847" i="2"/>
  <c r="P2847" i="2"/>
  <c r="S2847" i="2"/>
  <c r="N2848" i="2"/>
  <c r="O2848" i="2" s="1"/>
  <c r="S3304" i="2" s="1"/>
  <c r="Q3643" i="2" l="1"/>
  <c r="P3643" i="2"/>
  <c r="S3643" i="2"/>
  <c r="A3645" i="2"/>
  <c r="N3644" i="2"/>
  <c r="O3644" i="2" s="1"/>
  <c r="S2848" i="2"/>
  <c r="Q2848" i="2"/>
  <c r="P2848" i="2"/>
  <c r="N2849" i="2"/>
  <c r="O2849" i="2" s="1"/>
  <c r="S3305" i="2" s="1"/>
  <c r="Q3644" i="2" l="1"/>
  <c r="P3644" i="2"/>
  <c r="S3644" i="2"/>
  <c r="A3646" i="2"/>
  <c r="N3645" i="2"/>
  <c r="O3645" i="2" s="1"/>
  <c r="N2850" i="2"/>
  <c r="O2850" i="2" s="1"/>
  <c r="S3306" i="2" s="1"/>
  <c r="P2849" i="2"/>
  <c r="S2849" i="2"/>
  <c r="Q2849" i="2"/>
  <c r="Q3645" i="2" l="1"/>
  <c r="P3645" i="2"/>
  <c r="S3645" i="2"/>
  <c r="A3647" i="2"/>
  <c r="N3646" i="2"/>
  <c r="O3646" i="2" s="1"/>
  <c r="N2852" i="2"/>
  <c r="O2852" i="2" s="1"/>
  <c r="S3308" i="2" s="1"/>
  <c r="N2851" i="2"/>
  <c r="O2851" i="2" s="1"/>
  <c r="S3307" i="2" s="1"/>
  <c r="Q2850" i="2"/>
  <c r="S2850" i="2"/>
  <c r="P2850" i="2"/>
  <c r="Q3646" i="2" l="1"/>
  <c r="P3646" i="2"/>
  <c r="S3646" i="2"/>
  <c r="N3647" i="2"/>
  <c r="O3647" i="2" s="1"/>
  <c r="A3648" i="2"/>
  <c r="A3649" i="2"/>
  <c r="S2852" i="2"/>
  <c r="Q2852" i="2"/>
  <c r="P2852" i="2"/>
  <c r="T2852" i="2" s="1"/>
  <c r="N2853" i="2"/>
  <c r="O2853" i="2" s="1"/>
  <c r="S3309" i="2" s="1"/>
  <c r="P2851" i="2"/>
  <c r="Q2851" i="2"/>
  <c r="S2851" i="2"/>
  <c r="N3648" i="2" l="1"/>
  <c r="O3648" i="2" s="1"/>
  <c r="N3649" i="2"/>
  <c r="O3649" i="2" s="1"/>
  <c r="A3650" i="2"/>
  <c r="Q3647" i="2"/>
  <c r="P3647" i="2"/>
  <c r="S3647" i="2"/>
  <c r="N2854" i="2"/>
  <c r="O2854" i="2" s="1"/>
  <c r="S3310" i="2" s="1"/>
  <c r="S2853" i="2"/>
  <c r="Q2853" i="2"/>
  <c r="P2853" i="2"/>
  <c r="T2853" i="2" s="1"/>
  <c r="S3648" i="2" l="1"/>
  <c r="P3648" i="2"/>
  <c r="Q3648" i="2"/>
  <c r="N3650" i="2"/>
  <c r="O3650" i="2" s="1"/>
  <c r="A3651" i="2"/>
  <c r="S3649" i="2"/>
  <c r="Q3649" i="2"/>
  <c r="P3649" i="2"/>
  <c r="P2854" i="2"/>
  <c r="T2854" i="2" s="1"/>
  <c r="Q2854" i="2"/>
  <c r="S2854" i="2"/>
  <c r="N2855" i="2"/>
  <c r="O2855" i="2" s="1"/>
  <c r="S3311" i="2" s="1"/>
  <c r="A3652" i="2" l="1"/>
  <c r="N3651" i="2"/>
  <c r="O3651" i="2" s="1"/>
  <c r="S3650" i="2"/>
  <c r="Q3650" i="2"/>
  <c r="P3650" i="2"/>
  <c r="T3650" i="2" s="1"/>
  <c r="S2855" i="2"/>
  <c r="Q2855" i="2"/>
  <c r="P2855" i="2"/>
  <c r="T2855" i="2" s="1"/>
  <c r="N2856" i="2"/>
  <c r="O2856" i="2" s="1"/>
  <c r="S3312" i="2" s="1"/>
  <c r="Q3651" i="2" l="1"/>
  <c r="P3651" i="2"/>
  <c r="T3651" i="2" s="1"/>
  <c r="S3651" i="2"/>
  <c r="A3653" i="2"/>
  <c r="N3652" i="2"/>
  <c r="O3652" i="2" s="1"/>
  <c r="N2857" i="2"/>
  <c r="O2857" i="2" s="1"/>
  <c r="S3313" i="2" s="1"/>
  <c r="S2856" i="2"/>
  <c r="Q2856" i="2"/>
  <c r="P2856" i="2"/>
  <c r="T2856" i="2" s="1"/>
  <c r="N3653" i="2" l="1"/>
  <c r="O3653" i="2" s="1"/>
  <c r="A3654" i="2"/>
  <c r="Q3652" i="2"/>
  <c r="P3652" i="2"/>
  <c r="T3652" i="2" s="1"/>
  <c r="S3652" i="2"/>
  <c r="S2857" i="2"/>
  <c r="Q2857" i="2"/>
  <c r="P2857" i="2"/>
  <c r="T2857" i="2" s="1"/>
  <c r="N2858" i="2"/>
  <c r="O2858" i="2" s="1"/>
  <c r="S3314" i="2" s="1"/>
  <c r="A3655" i="2" l="1"/>
  <c r="N3654" i="2"/>
  <c r="O3654" i="2" s="1"/>
  <c r="P3653" i="2"/>
  <c r="T3653" i="2" s="1"/>
  <c r="Q3653" i="2"/>
  <c r="S3653" i="2"/>
  <c r="N2859" i="2"/>
  <c r="O2859" i="2" s="1"/>
  <c r="S3315" i="2" s="1"/>
  <c r="P2858" i="2"/>
  <c r="T2858" i="2" s="1"/>
  <c r="S2858" i="2"/>
  <c r="Q2858" i="2"/>
  <c r="Q3654" i="2" l="1"/>
  <c r="P3654" i="2"/>
  <c r="T3654" i="2" s="1"/>
  <c r="S3654" i="2"/>
  <c r="N3655" i="2"/>
  <c r="O3655" i="2" s="1"/>
  <c r="A3656" i="2"/>
  <c r="N2860" i="2"/>
  <c r="O2860" i="2" s="1"/>
  <c r="S3316" i="2" s="1"/>
  <c r="S2859" i="2"/>
  <c r="Q2859" i="2"/>
  <c r="P2859" i="2"/>
  <c r="T2859" i="2" s="1"/>
  <c r="S3655" i="2" l="1"/>
  <c r="Q3655" i="2"/>
  <c r="P3655" i="2"/>
  <c r="T3655" i="2" s="1"/>
  <c r="N3656" i="2"/>
  <c r="O3656" i="2" s="1"/>
  <c r="A3657" i="2"/>
  <c r="S2860" i="2"/>
  <c r="Q2860" i="2"/>
  <c r="P2860" i="2"/>
  <c r="T2860" i="2" s="1"/>
  <c r="N2861" i="2"/>
  <c r="O2861" i="2" s="1"/>
  <c r="S3317" i="2" s="1"/>
  <c r="P3656" i="2" l="1"/>
  <c r="T3656" i="2" s="1"/>
  <c r="Q3656" i="2"/>
  <c r="S3656" i="2"/>
  <c r="N3657" i="2"/>
  <c r="O3657" i="2" s="1"/>
  <c r="A3658" i="2"/>
  <c r="N2862" i="2"/>
  <c r="O2862" i="2" s="1"/>
  <c r="S3318" i="2" s="1"/>
  <c r="S2861" i="2"/>
  <c r="Q2861" i="2"/>
  <c r="P2861" i="2"/>
  <c r="T2861" i="2" s="1"/>
  <c r="Q3657" i="2" l="1"/>
  <c r="P3657" i="2"/>
  <c r="T3657" i="2" s="1"/>
  <c r="S3657" i="2"/>
  <c r="N3658" i="2"/>
  <c r="O3658" i="2" s="1"/>
  <c r="A3659" i="2"/>
  <c r="P2862" i="2"/>
  <c r="T2862" i="2" s="1"/>
  <c r="S2862" i="2"/>
  <c r="Q2862" i="2"/>
  <c r="N2863" i="2"/>
  <c r="O2863" i="2" s="1"/>
  <c r="S3319" i="2" s="1"/>
  <c r="S3658" i="2" l="1"/>
  <c r="P3658" i="2"/>
  <c r="T3658" i="2" s="1"/>
  <c r="Q3658" i="2"/>
  <c r="N3659" i="2"/>
  <c r="O3659" i="2" s="1"/>
  <c r="A3660" i="2"/>
  <c r="N2864" i="2"/>
  <c r="O2864" i="2" s="1"/>
  <c r="S3320" i="2" s="1"/>
  <c r="S2863" i="2"/>
  <c r="Q2863" i="2"/>
  <c r="P2863" i="2"/>
  <c r="T2863" i="2" s="1"/>
  <c r="P3659" i="2" l="1"/>
  <c r="T3659" i="2" s="1"/>
  <c r="S3659" i="2"/>
  <c r="Q3659" i="2"/>
  <c r="N3660" i="2"/>
  <c r="O3660" i="2" s="1"/>
  <c r="A3661" i="2"/>
  <c r="N2865" i="2"/>
  <c r="O2865" i="2" s="1"/>
  <c r="S3321" i="2" s="1"/>
  <c r="P2864" i="2"/>
  <c r="T2864" i="2" s="1"/>
  <c r="S2864" i="2"/>
  <c r="Q2864" i="2"/>
  <c r="P3660" i="2" l="1"/>
  <c r="T3660" i="2" s="1"/>
  <c r="S3660" i="2"/>
  <c r="Q3660" i="2"/>
  <c r="N3661" i="2"/>
  <c r="O3661" i="2" s="1"/>
  <c r="A3662" i="2"/>
  <c r="N2866" i="2"/>
  <c r="O2866" i="2" s="1"/>
  <c r="S3322" i="2" s="1"/>
  <c r="P2865" i="2"/>
  <c r="T2865" i="2" s="1"/>
  <c r="S2865" i="2"/>
  <c r="Q2865" i="2"/>
  <c r="Q3661" i="2" l="1"/>
  <c r="S3661" i="2"/>
  <c r="P3661" i="2"/>
  <c r="T3661" i="2" s="1"/>
  <c r="N3662" i="2"/>
  <c r="O3662" i="2" s="1"/>
  <c r="A3663" i="2"/>
  <c r="N2867" i="2"/>
  <c r="O2867" i="2" s="1"/>
  <c r="S3323" i="2" s="1"/>
  <c r="Q2866" i="2"/>
  <c r="P2866" i="2"/>
  <c r="T2866" i="2" s="1"/>
  <c r="S2866" i="2"/>
  <c r="Q3662" i="2" l="1"/>
  <c r="P3662" i="2"/>
  <c r="T3662" i="2" s="1"/>
  <c r="S3662" i="2"/>
  <c r="N3663" i="2"/>
  <c r="O3663" i="2" s="1"/>
  <c r="A3664" i="2"/>
  <c r="Q2867" i="2"/>
  <c r="P2867" i="2"/>
  <c r="T2867" i="2" s="1"/>
  <c r="S2867" i="2"/>
  <c r="N2868" i="2"/>
  <c r="O2868" i="2" s="1"/>
  <c r="S3324" i="2" s="1"/>
  <c r="Q3663" i="2" l="1"/>
  <c r="S3663" i="2"/>
  <c r="P3663" i="2"/>
  <c r="T3663" i="2" s="1"/>
  <c r="N3664" i="2"/>
  <c r="O3664" i="2" s="1"/>
  <c r="A3665" i="2"/>
  <c r="P2868" i="2"/>
  <c r="T2868" i="2" s="1"/>
  <c r="S2868" i="2"/>
  <c r="Q2868" i="2"/>
  <c r="N2869" i="2"/>
  <c r="O2869" i="2" s="1"/>
  <c r="S3325" i="2" s="1"/>
  <c r="S3664" i="2" l="1"/>
  <c r="Q3664" i="2"/>
  <c r="P3664" i="2"/>
  <c r="T3664" i="2" s="1"/>
  <c r="N3665" i="2"/>
  <c r="O3665" i="2" s="1"/>
  <c r="A3666" i="2"/>
  <c r="P2869" i="2"/>
  <c r="T2869" i="2" s="1"/>
  <c r="S2869" i="2"/>
  <c r="Q2869" i="2"/>
  <c r="N2870" i="2"/>
  <c r="O2870" i="2" s="1"/>
  <c r="S3326" i="2" s="1"/>
  <c r="Q3665" i="2" l="1"/>
  <c r="P3665" i="2"/>
  <c r="T3665" i="2" s="1"/>
  <c r="S3665" i="2"/>
  <c r="N3666" i="2"/>
  <c r="O3666" i="2" s="1"/>
  <c r="A3667" i="2"/>
  <c r="Q2870" i="2"/>
  <c r="P2870" i="2"/>
  <c r="T2870" i="2" s="1"/>
  <c r="S2870" i="2"/>
  <c r="N2871" i="2"/>
  <c r="O2871" i="2" s="1"/>
  <c r="S3327" i="2" s="1"/>
  <c r="P3666" i="2" l="1"/>
  <c r="T3666" i="2" s="1"/>
  <c r="S3666" i="2"/>
  <c r="Q3666" i="2"/>
  <c r="N3667" i="2"/>
  <c r="O3667" i="2" s="1"/>
  <c r="A3668" i="2"/>
  <c r="N2872" i="2"/>
  <c r="O2872" i="2" s="1"/>
  <c r="S3328" i="2" s="1"/>
  <c r="Q2871" i="2"/>
  <c r="P2871" i="2"/>
  <c r="T2871" i="2" s="1"/>
  <c r="S2871" i="2"/>
  <c r="P3667" i="2" l="1"/>
  <c r="T3667" i="2" s="1"/>
  <c r="S3667" i="2"/>
  <c r="Q3667" i="2"/>
  <c r="N3668" i="2"/>
  <c r="O3668" i="2" s="1"/>
  <c r="A3669" i="2"/>
  <c r="N2873" i="2"/>
  <c r="O2873" i="2" s="1"/>
  <c r="S3329" i="2" s="1"/>
  <c r="P2872" i="2"/>
  <c r="T2872" i="2" s="1"/>
  <c r="Q2872" i="2"/>
  <c r="S2872" i="2"/>
  <c r="Q3668" i="2" l="1"/>
  <c r="P3668" i="2"/>
  <c r="T3668" i="2" s="1"/>
  <c r="S3668" i="2"/>
  <c r="A3670" i="2"/>
  <c r="N3669" i="2"/>
  <c r="O3669" i="2" s="1"/>
  <c r="N2874" i="2"/>
  <c r="O2874" i="2" s="1"/>
  <c r="S3330" i="2" s="1"/>
  <c r="P2873" i="2"/>
  <c r="T2873" i="2" s="1"/>
  <c r="S2873" i="2"/>
  <c r="Q2873" i="2"/>
  <c r="A3671" i="2" l="1"/>
  <c r="N3670" i="2"/>
  <c r="O3670" i="2" s="1"/>
  <c r="P3669" i="2"/>
  <c r="T3669" i="2" s="1"/>
  <c r="Q3669" i="2"/>
  <c r="S3669" i="2"/>
  <c r="N2875" i="2"/>
  <c r="O2875" i="2" s="1"/>
  <c r="S3331" i="2" s="1"/>
  <c r="Q2874" i="2"/>
  <c r="P2874" i="2"/>
  <c r="T2874" i="2" s="1"/>
  <c r="S2874" i="2"/>
  <c r="Q3670" i="2" l="1"/>
  <c r="P3670" i="2"/>
  <c r="T3670" i="2" s="1"/>
  <c r="S3670" i="2"/>
  <c r="N3671" i="2"/>
  <c r="O3671" i="2" s="1"/>
  <c r="A3672" i="2"/>
  <c r="Q2875" i="2"/>
  <c r="P2875" i="2"/>
  <c r="T2875" i="2" s="1"/>
  <c r="S2875" i="2"/>
  <c r="N2876" i="2"/>
  <c r="O2876" i="2" s="1"/>
  <c r="S3332" i="2" s="1"/>
  <c r="A3673" i="2" l="1"/>
  <c r="N3672" i="2"/>
  <c r="O3672" i="2" s="1"/>
  <c r="S3671" i="2"/>
  <c r="Q3671" i="2"/>
  <c r="P3671" i="2"/>
  <c r="T3671" i="2" s="1"/>
  <c r="P2876" i="2"/>
  <c r="T2876" i="2" s="1"/>
  <c r="S2876" i="2"/>
  <c r="Q2876" i="2"/>
  <c r="N2877" i="2"/>
  <c r="O2877" i="2" s="1"/>
  <c r="S3333" i="2" s="1"/>
  <c r="P3672" i="2" l="1"/>
  <c r="T3672" i="2" s="1"/>
  <c r="Q3672" i="2"/>
  <c r="S3672" i="2"/>
  <c r="A3674" i="2"/>
  <c r="N3673" i="2"/>
  <c r="O3673" i="2" s="1"/>
  <c r="P2877" i="2"/>
  <c r="T2877" i="2" s="1"/>
  <c r="S2877" i="2"/>
  <c r="Q2877" i="2"/>
  <c r="N2878" i="2"/>
  <c r="O2878" i="2" s="1"/>
  <c r="S3334" i="2" s="1"/>
  <c r="N3674" i="2" l="1"/>
  <c r="O3674" i="2" s="1"/>
  <c r="A3675" i="2"/>
  <c r="Q3673" i="2"/>
  <c r="P3673" i="2"/>
  <c r="T3673" i="2" s="1"/>
  <c r="S3673" i="2"/>
  <c r="Q2878" i="2"/>
  <c r="P2878" i="2"/>
  <c r="T2878" i="2" s="1"/>
  <c r="S2878" i="2"/>
  <c r="N2879" i="2"/>
  <c r="O2879" i="2" s="1"/>
  <c r="S3335" i="2" s="1"/>
  <c r="A3676" i="2" l="1"/>
  <c r="N3675" i="2"/>
  <c r="O3675" i="2" s="1"/>
  <c r="S3674" i="2"/>
  <c r="Q3674" i="2"/>
  <c r="P3674" i="2"/>
  <c r="T3674" i="2" s="1"/>
  <c r="N2880" i="2"/>
  <c r="O2880" i="2" s="1"/>
  <c r="S3336" i="2" s="1"/>
  <c r="Q2879" i="2"/>
  <c r="P2879" i="2"/>
  <c r="T2879" i="2" s="1"/>
  <c r="S2879" i="2"/>
  <c r="P3675" i="2" l="1"/>
  <c r="T3675" i="2" s="1"/>
  <c r="Q3675" i="2"/>
  <c r="S3675" i="2"/>
  <c r="A3677" i="2"/>
  <c r="N3676" i="2"/>
  <c r="O3676" i="2" s="1"/>
  <c r="N2881" i="2"/>
  <c r="O2881" i="2" s="1"/>
  <c r="S3337" i="2" s="1"/>
  <c r="P2880" i="2"/>
  <c r="T2880" i="2" s="1"/>
  <c r="S2880" i="2"/>
  <c r="Q2880" i="2"/>
  <c r="N3677" i="2" l="1"/>
  <c r="O3677" i="2" s="1"/>
  <c r="A3678" i="2"/>
  <c r="Q3676" i="2"/>
  <c r="P3676" i="2"/>
  <c r="T3676" i="2" s="1"/>
  <c r="S3676" i="2"/>
  <c r="N2882" i="2"/>
  <c r="O2882" i="2" s="1"/>
  <c r="S3338" i="2" s="1"/>
  <c r="Q2881" i="2"/>
  <c r="S2881" i="2"/>
  <c r="P2881" i="2"/>
  <c r="T2881" i="2" s="1"/>
  <c r="A3679" i="2" l="1"/>
  <c r="N3678" i="2"/>
  <c r="O3678" i="2" s="1"/>
  <c r="Q3677" i="2"/>
  <c r="S3677" i="2"/>
  <c r="P3677" i="2"/>
  <c r="T3677" i="2" s="1"/>
  <c r="N2883" i="2"/>
  <c r="O2883" i="2" s="1"/>
  <c r="S3339" i="2" s="1"/>
  <c r="S2882" i="2"/>
  <c r="P2882" i="2"/>
  <c r="T2882" i="2" s="1"/>
  <c r="Q2882" i="2"/>
  <c r="P3678" i="2" l="1"/>
  <c r="T3678" i="2" s="1"/>
  <c r="Q3678" i="2"/>
  <c r="S3678" i="2"/>
  <c r="N3679" i="2"/>
  <c r="O3679" i="2" s="1"/>
  <c r="A3680" i="2"/>
  <c r="Q2883" i="2"/>
  <c r="P2883" i="2"/>
  <c r="T2883" i="2" s="1"/>
  <c r="S2883" i="2"/>
  <c r="N2884" i="2"/>
  <c r="O2884" i="2" s="1"/>
  <c r="S3340" i="2" s="1"/>
  <c r="A3681" i="2" l="1"/>
  <c r="N3680" i="2"/>
  <c r="O3680" i="2" s="1"/>
  <c r="P3679" i="2"/>
  <c r="T3679" i="2" s="1"/>
  <c r="S3679" i="2"/>
  <c r="Q3679" i="2"/>
  <c r="P2884" i="2"/>
  <c r="T2884" i="2" s="1"/>
  <c r="Q2884" i="2"/>
  <c r="S2884" i="2"/>
  <c r="N2885" i="2"/>
  <c r="O2885" i="2" s="1"/>
  <c r="S3341" i="2" s="1"/>
  <c r="Q3680" i="2" l="1"/>
  <c r="P3680" i="2"/>
  <c r="T3680" i="2" s="1"/>
  <c r="S3680" i="2"/>
  <c r="A3682" i="2"/>
  <c r="N3681" i="2"/>
  <c r="O3681" i="2" s="1"/>
  <c r="Q2885" i="2"/>
  <c r="S2885" i="2"/>
  <c r="P2885" i="2"/>
  <c r="T2885" i="2" s="1"/>
  <c r="N2886" i="2"/>
  <c r="O2886" i="2" s="1"/>
  <c r="S3342" i="2" s="1"/>
  <c r="P3681" i="2" l="1"/>
  <c r="T3681" i="2" s="1"/>
  <c r="Q3681" i="2"/>
  <c r="S3681" i="2"/>
  <c r="A3683" i="2"/>
  <c r="N3682" i="2"/>
  <c r="O3682" i="2" s="1"/>
  <c r="Q2886" i="2"/>
  <c r="P2886" i="2"/>
  <c r="T2886" i="2" s="1"/>
  <c r="S2886" i="2"/>
  <c r="N2887" i="2"/>
  <c r="O2887" i="2" s="1"/>
  <c r="S3343" i="2" s="1"/>
  <c r="Q3682" i="2" l="1"/>
  <c r="P3682" i="2"/>
  <c r="T3682" i="2" s="1"/>
  <c r="S3682" i="2"/>
  <c r="A3684" i="2"/>
  <c r="N3683" i="2"/>
  <c r="O3683" i="2" s="1"/>
  <c r="N2888" i="2"/>
  <c r="O2888" i="2" s="1"/>
  <c r="S3344" i="2" s="1"/>
  <c r="Q2887" i="2"/>
  <c r="S2887" i="2"/>
  <c r="P2887" i="2"/>
  <c r="T2887" i="2" s="1"/>
  <c r="P3683" i="2" l="1"/>
  <c r="T3683" i="2" s="1"/>
  <c r="Q3683" i="2"/>
  <c r="S3683" i="2"/>
  <c r="A3685" i="2"/>
  <c r="N3684" i="2"/>
  <c r="O3684" i="2" s="1"/>
  <c r="N2890" i="2"/>
  <c r="O2890" i="2" s="1"/>
  <c r="S3346" i="2" s="1"/>
  <c r="N2889" i="2"/>
  <c r="O2889" i="2" s="1"/>
  <c r="S3345" i="2" s="1"/>
  <c r="Q2888" i="2"/>
  <c r="P2888" i="2"/>
  <c r="T2888" i="2" s="1"/>
  <c r="S2888" i="2"/>
  <c r="Q3684" i="2" l="1"/>
  <c r="P3684" i="2"/>
  <c r="T3684" i="2" s="1"/>
  <c r="S3684" i="2"/>
  <c r="N3685" i="2"/>
  <c r="O3685" i="2" s="1"/>
  <c r="A3686" i="2"/>
  <c r="A3687" i="2"/>
  <c r="Q2890" i="2"/>
  <c r="S2890" i="2"/>
  <c r="P2890" i="2"/>
  <c r="N2891" i="2"/>
  <c r="O2891" i="2" s="1"/>
  <c r="S3347" i="2" s="1"/>
  <c r="S2889" i="2"/>
  <c r="Q2889" i="2"/>
  <c r="P2889" i="2"/>
  <c r="N3686" i="2" l="1"/>
  <c r="O3686" i="2" s="1"/>
  <c r="N3687" i="2"/>
  <c r="O3687" i="2" s="1"/>
  <c r="A3688" i="2"/>
  <c r="Q3685" i="2"/>
  <c r="P3685" i="2"/>
  <c r="T3685" i="2" s="1"/>
  <c r="S3685" i="2"/>
  <c r="N2892" i="2"/>
  <c r="O2892" i="2" s="1"/>
  <c r="S3348" i="2" s="1"/>
  <c r="Q2891" i="2"/>
  <c r="S2891" i="2"/>
  <c r="P2891" i="2"/>
  <c r="T2889" i="2"/>
  <c r="Q3686" i="2" l="1"/>
  <c r="S3686" i="2"/>
  <c r="P3686" i="2"/>
  <c r="T3686" i="2" s="1"/>
  <c r="N3688" i="2"/>
  <c r="O3688" i="2" s="1"/>
  <c r="A3689" i="2"/>
  <c r="Q3687" i="2"/>
  <c r="P3687" i="2"/>
  <c r="T3687" i="2" s="1"/>
  <c r="S3687" i="2"/>
  <c r="Q2892" i="2"/>
  <c r="S2892" i="2"/>
  <c r="P2892" i="2"/>
  <c r="N2893" i="2"/>
  <c r="O2893" i="2" s="1"/>
  <c r="S3349" i="2" s="1"/>
  <c r="A3690" i="2" l="1"/>
  <c r="N3689" i="2"/>
  <c r="O3689" i="2" s="1"/>
  <c r="S3688" i="2"/>
  <c r="P3688" i="2"/>
  <c r="Q3688" i="2"/>
  <c r="N2894" i="2"/>
  <c r="O2894" i="2" s="1"/>
  <c r="S3350" i="2" s="1"/>
  <c r="P2893" i="2"/>
  <c r="S2893" i="2"/>
  <c r="Q2893" i="2"/>
  <c r="P3689" i="2" l="1"/>
  <c r="Q3689" i="2"/>
  <c r="S3689" i="2"/>
  <c r="A3691" i="2"/>
  <c r="N3690" i="2"/>
  <c r="O3690" i="2" s="1"/>
  <c r="P2894" i="2"/>
  <c r="Q2894" i="2"/>
  <c r="S2894" i="2"/>
  <c r="N2895" i="2"/>
  <c r="O2895" i="2" s="1"/>
  <c r="S3351" i="2" s="1"/>
  <c r="P3690" i="2" l="1"/>
  <c r="Q3690" i="2"/>
  <c r="S3690" i="2"/>
  <c r="N3691" i="2"/>
  <c r="O3691" i="2" s="1"/>
  <c r="A3692" i="2"/>
  <c r="N2896" i="2"/>
  <c r="O2896" i="2" s="1"/>
  <c r="S3352" i="2" s="1"/>
  <c r="S2895" i="2"/>
  <c r="P2895" i="2"/>
  <c r="Q2895" i="2"/>
  <c r="P3691" i="2" l="1"/>
  <c r="S3691" i="2"/>
  <c r="Q3691" i="2"/>
  <c r="A3693" i="2"/>
  <c r="N3692" i="2"/>
  <c r="O3692" i="2" s="1"/>
  <c r="N2897" i="2"/>
  <c r="O2897" i="2" s="1"/>
  <c r="S3353" i="2" s="1"/>
  <c r="S2896" i="2"/>
  <c r="Q2896" i="2"/>
  <c r="P2896" i="2"/>
  <c r="P3692" i="2" l="1"/>
  <c r="Q3692" i="2"/>
  <c r="S3692" i="2"/>
  <c r="N3693" i="2"/>
  <c r="O3693" i="2" s="1"/>
  <c r="A3694" i="2"/>
  <c r="P2897" i="2"/>
  <c r="Q2897" i="2"/>
  <c r="S2897" i="2"/>
  <c r="N2898" i="2"/>
  <c r="O2898" i="2" s="1"/>
  <c r="S3354" i="2" s="1"/>
  <c r="P3693" i="2" l="1"/>
  <c r="S3693" i="2"/>
  <c r="Q3693" i="2"/>
  <c r="N3694" i="2"/>
  <c r="O3694" i="2" s="1"/>
  <c r="A3695" i="2"/>
  <c r="P2898" i="2"/>
  <c r="Q2898" i="2"/>
  <c r="S2898" i="2"/>
  <c r="N2899" i="2"/>
  <c r="O2899" i="2" s="1"/>
  <c r="S3355" i="2" s="1"/>
  <c r="S3694" i="2" l="1"/>
  <c r="Q3694" i="2"/>
  <c r="P3694" i="2"/>
  <c r="N3695" i="2"/>
  <c r="O3695" i="2" s="1"/>
  <c r="A3696" i="2"/>
  <c r="N2900" i="2"/>
  <c r="O2900" i="2" s="1"/>
  <c r="S3356" i="2" s="1"/>
  <c r="P2899" i="2"/>
  <c r="Q2899" i="2"/>
  <c r="S2899" i="2"/>
  <c r="P3695" i="2" l="1"/>
  <c r="S3695" i="2"/>
  <c r="Q3695" i="2"/>
  <c r="N3696" i="2"/>
  <c r="O3696" i="2" s="1"/>
  <c r="A3697" i="2"/>
  <c r="Q2900" i="2"/>
  <c r="P2900" i="2"/>
  <c r="S2900" i="2"/>
  <c r="N2901" i="2"/>
  <c r="O2901" i="2" s="1"/>
  <c r="S3357" i="2" s="1"/>
  <c r="Q3696" i="2" l="1"/>
  <c r="S3696" i="2"/>
  <c r="P3696" i="2"/>
  <c r="N3697" i="2"/>
  <c r="O3697" i="2" s="1"/>
  <c r="A3698" i="2"/>
  <c r="S2901" i="2"/>
  <c r="Q2901" i="2"/>
  <c r="P2901" i="2"/>
  <c r="N2902" i="2"/>
  <c r="O2902" i="2" s="1"/>
  <c r="S3358" i="2" s="1"/>
  <c r="P3697" i="2" l="1"/>
  <c r="S3697" i="2"/>
  <c r="Q3697" i="2"/>
  <c r="N3698" i="2"/>
  <c r="O3698" i="2" s="1"/>
  <c r="A3699" i="2"/>
  <c r="S2902" i="2"/>
  <c r="P2902" i="2"/>
  <c r="Q2902" i="2"/>
  <c r="N2903" i="2"/>
  <c r="O2903" i="2" s="1"/>
  <c r="S3359" i="2" s="1"/>
  <c r="P3698" i="2" l="1"/>
  <c r="Q3698" i="2"/>
  <c r="S3698" i="2"/>
  <c r="N3699" i="2"/>
  <c r="O3699" i="2" s="1"/>
  <c r="A3700" i="2"/>
  <c r="N2904" i="2"/>
  <c r="O2904" i="2" s="1"/>
  <c r="S3360" i="2" s="1"/>
  <c r="S2903" i="2"/>
  <c r="P2903" i="2"/>
  <c r="Q2903" i="2"/>
  <c r="Q3699" i="2" l="1"/>
  <c r="P3699" i="2"/>
  <c r="S3699" i="2"/>
  <c r="N3700" i="2"/>
  <c r="O3700" i="2" s="1"/>
  <c r="A3701" i="2"/>
  <c r="N2905" i="2"/>
  <c r="O2905" i="2" s="1"/>
  <c r="S3361" i="2" s="1"/>
  <c r="Q2904" i="2"/>
  <c r="P2904" i="2"/>
  <c r="S2904" i="2"/>
  <c r="P3700" i="2" l="1"/>
  <c r="Q3700" i="2"/>
  <c r="S3700" i="2"/>
  <c r="N3701" i="2"/>
  <c r="O3701" i="2" s="1"/>
  <c r="A3702" i="2"/>
  <c r="N2906" i="2"/>
  <c r="O2906" i="2" s="1"/>
  <c r="S3362" i="2" s="1"/>
  <c r="Q2905" i="2"/>
  <c r="P2905" i="2"/>
  <c r="S2905" i="2"/>
  <c r="S3701" i="2" l="1"/>
  <c r="Q3701" i="2"/>
  <c r="P3701" i="2"/>
  <c r="N3702" i="2"/>
  <c r="O3702" i="2" s="1"/>
  <c r="A3703" i="2"/>
  <c r="Q2906" i="2"/>
  <c r="P2906" i="2"/>
  <c r="S2906" i="2"/>
  <c r="N2907" i="2"/>
  <c r="O2907" i="2" s="1"/>
  <c r="S3363" i="2" s="1"/>
  <c r="P3702" i="2" l="1"/>
  <c r="S3702" i="2"/>
  <c r="Q3702" i="2"/>
  <c r="N3703" i="2"/>
  <c r="O3703" i="2" s="1"/>
  <c r="A3704" i="2"/>
  <c r="Q2907" i="2"/>
  <c r="S2907" i="2"/>
  <c r="P2907" i="2"/>
  <c r="N2908" i="2"/>
  <c r="O2908" i="2" s="1"/>
  <c r="S3364" i="2" s="1"/>
  <c r="P3703" i="2" l="1"/>
  <c r="Q3703" i="2"/>
  <c r="S3703" i="2"/>
  <c r="N3704" i="2"/>
  <c r="O3704" i="2" s="1"/>
  <c r="A3705" i="2"/>
  <c r="Q2908" i="2"/>
  <c r="S2908" i="2"/>
  <c r="P2908" i="2"/>
  <c r="N2909" i="2"/>
  <c r="O2909" i="2" s="1"/>
  <c r="S3365" i="2" s="1"/>
  <c r="S3704" i="2" l="1"/>
  <c r="Q3704" i="2"/>
  <c r="P3704" i="2"/>
  <c r="N3705" i="2"/>
  <c r="O3705" i="2" s="1"/>
  <c r="A3706" i="2"/>
  <c r="N2910" i="2"/>
  <c r="O2910" i="2" s="1"/>
  <c r="S3366" i="2" s="1"/>
  <c r="P2909" i="2"/>
  <c r="Q2909" i="2"/>
  <c r="S2909" i="2"/>
  <c r="P3705" i="2" l="1"/>
  <c r="Q3705" i="2"/>
  <c r="S3705" i="2"/>
  <c r="N3706" i="2"/>
  <c r="O3706" i="2" s="1"/>
  <c r="A3707" i="2"/>
  <c r="N2911" i="2"/>
  <c r="O2911" i="2" s="1"/>
  <c r="S3367" i="2" s="1"/>
  <c r="P2910" i="2"/>
  <c r="S2910" i="2"/>
  <c r="Q2910" i="2"/>
  <c r="S3706" i="2" l="1"/>
  <c r="P3706" i="2"/>
  <c r="Q3706" i="2"/>
  <c r="A3708" i="2"/>
  <c r="N3707" i="2"/>
  <c r="O3707" i="2" s="1"/>
  <c r="S2911" i="2"/>
  <c r="P2911" i="2"/>
  <c r="Q2911" i="2"/>
  <c r="N2912" i="2"/>
  <c r="O2912" i="2" s="1"/>
  <c r="S3368" i="2" s="1"/>
  <c r="A3709" i="2" l="1"/>
  <c r="N3708" i="2"/>
  <c r="O3708" i="2" s="1"/>
  <c r="P3707" i="2"/>
  <c r="Q3707" i="2"/>
  <c r="S3707" i="2"/>
  <c r="S2912" i="2"/>
  <c r="Q2912" i="2"/>
  <c r="P2912" i="2"/>
  <c r="N2913" i="2"/>
  <c r="O2913" i="2" s="1"/>
  <c r="S3369" i="2" s="1"/>
  <c r="P3708" i="2" l="1"/>
  <c r="Q3708" i="2"/>
  <c r="S3708" i="2"/>
  <c r="N3709" i="2"/>
  <c r="O3709" i="2" s="1"/>
  <c r="A3710" i="2"/>
  <c r="N2914" i="2"/>
  <c r="O2914" i="2" s="1"/>
  <c r="S3370" i="2" s="1"/>
  <c r="P2913" i="2"/>
  <c r="S2913" i="2"/>
  <c r="Q2913" i="2"/>
  <c r="S3709" i="2" l="1"/>
  <c r="P3709" i="2"/>
  <c r="Q3709" i="2"/>
  <c r="A3711" i="2"/>
  <c r="N3710" i="2"/>
  <c r="O3710" i="2" s="1"/>
  <c r="N2915" i="2"/>
  <c r="O2915" i="2" s="1"/>
  <c r="S3371" i="2" s="1"/>
  <c r="P2914" i="2"/>
  <c r="Q2914" i="2"/>
  <c r="S2914" i="2"/>
  <c r="P3710" i="2" l="1"/>
  <c r="Q3710" i="2"/>
  <c r="S3710" i="2"/>
  <c r="A3712" i="2"/>
  <c r="N3711" i="2"/>
  <c r="O3711" i="2" s="1"/>
  <c r="S2915" i="2"/>
  <c r="Q2915" i="2"/>
  <c r="P2915" i="2"/>
  <c r="N2916" i="2"/>
  <c r="O2916" i="2" s="1"/>
  <c r="S3372" i="2" s="1"/>
  <c r="N3712" i="2" l="1"/>
  <c r="O3712" i="2" s="1"/>
  <c r="A3713" i="2"/>
  <c r="P3711" i="2"/>
  <c r="Q3711" i="2"/>
  <c r="S3711" i="2"/>
  <c r="P2916" i="2"/>
  <c r="Q2916" i="2"/>
  <c r="S2916" i="2"/>
  <c r="N2917" i="2"/>
  <c r="O2917" i="2" s="1"/>
  <c r="S3373" i="2" s="1"/>
  <c r="A3714" i="2" l="1"/>
  <c r="N3713" i="2"/>
  <c r="O3713" i="2" s="1"/>
  <c r="S3712" i="2"/>
  <c r="P3712" i="2"/>
  <c r="Q3712" i="2"/>
  <c r="N2918" i="2"/>
  <c r="O2918" i="2" s="1"/>
  <c r="S3374" i="2" s="1"/>
  <c r="P2917" i="2"/>
  <c r="S2917" i="2"/>
  <c r="Q2917" i="2"/>
  <c r="P3713" i="2" l="1"/>
  <c r="Q3713" i="2"/>
  <c r="S3713" i="2"/>
  <c r="A3715" i="2"/>
  <c r="N3714" i="2"/>
  <c r="O3714" i="2" s="1"/>
  <c r="N2919" i="2"/>
  <c r="O2919" i="2" s="1"/>
  <c r="S3375" i="2" s="1"/>
  <c r="P2918" i="2"/>
  <c r="S2918" i="2"/>
  <c r="Q2918" i="2"/>
  <c r="P3714" i="2" l="1"/>
  <c r="Q3714" i="2"/>
  <c r="S3714" i="2"/>
  <c r="N3715" i="2"/>
  <c r="O3715" i="2" s="1"/>
  <c r="A3716" i="2"/>
  <c r="S2919" i="2"/>
  <c r="P2919" i="2"/>
  <c r="Q2919" i="2"/>
  <c r="N2920" i="2"/>
  <c r="O2920" i="2" s="1"/>
  <c r="S3376" i="2" s="1"/>
  <c r="A3717" i="2" l="1"/>
  <c r="N3716" i="2"/>
  <c r="O3716" i="2" s="1"/>
  <c r="Q3715" i="2"/>
  <c r="P3715" i="2"/>
  <c r="S3715" i="2"/>
  <c r="S2920" i="2"/>
  <c r="Q2920" i="2"/>
  <c r="P2920" i="2"/>
  <c r="N2921" i="2"/>
  <c r="O2921" i="2" s="1"/>
  <c r="S3377" i="2" s="1"/>
  <c r="P3716" i="2" l="1"/>
  <c r="Q3716" i="2"/>
  <c r="S3716" i="2"/>
  <c r="N3717" i="2"/>
  <c r="O3717" i="2" s="1"/>
  <c r="A3718" i="2"/>
  <c r="P2921" i="2"/>
  <c r="S2921" i="2"/>
  <c r="Q2921" i="2"/>
  <c r="N2922" i="2"/>
  <c r="O2922" i="2" s="1"/>
  <c r="S3378" i="2" s="1"/>
  <c r="A3719" i="2" l="1"/>
  <c r="N3718" i="2"/>
  <c r="O3718" i="2" s="1"/>
  <c r="P3717" i="2"/>
  <c r="S3717" i="2"/>
  <c r="Q3717" i="2"/>
  <c r="P2922" i="2"/>
  <c r="Q2922" i="2"/>
  <c r="S2922" i="2"/>
  <c r="N2923" i="2"/>
  <c r="O2923" i="2" s="1"/>
  <c r="S3379" i="2" s="1"/>
  <c r="A3720" i="2" l="1"/>
  <c r="N3719" i="2"/>
  <c r="O3719" i="2" s="1"/>
  <c r="P3718" i="2"/>
  <c r="Q3718" i="2"/>
  <c r="S3718" i="2"/>
  <c r="N2924" i="2"/>
  <c r="O2924" i="2" s="1"/>
  <c r="S3380" i="2" s="1"/>
  <c r="S2923" i="2"/>
  <c r="Q2923" i="2"/>
  <c r="P2923" i="2"/>
  <c r="Q3719" i="2" l="1"/>
  <c r="P3719" i="2"/>
  <c r="S3719" i="2"/>
  <c r="A3721" i="2"/>
  <c r="N3720" i="2"/>
  <c r="O3720" i="2" s="1"/>
  <c r="N2925" i="2"/>
  <c r="O2925" i="2" s="1"/>
  <c r="S3381" i="2" s="1"/>
  <c r="S2924" i="2"/>
  <c r="Q2924" i="2"/>
  <c r="P2924" i="2"/>
  <c r="Q3720" i="2" l="1"/>
  <c r="P3720" i="2"/>
  <c r="S3720" i="2"/>
  <c r="A3722" i="2"/>
  <c r="N3721" i="2"/>
  <c r="O3721" i="2" s="1"/>
  <c r="P2925" i="2"/>
  <c r="Q2925" i="2"/>
  <c r="S2925" i="2"/>
  <c r="N2926" i="2"/>
  <c r="O2926" i="2" s="1"/>
  <c r="S3382" i="2" s="1"/>
  <c r="P3721" i="2" l="1"/>
  <c r="Q3721" i="2"/>
  <c r="S3721" i="2"/>
  <c r="A3723" i="2"/>
  <c r="N3722" i="2"/>
  <c r="O3722" i="2" s="1"/>
  <c r="N2928" i="2"/>
  <c r="O2928" i="2" s="1"/>
  <c r="Q2926" i="2"/>
  <c r="P2926" i="2"/>
  <c r="S2926" i="2"/>
  <c r="N2927" i="2"/>
  <c r="O2927" i="2" s="1"/>
  <c r="S3383" i="2" s="1"/>
  <c r="Q3722" i="2" l="1"/>
  <c r="P3722" i="2"/>
  <c r="S3722" i="2"/>
  <c r="N3723" i="2"/>
  <c r="O3723" i="2" s="1"/>
  <c r="A3725" i="2"/>
  <c r="A3724" i="2"/>
  <c r="S3384" i="2"/>
  <c r="S2928" i="2"/>
  <c r="Q2928" i="2"/>
  <c r="P2928" i="2"/>
  <c r="N2929" i="2"/>
  <c r="O2929" i="2" s="1"/>
  <c r="S3385" i="2" s="1"/>
  <c r="S2927" i="2"/>
  <c r="Q2927" i="2"/>
  <c r="P2927" i="2"/>
  <c r="N3724" i="2" l="1"/>
  <c r="O3724" i="2" s="1"/>
  <c r="A3726" i="2"/>
  <c r="N3725" i="2"/>
  <c r="O3725" i="2" s="1"/>
  <c r="S3723" i="2"/>
  <c r="Q3723" i="2"/>
  <c r="P3723" i="2"/>
  <c r="T2966" i="2"/>
  <c r="S2929" i="2"/>
  <c r="Q2929" i="2"/>
  <c r="P2929" i="2"/>
  <c r="N2930" i="2"/>
  <c r="O2930" i="2" s="1"/>
  <c r="S3386" i="2" s="1"/>
  <c r="Q3724" i="2" l="1"/>
  <c r="S3724" i="2"/>
  <c r="P3724" i="2"/>
  <c r="N3726" i="2"/>
  <c r="O3726" i="2" s="1"/>
  <c r="A3727" i="2"/>
  <c r="S3725" i="2"/>
  <c r="Q3725" i="2"/>
  <c r="P3725" i="2"/>
  <c r="T2967" i="2"/>
  <c r="Q2930" i="2"/>
  <c r="P2930" i="2"/>
  <c r="S2930" i="2"/>
  <c r="N2931" i="2"/>
  <c r="O2931" i="2" s="1"/>
  <c r="S3387" i="2" s="1"/>
  <c r="A3728" i="2" l="1"/>
  <c r="N3727" i="2"/>
  <c r="O3727" i="2" s="1"/>
  <c r="P3726" i="2"/>
  <c r="S3726" i="2"/>
  <c r="Q3726" i="2"/>
  <c r="T2968" i="2"/>
  <c r="P2931" i="2"/>
  <c r="S2931" i="2"/>
  <c r="Q2931" i="2"/>
  <c r="N2932" i="2"/>
  <c r="O2932" i="2" s="1"/>
  <c r="S3388" i="2" s="1"/>
  <c r="P3727" i="2" l="1"/>
  <c r="Q3727" i="2"/>
  <c r="S3727" i="2"/>
  <c r="A3729" i="2"/>
  <c r="N3728" i="2"/>
  <c r="O3728" i="2" s="1"/>
  <c r="T2969" i="2"/>
  <c r="Q2932" i="2"/>
  <c r="S2932" i="2"/>
  <c r="P2932" i="2"/>
  <c r="N2933" i="2"/>
  <c r="O2933" i="2" s="1"/>
  <c r="S3389" i="2" s="1"/>
  <c r="P3728" i="2" l="1"/>
  <c r="Q3728" i="2"/>
  <c r="S3728" i="2"/>
  <c r="N3729" i="2"/>
  <c r="O3729" i="2" s="1"/>
  <c r="A3730" i="2"/>
  <c r="T2970" i="2"/>
  <c r="N2934" i="2"/>
  <c r="O2934" i="2" s="1"/>
  <c r="S3390" i="2" s="1"/>
  <c r="S2933" i="2"/>
  <c r="Q2933" i="2"/>
  <c r="P2933" i="2"/>
  <c r="N3730" i="2" l="1"/>
  <c r="O3730" i="2" s="1"/>
  <c r="A3731" i="2"/>
  <c r="P3729" i="2"/>
  <c r="S3729" i="2"/>
  <c r="Q3729" i="2"/>
  <c r="T2971" i="2"/>
  <c r="Q2934" i="2"/>
  <c r="S2934" i="2"/>
  <c r="P2934" i="2"/>
  <c r="N2935" i="2"/>
  <c r="O2935" i="2" s="1"/>
  <c r="S3391" i="2" s="1"/>
  <c r="N3731" i="2" l="1"/>
  <c r="O3731" i="2" s="1"/>
  <c r="A3732" i="2"/>
  <c r="Q3730" i="2"/>
  <c r="P3730" i="2"/>
  <c r="S3730" i="2"/>
  <c r="T2972" i="2"/>
  <c r="Q2935" i="2"/>
  <c r="P2935" i="2"/>
  <c r="S2935" i="2"/>
  <c r="N2936" i="2"/>
  <c r="O2936" i="2" s="1"/>
  <c r="S3392" i="2" s="1"/>
  <c r="N3732" i="2" l="1"/>
  <c r="O3732" i="2" s="1"/>
  <c r="A3733" i="2"/>
  <c r="S3731" i="2"/>
  <c r="Q3731" i="2"/>
  <c r="P3731" i="2"/>
  <c r="T2973" i="2"/>
  <c r="N2937" i="2"/>
  <c r="O2937" i="2" s="1"/>
  <c r="S3393" i="2" s="1"/>
  <c r="S2936" i="2"/>
  <c r="Q2936" i="2"/>
  <c r="P2936" i="2"/>
  <c r="N3733" i="2" l="1"/>
  <c r="O3733" i="2" s="1"/>
  <c r="A3734" i="2"/>
  <c r="Q3732" i="2"/>
  <c r="S3732" i="2"/>
  <c r="P3732" i="2"/>
  <c r="T2974" i="2"/>
  <c r="S2937" i="2"/>
  <c r="Q2937" i="2"/>
  <c r="P2937" i="2"/>
  <c r="N2938" i="2"/>
  <c r="O2938" i="2" s="1"/>
  <c r="S3394" i="2" s="1"/>
  <c r="N3734" i="2" l="1"/>
  <c r="O3734" i="2" s="1"/>
  <c r="A3735" i="2"/>
  <c r="S3733" i="2"/>
  <c r="Q3733" i="2"/>
  <c r="P3733" i="2"/>
  <c r="T2975" i="2"/>
  <c r="S2938" i="2"/>
  <c r="Q2938" i="2"/>
  <c r="P2938" i="2"/>
  <c r="N2939" i="2"/>
  <c r="O2939" i="2" s="1"/>
  <c r="S3395" i="2" s="1"/>
  <c r="N3735" i="2" l="1"/>
  <c r="O3735" i="2" s="1"/>
  <c r="A3736" i="2"/>
  <c r="P3734" i="2"/>
  <c r="S3734" i="2"/>
  <c r="Q3734" i="2"/>
  <c r="T2976" i="2"/>
  <c r="N2940" i="2"/>
  <c r="O2940" i="2" s="1"/>
  <c r="S3396" i="2" s="1"/>
  <c r="P2939" i="2"/>
  <c r="S2939" i="2"/>
  <c r="Q2939" i="2"/>
  <c r="N3736" i="2" l="1"/>
  <c r="O3736" i="2" s="1"/>
  <c r="A3737" i="2"/>
  <c r="S3735" i="2"/>
  <c r="Q3735" i="2"/>
  <c r="P3735" i="2"/>
  <c r="T2977" i="2"/>
  <c r="N2941" i="2"/>
  <c r="O2941" i="2" s="1"/>
  <c r="S3397" i="2" s="1"/>
  <c r="Q2940" i="2"/>
  <c r="P2940" i="2"/>
  <c r="S2940" i="2"/>
  <c r="N3737" i="2" l="1"/>
  <c r="O3737" i="2" s="1"/>
  <c r="A3738" i="2"/>
  <c r="S3736" i="2"/>
  <c r="P3736" i="2"/>
  <c r="Q3736" i="2"/>
  <c r="T2978" i="2"/>
  <c r="S2941" i="2"/>
  <c r="P2941" i="2"/>
  <c r="Q2941" i="2"/>
  <c r="N2942" i="2"/>
  <c r="O2942" i="2" s="1"/>
  <c r="S3398" i="2" s="1"/>
  <c r="N3738" i="2" l="1"/>
  <c r="O3738" i="2" s="1"/>
  <c r="A3739" i="2"/>
  <c r="S3737" i="2"/>
  <c r="Q3737" i="2"/>
  <c r="P3737" i="2"/>
  <c r="T2979" i="2"/>
  <c r="N2943" i="2"/>
  <c r="O2943" i="2" s="1"/>
  <c r="S3399" i="2" s="1"/>
  <c r="Q2942" i="2"/>
  <c r="P2942" i="2"/>
  <c r="S2942" i="2"/>
  <c r="N3739" i="2" l="1"/>
  <c r="O3739" i="2" s="1"/>
  <c r="A3740" i="2"/>
  <c r="P3738" i="2"/>
  <c r="Q3738" i="2"/>
  <c r="S3738" i="2"/>
  <c r="T2980" i="2"/>
  <c r="N2944" i="2"/>
  <c r="O2944" i="2" s="1"/>
  <c r="S3400" i="2" s="1"/>
  <c r="Q2943" i="2"/>
  <c r="P2943" i="2"/>
  <c r="S2943" i="2"/>
  <c r="N3740" i="2" l="1"/>
  <c r="O3740" i="2" s="1"/>
  <c r="A3741" i="2"/>
  <c r="S3739" i="2"/>
  <c r="P3739" i="2"/>
  <c r="Q3739" i="2"/>
  <c r="T2981" i="2"/>
  <c r="Q2944" i="2"/>
  <c r="P2944" i="2"/>
  <c r="S2944" i="2"/>
  <c r="N2945" i="2"/>
  <c r="O2945" i="2" s="1"/>
  <c r="S3401" i="2" s="1"/>
  <c r="N3741" i="2" l="1"/>
  <c r="O3741" i="2" s="1"/>
  <c r="A3742" i="2"/>
  <c r="P3740" i="2"/>
  <c r="Q3740" i="2"/>
  <c r="S3740" i="2"/>
  <c r="T2982" i="2"/>
  <c r="N2946" i="2"/>
  <c r="O2946" i="2" s="1"/>
  <c r="S3402" i="2" s="1"/>
  <c r="S2945" i="2"/>
  <c r="Q2945" i="2"/>
  <c r="P2945" i="2"/>
  <c r="N3742" i="2" l="1"/>
  <c r="O3742" i="2" s="1"/>
  <c r="A3743" i="2"/>
  <c r="P3741" i="2"/>
  <c r="Q3741" i="2"/>
  <c r="S3741" i="2"/>
  <c r="T2983" i="2"/>
  <c r="N2947" i="2"/>
  <c r="O2947" i="2" s="1"/>
  <c r="S3403" i="2" s="1"/>
  <c r="S2946" i="2"/>
  <c r="Q2946" i="2"/>
  <c r="P2946" i="2"/>
  <c r="N3743" i="2" l="1"/>
  <c r="O3743" i="2" s="1"/>
  <c r="A3744" i="2"/>
  <c r="Q3742" i="2"/>
  <c r="S3742" i="2"/>
  <c r="P3742" i="2"/>
  <c r="T2984" i="2"/>
  <c r="P2947" i="2"/>
  <c r="Q2947" i="2"/>
  <c r="S2947" i="2"/>
  <c r="N2948" i="2"/>
  <c r="O2948" i="2" s="1"/>
  <c r="S3404" i="2" s="1"/>
  <c r="N3744" i="2" l="1"/>
  <c r="O3744" i="2" s="1"/>
  <c r="A3745" i="2"/>
  <c r="P3743" i="2"/>
  <c r="S3743" i="2"/>
  <c r="Q3743" i="2"/>
  <c r="T2985" i="2"/>
  <c r="Q2948" i="2"/>
  <c r="S2948" i="2"/>
  <c r="P2948" i="2"/>
  <c r="N2949" i="2"/>
  <c r="O2949" i="2" s="1"/>
  <c r="S3405" i="2" s="1"/>
  <c r="A3746" i="2" l="1"/>
  <c r="N3745" i="2"/>
  <c r="O3745" i="2" s="1"/>
  <c r="Q3744" i="2"/>
  <c r="P3744" i="2"/>
  <c r="S3744" i="2"/>
  <c r="T2986" i="2"/>
  <c r="N2950" i="2"/>
  <c r="O2950" i="2" s="1"/>
  <c r="S3406" i="2" s="1"/>
  <c r="S2949" i="2"/>
  <c r="Q2949" i="2"/>
  <c r="P2949" i="2"/>
  <c r="P3745" i="2" l="1"/>
  <c r="Q3745" i="2"/>
  <c r="S3745" i="2"/>
  <c r="A3747" i="2"/>
  <c r="N3746" i="2"/>
  <c r="O3746" i="2" s="1"/>
  <c r="T2987" i="2"/>
  <c r="N2951" i="2"/>
  <c r="O2951" i="2" s="1"/>
  <c r="S3407" i="2" s="1"/>
  <c r="S2950" i="2"/>
  <c r="P2950" i="2"/>
  <c r="Q2950" i="2"/>
  <c r="Q3746" i="2" l="1"/>
  <c r="P3746" i="2"/>
  <c r="S3746" i="2"/>
  <c r="N3747" i="2"/>
  <c r="O3747" i="2" s="1"/>
  <c r="A3748" i="2"/>
  <c r="T2988" i="2"/>
  <c r="P2951" i="2"/>
  <c r="S2951" i="2"/>
  <c r="Q2951" i="2"/>
  <c r="N2952" i="2"/>
  <c r="O2952" i="2" s="1"/>
  <c r="S3408" i="2" s="1"/>
  <c r="A3749" i="2" l="1"/>
  <c r="N3748" i="2"/>
  <c r="O3748" i="2" s="1"/>
  <c r="S3747" i="2"/>
  <c r="Q3747" i="2"/>
  <c r="P3747" i="2"/>
  <c r="T2989" i="2"/>
  <c r="P2952" i="2"/>
  <c r="Q2952" i="2"/>
  <c r="S2952" i="2"/>
  <c r="N2953" i="2"/>
  <c r="O2953" i="2" s="1"/>
  <c r="S3409" i="2" s="1"/>
  <c r="Q3748" i="2" l="1"/>
  <c r="P3748" i="2"/>
  <c r="S3748" i="2"/>
  <c r="A3750" i="2"/>
  <c r="N3749" i="2"/>
  <c r="O3749" i="2" s="1"/>
  <c r="T2990" i="2"/>
  <c r="N2954" i="2"/>
  <c r="O2954" i="2" s="1"/>
  <c r="S3410" i="2" s="1"/>
  <c r="S2953" i="2"/>
  <c r="P2953" i="2"/>
  <c r="Q2953" i="2"/>
  <c r="P3749" i="2" l="1"/>
  <c r="Q3749" i="2"/>
  <c r="S3749" i="2"/>
  <c r="N3750" i="2"/>
  <c r="O3750" i="2" s="1"/>
  <c r="A3751" i="2"/>
  <c r="T2991" i="2"/>
  <c r="N2955" i="2"/>
  <c r="O2955" i="2" s="1"/>
  <c r="S3411" i="2" s="1"/>
  <c r="S2954" i="2"/>
  <c r="Q2954" i="2"/>
  <c r="P2954" i="2"/>
  <c r="A3752" i="2" l="1"/>
  <c r="N3751" i="2"/>
  <c r="O3751" i="2" s="1"/>
  <c r="S3750" i="2"/>
  <c r="Q3750" i="2"/>
  <c r="P3750" i="2"/>
  <c r="T2992" i="2"/>
  <c r="P2955" i="2"/>
  <c r="S2955" i="2"/>
  <c r="Q2955" i="2"/>
  <c r="N2956" i="2"/>
  <c r="O2956" i="2" s="1"/>
  <c r="S3412" i="2" s="1"/>
  <c r="A3753" i="2" l="1"/>
  <c r="N3752" i="2"/>
  <c r="O3752" i="2" s="1"/>
  <c r="Q3751" i="2"/>
  <c r="P3751" i="2"/>
  <c r="S3751" i="2"/>
  <c r="T2993" i="2"/>
  <c r="P2956" i="2"/>
  <c r="S2956" i="2"/>
  <c r="Q2956" i="2"/>
  <c r="N2957" i="2"/>
  <c r="O2957" i="2" s="1"/>
  <c r="S3413" i="2" s="1"/>
  <c r="Q3752" i="2" l="1"/>
  <c r="P3752" i="2"/>
  <c r="S3752" i="2"/>
  <c r="N3753" i="2"/>
  <c r="O3753" i="2" s="1"/>
  <c r="A3754" i="2"/>
  <c r="T2994" i="2"/>
  <c r="S2957" i="2"/>
  <c r="P2957" i="2"/>
  <c r="Q2957" i="2"/>
  <c r="N2958" i="2"/>
  <c r="O2958" i="2" s="1"/>
  <c r="S3414" i="2" s="1"/>
  <c r="A3755" i="2" l="1"/>
  <c r="N3754" i="2"/>
  <c r="O3754" i="2" s="1"/>
  <c r="P3753" i="2"/>
  <c r="S3753" i="2"/>
  <c r="Q3753" i="2"/>
  <c r="T2995" i="2"/>
  <c r="S2958" i="2"/>
  <c r="Q2958" i="2"/>
  <c r="P2958" i="2"/>
  <c r="N2959" i="2"/>
  <c r="O2959" i="2" s="1"/>
  <c r="S3415" i="2" s="1"/>
  <c r="Q3754" i="2" l="1"/>
  <c r="P3754" i="2"/>
  <c r="S3754" i="2"/>
  <c r="N3755" i="2"/>
  <c r="O3755" i="2" s="1"/>
  <c r="A3756" i="2"/>
  <c r="T2996" i="2"/>
  <c r="N2960" i="2"/>
  <c r="O2960" i="2" s="1"/>
  <c r="S3416" i="2" s="1"/>
  <c r="P2959" i="2"/>
  <c r="S2959" i="2"/>
  <c r="Q2959" i="2"/>
  <c r="A3757" i="2" l="1"/>
  <c r="N3756" i="2"/>
  <c r="O3756" i="2" s="1"/>
  <c r="P3755" i="2"/>
  <c r="S3755" i="2"/>
  <c r="Q3755" i="2"/>
  <c r="T2997" i="2"/>
  <c r="N2961" i="2"/>
  <c r="O2961" i="2" s="1"/>
  <c r="S3417" i="2" s="1"/>
  <c r="P2960" i="2"/>
  <c r="Q2960" i="2"/>
  <c r="S2960" i="2"/>
  <c r="P3756" i="2" l="1"/>
  <c r="Q3756" i="2"/>
  <c r="S3756" i="2"/>
  <c r="A3758" i="2"/>
  <c r="N3757" i="2"/>
  <c r="O3757" i="2" s="1"/>
  <c r="T2998" i="2"/>
  <c r="S2961" i="2"/>
  <c r="P2961" i="2"/>
  <c r="Q2961" i="2"/>
  <c r="N2962" i="2"/>
  <c r="O2962" i="2" s="1"/>
  <c r="S3418" i="2" s="1"/>
  <c r="P3757" i="2" l="1"/>
  <c r="Q3757" i="2"/>
  <c r="S3757" i="2"/>
  <c r="A3759" i="2"/>
  <c r="N3758" i="2"/>
  <c r="O3758" i="2" s="1"/>
  <c r="T2999" i="2"/>
  <c r="N2963" i="2"/>
  <c r="O2963" i="2" s="1"/>
  <c r="S3419" i="2" s="1"/>
  <c r="S2962" i="2"/>
  <c r="P2962" i="2"/>
  <c r="Q2962" i="2"/>
  <c r="A3760" i="2" l="1"/>
  <c r="N3759" i="2"/>
  <c r="O3759" i="2" s="1"/>
  <c r="P3758" i="2"/>
  <c r="Q3758" i="2"/>
  <c r="S3758" i="2"/>
  <c r="T3000" i="2"/>
  <c r="P2963" i="2"/>
  <c r="S2963" i="2"/>
  <c r="Q2963" i="2"/>
  <c r="N2964" i="2"/>
  <c r="O2964" i="2" s="1"/>
  <c r="Q3759" i="2" l="1"/>
  <c r="P3759" i="2"/>
  <c r="S3759" i="2"/>
  <c r="A3761" i="2"/>
  <c r="N3760" i="2"/>
  <c r="O3760" i="2" s="1"/>
  <c r="S3420" i="2"/>
  <c r="T3001" i="2"/>
  <c r="Q2964" i="2"/>
  <c r="S2964" i="2"/>
  <c r="P2964" i="2"/>
  <c r="N2965" i="2"/>
  <c r="O2965" i="2" s="1"/>
  <c r="N3761" i="2" l="1"/>
  <c r="O3761" i="2" s="1"/>
  <c r="A3763" i="2"/>
  <c r="A3762" i="2"/>
  <c r="Q3760" i="2"/>
  <c r="P3760" i="2"/>
  <c r="S3760" i="2"/>
  <c r="S3421" i="2"/>
  <c r="T3002" i="2"/>
  <c r="S2965" i="2"/>
  <c r="P2965" i="2"/>
  <c r="Q2965" i="2"/>
  <c r="A3764" i="2" l="1"/>
  <c r="N3763" i="2"/>
  <c r="O3763" i="2" s="1"/>
  <c r="N3762" i="2"/>
  <c r="O3762" i="2" s="1"/>
  <c r="S3761" i="2"/>
  <c r="Q3761" i="2"/>
  <c r="P3761" i="2"/>
  <c r="T3003" i="2"/>
  <c r="P3762" i="2" l="1"/>
  <c r="Q3762" i="2"/>
  <c r="S3762" i="2"/>
  <c r="S3763" i="2"/>
  <c r="Q3763" i="2"/>
  <c r="P3763" i="2"/>
  <c r="N3764" i="2"/>
  <c r="O3764" i="2" s="1"/>
  <c r="A3765" i="2"/>
  <c r="P3764" i="2" l="1"/>
  <c r="T3764" i="2" s="1"/>
  <c r="S3764" i="2"/>
  <c r="Q3764" i="2"/>
  <c r="A3766" i="2"/>
  <c r="N3765" i="2"/>
  <c r="O3765" i="2" s="1"/>
  <c r="A3767" i="2" l="1"/>
  <c r="N3766" i="2"/>
  <c r="O3766" i="2" s="1"/>
  <c r="P3765" i="2"/>
  <c r="T3765" i="2" s="1"/>
  <c r="Q3765" i="2"/>
  <c r="S3765" i="2"/>
  <c r="P3766" i="2" l="1"/>
  <c r="T3766" i="2" s="1"/>
  <c r="Q3766" i="2"/>
  <c r="S3766" i="2"/>
  <c r="N3767" i="2"/>
  <c r="O3767" i="2" s="1"/>
  <c r="A3768" i="2"/>
  <c r="N3768" i="2" l="1"/>
  <c r="O3768" i="2" s="1"/>
  <c r="A3769" i="2"/>
  <c r="S3767" i="2"/>
  <c r="Q3767" i="2"/>
  <c r="P3767" i="2"/>
  <c r="T3767" i="2" s="1"/>
  <c r="N3769" i="2" l="1"/>
  <c r="O3769" i="2" s="1"/>
  <c r="A3770" i="2"/>
  <c r="Q3768" i="2"/>
  <c r="P3768" i="2"/>
  <c r="T3768" i="2" s="1"/>
  <c r="S3768" i="2"/>
  <c r="N3770" i="2" l="1"/>
  <c r="O3770" i="2" s="1"/>
  <c r="A3771" i="2"/>
  <c r="P3769" i="2"/>
  <c r="T3769" i="2" s="1"/>
  <c r="S3769" i="2"/>
  <c r="Q3769" i="2"/>
  <c r="N3771" i="2" l="1"/>
  <c r="O3771" i="2" s="1"/>
  <c r="A3772" i="2"/>
  <c r="Q3770" i="2"/>
  <c r="P3770" i="2"/>
  <c r="T3770" i="2" s="1"/>
  <c r="S3770" i="2"/>
  <c r="N3772" i="2" l="1"/>
  <c r="O3772" i="2" s="1"/>
  <c r="A3773" i="2"/>
  <c r="S3771" i="2"/>
  <c r="Q3771" i="2"/>
  <c r="P3771" i="2"/>
  <c r="T3771" i="2" s="1"/>
  <c r="N3773" i="2" l="1"/>
  <c r="O3773" i="2" s="1"/>
  <c r="A3774" i="2"/>
  <c r="P3772" i="2"/>
  <c r="T3772" i="2" s="1"/>
  <c r="Q3772" i="2"/>
  <c r="S3772" i="2"/>
  <c r="N3774" i="2" l="1"/>
  <c r="O3774" i="2" s="1"/>
  <c r="A3775" i="2"/>
  <c r="P3773" i="2"/>
  <c r="T3773" i="2" s="1"/>
  <c r="S3773" i="2"/>
  <c r="Q3773" i="2"/>
  <c r="N3775" i="2" l="1"/>
  <c r="O3775" i="2" s="1"/>
  <c r="A3776" i="2"/>
  <c r="Q3774" i="2"/>
  <c r="P3774" i="2"/>
  <c r="T3774" i="2" s="1"/>
  <c r="S3774" i="2"/>
  <c r="N3776" i="2" l="1"/>
  <c r="O3776" i="2" s="1"/>
  <c r="A3777" i="2"/>
  <c r="P3775" i="2"/>
  <c r="T3775" i="2" s="1"/>
  <c r="S3775" i="2"/>
  <c r="Q3775" i="2"/>
  <c r="N3777" i="2" l="1"/>
  <c r="O3777" i="2" s="1"/>
  <c r="A3778" i="2"/>
  <c r="P3776" i="2"/>
  <c r="T3776" i="2" s="1"/>
  <c r="S3776" i="2"/>
  <c r="Q3776" i="2"/>
  <c r="N3778" i="2" l="1"/>
  <c r="O3778" i="2" s="1"/>
  <c r="A3779" i="2"/>
  <c r="P3777" i="2"/>
  <c r="T3777" i="2" s="1"/>
  <c r="S3777" i="2"/>
  <c r="Q3777" i="2"/>
  <c r="N3779" i="2" l="1"/>
  <c r="O3779" i="2" s="1"/>
  <c r="A3780" i="2"/>
  <c r="S3778" i="2"/>
  <c r="Q3778" i="2"/>
  <c r="P3778" i="2"/>
  <c r="T3778" i="2" s="1"/>
  <c r="N3780" i="2" l="1"/>
  <c r="O3780" i="2" s="1"/>
  <c r="A3781" i="2"/>
  <c r="P3779" i="2"/>
  <c r="T3779" i="2" s="1"/>
  <c r="Q3779" i="2"/>
  <c r="S3779" i="2"/>
  <c r="N3781" i="2" l="1"/>
  <c r="O3781" i="2" s="1"/>
  <c r="A3782" i="2"/>
  <c r="P3780" i="2"/>
  <c r="T3780" i="2" s="1"/>
  <c r="Q3780" i="2"/>
  <c r="S3780" i="2"/>
  <c r="N3782" i="2" l="1"/>
  <c r="O3782" i="2" s="1"/>
  <c r="A3783" i="2"/>
  <c r="P3781" i="2"/>
  <c r="T3781" i="2" s="1"/>
  <c r="S3781" i="2"/>
  <c r="Q3781" i="2"/>
  <c r="A3784" i="2" l="1"/>
  <c r="N3783" i="2"/>
  <c r="O3783" i="2" s="1"/>
  <c r="S3782" i="2"/>
  <c r="P3782" i="2"/>
  <c r="T3782" i="2" s="1"/>
  <c r="Q3782" i="2"/>
  <c r="Q3783" i="2" l="1"/>
  <c r="P3783" i="2"/>
  <c r="T3783" i="2" s="1"/>
  <c r="S3783" i="2"/>
  <c r="A3785" i="2"/>
  <c r="N3784" i="2"/>
  <c r="O3784" i="2" s="1"/>
  <c r="P3784" i="2" l="1"/>
  <c r="T3784" i="2" s="1"/>
  <c r="Q3784" i="2"/>
  <c r="S3784" i="2"/>
  <c r="N3785" i="2"/>
  <c r="O3785" i="2" s="1"/>
  <c r="A3786" i="2"/>
  <c r="A3787" i="2" l="1"/>
  <c r="N3786" i="2"/>
  <c r="O3786" i="2" s="1"/>
  <c r="P3785" i="2"/>
  <c r="T3785" i="2" s="1"/>
  <c r="S3785" i="2"/>
  <c r="Q3785" i="2"/>
  <c r="P3786" i="2" l="1"/>
  <c r="T3786" i="2" s="1"/>
  <c r="Q3786" i="2"/>
  <c r="S3786" i="2"/>
  <c r="A3788" i="2"/>
  <c r="N3787" i="2"/>
  <c r="O3787" i="2" s="1"/>
  <c r="P3787" i="2" l="1"/>
  <c r="T3787" i="2" s="1"/>
  <c r="Q3787" i="2"/>
  <c r="S3787" i="2"/>
  <c r="N3788" i="2"/>
  <c r="O3788" i="2" s="1"/>
  <c r="A3789" i="2"/>
  <c r="A3790" i="2" l="1"/>
  <c r="N3789" i="2"/>
  <c r="O3789" i="2" s="1"/>
  <c r="P3788" i="2"/>
  <c r="T3788" i="2" s="1"/>
  <c r="S3788" i="2"/>
  <c r="Q3788" i="2"/>
  <c r="P3789" i="2" l="1"/>
  <c r="T3789" i="2" s="1"/>
  <c r="Q3789" i="2"/>
  <c r="S3789" i="2"/>
  <c r="A3791" i="2"/>
  <c r="N3790" i="2"/>
  <c r="O3790" i="2" s="1"/>
  <c r="P3790" i="2" l="1"/>
  <c r="T3790" i="2" s="1"/>
  <c r="Q3790" i="2"/>
  <c r="S3790" i="2"/>
  <c r="N3791" i="2"/>
  <c r="O3791" i="2" s="1"/>
  <c r="A3792" i="2"/>
  <c r="A3793" i="2" l="1"/>
  <c r="N3792" i="2"/>
  <c r="O3792" i="2" s="1"/>
  <c r="P3791" i="2"/>
  <c r="T3791" i="2" s="1"/>
  <c r="S3791" i="2"/>
  <c r="Q3791" i="2"/>
  <c r="P3792" i="2" l="1"/>
  <c r="T3792" i="2" s="1"/>
  <c r="Q3792" i="2"/>
  <c r="S3792" i="2"/>
  <c r="N3793" i="2"/>
  <c r="O3793" i="2" s="1"/>
  <c r="A3794" i="2"/>
  <c r="A3795" i="2" l="1"/>
  <c r="N3794" i="2"/>
  <c r="O3794" i="2" s="1"/>
  <c r="P3793" i="2"/>
  <c r="T3793" i="2" s="1"/>
  <c r="Q3793" i="2"/>
  <c r="S3793" i="2"/>
  <c r="Q3794" i="2" l="1"/>
  <c r="P3794" i="2"/>
  <c r="T3794" i="2" s="1"/>
  <c r="S3794" i="2"/>
  <c r="A3796" i="2"/>
  <c r="N3795" i="2"/>
  <c r="O3795" i="2" s="1"/>
  <c r="Q3795" i="2" l="1"/>
  <c r="P3795" i="2"/>
  <c r="T3795" i="2" s="1"/>
  <c r="S3795" i="2"/>
  <c r="A3797" i="2"/>
  <c r="N3796" i="2"/>
  <c r="O3796" i="2" s="1"/>
  <c r="Q3796" i="2" l="1"/>
  <c r="P3796" i="2"/>
  <c r="T3796" i="2" s="1"/>
  <c r="S3796" i="2"/>
  <c r="A3798" i="2"/>
  <c r="N3797" i="2"/>
  <c r="O3797" i="2" s="1"/>
  <c r="Q3797" i="2" l="1"/>
  <c r="P3797" i="2"/>
  <c r="T3797" i="2" s="1"/>
  <c r="S3797" i="2"/>
  <c r="A3799" i="2"/>
  <c r="N3798" i="2"/>
  <c r="O3798" i="2" s="1"/>
  <c r="Q3798" i="2" l="1"/>
  <c r="P3798" i="2"/>
  <c r="T3798" i="2" s="1"/>
  <c r="S3798" i="2"/>
  <c r="N3799" i="2"/>
  <c r="O3799" i="2" s="1"/>
  <c r="A3800" i="2"/>
  <c r="A3801" i="2"/>
  <c r="A3802" i="2" l="1"/>
  <c r="N3801" i="2"/>
  <c r="O3801" i="2" s="1"/>
  <c r="N3800" i="2"/>
  <c r="O3800" i="2" s="1"/>
  <c r="S3799" i="2"/>
  <c r="P3799" i="2"/>
  <c r="T3799" i="2" s="1"/>
  <c r="Q3799" i="2"/>
  <c r="S3800" i="2" l="1"/>
  <c r="Q3800" i="2"/>
  <c r="P3800" i="2"/>
  <c r="T3800" i="2" s="1"/>
  <c r="P3801" i="2"/>
  <c r="T3801" i="2" s="1"/>
  <c r="Q3801" i="2"/>
  <c r="S3801" i="2"/>
  <c r="N3802" i="2"/>
  <c r="O3802" i="2" s="1"/>
  <c r="A3803" i="2"/>
  <c r="P3802" i="2" l="1"/>
  <c r="Q3802" i="2"/>
  <c r="S3802" i="2"/>
  <c r="A3804" i="2"/>
  <c r="N3803" i="2"/>
  <c r="O3803" i="2" s="1"/>
  <c r="A3805" i="2" l="1"/>
  <c r="N3804" i="2"/>
  <c r="O3804" i="2" s="1"/>
  <c r="P3803" i="2"/>
  <c r="Q3803" i="2"/>
  <c r="S3803" i="2"/>
  <c r="Q3804" i="2" l="1"/>
  <c r="P3804" i="2"/>
  <c r="S3804" i="2"/>
  <c r="N3805" i="2"/>
  <c r="O3805" i="2" s="1"/>
  <c r="A3806" i="2"/>
  <c r="N3806" i="2" l="1"/>
  <c r="O3806" i="2" s="1"/>
  <c r="A3807" i="2"/>
  <c r="P3805" i="2"/>
  <c r="S3805" i="2"/>
  <c r="Q3805" i="2"/>
  <c r="N3807" i="2" l="1"/>
  <c r="O3807" i="2" s="1"/>
  <c r="A3808" i="2"/>
  <c r="Q3806" i="2"/>
  <c r="P3806" i="2"/>
  <c r="S3806" i="2"/>
  <c r="N3808" i="2" l="1"/>
  <c r="O3808" i="2" s="1"/>
  <c r="A3809" i="2"/>
  <c r="P3807" i="2"/>
  <c r="S3807" i="2"/>
  <c r="Q3807" i="2"/>
  <c r="N3809" i="2" l="1"/>
  <c r="O3809" i="2" s="1"/>
  <c r="A3810" i="2"/>
  <c r="S3808" i="2"/>
  <c r="P3808" i="2"/>
  <c r="Q3808" i="2"/>
  <c r="N3810" i="2" l="1"/>
  <c r="O3810" i="2" s="1"/>
  <c r="A3811" i="2"/>
  <c r="S3809" i="2"/>
  <c r="Q3809" i="2"/>
  <c r="P3809" i="2"/>
  <c r="N3811" i="2" l="1"/>
  <c r="O3811" i="2" s="1"/>
  <c r="A3812" i="2"/>
  <c r="S3810" i="2"/>
  <c r="Q3810" i="2"/>
  <c r="P3810" i="2"/>
  <c r="N3812" i="2" l="1"/>
  <c r="O3812" i="2" s="1"/>
  <c r="A3813" i="2"/>
  <c r="S3811" i="2"/>
  <c r="Q3811" i="2"/>
  <c r="P3811" i="2"/>
  <c r="Q3812" i="2" l="1"/>
  <c r="P3812" i="2"/>
  <c r="S3812" i="2"/>
  <c r="N3813" i="2"/>
  <c r="O3813" i="2" s="1"/>
  <c r="A3814" i="2"/>
  <c r="S3813" i="2" l="1"/>
  <c r="Q3813" i="2"/>
  <c r="P3813" i="2"/>
  <c r="N3814" i="2"/>
  <c r="O3814" i="2" s="1"/>
  <c r="A3815" i="2"/>
  <c r="S3814" i="2" l="1"/>
  <c r="Q3814" i="2"/>
  <c r="P3814" i="2"/>
  <c r="N3815" i="2"/>
  <c r="O3815" i="2" s="1"/>
  <c r="A3816" i="2"/>
  <c r="S3815" i="2" l="1"/>
  <c r="Q3815" i="2"/>
  <c r="P3815" i="2"/>
  <c r="N3816" i="2"/>
  <c r="O3816" i="2" s="1"/>
  <c r="A3817" i="2"/>
  <c r="Q3816" i="2" l="1"/>
  <c r="P3816" i="2"/>
  <c r="S3816" i="2"/>
  <c r="N3817" i="2"/>
  <c r="O3817" i="2" s="1"/>
  <c r="A3818" i="2"/>
  <c r="Q3817" i="2" l="1"/>
  <c r="P3817" i="2"/>
  <c r="S3817" i="2"/>
  <c r="N3818" i="2"/>
  <c r="O3818" i="2" s="1"/>
  <c r="A3819" i="2"/>
  <c r="Q3818" i="2" l="1"/>
  <c r="S3818" i="2"/>
  <c r="P3818" i="2"/>
  <c r="N3819" i="2"/>
  <c r="O3819" i="2" s="1"/>
  <c r="A3820" i="2"/>
  <c r="P3819" i="2" l="1"/>
  <c r="S3819" i="2"/>
  <c r="Q3819" i="2"/>
  <c r="N3820" i="2"/>
  <c r="O3820" i="2" s="1"/>
  <c r="A3821" i="2"/>
  <c r="S3820" i="2" l="1"/>
  <c r="Q3820" i="2"/>
  <c r="P3820" i="2"/>
  <c r="A3822" i="2"/>
  <c r="N3821" i="2"/>
  <c r="O3821" i="2" s="1"/>
  <c r="P3821" i="2" l="1"/>
  <c r="Q3821" i="2"/>
  <c r="S3821" i="2"/>
  <c r="A3823" i="2"/>
  <c r="N3822" i="2"/>
  <c r="O3822" i="2" s="1"/>
  <c r="N3823" i="2" l="1"/>
  <c r="O3823" i="2" s="1"/>
  <c r="A3824" i="2"/>
  <c r="Q3822" i="2"/>
  <c r="P3822" i="2"/>
  <c r="S3822" i="2"/>
  <c r="A3825" i="2" l="1"/>
  <c r="N3824" i="2"/>
  <c r="O3824" i="2" s="1"/>
  <c r="Q3823" i="2"/>
  <c r="S3823" i="2"/>
  <c r="P3823" i="2"/>
  <c r="P3824" i="2" l="1"/>
  <c r="Q3824" i="2"/>
  <c r="S3824" i="2"/>
  <c r="A3826" i="2"/>
  <c r="N3825" i="2"/>
  <c r="O3825" i="2" s="1"/>
  <c r="Q3825" i="2" l="1"/>
  <c r="P3825" i="2"/>
  <c r="S3825" i="2"/>
  <c r="N3826" i="2"/>
  <c r="O3826" i="2" s="1"/>
  <c r="A3827" i="2"/>
  <c r="A3828" i="2" l="1"/>
  <c r="N3827" i="2"/>
  <c r="O3827" i="2" s="1"/>
  <c r="Q3826" i="2"/>
  <c r="S3826" i="2"/>
  <c r="P3826" i="2"/>
  <c r="P3827" i="2" l="1"/>
  <c r="Q3827" i="2"/>
  <c r="S3827" i="2"/>
  <c r="A3829" i="2"/>
  <c r="N3828" i="2"/>
  <c r="O3828" i="2" s="1"/>
  <c r="P3828" i="2" l="1"/>
  <c r="Q3828" i="2"/>
  <c r="S3828" i="2"/>
  <c r="N3829" i="2"/>
  <c r="O3829" i="2" s="1"/>
  <c r="A3830" i="2"/>
  <c r="A3831" i="2" l="1"/>
  <c r="N3830" i="2"/>
  <c r="O3830" i="2" s="1"/>
  <c r="S3829" i="2"/>
  <c r="Q3829" i="2"/>
  <c r="P3829" i="2"/>
  <c r="P3830" i="2" l="1"/>
  <c r="Q3830" i="2"/>
  <c r="S3830" i="2"/>
  <c r="N3831" i="2"/>
  <c r="O3831" i="2" s="1"/>
  <c r="A3832" i="2"/>
  <c r="A3833" i="2" l="1"/>
  <c r="N3832" i="2"/>
  <c r="O3832" i="2" s="1"/>
  <c r="Q3831" i="2"/>
  <c r="P3831" i="2"/>
  <c r="S3831" i="2"/>
  <c r="Q3832" i="2" l="1"/>
  <c r="P3832" i="2"/>
  <c r="S3832" i="2"/>
  <c r="A3834" i="2"/>
  <c r="N3833" i="2"/>
  <c r="O3833" i="2" s="1"/>
  <c r="A3835" i="2" l="1"/>
  <c r="N3834" i="2"/>
  <c r="O3834" i="2" s="1"/>
  <c r="P3833" i="2"/>
  <c r="Q3833" i="2"/>
  <c r="S3833" i="2"/>
  <c r="P3834" i="2" l="1"/>
  <c r="Q3834" i="2"/>
  <c r="S3834" i="2"/>
  <c r="A3836" i="2"/>
  <c r="N3835" i="2"/>
  <c r="O3835" i="2" s="1"/>
  <c r="Q3835" i="2" l="1"/>
  <c r="P3835" i="2"/>
  <c r="S3835" i="2"/>
  <c r="A3837" i="2"/>
  <c r="N3836" i="2"/>
  <c r="O3836" i="2" s="1"/>
  <c r="Q3836" i="2" l="1"/>
  <c r="P3836" i="2"/>
  <c r="S3836" i="2"/>
  <c r="N3837" i="2"/>
  <c r="O3837" i="2" s="1"/>
  <c r="A3839" i="2"/>
  <c r="A3838" i="2"/>
  <c r="N3838" i="2" l="1"/>
  <c r="O3838" i="2" s="1"/>
  <c r="A3840" i="2"/>
  <c r="N3839" i="2"/>
  <c r="O3839" i="2" s="1"/>
  <c r="P3837" i="2"/>
  <c r="S3837" i="2"/>
  <c r="Q3837" i="2"/>
  <c r="S3838" i="2" l="1"/>
  <c r="Q3838" i="2"/>
  <c r="P3838" i="2"/>
  <c r="N3840" i="2"/>
  <c r="O3840" i="2" s="1"/>
  <c r="A3841" i="2"/>
  <c r="S3839" i="2"/>
  <c r="Q3839" i="2"/>
  <c r="P3839" i="2"/>
  <c r="Q3840" i="2" l="1"/>
  <c r="S3840" i="2"/>
  <c r="P3840" i="2"/>
  <c r="A3842" i="2"/>
  <c r="N3841" i="2"/>
  <c r="O3841" i="2" s="1"/>
  <c r="Q3841" i="2" l="1"/>
  <c r="P3841" i="2"/>
  <c r="S3841" i="2"/>
  <c r="A3843" i="2"/>
  <c r="N3842" i="2"/>
  <c r="O3842" i="2" s="1"/>
  <c r="Q3842" i="2" l="1"/>
  <c r="P3842" i="2"/>
  <c r="S3842" i="2"/>
  <c r="N3843" i="2"/>
  <c r="O3843" i="2" s="1"/>
  <c r="A3844" i="2"/>
  <c r="N3844" i="2" l="1"/>
  <c r="O3844" i="2" s="1"/>
  <c r="A3845" i="2"/>
  <c r="Q3843" i="2"/>
  <c r="P3843" i="2"/>
  <c r="S3843" i="2"/>
  <c r="N3845" i="2" l="1"/>
  <c r="O3845" i="2" s="1"/>
  <c r="A3846" i="2"/>
  <c r="P3844" i="2"/>
  <c r="Q3844" i="2"/>
  <c r="S3844" i="2"/>
  <c r="N3846" i="2" l="1"/>
  <c r="O3846" i="2" s="1"/>
  <c r="A3847" i="2"/>
  <c r="S3845" i="2"/>
  <c r="Q3845" i="2"/>
  <c r="P3845" i="2"/>
  <c r="N3847" i="2" l="1"/>
  <c r="O3847" i="2" s="1"/>
  <c r="A3848" i="2"/>
  <c r="Q3846" i="2"/>
  <c r="P3846" i="2"/>
  <c r="S3846" i="2"/>
  <c r="N3848" i="2" l="1"/>
  <c r="O3848" i="2" s="1"/>
  <c r="A3849" i="2"/>
  <c r="P3847" i="2"/>
  <c r="Q3847" i="2"/>
  <c r="S3847" i="2"/>
  <c r="N3849" i="2" l="1"/>
  <c r="O3849" i="2" s="1"/>
  <c r="A3850" i="2"/>
  <c r="Q3848" i="2"/>
  <c r="P3848" i="2"/>
  <c r="S3848" i="2"/>
  <c r="N3850" i="2" l="1"/>
  <c r="O3850" i="2" s="1"/>
  <c r="A3851" i="2"/>
  <c r="P3849" i="2"/>
  <c r="S3849" i="2"/>
  <c r="Q3849" i="2"/>
  <c r="N3851" i="2" l="1"/>
  <c r="O3851" i="2" s="1"/>
  <c r="A3852" i="2"/>
  <c r="P3850" i="2"/>
  <c r="S3850" i="2"/>
  <c r="Q3850" i="2"/>
  <c r="N3852" i="2" l="1"/>
  <c r="O3852" i="2" s="1"/>
  <c r="A3853" i="2"/>
  <c r="S3851" i="2"/>
  <c r="P3851" i="2"/>
  <c r="Q3851" i="2"/>
  <c r="N3853" i="2" l="1"/>
  <c r="O3853" i="2" s="1"/>
  <c r="A3854" i="2"/>
  <c r="S3852" i="2"/>
  <c r="Q3852" i="2"/>
  <c r="P3852" i="2"/>
  <c r="N3854" i="2" l="1"/>
  <c r="O3854" i="2" s="1"/>
  <c r="A3855" i="2"/>
  <c r="S3853" i="2"/>
  <c r="P3853" i="2"/>
  <c r="Q3853" i="2"/>
  <c r="N3855" i="2" l="1"/>
  <c r="O3855" i="2" s="1"/>
  <c r="A3856" i="2"/>
  <c r="S3854" i="2"/>
  <c r="Q3854" i="2"/>
  <c r="P3854" i="2"/>
  <c r="N3856" i="2" l="1"/>
  <c r="O3856" i="2" s="1"/>
  <c r="A3857" i="2"/>
  <c r="Q3855" i="2"/>
  <c r="P3855" i="2"/>
  <c r="S3855" i="2"/>
  <c r="N3857" i="2" l="1"/>
  <c r="O3857" i="2" s="1"/>
  <c r="A3858" i="2"/>
  <c r="P3856" i="2"/>
  <c r="S3856" i="2"/>
  <c r="Q3856" i="2"/>
  <c r="N3858" i="2" l="1"/>
  <c r="O3858" i="2" s="1"/>
  <c r="A3859" i="2"/>
  <c r="Q3857" i="2"/>
  <c r="S3857" i="2"/>
  <c r="P3857" i="2"/>
  <c r="A3860" i="2" l="1"/>
  <c r="N3859" i="2"/>
  <c r="O3859" i="2" s="1"/>
  <c r="P3858" i="2"/>
  <c r="Q3858" i="2"/>
  <c r="S3858" i="2"/>
  <c r="Q3859" i="2" l="1"/>
  <c r="P3859" i="2"/>
  <c r="S3859" i="2"/>
  <c r="A3861" i="2"/>
  <c r="N3860" i="2"/>
  <c r="O3860" i="2" s="1"/>
  <c r="N3861" i="2" l="1"/>
  <c r="O3861" i="2" s="1"/>
  <c r="A3862" i="2"/>
  <c r="Q3860" i="2"/>
  <c r="P3860" i="2"/>
  <c r="S3860" i="2"/>
  <c r="A3863" i="2" l="1"/>
  <c r="N3862" i="2"/>
  <c r="O3862" i="2" s="1"/>
  <c r="Q3861" i="2"/>
  <c r="P3861" i="2"/>
  <c r="S3861" i="2"/>
  <c r="Q3862" i="2" l="1"/>
  <c r="P3862" i="2"/>
  <c r="S3862" i="2"/>
  <c r="A3864" i="2"/>
  <c r="N3863" i="2"/>
  <c r="O3863" i="2" s="1"/>
  <c r="Q3863" i="2" l="1"/>
  <c r="P3863" i="2"/>
  <c r="S3863" i="2"/>
  <c r="N3864" i="2"/>
  <c r="O3864" i="2" s="1"/>
  <c r="A3865" i="2"/>
  <c r="A3866" i="2" l="1"/>
  <c r="N3865" i="2"/>
  <c r="O3865" i="2" s="1"/>
  <c r="S3864" i="2"/>
  <c r="Q3864" i="2"/>
  <c r="P3864" i="2"/>
  <c r="A3867" i="2" l="1"/>
  <c r="N3866" i="2"/>
  <c r="O3866" i="2" s="1"/>
  <c r="P3865" i="2"/>
  <c r="Q3865" i="2"/>
  <c r="S3865" i="2"/>
  <c r="P3866" i="2" l="1"/>
  <c r="Q3866" i="2"/>
  <c r="S3866" i="2"/>
  <c r="N3867" i="2"/>
  <c r="O3867" i="2" s="1"/>
  <c r="A3868" i="2"/>
  <c r="A3869" i="2" l="1"/>
  <c r="N3868" i="2"/>
  <c r="O3868" i="2" s="1"/>
  <c r="S3867" i="2"/>
  <c r="Q3867" i="2"/>
  <c r="P3867" i="2"/>
  <c r="P3868" i="2" l="1"/>
  <c r="Q3868" i="2"/>
  <c r="S3868" i="2"/>
  <c r="N3869" i="2"/>
  <c r="O3869" i="2" s="1"/>
  <c r="A3870" i="2"/>
  <c r="A3871" i="2" l="1"/>
  <c r="N3870" i="2"/>
  <c r="O3870" i="2" s="1"/>
  <c r="S3869" i="2"/>
  <c r="P3869" i="2"/>
  <c r="Q3869" i="2"/>
  <c r="Q3870" i="2" l="1"/>
  <c r="P3870" i="2"/>
  <c r="S3870" i="2"/>
  <c r="A3872" i="2"/>
  <c r="N3871" i="2"/>
  <c r="O3871" i="2" s="1"/>
  <c r="A3873" i="2" l="1"/>
  <c r="N3872" i="2"/>
  <c r="O3872" i="2" s="1"/>
  <c r="P3871" i="2"/>
  <c r="Q3871" i="2"/>
  <c r="S3871" i="2"/>
  <c r="P3872" i="2" l="1"/>
  <c r="Q3872" i="2"/>
  <c r="S3872" i="2"/>
  <c r="A3874" i="2"/>
  <c r="N3873" i="2"/>
  <c r="O3873" i="2" s="1"/>
  <c r="Q3873" i="2" l="1"/>
  <c r="P3873" i="2"/>
  <c r="S3873" i="2"/>
  <c r="A3875" i="2"/>
  <c r="N3874" i="2"/>
  <c r="O3874" i="2" s="1"/>
  <c r="P3874" i="2" l="1"/>
  <c r="Q3874" i="2"/>
  <c r="S3874" i="2"/>
  <c r="N3875" i="2"/>
  <c r="O3875" i="2" s="1"/>
  <c r="A3877" i="2"/>
  <c r="A3876" i="2"/>
  <c r="N3876" i="2" l="1"/>
  <c r="O3876" i="2" s="1"/>
  <c r="P3875" i="2"/>
  <c r="Q3875" i="2"/>
  <c r="S3875" i="2"/>
  <c r="A3878" i="2"/>
  <c r="N3877" i="2"/>
  <c r="O3877" i="2" s="1"/>
  <c r="P3876" i="2" l="1"/>
  <c r="S3876" i="2"/>
  <c r="Q3876" i="2"/>
  <c r="Q3877" i="2"/>
  <c r="P3877" i="2"/>
  <c r="S3877" i="2"/>
  <c r="N3878" i="2"/>
  <c r="O3878" i="2" s="1"/>
  <c r="A3879" i="2"/>
  <c r="A3880" i="2" l="1"/>
  <c r="N3879" i="2"/>
  <c r="O3879" i="2" s="1"/>
  <c r="Q3878" i="2"/>
  <c r="P3878" i="2"/>
  <c r="T3878" i="2" s="1"/>
  <c r="S3878" i="2"/>
  <c r="P3879" i="2" l="1"/>
  <c r="T3879" i="2" s="1"/>
  <c r="Q3879" i="2"/>
  <c r="S3879" i="2"/>
  <c r="A3881" i="2"/>
  <c r="N3880" i="2"/>
  <c r="O3880" i="2" s="1"/>
  <c r="P3880" i="2" l="1"/>
  <c r="T3880" i="2" s="1"/>
  <c r="Q3880" i="2"/>
  <c r="S3880" i="2"/>
  <c r="N3881" i="2"/>
  <c r="O3881" i="2" s="1"/>
  <c r="A3882" i="2"/>
  <c r="P3881" i="2" l="1"/>
  <c r="T3881" i="2" s="1"/>
  <c r="Q3881" i="2"/>
  <c r="S3881" i="2"/>
  <c r="N3882" i="2"/>
  <c r="O3882" i="2" s="1"/>
  <c r="A3883" i="2"/>
  <c r="Q3882" i="2" l="1"/>
  <c r="P3882" i="2"/>
  <c r="T3882" i="2" s="1"/>
  <c r="S3882" i="2"/>
  <c r="N3883" i="2"/>
  <c r="O3883" i="2" s="1"/>
  <c r="A3884" i="2"/>
  <c r="N3884" i="2" l="1"/>
  <c r="O3884" i="2" s="1"/>
  <c r="A3885" i="2"/>
  <c r="Q3883" i="2"/>
  <c r="S3883" i="2"/>
  <c r="P3883" i="2"/>
  <c r="T3883" i="2" s="1"/>
  <c r="N3885" i="2" l="1"/>
  <c r="O3885" i="2" s="1"/>
  <c r="A3886" i="2"/>
  <c r="S3884" i="2"/>
  <c r="P3884" i="2"/>
  <c r="T3884" i="2" s="1"/>
  <c r="Q3884" i="2"/>
  <c r="N3886" i="2" l="1"/>
  <c r="O3886" i="2" s="1"/>
  <c r="A3887" i="2"/>
  <c r="P3885" i="2"/>
  <c r="T3885" i="2" s="1"/>
  <c r="S3885" i="2"/>
  <c r="Q3885" i="2"/>
  <c r="N3887" i="2" l="1"/>
  <c r="O3887" i="2" s="1"/>
  <c r="A3888" i="2"/>
  <c r="S3886" i="2"/>
  <c r="Q3886" i="2"/>
  <c r="P3886" i="2"/>
  <c r="T3886" i="2" s="1"/>
  <c r="N3888" i="2" l="1"/>
  <c r="O3888" i="2" s="1"/>
  <c r="A3889" i="2"/>
  <c r="P3887" i="2"/>
  <c r="T3887" i="2" s="1"/>
  <c r="S3887" i="2"/>
  <c r="Q3887" i="2"/>
  <c r="N3889" i="2" l="1"/>
  <c r="O3889" i="2" s="1"/>
  <c r="A3890" i="2"/>
  <c r="P3888" i="2"/>
  <c r="T3888" i="2" s="1"/>
  <c r="Q3888" i="2"/>
  <c r="S3888" i="2"/>
  <c r="N3890" i="2" l="1"/>
  <c r="O3890" i="2" s="1"/>
  <c r="A3891" i="2"/>
  <c r="P3889" i="2"/>
  <c r="T3889" i="2" s="1"/>
  <c r="Q3889" i="2"/>
  <c r="S3889" i="2"/>
  <c r="N3891" i="2" l="1"/>
  <c r="O3891" i="2" s="1"/>
  <c r="A3892" i="2"/>
  <c r="S3890" i="2"/>
  <c r="Q3890" i="2"/>
  <c r="P3890" i="2"/>
  <c r="T3890" i="2" s="1"/>
  <c r="N3892" i="2" l="1"/>
  <c r="O3892" i="2" s="1"/>
  <c r="A3893" i="2"/>
  <c r="P3891" i="2"/>
  <c r="T3891" i="2" s="1"/>
  <c r="S3891" i="2"/>
  <c r="Q3891" i="2"/>
  <c r="N3893" i="2" l="1"/>
  <c r="O3893" i="2" s="1"/>
  <c r="A3894" i="2"/>
  <c r="Q3892" i="2"/>
  <c r="P3892" i="2"/>
  <c r="T3892" i="2" s="1"/>
  <c r="S3892" i="2"/>
  <c r="N3894" i="2" l="1"/>
  <c r="O3894" i="2" s="1"/>
  <c r="A3895" i="2"/>
  <c r="P3893" i="2"/>
  <c r="T3893" i="2" s="1"/>
  <c r="S3893" i="2"/>
  <c r="Q3893" i="2"/>
  <c r="N3895" i="2" l="1"/>
  <c r="O3895" i="2" s="1"/>
  <c r="A3896" i="2"/>
  <c r="S3894" i="2"/>
  <c r="Q3894" i="2"/>
  <c r="P3894" i="2"/>
  <c r="T3894" i="2" s="1"/>
  <c r="S3895" i="2" l="1"/>
  <c r="P3895" i="2"/>
  <c r="T3895" i="2" s="1"/>
  <c r="Q3895" i="2"/>
  <c r="N3896" i="2"/>
  <c r="O3896" i="2" s="1"/>
  <c r="A3897" i="2"/>
  <c r="S3896" i="2" l="1"/>
  <c r="Q3896" i="2"/>
  <c r="P3896" i="2"/>
  <c r="T3896" i="2" s="1"/>
  <c r="A3898" i="2"/>
  <c r="N3897" i="2"/>
  <c r="O3897" i="2" s="1"/>
  <c r="A3899" i="2" l="1"/>
  <c r="N3898" i="2"/>
  <c r="O3898" i="2" s="1"/>
  <c r="Q3897" i="2"/>
  <c r="P3897" i="2"/>
  <c r="T3897" i="2" s="1"/>
  <c r="S3897" i="2"/>
  <c r="N3899" i="2" l="1"/>
  <c r="O3899" i="2" s="1"/>
  <c r="A3900" i="2"/>
  <c r="Q3898" i="2"/>
  <c r="P3898" i="2"/>
  <c r="T3898" i="2" s="1"/>
  <c r="S3898" i="2"/>
  <c r="A3901" i="2" l="1"/>
  <c r="N3900" i="2"/>
  <c r="O3900" i="2" s="1"/>
  <c r="S3899" i="2"/>
  <c r="Q3899" i="2"/>
  <c r="P3899" i="2"/>
  <c r="T3899" i="2" s="1"/>
  <c r="Q3900" i="2" l="1"/>
  <c r="P3900" i="2"/>
  <c r="T3900" i="2" s="1"/>
  <c r="S3900" i="2"/>
  <c r="A3902" i="2"/>
  <c r="N3901" i="2"/>
  <c r="O3901" i="2" s="1"/>
  <c r="N3902" i="2" l="1"/>
  <c r="O3902" i="2" s="1"/>
  <c r="A3903" i="2"/>
  <c r="P3901" i="2"/>
  <c r="T3901" i="2" s="1"/>
  <c r="Q3901" i="2"/>
  <c r="S3901" i="2"/>
  <c r="Q3902" i="2" l="1"/>
  <c r="P3902" i="2"/>
  <c r="T3902" i="2" s="1"/>
  <c r="S3902" i="2"/>
  <c r="A3904" i="2"/>
  <c r="N3903" i="2"/>
  <c r="O3903" i="2" s="1"/>
  <c r="A3905" i="2" l="1"/>
  <c r="N3904" i="2"/>
  <c r="O3904" i="2" s="1"/>
  <c r="Q3903" i="2"/>
  <c r="P3903" i="2"/>
  <c r="T3903" i="2" s="1"/>
  <c r="S3903" i="2"/>
  <c r="Q3904" i="2" l="1"/>
  <c r="P3904" i="2"/>
  <c r="T3904" i="2" s="1"/>
  <c r="S3904" i="2"/>
  <c r="N3905" i="2"/>
  <c r="O3905" i="2" s="1"/>
  <c r="A3906" i="2"/>
  <c r="S3905" i="2" l="1"/>
  <c r="P3905" i="2"/>
  <c r="T3905" i="2" s="1"/>
  <c r="Q3905" i="2"/>
  <c r="A3907" i="2"/>
  <c r="N3906" i="2"/>
  <c r="O3906" i="2" s="1"/>
  <c r="P3906" i="2" l="1"/>
  <c r="T3906" i="2" s="1"/>
  <c r="Q3906" i="2"/>
  <c r="S3906" i="2"/>
  <c r="N3907" i="2"/>
  <c r="O3907" i="2" s="1"/>
  <c r="A3908" i="2"/>
  <c r="S3907" i="2" l="1"/>
  <c r="Q3907" i="2"/>
  <c r="P3907" i="2"/>
  <c r="T3907" i="2" s="1"/>
  <c r="A3909" i="2"/>
  <c r="N3908" i="2"/>
  <c r="O3908" i="2" s="1"/>
  <c r="A3910" i="2" l="1"/>
  <c r="N3909" i="2"/>
  <c r="O3909" i="2" s="1"/>
  <c r="P3908" i="2"/>
  <c r="T3908" i="2" s="1"/>
  <c r="Q3908" i="2"/>
  <c r="S3908" i="2"/>
  <c r="P3909" i="2" l="1"/>
  <c r="T3909" i="2" s="1"/>
  <c r="Q3909" i="2"/>
  <c r="S3909" i="2"/>
  <c r="A3911" i="2"/>
  <c r="N3910" i="2"/>
  <c r="O3910" i="2" s="1"/>
  <c r="A3912" i="2" l="1"/>
  <c r="N3911" i="2"/>
  <c r="O3911" i="2" s="1"/>
  <c r="Q3910" i="2"/>
  <c r="P3910" i="2"/>
  <c r="T3910" i="2" s="1"/>
  <c r="S3910" i="2"/>
  <c r="Q3911" i="2" l="1"/>
  <c r="P3911" i="2"/>
  <c r="T3911" i="2" s="1"/>
  <c r="S3911" i="2"/>
  <c r="A3913" i="2"/>
  <c r="N3912" i="2"/>
  <c r="O3912" i="2" s="1"/>
  <c r="Q3912" i="2" l="1"/>
  <c r="P3912" i="2"/>
  <c r="T3912" i="2" s="1"/>
  <c r="S3912" i="2"/>
  <c r="N3913" i="2"/>
  <c r="O3913" i="2" s="1"/>
  <c r="A3914" i="2"/>
  <c r="A3915" i="2"/>
  <c r="Q3913" i="2" l="1"/>
  <c r="P3913" i="2"/>
  <c r="T3913" i="2" s="1"/>
  <c r="S3913" i="2"/>
  <c r="A3916" i="2"/>
  <c r="N3915" i="2"/>
  <c r="O3915" i="2" s="1"/>
  <c r="N3914" i="2"/>
  <c r="O3914" i="2" s="1"/>
  <c r="S3914" i="2" l="1"/>
  <c r="Q3914" i="2"/>
  <c r="P3914" i="2"/>
  <c r="T3914" i="2" s="1"/>
  <c r="N3916" i="2"/>
  <c r="O3916" i="2" s="1"/>
  <c r="A3917" i="2"/>
  <c r="P3915" i="2"/>
  <c r="T3915" i="2" s="1"/>
  <c r="S3915" i="2"/>
  <c r="Q3915" i="2"/>
  <c r="P3916" i="2" l="1"/>
  <c r="S3916" i="2"/>
  <c r="Q3916" i="2"/>
  <c r="A3918" i="2"/>
  <c r="N3917" i="2"/>
  <c r="O3917" i="2" s="1"/>
  <c r="A3919" i="2" l="1"/>
  <c r="N3918" i="2"/>
  <c r="O3918" i="2" s="1"/>
  <c r="P3917" i="2"/>
  <c r="Q3917" i="2"/>
  <c r="S3917" i="2"/>
  <c r="Q3918" i="2" l="1"/>
  <c r="P3918" i="2"/>
  <c r="S3918" i="2"/>
  <c r="N3919" i="2"/>
  <c r="O3919" i="2" s="1"/>
  <c r="A3920" i="2"/>
  <c r="P3919" i="2" l="1"/>
  <c r="Q3919" i="2"/>
  <c r="S3919" i="2"/>
  <c r="N3920" i="2"/>
  <c r="O3920" i="2" s="1"/>
  <c r="A3921" i="2"/>
  <c r="P3920" i="2" l="1"/>
  <c r="Q3920" i="2"/>
  <c r="S3920" i="2"/>
  <c r="N3921" i="2"/>
  <c r="O3921" i="2" s="1"/>
  <c r="A3922" i="2"/>
  <c r="N3922" i="2" l="1"/>
  <c r="O3922" i="2" s="1"/>
  <c r="A3923" i="2"/>
  <c r="S3921" i="2"/>
  <c r="P3921" i="2"/>
  <c r="Q3921" i="2"/>
  <c r="P3922" i="2" l="1"/>
  <c r="Q3922" i="2"/>
  <c r="S3922" i="2"/>
  <c r="N3923" i="2"/>
  <c r="O3923" i="2" s="1"/>
  <c r="A3924" i="2"/>
  <c r="Q3923" i="2" l="1"/>
  <c r="S3923" i="2"/>
  <c r="P3923" i="2"/>
  <c r="N3924" i="2"/>
  <c r="O3924" i="2" s="1"/>
  <c r="A3925" i="2"/>
  <c r="P3924" i="2" l="1"/>
  <c r="S3924" i="2"/>
  <c r="Q3924" i="2"/>
  <c r="N3925" i="2"/>
  <c r="O3925" i="2" s="1"/>
  <c r="A3926" i="2"/>
  <c r="P3925" i="2" l="1"/>
  <c r="S3925" i="2"/>
  <c r="Q3925" i="2"/>
  <c r="N3926" i="2"/>
  <c r="O3926" i="2" s="1"/>
  <c r="A3927" i="2"/>
  <c r="Q3926" i="2" l="1"/>
  <c r="S3926" i="2"/>
  <c r="P3926" i="2"/>
  <c r="N3927" i="2"/>
  <c r="O3927" i="2" s="1"/>
  <c r="A3928" i="2"/>
  <c r="Q3927" i="2" l="1"/>
  <c r="S3927" i="2"/>
  <c r="P3927" i="2"/>
  <c r="N3928" i="2"/>
  <c r="O3928" i="2" s="1"/>
  <c r="A3929" i="2"/>
  <c r="S3928" i="2" l="1"/>
  <c r="P3928" i="2"/>
  <c r="Q3928" i="2"/>
  <c r="N3929" i="2"/>
  <c r="O3929" i="2" s="1"/>
  <c r="A3930" i="2"/>
  <c r="P3929" i="2" l="1"/>
  <c r="Q3929" i="2"/>
  <c r="S3929" i="2"/>
  <c r="N3930" i="2"/>
  <c r="O3930" i="2" s="1"/>
  <c r="A3931" i="2"/>
  <c r="P3930" i="2" l="1"/>
  <c r="Q3930" i="2"/>
  <c r="S3930" i="2"/>
  <c r="N3931" i="2"/>
  <c r="O3931" i="2" s="1"/>
  <c r="A3932" i="2"/>
  <c r="Q3931" i="2" l="1"/>
  <c r="P3931" i="2"/>
  <c r="S3931" i="2"/>
  <c r="N3932" i="2"/>
  <c r="O3932" i="2" s="1"/>
  <c r="A3933" i="2"/>
  <c r="P3932" i="2" l="1"/>
  <c r="Q3932" i="2"/>
  <c r="S3932" i="2"/>
  <c r="N3933" i="2"/>
  <c r="O3933" i="2" s="1"/>
  <c r="A3934" i="2"/>
  <c r="P3933" i="2" l="1"/>
  <c r="Q3933" i="2"/>
  <c r="S3933" i="2"/>
  <c r="N3934" i="2"/>
  <c r="O3934" i="2" s="1"/>
  <c r="A3935" i="2"/>
  <c r="Q3934" i="2" l="1"/>
  <c r="P3934" i="2"/>
  <c r="S3934" i="2"/>
  <c r="A3936" i="2"/>
  <c r="N3935" i="2"/>
  <c r="O3935" i="2" s="1"/>
  <c r="A3937" i="2" l="1"/>
  <c r="N3936" i="2"/>
  <c r="O3936" i="2" s="1"/>
  <c r="P3935" i="2"/>
  <c r="Q3935" i="2"/>
  <c r="S3935" i="2"/>
  <c r="Q3936" i="2" l="1"/>
  <c r="P3936" i="2"/>
  <c r="S3936" i="2"/>
  <c r="N3937" i="2"/>
  <c r="O3937" i="2" s="1"/>
  <c r="A3938" i="2"/>
  <c r="A3939" i="2" l="1"/>
  <c r="N3938" i="2"/>
  <c r="O3938" i="2" s="1"/>
  <c r="Q3937" i="2"/>
  <c r="P3937" i="2"/>
  <c r="S3937" i="2"/>
  <c r="A3940" i="2" l="1"/>
  <c r="N3939" i="2"/>
  <c r="O3939" i="2" s="1"/>
  <c r="P3938" i="2"/>
  <c r="Q3938" i="2"/>
  <c r="S3938" i="2"/>
  <c r="P3939" i="2" l="1"/>
  <c r="Q3939" i="2"/>
  <c r="S3939" i="2"/>
  <c r="N3940" i="2"/>
  <c r="O3940" i="2" s="1"/>
  <c r="A3941" i="2"/>
  <c r="A3942" i="2" l="1"/>
  <c r="N3941" i="2"/>
  <c r="O3941" i="2" s="1"/>
  <c r="P3940" i="2"/>
  <c r="S3940" i="2"/>
  <c r="Q3940" i="2"/>
  <c r="P3941" i="2" l="1"/>
  <c r="Q3941" i="2"/>
  <c r="S3941" i="2"/>
  <c r="A3943" i="2"/>
  <c r="N3942" i="2"/>
  <c r="O3942" i="2" s="1"/>
  <c r="N3943" i="2" l="1"/>
  <c r="O3943" i="2" s="1"/>
  <c r="A3944" i="2"/>
  <c r="Q3942" i="2"/>
  <c r="P3942" i="2"/>
  <c r="S3942" i="2"/>
  <c r="A3945" i="2" l="1"/>
  <c r="N3944" i="2"/>
  <c r="O3944" i="2" s="1"/>
  <c r="Q3943" i="2"/>
  <c r="P3943" i="2"/>
  <c r="S3943" i="2"/>
  <c r="P3944" i="2" l="1"/>
  <c r="Q3944" i="2"/>
  <c r="S3944" i="2"/>
  <c r="N3945" i="2"/>
  <c r="O3945" i="2" s="1"/>
  <c r="A3946" i="2"/>
  <c r="S3945" i="2" l="1"/>
  <c r="Q3945" i="2"/>
  <c r="P3945" i="2"/>
  <c r="A3947" i="2"/>
  <c r="N3946" i="2"/>
  <c r="O3946" i="2" s="1"/>
  <c r="A3948" i="2" l="1"/>
  <c r="N3947" i="2"/>
  <c r="O3947" i="2" s="1"/>
  <c r="Q3946" i="2"/>
  <c r="P3946" i="2"/>
  <c r="S3946" i="2"/>
  <c r="Q3947" i="2" l="1"/>
  <c r="P3947" i="2"/>
  <c r="S3947" i="2"/>
  <c r="A3949" i="2"/>
  <c r="N3948" i="2"/>
  <c r="O3948" i="2" s="1"/>
  <c r="P3948" i="2" l="1"/>
  <c r="Q3948" i="2"/>
  <c r="S3948" i="2"/>
  <c r="A3950" i="2"/>
  <c r="N3949" i="2"/>
  <c r="O3949" i="2" s="1"/>
  <c r="Q3949" i="2" l="1"/>
  <c r="P3949" i="2"/>
  <c r="S3949" i="2"/>
  <c r="A3951" i="2"/>
  <c r="N3950" i="2"/>
  <c r="O3950" i="2" s="1"/>
  <c r="P3950" i="2" l="1"/>
  <c r="Q3950" i="2"/>
  <c r="S3950" i="2"/>
  <c r="N3951" i="2"/>
  <c r="O3951" i="2" s="1"/>
  <c r="A3953" i="2"/>
  <c r="A3952" i="2"/>
  <c r="N3952" i="2" l="1"/>
  <c r="O3952" i="2" s="1"/>
  <c r="P3951" i="2"/>
  <c r="S3951" i="2"/>
  <c r="Q3951" i="2"/>
  <c r="A3954" i="2"/>
  <c r="N3953" i="2"/>
  <c r="O3953" i="2" s="1"/>
  <c r="Q3952" i="2" l="1"/>
  <c r="P3952" i="2"/>
  <c r="S3952" i="2"/>
  <c r="P3953" i="2"/>
  <c r="S3953" i="2"/>
  <c r="Q3953" i="2"/>
  <c r="N3954" i="2"/>
  <c r="O3954" i="2" s="1"/>
  <c r="A3955" i="2"/>
  <c r="A3956" i="2" l="1"/>
  <c r="N3955" i="2"/>
  <c r="O3955" i="2" s="1"/>
  <c r="Q3954" i="2"/>
  <c r="P3954" i="2"/>
  <c r="S3954" i="2"/>
  <c r="P3955" i="2" l="1"/>
  <c r="Q3955" i="2"/>
  <c r="S3955" i="2"/>
  <c r="A3957" i="2"/>
  <c r="N3956" i="2"/>
  <c r="O3956" i="2" s="1"/>
  <c r="N3957" i="2" l="1"/>
  <c r="O3957" i="2" s="1"/>
  <c r="A3958" i="2"/>
  <c r="P3956" i="2"/>
  <c r="Q3956" i="2"/>
  <c r="S3956" i="2"/>
  <c r="N3958" i="2" l="1"/>
  <c r="O3958" i="2" s="1"/>
  <c r="A3959" i="2"/>
  <c r="Q3957" i="2"/>
  <c r="S3957" i="2"/>
  <c r="P3957" i="2"/>
  <c r="P3958" i="2" l="1"/>
  <c r="Q3958" i="2"/>
  <c r="S3958" i="2"/>
  <c r="N3959" i="2"/>
  <c r="O3959" i="2" s="1"/>
  <c r="A3960" i="2"/>
  <c r="N3960" i="2" l="1"/>
  <c r="O3960" i="2" s="1"/>
  <c r="A3961" i="2"/>
  <c r="Q3959" i="2"/>
  <c r="P3959" i="2"/>
  <c r="S3959" i="2"/>
  <c r="N3961" i="2" l="1"/>
  <c r="O3961" i="2" s="1"/>
  <c r="A3962" i="2"/>
  <c r="Q3960" i="2"/>
  <c r="P3960" i="2"/>
  <c r="S3960" i="2"/>
  <c r="N3962" i="2" l="1"/>
  <c r="O3962" i="2" s="1"/>
  <c r="A3963" i="2"/>
  <c r="S3961" i="2"/>
  <c r="P3961" i="2"/>
  <c r="Q3961" i="2"/>
  <c r="N3963" i="2" l="1"/>
  <c r="O3963" i="2" s="1"/>
  <c r="A3964" i="2"/>
  <c r="Q3962" i="2"/>
  <c r="P3962" i="2"/>
  <c r="S3962" i="2"/>
  <c r="N3964" i="2" l="1"/>
  <c r="O3964" i="2" s="1"/>
  <c r="A3965" i="2"/>
  <c r="P3963" i="2"/>
  <c r="S3963" i="2"/>
  <c r="Q3963" i="2"/>
  <c r="N3965" i="2" l="1"/>
  <c r="O3965" i="2" s="1"/>
  <c r="A3966" i="2"/>
  <c r="S3964" i="2"/>
  <c r="Q3964" i="2"/>
  <c r="P3964" i="2"/>
  <c r="N3966" i="2" l="1"/>
  <c r="O3966" i="2" s="1"/>
  <c r="A3967" i="2"/>
  <c r="P3965" i="2"/>
  <c r="Q3965" i="2"/>
  <c r="S3965" i="2"/>
  <c r="N3967" i="2" l="1"/>
  <c r="O3967" i="2" s="1"/>
  <c r="A3968" i="2"/>
  <c r="P3966" i="2"/>
  <c r="S3966" i="2"/>
  <c r="Q3966" i="2"/>
  <c r="N3968" i="2" l="1"/>
  <c r="O3968" i="2" s="1"/>
  <c r="A3969" i="2"/>
  <c r="S3967" i="2"/>
  <c r="Q3967" i="2"/>
  <c r="P3967" i="2"/>
  <c r="N3969" i="2" l="1"/>
  <c r="O3969" i="2" s="1"/>
  <c r="A3970" i="2"/>
  <c r="P3968" i="2"/>
  <c r="Q3968" i="2"/>
  <c r="S3968" i="2"/>
  <c r="N3970" i="2" l="1"/>
  <c r="O3970" i="2" s="1"/>
  <c r="A3971" i="2"/>
  <c r="P3969" i="2"/>
  <c r="Q3969" i="2"/>
  <c r="S3969" i="2"/>
  <c r="N3971" i="2" l="1"/>
  <c r="O3971" i="2" s="1"/>
  <c r="A3972" i="2"/>
  <c r="S3970" i="2"/>
  <c r="Q3970" i="2"/>
  <c r="P3970" i="2"/>
  <c r="N3972" i="2" l="1"/>
  <c r="O3972" i="2" s="1"/>
  <c r="A3973" i="2"/>
  <c r="P3971" i="2"/>
  <c r="S3971" i="2"/>
  <c r="Q3971" i="2"/>
  <c r="A3974" i="2" l="1"/>
  <c r="N3973" i="2"/>
  <c r="O3973" i="2" s="1"/>
  <c r="P3972" i="2"/>
  <c r="S3972" i="2"/>
  <c r="Q3972" i="2"/>
  <c r="P3973" i="2" l="1"/>
  <c r="Q3973" i="2"/>
  <c r="S3973" i="2"/>
  <c r="A3975" i="2"/>
  <c r="N3974" i="2"/>
  <c r="O3974" i="2" s="1"/>
  <c r="Q3974" i="2" l="1"/>
  <c r="P3974" i="2"/>
  <c r="S3974" i="2"/>
  <c r="N3975" i="2"/>
  <c r="O3975" i="2" s="1"/>
  <c r="A3976" i="2"/>
  <c r="P3975" i="2" l="1"/>
  <c r="Q3975" i="2"/>
  <c r="S3975" i="2"/>
  <c r="A3977" i="2"/>
  <c r="N3976" i="2"/>
  <c r="O3976" i="2" s="1"/>
  <c r="Q3976" i="2" l="1"/>
  <c r="P3976" i="2"/>
  <c r="S3976" i="2"/>
  <c r="A3978" i="2"/>
  <c r="N3977" i="2"/>
  <c r="O3977" i="2" s="1"/>
  <c r="N3978" i="2" l="1"/>
  <c r="O3978" i="2" s="1"/>
  <c r="A3979" i="2"/>
  <c r="P3977" i="2"/>
  <c r="Q3977" i="2"/>
  <c r="S3977" i="2"/>
  <c r="A3980" i="2" l="1"/>
  <c r="N3979" i="2"/>
  <c r="O3979" i="2" s="1"/>
  <c r="P3978" i="2"/>
  <c r="S3978" i="2"/>
  <c r="Q3978" i="2"/>
  <c r="A3981" i="2" l="1"/>
  <c r="N3980" i="2"/>
  <c r="O3980" i="2" s="1"/>
  <c r="P3979" i="2"/>
  <c r="Q3979" i="2"/>
  <c r="S3979" i="2"/>
  <c r="P3980" i="2" l="1"/>
  <c r="Q3980" i="2"/>
  <c r="S3980" i="2"/>
  <c r="N3981" i="2"/>
  <c r="O3981" i="2" s="1"/>
  <c r="A3982" i="2"/>
  <c r="A3983" i="2" l="1"/>
  <c r="N3982" i="2"/>
  <c r="O3982" i="2" s="1"/>
  <c r="P3981" i="2"/>
  <c r="Q3981" i="2"/>
  <c r="S3981" i="2"/>
  <c r="P3982" i="2" l="1"/>
  <c r="Q3982" i="2"/>
  <c r="S3982" i="2"/>
  <c r="N3983" i="2"/>
  <c r="O3983" i="2" s="1"/>
  <c r="A3984" i="2"/>
  <c r="Q3983" i="2" l="1"/>
  <c r="S3983" i="2"/>
  <c r="P3983" i="2"/>
  <c r="A3985" i="2"/>
  <c r="N3984" i="2"/>
  <c r="O3984" i="2" s="1"/>
  <c r="A3986" i="2" l="1"/>
  <c r="N3985" i="2"/>
  <c r="O3985" i="2" s="1"/>
  <c r="Q3984" i="2"/>
  <c r="P3984" i="2"/>
  <c r="S3984" i="2"/>
  <c r="Q3985" i="2" l="1"/>
  <c r="P3985" i="2"/>
  <c r="S3985" i="2"/>
  <c r="A3987" i="2"/>
  <c r="N3986" i="2"/>
  <c r="O3986" i="2" s="1"/>
  <c r="A3988" i="2" l="1"/>
  <c r="N3987" i="2"/>
  <c r="O3987" i="2" s="1"/>
  <c r="Q3986" i="2"/>
  <c r="P3986" i="2"/>
  <c r="S3986" i="2"/>
  <c r="Q3987" i="2" l="1"/>
  <c r="P3987" i="2"/>
  <c r="S3987" i="2"/>
  <c r="A3989" i="2"/>
  <c r="N3988" i="2"/>
  <c r="O3988" i="2" s="1"/>
  <c r="Q3988" i="2" l="1"/>
  <c r="P3988" i="2"/>
  <c r="S3988" i="2"/>
  <c r="N3989" i="2"/>
  <c r="O3989" i="2" s="1"/>
  <c r="A3991" i="2"/>
  <c r="A3990" i="2"/>
  <c r="N3990" i="2" l="1"/>
  <c r="O3990" i="2" s="1"/>
  <c r="A3992" i="2"/>
  <c r="N3991" i="2"/>
  <c r="O3991" i="2" s="1"/>
  <c r="Q3989" i="2"/>
  <c r="P3989" i="2"/>
  <c r="S3989" i="2"/>
  <c r="P3990" i="2" l="1"/>
  <c r="S3990" i="2"/>
  <c r="Q3990" i="2"/>
  <c r="Q3991" i="2"/>
  <c r="P3991" i="2"/>
  <c r="S3991" i="2"/>
  <c r="N3992" i="2"/>
  <c r="O3992" i="2" s="1"/>
  <c r="A3993" i="2"/>
  <c r="A3994" i="2" l="1"/>
  <c r="N3993" i="2"/>
  <c r="O3993" i="2" s="1"/>
  <c r="P3992" i="2"/>
  <c r="T3992" i="2" s="1"/>
  <c r="Q3992" i="2"/>
  <c r="S3992" i="2"/>
  <c r="Q3993" i="2" l="1"/>
  <c r="P3993" i="2"/>
  <c r="T3993" i="2" s="1"/>
  <c r="S3993" i="2"/>
  <c r="A3995" i="2"/>
  <c r="N3994" i="2"/>
  <c r="O3994" i="2" s="1"/>
  <c r="Q3994" i="2" l="1"/>
  <c r="P3994" i="2"/>
  <c r="T3994" i="2" s="1"/>
  <c r="S3994" i="2"/>
  <c r="N3995" i="2"/>
  <c r="O3995" i="2" s="1"/>
  <c r="A3996" i="2"/>
  <c r="N3996" i="2" l="1"/>
  <c r="O3996" i="2" s="1"/>
  <c r="A3997" i="2"/>
  <c r="P3995" i="2"/>
  <c r="T3995" i="2" s="1"/>
  <c r="Q3995" i="2"/>
  <c r="S3995" i="2"/>
  <c r="N3997" i="2" l="1"/>
  <c r="O3997" i="2" s="1"/>
  <c r="A3998" i="2"/>
  <c r="P3996" i="2"/>
  <c r="T3996" i="2" s="1"/>
  <c r="Q3996" i="2"/>
  <c r="S3996" i="2"/>
  <c r="N3998" i="2" l="1"/>
  <c r="O3998" i="2" s="1"/>
  <c r="A3999" i="2"/>
  <c r="S3997" i="2"/>
  <c r="P3997" i="2"/>
  <c r="T3997" i="2" s="1"/>
  <c r="Q3997" i="2"/>
  <c r="N3999" i="2" l="1"/>
  <c r="O3999" i="2" s="1"/>
  <c r="A4000" i="2"/>
  <c r="Q3998" i="2"/>
  <c r="P3998" i="2"/>
  <c r="T3998" i="2" s="1"/>
  <c r="S3998" i="2"/>
  <c r="N4000" i="2" l="1"/>
  <c r="O4000" i="2" s="1"/>
  <c r="A4001" i="2"/>
  <c r="P3999" i="2"/>
  <c r="T3999" i="2" s="1"/>
  <c r="S3999" i="2"/>
  <c r="Q3999" i="2"/>
  <c r="N4001" i="2" l="1"/>
  <c r="O4001" i="2" s="1"/>
  <c r="A4002" i="2"/>
  <c r="P4000" i="2"/>
  <c r="T4000" i="2" s="1"/>
  <c r="S4000" i="2"/>
  <c r="Q4000" i="2"/>
  <c r="N4002" i="2" l="1"/>
  <c r="O4002" i="2" s="1"/>
  <c r="A4003" i="2"/>
  <c r="Q4001" i="2"/>
  <c r="P4001" i="2"/>
  <c r="T4001" i="2" s="1"/>
  <c r="S4001" i="2"/>
  <c r="N4003" i="2" l="1"/>
  <c r="O4003" i="2" s="1"/>
  <c r="A4004" i="2"/>
  <c r="P4002" i="2"/>
  <c r="T4002" i="2" s="1"/>
  <c r="S4002" i="2"/>
  <c r="Q4002" i="2"/>
  <c r="N4004" i="2" l="1"/>
  <c r="O4004" i="2" s="1"/>
  <c r="A4005" i="2"/>
  <c r="S4003" i="2"/>
  <c r="Q4003" i="2"/>
  <c r="P4003" i="2"/>
  <c r="T4003" i="2" s="1"/>
  <c r="N4005" i="2" l="1"/>
  <c r="O4005" i="2" s="1"/>
  <c r="A4006" i="2"/>
  <c r="Q4004" i="2"/>
  <c r="P4004" i="2"/>
  <c r="T4004" i="2" s="1"/>
  <c r="S4004" i="2"/>
  <c r="N4006" i="2" l="1"/>
  <c r="O4006" i="2" s="1"/>
  <c r="A4007" i="2"/>
  <c r="S4005" i="2"/>
  <c r="P4005" i="2"/>
  <c r="T4005" i="2" s="1"/>
  <c r="Q4005" i="2"/>
  <c r="N4007" i="2" l="1"/>
  <c r="O4007" i="2" s="1"/>
  <c r="A4008" i="2"/>
  <c r="Q4006" i="2"/>
  <c r="P4006" i="2"/>
  <c r="T4006" i="2" s="1"/>
  <c r="S4006" i="2"/>
  <c r="N4008" i="2" l="1"/>
  <c r="O4008" i="2" s="1"/>
  <c r="A4009" i="2"/>
  <c r="S4007" i="2"/>
  <c r="P4007" i="2"/>
  <c r="T4007" i="2" s="1"/>
  <c r="Q4007" i="2"/>
  <c r="N4009" i="2" l="1"/>
  <c r="O4009" i="2" s="1"/>
  <c r="A4010" i="2"/>
  <c r="S4008" i="2"/>
  <c r="P4008" i="2"/>
  <c r="T4008" i="2" s="1"/>
  <c r="Q4008" i="2"/>
  <c r="N4010" i="2" l="1"/>
  <c r="O4010" i="2" s="1"/>
  <c r="A4011" i="2"/>
  <c r="S4009" i="2"/>
  <c r="Q4009" i="2"/>
  <c r="P4009" i="2"/>
  <c r="T4009" i="2" s="1"/>
  <c r="A4012" i="2" l="1"/>
  <c r="N4011" i="2"/>
  <c r="O4011" i="2" s="1"/>
  <c r="P4010" i="2"/>
  <c r="T4010" i="2" s="1"/>
  <c r="S4010" i="2"/>
  <c r="Q4010" i="2"/>
  <c r="Q4011" i="2" l="1"/>
  <c r="P4011" i="2"/>
  <c r="T4011" i="2" s="1"/>
  <c r="S4011" i="2"/>
  <c r="A4013" i="2"/>
  <c r="N4012" i="2"/>
  <c r="O4012" i="2" s="1"/>
  <c r="Q4012" i="2" l="1"/>
  <c r="P4012" i="2"/>
  <c r="T4012" i="2" s="1"/>
  <c r="S4012" i="2"/>
  <c r="N4013" i="2"/>
  <c r="O4013" i="2" s="1"/>
  <c r="A4014" i="2"/>
  <c r="N4014" i="2" l="1"/>
  <c r="O4014" i="2" s="1"/>
  <c r="A4015" i="2"/>
  <c r="S4013" i="2"/>
  <c r="P4013" i="2"/>
  <c r="T4013" i="2" s="1"/>
  <c r="Q4013" i="2"/>
  <c r="A4016" i="2" l="1"/>
  <c r="N4015" i="2"/>
  <c r="O4015" i="2" s="1"/>
  <c r="Q4014" i="2"/>
  <c r="P4014" i="2"/>
  <c r="T4014" i="2" s="1"/>
  <c r="S4014" i="2"/>
  <c r="P4015" i="2" l="1"/>
  <c r="T4015" i="2" s="1"/>
  <c r="Q4015" i="2"/>
  <c r="S4015" i="2"/>
  <c r="N4016" i="2"/>
  <c r="O4016" i="2" s="1"/>
  <c r="A4017" i="2"/>
  <c r="N4017" i="2" l="1"/>
  <c r="O4017" i="2" s="1"/>
  <c r="A4018" i="2"/>
  <c r="P4016" i="2"/>
  <c r="T4016" i="2" s="1"/>
  <c r="S4016" i="2"/>
  <c r="Q4016" i="2"/>
  <c r="A4019" i="2" l="1"/>
  <c r="N4018" i="2"/>
  <c r="O4018" i="2" s="1"/>
  <c r="P4017" i="2"/>
  <c r="T4017" i="2" s="1"/>
  <c r="Q4017" i="2"/>
  <c r="S4017" i="2"/>
  <c r="P4018" i="2" l="1"/>
  <c r="T4018" i="2" s="1"/>
  <c r="Q4018" i="2"/>
  <c r="S4018" i="2"/>
  <c r="N4019" i="2"/>
  <c r="O4019" i="2" s="1"/>
  <c r="A4020" i="2"/>
  <c r="N4020" i="2" l="1"/>
  <c r="O4020" i="2" s="1"/>
  <c r="A4021" i="2"/>
  <c r="S4019" i="2"/>
  <c r="P4019" i="2"/>
  <c r="T4019" i="2" s="1"/>
  <c r="Q4019" i="2"/>
  <c r="N4021" i="2" l="1"/>
  <c r="O4021" i="2" s="1"/>
  <c r="A4022" i="2"/>
  <c r="P4020" i="2"/>
  <c r="T4020" i="2" s="1"/>
  <c r="Q4020" i="2"/>
  <c r="S4020" i="2"/>
  <c r="N4022" i="2" l="1"/>
  <c r="O4022" i="2" s="1"/>
  <c r="A4023" i="2"/>
  <c r="Q4021" i="2"/>
  <c r="S4021" i="2"/>
  <c r="P4021" i="2"/>
  <c r="T4021" i="2" s="1"/>
  <c r="A4024" i="2" l="1"/>
  <c r="N4023" i="2"/>
  <c r="O4023" i="2" s="1"/>
  <c r="P4022" i="2"/>
  <c r="T4022" i="2" s="1"/>
  <c r="Q4022" i="2"/>
  <c r="S4022" i="2"/>
  <c r="P4023" i="2" l="1"/>
  <c r="T4023" i="2" s="1"/>
  <c r="Q4023" i="2"/>
  <c r="S4023" i="2"/>
  <c r="A4025" i="2"/>
  <c r="N4024" i="2"/>
  <c r="O4024" i="2" s="1"/>
  <c r="P4024" i="2" l="1"/>
  <c r="T4024" i="2" s="1"/>
  <c r="Q4024" i="2"/>
  <c r="S4024" i="2"/>
  <c r="A4026" i="2"/>
  <c r="N4025" i="2"/>
  <c r="O4025" i="2" s="1"/>
  <c r="P4025" i="2" l="1"/>
  <c r="T4025" i="2" s="1"/>
  <c r="Q4025" i="2"/>
  <c r="S4025" i="2"/>
  <c r="A4027" i="2"/>
  <c r="N4026" i="2"/>
  <c r="O4026" i="2" s="1"/>
  <c r="Q4026" i="2" l="1"/>
  <c r="P4026" i="2"/>
  <c r="T4026" i="2" s="1"/>
  <c r="S4026" i="2"/>
  <c r="N4027" i="2"/>
  <c r="O4027" i="2" s="1"/>
  <c r="A4028" i="2"/>
  <c r="A4029" i="2"/>
  <c r="N4028" i="2" l="1"/>
  <c r="O4028" i="2" s="1"/>
  <c r="A4030" i="2"/>
  <c r="N4029" i="2"/>
  <c r="O4029" i="2" s="1"/>
  <c r="P4027" i="2"/>
  <c r="T4027" i="2" s="1"/>
  <c r="S4027" i="2"/>
  <c r="Q4027" i="2"/>
  <c r="P4028" i="2" l="1"/>
  <c r="T4028" i="2" s="1"/>
  <c r="Q4028" i="2"/>
  <c r="S4028" i="2"/>
  <c r="S4029" i="2"/>
  <c r="Q4029" i="2"/>
  <c r="P4029" i="2"/>
  <c r="T4029" i="2" s="1"/>
  <c r="N4030" i="2"/>
  <c r="O4030" i="2" s="1"/>
  <c r="A4031" i="2"/>
  <c r="Q4030" i="2" l="1"/>
  <c r="P4030" i="2"/>
  <c r="S4030" i="2"/>
  <c r="A4032" i="2"/>
  <c r="N4031" i="2"/>
  <c r="O4031" i="2" s="1"/>
  <c r="A4033" i="2" l="1"/>
  <c r="N4032" i="2"/>
  <c r="O4032" i="2" s="1"/>
  <c r="P4031" i="2"/>
  <c r="Q4031" i="2"/>
  <c r="S4031" i="2"/>
  <c r="Q4032" i="2" l="1"/>
  <c r="P4032" i="2"/>
  <c r="S4032" i="2"/>
  <c r="N4033" i="2"/>
  <c r="O4033" i="2" s="1"/>
  <c r="A4034" i="2"/>
  <c r="N4034" i="2" l="1"/>
  <c r="O4034" i="2" s="1"/>
  <c r="A4035" i="2"/>
  <c r="Q4033" i="2"/>
  <c r="P4033" i="2"/>
  <c r="S4033" i="2"/>
  <c r="N4035" i="2" l="1"/>
  <c r="O4035" i="2" s="1"/>
  <c r="A4036" i="2"/>
  <c r="Q4034" i="2"/>
  <c r="P4034" i="2"/>
  <c r="S4034" i="2"/>
  <c r="N4036" i="2" l="1"/>
  <c r="O4036" i="2" s="1"/>
  <c r="A4037" i="2"/>
  <c r="Q4035" i="2"/>
  <c r="P4035" i="2"/>
  <c r="S4035" i="2"/>
  <c r="Q4036" i="2" l="1"/>
  <c r="P4036" i="2"/>
  <c r="S4036" i="2"/>
  <c r="N4037" i="2"/>
  <c r="O4037" i="2" s="1"/>
  <c r="A4038" i="2"/>
  <c r="P4037" i="2" l="1"/>
  <c r="S4037" i="2"/>
  <c r="Q4037" i="2"/>
  <c r="N4038" i="2"/>
  <c r="O4038" i="2" s="1"/>
  <c r="A4039" i="2"/>
  <c r="S4038" i="2" l="1"/>
  <c r="P4038" i="2"/>
  <c r="Q4038" i="2"/>
  <c r="N4039" i="2"/>
  <c r="O4039" i="2" s="1"/>
  <c r="A4040" i="2"/>
  <c r="S4039" i="2" l="1"/>
  <c r="Q4039" i="2"/>
  <c r="P4039" i="2"/>
  <c r="N4040" i="2"/>
  <c r="O4040" i="2" s="1"/>
  <c r="A4041" i="2"/>
  <c r="P4040" i="2" l="1"/>
  <c r="Q4040" i="2"/>
  <c r="S4040" i="2"/>
  <c r="N4041" i="2"/>
  <c r="O4041" i="2" s="1"/>
  <c r="A4042" i="2"/>
  <c r="S4041" i="2" l="1"/>
  <c r="Q4041" i="2"/>
  <c r="P4041" i="2"/>
  <c r="N4042" i="2"/>
  <c r="O4042" i="2" s="1"/>
  <c r="A4043" i="2"/>
  <c r="S4042" i="2" l="1"/>
  <c r="Q4042" i="2"/>
  <c r="P4042" i="2"/>
  <c r="N4043" i="2"/>
  <c r="O4043" i="2" s="1"/>
  <c r="A4044" i="2"/>
  <c r="Q4043" i="2" l="1"/>
  <c r="S4043" i="2"/>
  <c r="P4043" i="2"/>
  <c r="N4044" i="2"/>
  <c r="O4044" i="2" s="1"/>
  <c r="A4045" i="2"/>
  <c r="S4044" i="2" l="1"/>
  <c r="P4044" i="2"/>
  <c r="Q4044" i="2"/>
  <c r="N4045" i="2"/>
  <c r="O4045" i="2" s="1"/>
  <c r="A4046" i="2"/>
  <c r="P4045" i="2" l="1"/>
  <c r="S4045" i="2"/>
  <c r="Q4045" i="2"/>
  <c r="N4046" i="2"/>
  <c r="O4046" i="2" s="1"/>
  <c r="A4047" i="2"/>
  <c r="P4046" i="2" l="1"/>
  <c r="S4046" i="2"/>
  <c r="Q4046" i="2"/>
  <c r="N4047" i="2"/>
  <c r="O4047" i="2" s="1"/>
  <c r="A4048" i="2"/>
  <c r="P4047" i="2" l="1"/>
  <c r="Q4047" i="2"/>
  <c r="S4047" i="2"/>
  <c r="N4048" i="2"/>
  <c r="O4048" i="2" s="1"/>
  <c r="A4049" i="2"/>
  <c r="P4048" i="2" l="1"/>
  <c r="Q4048" i="2"/>
  <c r="S4048" i="2"/>
  <c r="A4050" i="2"/>
  <c r="N4049" i="2"/>
  <c r="O4049" i="2" s="1"/>
  <c r="A4051" i="2" l="1"/>
  <c r="N4050" i="2"/>
  <c r="O4050" i="2" s="1"/>
  <c r="Q4049" i="2"/>
  <c r="P4049" i="2"/>
  <c r="S4049" i="2"/>
  <c r="P4050" i="2" l="1"/>
  <c r="Q4050" i="2"/>
  <c r="S4050" i="2"/>
  <c r="N4051" i="2"/>
  <c r="O4051" i="2" s="1"/>
  <c r="A4052" i="2"/>
  <c r="A4053" i="2" l="1"/>
  <c r="N4052" i="2"/>
  <c r="O4052" i="2" s="1"/>
  <c r="P4051" i="2"/>
  <c r="S4051" i="2"/>
  <c r="Q4051" i="2"/>
  <c r="P4052" i="2" l="1"/>
  <c r="Q4052" i="2"/>
  <c r="S4052" i="2"/>
  <c r="A4054" i="2"/>
  <c r="N4053" i="2"/>
  <c r="O4053" i="2" s="1"/>
  <c r="N4054" i="2" l="1"/>
  <c r="O4054" i="2" s="1"/>
  <c r="A4055" i="2"/>
  <c r="P4053" i="2"/>
  <c r="Q4053" i="2"/>
  <c r="S4053" i="2"/>
  <c r="A4056" i="2" l="1"/>
  <c r="N4055" i="2"/>
  <c r="O4055" i="2" s="1"/>
  <c r="S4054" i="2"/>
  <c r="P4054" i="2"/>
  <c r="Q4054" i="2"/>
  <c r="P4055" i="2" l="1"/>
  <c r="Q4055" i="2"/>
  <c r="S4055" i="2"/>
  <c r="A4057" i="2"/>
  <c r="N4056" i="2"/>
  <c r="O4056" i="2" s="1"/>
  <c r="N4057" i="2" l="1"/>
  <c r="O4057" i="2" s="1"/>
  <c r="A4058" i="2"/>
  <c r="P4056" i="2"/>
  <c r="Q4056" i="2"/>
  <c r="S4056" i="2"/>
  <c r="A4059" i="2" l="1"/>
  <c r="N4058" i="2"/>
  <c r="O4058" i="2" s="1"/>
  <c r="P4057" i="2"/>
  <c r="S4057" i="2"/>
  <c r="Q4057" i="2"/>
  <c r="Q4058" i="2" l="1"/>
  <c r="P4058" i="2"/>
  <c r="S4058" i="2"/>
  <c r="N4059" i="2"/>
  <c r="O4059" i="2" s="1"/>
  <c r="A4060" i="2"/>
  <c r="A4061" i="2" l="1"/>
  <c r="N4060" i="2"/>
  <c r="O4060" i="2" s="1"/>
  <c r="Q4059" i="2"/>
  <c r="P4059" i="2"/>
  <c r="S4059" i="2"/>
  <c r="Q4060" i="2" l="1"/>
  <c r="P4060" i="2"/>
  <c r="S4060" i="2"/>
  <c r="A4062" i="2"/>
  <c r="N4061" i="2"/>
  <c r="O4061" i="2" s="1"/>
  <c r="Q4061" i="2" l="1"/>
  <c r="P4061" i="2"/>
  <c r="S4061" i="2"/>
  <c r="A4063" i="2"/>
  <c r="N4062" i="2"/>
  <c r="O4062" i="2" s="1"/>
  <c r="P4062" i="2" l="1"/>
  <c r="Q4062" i="2"/>
  <c r="S4062" i="2"/>
  <c r="A4064" i="2"/>
  <c r="N4063" i="2"/>
  <c r="O4063" i="2" s="1"/>
  <c r="P4063" i="2" l="1"/>
  <c r="Q4063" i="2"/>
  <c r="S4063" i="2"/>
  <c r="A4065" i="2"/>
  <c r="N4064" i="2"/>
  <c r="O4064" i="2" s="1"/>
  <c r="Q4064" i="2" l="1"/>
  <c r="P4064" i="2"/>
  <c r="S4064" i="2"/>
  <c r="N4065" i="2"/>
  <c r="O4065" i="2" s="1"/>
  <c r="A4066" i="2"/>
  <c r="A4067" i="2"/>
  <c r="Q4065" i="2" l="1"/>
  <c r="P4065" i="2"/>
  <c r="S4065" i="2"/>
  <c r="A4068" i="2"/>
  <c r="N4067" i="2"/>
  <c r="O4067" i="2" s="1"/>
  <c r="N4066" i="2"/>
  <c r="O4066" i="2" s="1"/>
  <c r="P4066" i="2" l="1"/>
  <c r="S4066" i="2"/>
  <c r="Q4066" i="2"/>
  <c r="N4068" i="2"/>
  <c r="O4068" i="2" s="1"/>
  <c r="A4069" i="2"/>
  <c r="S4067" i="2"/>
  <c r="Q4067" i="2"/>
  <c r="P4067" i="2"/>
  <c r="Q4068" i="2" l="1"/>
  <c r="P4068" i="2"/>
  <c r="S4068" i="2"/>
  <c r="A4070" i="2"/>
  <c r="N4069" i="2"/>
  <c r="O4069" i="2" s="1"/>
  <c r="P4069" i="2" l="1"/>
  <c r="Q4069" i="2"/>
  <c r="S4069" i="2"/>
  <c r="A4071" i="2"/>
  <c r="N4070" i="2"/>
  <c r="O4070" i="2" s="1"/>
  <c r="Q4070" i="2" l="1"/>
  <c r="P4070" i="2"/>
  <c r="S4070" i="2"/>
  <c r="N4071" i="2"/>
  <c r="O4071" i="2" s="1"/>
  <c r="A4072" i="2"/>
  <c r="N4072" i="2" l="1"/>
  <c r="O4072" i="2" s="1"/>
  <c r="A4073" i="2"/>
  <c r="S4071" i="2"/>
  <c r="Q4071" i="2"/>
  <c r="P4071" i="2"/>
  <c r="N4073" i="2" l="1"/>
  <c r="O4073" i="2" s="1"/>
  <c r="A4074" i="2"/>
  <c r="Q4072" i="2"/>
  <c r="P4072" i="2"/>
  <c r="S4072" i="2"/>
  <c r="N4074" i="2" l="1"/>
  <c r="O4074" i="2" s="1"/>
  <c r="A4075" i="2"/>
  <c r="P4073" i="2"/>
  <c r="Q4073" i="2"/>
  <c r="S4073" i="2"/>
  <c r="N4075" i="2" l="1"/>
  <c r="O4075" i="2" s="1"/>
  <c r="A4076" i="2"/>
  <c r="S4074" i="2"/>
  <c r="Q4074" i="2"/>
  <c r="P4074" i="2"/>
  <c r="N4076" i="2" l="1"/>
  <c r="O4076" i="2" s="1"/>
  <c r="A4077" i="2"/>
  <c r="P4075" i="2"/>
  <c r="Q4075" i="2"/>
  <c r="S4075" i="2"/>
  <c r="N4077" i="2" l="1"/>
  <c r="O4077" i="2" s="1"/>
  <c r="A4078" i="2"/>
  <c r="Q4076" i="2"/>
  <c r="S4076" i="2"/>
  <c r="P4076" i="2"/>
  <c r="N4078" i="2" l="1"/>
  <c r="O4078" i="2" s="1"/>
  <c r="A4079" i="2"/>
  <c r="S4077" i="2"/>
  <c r="P4077" i="2"/>
  <c r="Q4077" i="2"/>
  <c r="N4079" i="2" l="1"/>
  <c r="O4079" i="2" s="1"/>
  <c r="A4080" i="2"/>
  <c r="Q4078" i="2"/>
  <c r="P4078" i="2"/>
  <c r="S4078" i="2"/>
  <c r="N4080" i="2" l="1"/>
  <c r="O4080" i="2" s="1"/>
  <c r="A4081" i="2"/>
  <c r="P4079" i="2"/>
  <c r="Q4079" i="2"/>
  <c r="S4079" i="2"/>
  <c r="N4081" i="2" l="1"/>
  <c r="O4081" i="2" s="1"/>
  <c r="A4082" i="2"/>
  <c r="P4080" i="2"/>
  <c r="Q4080" i="2"/>
  <c r="S4080" i="2"/>
  <c r="N4082" i="2" l="1"/>
  <c r="O4082" i="2" s="1"/>
  <c r="A4083" i="2"/>
  <c r="S4081" i="2"/>
  <c r="Q4081" i="2"/>
  <c r="P4081" i="2"/>
  <c r="N4083" i="2" l="1"/>
  <c r="O4083" i="2" s="1"/>
  <c r="A4084" i="2"/>
  <c r="P4082" i="2"/>
  <c r="S4082" i="2"/>
  <c r="Q4082" i="2"/>
  <c r="N4084" i="2" l="1"/>
  <c r="O4084" i="2" s="1"/>
  <c r="A4085" i="2"/>
  <c r="Q4083" i="2"/>
  <c r="P4083" i="2"/>
  <c r="S4083" i="2"/>
  <c r="N4085" i="2" l="1"/>
  <c r="O4085" i="2" s="1"/>
  <c r="A4086" i="2"/>
  <c r="Q4084" i="2"/>
  <c r="P4084" i="2"/>
  <c r="S4084" i="2"/>
  <c r="N4086" i="2" l="1"/>
  <c r="O4086" i="2" s="1"/>
  <c r="A4087" i="2"/>
  <c r="S4085" i="2"/>
  <c r="P4085" i="2"/>
  <c r="Q4085" i="2"/>
  <c r="A4088" i="2" l="1"/>
  <c r="N4087" i="2"/>
  <c r="O4087" i="2" s="1"/>
  <c r="Q4086" i="2"/>
  <c r="P4086" i="2"/>
  <c r="S4086" i="2"/>
  <c r="Q4087" i="2" l="1"/>
  <c r="P4087" i="2"/>
  <c r="S4087" i="2"/>
  <c r="A4089" i="2"/>
  <c r="N4088" i="2"/>
  <c r="O4088" i="2" s="1"/>
  <c r="Q4088" i="2" l="1"/>
  <c r="P4088" i="2"/>
  <c r="S4088" i="2"/>
  <c r="N4089" i="2"/>
  <c r="O4089" i="2" s="1"/>
  <c r="A4090" i="2"/>
  <c r="P4089" i="2" l="1"/>
  <c r="Q4089" i="2"/>
  <c r="S4089" i="2"/>
  <c r="A4091" i="2"/>
  <c r="N4090" i="2"/>
  <c r="O4090" i="2" s="1"/>
  <c r="P4090" i="2" l="1"/>
  <c r="Q4090" i="2"/>
  <c r="S4090" i="2"/>
  <c r="A4092" i="2"/>
  <c r="N4091" i="2"/>
  <c r="O4091" i="2" s="1"/>
  <c r="P4091" i="2" l="1"/>
  <c r="Q4091" i="2"/>
  <c r="S4091" i="2"/>
  <c r="N4092" i="2"/>
  <c r="O4092" i="2" s="1"/>
  <c r="A4093" i="2"/>
  <c r="A4094" i="2" l="1"/>
  <c r="N4093" i="2"/>
  <c r="O4093" i="2" s="1"/>
  <c r="Q4092" i="2"/>
  <c r="S4092" i="2"/>
  <c r="P4092" i="2"/>
  <c r="Q4093" i="2" l="1"/>
  <c r="P4093" i="2"/>
  <c r="S4093" i="2"/>
  <c r="A4095" i="2"/>
  <c r="N4094" i="2"/>
  <c r="O4094" i="2" s="1"/>
  <c r="N4095" i="2" l="1"/>
  <c r="O4095" i="2" s="1"/>
  <c r="A4096" i="2"/>
  <c r="P4094" i="2"/>
  <c r="Q4094" i="2"/>
  <c r="S4094" i="2"/>
  <c r="A4097" i="2" l="1"/>
  <c r="N4096" i="2"/>
  <c r="O4096" i="2" s="1"/>
  <c r="Q4095" i="2"/>
  <c r="P4095" i="2"/>
  <c r="S4095" i="2"/>
  <c r="Q4096" i="2" l="1"/>
  <c r="P4096" i="2"/>
  <c r="S4096" i="2"/>
  <c r="N4097" i="2"/>
  <c r="O4097" i="2" s="1"/>
  <c r="A4098" i="2"/>
  <c r="P4097" i="2" l="1"/>
  <c r="S4097" i="2"/>
  <c r="Q4097" i="2"/>
  <c r="A4099" i="2"/>
  <c r="N4098" i="2"/>
  <c r="O4098" i="2" s="1"/>
  <c r="P4098" i="2" l="1"/>
  <c r="Q4098" i="2"/>
  <c r="S4098" i="2"/>
  <c r="A4100" i="2"/>
  <c r="N4099" i="2"/>
  <c r="O4099" i="2" s="1"/>
  <c r="Q4099" i="2" l="1"/>
  <c r="P4099" i="2"/>
  <c r="S4099" i="2"/>
  <c r="A4101" i="2"/>
  <c r="N4100" i="2"/>
  <c r="O4100" i="2" s="1"/>
  <c r="A4102" i="2" l="1"/>
  <c r="N4101" i="2"/>
  <c r="O4101" i="2" s="1"/>
  <c r="Q4100" i="2"/>
  <c r="P4100" i="2"/>
  <c r="S4100" i="2"/>
  <c r="Q4101" i="2" l="1"/>
  <c r="P4101" i="2"/>
  <c r="S4101" i="2"/>
  <c r="A4103" i="2"/>
  <c r="N4102" i="2"/>
  <c r="O4102" i="2" s="1"/>
  <c r="Q4102" i="2" l="1"/>
  <c r="P4102" i="2"/>
  <c r="S4102" i="2"/>
  <c r="N4103" i="2"/>
  <c r="O4103" i="2" s="1"/>
  <c r="A4105" i="2"/>
  <c r="A4104" i="2"/>
  <c r="P4103" i="2" l="1"/>
  <c r="Q4103" i="2"/>
  <c r="S4103" i="2"/>
  <c r="N4104" i="2"/>
  <c r="O4104" i="2" s="1"/>
  <c r="A4106" i="2"/>
  <c r="N4105" i="2"/>
  <c r="O4105" i="2" s="1"/>
  <c r="Q4104" i="2" l="1"/>
  <c r="P4104" i="2"/>
  <c r="S4104" i="2"/>
  <c r="S4105" i="2"/>
  <c r="P4105" i="2"/>
  <c r="Q4105" i="2"/>
  <c r="N4106" i="2"/>
  <c r="O4106" i="2" s="1"/>
  <c r="A4107" i="2"/>
  <c r="A4108" i="2" l="1"/>
  <c r="N4107" i="2"/>
  <c r="O4107" i="2" s="1"/>
  <c r="P4106" i="2"/>
  <c r="T4106" i="2" s="1"/>
  <c r="Q4106" i="2"/>
  <c r="S4106" i="2"/>
  <c r="P4107" i="2" l="1"/>
  <c r="T4107" i="2" s="1"/>
  <c r="Q4107" i="2"/>
  <c r="S4107" i="2"/>
  <c r="A4109" i="2"/>
  <c r="N4108" i="2"/>
  <c r="O4108" i="2" s="1"/>
  <c r="N4109" i="2" l="1"/>
  <c r="O4109" i="2" s="1"/>
  <c r="A4110" i="2"/>
  <c r="Q4108" i="2"/>
  <c r="P4108" i="2"/>
  <c r="T4108" i="2" s="1"/>
  <c r="S4108" i="2"/>
  <c r="N4110" i="2" l="1"/>
  <c r="O4110" i="2" s="1"/>
  <c r="A4111" i="2"/>
  <c r="Q4109" i="2"/>
  <c r="P4109" i="2"/>
  <c r="T4109" i="2" s="1"/>
  <c r="S4109" i="2"/>
  <c r="N4111" i="2" l="1"/>
  <c r="O4111" i="2" s="1"/>
  <c r="A4112" i="2"/>
  <c r="Q4110" i="2"/>
  <c r="P4110" i="2"/>
  <c r="T4110" i="2" s="1"/>
  <c r="S4110" i="2"/>
  <c r="N4112" i="2" l="1"/>
  <c r="O4112" i="2" s="1"/>
  <c r="A4113" i="2"/>
  <c r="Q4111" i="2"/>
  <c r="S4111" i="2"/>
  <c r="P4111" i="2"/>
  <c r="T4111" i="2" s="1"/>
  <c r="N4113" i="2" l="1"/>
  <c r="O4113" i="2" s="1"/>
  <c r="A4114" i="2"/>
  <c r="Q4112" i="2"/>
  <c r="S4112" i="2"/>
  <c r="P4112" i="2"/>
  <c r="T4112" i="2" s="1"/>
  <c r="N4114" i="2" l="1"/>
  <c r="O4114" i="2" s="1"/>
  <c r="A4115" i="2"/>
  <c r="Q4113" i="2"/>
  <c r="P4113" i="2"/>
  <c r="T4113" i="2" s="1"/>
  <c r="S4113" i="2"/>
  <c r="N4115" i="2" l="1"/>
  <c r="O4115" i="2" s="1"/>
  <c r="A4116" i="2"/>
  <c r="Q4114" i="2"/>
  <c r="S4114" i="2"/>
  <c r="P4114" i="2"/>
  <c r="T4114" i="2" s="1"/>
  <c r="N4116" i="2" l="1"/>
  <c r="O4116" i="2" s="1"/>
  <c r="A4117" i="2"/>
  <c r="Q4115" i="2"/>
  <c r="P4115" i="2"/>
  <c r="T4115" i="2" s="1"/>
  <c r="S4115" i="2"/>
  <c r="N4117" i="2" l="1"/>
  <c r="O4117" i="2" s="1"/>
  <c r="A4118" i="2"/>
  <c r="Q4116" i="2"/>
  <c r="P4116" i="2"/>
  <c r="T4116" i="2" s="1"/>
  <c r="S4116" i="2"/>
  <c r="N4118" i="2" l="1"/>
  <c r="O4118" i="2" s="1"/>
  <c r="A4119" i="2"/>
  <c r="P4117" i="2"/>
  <c r="T4117" i="2" s="1"/>
  <c r="Q4117" i="2"/>
  <c r="S4117" i="2"/>
  <c r="N4119" i="2" l="1"/>
  <c r="O4119" i="2" s="1"/>
  <c r="A4120" i="2"/>
  <c r="S4118" i="2"/>
  <c r="Q4118" i="2"/>
  <c r="P4118" i="2"/>
  <c r="T4118" i="2" s="1"/>
  <c r="N4120" i="2" l="1"/>
  <c r="O4120" i="2" s="1"/>
  <c r="A4121" i="2"/>
  <c r="P4119" i="2"/>
  <c r="T4119" i="2" s="1"/>
  <c r="S4119" i="2"/>
  <c r="Q4119" i="2"/>
  <c r="N4121" i="2" l="1"/>
  <c r="O4121" i="2" s="1"/>
  <c r="A4122" i="2"/>
  <c r="Q4120" i="2"/>
  <c r="P4120" i="2"/>
  <c r="T4120" i="2" s="1"/>
  <c r="S4120" i="2"/>
  <c r="N4122" i="2" l="1"/>
  <c r="O4122" i="2" s="1"/>
  <c r="A4123" i="2"/>
  <c r="P4121" i="2"/>
  <c r="T4121" i="2" s="1"/>
  <c r="S4121" i="2"/>
  <c r="Q4121" i="2"/>
  <c r="N4123" i="2" l="1"/>
  <c r="O4123" i="2" s="1"/>
  <c r="A4124" i="2"/>
  <c r="S4122" i="2"/>
  <c r="Q4122" i="2"/>
  <c r="P4122" i="2"/>
  <c r="T4122" i="2" s="1"/>
  <c r="N4124" i="2" l="1"/>
  <c r="O4124" i="2" s="1"/>
  <c r="A4125" i="2"/>
  <c r="Q4123" i="2"/>
  <c r="S4123" i="2"/>
  <c r="P4123" i="2"/>
  <c r="T4123" i="2" s="1"/>
  <c r="A4126" i="2" l="1"/>
  <c r="N4125" i="2"/>
  <c r="O4125" i="2" s="1"/>
  <c r="P4124" i="2"/>
  <c r="T4124" i="2" s="1"/>
  <c r="Q4124" i="2"/>
  <c r="S4124" i="2"/>
  <c r="Q4125" i="2" l="1"/>
  <c r="P4125" i="2"/>
  <c r="T4125" i="2" s="1"/>
  <c r="S4125" i="2"/>
  <c r="A4127" i="2"/>
  <c r="N4126" i="2"/>
  <c r="O4126" i="2" s="1"/>
  <c r="Q4126" i="2" l="1"/>
  <c r="P4126" i="2"/>
  <c r="T4126" i="2" s="1"/>
  <c r="S4126" i="2"/>
  <c r="N4127" i="2"/>
  <c r="O4127" i="2" s="1"/>
  <c r="A4128" i="2"/>
  <c r="A4129" i="2" l="1"/>
  <c r="N4128" i="2"/>
  <c r="O4128" i="2" s="1"/>
  <c r="P4127" i="2"/>
  <c r="T4127" i="2" s="1"/>
  <c r="Q4127" i="2"/>
  <c r="S4127" i="2"/>
  <c r="P4128" i="2" l="1"/>
  <c r="T4128" i="2" s="1"/>
  <c r="Q4128" i="2"/>
  <c r="S4128" i="2"/>
  <c r="A4130" i="2"/>
  <c r="N4129" i="2"/>
  <c r="O4129" i="2" s="1"/>
  <c r="P4129" i="2" l="1"/>
  <c r="T4129" i="2" s="1"/>
  <c r="Q4129" i="2"/>
  <c r="S4129" i="2"/>
  <c r="N4130" i="2"/>
  <c r="O4130" i="2" s="1"/>
  <c r="A4131" i="2"/>
  <c r="A4132" i="2" l="1"/>
  <c r="N4131" i="2"/>
  <c r="O4131" i="2" s="1"/>
  <c r="Q4130" i="2"/>
  <c r="S4130" i="2"/>
  <c r="P4130" i="2"/>
  <c r="T4130" i="2" s="1"/>
  <c r="P4131" i="2" l="1"/>
  <c r="T4131" i="2" s="1"/>
  <c r="Q4131" i="2"/>
  <c r="S4131" i="2"/>
  <c r="A4133" i="2"/>
  <c r="N4132" i="2"/>
  <c r="O4132" i="2" s="1"/>
  <c r="P4132" i="2" l="1"/>
  <c r="T4132" i="2" s="1"/>
  <c r="Q4132" i="2"/>
  <c r="S4132" i="2"/>
  <c r="N4133" i="2"/>
  <c r="O4133" i="2" s="1"/>
  <c r="A4134" i="2"/>
  <c r="A4135" i="2" l="1"/>
  <c r="N4134" i="2"/>
  <c r="O4134" i="2" s="1"/>
  <c r="P4133" i="2"/>
  <c r="T4133" i="2" s="1"/>
  <c r="S4133" i="2"/>
  <c r="Q4133" i="2"/>
  <c r="P4134" i="2" l="1"/>
  <c r="T4134" i="2" s="1"/>
  <c r="Q4134" i="2"/>
  <c r="S4134" i="2"/>
  <c r="N4135" i="2"/>
  <c r="O4135" i="2" s="1"/>
  <c r="A4136" i="2"/>
  <c r="A4137" i="2" l="1"/>
  <c r="N4136" i="2"/>
  <c r="O4136" i="2" s="1"/>
  <c r="P4135" i="2"/>
  <c r="T4135" i="2" s="1"/>
  <c r="S4135" i="2"/>
  <c r="Q4135" i="2"/>
  <c r="Q4136" i="2" l="1"/>
  <c r="P4136" i="2"/>
  <c r="T4136" i="2" s="1"/>
  <c r="S4136" i="2"/>
  <c r="A4138" i="2"/>
  <c r="N4137" i="2"/>
  <c r="O4137" i="2" s="1"/>
  <c r="Q4137" i="2" l="1"/>
  <c r="P4137" i="2"/>
  <c r="T4137" i="2" s="1"/>
  <c r="S4137" i="2"/>
  <c r="A4139" i="2"/>
  <c r="N4138" i="2"/>
  <c r="O4138" i="2" s="1"/>
  <c r="Q4138" i="2" l="1"/>
  <c r="P4138" i="2"/>
  <c r="T4138" i="2" s="1"/>
  <c r="S4138" i="2"/>
  <c r="A4140" i="2"/>
  <c r="N4139" i="2"/>
  <c r="O4139" i="2" s="1"/>
  <c r="Q4139" i="2" l="1"/>
  <c r="P4139" i="2"/>
  <c r="T4139" i="2" s="1"/>
  <c r="S4139" i="2"/>
  <c r="A4141" i="2"/>
  <c r="N4140" i="2"/>
  <c r="O4140" i="2" s="1"/>
  <c r="P4140" i="2" l="1"/>
  <c r="T4140" i="2" s="1"/>
  <c r="Q4140" i="2"/>
  <c r="S4140" i="2"/>
  <c r="N4141" i="2"/>
  <c r="O4141" i="2" s="1"/>
  <c r="A4142" i="2"/>
  <c r="A4143" i="2"/>
  <c r="A4144" i="2" l="1"/>
  <c r="N4143" i="2"/>
  <c r="O4143" i="2" s="1"/>
  <c r="N4142" i="2"/>
  <c r="O4142" i="2" s="1"/>
  <c r="Q4141" i="2"/>
  <c r="P4141" i="2"/>
  <c r="T4141" i="2" s="1"/>
  <c r="S4141" i="2"/>
  <c r="Q4142" i="2" l="1"/>
  <c r="S4142" i="2"/>
  <c r="P4142" i="2"/>
  <c r="T4142" i="2" s="1"/>
  <c r="S4143" i="2"/>
  <c r="Q4143" i="2"/>
  <c r="P4143" i="2"/>
  <c r="T4143" i="2" s="1"/>
  <c r="N4144" i="2"/>
  <c r="O4144" i="2" s="1"/>
  <c r="A4145" i="2"/>
  <c r="A4146" i="2" l="1"/>
  <c r="N4145" i="2"/>
  <c r="O4145" i="2" s="1"/>
  <c r="Q4144" i="2"/>
  <c r="P4144" i="2"/>
  <c r="S4144" i="2"/>
  <c r="P4145" i="2" l="1"/>
  <c r="Q4145" i="2"/>
  <c r="S4145" i="2"/>
  <c r="A4147" i="2"/>
  <c r="N4146" i="2"/>
  <c r="O4146" i="2" s="1"/>
  <c r="N4147" i="2" l="1"/>
  <c r="O4147" i="2" s="1"/>
  <c r="A4148" i="2"/>
  <c r="Q4146" i="2"/>
  <c r="P4146" i="2"/>
  <c r="S4146" i="2"/>
  <c r="N4148" i="2" l="1"/>
  <c r="O4148" i="2" s="1"/>
  <c r="A4149" i="2"/>
  <c r="S4147" i="2"/>
  <c r="Q4147" i="2"/>
  <c r="P4147" i="2"/>
  <c r="Q4148" i="2" l="1"/>
  <c r="P4148" i="2"/>
  <c r="S4148" i="2"/>
  <c r="N4149" i="2"/>
  <c r="O4149" i="2" s="1"/>
  <c r="A4150" i="2"/>
  <c r="Q4149" i="2" l="1"/>
  <c r="P4149" i="2"/>
  <c r="S4149" i="2"/>
  <c r="N4150" i="2"/>
  <c r="O4150" i="2" s="1"/>
  <c r="A4151" i="2"/>
  <c r="N4151" i="2" l="1"/>
  <c r="O4151" i="2" s="1"/>
  <c r="A4152" i="2"/>
  <c r="P4150" i="2"/>
  <c r="S4150" i="2"/>
  <c r="Q4150" i="2"/>
  <c r="N4152" i="2" l="1"/>
  <c r="O4152" i="2" s="1"/>
  <c r="A4153" i="2"/>
  <c r="S4151" i="2"/>
  <c r="P4151" i="2"/>
  <c r="Q4151" i="2"/>
  <c r="N4153" i="2" l="1"/>
  <c r="O4153" i="2" s="1"/>
  <c r="A4154" i="2"/>
  <c r="P4152" i="2"/>
  <c r="S4152" i="2"/>
  <c r="Q4152" i="2"/>
  <c r="N4154" i="2" l="1"/>
  <c r="O4154" i="2" s="1"/>
  <c r="A4155" i="2"/>
  <c r="P4153" i="2"/>
  <c r="Q4153" i="2"/>
  <c r="S4153" i="2"/>
  <c r="N4155" i="2" l="1"/>
  <c r="O4155" i="2" s="1"/>
  <c r="A4156" i="2"/>
  <c r="S4154" i="2"/>
  <c r="Q4154" i="2"/>
  <c r="P4154" i="2"/>
  <c r="N4156" i="2" l="1"/>
  <c r="O4156" i="2" s="1"/>
  <c r="A4157" i="2"/>
  <c r="Q4155" i="2"/>
  <c r="S4155" i="2"/>
  <c r="P4155" i="2"/>
  <c r="N4157" i="2" l="1"/>
  <c r="O4157" i="2" s="1"/>
  <c r="A4158" i="2"/>
  <c r="P4156" i="2"/>
  <c r="S4156" i="2"/>
  <c r="Q4156" i="2"/>
  <c r="N4158" i="2" l="1"/>
  <c r="O4158" i="2" s="1"/>
  <c r="A4159" i="2"/>
  <c r="P4157" i="2"/>
  <c r="S4157" i="2"/>
  <c r="Q4157" i="2"/>
  <c r="N4159" i="2" l="1"/>
  <c r="O4159" i="2" s="1"/>
  <c r="A4160" i="2"/>
  <c r="S4158" i="2"/>
  <c r="P4158" i="2"/>
  <c r="Q4158" i="2"/>
  <c r="N4160" i="2" l="1"/>
  <c r="O4160" i="2" s="1"/>
  <c r="A4161" i="2"/>
  <c r="Q4159" i="2"/>
  <c r="S4159" i="2"/>
  <c r="P4159" i="2"/>
  <c r="N4161" i="2" l="1"/>
  <c r="O4161" i="2" s="1"/>
  <c r="A4162" i="2"/>
  <c r="P4160" i="2"/>
  <c r="S4160" i="2"/>
  <c r="Q4160" i="2"/>
  <c r="N4162" i="2" l="1"/>
  <c r="O4162" i="2" s="1"/>
  <c r="A4163" i="2"/>
  <c r="P4161" i="2"/>
  <c r="S4161" i="2"/>
  <c r="Q4161" i="2"/>
  <c r="A4164" i="2" l="1"/>
  <c r="N4163" i="2"/>
  <c r="O4163" i="2" s="1"/>
  <c r="S4162" i="2"/>
  <c r="Q4162" i="2"/>
  <c r="P4162" i="2"/>
  <c r="Q4163" i="2" l="1"/>
  <c r="P4163" i="2"/>
  <c r="S4163" i="2"/>
  <c r="A4165" i="2"/>
  <c r="N4164" i="2"/>
  <c r="O4164" i="2" s="1"/>
  <c r="P4164" i="2" l="1"/>
  <c r="Q4164" i="2"/>
  <c r="S4164" i="2"/>
  <c r="N4165" i="2"/>
  <c r="O4165" i="2" s="1"/>
  <c r="A4166" i="2"/>
  <c r="A4167" i="2" l="1"/>
  <c r="N4166" i="2"/>
  <c r="O4166" i="2" s="1"/>
  <c r="Q4165" i="2"/>
  <c r="P4165" i="2"/>
  <c r="S4165" i="2"/>
  <c r="P4166" i="2" l="1"/>
  <c r="Q4166" i="2"/>
  <c r="S4166" i="2"/>
  <c r="A4168" i="2"/>
  <c r="N4167" i="2"/>
  <c r="O4167" i="2" s="1"/>
  <c r="P4167" i="2" l="1"/>
  <c r="Q4167" i="2"/>
  <c r="S4167" i="2"/>
  <c r="N4168" i="2"/>
  <c r="O4168" i="2" s="1"/>
  <c r="A4169" i="2"/>
  <c r="S4168" i="2" l="1"/>
  <c r="Q4168" i="2"/>
  <c r="P4168" i="2"/>
  <c r="A4170" i="2"/>
  <c r="N4169" i="2"/>
  <c r="O4169" i="2" s="1"/>
  <c r="P4169" i="2" l="1"/>
  <c r="Q4169" i="2"/>
  <c r="S4169" i="2"/>
  <c r="A4171" i="2"/>
  <c r="N4170" i="2"/>
  <c r="O4170" i="2" s="1"/>
  <c r="N4171" i="2" l="1"/>
  <c r="O4171" i="2" s="1"/>
  <c r="A4172" i="2"/>
  <c r="Q4170" i="2"/>
  <c r="P4170" i="2"/>
  <c r="S4170" i="2"/>
  <c r="A4173" i="2" l="1"/>
  <c r="N4172" i="2"/>
  <c r="O4172" i="2" s="1"/>
  <c r="P4171" i="2"/>
  <c r="S4171" i="2"/>
  <c r="Q4171" i="2"/>
  <c r="N4173" i="2" l="1"/>
  <c r="O4173" i="2" s="1"/>
  <c r="A4174" i="2"/>
  <c r="P4172" i="2"/>
  <c r="Q4172" i="2"/>
  <c r="S4172" i="2"/>
  <c r="A4175" i="2" l="1"/>
  <c r="N4174" i="2"/>
  <c r="O4174" i="2" s="1"/>
  <c r="Q4173" i="2"/>
  <c r="S4173" i="2"/>
  <c r="P4173" i="2"/>
  <c r="A4176" i="2" l="1"/>
  <c r="N4175" i="2"/>
  <c r="O4175" i="2" s="1"/>
  <c r="Q4174" i="2"/>
  <c r="P4174" i="2"/>
  <c r="S4174" i="2"/>
  <c r="Q4175" i="2" l="1"/>
  <c r="P4175" i="2"/>
  <c r="S4175" i="2"/>
  <c r="A4177" i="2"/>
  <c r="N4176" i="2"/>
  <c r="O4176" i="2" s="1"/>
  <c r="Q4176" i="2" l="1"/>
  <c r="P4176" i="2"/>
  <c r="S4176" i="2"/>
  <c r="A4178" i="2"/>
  <c r="N4177" i="2"/>
  <c r="O4177" i="2" s="1"/>
  <c r="Q4177" i="2" l="1"/>
  <c r="P4177" i="2"/>
  <c r="S4177" i="2"/>
  <c r="A4179" i="2"/>
  <c r="N4178" i="2"/>
  <c r="O4178" i="2" s="1"/>
  <c r="P4178" i="2" l="1"/>
  <c r="Q4178" i="2"/>
  <c r="S4178" i="2"/>
  <c r="N4179" i="2"/>
  <c r="O4179" i="2" s="1"/>
  <c r="A4181" i="2"/>
  <c r="A4180" i="2"/>
  <c r="Q4179" i="2" l="1"/>
  <c r="S4179" i="2"/>
  <c r="P4179" i="2"/>
  <c r="N4180" i="2"/>
  <c r="O4180" i="2" s="1"/>
  <c r="A4182" i="2"/>
  <c r="N4181" i="2"/>
  <c r="O4181" i="2" s="1"/>
  <c r="Q4180" i="2" l="1"/>
  <c r="P4180" i="2"/>
  <c r="S4180" i="2"/>
  <c r="P4181" i="2"/>
  <c r="S4181" i="2"/>
  <c r="Q4181" i="2"/>
  <c r="N4182" i="2"/>
  <c r="O4182" i="2" s="1"/>
  <c r="A4183" i="2"/>
  <c r="P4182" i="2" l="1"/>
  <c r="Q4182" i="2"/>
  <c r="S4182" i="2"/>
  <c r="A4184" i="2"/>
  <c r="N4183" i="2"/>
  <c r="O4183" i="2" s="1"/>
  <c r="P4183" i="2" l="1"/>
  <c r="Q4183" i="2"/>
  <c r="S4183" i="2"/>
  <c r="A4185" i="2"/>
  <c r="N4184" i="2"/>
  <c r="O4184" i="2" s="1"/>
  <c r="N4185" i="2" l="1"/>
  <c r="O4185" i="2" s="1"/>
  <c r="A4186" i="2"/>
  <c r="P4184" i="2"/>
  <c r="Q4184" i="2"/>
  <c r="S4184" i="2"/>
  <c r="N4186" i="2" l="1"/>
  <c r="O4186" i="2" s="1"/>
  <c r="A4187" i="2"/>
  <c r="Q4185" i="2"/>
  <c r="S4185" i="2"/>
  <c r="P4185" i="2"/>
  <c r="Q4186" i="2" l="1"/>
  <c r="P4186" i="2"/>
  <c r="S4186" i="2"/>
  <c r="N4187" i="2"/>
  <c r="O4187" i="2" s="1"/>
  <c r="A4188" i="2"/>
  <c r="N4188" i="2" l="1"/>
  <c r="O4188" i="2" s="1"/>
  <c r="A4189" i="2"/>
  <c r="P4187" i="2"/>
  <c r="S4187" i="2"/>
  <c r="Q4187" i="2"/>
  <c r="N4189" i="2" l="1"/>
  <c r="O4189" i="2" s="1"/>
  <c r="A4190" i="2"/>
  <c r="S4188" i="2"/>
  <c r="Q4188" i="2"/>
  <c r="P4188" i="2"/>
  <c r="N4190" i="2" l="1"/>
  <c r="O4190" i="2" s="1"/>
  <c r="A4191" i="2"/>
  <c r="S4189" i="2"/>
  <c r="Q4189" i="2"/>
  <c r="P4189" i="2"/>
  <c r="N4191" i="2" l="1"/>
  <c r="O4191" i="2" s="1"/>
  <c r="A4192" i="2"/>
  <c r="P4190" i="2"/>
  <c r="S4190" i="2"/>
  <c r="Q4190" i="2"/>
  <c r="N4192" i="2" l="1"/>
  <c r="O4192" i="2" s="1"/>
  <c r="A4193" i="2"/>
  <c r="S4191" i="2"/>
  <c r="Q4191" i="2"/>
  <c r="P4191" i="2"/>
  <c r="N4193" i="2" l="1"/>
  <c r="O4193" i="2" s="1"/>
  <c r="A4194" i="2"/>
  <c r="P4192" i="2"/>
  <c r="S4192" i="2"/>
  <c r="Q4192" i="2"/>
  <c r="N4194" i="2" l="1"/>
  <c r="O4194" i="2" s="1"/>
  <c r="A4195" i="2"/>
  <c r="P4193" i="2"/>
  <c r="S4193" i="2"/>
  <c r="Q4193" i="2"/>
  <c r="N4195" i="2" l="1"/>
  <c r="O4195" i="2" s="1"/>
  <c r="A4196" i="2"/>
  <c r="P4194" i="2"/>
  <c r="S4194" i="2"/>
  <c r="Q4194" i="2"/>
  <c r="N4196" i="2" l="1"/>
  <c r="O4196" i="2" s="1"/>
  <c r="A4197" i="2"/>
  <c r="Q4195" i="2"/>
  <c r="P4195" i="2"/>
  <c r="S4195" i="2"/>
  <c r="N4197" i="2" l="1"/>
  <c r="O4197" i="2" s="1"/>
  <c r="A4198" i="2"/>
  <c r="Q4196" i="2"/>
  <c r="P4196" i="2"/>
  <c r="S4196" i="2"/>
  <c r="N4198" i="2" l="1"/>
  <c r="O4198" i="2" s="1"/>
  <c r="A4199" i="2"/>
  <c r="S4197" i="2"/>
  <c r="P4197" i="2"/>
  <c r="Q4197" i="2"/>
  <c r="N4199" i="2" l="1"/>
  <c r="O4199" i="2" s="1"/>
  <c r="A4200" i="2"/>
  <c r="P4198" i="2"/>
  <c r="S4198" i="2"/>
  <c r="Q4198" i="2"/>
  <c r="N4200" i="2" l="1"/>
  <c r="O4200" i="2" s="1"/>
  <c r="A4201" i="2"/>
  <c r="Q4199" i="2"/>
  <c r="S4199" i="2"/>
  <c r="P4199" i="2"/>
  <c r="A4202" i="2" l="1"/>
  <c r="N4201" i="2"/>
  <c r="O4201" i="2" s="1"/>
  <c r="S4200" i="2"/>
  <c r="Q4200" i="2"/>
  <c r="P4200" i="2"/>
  <c r="Q4201" i="2" l="1"/>
  <c r="P4201" i="2"/>
  <c r="S4201" i="2"/>
  <c r="A4203" i="2"/>
  <c r="N4202" i="2"/>
  <c r="O4202" i="2" s="1"/>
  <c r="Q4202" i="2" l="1"/>
  <c r="P4202" i="2"/>
  <c r="S4202" i="2"/>
  <c r="N4203" i="2"/>
  <c r="O4203" i="2" s="1"/>
  <c r="A4204" i="2"/>
  <c r="A4205" i="2" l="1"/>
  <c r="N4204" i="2"/>
  <c r="O4204" i="2" s="1"/>
  <c r="Q4203" i="2"/>
  <c r="P4203" i="2"/>
  <c r="S4203" i="2"/>
  <c r="A4206" i="2" l="1"/>
  <c r="N4205" i="2"/>
  <c r="O4205" i="2" s="1"/>
  <c r="Q4204" i="2"/>
  <c r="P4204" i="2"/>
  <c r="S4204" i="2"/>
  <c r="Q4205" i="2" l="1"/>
  <c r="P4205" i="2"/>
  <c r="S4205" i="2"/>
  <c r="N4206" i="2"/>
  <c r="O4206" i="2" s="1"/>
  <c r="A4207" i="2"/>
  <c r="A4208" i="2" l="1"/>
  <c r="N4207" i="2"/>
  <c r="O4207" i="2" s="1"/>
  <c r="P4206" i="2"/>
  <c r="S4206" i="2"/>
  <c r="Q4206" i="2"/>
  <c r="A4209" i="2" l="1"/>
  <c r="N4208" i="2"/>
  <c r="O4208" i="2" s="1"/>
  <c r="Q4207" i="2"/>
  <c r="P4207" i="2"/>
  <c r="S4207" i="2"/>
  <c r="Q4208" i="2" l="1"/>
  <c r="P4208" i="2"/>
  <c r="S4208" i="2"/>
  <c r="N4209" i="2"/>
  <c r="O4209" i="2" s="1"/>
  <c r="A4210" i="2"/>
  <c r="A4211" i="2" l="1"/>
  <c r="N4210" i="2"/>
  <c r="O4210" i="2" s="1"/>
  <c r="Q4209" i="2"/>
  <c r="P4209" i="2"/>
  <c r="S4209" i="2"/>
  <c r="P4210" i="2" l="1"/>
  <c r="Q4210" i="2"/>
  <c r="S4210" i="2"/>
  <c r="N4211" i="2"/>
  <c r="O4211" i="2" s="1"/>
  <c r="A4212" i="2"/>
  <c r="A4213" i="2" l="1"/>
  <c r="N4212" i="2"/>
  <c r="O4212" i="2" s="1"/>
  <c r="P4211" i="2"/>
  <c r="S4211" i="2"/>
  <c r="Q4211" i="2"/>
  <c r="Q4212" i="2" l="1"/>
  <c r="P4212" i="2"/>
  <c r="S4212" i="2"/>
  <c r="A4214" i="2"/>
  <c r="N4213" i="2"/>
  <c r="O4213" i="2" s="1"/>
  <c r="Q4213" i="2" l="1"/>
  <c r="P4213" i="2"/>
  <c r="S4213" i="2"/>
  <c r="A4215" i="2"/>
  <c r="N4214" i="2"/>
  <c r="O4214" i="2" s="1"/>
  <c r="Q4214" i="2" l="1"/>
  <c r="P4214" i="2"/>
  <c r="S4214" i="2"/>
  <c r="A4216" i="2"/>
  <c r="N4215" i="2"/>
  <c r="O4215" i="2" s="1"/>
  <c r="P4215" i="2" l="1"/>
  <c r="Q4215" i="2"/>
  <c r="S4215" i="2"/>
  <c r="A4217" i="2"/>
  <c r="N4216" i="2"/>
  <c r="O4216" i="2" s="1"/>
  <c r="N4217" i="2" l="1"/>
  <c r="O4217" i="2" s="1"/>
  <c r="A4219" i="2"/>
  <c r="A4218" i="2"/>
  <c r="Q4216" i="2"/>
  <c r="P4216" i="2"/>
  <c r="S4216" i="2"/>
  <c r="N4218" i="2" l="1"/>
  <c r="O4218" i="2" s="1"/>
  <c r="A4220" i="2"/>
  <c r="N4219" i="2"/>
  <c r="O4219" i="2" s="1"/>
  <c r="Q4217" i="2"/>
  <c r="P4217" i="2"/>
  <c r="S4217" i="2"/>
  <c r="Q4218" i="2" l="1"/>
  <c r="P4218" i="2"/>
  <c r="S4218" i="2"/>
  <c r="Q4219" i="2"/>
  <c r="S4219" i="2"/>
  <c r="P4219" i="2"/>
  <c r="N4220" i="2"/>
  <c r="O4220" i="2" s="1"/>
  <c r="A4221" i="2"/>
  <c r="Q4220" i="2" l="1"/>
  <c r="P4220" i="2"/>
  <c r="T4220" i="2" s="1"/>
  <c r="S4220" i="2"/>
  <c r="A4222" i="2"/>
  <c r="N4221" i="2"/>
  <c r="O4221" i="2" s="1"/>
  <c r="A4223" i="2" l="1"/>
  <c r="N4222" i="2"/>
  <c r="O4222" i="2" s="1"/>
  <c r="P4221" i="2"/>
  <c r="T4221" i="2" s="1"/>
  <c r="Q4221" i="2"/>
  <c r="S4221" i="2"/>
  <c r="P4222" i="2" l="1"/>
  <c r="T4222" i="2" s="1"/>
  <c r="Q4222" i="2"/>
  <c r="S4222" i="2"/>
  <c r="N4223" i="2"/>
  <c r="O4223" i="2" s="1"/>
  <c r="A4224" i="2"/>
  <c r="N4224" i="2" l="1"/>
  <c r="O4224" i="2" s="1"/>
  <c r="A4225" i="2"/>
  <c r="Q4223" i="2"/>
  <c r="P4223" i="2"/>
  <c r="T4223" i="2" s="1"/>
  <c r="S4223" i="2"/>
  <c r="N4225" i="2" l="1"/>
  <c r="O4225" i="2" s="1"/>
  <c r="A4226" i="2"/>
  <c r="P4224" i="2"/>
  <c r="T4224" i="2" s="1"/>
  <c r="Q4224" i="2"/>
  <c r="S4224" i="2"/>
  <c r="N4226" i="2" l="1"/>
  <c r="O4226" i="2" s="1"/>
  <c r="A4227" i="2"/>
  <c r="P4225" i="2"/>
  <c r="T4225" i="2" s="1"/>
  <c r="S4225" i="2"/>
  <c r="Q4225" i="2"/>
  <c r="N4227" i="2" l="1"/>
  <c r="O4227" i="2" s="1"/>
  <c r="A4228" i="2"/>
  <c r="P4226" i="2"/>
  <c r="T4226" i="2" s="1"/>
  <c r="S4226" i="2"/>
  <c r="Q4226" i="2"/>
  <c r="N4228" i="2" l="1"/>
  <c r="O4228" i="2" s="1"/>
  <c r="A4229" i="2"/>
  <c r="S4227" i="2"/>
  <c r="Q4227" i="2"/>
  <c r="P4227" i="2"/>
  <c r="T4227" i="2" s="1"/>
  <c r="N4229" i="2" l="1"/>
  <c r="O4229" i="2" s="1"/>
  <c r="A4230" i="2"/>
  <c r="P4228" i="2"/>
  <c r="T4228" i="2" s="1"/>
  <c r="S4228" i="2"/>
  <c r="Q4228" i="2"/>
  <c r="N4230" i="2" l="1"/>
  <c r="O4230" i="2" s="1"/>
  <c r="A4231" i="2"/>
  <c r="P4229" i="2"/>
  <c r="T4229" i="2" s="1"/>
  <c r="Q4229" i="2"/>
  <c r="S4229" i="2"/>
  <c r="N4231" i="2" l="1"/>
  <c r="O4231" i="2" s="1"/>
  <c r="A4232" i="2"/>
  <c r="Q4230" i="2"/>
  <c r="S4230" i="2"/>
  <c r="P4230" i="2"/>
  <c r="T4230" i="2" s="1"/>
  <c r="N4232" i="2" l="1"/>
  <c r="O4232" i="2" s="1"/>
  <c r="A4233" i="2"/>
  <c r="Q4231" i="2"/>
  <c r="S4231" i="2"/>
  <c r="P4231" i="2"/>
  <c r="T4231" i="2" s="1"/>
  <c r="N4233" i="2" l="1"/>
  <c r="O4233" i="2" s="1"/>
  <c r="A4234" i="2"/>
  <c r="S4232" i="2"/>
  <c r="Q4232" i="2"/>
  <c r="P4232" i="2"/>
  <c r="T4232" i="2" s="1"/>
  <c r="N4234" i="2" l="1"/>
  <c r="O4234" i="2" s="1"/>
  <c r="A4235" i="2"/>
  <c r="S4233" i="2"/>
  <c r="P4233" i="2"/>
  <c r="T4233" i="2" s="1"/>
  <c r="Q4233" i="2"/>
  <c r="N4235" i="2" l="1"/>
  <c r="O4235" i="2" s="1"/>
  <c r="A4236" i="2"/>
  <c r="Q4234" i="2"/>
  <c r="P4234" i="2"/>
  <c r="T4234" i="2" s="1"/>
  <c r="S4234" i="2"/>
  <c r="N4236" i="2" l="1"/>
  <c r="O4236" i="2" s="1"/>
  <c r="A4237" i="2"/>
  <c r="S4235" i="2"/>
  <c r="Q4235" i="2"/>
  <c r="P4235" i="2"/>
  <c r="T4235" i="2" s="1"/>
  <c r="N4237" i="2" l="1"/>
  <c r="O4237" i="2" s="1"/>
  <c r="A4238" i="2"/>
  <c r="S4236" i="2"/>
  <c r="P4236" i="2"/>
  <c r="T4236" i="2" s="1"/>
  <c r="Q4236" i="2"/>
  <c r="N4238" i="2" l="1"/>
  <c r="O4238" i="2" s="1"/>
  <c r="A4239" i="2"/>
  <c r="Q4237" i="2"/>
  <c r="S4237" i="2"/>
  <c r="P4237" i="2"/>
  <c r="T4237" i="2" s="1"/>
  <c r="A4240" i="2" l="1"/>
  <c r="N4239" i="2"/>
  <c r="O4239" i="2" s="1"/>
  <c r="P4238" i="2"/>
  <c r="T4238" i="2" s="1"/>
  <c r="S4238" i="2"/>
  <c r="Q4238" i="2"/>
  <c r="P4239" i="2" l="1"/>
  <c r="T4239" i="2" s="1"/>
  <c r="Q4239" i="2"/>
  <c r="S4239" i="2"/>
  <c r="A4241" i="2"/>
  <c r="N4240" i="2"/>
  <c r="O4240" i="2" s="1"/>
  <c r="P4240" i="2" l="1"/>
  <c r="T4240" i="2" s="1"/>
  <c r="Q4240" i="2"/>
  <c r="S4240" i="2"/>
  <c r="N4241" i="2"/>
  <c r="O4241" i="2" s="1"/>
  <c r="A4242" i="2"/>
  <c r="A4243" i="2" l="1"/>
  <c r="N4242" i="2"/>
  <c r="O4242" i="2" s="1"/>
  <c r="Q4241" i="2"/>
  <c r="S4241" i="2"/>
  <c r="P4241" i="2"/>
  <c r="T4241" i="2" s="1"/>
  <c r="P4242" i="2" l="1"/>
  <c r="T4242" i="2" s="1"/>
  <c r="Q4242" i="2"/>
  <c r="S4242" i="2"/>
  <c r="A4244" i="2"/>
  <c r="N4243" i="2"/>
  <c r="O4243" i="2" s="1"/>
  <c r="N4244" i="2" l="1"/>
  <c r="O4244" i="2" s="1"/>
  <c r="A4245" i="2"/>
  <c r="P4243" i="2"/>
  <c r="T4243" i="2" s="1"/>
  <c r="Q4243" i="2"/>
  <c r="S4243" i="2"/>
  <c r="A4246" i="2" l="1"/>
  <c r="N4245" i="2"/>
  <c r="O4245" i="2" s="1"/>
  <c r="S4244" i="2"/>
  <c r="Q4244" i="2"/>
  <c r="P4244" i="2"/>
  <c r="T4244" i="2" s="1"/>
  <c r="P4245" i="2" l="1"/>
  <c r="T4245" i="2" s="1"/>
  <c r="Q4245" i="2"/>
  <c r="S4245" i="2"/>
  <c r="A4247" i="2"/>
  <c r="N4246" i="2"/>
  <c r="O4246" i="2" s="1"/>
  <c r="P4246" i="2" l="1"/>
  <c r="T4246" i="2" s="1"/>
  <c r="Q4246" i="2"/>
  <c r="S4246" i="2"/>
  <c r="N4247" i="2"/>
  <c r="O4247" i="2" s="1"/>
  <c r="A4248" i="2"/>
  <c r="P4247" i="2" l="1"/>
  <c r="T4247" i="2" s="1"/>
  <c r="S4247" i="2"/>
  <c r="Q4247" i="2"/>
  <c r="A4249" i="2"/>
  <c r="N4248" i="2"/>
  <c r="O4248" i="2" s="1"/>
  <c r="N4249" i="2" l="1"/>
  <c r="O4249" i="2" s="1"/>
  <c r="A4250" i="2"/>
  <c r="P4248" i="2"/>
  <c r="T4248" i="2" s="1"/>
  <c r="Q4248" i="2"/>
  <c r="S4248" i="2"/>
  <c r="A4251" i="2" l="1"/>
  <c r="N4250" i="2"/>
  <c r="O4250" i="2" s="1"/>
  <c r="P4249" i="2"/>
  <c r="T4249" i="2" s="1"/>
  <c r="Q4249" i="2"/>
  <c r="S4249" i="2"/>
  <c r="P4250" i="2" l="1"/>
  <c r="T4250" i="2" s="1"/>
  <c r="Q4250" i="2"/>
  <c r="S4250" i="2"/>
  <c r="A4252" i="2"/>
  <c r="N4251" i="2"/>
  <c r="O4251" i="2" s="1"/>
  <c r="Q4251" i="2" l="1"/>
  <c r="P4251" i="2"/>
  <c r="T4251" i="2" s="1"/>
  <c r="S4251" i="2"/>
  <c r="A4253" i="2"/>
  <c r="N4252" i="2"/>
  <c r="O4252" i="2" s="1"/>
  <c r="Q4252" i="2" l="1"/>
  <c r="P4252" i="2"/>
  <c r="T4252" i="2" s="1"/>
  <c r="S4252" i="2"/>
  <c r="A4254" i="2"/>
  <c r="N4253" i="2"/>
  <c r="O4253" i="2" s="1"/>
  <c r="P4253" i="2" l="1"/>
  <c r="T4253" i="2" s="1"/>
  <c r="Q4253" i="2"/>
  <c r="S4253" i="2"/>
  <c r="A4255" i="2"/>
  <c r="N4254" i="2"/>
  <c r="O4254" i="2" s="1"/>
  <c r="Q4254" i="2" l="1"/>
  <c r="P4254" i="2"/>
  <c r="T4254" i="2" s="1"/>
  <c r="S4254" i="2"/>
  <c r="N4255" i="2"/>
  <c r="O4255" i="2" s="1"/>
  <c r="A4257" i="2"/>
  <c r="A4256" i="2"/>
  <c r="N4256" i="2" l="1"/>
  <c r="O4256" i="2" s="1"/>
  <c r="A4258" i="2"/>
  <c r="N4257" i="2"/>
  <c r="O4257" i="2" s="1"/>
  <c r="Q4255" i="2"/>
  <c r="P4255" i="2"/>
  <c r="T4255" i="2" s="1"/>
  <c r="S4255" i="2"/>
  <c r="P4256" i="2" l="1"/>
  <c r="T4256" i="2" s="1"/>
  <c r="Q4256" i="2"/>
  <c r="S4256" i="2"/>
  <c r="Q4257" i="2"/>
  <c r="S4257" i="2"/>
  <c r="P4257" i="2"/>
  <c r="T4257" i="2" s="1"/>
  <c r="N4258" i="2"/>
  <c r="O4258" i="2" s="1"/>
  <c r="A4259" i="2"/>
  <c r="A4260" i="2" l="1"/>
  <c r="N4259" i="2"/>
  <c r="O4259" i="2" s="1"/>
  <c r="P4258" i="2"/>
  <c r="Q4258" i="2"/>
  <c r="S4258" i="2"/>
  <c r="Q4259" i="2" l="1"/>
  <c r="P4259" i="2"/>
  <c r="S4259" i="2"/>
  <c r="A4261" i="2"/>
  <c r="N4260" i="2"/>
  <c r="O4260" i="2" s="1"/>
  <c r="Q4260" i="2" l="1"/>
  <c r="P4260" i="2"/>
  <c r="S4260" i="2"/>
  <c r="N4261" i="2"/>
  <c r="O4261" i="2" s="1"/>
  <c r="A4262" i="2"/>
  <c r="S4261" i="2" l="1"/>
  <c r="P4261" i="2"/>
  <c r="Q4261" i="2"/>
  <c r="N4262" i="2"/>
  <c r="O4262" i="2" s="1"/>
  <c r="A4263" i="2"/>
  <c r="N4263" i="2" l="1"/>
  <c r="O4263" i="2" s="1"/>
  <c r="A4264" i="2"/>
  <c r="Q4262" i="2"/>
  <c r="P4262" i="2"/>
  <c r="S4262" i="2"/>
  <c r="N4264" i="2" l="1"/>
  <c r="O4264" i="2" s="1"/>
  <c r="A4265" i="2"/>
  <c r="S4263" i="2"/>
  <c r="P4263" i="2"/>
  <c r="Q4263" i="2"/>
  <c r="Q4264" i="2" l="1"/>
  <c r="P4264" i="2"/>
  <c r="S4264" i="2"/>
  <c r="N4265" i="2"/>
  <c r="O4265" i="2" s="1"/>
  <c r="A4266" i="2"/>
  <c r="S4265" i="2" l="1"/>
  <c r="P4265" i="2"/>
  <c r="Q4265" i="2"/>
  <c r="N4266" i="2"/>
  <c r="O4266" i="2" s="1"/>
  <c r="A4267" i="2"/>
  <c r="S4266" i="2" l="1"/>
  <c r="Q4266" i="2"/>
  <c r="P4266" i="2"/>
  <c r="N4267" i="2"/>
  <c r="O4267" i="2" s="1"/>
  <c r="A4268" i="2"/>
  <c r="S4267" i="2" l="1"/>
  <c r="Q4267" i="2"/>
  <c r="P4267" i="2"/>
  <c r="N4268" i="2"/>
  <c r="O4268" i="2" s="1"/>
  <c r="A4269" i="2"/>
  <c r="S4268" i="2" l="1"/>
  <c r="Q4268" i="2"/>
  <c r="P4268" i="2"/>
  <c r="N4269" i="2"/>
  <c r="O4269" i="2" s="1"/>
  <c r="A4270" i="2"/>
  <c r="S4269" i="2" l="1"/>
  <c r="P4269" i="2"/>
  <c r="Q4269" i="2"/>
  <c r="N4270" i="2"/>
  <c r="O4270" i="2" s="1"/>
  <c r="A4271" i="2"/>
  <c r="Q4270" i="2" l="1"/>
  <c r="P4270" i="2"/>
  <c r="S4270" i="2"/>
  <c r="N4271" i="2"/>
  <c r="O4271" i="2" s="1"/>
  <c r="A4272" i="2"/>
  <c r="Q4271" i="2" l="1"/>
  <c r="P4271" i="2"/>
  <c r="S4271" i="2"/>
  <c r="N4272" i="2"/>
  <c r="O4272" i="2" s="1"/>
  <c r="A4273" i="2"/>
  <c r="Q4272" i="2" l="1"/>
  <c r="P4272" i="2"/>
  <c r="S4272" i="2"/>
  <c r="N4273" i="2"/>
  <c r="O4273" i="2" s="1"/>
  <c r="A4274" i="2"/>
  <c r="S4273" i="2" l="1"/>
  <c r="P4273" i="2"/>
  <c r="Q4273" i="2"/>
  <c r="N4274" i="2"/>
  <c r="O4274" i="2" s="1"/>
  <c r="A4275" i="2"/>
  <c r="S4274" i="2" l="1"/>
  <c r="Q4274" i="2"/>
  <c r="P4274" i="2"/>
  <c r="N4275" i="2"/>
  <c r="O4275" i="2" s="1"/>
  <c r="A4276" i="2"/>
  <c r="S4275" i="2" l="1"/>
  <c r="Q4275" i="2"/>
  <c r="P4275" i="2"/>
  <c r="N4276" i="2"/>
  <c r="O4276" i="2" s="1"/>
  <c r="A4277" i="2"/>
  <c r="S4276" i="2" l="1"/>
  <c r="P4276" i="2"/>
  <c r="Q4276" i="2"/>
  <c r="A4278" i="2"/>
  <c r="N4277" i="2"/>
  <c r="O4277" i="2" s="1"/>
  <c r="A4279" i="2" l="1"/>
  <c r="N4278" i="2"/>
  <c r="O4278" i="2" s="1"/>
  <c r="Q4277" i="2"/>
  <c r="P4277" i="2"/>
  <c r="S4277" i="2"/>
  <c r="P4278" i="2" l="1"/>
  <c r="Q4278" i="2"/>
  <c r="S4278" i="2"/>
  <c r="N4279" i="2"/>
  <c r="O4279" i="2" s="1"/>
  <c r="A4280" i="2"/>
  <c r="A4281" i="2" l="1"/>
  <c r="N4280" i="2"/>
  <c r="O4280" i="2" s="1"/>
  <c r="P4279" i="2"/>
  <c r="Q4279" i="2"/>
  <c r="S4279" i="2"/>
  <c r="Q4280" i="2" l="1"/>
  <c r="P4280" i="2"/>
  <c r="S4280" i="2"/>
  <c r="A4282" i="2"/>
  <c r="N4281" i="2"/>
  <c r="O4281" i="2" s="1"/>
  <c r="Q4281" i="2" l="1"/>
  <c r="P4281" i="2"/>
  <c r="S4281" i="2"/>
  <c r="N4282" i="2"/>
  <c r="O4282" i="2" s="1"/>
  <c r="A4283" i="2"/>
  <c r="A4284" i="2" l="1"/>
  <c r="N4283" i="2"/>
  <c r="O4283" i="2" s="1"/>
  <c r="P4282" i="2"/>
  <c r="S4282" i="2"/>
  <c r="Q4282" i="2"/>
  <c r="Q4283" i="2" l="1"/>
  <c r="P4283" i="2"/>
  <c r="S4283" i="2"/>
  <c r="A4285" i="2"/>
  <c r="N4284" i="2"/>
  <c r="O4284" i="2" s="1"/>
  <c r="N4285" i="2" l="1"/>
  <c r="O4285" i="2" s="1"/>
  <c r="A4286" i="2"/>
  <c r="Q4284" i="2"/>
  <c r="P4284" i="2"/>
  <c r="S4284" i="2"/>
  <c r="A4287" i="2" l="1"/>
  <c r="N4286" i="2"/>
  <c r="O4286" i="2" s="1"/>
  <c r="Q4285" i="2"/>
  <c r="P4285" i="2"/>
  <c r="S4285" i="2"/>
  <c r="N4287" i="2" l="1"/>
  <c r="O4287" i="2" s="1"/>
  <c r="A4288" i="2"/>
  <c r="Q4286" i="2"/>
  <c r="P4286" i="2"/>
  <c r="S4286" i="2"/>
  <c r="A4289" i="2" l="1"/>
  <c r="N4288" i="2"/>
  <c r="O4288" i="2" s="1"/>
  <c r="Q4287" i="2"/>
  <c r="P4287" i="2"/>
  <c r="S4287" i="2"/>
  <c r="Q4288" i="2" l="1"/>
  <c r="P4288" i="2"/>
  <c r="S4288" i="2"/>
  <c r="A4290" i="2"/>
  <c r="N4289" i="2"/>
  <c r="O4289" i="2" s="1"/>
  <c r="Q4289" i="2" l="1"/>
  <c r="P4289" i="2"/>
  <c r="S4289" i="2"/>
  <c r="A4291" i="2"/>
  <c r="N4290" i="2"/>
  <c r="O4290" i="2" s="1"/>
  <c r="Q4290" i="2" l="1"/>
  <c r="P4290" i="2"/>
  <c r="S4290" i="2"/>
  <c r="A4292" i="2"/>
  <c r="N4291" i="2"/>
  <c r="O4291" i="2" s="1"/>
  <c r="Q4291" i="2" l="1"/>
  <c r="P4291" i="2"/>
  <c r="S4291" i="2"/>
  <c r="A4293" i="2"/>
  <c r="N4292" i="2"/>
  <c r="O4292" i="2" s="1"/>
  <c r="Q4292" i="2" l="1"/>
  <c r="P4292" i="2"/>
  <c r="S4292" i="2"/>
  <c r="N4293" i="2"/>
  <c r="O4293" i="2" s="1"/>
  <c r="A4295" i="2"/>
  <c r="A4294" i="2"/>
  <c r="S4293" i="2" l="1"/>
  <c r="Q4293" i="2"/>
  <c r="P4293" i="2"/>
  <c r="N4294" i="2"/>
  <c r="O4294" i="2" s="1"/>
  <c r="A4296" i="2"/>
  <c r="N4295" i="2"/>
  <c r="O4295" i="2" s="1"/>
  <c r="S4294" i="2" l="1"/>
  <c r="P4294" i="2"/>
  <c r="Q4294" i="2"/>
  <c r="Q4295" i="2"/>
  <c r="P4295" i="2"/>
  <c r="S4295" i="2"/>
  <c r="N4296" i="2"/>
  <c r="O4296" i="2" s="1"/>
  <c r="A4297" i="2"/>
  <c r="P4296" i="2" l="1"/>
  <c r="S4296" i="2"/>
  <c r="Q4296" i="2"/>
  <c r="A4298" i="2"/>
  <c r="N4297" i="2"/>
  <c r="O4297" i="2" s="1"/>
  <c r="A4299" i="2" l="1"/>
  <c r="N4298" i="2"/>
  <c r="O4298" i="2" s="1"/>
  <c r="Q4297" i="2"/>
  <c r="P4297" i="2"/>
  <c r="S4297" i="2"/>
  <c r="Q4298" i="2" l="1"/>
  <c r="P4298" i="2"/>
  <c r="S4298" i="2"/>
  <c r="N4299" i="2"/>
  <c r="O4299" i="2" s="1"/>
  <c r="A4300" i="2"/>
  <c r="N4300" i="2" l="1"/>
  <c r="O4300" i="2" s="1"/>
  <c r="A4301" i="2"/>
  <c r="P4299" i="2"/>
  <c r="Q4299" i="2"/>
  <c r="S4299" i="2"/>
  <c r="Q4300" i="2" l="1"/>
  <c r="P4300" i="2"/>
  <c r="S4300" i="2"/>
  <c r="N4301" i="2"/>
  <c r="O4301" i="2" s="1"/>
  <c r="A4302" i="2"/>
  <c r="N4302" i="2" l="1"/>
  <c r="O4302" i="2" s="1"/>
  <c r="A4303" i="2"/>
  <c r="S4301" i="2"/>
  <c r="Q4301" i="2"/>
  <c r="P4301" i="2"/>
  <c r="Q4302" i="2" l="1"/>
  <c r="P4302" i="2"/>
  <c r="S4302" i="2"/>
  <c r="N4303" i="2"/>
  <c r="O4303" i="2" s="1"/>
  <c r="A4304" i="2"/>
  <c r="Q4303" i="2" l="1"/>
  <c r="P4303" i="2"/>
  <c r="S4303" i="2"/>
  <c r="N4304" i="2"/>
  <c r="O4304" i="2" s="1"/>
  <c r="A4305" i="2"/>
  <c r="Q4304" i="2" l="1"/>
  <c r="P4304" i="2"/>
  <c r="S4304" i="2"/>
  <c r="N4305" i="2"/>
  <c r="O4305" i="2" s="1"/>
  <c r="A4306" i="2"/>
  <c r="P4305" i="2" l="1"/>
  <c r="Q4305" i="2"/>
  <c r="S4305" i="2"/>
  <c r="N4306" i="2"/>
  <c r="O4306" i="2" s="1"/>
  <c r="A4307" i="2"/>
  <c r="P4306" i="2" l="1"/>
  <c r="S4306" i="2"/>
  <c r="Q4306" i="2"/>
  <c r="N4307" i="2"/>
  <c r="O4307" i="2" s="1"/>
  <c r="A4308" i="2"/>
  <c r="P4307" i="2" l="1"/>
  <c r="Q4307" i="2"/>
  <c r="S4307" i="2"/>
  <c r="N4308" i="2"/>
  <c r="O4308" i="2" s="1"/>
  <c r="A4309" i="2"/>
  <c r="S4308" i="2" l="1"/>
  <c r="Q4308" i="2"/>
  <c r="P4308" i="2"/>
  <c r="N4309" i="2"/>
  <c r="O4309" i="2" s="1"/>
  <c r="A4310" i="2"/>
  <c r="S4309" i="2" l="1"/>
  <c r="Q4309" i="2"/>
  <c r="P4309" i="2"/>
  <c r="N4310" i="2"/>
  <c r="O4310" i="2" s="1"/>
  <c r="A4311" i="2"/>
  <c r="Q4310" i="2" l="1"/>
  <c r="P4310" i="2"/>
  <c r="S4310" i="2"/>
  <c r="N4311" i="2"/>
  <c r="O4311" i="2" s="1"/>
  <c r="A4312" i="2"/>
  <c r="Q4311" i="2" l="1"/>
  <c r="S4311" i="2"/>
  <c r="P4311" i="2"/>
  <c r="N4312" i="2"/>
  <c r="O4312" i="2" s="1"/>
  <c r="A4313" i="2"/>
  <c r="S4312" i="2" l="1"/>
  <c r="P4312" i="2"/>
  <c r="Q4312" i="2"/>
  <c r="N4313" i="2"/>
  <c r="O4313" i="2" s="1"/>
  <c r="A4314" i="2"/>
  <c r="P4313" i="2" l="1"/>
  <c r="S4313" i="2"/>
  <c r="Q4313" i="2"/>
  <c r="N4314" i="2"/>
  <c r="O4314" i="2" s="1"/>
  <c r="A4315" i="2"/>
  <c r="S4314" i="2" l="1"/>
  <c r="Q4314" i="2"/>
  <c r="P4314" i="2"/>
  <c r="A4316" i="2"/>
  <c r="N4315" i="2"/>
  <c r="O4315" i="2" s="1"/>
  <c r="A4317" i="2" l="1"/>
  <c r="N4316" i="2"/>
  <c r="O4316" i="2" s="1"/>
  <c r="Q4315" i="2"/>
  <c r="P4315" i="2"/>
  <c r="S4315" i="2"/>
  <c r="Q4316" i="2" l="1"/>
  <c r="P4316" i="2"/>
  <c r="S4316" i="2"/>
  <c r="N4317" i="2"/>
  <c r="O4317" i="2" s="1"/>
  <c r="A4318" i="2"/>
  <c r="A4319" i="2" l="1"/>
  <c r="N4318" i="2"/>
  <c r="O4318" i="2" s="1"/>
  <c r="S4317" i="2"/>
  <c r="P4317" i="2"/>
  <c r="Q4317" i="2"/>
  <c r="A4320" i="2" l="1"/>
  <c r="N4319" i="2"/>
  <c r="O4319" i="2" s="1"/>
  <c r="P4318" i="2"/>
  <c r="Q4318" i="2"/>
  <c r="S4318" i="2"/>
  <c r="P4319" i="2" l="1"/>
  <c r="Q4319" i="2"/>
  <c r="S4319" i="2"/>
  <c r="N4320" i="2"/>
  <c r="O4320" i="2" s="1"/>
  <c r="A4321" i="2"/>
  <c r="A4322" i="2" l="1"/>
  <c r="N4321" i="2"/>
  <c r="O4321" i="2" s="1"/>
  <c r="P4320" i="2"/>
  <c r="S4320" i="2"/>
  <c r="Q4320" i="2"/>
  <c r="A4323" i="2" l="1"/>
  <c r="N4322" i="2"/>
  <c r="O4322" i="2" s="1"/>
  <c r="Q4321" i="2"/>
  <c r="P4321" i="2"/>
  <c r="S4321" i="2"/>
  <c r="P4322" i="2" l="1"/>
  <c r="Q4322" i="2"/>
  <c r="S4322" i="2"/>
  <c r="N4323" i="2"/>
  <c r="O4323" i="2" s="1"/>
  <c r="A4324" i="2"/>
  <c r="A4325" i="2" l="1"/>
  <c r="N4324" i="2"/>
  <c r="O4324" i="2" s="1"/>
  <c r="S4323" i="2"/>
  <c r="P4323" i="2"/>
  <c r="Q4323" i="2"/>
  <c r="N4325" i="2" l="1"/>
  <c r="O4325" i="2" s="1"/>
  <c r="A4326" i="2"/>
  <c r="Q4324" i="2"/>
  <c r="P4324" i="2"/>
  <c r="S4324" i="2"/>
  <c r="A4327" i="2" l="1"/>
  <c r="N4326" i="2"/>
  <c r="O4326" i="2" s="1"/>
  <c r="Q4325" i="2"/>
  <c r="P4325" i="2"/>
  <c r="S4325" i="2"/>
  <c r="A4328" i="2" l="1"/>
  <c r="N4327" i="2"/>
  <c r="O4327" i="2" s="1"/>
  <c r="Q4326" i="2"/>
  <c r="P4326" i="2"/>
  <c r="S4326" i="2"/>
  <c r="Q4327" i="2" l="1"/>
  <c r="P4327" i="2"/>
  <c r="S4327" i="2"/>
  <c r="A4329" i="2"/>
  <c r="N4328" i="2"/>
  <c r="O4328" i="2" s="1"/>
  <c r="Q4328" i="2" l="1"/>
  <c r="P4328" i="2"/>
  <c r="S4328" i="2"/>
  <c r="A4330" i="2"/>
  <c r="N4329" i="2"/>
  <c r="O4329" i="2" s="1"/>
  <c r="Q4329" i="2" l="1"/>
  <c r="P4329" i="2"/>
  <c r="S4329" i="2"/>
  <c r="A4331" i="2"/>
  <c r="N4330" i="2"/>
  <c r="O4330" i="2" s="1"/>
  <c r="Q4330" i="2" l="1"/>
  <c r="P4330" i="2"/>
  <c r="S4330" i="2"/>
  <c r="N4331" i="2"/>
  <c r="O4331" i="2" s="1"/>
  <c r="A4332" i="2"/>
  <c r="A4333" i="2"/>
  <c r="A4334" i="2" l="1"/>
  <c r="N4333" i="2"/>
  <c r="O4333" i="2" s="1"/>
  <c r="N4332" i="2"/>
  <c r="O4332" i="2" s="1"/>
  <c r="S4331" i="2"/>
  <c r="P4331" i="2"/>
  <c r="Q4331" i="2"/>
  <c r="P4332" i="2" l="1"/>
  <c r="Q4332" i="2"/>
  <c r="S4332" i="2"/>
  <c r="P4333" i="2"/>
  <c r="S4333" i="2"/>
  <c r="Q4333" i="2"/>
  <c r="N4334" i="2"/>
  <c r="O4334" i="2" s="1"/>
  <c r="A4335" i="2"/>
  <c r="Q4334" i="2" l="1"/>
  <c r="S4334" i="2"/>
  <c r="P4334" i="2"/>
  <c r="T4334" i="2" s="1"/>
  <c r="A4336" i="2"/>
  <c r="N4335" i="2"/>
  <c r="O4335" i="2" s="1"/>
  <c r="P4335" i="2" l="1"/>
  <c r="T4335" i="2" s="1"/>
  <c r="Q4335" i="2"/>
  <c r="S4335" i="2"/>
  <c r="A4337" i="2"/>
  <c r="N4336" i="2"/>
  <c r="O4336" i="2" s="1"/>
  <c r="N4337" i="2" l="1"/>
  <c r="O4337" i="2" s="1"/>
  <c r="A4338" i="2"/>
  <c r="P4336" i="2"/>
  <c r="T4336" i="2" s="1"/>
  <c r="Q4336" i="2"/>
  <c r="S4336" i="2"/>
  <c r="N4338" i="2" l="1"/>
  <c r="O4338" i="2" s="1"/>
  <c r="A4339" i="2"/>
  <c r="P4337" i="2"/>
  <c r="T4337" i="2" s="1"/>
  <c r="S4337" i="2"/>
  <c r="Q4337" i="2"/>
  <c r="N4339" i="2" l="1"/>
  <c r="O4339" i="2" s="1"/>
  <c r="A4340" i="2"/>
  <c r="P4338" i="2"/>
  <c r="T4338" i="2" s="1"/>
  <c r="Q4338" i="2"/>
  <c r="S4338" i="2"/>
  <c r="N4340" i="2" l="1"/>
  <c r="O4340" i="2" s="1"/>
  <c r="A4341" i="2"/>
  <c r="S4339" i="2"/>
  <c r="Q4339" i="2"/>
  <c r="P4339" i="2"/>
  <c r="T4339" i="2" s="1"/>
  <c r="N4341" i="2" l="1"/>
  <c r="O4341" i="2" s="1"/>
  <c r="A4342" i="2"/>
  <c r="Q4340" i="2"/>
  <c r="S4340" i="2"/>
  <c r="P4340" i="2"/>
  <c r="T4340" i="2" s="1"/>
  <c r="N4342" i="2" l="1"/>
  <c r="O4342" i="2" s="1"/>
  <c r="A4343" i="2"/>
  <c r="P4341" i="2"/>
  <c r="T4341" i="2" s="1"/>
  <c r="S4341" i="2"/>
  <c r="Q4341" i="2"/>
  <c r="N4343" i="2" l="1"/>
  <c r="O4343" i="2" s="1"/>
  <c r="A4344" i="2"/>
  <c r="Q4342" i="2"/>
  <c r="P4342" i="2"/>
  <c r="T4342" i="2" s="1"/>
  <c r="S4342" i="2"/>
  <c r="N4344" i="2" l="1"/>
  <c r="O4344" i="2" s="1"/>
  <c r="A4345" i="2"/>
  <c r="S4343" i="2"/>
  <c r="P4343" i="2"/>
  <c r="T4343" i="2" s="1"/>
  <c r="Q4343" i="2"/>
  <c r="N4345" i="2" l="1"/>
  <c r="O4345" i="2" s="1"/>
  <c r="A4346" i="2"/>
  <c r="Q4344" i="2"/>
  <c r="P4344" i="2"/>
  <c r="T4344" i="2" s="1"/>
  <c r="S4344" i="2"/>
  <c r="N4346" i="2" l="1"/>
  <c r="O4346" i="2" s="1"/>
  <c r="A4347" i="2"/>
  <c r="S4345" i="2"/>
  <c r="Q4345" i="2"/>
  <c r="P4345" i="2"/>
  <c r="T4345" i="2" s="1"/>
  <c r="N4347" i="2" l="1"/>
  <c r="O4347" i="2" s="1"/>
  <c r="A4348" i="2"/>
  <c r="P4346" i="2"/>
  <c r="T4346" i="2" s="1"/>
  <c r="S4346" i="2"/>
  <c r="Q4346" i="2"/>
  <c r="N4348" i="2" l="1"/>
  <c r="O4348" i="2" s="1"/>
  <c r="A4349" i="2"/>
  <c r="P4347" i="2"/>
  <c r="T4347" i="2" s="1"/>
  <c r="S4347" i="2"/>
  <c r="Q4347" i="2"/>
  <c r="N4349" i="2" l="1"/>
  <c r="O4349" i="2" s="1"/>
  <c r="A4350" i="2"/>
  <c r="P4348" i="2"/>
  <c r="T4348" i="2" s="1"/>
  <c r="S4348" i="2"/>
  <c r="Q4348" i="2"/>
  <c r="N4350" i="2" l="1"/>
  <c r="O4350" i="2" s="1"/>
  <c r="A4351" i="2"/>
  <c r="P4349" i="2"/>
  <c r="T4349" i="2" s="1"/>
  <c r="S4349" i="2"/>
  <c r="Q4349" i="2"/>
  <c r="N4351" i="2" l="1"/>
  <c r="O4351" i="2" s="1"/>
  <c r="A4352" i="2"/>
  <c r="S4350" i="2"/>
  <c r="Q4350" i="2"/>
  <c r="P4350" i="2"/>
  <c r="T4350" i="2" s="1"/>
  <c r="N4352" i="2" l="1"/>
  <c r="O4352" i="2" s="1"/>
  <c r="A4353" i="2"/>
  <c r="S4351" i="2"/>
  <c r="Q4351" i="2"/>
  <c r="P4351" i="2"/>
  <c r="T4351" i="2" s="1"/>
  <c r="A4354" i="2" l="1"/>
  <c r="N4353" i="2"/>
  <c r="O4353" i="2" s="1"/>
  <c r="Q4352" i="2"/>
  <c r="P4352" i="2"/>
  <c r="T4352" i="2" s="1"/>
  <c r="S4352" i="2"/>
  <c r="Q4353" i="2" l="1"/>
  <c r="P4353" i="2"/>
  <c r="T4353" i="2" s="1"/>
  <c r="S4353" i="2"/>
  <c r="A4355" i="2"/>
  <c r="N4354" i="2"/>
  <c r="O4354" i="2" s="1"/>
  <c r="N4355" i="2" l="1"/>
  <c r="O4355" i="2" s="1"/>
  <c r="A4356" i="2"/>
  <c r="P4354" i="2"/>
  <c r="T4354" i="2" s="1"/>
  <c r="Q4354" i="2"/>
  <c r="S4354" i="2"/>
  <c r="A4357" i="2" l="1"/>
  <c r="N4356" i="2"/>
  <c r="O4356" i="2" s="1"/>
  <c r="Q4355" i="2"/>
  <c r="S4355" i="2"/>
  <c r="P4355" i="2"/>
  <c r="T4355" i="2" s="1"/>
  <c r="P4356" i="2" l="1"/>
  <c r="T4356" i="2" s="1"/>
  <c r="Q4356" i="2"/>
  <c r="S4356" i="2"/>
  <c r="A4358" i="2"/>
  <c r="N4357" i="2"/>
  <c r="O4357" i="2" s="1"/>
  <c r="N4358" i="2" l="1"/>
  <c r="O4358" i="2" s="1"/>
  <c r="A4359" i="2"/>
  <c r="P4357" i="2"/>
  <c r="T4357" i="2" s="1"/>
  <c r="Q4357" i="2"/>
  <c r="S4357" i="2"/>
  <c r="A4360" i="2" l="1"/>
  <c r="N4359" i="2"/>
  <c r="O4359" i="2" s="1"/>
  <c r="P4358" i="2"/>
  <c r="T4358" i="2" s="1"/>
  <c r="S4358" i="2"/>
  <c r="Q4358" i="2"/>
  <c r="P4359" i="2" l="1"/>
  <c r="T4359" i="2" s="1"/>
  <c r="Q4359" i="2"/>
  <c r="S4359" i="2"/>
  <c r="A4361" i="2"/>
  <c r="N4360" i="2"/>
  <c r="O4360" i="2" s="1"/>
  <c r="P4360" i="2" l="1"/>
  <c r="T4360" i="2" s="1"/>
  <c r="Q4360" i="2"/>
  <c r="S4360" i="2"/>
  <c r="N4361" i="2"/>
  <c r="O4361" i="2" s="1"/>
  <c r="A4362" i="2"/>
  <c r="A4363" i="2" l="1"/>
  <c r="N4362" i="2"/>
  <c r="O4362" i="2" s="1"/>
  <c r="S4361" i="2"/>
  <c r="P4361" i="2"/>
  <c r="T4361" i="2" s="1"/>
  <c r="Q4361" i="2"/>
  <c r="P4362" i="2" l="1"/>
  <c r="T4362" i="2" s="1"/>
  <c r="Q4362" i="2"/>
  <c r="S4362" i="2"/>
  <c r="N4363" i="2"/>
  <c r="O4363" i="2" s="1"/>
  <c r="A4364" i="2"/>
  <c r="A4365" i="2" l="1"/>
  <c r="N4364" i="2"/>
  <c r="O4364" i="2" s="1"/>
  <c r="Q4363" i="2"/>
  <c r="S4363" i="2"/>
  <c r="P4363" i="2"/>
  <c r="T4363" i="2" s="1"/>
  <c r="Q4364" i="2" l="1"/>
  <c r="P4364" i="2"/>
  <c r="T4364" i="2" s="1"/>
  <c r="S4364" i="2"/>
  <c r="A4366" i="2"/>
  <c r="N4365" i="2"/>
  <c r="O4365" i="2" s="1"/>
  <c r="P4365" i="2" l="1"/>
  <c r="T4365" i="2" s="1"/>
  <c r="Q4365" i="2"/>
  <c r="S4365" i="2"/>
  <c r="A4367" i="2"/>
  <c r="N4366" i="2"/>
  <c r="O4366" i="2" s="1"/>
  <c r="P4366" i="2" l="1"/>
  <c r="T4366" i="2" s="1"/>
  <c r="Q4366" i="2"/>
  <c r="S4366" i="2"/>
  <c r="A4368" i="2"/>
  <c r="N4367" i="2"/>
  <c r="O4367" i="2" s="1"/>
  <c r="P4367" i="2" l="1"/>
  <c r="T4367" i="2" s="1"/>
  <c r="Q4367" i="2"/>
  <c r="S4367" i="2"/>
  <c r="A4369" i="2"/>
  <c r="N4368" i="2"/>
  <c r="O4368" i="2" s="1"/>
  <c r="P4368" i="2" l="1"/>
  <c r="T4368" i="2" s="1"/>
  <c r="Q4368" i="2"/>
  <c r="S4368" i="2"/>
  <c r="N4369" i="2"/>
  <c r="O4369" i="2" s="1"/>
  <c r="A4370" i="2"/>
  <c r="A4371" i="2"/>
  <c r="A4372" i="2" l="1"/>
  <c r="N4371" i="2"/>
  <c r="O4371" i="2" s="1"/>
  <c r="N4370" i="2"/>
  <c r="O4370" i="2" s="1"/>
  <c r="S4369" i="2"/>
  <c r="Q4369" i="2"/>
  <c r="P4369" i="2"/>
  <c r="T4369" i="2" s="1"/>
  <c r="P4370" i="2" l="1"/>
  <c r="T4370" i="2" s="1"/>
  <c r="Q4370" i="2"/>
  <c r="S4370" i="2"/>
  <c r="S4371" i="2"/>
  <c r="Q4371" i="2"/>
  <c r="P4371" i="2"/>
  <c r="T4371" i="2" s="1"/>
  <c r="N4372" i="2"/>
  <c r="O4372" i="2" s="1"/>
  <c r="A4373" i="2"/>
  <c r="A4374" i="2" l="1"/>
  <c r="N4373" i="2"/>
  <c r="O4373" i="2" s="1"/>
  <c r="P4372" i="2"/>
  <c r="S4372" i="2"/>
  <c r="Q4372" i="2"/>
  <c r="Q4373" i="2" l="1"/>
  <c r="P4373" i="2"/>
  <c r="S4373" i="2"/>
  <c r="A4375" i="2"/>
  <c r="N4374" i="2"/>
  <c r="O4374" i="2" s="1"/>
  <c r="Q4374" i="2" l="1"/>
  <c r="P4374" i="2"/>
  <c r="S4374" i="2"/>
  <c r="N4375" i="2"/>
  <c r="O4375" i="2" s="1"/>
  <c r="A4376" i="2"/>
  <c r="N4376" i="2" l="1"/>
  <c r="O4376" i="2" s="1"/>
  <c r="A4377" i="2"/>
  <c r="S4375" i="2"/>
  <c r="Q4375" i="2"/>
  <c r="P4375" i="2"/>
  <c r="Q4376" i="2" l="1"/>
  <c r="P4376" i="2"/>
  <c r="S4376" i="2"/>
  <c r="N4377" i="2"/>
  <c r="O4377" i="2" s="1"/>
  <c r="A4378" i="2"/>
  <c r="N4378" i="2" l="1"/>
  <c r="O4378" i="2" s="1"/>
  <c r="A4379" i="2"/>
  <c r="P4377" i="2"/>
  <c r="S4377" i="2"/>
  <c r="Q4377" i="2"/>
  <c r="S4378" i="2" l="1"/>
  <c r="Q4378" i="2"/>
  <c r="P4378" i="2"/>
  <c r="N4379" i="2"/>
  <c r="O4379" i="2" s="1"/>
  <c r="A4380" i="2"/>
  <c r="S4379" i="2" l="1"/>
  <c r="P4379" i="2"/>
  <c r="Q4379" i="2"/>
  <c r="N4380" i="2"/>
  <c r="O4380" i="2" s="1"/>
  <c r="A4381" i="2"/>
  <c r="P4380" i="2" l="1"/>
  <c r="S4380" i="2"/>
  <c r="Q4380" i="2"/>
  <c r="N4381" i="2"/>
  <c r="O4381" i="2" s="1"/>
  <c r="A4382" i="2"/>
  <c r="Q4381" i="2" l="1"/>
  <c r="P4381" i="2"/>
  <c r="S4381" i="2"/>
  <c r="N4382" i="2"/>
  <c r="O4382" i="2" s="1"/>
  <c r="A4383" i="2"/>
  <c r="Q4382" i="2" l="1"/>
  <c r="P4382" i="2"/>
  <c r="S4382" i="2"/>
  <c r="N4383" i="2"/>
  <c r="O4383" i="2" s="1"/>
  <c r="A4384" i="2"/>
  <c r="S4383" i="2" l="1"/>
  <c r="P4383" i="2"/>
  <c r="Q4383" i="2"/>
  <c r="N4384" i="2"/>
  <c r="O4384" i="2" s="1"/>
  <c r="A4385" i="2"/>
  <c r="Q4384" i="2" l="1"/>
  <c r="P4384" i="2"/>
  <c r="S4384" i="2"/>
  <c r="N4385" i="2"/>
  <c r="O4385" i="2" s="1"/>
  <c r="A4386" i="2"/>
  <c r="Q4385" i="2" l="1"/>
  <c r="P4385" i="2"/>
  <c r="S4385" i="2"/>
  <c r="N4386" i="2"/>
  <c r="O4386" i="2" s="1"/>
  <c r="A4387" i="2"/>
  <c r="P4386" i="2" l="1"/>
  <c r="Q4386" i="2"/>
  <c r="S4386" i="2"/>
  <c r="N4387" i="2"/>
  <c r="O4387" i="2" s="1"/>
  <c r="A4388" i="2"/>
  <c r="P4387" i="2" l="1"/>
  <c r="S4387" i="2"/>
  <c r="Q4387" i="2"/>
  <c r="N4388" i="2"/>
  <c r="O4388" i="2" s="1"/>
  <c r="A4389" i="2"/>
  <c r="S4388" i="2" l="1"/>
  <c r="Q4388" i="2"/>
  <c r="P4388" i="2"/>
  <c r="N4389" i="2"/>
  <c r="O4389" i="2" s="1"/>
  <c r="A4390" i="2"/>
  <c r="S4389" i="2" l="1"/>
  <c r="Q4389" i="2"/>
  <c r="P4389" i="2"/>
  <c r="N4390" i="2"/>
  <c r="O4390" i="2" s="1"/>
  <c r="A4391" i="2"/>
  <c r="Q4390" i="2" l="1"/>
  <c r="P4390" i="2"/>
  <c r="S4390" i="2"/>
  <c r="A4392" i="2"/>
  <c r="N4391" i="2"/>
  <c r="O4391" i="2" s="1"/>
  <c r="A4393" i="2" l="1"/>
  <c r="N4392" i="2"/>
  <c r="O4392" i="2" s="1"/>
  <c r="Q4391" i="2"/>
  <c r="P4391" i="2"/>
  <c r="S4391" i="2"/>
  <c r="P4392" i="2" l="1"/>
  <c r="Q4392" i="2"/>
  <c r="S4392" i="2"/>
  <c r="N4393" i="2"/>
  <c r="O4393" i="2" s="1"/>
  <c r="A4394" i="2"/>
  <c r="A4395" i="2" l="1"/>
  <c r="N4394" i="2"/>
  <c r="O4394" i="2" s="1"/>
  <c r="Q4393" i="2"/>
  <c r="P4393" i="2"/>
  <c r="S4393" i="2"/>
  <c r="Q4394" i="2" l="1"/>
  <c r="P4394" i="2"/>
  <c r="S4394" i="2"/>
  <c r="A4396" i="2"/>
  <c r="N4395" i="2"/>
  <c r="O4395" i="2" s="1"/>
  <c r="N4396" i="2" l="1"/>
  <c r="O4396" i="2" s="1"/>
  <c r="A4397" i="2"/>
  <c r="Q4395" i="2"/>
  <c r="P4395" i="2"/>
  <c r="S4395" i="2"/>
  <c r="A4398" i="2" l="1"/>
  <c r="N4397" i="2"/>
  <c r="O4397" i="2" s="1"/>
  <c r="S4396" i="2"/>
  <c r="Q4396" i="2"/>
  <c r="P4396" i="2"/>
  <c r="A4399" i="2" l="1"/>
  <c r="N4398" i="2"/>
  <c r="O4398" i="2" s="1"/>
  <c r="Q4397" i="2"/>
  <c r="P4397" i="2"/>
  <c r="S4397" i="2"/>
  <c r="P4398" i="2" l="1"/>
  <c r="Q4398" i="2"/>
  <c r="S4398" i="2"/>
  <c r="N4399" i="2"/>
  <c r="O4399" i="2" s="1"/>
  <c r="A4400" i="2"/>
  <c r="A4401" i="2" l="1"/>
  <c r="N4400" i="2"/>
  <c r="O4400" i="2" s="1"/>
  <c r="P4399" i="2"/>
  <c r="S4399" i="2"/>
  <c r="Q4399" i="2"/>
  <c r="N4401" i="2" l="1"/>
  <c r="O4401" i="2" s="1"/>
  <c r="A4402" i="2"/>
  <c r="Q4400" i="2"/>
  <c r="P4400" i="2"/>
  <c r="S4400" i="2"/>
  <c r="A4403" i="2" l="1"/>
  <c r="N4402" i="2"/>
  <c r="O4402" i="2" s="1"/>
  <c r="Q4401" i="2"/>
  <c r="P4401" i="2"/>
  <c r="S4401" i="2"/>
  <c r="A4404" i="2" l="1"/>
  <c r="N4403" i="2"/>
  <c r="O4403" i="2" s="1"/>
  <c r="Q4402" i="2"/>
  <c r="P4402" i="2"/>
  <c r="S4402" i="2"/>
  <c r="P4403" i="2" l="1"/>
  <c r="Q4403" i="2"/>
  <c r="S4403" i="2"/>
  <c r="A4405" i="2"/>
  <c r="N4404" i="2"/>
  <c r="O4404" i="2" s="1"/>
  <c r="Q4404" i="2" l="1"/>
  <c r="P4404" i="2"/>
  <c r="S4404" i="2"/>
  <c r="A4406" i="2"/>
  <c r="N4405" i="2"/>
  <c r="O4405" i="2" s="1"/>
  <c r="P4405" i="2" l="1"/>
  <c r="Q4405" i="2"/>
  <c r="S4405" i="2"/>
  <c r="A4407" i="2"/>
  <c r="N4406" i="2"/>
  <c r="O4406" i="2" s="1"/>
  <c r="Q4406" i="2" l="1"/>
  <c r="P4406" i="2"/>
  <c r="S4406" i="2"/>
  <c r="N4407" i="2"/>
  <c r="O4407" i="2" s="1"/>
  <c r="A4409" i="2"/>
  <c r="A4408" i="2"/>
  <c r="N4408" i="2" l="1"/>
  <c r="O4408" i="2" s="1"/>
  <c r="N4409" i="2"/>
  <c r="O4409" i="2" s="1"/>
  <c r="A4410" i="2"/>
  <c r="Q4407" i="2"/>
  <c r="S4407" i="2"/>
  <c r="P4407" i="2"/>
  <c r="S4408" i="2" l="1"/>
  <c r="Q4408" i="2"/>
  <c r="P4408" i="2"/>
  <c r="N4410" i="2"/>
  <c r="O4410" i="2" s="1"/>
  <c r="A4411" i="2"/>
  <c r="S4409" i="2"/>
  <c r="Q4409" i="2"/>
  <c r="P4409" i="2"/>
  <c r="P4410" i="2" l="1"/>
  <c r="S4410" i="2"/>
  <c r="Q4410" i="2"/>
  <c r="A4412" i="2"/>
  <c r="N4411" i="2"/>
  <c r="O4411" i="2" s="1"/>
  <c r="Q4411" i="2" l="1"/>
  <c r="P4411" i="2"/>
  <c r="S4411" i="2"/>
  <c r="A4413" i="2"/>
  <c r="N4412" i="2"/>
  <c r="O4412" i="2" s="1"/>
  <c r="Q4412" i="2" l="1"/>
  <c r="P4412" i="2"/>
  <c r="S4412" i="2"/>
  <c r="N4413" i="2"/>
  <c r="O4413" i="2" s="1"/>
  <c r="A4414" i="2"/>
  <c r="A4415" i="2" l="1"/>
  <c r="N4414" i="2"/>
  <c r="O4414" i="2" s="1"/>
  <c r="S4413" i="2"/>
  <c r="P4413" i="2"/>
  <c r="Q4413" i="2"/>
  <c r="P4414" i="2" l="1"/>
  <c r="Q4414" i="2"/>
  <c r="S4414" i="2"/>
  <c r="N4415" i="2"/>
  <c r="O4415" i="2" s="1"/>
  <c r="A4416" i="2"/>
  <c r="N4416" i="2" l="1"/>
  <c r="O4416" i="2" s="1"/>
  <c r="A4417" i="2"/>
  <c r="Q4415" i="2"/>
  <c r="P4415" i="2"/>
  <c r="S4415" i="2"/>
  <c r="N4417" i="2" l="1"/>
  <c r="O4417" i="2" s="1"/>
  <c r="A4418" i="2"/>
  <c r="S4416" i="2"/>
  <c r="Q4416" i="2"/>
  <c r="P4416" i="2"/>
  <c r="N4418" i="2" l="1"/>
  <c r="O4418" i="2" s="1"/>
  <c r="A4419" i="2"/>
  <c r="P4417" i="2"/>
  <c r="Q4417" i="2"/>
  <c r="S4417" i="2"/>
  <c r="N4419" i="2" l="1"/>
  <c r="O4419" i="2" s="1"/>
  <c r="A4420" i="2"/>
  <c r="S4418" i="2"/>
  <c r="Q4418" i="2"/>
  <c r="P4418" i="2"/>
  <c r="N4420" i="2" l="1"/>
  <c r="O4420" i="2" s="1"/>
  <c r="A4421" i="2"/>
  <c r="Q4419" i="2"/>
  <c r="S4419" i="2"/>
  <c r="P4419" i="2"/>
  <c r="N4421" i="2" l="1"/>
  <c r="O4421" i="2" s="1"/>
  <c r="A4422" i="2"/>
  <c r="S4420" i="2"/>
  <c r="Q4420" i="2"/>
  <c r="P4420" i="2"/>
  <c r="N4422" i="2" l="1"/>
  <c r="O4422" i="2" s="1"/>
  <c r="A4423" i="2"/>
  <c r="P4421" i="2"/>
  <c r="S4421" i="2"/>
  <c r="Q4421" i="2"/>
  <c r="N4423" i="2" l="1"/>
  <c r="O4423" i="2" s="1"/>
  <c r="A4424" i="2"/>
  <c r="S4422" i="2"/>
  <c r="Q4422" i="2"/>
  <c r="P4422" i="2"/>
  <c r="N4424" i="2" l="1"/>
  <c r="O4424" i="2" s="1"/>
  <c r="A4425" i="2"/>
  <c r="Q4423" i="2"/>
  <c r="S4423" i="2"/>
  <c r="P4423" i="2"/>
  <c r="N4425" i="2" l="1"/>
  <c r="O4425" i="2" s="1"/>
  <c r="A4426" i="2"/>
  <c r="S4424" i="2"/>
  <c r="Q4424" i="2"/>
  <c r="P4424" i="2"/>
  <c r="N4426" i="2" l="1"/>
  <c r="O4426" i="2" s="1"/>
  <c r="A4427" i="2"/>
  <c r="P4425" i="2"/>
  <c r="Q4425" i="2"/>
  <c r="S4425" i="2"/>
  <c r="N4427" i="2" l="1"/>
  <c r="O4427" i="2" s="1"/>
  <c r="A4428" i="2"/>
  <c r="Q4426" i="2"/>
  <c r="P4426" i="2"/>
  <c r="S4426" i="2"/>
  <c r="N4428" i="2" l="1"/>
  <c r="O4428" i="2" s="1"/>
  <c r="A4429" i="2"/>
  <c r="Q4427" i="2"/>
  <c r="P4427" i="2"/>
  <c r="S4427" i="2"/>
  <c r="A4430" i="2" l="1"/>
  <c r="N4429" i="2"/>
  <c r="O4429" i="2" s="1"/>
  <c r="S4428" i="2"/>
  <c r="Q4428" i="2"/>
  <c r="P4428" i="2"/>
  <c r="Q4429" i="2" l="1"/>
  <c r="P4429" i="2"/>
  <c r="S4429" i="2"/>
  <c r="A4431" i="2"/>
  <c r="N4430" i="2"/>
  <c r="O4430" i="2" s="1"/>
  <c r="Q4430" i="2" l="1"/>
  <c r="P4430" i="2"/>
  <c r="S4430" i="2"/>
  <c r="N4431" i="2"/>
  <c r="O4431" i="2" s="1"/>
  <c r="A4432" i="2"/>
  <c r="S4431" i="2" l="1"/>
  <c r="P4431" i="2"/>
  <c r="Q4431" i="2"/>
  <c r="A4433" i="2"/>
  <c r="N4432" i="2"/>
  <c r="O4432" i="2" s="1"/>
  <c r="Q4432" i="2" l="1"/>
  <c r="P4432" i="2"/>
  <c r="S4432" i="2"/>
  <c r="A4434" i="2"/>
  <c r="N4433" i="2"/>
  <c r="O4433" i="2" s="1"/>
  <c r="Q4433" i="2" l="1"/>
  <c r="P4433" i="2"/>
  <c r="S4433" i="2"/>
  <c r="N4434" i="2"/>
  <c r="O4434" i="2" s="1"/>
  <c r="A4435" i="2"/>
  <c r="A4436" i="2" l="1"/>
  <c r="N4435" i="2"/>
  <c r="O4435" i="2" s="1"/>
  <c r="P4434" i="2"/>
  <c r="S4434" i="2"/>
  <c r="Q4434" i="2"/>
  <c r="Q4435" i="2" l="1"/>
  <c r="P4435" i="2"/>
  <c r="S4435" i="2"/>
  <c r="A4437" i="2"/>
  <c r="N4436" i="2"/>
  <c r="O4436" i="2" s="1"/>
  <c r="Q4436" i="2" l="1"/>
  <c r="P4436" i="2"/>
  <c r="S4436" i="2"/>
  <c r="N4437" i="2"/>
  <c r="O4437" i="2" s="1"/>
  <c r="A4438" i="2"/>
  <c r="A4439" i="2" l="1"/>
  <c r="N4438" i="2"/>
  <c r="O4438" i="2" s="1"/>
  <c r="Q4437" i="2"/>
  <c r="P4437" i="2"/>
  <c r="S4437" i="2"/>
  <c r="Q4438" i="2" l="1"/>
  <c r="P4438" i="2"/>
  <c r="S4438" i="2"/>
  <c r="N4439" i="2"/>
  <c r="O4439" i="2" s="1"/>
  <c r="A4440" i="2"/>
  <c r="A4441" i="2" l="1"/>
  <c r="N4440" i="2"/>
  <c r="O4440" i="2" s="1"/>
  <c r="Q4439" i="2"/>
  <c r="P4439" i="2"/>
  <c r="S4439" i="2"/>
  <c r="Q4440" i="2" l="1"/>
  <c r="P4440" i="2"/>
  <c r="S4440" i="2"/>
  <c r="A4442" i="2"/>
  <c r="N4441" i="2"/>
  <c r="O4441" i="2" s="1"/>
  <c r="Q4441" i="2" l="1"/>
  <c r="P4441" i="2"/>
  <c r="S4441" i="2"/>
  <c r="A4443" i="2"/>
  <c r="N4442" i="2"/>
  <c r="O4442" i="2" s="1"/>
  <c r="Q4442" i="2" l="1"/>
  <c r="P4442" i="2"/>
  <c r="S4442" i="2"/>
  <c r="A4444" i="2"/>
  <c r="N4443" i="2"/>
  <c r="O4443" i="2" s="1"/>
  <c r="Q4443" i="2" l="1"/>
  <c r="P4443" i="2"/>
  <c r="S4443" i="2"/>
  <c r="A4445" i="2"/>
  <c r="N4444" i="2"/>
  <c r="O4444" i="2" s="1"/>
  <c r="Q4444" i="2" l="1"/>
  <c r="P4444" i="2"/>
  <c r="S4444" i="2"/>
  <c r="N4445" i="2"/>
  <c r="O4445" i="2" s="1"/>
  <c r="A4446" i="2"/>
  <c r="A4447" i="2"/>
  <c r="A4448" i="2" l="1"/>
  <c r="N4447" i="2"/>
  <c r="O4447" i="2" s="1"/>
  <c r="N4446" i="2"/>
  <c r="O4446" i="2" s="1"/>
  <c r="Q4445" i="2"/>
  <c r="S4445" i="2"/>
  <c r="P4445" i="2"/>
  <c r="P4446" i="2" l="1"/>
  <c r="S4446" i="2"/>
  <c r="Q4446" i="2"/>
  <c r="S4447" i="2"/>
  <c r="Q4447" i="2"/>
  <c r="P4447" i="2"/>
  <c r="N4448" i="2"/>
  <c r="O4448" i="2" s="1"/>
  <c r="A4449" i="2"/>
  <c r="A4450" i="2" l="1"/>
  <c r="N4449" i="2"/>
  <c r="O4449" i="2" s="1"/>
  <c r="P4448" i="2"/>
  <c r="T4448" i="2" s="1"/>
  <c r="S4448" i="2"/>
  <c r="Q4448" i="2"/>
  <c r="Q4449" i="2" l="1"/>
  <c r="P4449" i="2"/>
  <c r="T4449" i="2" s="1"/>
  <c r="S4449" i="2"/>
  <c r="A4451" i="2"/>
  <c r="N4450" i="2"/>
  <c r="O4450" i="2" s="1"/>
  <c r="Q4450" i="2" l="1"/>
  <c r="P4450" i="2"/>
  <c r="T4450" i="2" s="1"/>
  <c r="S4450" i="2"/>
  <c r="N4451" i="2"/>
  <c r="O4451" i="2" s="1"/>
  <c r="A4452" i="2"/>
  <c r="P4451" i="2" l="1"/>
  <c r="T4451" i="2" s="1"/>
  <c r="S4451" i="2"/>
  <c r="Q4451" i="2"/>
  <c r="N4452" i="2"/>
  <c r="O4452" i="2" s="1"/>
  <c r="A4453" i="2"/>
  <c r="Q4452" i="2" l="1"/>
  <c r="P4452" i="2"/>
  <c r="T4452" i="2" s="1"/>
  <c r="S4452" i="2"/>
  <c r="N4453" i="2"/>
  <c r="O4453" i="2" s="1"/>
  <c r="A4454" i="2"/>
  <c r="N4454" i="2" l="1"/>
  <c r="O4454" i="2" s="1"/>
  <c r="A4455" i="2"/>
  <c r="P4453" i="2"/>
  <c r="T4453" i="2" s="1"/>
  <c r="Q4453" i="2"/>
  <c r="S4453" i="2"/>
  <c r="N4455" i="2" l="1"/>
  <c r="O4455" i="2" s="1"/>
  <c r="A4456" i="2"/>
  <c r="S4454" i="2"/>
  <c r="P4454" i="2"/>
  <c r="T4454" i="2" s="1"/>
  <c r="Q4454" i="2"/>
  <c r="N4456" i="2" l="1"/>
  <c r="O4456" i="2" s="1"/>
  <c r="A4457" i="2"/>
  <c r="P4455" i="2"/>
  <c r="T4455" i="2" s="1"/>
  <c r="Q4455" i="2"/>
  <c r="S4455" i="2"/>
  <c r="N4457" i="2" l="1"/>
  <c r="O4457" i="2" s="1"/>
  <c r="A4458" i="2"/>
  <c r="P4456" i="2"/>
  <c r="T4456" i="2" s="1"/>
  <c r="S4456" i="2"/>
  <c r="Q4456" i="2"/>
  <c r="N4458" i="2" l="1"/>
  <c r="O4458" i="2" s="1"/>
  <c r="A4459" i="2"/>
  <c r="P4457" i="2"/>
  <c r="T4457" i="2" s="1"/>
  <c r="S4457" i="2"/>
  <c r="Q4457" i="2"/>
  <c r="N4459" i="2" l="1"/>
  <c r="O4459" i="2" s="1"/>
  <c r="A4460" i="2"/>
  <c r="P4458" i="2"/>
  <c r="T4458" i="2" s="1"/>
  <c r="S4458" i="2"/>
  <c r="Q4458" i="2"/>
  <c r="N4460" i="2" l="1"/>
  <c r="O4460" i="2" s="1"/>
  <c r="A4461" i="2"/>
  <c r="S4459" i="2"/>
  <c r="Q4459" i="2"/>
  <c r="P4459" i="2"/>
  <c r="T4459" i="2" s="1"/>
  <c r="N4461" i="2" l="1"/>
  <c r="O4461" i="2" s="1"/>
  <c r="A4462" i="2"/>
  <c r="S4460" i="2"/>
  <c r="Q4460" i="2"/>
  <c r="P4460" i="2"/>
  <c r="T4460" i="2" s="1"/>
  <c r="N4462" i="2" l="1"/>
  <c r="O4462" i="2" s="1"/>
  <c r="A4463" i="2"/>
  <c r="S4461" i="2"/>
  <c r="Q4461" i="2"/>
  <c r="P4461" i="2"/>
  <c r="T4461" i="2" s="1"/>
  <c r="N4463" i="2" l="1"/>
  <c r="O4463" i="2" s="1"/>
  <c r="A4464" i="2"/>
  <c r="S4462" i="2"/>
  <c r="P4462" i="2"/>
  <c r="T4462" i="2" s="1"/>
  <c r="Q4462" i="2"/>
  <c r="N4464" i="2" l="1"/>
  <c r="O4464" i="2" s="1"/>
  <c r="A4465" i="2"/>
  <c r="P4463" i="2"/>
  <c r="T4463" i="2" s="1"/>
  <c r="Q4463" i="2"/>
  <c r="S4463" i="2"/>
  <c r="N4465" i="2" l="1"/>
  <c r="O4465" i="2" s="1"/>
  <c r="A4466" i="2"/>
  <c r="P4464" i="2"/>
  <c r="T4464" i="2" s="1"/>
  <c r="Q4464" i="2"/>
  <c r="S4464" i="2"/>
  <c r="N4466" i="2" l="1"/>
  <c r="O4466" i="2" s="1"/>
  <c r="A4467" i="2"/>
  <c r="S4465" i="2"/>
  <c r="P4465" i="2"/>
  <c r="T4465" i="2" s="1"/>
  <c r="Q4465" i="2"/>
  <c r="A4468" i="2" l="1"/>
  <c r="N4467" i="2"/>
  <c r="O4467" i="2" s="1"/>
  <c r="S4466" i="2"/>
  <c r="P4466" i="2"/>
  <c r="T4466" i="2" s="1"/>
  <c r="Q4466" i="2"/>
  <c r="Q4467" i="2" l="1"/>
  <c r="P4467" i="2"/>
  <c r="T4467" i="2" s="1"/>
  <c r="S4467" i="2"/>
  <c r="A4469" i="2"/>
  <c r="N4468" i="2"/>
  <c r="O4468" i="2" s="1"/>
  <c r="P4468" i="2" l="1"/>
  <c r="T4468" i="2" s="1"/>
  <c r="Q4468" i="2"/>
  <c r="S4468" i="2"/>
  <c r="N4469" i="2"/>
  <c r="O4469" i="2" s="1"/>
  <c r="A4470" i="2"/>
  <c r="A4471" i="2" l="1"/>
  <c r="N4470" i="2"/>
  <c r="O4470" i="2" s="1"/>
  <c r="Q4469" i="2"/>
  <c r="S4469" i="2"/>
  <c r="P4469" i="2"/>
  <c r="T4469" i="2" s="1"/>
  <c r="Q4470" i="2" l="1"/>
  <c r="P4470" i="2"/>
  <c r="T4470" i="2" s="1"/>
  <c r="S4470" i="2"/>
  <c r="A4472" i="2"/>
  <c r="N4471" i="2"/>
  <c r="O4471" i="2" s="1"/>
  <c r="N4472" i="2" l="1"/>
  <c r="O4472" i="2" s="1"/>
  <c r="A4473" i="2"/>
  <c r="Q4471" i="2"/>
  <c r="P4471" i="2"/>
  <c r="T4471" i="2" s="1"/>
  <c r="S4471" i="2"/>
  <c r="A4474" i="2" l="1"/>
  <c r="N4473" i="2"/>
  <c r="O4473" i="2" s="1"/>
  <c r="S4472" i="2"/>
  <c r="Q4472" i="2"/>
  <c r="P4472" i="2"/>
  <c r="T4472" i="2" s="1"/>
  <c r="Q4473" i="2" l="1"/>
  <c r="P4473" i="2"/>
  <c r="T4473" i="2" s="1"/>
  <c r="S4473" i="2"/>
  <c r="A4475" i="2"/>
  <c r="N4474" i="2"/>
  <c r="O4474" i="2" s="1"/>
  <c r="Q4474" i="2" l="1"/>
  <c r="P4474" i="2"/>
  <c r="T4474" i="2" s="1"/>
  <c r="S4474" i="2"/>
  <c r="N4475" i="2"/>
  <c r="O4475" i="2" s="1"/>
  <c r="A4476" i="2"/>
  <c r="A4477" i="2" l="1"/>
  <c r="N4476" i="2"/>
  <c r="O4476" i="2" s="1"/>
  <c r="Q4475" i="2"/>
  <c r="S4475" i="2"/>
  <c r="P4475" i="2"/>
  <c r="T4475" i="2" s="1"/>
  <c r="P4476" i="2" l="1"/>
  <c r="T4476" i="2" s="1"/>
  <c r="Q4476" i="2"/>
  <c r="S4476" i="2"/>
  <c r="N4477" i="2"/>
  <c r="O4477" i="2" s="1"/>
  <c r="A4478" i="2"/>
  <c r="A4479" i="2" l="1"/>
  <c r="N4478" i="2"/>
  <c r="O4478" i="2" s="1"/>
  <c r="P4477" i="2"/>
  <c r="T4477" i="2" s="1"/>
  <c r="Q4477" i="2"/>
  <c r="S4477" i="2"/>
  <c r="P4478" i="2" l="1"/>
  <c r="T4478" i="2" s="1"/>
  <c r="Q4478" i="2"/>
  <c r="S4478" i="2"/>
  <c r="A4480" i="2"/>
  <c r="N4479" i="2"/>
  <c r="O4479" i="2" s="1"/>
  <c r="Q4479" i="2" l="1"/>
  <c r="P4479" i="2"/>
  <c r="T4479" i="2" s="1"/>
  <c r="S4479" i="2"/>
  <c r="A4481" i="2"/>
  <c r="N4480" i="2"/>
  <c r="O4480" i="2" s="1"/>
  <c r="Q4480" i="2" l="1"/>
  <c r="P4480" i="2"/>
  <c r="T4480" i="2" s="1"/>
  <c r="S4480" i="2"/>
  <c r="A4482" i="2"/>
  <c r="N4481" i="2"/>
  <c r="O4481" i="2" s="1"/>
  <c r="Q4481" i="2" l="1"/>
  <c r="P4481" i="2"/>
  <c r="T4481" i="2" s="1"/>
  <c r="S4481" i="2"/>
  <c r="A4483" i="2"/>
  <c r="N4482" i="2"/>
  <c r="O4482" i="2" s="1"/>
  <c r="Q4482" i="2" l="1"/>
  <c r="P4482" i="2"/>
  <c r="T4482" i="2" s="1"/>
  <c r="S4482" i="2"/>
  <c r="N4483" i="2"/>
  <c r="O4483" i="2" s="1"/>
  <c r="A4485" i="2"/>
  <c r="A4484" i="2"/>
  <c r="N4484" i="2" l="1"/>
  <c r="O4484" i="2" s="1"/>
  <c r="A4486" i="2"/>
  <c r="N4485" i="2"/>
  <c r="O4485" i="2" s="1"/>
  <c r="Q4483" i="2"/>
  <c r="S4483" i="2"/>
  <c r="P4483" i="2"/>
  <c r="T4483" i="2" s="1"/>
  <c r="P4484" i="2" l="1"/>
  <c r="T4484" i="2" s="1"/>
  <c r="S4484" i="2"/>
  <c r="Q4484" i="2"/>
  <c r="P4485" i="2"/>
  <c r="T4485" i="2" s="1"/>
  <c r="S4485" i="2"/>
  <c r="Q4485" i="2"/>
  <c r="N4486" i="2"/>
  <c r="O4486" i="2" s="1"/>
  <c r="A4487" i="2"/>
  <c r="A4488" i="2" l="1"/>
  <c r="N4487" i="2"/>
  <c r="O4487" i="2" s="1"/>
  <c r="S4486" i="2"/>
  <c r="P4486" i="2"/>
  <c r="Q4486" i="2"/>
  <c r="P4487" i="2" l="1"/>
  <c r="Q4487" i="2"/>
  <c r="S4487" i="2"/>
  <c r="A4489" i="2"/>
  <c r="N4488" i="2"/>
  <c r="O4488" i="2" s="1"/>
  <c r="Q4488" i="2" l="1"/>
  <c r="P4488" i="2"/>
  <c r="S4488" i="2"/>
  <c r="N4489" i="2"/>
  <c r="O4489" i="2" s="1"/>
  <c r="A4490" i="2"/>
  <c r="N4490" i="2" l="1"/>
  <c r="O4490" i="2" s="1"/>
  <c r="A4491" i="2"/>
  <c r="S4489" i="2"/>
  <c r="P4489" i="2"/>
  <c r="Q4489" i="2"/>
  <c r="N4491" i="2" l="1"/>
  <c r="O4491" i="2" s="1"/>
  <c r="A4492" i="2"/>
  <c r="Q4490" i="2"/>
  <c r="P4490" i="2"/>
  <c r="S4490" i="2"/>
  <c r="N4492" i="2" l="1"/>
  <c r="O4492" i="2" s="1"/>
  <c r="A4493" i="2"/>
  <c r="S4491" i="2"/>
  <c r="Q4491" i="2"/>
  <c r="P4491" i="2"/>
  <c r="N4493" i="2" l="1"/>
  <c r="O4493" i="2" s="1"/>
  <c r="A4494" i="2"/>
  <c r="Q4492" i="2"/>
  <c r="S4492" i="2"/>
  <c r="P4492" i="2"/>
  <c r="N4494" i="2" l="1"/>
  <c r="O4494" i="2" s="1"/>
  <c r="A4495" i="2"/>
  <c r="P4493" i="2"/>
  <c r="S4493" i="2"/>
  <c r="Q4493" i="2"/>
  <c r="N4495" i="2" l="1"/>
  <c r="O4495" i="2" s="1"/>
  <c r="A4496" i="2"/>
  <c r="P4494" i="2"/>
  <c r="S4494" i="2"/>
  <c r="Q4494" i="2"/>
  <c r="N4496" i="2" l="1"/>
  <c r="O4496" i="2" s="1"/>
  <c r="A4497" i="2"/>
  <c r="P4495" i="2"/>
  <c r="S4495" i="2"/>
  <c r="Q4495" i="2"/>
  <c r="N4497" i="2" l="1"/>
  <c r="O4497" i="2" s="1"/>
  <c r="A4498" i="2"/>
  <c r="Q4496" i="2"/>
  <c r="P4496" i="2"/>
  <c r="S4496" i="2"/>
  <c r="N4498" i="2" l="1"/>
  <c r="O4498" i="2" s="1"/>
  <c r="A4499" i="2"/>
  <c r="S4497" i="2"/>
  <c r="P4497" i="2"/>
  <c r="Q4497" i="2"/>
  <c r="N4499" i="2" l="1"/>
  <c r="O4499" i="2" s="1"/>
  <c r="A4500" i="2"/>
  <c r="S4498" i="2"/>
  <c r="P4498" i="2"/>
  <c r="Q4498" i="2"/>
  <c r="N4500" i="2" l="1"/>
  <c r="O4500" i="2" s="1"/>
  <c r="A4501" i="2"/>
  <c r="Q4499" i="2"/>
  <c r="P4499" i="2"/>
  <c r="S4499" i="2"/>
  <c r="N4501" i="2" l="1"/>
  <c r="O4501" i="2" s="1"/>
  <c r="A4502" i="2"/>
  <c r="Q4500" i="2"/>
  <c r="P4500" i="2"/>
  <c r="S4500" i="2"/>
  <c r="N4502" i="2" l="1"/>
  <c r="O4502" i="2" s="1"/>
  <c r="A4503" i="2"/>
  <c r="S4501" i="2"/>
  <c r="Q4501" i="2"/>
  <c r="P4501" i="2"/>
  <c r="N4503" i="2" l="1"/>
  <c r="O4503" i="2" s="1"/>
  <c r="A4504" i="2"/>
  <c r="Q4502" i="2"/>
  <c r="S4502" i="2"/>
  <c r="P4502" i="2"/>
  <c r="N4504" i="2" l="1"/>
  <c r="O4504" i="2" s="1"/>
  <c r="A4505" i="2"/>
  <c r="P4503" i="2"/>
  <c r="S4503" i="2"/>
  <c r="Q4503" i="2"/>
  <c r="A4506" i="2" l="1"/>
  <c r="N4505" i="2"/>
  <c r="O4505" i="2" s="1"/>
  <c r="Q4504" i="2"/>
  <c r="S4504" i="2"/>
  <c r="P4504" i="2"/>
  <c r="Q4505" i="2" l="1"/>
  <c r="P4505" i="2"/>
  <c r="S4505" i="2"/>
  <c r="A4507" i="2"/>
  <c r="N4506" i="2"/>
  <c r="O4506" i="2" s="1"/>
  <c r="Q4506" i="2" l="1"/>
  <c r="P4506" i="2"/>
  <c r="S4506" i="2"/>
  <c r="N4507" i="2"/>
  <c r="O4507" i="2" s="1"/>
  <c r="A4508" i="2"/>
  <c r="A4509" i="2" l="1"/>
  <c r="N4508" i="2"/>
  <c r="O4508" i="2" s="1"/>
  <c r="P4507" i="2"/>
  <c r="S4507" i="2"/>
  <c r="Q4507" i="2"/>
  <c r="A4510" i="2" l="1"/>
  <c r="N4509" i="2"/>
  <c r="O4509" i="2" s="1"/>
  <c r="P4508" i="2"/>
  <c r="Q4508" i="2"/>
  <c r="S4508" i="2"/>
  <c r="Q4509" i="2" l="1"/>
  <c r="P4509" i="2"/>
  <c r="S4509" i="2"/>
  <c r="N4510" i="2"/>
  <c r="O4510" i="2" s="1"/>
  <c r="A4511" i="2"/>
  <c r="A4512" i="2" l="1"/>
  <c r="N4511" i="2"/>
  <c r="O4511" i="2" s="1"/>
  <c r="S4510" i="2"/>
  <c r="Q4510" i="2"/>
  <c r="P4510" i="2"/>
  <c r="A4513" i="2" l="1"/>
  <c r="N4512" i="2"/>
  <c r="O4512" i="2" s="1"/>
  <c r="Q4511" i="2"/>
  <c r="P4511" i="2"/>
  <c r="S4511" i="2"/>
  <c r="P4512" i="2" l="1"/>
  <c r="Q4512" i="2"/>
  <c r="S4512" i="2"/>
  <c r="N4513" i="2"/>
  <c r="O4513" i="2" s="1"/>
  <c r="A4514" i="2"/>
  <c r="A4515" i="2" l="1"/>
  <c r="N4514" i="2"/>
  <c r="O4514" i="2" s="1"/>
  <c r="S4513" i="2"/>
  <c r="Q4513" i="2"/>
  <c r="P4513" i="2"/>
  <c r="P4514" i="2" l="1"/>
  <c r="Q4514" i="2"/>
  <c r="S4514" i="2"/>
  <c r="N4515" i="2"/>
  <c r="O4515" i="2" s="1"/>
  <c r="A4516" i="2"/>
  <c r="S4515" i="2" l="1"/>
  <c r="P4515" i="2"/>
  <c r="Q4515" i="2"/>
  <c r="A4517" i="2"/>
  <c r="N4516" i="2"/>
  <c r="O4516" i="2" s="1"/>
  <c r="A4518" i="2" l="1"/>
  <c r="N4517" i="2"/>
  <c r="O4517" i="2" s="1"/>
  <c r="Q4516" i="2"/>
  <c r="P4516" i="2"/>
  <c r="S4516" i="2"/>
  <c r="P4517" i="2" l="1"/>
  <c r="Q4517" i="2"/>
  <c r="S4517" i="2"/>
  <c r="A4519" i="2"/>
  <c r="N4518" i="2"/>
  <c r="O4518" i="2" s="1"/>
  <c r="P4518" i="2" l="1"/>
  <c r="Q4518" i="2"/>
  <c r="S4518" i="2"/>
  <c r="A4520" i="2"/>
  <c r="N4519" i="2"/>
  <c r="O4519" i="2" s="1"/>
  <c r="Q4519" i="2" l="1"/>
  <c r="P4519" i="2"/>
  <c r="S4519" i="2"/>
  <c r="A4521" i="2"/>
  <c r="N4520" i="2"/>
  <c r="O4520" i="2" s="1"/>
  <c r="Q4520" i="2" l="1"/>
  <c r="P4520" i="2"/>
  <c r="S4520" i="2"/>
  <c r="N4521" i="2"/>
  <c r="O4521" i="2" s="1"/>
  <c r="A4522" i="2"/>
  <c r="A4523" i="2"/>
  <c r="N4522" i="2" l="1"/>
  <c r="O4522" i="2" s="1"/>
  <c r="A4524" i="2"/>
  <c r="N4523" i="2"/>
  <c r="O4523" i="2" s="1"/>
  <c r="S4521" i="2"/>
  <c r="Q4521" i="2"/>
  <c r="P4521" i="2"/>
  <c r="P4522" i="2" l="1"/>
  <c r="Q4522" i="2"/>
  <c r="S4522" i="2"/>
  <c r="N4524" i="2"/>
  <c r="O4524" i="2" s="1"/>
  <c r="A4525" i="2"/>
  <c r="P4523" i="2"/>
  <c r="S4523" i="2"/>
  <c r="Q4523" i="2"/>
  <c r="Q4524" i="2" l="1"/>
  <c r="P4524" i="2"/>
  <c r="S4524" i="2"/>
  <c r="A4526" i="2"/>
  <c r="N4525" i="2"/>
  <c r="O4525" i="2" s="1"/>
  <c r="P4525" i="2" l="1"/>
  <c r="Q4525" i="2"/>
  <c r="S4525" i="2"/>
  <c r="A4527" i="2"/>
  <c r="N4526" i="2"/>
  <c r="O4526" i="2" s="1"/>
  <c r="N4527" i="2" l="1"/>
  <c r="O4527" i="2" s="1"/>
  <c r="A4528" i="2"/>
  <c r="P4526" i="2"/>
  <c r="Q4526" i="2"/>
  <c r="S4526" i="2"/>
  <c r="N4528" i="2" l="1"/>
  <c r="O4528" i="2" s="1"/>
  <c r="A4529" i="2"/>
  <c r="S4527" i="2"/>
  <c r="Q4527" i="2"/>
  <c r="P4527" i="2"/>
  <c r="N4529" i="2" l="1"/>
  <c r="O4529" i="2" s="1"/>
  <c r="A4530" i="2"/>
  <c r="Q4528" i="2"/>
  <c r="P4528" i="2"/>
  <c r="S4528" i="2"/>
  <c r="N4530" i="2" l="1"/>
  <c r="O4530" i="2" s="1"/>
  <c r="A4531" i="2"/>
  <c r="P4529" i="2"/>
  <c r="S4529" i="2"/>
  <c r="Q4529" i="2"/>
  <c r="N4531" i="2" l="1"/>
  <c r="O4531" i="2" s="1"/>
  <c r="A4532" i="2"/>
  <c r="S4530" i="2"/>
  <c r="Q4530" i="2"/>
  <c r="P4530" i="2"/>
  <c r="N4532" i="2" l="1"/>
  <c r="O4532" i="2" s="1"/>
  <c r="A4533" i="2"/>
  <c r="P4531" i="2"/>
  <c r="S4531" i="2"/>
  <c r="Q4531" i="2"/>
  <c r="N4533" i="2" l="1"/>
  <c r="O4533" i="2" s="1"/>
  <c r="A4534" i="2"/>
  <c r="S4532" i="2"/>
  <c r="Q4532" i="2"/>
  <c r="P4532" i="2"/>
  <c r="N4534" i="2" l="1"/>
  <c r="O4534" i="2" s="1"/>
  <c r="A4535" i="2"/>
  <c r="P4533" i="2"/>
  <c r="Q4533" i="2"/>
  <c r="S4533" i="2"/>
  <c r="N4535" i="2" l="1"/>
  <c r="O4535" i="2" s="1"/>
  <c r="A4536" i="2"/>
  <c r="P4534" i="2"/>
  <c r="Q4534" i="2"/>
  <c r="S4534" i="2"/>
  <c r="N4536" i="2" l="1"/>
  <c r="O4536" i="2" s="1"/>
  <c r="A4537" i="2"/>
  <c r="Q4535" i="2"/>
  <c r="P4535" i="2"/>
  <c r="S4535" i="2"/>
  <c r="N4537" i="2" l="1"/>
  <c r="O4537" i="2" s="1"/>
  <c r="A4538" i="2"/>
  <c r="P4536" i="2"/>
  <c r="S4536" i="2"/>
  <c r="Q4536" i="2"/>
  <c r="N4538" i="2" l="1"/>
  <c r="O4538" i="2" s="1"/>
  <c r="A4539" i="2"/>
  <c r="P4537" i="2"/>
  <c r="Q4537" i="2"/>
  <c r="S4537" i="2"/>
  <c r="N4539" i="2" l="1"/>
  <c r="O4539" i="2" s="1"/>
  <c r="A4540" i="2"/>
  <c r="Q4538" i="2"/>
  <c r="S4538" i="2"/>
  <c r="P4538" i="2"/>
  <c r="N4540" i="2" l="1"/>
  <c r="O4540" i="2" s="1"/>
  <c r="A4541" i="2"/>
  <c r="S4539" i="2"/>
  <c r="Q4539" i="2"/>
  <c r="P4539" i="2"/>
  <c r="N4541" i="2" l="1"/>
  <c r="O4541" i="2" s="1"/>
  <c r="A4542" i="2"/>
  <c r="P4540" i="2"/>
  <c r="S4540" i="2"/>
  <c r="Q4540" i="2"/>
  <c r="N4542" i="2" l="1"/>
  <c r="O4542" i="2" s="1"/>
  <c r="A4543" i="2"/>
  <c r="P4541" i="2"/>
  <c r="S4541" i="2"/>
  <c r="Q4541" i="2"/>
  <c r="A4544" i="2" l="1"/>
  <c r="N4543" i="2"/>
  <c r="O4543" i="2" s="1"/>
  <c r="Q4542" i="2"/>
  <c r="P4542" i="2"/>
  <c r="S4542" i="2"/>
  <c r="Q4543" i="2" l="1"/>
  <c r="P4543" i="2"/>
  <c r="S4543" i="2"/>
  <c r="A4545" i="2"/>
  <c r="N4544" i="2"/>
  <c r="O4544" i="2" s="1"/>
  <c r="Q4544" i="2" l="1"/>
  <c r="P4544" i="2"/>
  <c r="S4544" i="2"/>
  <c r="N4545" i="2"/>
  <c r="O4545" i="2" s="1"/>
  <c r="A4546" i="2"/>
  <c r="A4547" i="2" l="1"/>
  <c r="N4546" i="2"/>
  <c r="O4546" i="2" s="1"/>
  <c r="Q4545" i="2"/>
  <c r="P4545" i="2"/>
  <c r="S4545" i="2"/>
  <c r="A4548" i="2" l="1"/>
  <c r="N4547" i="2"/>
  <c r="O4547" i="2" s="1"/>
  <c r="P4546" i="2"/>
  <c r="Q4546" i="2"/>
  <c r="S4546" i="2"/>
  <c r="P4547" i="2" l="1"/>
  <c r="Q4547" i="2"/>
  <c r="S4547" i="2"/>
  <c r="N4548" i="2"/>
  <c r="O4548" i="2" s="1"/>
  <c r="A4549" i="2"/>
  <c r="A4550" i="2" l="1"/>
  <c r="N4549" i="2"/>
  <c r="O4549" i="2" s="1"/>
  <c r="P4548" i="2"/>
  <c r="Q4548" i="2"/>
  <c r="S4548" i="2"/>
  <c r="Q4549" i="2" l="1"/>
  <c r="P4549" i="2"/>
  <c r="S4549" i="2"/>
  <c r="A4551" i="2"/>
  <c r="N4550" i="2"/>
  <c r="O4550" i="2" s="1"/>
  <c r="Q4550" i="2" l="1"/>
  <c r="P4550" i="2"/>
  <c r="S4550" i="2"/>
  <c r="N4551" i="2"/>
  <c r="O4551" i="2" s="1"/>
  <c r="A4552" i="2"/>
  <c r="A4553" i="2" l="1"/>
  <c r="N4552" i="2"/>
  <c r="O4552" i="2" s="1"/>
  <c r="S4551" i="2"/>
  <c r="P4551" i="2"/>
  <c r="Q4551" i="2"/>
  <c r="N4553" i="2" l="1"/>
  <c r="O4553" i="2" s="1"/>
  <c r="A4554" i="2"/>
  <c r="Q4552" i="2"/>
  <c r="P4552" i="2"/>
  <c r="S4552" i="2"/>
  <c r="A4555" i="2" l="1"/>
  <c r="N4554" i="2"/>
  <c r="O4554" i="2" s="1"/>
  <c r="Q4553" i="2"/>
  <c r="P4553" i="2"/>
  <c r="S4553" i="2"/>
  <c r="A4556" i="2" l="1"/>
  <c r="N4555" i="2"/>
  <c r="O4555" i="2" s="1"/>
  <c r="Q4554" i="2"/>
  <c r="P4554" i="2"/>
  <c r="S4554" i="2"/>
  <c r="P4555" i="2" l="1"/>
  <c r="Q4555" i="2"/>
  <c r="S4555" i="2"/>
  <c r="A4557" i="2"/>
  <c r="N4556" i="2"/>
  <c r="O4556" i="2" s="1"/>
  <c r="Q4556" i="2" l="1"/>
  <c r="P4556" i="2"/>
  <c r="S4556" i="2"/>
  <c r="A4558" i="2"/>
  <c r="N4557" i="2"/>
  <c r="O4557" i="2" s="1"/>
  <c r="Q4557" i="2" l="1"/>
  <c r="P4557" i="2"/>
  <c r="S4557" i="2"/>
  <c r="A4559" i="2"/>
  <c r="N4558" i="2"/>
  <c r="O4558" i="2" s="1"/>
  <c r="N4559" i="2" l="1"/>
  <c r="O4559" i="2" s="1"/>
  <c r="A4561" i="2"/>
  <c r="A4560" i="2"/>
  <c r="Q4558" i="2"/>
  <c r="P4558" i="2"/>
  <c r="S4558" i="2"/>
  <c r="N4560" i="2" l="1"/>
  <c r="O4560" i="2" s="1"/>
  <c r="A4562" i="2"/>
  <c r="N4561" i="2"/>
  <c r="O4561" i="2" s="1"/>
  <c r="Q4559" i="2"/>
  <c r="P4559" i="2"/>
  <c r="S4559" i="2"/>
  <c r="S4560" i="2" l="1"/>
  <c r="Q4560" i="2"/>
  <c r="P4560" i="2"/>
  <c r="Q4561" i="2"/>
  <c r="P4561" i="2"/>
  <c r="S4561" i="2"/>
  <c r="N4562" i="2"/>
  <c r="O4562" i="2" s="1"/>
  <c r="A4563" i="2"/>
  <c r="A4564" i="2" l="1"/>
  <c r="N4563" i="2"/>
  <c r="O4563" i="2" s="1"/>
  <c r="Q4562" i="2"/>
  <c r="S4562" i="2"/>
  <c r="P4562" i="2"/>
  <c r="T4562" i="2" s="1"/>
  <c r="P4563" i="2" l="1"/>
  <c r="T4563" i="2" s="1"/>
  <c r="Q4563" i="2"/>
  <c r="S4563" i="2"/>
  <c r="A4565" i="2"/>
  <c r="N4564" i="2"/>
  <c r="O4564" i="2" s="1"/>
  <c r="Q4564" i="2" l="1"/>
  <c r="P4564" i="2"/>
  <c r="T4564" i="2" s="1"/>
  <c r="S4564" i="2"/>
  <c r="N4565" i="2"/>
  <c r="O4565" i="2" s="1"/>
  <c r="A4566" i="2"/>
  <c r="N4566" i="2" l="1"/>
  <c r="O4566" i="2" s="1"/>
  <c r="A4567" i="2"/>
  <c r="Q4565" i="2"/>
  <c r="P4565" i="2"/>
  <c r="T4565" i="2" s="1"/>
  <c r="S4565" i="2"/>
  <c r="N4567" i="2" l="1"/>
  <c r="O4567" i="2" s="1"/>
  <c r="A4568" i="2"/>
  <c r="P4566" i="2"/>
  <c r="T4566" i="2" s="1"/>
  <c r="Q4566" i="2"/>
  <c r="S4566" i="2"/>
  <c r="N4568" i="2" l="1"/>
  <c r="O4568" i="2" s="1"/>
  <c r="A4569" i="2"/>
  <c r="P4567" i="2"/>
  <c r="T4567" i="2" s="1"/>
  <c r="Q4567" i="2"/>
  <c r="S4567" i="2"/>
  <c r="N4569" i="2" l="1"/>
  <c r="O4569" i="2" s="1"/>
  <c r="A4570" i="2"/>
  <c r="Q4568" i="2"/>
  <c r="P4568" i="2"/>
  <c r="T4568" i="2" s="1"/>
  <c r="S4568" i="2"/>
  <c r="N4570" i="2" l="1"/>
  <c r="O4570" i="2" s="1"/>
  <c r="A4571" i="2"/>
  <c r="P4569" i="2"/>
  <c r="T4569" i="2" s="1"/>
  <c r="S4569" i="2"/>
  <c r="Q4569" i="2"/>
  <c r="N4571" i="2" l="1"/>
  <c r="O4571" i="2" s="1"/>
  <c r="A4572" i="2"/>
  <c r="P4570" i="2"/>
  <c r="T4570" i="2" s="1"/>
  <c r="Q4570" i="2"/>
  <c r="S4570" i="2"/>
  <c r="N4572" i="2" l="1"/>
  <c r="O4572" i="2" s="1"/>
  <c r="A4573" i="2"/>
  <c r="S4571" i="2"/>
  <c r="P4571" i="2"/>
  <c r="T4571" i="2" s="1"/>
  <c r="Q4571" i="2"/>
  <c r="N4573" i="2" l="1"/>
  <c r="O4573" i="2" s="1"/>
  <c r="A4574" i="2"/>
  <c r="Q4572" i="2"/>
  <c r="S4572" i="2"/>
  <c r="P4572" i="2"/>
  <c r="T4572" i="2" s="1"/>
  <c r="N4574" i="2" l="1"/>
  <c r="O4574" i="2" s="1"/>
  <c r="A4575" i="2"/>
  <c r="Q4573" i="2"/>
  <c r="S4573" i="2"/>
  <c r="P4573" i="2"/>
  <c r="T4573" i="2" s="1"/>
  <c r="N4575" i="2" l="1"/>
  <c r="O4575" i="2" s="1"/>
  <c r="A4576" i="2"/>
  <c r="P4574" i="2"/>
  <c r="T4574" i="2" s="1"/>
  <c r="S4574" i="2"/>
  <c r="Q4574" i="2"/>
  <c r="N4576" i="2" l="1"/>
  <c r="O4576" i="2" s="1"/>
  <c r="A4577" i="2"/>
  <c r="Q4575" i="2"/>
  <c r="P4575" i="2"/>
  <c r="T4575" i="2" s="1"/>
  <c r="S4575" i="2"/>
  <c r="N4577" i="2" l="1"/>
  <c r="O4577" i="2" s="1"/>
  <c r="A4578" i="2"/>
  <c r="Q4576" i="2"/>
  <c r="P4576" i="2"/>
  <c r="T4576" i="2" s="1"/>
  <c r="S4576" i="2"/>
  <c r="N4578" i="2" l="1"/>
  <c r="O4578" i="2" s="1"/>
  <c r="A4579" i="2"/>
  <c r="Q4577" i="2"/>
  <c r="P4577" i="2"/>
  <c r="T4577" i="2" s="1"/>
  <c r="S4577" i="2"/>
  <c r="N4579" i="2" l="1"/>
  <c r="O4579" i="2" s="1"/>
  <c r="A4580" i="2"/>
  <c r="Q4578" i="2"/>
  <c r="S4578" i="2"/>
  <c r="P4578" i="2"/>
  <c r="T4578" i="2" s="1"/>
  <c r="N4580" i="2" l="1"/>
  <c r="O4580" i="2" s="1"/>
  <c r="A4581" i="2"/>
  <c r="S4579" i="2"/>
  <c r="Q4579" i="2"/>
  <c r="P4579" i="2"/>
  <c r="T4579" i="2" s="1"/>
  <c r="A4582" i="2" l="1"/>
  <c r="N4581" i="2"/>
  <c r="O4581" i="2" s="1"/>
  <c r="P4580" i="2"/>
  <c r="T4580" i="2" s="1"/>
  <c r="Q4580" i="2"/>
  <c r="S4580" i="2"/>
  <c r="Q4581" i="2" l="1"/>
  <c r="P4581" i="2"/>
  <c r="T4581" i="2" s="1"/>
  <c r="S4581" i="2"/>
  <c r="A4583" i="2"/>
  <c r="N4582" i="2"/>
  <c r="O4582" i="2" s="1"/>
  <c r="N4583" i="2" l="1"/>
  <c r="O4583" i="2" s="1"/>
  <c r="A4584" i="2"/>
  <c r="P4582" i="2"/>
  <c r="T4582" i="2" s="1"/>
  <c r="Q4582" i="2"/>
  <c r="S4582" i="2"/>
  <c r="A4585" i="2" l="1"/>
  <c r="N4584" i="2"/>
  <c r="O4584" i="2" s="1"/>
  <c r="Q4583" i="2"/>
  <c r="P4583" i="2"/>
  <c r="T4583" i="2" s="1"/>
  <c r="S4583" i="2"/>
  <c r="Q4584" i="2" l="1"/>
  <c r="P4584" i="2"/>
  <c r="T4584" i="2" s="1"/>
  <c r="S4584" i="2"/>
  <c r="A4586" i="2"/>
  <c r="N4585" i="2"/>
  <c r="O4585" i="2" s="1"/>
  <c r="N4586" i="2" l="1"/>
  <c r="O4586" i="2" s="1"/>
  <c r="A4587" i="2"/>
  <c r="Q4585" i="2"/>
  <c r="P4585" i="2"/>
  <c r="T4585" i="2" s="1"/>
  <c r="S4585" i="2"/>
  <c r="A4588" i="2" l="1"/>
  <c r="N4587" i="2"/>
  <c r="O4587" i="2" s="1"/>
  <c r="Q4586" i="2"/>
  <c r="S4586" i="2"/>
  <c r="P4586" i="2"/>
  <c r="T4586" i="2" s="1"/>
  <c r="P4587" i="2" l="1"/>
  <c r="T4587" i="2" s="1"/>
  <c r="Q4587" i="2"/>
  <c r="S4587" i="2"/>
  <c r="A4589" i="2"/>
  <c r="N4588" i="2"/>
  <c r="O4588" i="2" s="1"/>
  <c r="P4588" i="2" l="1"/>
  <c r="T4588" i="2" s="1"/>
  <c r="Q4588" i="2"/>
  <c r="S4588" i="2"/>
  <c r="N4589" i="2"/>
  <c r="O4589" i="2" s="1"/>
  <c r="A4590" i="2"/>
  <c r="A4591" i="2" l="1"/>
  <c r="N4590" i="2"/>
  <c r="O4590" i="2" s="1"/>
  <c r="Q4589" i="2"/>
  <c r="P4589" i="2"/>
  <c r="T4589" i="2" s="1"/>
  <c r="S4589" i="2"/>
  <c r="Q4590" i="2" l="1"/>
  <c r="P4590" i="2"/>
  <c r="T4590" i="2" s="1"/>
  <c r="S4590" i="2"/>
  <c r="N4591" i="2"/>
  <c r="O4591" i="2" s="1"/>
  <c r="A4592" i="2"/>
  <c r="A4593" i="2" l="1"/>
  <c r="N4592" i="2"/>
  <c r="O4592" i="2" s="1"/>
  <c r="S4591" i="2"/>
  <c r="P4591" i="2"/>
  <c r="T4591" i="2" s="1"/>
  <c r="Q4591" i="2"/>
  <c r="Q4592" i="2" l="1"/>
  <c r="P4592" i="2"/>
  <c r="T4592" i="2" s="1"/>
  <c r="S4592" i="2"/>
  <c r="A4594" i="2"/>
  <c r="N4593" i="2"/>
  <c r="O4593" i="2" s="1"/>
  <c r="A4595" i="2" l="1"/>
  <c r="N4594" i="2"/>
  <c r="O4594" i="2" s="1"/>
  <c r="P4593" i="2"/>
  <c r="T4593" i="2" s="1"/>
  <c r="Q4593" i="2"/>
  <c r="S4593" i="2"/>
  <c r="Q4594" i="2" l="1"/>
  <c r="P4594" i="2"/>
  <c r="T4594" i="2" s="1"/>
  <c r="S4594" i="2"/>
  <c r="A4596" i="2"/>
  <c r="N4595" i="2"/>
  <c r="O4595" i="2" s="1"/>
  <c r="A4597" i="2" l="1"/>
  <c r="N4596" i="2"/>
  <c r="O4596" i="2" s="1"/>
  <c r="Q4595" i="2"/>
  <c r="P4595" i="2"/>
  <c r="T4595" i="2" s="1"/>
  <c r="S4595" i="2"/>
  <c r="Q4596" i="2" l="1"/>
  <c r="P4596" i="2"/>
  <c r="T4596" i="2" s="1"/>
  <c r="S4596" i="2"/>
  <c r="N4597" i="2"/>
  <c r="O4597" i="2" s="1"/>
  <c r="A4598" i="2"/>
  <c r="A4599" i="2"/>
  <c r="P4597" i="2" l="1"/>
  <c r="T4597" i="2" s="1"/>
  <c r="S4597" i="2"/>
  <c r="Q4597" i="2"/>
  <c r="A4600" i="2"/>
  <c r="N4599" i="2"/>
  <c r="O4599" i="2" s="1"/>
  <c r="N4598" i="2"/>
  <c r="O4598" i="2" s="1"/>
  <c r="S4598" i="2" l="1"/>
  <c r="P4598" i="2"/>
  <c r="T4598" i="2" s="1"/>
  <c r="Q4598" i="2"/>
  <c r="N4600" i="2"/>
  <c r="O4600" i="2" s="1"/>
  <c r="A4601" i="2"/>
  <c r="Q4599" i="2"/>
  <c r="S4599" i="2"/>
  <c r="P4599" i="2"/>
  <c r="T4599" i="2" s="1"/>
  <c r="S4600" i="2" l="1"/>
  <c r="Q4600" i="2"/>
  <c r="P4600" i="2"/>
  <c r="A4602" i="2"/>
  <c r="N4601" i="2"/>
  <c r="O4601" i="2" s="1"/>
  <c r="A4603" i="2" l="1"/>
  <c r="N4602" i="2"/>
  <c r="O4602" i="2" s="1"/>
  <c r="Q4601" i="2"/>
  <c r="P4601" i="2"/>
  <c r="S4601" i="2"/>
  <c r="Q4602" i="2" l="1"/>
  <c r="P4602" i="2"/>
  <c r="S4602" i="2"/>
  <c r="N4603" i="2"/>
  <c r="O4603" i="2" s="1"/>
  <c r="A4604" i="2"/>
  <c r="N4604" i="2" l="1"/>
  <c r="O4604" i="2" s="1"/>
  <c r="A4605" i="2"/>
  <c r="Q4603" i="2"/>
  <c r="P4603" i="2"/>
  <c r="S4603" i="2"/>
  <c r="N4605" i="2" l="1"/>
  <c r="O4605" i="2" s="1"/>
  <c r="A4606" i="2"/>
  <c r="Q4604" i="2"/>
  <c r="P4604" i="2"/>
  <c r="S4604" i="2"/>
  <c r="N4606" i="2" l="1"/>
  <c r="O4606" i="2" s="1"/>
  <c r="A4607" i="2"/>
  <c r="Q4605" i="2"/>
  <c r="S4605" i="2"/>
  <c r="P4605" i="2"/>
  <c r="N4607" i="2" l="1"/>
  <c r="O4607" i="2" s="1"/>
  <c r="A4608" i="2"/>
  <c r="S4606" i="2"/>
  <c r="Q4606" i="2"/>
  <c r="P4606" i="2"/>
  <c r="N4608" i="2" l="1"/>
  <c r="O4608" i="2" s="1"/>
  <c r="A4609" i="2"/>
  <c r="P4607" i="2"/>
  <c r="S4607" i="2"/>
  <c r="Q4607" i="2"/>
  <c r="N4609" i="2" l="1"/>
  <c r="O4609" i="2" s="1"/>
  <c r="A4610" i="2"/>
  <c r="S4608" i="2"/>
  <c r="Q4608" i="2"/>
  <c r="P4608" i="2"/>
  <c r="N4610" i="2" l="1"/>
  <c r="O4610" i="2" s="1"/>
  <c r="A4611" i="2"/>
  <c r="S4609" i="2"/>
  <c r="Q4609" i="2"/>
  <c r="P4609" i="2"/>
  <c r="N4611" i="2" l="1"/>
  <c r="O4611" i="2" s="1"/>
  <c r="A4612" i="2"/>
  <c r="S4610" i="2"/>
  <c r="Q4610" i="2"/>
  <c r="P4610" i="2"/>
  <c r="N4612" i="2" l="1"/>
  <c r="O4612" i="2" s="1"/>
  <c r="A4613" i="2"/>
  <c r="P4611" i="2"/>
  <c r="S4611" i="2"/>
  <c r="Q4611" i="2"/>
  <c r="N4613" i="2" l="1"/>
  <c r="O4613" i="2" s="1"/>
  <c r="A4614" i="2"/>
  <c r="S4612" i="2"/>
  <c r="Q4612" i="2"/>
  <c r="P4612" i="2"/>
  <c r="N4614" i="2" l="1"/>
  <c r="O4614" i="2" s="1"/>
  <c r="A4615" i="2"/>
  <c r="S4613" i="2"/>
  <c r="P4613" i="2"/>
  <c r="Q4613" i="2"/>
  <c r="N4615" i="2" l="1"/>
  <c r="O4615" i="2" s="1"/>
  <c r="A4616" i="2"/>
  <c r="S4614" i="2"/>
  <c r="Q4614" i="2"/>
  <c r="P4614" i="2"/>
  <c r="N4616" i="2" l="1"/>
  <c r="O4616" i="2" s="1"/>
  <c r="A4617" i="2"/>
  <c r="P4615" i="2"/>
  <c r="S4615" i="2"/>
  <c r="Q4615" i="2"/>
  <c r="N4617" i="2" l="1"/>
  <c r="O4617" i="2" s="1"/>
  <c r="A4618" i="2"/>
  <c r="P4616" i="2"/>
  <c r="S4616" i="2"/>
  <c r="Q4616" i="2"/>
  <c r="N4618" i="2" l="1"/>
  <c r="O4618" i="2" s="1"/>
  <c r="A4619" i="2"/>
  <c r="P4617" i="2"/>
  <c r="S4617" i="2"/>
  <c r="Q4617" i="2"/>
  <c r="A4620" i="2" l="1"/>
  <c r="N4619" i="2"/>
  <c r="O4619" i="2" s="1"/>
  <c r="S4618" i="2"/>
  <c r="P4618" i="2"/>
  <c r="Q4618" i="2"/>
  <c r="P4619" i="2" l="1"/>
  <c r="Q4619" i="2"/>
  <c r="S4619" i="2"/>
  <c r="A4621" i="2"/>
  <c r="N4620" i="2"/>
  <c r="O4620" i="2" s="1"/>
  <c r="N4621" i="2" l="1"/>
  <c r="O4621" i="2" s="1"/>
  <c r="A4622" i="2"/>
  <c r="P4620" i="2"/>
  <c r="Q4620" i="2"/>
  <c r="S4620" i="2"/>
  <c r="A4623" i="2" l="1"/>
  <c r="N4622" i="2"/>
  <c r="O4622" i="2" s="1"/>
  <c r="P4621" i="2"/>
  <c r="S4621" i="2"/>
  <c r="Q4621" i="2"/>
  <c r="A4624" i="2" l="1"/>
  <c r="N4623" i="2"/>
  <c r="O4623" i="2" s="1"/>
  <c r="P4622" i="2"/>
  <c r="Q4622" i="2"/>
  <c r="S4622" i="2"/>
  <c r="P4623" i="2" l="1"/>
  <c r="Q4623" i="2"/>
  <c r="S4623" i="2"/>
  <c r="N4624" i="2"/>
  <c r="O4624" i="2" s="1"/>
  <c r="A4625" i="2"/>
  <c r="S4624" i="2" l="1"/>
  <c r="P4624" i="2"/>
  <c r="Q4624" i="2"/>
  <c r="A4626" i="2"/>
  <c r="N4625" i="2"/>
  <c r="O4625" i="2" s="1"/>
  <c r="P4625" i="2" l="1"/>
  <c r="Q4625" i="2"/>
  <c r="S4625" i="2"/>
  <c r="A4627" i="2"/>
  <c r="N4626" i="2"/>
  <c r="O4626" i="2" s="1"/>
  <c r="N4627" i="2" l="1"/>
  <c r="O4627" i="2" s="1"/>
  <c r="A4628" i="2"/>
  <c r="Q4626" i="2"/>
  <c r="P4626" i="2"/>
  <c r="S4626" i="2"/>
  <c r="A4629" i="2" l="1"/>
  <c r="N4628" i="2"/>
  <c r="O4628" i="2" s="1"/>
  <c r="Q4627" i="2"/>
  <c r="P4627" i="2"/>
  <c r="S4627" i="2"/>
  <c r="N4629" i="2" l="1"/>
  <c r="O4629" i="2" s="1"/>
  <c r="A4630" i="2"/>
  <c r="P4628" i="2"/>
  <c r="Q4628" i="2"/>
  <c r="S4628" i="2"/>
  <c r="A4631" i="2" l="1"/>
  <c r="N4630" i="2"/>
  <c r="O4630" i="2" s="1"/>
  <c r="Q4629" i="2"/>
  <c r="P4629" i="2"/>
  <c r="S4629" i="2"/>
  <c r="Q4630" i="2" l="1"/>
  <c r="P4630" i="2"/>
  <c r="S4630" i="2"/>
  <c r="A4632" i="2"/>
  <c r="N4631" i="2"/>
  <c r="O4631" i="2" s="1"/>
  <c r="P4631" i="2" l="1"/>
  <c r="Q4631" i="2"/>
  <c r="S4631" i="2"/>
  <c r="A4633" i="2"/>
  <c r="N4632" i="2"/>
  <c r="O4632" i="2" s="1"/>
  <c r="Q4632" i="2" l="1"/>
  <c r="P4632" i="2"/>
  <c r="S4632" i="2"/>
  <c r="A4634" i="2"/>
  <c r="N4633" i="2"/>
  <c r="O4633" i="2" s="1"/>
  <c r="Q4633" i="2" l="1"/>
  <c r="P4633" i="2"/>
  <c r="S4633" i="2"/>
  <c r="A4635" i="2"/>
  <c r="N4634" i="2"/>
  <c r="O4634" i="2" s="1"/>
  <c r="P4634" i="2" l="1"/>
  <c r="Q4634" i="2"/>
  <c r="S4634" i="2"/>
  <c r="N4635" i="2"/>
  <c r="O4635" i="2" s="1"/>
  <c r="A4637" i="2"/>
  <c r="A4636" i="2"/>
  <c r="P4635" i="2" l="1"/>
  <c r="S4635" i="2"/>
  <c r="Q4635" i="2"/>
  <c r="N4636" i="2"/>
  <c r="O4636" i="2" s="1"/>
  <c r="A4638" i="2"/>
  <c r="N4637" i="2"/>
  <c r="O4637" i="2" s="1"/>
  <c r="Q4636" i="2" l="1"/>
  <c r="S4636" i="2"/>
  <c r="P4636" i="2"/>
  <c r="Q4637" i="2"/>
  <c r="P4637" i="2"/>
  <c r="S4637" i="2"/>
  <c r="N4638" i="2"/>
  <c r="O4638" i="2" s="1"/>
  <c r="A4639" i="2"/>
  <c r="Q4638" i="2" l="1"/>
  <c r="P4638" i="2"/>
  <c r="S4638" i="2"/>
  <c r="A4640" i="2"/>
  <c r="N4639" i="2"/>
  <c r="O4639" i="2" s="1"/>
  <c r="A4641" i="2" l="1"/>
  <c r="N4640" i="2"/>
  <c r="O4640" i="2" s="1"/>
  <c r="Q4639" i="2"/>
  <c r="P4639" i="2"/>
  <c r="S4639" i="2"/>
  <c r="P4640" i="2" l="1"/>
  <c r="Q4640" i="2"/>
  <c r="S4640" i="2"/>
  <c r="N4641" i="2"/>
  <c r="O4641" i="2" s="1"/>
  <c r="A4642" i="2"/>
  <c r="N4642" i="2" l="1"/>
  <c r="O4642" i="2" s="1"/>
  <c r="A4643" i="2"/>
  <c r="S4641" i="2"/>
  <c r="P4641" i="2"/>
  <c r="Q4641" i="2"/>
  <c r="N4643" i="2" l="1"/>
  <c r="O4643" i="2" s="1"/>
  <c r="A4644" i="2"/>
  <c r="Q4642" i="2"/>
  <c r="P4642" i="2"/>
  <c r="S4642" i="2"/>
  <c r="N4644" i="2" l="1"/>
  <c r="O4644" i="2" s="1"/>
  <c r="A4645" i="2"/>
  <c r="P4643" i="2"/>
  <c r="S4643" i="2"/>
  <c r="Q4643" i="2"/>
  <c r="N4645" i="2" l="1"/>
  <c r="O4645" i="2" s="1"/>
  <c r="A4646" i="2"/>
  <c r="Q4644" i="2"/>
  <c r="S4644" i="2"/>
  <c r="P4644" i="2"/>
  <c r="N4646" i="2" l="1"/>
  <c r="O4646" i="2" s="1"/>
  <c r="A4647" i="2"/>
  <c r="S4645" i="2"/>
  <c r="P4645" i="2"/>
  <c r="Q4645" i="2"/>
  <c r="N4647" i="2" l="1"/>
  <c r="O4647" i="2" s="1"/>
  <c r="A4648" i="2"/>
  <c r="Q4646" i="2"/>
  <c r="P4646" i="2"/>
  <c r="S4646" i="2"/>
  <c r="N4648" i="2" l="1"/>
  <c r="O4648" i="2" s="1"/>
  <c r="A4649" i="2"/>
  <c r="Q4647" i="2"/>
  <c r="S4647" i="2"/>
  <c r="P4647" i="2"/>
  <c r="N4649" i="2" l="1"/>
  <c r="O4649" i="2" s="1"/>
  <c r="A4650" i="2"/>
  <c r="Q4648" i="2"/>
  <c r="S4648" i="2"/>
  <c r="P4648" i="2"/>
  <c r="N4650" i="2" l="1"/>
  <c r="O4650" i="2" s="1"/>
  <c r="A4651" i="2"/>
  <c r="S4649" i="2"/>
  <c r="P4649" i="2"/>
  <c r="Q4649" i="2"/>
  <c r="N4651" i="2" l="1"/>
  <c r="O4651" i="2" s="1"/>
  <c r="A4652" i="2"/>
  <c r="P4650" i="2"/>
  <c r="Q4650" i="2"/>
  <c r="S4650" i="2"/>
  <c r="N4652" i="2" l="1"/>
  <c r="O4652" i="2" s="1"/>
  <c r="A4653" i="2"/>
  <c r="P4651" i="2"/>
  <c r="Q4651" i="2"/>
  <c r="S4651" i="2"/>
  <c r="N4653" i="2" l="1"/>
  <c r="O4653" i="2" s="1"/>
  <c r="A4654" i="2"/>
  <c r="S4652" i="2"/>
  <c r="P4652" i="2"/>
  <c r="Q4652" i="2"/>
  <c r="N4654" i="2" l="1"/>
  <c r="O4654" i="2" s="1"/>
  <c r="A4655" i="2"/>
  <c r="P4653" i="2"/>
  <c r="Q4653" i="2"/>
  <c r="S4653" i="2"/>
  <c r="N4655" i="2" l="1"/>
  <c r="O4655" i="2" s="1"/>
  <c r="A4656" i="2"/>
  <c r="Q4654" i="2"/>
  <c r="S4654" i="2"/>
  <c r="P4654" i="2"/>
  <c r="N4656" i="2" l="1"/>
  <c r="O4656" i="2" s="1"/>
  <c r="A4657" i="2"/>
  <c r="P4655" i="2"/>
  <c r="Q4655" i="2"/>
  <c r="S4655" i="2"/>
  <c r="A4658" i="2" l="1"/>
  <c r="N4657" i="2"/>
  <c r="O4657" i="2" s="1"/>
  <c r="Q4656" i="2"/>
  <c r="P4656" i="2"/>
  <c r="S4656" i="2"/>
  <c r="Q4657" i="2" l="1"/>
  <c r="P4657" i="2"/>
  <c r="S4657" i="2"/>
  <c r="A4659" i="2"/>
  <c r="N4658" i="2"/>
  <c r="O4658" i="2" s="1"/>
  <c r="Q4658" i="2" l="1"/>
  <c r="P4658" i="2"/>
  <c r="S4658" i="2"/>
  <c r="N4659" i="2"/>
  <c r="O4659" i="2" s="1"/>
  <c r="A4660" i="2"/>
  <c r="A4661" i="2" l="1"/>
  <c r="N4660" i="2"/>
  <c r="O4660" i="2" s="1"/>
  <c r="P4659" i="2"/>
  <c r="Q4659" i="2"/>
  <c r="S4659" i="2"/>
  <c r="A4662" i="2" l="1"/>
  <c r="N4661" i="2"/>
  <c r="O4661" i="2" s="1"/>
  <c r="Q4660" i="2"/>
  <c r="P4660" i="2"/>
  <c r="S4660" i="2"/>
  <c r="Q4661" i="2" l="1"/>
  <c r="P4661" i="2"/>
  <c r="S4661" i="2"/>
  <c r="N4662" i="2"/>
  <c r="O4662" i="2" s="1"/>
  <c r="A4663" i="2"/>
  <c r="A4664" i="2" l="1"/>
  <c r="N4663" i="2"/>
  <c r="O4663" i="2" s="1"/>
  <c r="S4662" i="2"/>
  <c r="P4662" i="2"/>
  <c r="Q4662" i="2"/>
  <c r="Q4663" i="2" l="1"/>
  <c r="P4663" i="2"/>
  <c r="S4663" i="2"/>
  <c r="A4665" i="2"/>
  <c r="N4664" i="2"/>
  <c r="O4664" i="2" s="1"/>
  <c r="P4664" i="2" l="1"/>
  <c r="Q4664" i="2"/>
  <c r="S4664" i="2"/>
  <c r="N4665" i="2"/>
  <c r="O4665" i="2" s="1"/>
  <c r="A4666" i="2"/>
  <c r="P4665" i="2" l="1"/>
  <c r="S4665" i="2"/>
  <c r="Q4665" i="2"/>
  <c r="A4667" i="2"/>
  <c r="N4666" i="2"/>
  <c r="O4666" i="2" s="1"/>
  <c r="N4667" i="2" l="1"/>
  <c r="O4667" i="2" s="1"/>
  <c r="A4668" i="2"/>
  <c r="Q4666" i="2"/>
  <c r="P4666" i="2"/>
  <c r="S4666" i="2"/>
  <c r="A4669" i="2" l="1"/>
  <c r="N4668" i="2"/>
  <c r="O4668" i="2" s="1"/>
  <c r="P4667" i="2"/>
  <c r="S4667" i="2"/>
  <c r="Q4667" i="2"/>
  <c r="A4670" i="2" l="1"/>
  <c r="N4669" i="2"/>
  <c r="O4669" i="2" s="1"/>
  <c r="Q4668" i="2"/>
  <c r="P4668" i="2"/>
  <c r="S4668" i="2"/>
  <c r="Q4669" i="2" l="1"/>
  <c r="P4669" i="2"/>
  <c r="S4669" i="2"/>
  <c r="A4671" i="2"/>
  <c r="N4670" i="2"/>
  <c r="O4670" i="2" s="1"/>
  <c r="Q4670" i="2" l="1"/>
  <c r="P4670" i="2"/>
  <c r="S4670" i="2"/>
  <c r="A4672" i="2"/>
  <c r="N4671" i="2"/>
  <c r="O4671" i="2" s="1"/>
  <c r="Q4671" i="2" l="1"/>
  <c r="P4671" i="2"/>
  <c r="S4671" i="2"/>
  <c r="A4673" i="2"/>
  <c r="N4672" i="2"/>
  <c r="O4672" i="2" s="1"/>
  <c r="P4672" i="2" l="1"/>
  <c r="Q4672" i="2"/>
  <c r="S4672" i="2"/>
  <c r="N4673" i="2"/>
  <c r="O4673" i="2" s="1"/>
  <c r="A4674" i="2"/>
  <c r="A4675" i="2"/>
  <c r="A4676" i="2" l="1"/>
  <c r="N4675" i="2"/>
  <c r="O4675" i="2" s="1"/>
  <c r="S4673" i="2"/>
  <c r="Q4673" i="2"/>
  <c r="P4673" i="2"/>
  <c r="N4674" i="2"/>
  <c r="O4674" i="2" s="1"/>
  <c r="S4674" i="2" l="1"/>
  <c r="Q4674" i="2"/>
  <c r="P4674" i="2"/>
  <c r="S4675" i="2"/>
  <c r="Q4675" i="2"/>
  <c r="P4675" i="2"/>
  <c r="N4676" i="2"/>
  <c r="O4676" i="2" s="1"/>
  <c r="A4677" i="2"/>
  <c r="A4678" i="2" l="1"/>
  <c r="N4677" i="2"/>
  <c r="O4677" i="2" s="1"/>
  <c r="P4676" i="2"/>
  <c r="T4676" i="2" s="1"/>
  <c r="S4676" i="2"/>
  <c r="Q4676" i="2"/>
  <c r="P4677" i="2" l="1"/>
  <c r="T4677" i="2" s="1"/>
  <c r="Q4677" i="2"/>
  <c r="S4677" i="2"/>
  <c r="A4679" i="2"/>
  <c r="N4678" i="2"/>
  <c r="O4678" i="2" s="1"/>
  <c r="P4678" i="2" l="1"/>
  <c r="T4678" i="2" s="1"/>
  <c r="Q4678" i="2"/>
  <c r="S4678" i="2"/>
  <c r="N4679" i="2"/>
  <c r="O4679" i="2" s="1"/>
  <c r="A4680" i="2"/>
  <c r="S4679" i="2" l="1"/>
  <c r="Q4679" i="2"/>
  <c r="P4679" i="2"/>
  <c r="T4679" i="2" s="1"/>
  <c r="N4680" i="2"/>
  <c r="O4680" i="2" s="1"/>
  <c r="A4681" i="2"/>
  <c r="P4680" i="2" l="1"/>
  <c r="T4680" i="2" s="1"/>
  <c r="Q4680" i="2"/>
  <c r="S4680" i="2"/>
  <c r="N4681" i="2"/>
  <c r="O4681" i="2" s="1"/>
  <c r="A4682" i="2"/>
  <c r="N4682" i="2" l="1"/>
  <c r="O4682" i="2" s="1"/>
  <c r="A4683" i="2"/>
  <c r="P4681" i="2"/>
  <c r="T4681" i="2" s="1"/>
  <c r="S4681" i="2"/>
  <c r="Q4681" i="2"/>
  <c r="N4683" i="2" l="1"/>
  <c r="O4683" i="2" s="1"/>
  <c r="A4684" i="2"/>
  <c r="P4682" i="2"/>
  <c r="T4682" i="2" s="1"/>
  <c r="S4682" i="2"/>
  <c r="Q4682" i="2"/>
  <c r="N4684" i="2" l="1"/>
  <c r="O4684" i="2" s="1"/>
  <c r="A4685" i="2"/>
  <c r="Q4683" i="2"/>
  <c r="P4683" i="2"/>
  <c r="T4683" i="2" s="1"/>
  <c r="S4683" i="2"/>
  <c r="N4685" i="2" l="1"/>
  <c r="O4685" i="2" s="1"/>
  <c r="A4686" i="2"/>
  <c r="Q4684" i="2"/>
  <c r="S4684" i="2"/>
  <c r="P4684" i="2"/>
  <c r="T4684" i="2" s="1"/>
  <c r="N4686" i="2" l="1"/>
  <c r="O4686" i="2" s="1"/>
  <c r="A4687" i="2"/>
  <c r="P4685" i="2"/>
  <c r="T4685" i="2" s="1"/>
  <c r="S4685" i="2"/>
  <c r="Q4685" i="2"/>
  <c r="N4687" i="2" l="1"/>
  <c r="O4687" i="2" s="1"/>
  <c r="A4688" i="2"/>
  <c r="S4686" i="2"/>
  <c r="Q4686" i="2"/>
  <c r="P4686" i="2"/>
  <c r="T4686" i="2" s="1"/>
  <c r="N4688" i="2" l="1"/>
  <c r="O4688" i="2" s="1"/>
  <c r="A4689" i="2"/>
  <c r="P4687" i="2"/>
  <c r="T4687" i="2" s="1"/>
  <c r="Q4687" i="2"/>
  <c r="S4687" i="2"/>
  <c r="N4689" i="2" l="1"/>
  <c r="O4689" i="2" s="1"/>
  <c r="A4690" i="2"/>
  <c r="P4688" i="2"/>
  <c r="T4688" i="2" s="1"/>
  <c r="Q4688" i="2"/>
  <c r="S4688" i="2"/>
  <c r="N4690" i="2" l="1"/>
  <c r="O4690" i="2" s="1"/>
  <c r="A4691" i="2"/>
  <c r="S4689" i="2"/>
  <c r="P4689" i="2"/>
  <c r="T4689" i="2" s="1"/>
  <c r="Q4689" i="2"/>
  <c r="N4691" i="2" l="1"/>
  <c r="O4691" i="2" s="1"/>
  <c r="A4692" i="2"/>
  <c r="Q4690" i="2"/>
  <c r="S4690" i="2"/>
  <c r="P4690" i="2"/>
  <c r="T4690" i="2" s="1"/>
  <c r="N4692" i="2" l="1"/>
  <c r="O4692" i="2" s="1"/>
  <c r="A4693" i="2"/>
  <c r="S4691" i="2"/>
  <c r="Q4691" i="2"/>
  <c r="P4691" i="2"/>
  <c r="T4691" i="2" s="1"/>
  <c r="N4693" i="2" l="1"/>
  <c r="O4693" i="2" s="1"/>
  <c r="A4694" i="2"/>
  <c r="S4692" i="2"/>
  <c r="P4692" i="2"/>
  <c r="T4692" i="2" s="1"/>
  <c r="Q4692" i="2"/>
  <c r="N4694" i="2" l="1"/>
  <c r="O4694" i="2" s="1"/>
  <c r="A4695" i="2"/>
  <c r="Q4693" i="2"/>
  <c r="P4693" i="2"/>
  <c r="T4693" i="2" s="1"/>
  <c r="S4693" i="2"/>
  <c r="A4696" i="2" l="1"/>
  <c r="N4695" i="2"/>
  <c r="O4695" i="2" s="1"/>
  <c r="P4694" i="2"/>
  <c r="T4694" i="2" s="1"/>
  <c r="Q4694" i="2"/>
  <c r="S4694" i="2"/>
  <c r="P4695" i="2" l="1"/>
  <c r="T4695" i="2" s="1"/>
  <c r="Q4695" i="2"/>
  <c r="S4695" i="2"/>
  <c r="A4697" i="2"/>
  <c r="N4696" i="2"/>
  <c r="O4696" i="2" s="1"/>
  <c r="Q4696" i="2" l="1"/>
  <c r="P4696" i="2"/>
  <c r="T4696" i="2" s="1"/>
  <c r="S4696" i="2"/>
  <c r="N4697" i="2"/>
  <c r="O4697" i="2" s="1"/>
  <c r="A4698" i="2"/>
  <c r="A4699" i="2" l="1"/>
  <c r="N4698" i="2"/>
  <c r="O4698" i="2" s="1"/>
  <c r="P4697" i="2"/>
  <c r="T4697" i="2" s="1"/>
  <c r="Q4697" i="2"/>
  <c r="S4697" i="2"/>
  <c r="P4698" i="2" l="1"/>
  <c r="T4698" i="2" s="1"/>
  <c r="Q4698" i="2"/>
  <c r="S4698" i="2"/>
  <c r="A4700" i="2"/>
  <c r="N4699" i="2"/>
  <c r="O4699" i="2" s="1"/>
  <c r="N4700" i="2" l="1"/>
  <c r="O4700" i="2" s="1"/>
  <c r="A4701" i="2"/>
  <c r="Q4699" i="2"/>
  <c r="P4699" i="2"/>
  <c r="T4699" i="2" s="1"/>
  <c r="S4699" i="2"/>
  <c r="A4702" i="2" l="1"/>
  <c r="N4701" i="2"/>
  <c r="O4701" i="2" s="1"/>
  <c r="S4700" i="2"/>
  <c r="Q4700" i="2"/>
  <c r="P4700" i="2"/>
  <c r="T4700" i="2" s="1"/>
  <c r="P4701" i="2" l="1"/>
  <c r="T4701" i="2" s="1"/>
  <c r="Q4701" i="2"/>
  <c r="S4701" i="2"/>
  <c r="A4703" i="2"/>
  <c r="N4702" i="2"/>
  <c r="O4702" i="2" s="1"/>
  <c r="P4702" i="2" l="1"/>
  <c r="T4702" i="2" s="1"/>
  <c r="Q4702" i="2"/>
  <c r="S4702" i="2"/>
  <c r="N4703" i="2"/>
  <c r="O4703" i="2" s="1"/>
  <c r="A4704" i="2"/>
  <c r="A4705" i="2" l="1"/>
  <c r="N4704" i="2"/>
  <c r="O4704" i="2" s="1"/>
  <c r="Q4703" i="2"/>
  <c r="P4703" i="2"/>
  <c r="T4703" i="2" s="1"/>
  <c r="S4703" i="2"/>
  <c r="Q4704" i="2" l="1"/>
  <c r="P4704" i="2"/>
  <c r="T4704" i="2" s="1"/>
  <c r="S4704" i="2"/>
  <c r="N4705" i="2"/>
  <c r="O4705" i="2" s="1"/>
  <c r="A4706" i="2"/>
  <c r="A4707" i="2" l="1"/>
  <c r="N4706" i="2"/>
  <c r="O4706" i="2" s="1"/>
  <c r="Q4705" i="2"/>
  <c r="P4705" i="2"/>
  <c r="T4705" i="2" s="1"/>
  <c r="S4705" i="2"/>
  <c r="P4706" i="2" l="1"/>
  <c r="T4706" i="2" s="1"/>
  <c r="Q4706" i="2"/>
  <c r="S4706" i="2"/>
  <c r="A4708" i="2"/>
  <c r="N4707" i="2"/>
  <c r="O4707" i="2" s="1"/>
  <c r="Q4707" i="2" l="1"/>
  <c r="P4707" i="2"/>
  <c r="T4707" i="2" s="1"/>
  <c r="S4707" i="2"/>
  <c r="A4709" i="2"/>
  <c r="N4708" i="2"/>
  <c r="O4708" i="2" s="1"/>
  <c r="P4708" i="2" l="1"/>
  <c r="T4708" i="2" s="1"/>
  <c r="Q4708" i="2"/>
  <c r="S4708" i="2"/>
  <c r="A4710" i="2"/>
  <c r="N4709" i="2"/>
  <c r="O4709" i="2" s="1"/>
  <c r="Q4709" i="2" l="1"/>
  <c r="P4709" i="2"/>
  <c r="T4709" i="2" s="1"/>
  <c r="S4709" i="2"/>
  <c r="A4711" i="2"/>
  <c r="N4710" i="2"/>
  <c r="O4710" i="2" s="1"/>
  <c r="Q4710" i="2" l="1"/>
  <c r="P4710" i="2"/>
  <c r="T4710" i="2" s="1"/>
  <c r="S4710" i="2"/>
  <c r="N4711" i="2"/>
  <c r="O4711" i="2" s="1"/>
  <c r="A4713" i="2"/>
  <c r="A4712" i="2"/>
  <c r="N4712" i="2" l="1"/>
  <c r="O4712" i="2" s="1"/>
  <c r="A4714" i="2"/>
  <c r="N4713" i="2"/>
  <c r="O4713" i="2" s="1"/>
  <c r="P4711" i="2"/>
  <c r="T4711" i="2" s="1"/>
  <c r="Q4711" i="2"/>
  <c r="S4711" i="2"/>
  <c r="Q4712" i="2" l="1"/>
  <c r="S4712" i="2"/>
  <c r="P4712" i="2"/>
  <c r="T4712" i="2" s="1"/>
  <c r="S4713" i="2"/>
  <c r="Q4713" i="2"/>
  <c r="P4713" i="2"/>
  <c r="T4713" i="2" s="1"/>
  <c r="N4714" i="2"/>
  <c r="O4714" i="2" s="1"/>
  <c r="A4715" i="2"/>
  <c r="A4716" i="2" l="1"/>
  <c r="N4715" i="2"/>
  <c r="O4715" i="2" s="1"/>
  <c r="S4714" i="2"/>
  <c r="Q4714" i="2"/>
  <c r="P4714" i="2"/>
  <c r="Q4715" i="2" l="1"/>
  <c r="P4715" i="2"/>
  <c r="S4715" i="2"/>
  <c r="A4717" i="2"/>
  <c r="N4716" i="2"/>
  <c r="O4716" i="2" s="1"/>
  <c r="Q4716" i="2" l="1"/>
  <c r="P4716" i="2"/>
  <c r="S4716" i="2"/>
  <c r="N4717" i="2"/>
  <c r="O4717" i="2" s="1"/>
  <c r="A4718" i="2"/>
  <c r="N4718" i="2" l="1"/>
  <c r="O4718" i="2" s="1"/>
  <c r="A4719" i="2"/>
  <c r="S4717" i="2"/>
  <c r="Q4717" i="2"/>
  <c r="P4717" i="2"/>
  <c r="N4719" i="2" l="1"/>
  <c r="O4719" i="2" s="1"/>
  <c r="A4720" i="2"/>
  <c r="P4718" i="2"/>
  <c r="Q4718" i="2"/>
  <c r="S4718" i="2"/>
  <c r="N4720" i="2" l="1"/>
  <c r="O4720" i="2" s="1"/>
  <c r="A4721" i="2"/>
  <c r="Q4719" i="2"/>
  <c r="S4719" i="2"/>
  <c r="P4719" i="2"/>
  <c r="N4721" i="2" l="1"/>
  <c r="O4721" i="2" s="1"/>
  <c r="A4722" i="2"/>
  <c r="S4720" i="2"/>
  <c r="Q4720" i="2"/>
  <c r="P4720" i="2"/>
  <c r="N4722" i="2" l="1"/>
  <c r="O4722" i="2" s="1"/>
  <c r="A4723" i="2"/>
  <c r="P4721" i="2"/>
  <c r="S4721" i="2"/>
  <c r="Q4721" i="2"/>
  <c r="N4723" i="2" l="1"/>
  <c r="O4723" i="2" s="1"/>
  <c r="A4724" i="2"/>
  <c r="Q4722" i="2"/>
  <c r="S4722" i="2"/>
  <c r="P4722" i="2"/>
  <c r="P4723" i="2" l="1"/>
  <c r="Q4723" i="2"/>
  <c r="S4723" i="2"/>
  <c r="N4724" i="2"/>
  <c r="O4724" i="2" s="1"/>
  <c r="A4725" i="2"/>
  <c r="S4724" i="2" l="1"/>
  <c r="P4724" i="2"/>
  <c r="Q4724" i="2"/>
  <c r="N4725" i="2"/>
  <c r="O4725" i="2" s="1"/>
  <c r="A4726" i="2"/>
  <c r="S4725" i="2" l="1"/>
  <c r="Q4725" i="2"/>
  <c r="P4725" i="2"/>
  <c r="N4726" i="2"/>
  <c r="O4726" i="2" s="1"/>
  <c r="A4727" i="2"/>
  <c r="P4726" i="2" l="1"/>
  <c r="Q4726" i="2"/>
  <c r="S4726" i="2"/>
  <c r="N4727" i="2"/>
  <c r="O4727" i="2" s="1"/>
  <c r="A4728" i="2"/>
  <c r="S4727" i="2" l="1"/>
  <c r="P4727" i="2"/>
  <c r="Q4727" i="2"/>
  <c r="N4728" i="2"/>
  <c r="O4728" i="2" s="1"/>
  <c r="A4729" i="2"/>
  <c r="S4728" i="2" l="1"/>
  <c r="P4728" i="2"/>
  <c r="Q4728" i="2"/>
  <c r="A4730" i="2"/>
  <c r="N4729" i="2"/>
  <c r="O4729" i="2" s="1"/>
  <c r="N4730" i="2" l="1"/>
  <c r="O4730" i="2" s="1"/>
  <c r="A4731" i="2"/>
  <c r="Q4729" i="2"/>
  <c r="S4729" i="2"/>
  <c r="P4729" i="2"/>
  <c r="N4731" i="2" l="1"/>
  <c r="O4731" i="2" s="1"/>
  <c r="A4732" i="2"/>
  <c r="S4730" i="2"/>
  <c r="Q4730" i="2"/>
  <c r="P4730" i="2"/>
  <c r="N4732" i="2" l="1"/>
  <c r="O4732" i="2" s="1"/>
  <c r="A4733" i="2"/>
  <c r="Q4731" i="2"/>
  <c r="P4731" i="2"/>
  <c r="S4731" i="2"/>
  <c r="A4734" i="2" l="1"/>
  <c r="N4733" i="2"/>
  <c r="O4733" i="2" s="1"/>
  <c r="S4732" i="2"/>
  <c r="P4732" i="2"/>
  <c r="Q4732" i="2"/>
  <c r="P4733" i="2" l="1"/>
  <c r="Q4733" i="2"/>
  <c r="S4733" i="2"/>
  <c r="A4735" i="2"/>
  <c r="N4734" i="2"/>
  <c r="O4734" i="2" s="1"/>
  <c r="N4735" i="2" l="1"/>
  <c r="O4735" i="2" s="1"/>
  <c r="A4736" i="2"/>
  <c r="Q4734" i="2"/>
  <c r="P4734" i="2"/>
  <c r="S4734" i="2"/>
  <c r="A4737" i="2" l="1"/>
  <c r="N4736" i="2"/>
  <c r="O4736" i="2" s="1"/>
  <c r="S4735" i="2"/>
  <c r="Q4735" i="2"/>
  <c r="P4735" i="2"/>
  <c r="P4736" i="2" l="1"/>
  <c r="Q4736" i="2"/>
  <c r="S4736" i="2"/>
  <c r="A4738" i="2"/>
  <c r="N4737" i="2"/>
  <c r="O4737" i="2" s="1"/>
  <c r="N4738" i="2" l="1"/>
  <c r="O4738" i="2" s="1"/>
  <c r="A4739" i="2"/>
  <c r="P4737" i="2"/>
  <c r="Q4737" i="2"/>
  <c r="S4737" i="2"/>
  <c r="A4740" i="2" l="1"/>
  <c r="N4739" i="2"/>
  <c r="O4739" i="2" s="1"/>
  <c r="Q4738" i="2"/>
  <c r="P4738" i="2"/>
  <c r="S4738" i="2"/>
  <c r="P4739" i="2" l="1"/>
  <c r="Q4739" i="2"/>
  <c r="S4739" i="2"/>
  <c r="A4741" i="2"/>
  <c r="N4740" i="2"/>
  <c r="O4740" i="2" s="1"/>
  <c r="N4741" i="2" l="1"/>
  <c r="O4741" i="2" s="1"/>
  <c r="A4742" i="2"/>
  <c r="P4740" i="2"/>
  <c r="Q4740" i="2"/>
  <c r="S4740" i="2"/>
  <c r="A4743" i="2" l="1"/>
  <c r="N4742" i="2"/>
  <c r="O4742" i="2" s="1"/>
  <c r="Q4741" i="2"/>
  <c r="P4741" i="2"/>
  <c r="S4741" i="2"/>
  <c r="P4742" i="2" l="1"/>
  <c r="Q4742" i="2"/>
  <c r="S4742" i="2"/>
  <c r="N4743" i="2"/>
  <c r="O4743" i="2" s="1"/>
  <c r="A4744" i="2"/>
  <c r="Q4743" i="2" l="1"/>
  <c r="S4743" i="2"/>
  <c r="P4743" i="2"/>
  <c r="A4745" i="2"/>
  <c r="N4744" i="2"/>
  <c r="O4744" i="2" s="1"/>
  <c r="A4746" i="2" l="1"/>
  <c r="N4745" i="2"/>
  <c r="O4745" i="2" s="1"/>
  <c r="P4744" i="2"/>
  <c r="Q4744" i="2"/>
  <c r="S4744" i="2"/>
  <c r="Q4745" i="2" l="1"/>
  <c r="P4745" i="2"/>
  <c r="S4745" i="2"/>
  <c r="A4747" i="2"/>
  <c r="N4746" i="2"/>
  <c r="O4746" i="2" s="1"/>
  <c r="Q4746" i="2" l="1"/>
  <c r="P4746" i="2"/>
  <c r="S4746" i="2"/>
  <c r="A4748" i="2"/>
  <c r="N4747" i="2"/>
  <c r="O4747" i="2" s="1"/>
  <c r="P4747" i="2" l="1"/>
  <c r="Q4747" i="2"/>
  <c r="S4747" i="2"/>
  <c r="A4749" i="2"/>
  <c r="N4748" i="2"/>
  <c r="O4748" i="2" s="1"/>
  <c r="Q4748" i="2" l="1"/>
  <c r="P4748" i="2"/>
  <c r="S4748" i="2"/>
  <c r="N4749" i="2"/>
  <c r="O4749" i="2" s="1"/>
  <c r="A4750" i="2"/>
  <c r="A4751" i="2"/>
  <c r="A4752" i="2" l="1"/>
  <c r="N4751" i="2"/>
  <c r="O4751" i="2" s="1"/>
  <c r="N4750" i="2"/>
  <c r="O4750" i="2" s="1"/>
  <c r="Q4749" i="2"/>
  <c r="S4749" i="2"/>
  <c r="P4749" i="2"/>
  <c r="S4750" i="2" l="1"/>
  <c r="Q4750" i="2"/>
  <c r="P4750" i="2"/>
  <c r="S4751" i="2"/>
  <c r="Q4751" i="2"/>
  <c r="P4751" i="2"/>
  <c r="N4752" i="2"/>
  <c r="O4752" i="2" s="1"/>
  <c r="A4753" i="2"/>
  <c r="A4754" i="2" l="1"/>
  <c r="N4753" i="2"/>
  <c r="O4753" i="2" s="1"/>
  <c r="P4752" i="2"/>
  <c r="S4752" i="2"/>
  <c r="Q4752" i="2"/>
  <c r="P4753" i="2" l="1"/>
  <c r="Q4753" i="2"/>
  <c r="S4753" i="2"/>
  <c r="A4755" i="2"/>
  <c r="N4754" i="2"/>
  <c r="O4754" i="2" s="1"/>
  <c r="N4755" i="2" l="1"/>
  <c r="O4755" i="2" s="1"/>
  <c r="A4756" i="2"/>
  <c r="P4754" i="2"/>
  <c r="Q4754" i="2"/>
  <c r="S4754" i="2"/>
  <c r="N4756" i="2" l="1"/>
  <c r="O4756" i="2" s="1"/>
  <c r="A4757" i="2"/>
  <c r="Q4755" i="2"/>
  <c r="P4755" i="2"/>
  <c r="S4755" i="2"/>
  <c r="N4757" i="2" l="1"/>
  <c r="O4757" i="2" s="1"/>
  <c r="A4758" i="2"/>
  <c r="P4756" i="2"/>
  <c r="Q4756" i="2"/>
  <c r="S4756" i="2"/>
  <c r="N4758" i="2" l="1"/>
  <c r="O4758" i="2" s="1"/>
  <c r="A4759" i="2"/>
  <c r="Q4757" i="2"/>
  <c r="S4757" i="2"/>
  <c r="P4757" i="2"/>
  <c r="P4758" i="2" l="1"/>
  <c r="S4758" i="2"/>
  <c r="Q4758" i="2"/>
  <c r="N4759" i="2"/>
  <c r="O4759" i="2" s="1"/>
  <c r="A4760" i="2"/>
  <c r="P4759" i="2" l="1"/>
  <c r="S4759" i="2"/>
  <c r="Q4759" i="2"/>
  <c r="N4760" i="2"/>
  <c r="O4760" i="2" s="1"/>
  <c r="A4761" i="2"/>
  <c r="Q4760" i="2" l="1"/>
  <c r="P4760" i="2"/>
  <c r="S4760" i="2"/>
  <c r="N4761" i="2"/>
  <c r="O4761" i="2" s="1"/>
  <c r="A4762" i="2"/>
  <c r="S4761" i="2" l="1"/>
  <c r="Q4761" i="2"/>
  <c r="P4761" i="2"/>
  <c r="N4762" i="2"/>
  <c r="O4762" i="2" s="1"/>
  <c r="A4763" i="2"/>
  <c r="P4762" i="2" l="1"/>
  <c r="Q4762" i="2"/>
  <c r="S4762" i="2"/>
  <c r="N4763" i="2"/>
  <c r="O4763" i="2" s="1"/>
  <c r="A4764" i="2"/>
  <c r="P4763" i="2" l="1"/>
  <c r="S4763" i="2"/>
  <c r="Q4763" i="2"/>
  <c r="N4764" i="2"/>
  <c r="O4764" i="2" s="1"/>
  <c r="A4765" i="2"/>
  <c r="P4764" i="2" l="1"/>
  <c r="S4764" i="2"/>
  <c r="Q4764" i="2"/>
  <c r="N4765" i="2"/>
  <c r="O4765" i="2" s="1"/>
  <c r="A4766" i="2"/>
  <c r="P4765" i="2" l="1"/>
  <c r="S4765" i="2"/>
  <c r="Q4765" i="2"/>
  <c r="N4766" i="2"/>
  <c r="O4766" i="2" s="1"/>
  <c r="A4767" i="2"/>
  <c r="P4766" i="2" l="1"/>
  <c r="Q4766" i="2"/>
  <c r="S4766" i="2"/>
  <c r="N4767" i="2"/>
  <c r="O4767" i="2" s="1"/>
  <c r="A4768" i="2"/>
  <c r="S4767" i="2" l="1"/>
  <c r="P4767" i="2"/>
  <c r="Q4767" i="2"/>
  <c r="N4768" i="2"/>
  <c r="O4768" i="2" s="1"/>
  <c r="A4769" i="2"/>
  <c r="P4768" i="2" l="1"/>
  <c r="Q4768" i="2"/>
  <c r="S4768" i="2"/>
  <c r="N4769" i="2"/>
  <c r="O4769" i="2" s="1"/>
  <c r="A4770" i="2"/>
  <c r="Q4769" i="2" l="1"/>
  <c r="P4769" i="2"/>
  <c r="S4769" i="2"/>
  <c r="N4770" i="2"/>
  <c r="O4770" i="2" s="1"/>
  <c r="A4771" i="2"/>
  <c r="P4770" i="2" l="1"/>
  <c r="Q4770" i="2"/>
  <c r="S4770" i="2"/>
  <c r="A4772" i="2"/>
  <c r="N4771" i="2"/>
  <c r="O4771" i="2" s="1"/>
  <c r="A4773" i="2" l="1"/>
  <c r="N4772" i="2"/>
  <c r="O4772" i="2" s="1"/>
  <c r="Q4771" i="2"/>
  <c r="P4771" i="2"/>
  <c r="S4771" i="2"/>
  <c r="P4772" i="2" l="1"/>
  <c r="Q4772" i="2"/>
  <c r="S4772" i="2"/>
  <c r="N4773" i="2"/>
  <c r="O4773" i="2" s="1"/>
  <c r="A4774" i="2"/>
  <c r="Q4773" i="2" l="1"/>
  <c r="P4773" i="2"/>
  <c r="S4773" i="2"/>
  <c r="A4775" i="2"/>
  <c r="N4774" i="2"/>
  <c r="O4774" i="2" s="1"/>
  <c r="A4776" i="2" l="1"/>
  <c r="N4775" i="2"/>
  <c r="O4775" i="2" s="1"/>
  <c r="P4774" i="2"/>
  <c r="Q4774" i="2"/>
  <c r="S4774" i="2"/>
  <c r="Q4775" i="2" l="1"/>
  <c r="P4775" i="2"/>
  <c r="S4775" i="2"/>
  <c r="N4776" i="2"/>
  <c r="O4776" i="2" s="1"/>
  <c r="A4777" i="2"/>
  <c r="A4778" i="2" l="1"/>
  <c r="N4777" i="2"/>
  <c r="O4777" i="2" s="1"/>
  <c r="P4776" i="2"/>
  <c r="Q4776" i="2"/>
  <c r="S4776" i="2"/>
  <c r="Q4777" i="2" l="1"/>
  <c r="P4777" i="2"/>
  <c r="S4777" i="2"/>
  <c r="A4779" i="2"/>
  <c r="N4778" i="2"/>
  <c r="O4778" i="2" s="1"/>
  <c r="Q4778" i="2" l="1"/>
  <c r="P4778" i="2"/>
  <c r="S4778" i="2"/>
  <c r="N4779" i="2"/>
  <c r="O4779" i="2" s="1"/>
  <c r="A4780" i="2"/>
  <c r="A4781" i="2" l="1"/>
  <c r="N4780" i="2"/>
  <c r="O4780" i="2" s="1"/>
  <c r="S4779" i="2"/>
  <c r="P4779" i="2"/>
  <c r="Q4779" i="2"/>
  <c r="Q4780" i="2" l="1"/>
  <c r="P4780" i="2"/>
  <c r="S4780" i="2"/>
  <c r="N4781" i="2"/>
  <c r="O4781" i="2" s="1"/>
  <c r="A4782" i="2"/>
  <c r="A4783" i="2" l="1"/>
  <c r="N4782" i="2"/>
  <c r="O4782" i="2" s="1"/>
  <c r="S4781" i="2"/>
  <c r="Q4781" i="2"/>
  <c r="P4781" i="2"/>
  <c r="A4784" i="2" l="1"/>
  <c r="N4783" i="2"/>
  <c r="O4783" i="2" s="1"/>
  <c r="Q4782" i="2"/>
  <c r="P4782" i="2"/>
  <c r="S4782" i="2"/>
  <c r="Q4783" i="2" l="1"/>
  <c r="P4783" i="2"/>
  <c r="S4783" i="2"/>
  <c r="A4785" i="2"/>
  <c r="N4784" i="2"/>
  <c r="O4784" i="2" s="1"/>
  <c r="Q4784" i="2" l="1"/>
  <c r="P4784" i="2"/>
  <c r="S4784" i="2"/>
  <c r="A4786" i="2"/>
  <c r="N4785" i="2"/>
  <c r="O4785" i="2" s="1"/>
  <c r="Q4785" i="2" l="1"/>
  <c r="P4785" i="2"/>
  <c r="S4785" i="2"/>
  <c r="A4787" i="2"/>
  <c r="N4786" i="2"/>
  <c r="O4786" i="2" s="1"/>
  <c r="Q4786" i="2" l="1"/>
  <c r="P4786" i="2"/>
  <c r="S4786" i="2"/>
  <c r="A4789" i="2"/>
  <c r="N4787" i="2"/>
  <c r="O4787" i="2" s="1"/>
  <c r="A4788" i="2"/>
  <c r="N4788" i="2" l="1"/>
  <c r="O4788" i="2" s="1"/>
  <c r="Q4787" i="2"/>
  <c r="S4787" i="2"/>
  <c r="P4787" i="2"/>
  <c r="A4790" i="2"/>
  <c r="N4789" i="2"/>
  <c r="O4789" i="2" s="1"/>
  <c r="Q4788" i="2" l="1"/>
  <c r="S4788" i="2"/>
  <c r="P4788" i="2"/>
  <c r="N4790" i="2"/>
  <c r="O4790" i="2" s="1"/>
  <c r="A4791" i="2"/>
  <c r="P4789" i="2"/>
  <c r="Q4789" i="2"/>
  <c r="S4789" i="2"/>
  <c r="S4790" i="2" l="1"/>
  <c r="P4790" i="2"/>
  <c r="T4790" i="2" s="1"/>
  <c r="Q4790" i="2"/>
  <c r="A4792" i="2"/>
  <c r="N4791" i="2"/>
  <c r="O4791" i="2" s="1"/>
  <c r="Q4791" i="2" l="1"/>
  <c r="P4791" i="2"/>
  <c r="T4791" i="2" s="1"/>
  <c r="S4791" i="2"/>
  <c r="A4793" i="2"/>
  <c r="N4792" i="2"/>
  <c r="O4792" i="2" s="1"/>
  <c r="Q4792" i="2" l="1"/>
  <c r="P4792" i="2"/>
  <c r="T4792" i="2" s="1"/>
  <c r="S4792" i="2"/>
  <c r="N4793" i="2"/>
  <c r="O4793" i="2" s="1"/>
  <c r="A4794" i="2"/>
  <c r="A4795" i="2" l="1"/>
  <c r="N4794" i="2"/>
  <c r="O4794" i="2" s="1"/>
  <c r="S4793" i="2"/>
  <c r="Q4793" i="2"/>
  <c r="P4793" i="2"/>
  <c r="T4793" i="2" s="1"/>
  <c r="Q4794" i="2" l="1"/>
  <c r="P4794" i="2"/>
  <c r="T4794" i="2" s="1"/>
  <c r="S4794" i="2"/>
  <c r="N4795" i="2"/>
  <c r="O4795" i="2" s="1"/>
  <c r="A4796" i="2"/>
  <c r="N4796" i="2" l="1"/>
  <c r="O4796" i="2" s="1"/>
  <c r="A4797" i="2"/>
  <c r="Q4795" i="2"/>
  <c r="P4795" i="2"/>
  <c r="T4795" i="2" s="1"/>
  <c r="S4795" i="2"/>
  <c r="N4797" i="2" l="1"/>
  <c r="O4797" i="2" s="1"/>
  <c r="A4798" i="2"/>
  <c r="Q4796" i="2"/>
  <c r="P4796" i="2"/>
  <c r="T4796" i="2" s="1"/>
  <c r="S4796" i="2"/>
  <c r="N4798" i="2" l="1"/>
  <c r="O4798" i="2" s="1"/>
  <c r="A4799" i="2"/>
  <c r="S4797" i="2"/>
  <c r="P4797" i="2"/>
  <c r="T4797" i="2" s="1"/>
  <c r="Q4797" i="2"/>
  <c r="N4799" i="2" l="1"/>
  <c r="O4799" i="2" s="1"/>
  <c r="A4800" i="2"/>
  <c r="P4798" i="2"/>
  <c r="T4798" i="2" s="1"/>
  <c r="Q4798" i="2"/>
  <c r="S4798" i="2"/>
  <c r="N4800" i="2" l="1"/>
  <c r="O4800" i="2" s="1"/>
  <c r="A4801" i="2"/>
  <c r="P4799" i="2"/>
  <c r="T4799" i="2" s="1"/>
  <c r="S4799" i="2"/>
  <c r="Q4799" i="2"/>
  <c r="N4801" i="2" l="1"/>
  <c r="O4801" i="2" s="1"/>
  <c r="A4802" i="2"/>
  <c r="S4800" i="2"/>
  <c r="P4800" i="2"/>
  <c r="T4800" i="2" s="1"/>
  <c r="Q4800" i="2"/>
  <c r="N4802" i="2" l="1"/>
  <c r="O4802" i="2" s="1"/>
  <c r="A4803" i="2"/>
  <c r="S4801" i="2"/>
  <c r="Q4801" i="2"/>
  <c r="P4801" i="2"/>
  <c r="T4801" i="2" s="1"/>
  <c r="N4803" i="2" l="1"/>
  <c r="O4803" i="2" s="1"/>
  <c r="A4804" i="2"/>
  <c r="S4802" i="2"/>
  <c r="Q4802" i="2"/>
  <c r="P4802" i="2"/>
  <c r="T4802" i="2" s="1"/>
  <c r="N4804" i="2" l="1"/>
  <c r="O4804" i="2" s="1"/>
  <c r="A4805" i="2"/>
  <c r="S4803" i="2"/>
  <c r="Q4803" i="2"/>
  <c r="P4803" i="2"/>
  <c r="T4803" i="2" s="1"/>
  <c r="N4805" i="2" l="1"/>
  <c r="O4805" i="2" s="1"/>
  <c r="A4806" i="2"/>
  <c r="P4804" i="2"/>
  <c r="T4804" i="2" s="1"/>
  <c r="Q4804" i="2"/>
  <c r="S4804" i="2"/>
  <c r="N4806" i="2" l="1"/>
  <c r="O4806" i="2" s="1"/>
  <c r="A4807" i="2"/>
  <c r="P4805" i="2"/>
  <c r="T4805" i="2" s="1"/>
  <c r="Q4805" i="2"/>
  <c r="S4805" i="2"/>
  <c r="N4807" i="2" l="1"/>
  <c r="O4807" i="2" s="1"/>
  <c r="A4808" i="2"/>
  <c r="Q4806" i="2"/>
  <c r="S4806" i="2"/>
  <c r="P4806" i="2"/>
  <c r="T4806" i="2" s="1"/>
  <c r="N4808" i="2" l="1"/>
  <c r="O4808" i="2" s="1"/>
  <c r="A4809" i="2"/>
  <c r="P4807" i="2"/>
  <c r="T4807" i="2" s="1"/>
  <c r="S4807" i="2"/>
  <c r="Q4807" i="2"/>
  <c r="A4810" i="2" l="1"/>
  <c r="N4809" i="2"/>
  <c r="O4809" i="2" s="1"/>
  <c r="S4808" i="2"/>
  <c r="P4808" i="2"/>
  <c r="T4808" i="2" s="1"/>
  <c r="Q4808" i="2"/>
  <c r="Q4809" i="2" l="1"/>
  <c r="P4809" i="2"/>
  <c r="T4809" i="2" s="1"/>
  <c r="S4809" i="2"/>
  <c r="A4811" i="2"/>
  <c r="N4810" i="2"/>
  <c r="O4810" i="2" s="1"/>
  <c r="Q4810" i="2" l="1"/>
  <c r="P4810" i="2"/>
  <c r="T4810" i="2" s="1"/>
  <c r="S4810" i="2"/>
  <c r="N4811" i="2"/>
  <c r="O4811" i="2" s="1"/>
  <c r="A4812" i="2"/>
  <c r="A4813" i="2" l="1"/>
  <c r="N4812" i="2"/>
  <c r="O4812" i="2" s="1"/>
  <c r="P4811" i="2"/>
  <c r="T4811" i="2" s="1"/>
  <c r="Q4811" i="2"/>
  <c r="S4811" i="2"/>
  <c r="P4812" i="2" l="1"/>
  <c r="T4812" i="2" s="1"/>
  <c r="Q4812" i="2"/>
  <c r="S4812" i="2"/>
  <c r="A4814" i="2"/>
  <c r="N4813" i="2"/>
  <c r="O4813" i="2" s="1"/>
  <c r="N4814" i="2" l="1"/>
  <c r="O4814" i="2" s="1"/>
  <c r="A4815" i="2"/>
  <c r="P4813" i="2"/>
  <c r="T4813" i="2" s="1"/>
  <c r="Q4813" i="2"/>
  <c r="S4813" i="2"/>
  <c r="A4816" i="2" l="1"/>
  <c r="N4815" i="2"/>
  <c r="O4815" i="2" s="1"/>
  <c r="S4814" i="2"/>
  <c r="Q4814" i="2"/>
  <c r="P4814" i="2"/>
  <c r="T4814" i="2" s="1"/>
  <c r="P4815" i="2" l="1"/>
  <c r="T4815" i="2" s="1"/>
  <c r="Q4815" i="2"/>
  <c r="S4815" i="2"/>
  <c r="A4817" i="2"/>
  <c r="N4816" i="2"/>
  <c r="O4816" i="2" s="1"/>
  <c r="P4816" i="2" l="1"/>
  <c r="T4816" i="2" s="1"/>
  <c r="Q4816" i="2"/>
  <c r="S4816" i="2"/>
  <c r="N4817" i="2"/>
  <c r="O4817" i="2" s="1"/>
  <c r="A4818" i="2"/>
  <c r="A4819" i="2" l="1"/>
  <c r="N4818" i="2"/>
  <c r="O4818" i="2" s="1"/>
  <c r="P4817" i="2"/>
  <c r="T4817" i="2" s="1"/>
  <c r="Q4817" i="2"/>
  <c r="S4817" i="2"/>
  <c r="Q4818" i="2" l="1"/>
  <c r="P4818" i="2"/>
  <c r="T4818" i="2" s="1"/>
  <c r="S4818" i="2"/>
  <c r="N4819" i="2"/>
  <c r="O4819" i="2" s="1"/>
  <c r="A4820" i="2"/>
  <c r="A4821" i="2" l="1"/>
  <c r="N4820" i="2"/>
  <c r="O4820" i="2" s="1"/>
  <c r="P4819" i="2"/>
  <c r="T4819" i="2" s="1"/>
  <c r="S4819" i="2"/>
  <c r="Q4819" i="2"/>
  <c r="Q4820" i="2" l="1"/>
  <c r="P4820" i="2"/>
  <c r="T4820" i="2" s="1"/>
  <c r="S4820" i="2"/>
  <c r="A4822" i="2"/>
  <c r="N4821" i="2"/>
  <c r="O4821" i="2" s="1"/>
  <c r="Q4821" i="2" l="1"/>
  <c r="P4821" i="2"/>
  <c r="T4821" i="2" s="1"/>
  <c r="S4821" i="2"/>
  <c r="A4823" i="2"/>
  <c r="N4822" i="2"/>
  <c r="O4822" i="2" s="1"/>
  <c r="Q4822" i="2" l="1"/>
  <c r="P4822" i="2"/>
  <c r="T4822" i="2" s="1"/>
  <c r="S4822" i="2"/>
  <c r="A4824" i="2"/>
  <c r="N4823" i="2"/>
  <c r="O4823" i="2" s="1"/>
  <c r="Q4823" i="2" l="1"/>
  <c r="P4823" i="2"/>
  <c r="T4823" i="2" s="1"/>
  <c r="S4823" i="2"/>
  <c r="A4825" i="2"/>
  <c r="N4824" i="2"/>
  <c r="O4824" i="2" s="1"/>
  <c r="P4824" i="2" l="1"/>
  <c r="T4824" i="2" s="1"/>
  <c r="Q4824" i="2"/>
  <c r="S4824" i="2"/>
  <c r="N4825" i="2"/>
  <c r="O4825" i="2" s="1"/>
  <c r="A4827" i="2"/>
  <c r="A4826" i="2"/>
  <c r="A4828" i="2" l="1"/>
  <c r="N4827" i="2"/>
  <c r="O4827" i="2" s="1"/>
  <c r="N4826" i="2"/>
  <c r="O4826" i="2" s="1"/>
  <c r="Q4825" i="2"/>
  <c r="S4825" i="2"/>
  <c r="P4825" i="2"/>
  <c r="T4825" i="2" s="1"/>
  <c r="Q4826" i="2" l="1"/>
  <c r="S4826" i="2"/>
  <c r="P4826" i="2"/>
  <c r="T4826" i="2" s="1"/>
  <c r="Q4827" i="2"/>
  <c r="S4827" i="2"/>
  <c r="P4827" i="2"/>
  <c r="T4827" i="2" s="1"/>
  <c r="N4828" i="2"/>
  <c r="O4828" i="2" s="1"/>
  <c r="A4829" i="2"/>
  <c r="Q4828" i="2" l="1"/>
  <c r="P4828" i="2"/>
  <c r="S4828" i="2"/>
  <c r="A4830" i="2"/>
  <c r="N4829" i="2"/>
  <c r="O4829" i="2" s="1"/>
  <c r="P4829" i="2" l="1"/>
  <c r="Q4829" i="2"/>
  <c r="S4829" i="2"/>
  <c r="A4831" i="2"/>
  <c r="N4830" i="2"/>
  <c r="O4830" i="2" s="1"/>
  <c r="P4830" i="2" l="1"/>
  <c r="Q4830" i="2"/>
  <c r="S4830" i="2"/>
  <c r="N4831" i="2"/>
  <c r="O4831" i="2" s="1"/>
  <c r="A4832" i="2"/>
  <c r="P4831" i="2" l="1"/>
  <c r="S4831" i="2"/>
  <c r="Q4831" i="2"/>
  <c r="N4832" i="2"/>
  <c r="O4832" i="2" s="1"/>
  <c r="A4833" i="2"/>
  <c r="Q4832" i="2" l="1"/>
  <c r="P4832" i="2"/>
  <c r="S4832" i="2"/>
  <c r="N4833" i="2"/>
  <c r="O4833" i="2" s="1"/>
  <c r="A4834" i="2"/>
  <c r="Q4833" i="2" l="1"/>
  <c r="S4833" i="2"/>
  <c r="P4833" i="2"/>
  <c r="N4834" i="2"/>
  <c r="O4834" i="2" s="1"/>
  <c r="A4835" i="2"/>
  <c r="N4835" i="2" l="1"/>
  <c r="O4835" i="2" s="1"/>
  <c r="A4836" i="2"/>
  <c r="S4834" i="2"/>
  <c r="P4834" i="2"/>
  <c r="Q4834" i="2"/>
  <c r="N4836" i="2" l="1"/>
  <c r="O4836" i="2" s="1"/>
  <c r="A4837" i="2"/>
  <c r="Q4835" i="2"/>
  <c r="S4835" i="2"/>
  <c r="P4835" i="2"/>
  <c r="N4837" i="2" l="1"/>
  <c r="O4837" i="2" s="1"/>
  <c r="A4838" i="2"/>
  <c r="P4836" i="2"/>
  <c r="S4836" i="2"/>
  <c r="Q4836" i="2"/>
  <c r="N4838" i="2" l="1"/>
  <c r="O4838" i="2" s="1"/>
  <c r="A4839" i="2"/>
  <c r="P4837" i="2"/>
  <c r="S4837" i="2"/>
  <c r="Q4837" i="2"/>
  <c r="N4839" i="2" l="1"/>
  <c r="O4839" i="2" s="1"/>
  <c r="A4840" i="2"/>
  <c r="P4838" i="2"/>
  <c r="Q4838" i="2"/>
  <c r="S4838" i="2"/>
  <c r="N4840" i="2" l="1"/>
  <c r="O4840" i="2" s="1"/>
  <c r="A4841" i="2"/>
  <c r="S4839" i="2"/>
  <c r="P4839" i="2"/>
  <c r="Q4839" i="2"/>
  <c r="N4841" i="2" l="1"/>
  <c r="O4841" i="2" s="1"/>
  <c r="A4842" i="2"/>
  <c r="P4840" i="2"/>
  <c r="S4840" i="2"/>
  <c r="Q4840" i="2"/>
  <c r="N4842" i="2" l="1"/>
  <c r="O4842" i="2" s="1"/>
  <c r="A4843" i="2"/>
  <c r="P4841" i="2"/>
  <c r="Q4841" i="2"/>
  <c r="S4841" i="2"/>
  <c r="N4843" i="2" l="1"/>
  <c r="O4843" i="2" s="1"/>
  <c r="A4844" i="2"/>
  <c r="S4842" i="2"/>
  <c r="P4842" i="2"/>
  <c r="Q4842" i="2"/>
  <c r="N4844" i="2" l="1"/>
  <c r="O4844" i="2" s="1"/>
  <c r="A4845" i="2"/>
  <c r="P4843" i="2"/>
  <c r="S4843" i="2"/>
  <c r="Q4843" i="2"/>
  <c r="N4845" i="2" l="1"/>
  <c r="O4845" i="2" s="1"/>
  <c r="A4846" i="2"/>
  <c r="P4844" i="2"/>
  <c r="S4844" i="2"/>
  <c r="Q4844" i="2"/>
  <c r="N4846" i="2" l="1"/>
  <c r="O4846" i="2" s="1"/>
  <c r="A4847" i="2"/>
  <c r="S4845" i="2"/>
  <c r="P4845" i="2"/>
  <c r="Q4845" i="2"/>
  <c r="A4848" i="2" l="1"/>
  <c r="N4847" i="2"/>
  <c r="O4847" i="2" s="1"/>
  <c r="S4846" i="2"/>
  <c r="P4846" i="2"/>
  <c r="Q4846" i="2"/>
  <c r="P4847" i="2" l="1"/>
  <c r="Q4847" i="2"/>
  <c r="S4847" i="2"/>
  <c r="A4849" i="2"/>
  <c r="N4848" i="2"/>
  <c r="O4848" i="2" s="1"/>
  <c r="P4848" i="2" l="1"/>
  <c r="Q4848" i="2"/>
  <c r="S4848" i="2"/>
  <c r="N4849" i="2"/>
  <c r="O4849" i="2" s="1"/>
  <c r="A4850" i="2"/>
  <c r="S4849" i="2" l="1"/>
  <c r="P4849" i="2"/>
  <c r="Q4849" i="2"/>
  <c r="A4851" i="2"/>
  <c r="N4850" i="2"/>
  <c r="O4850" i="2" s="1"/>
  <c r="P4850" i="2" l="1"/>
  <c r="Q4850" i="2"/>
  <c r="S4850" i="2"/>
  <c r="A4852" i="2"/>
  <c r="N4851" i="2"/>
  <c r="O4851" i="2" s="1"/>
  <c r="N4852" i="2" l="1"/>
  <c r="O4852" i="2" s="1"/>
  <c r="A4853" i="2"/>
  <c r="P4851" i="2"/>
  <c r="Q4851" i="2"/>
  <c r="S4851" i="2"/>
  <c r="A4854" i="2" l="1"/>
  <c r="N4853" i="2"/>
  <c r="O4853" i="2" s="1"/>
  <c r="P4852" i="2"/>
  <c r="S4852" i="2"/>
  <c r="Q4852" i="2"/>
  <c r="A4855" i="2" l="1"/>
  <c r="N4854" i="2"/>
  <c r="O4854" i="2" s="1"/>
  <c r="P4853" i="2"/>
  <c r="Q4853" i="2"/>
  <c r="S4853" i="2"/>
  <c r="Q4854" i="2" l="1"/>
  <c r="P4854" i="2"/>
  <c r="S4854" i="2"/>
  <c r="N4855" i="2"/>
  <c r="O4855" i="2" s="1"/>
  <c r="A4856" i="2"/>
  <c r="A4857" i="2" l="1"/>
  <c r="N4856" i="2"/>
  <c r="O4856" i="2" s="1"/>
  <c r="S4855" i="2"/>
  <c r="P4855" i="2"/>
  <c r="Q4855" i="2"/>
  <c r="Q4856" i="2" l="1"/>
  <c r="P4856" i="2"/>
  <c r="S4856" i="2"/>
  <c r="N4857" i="2"/>
  <c r="O4857" i="2" s="1"/>
  <c r="A4858" i="2"/>
  <c r="Q4857" i="2" l="1"/>
  <c r="P4857" i="2"/>
  <c r="S4857" i="2"/>
  <c r="A4859" i="2"/>
  <c r="N4858" i="2"/>
  <c r="O4858" i="2" s="1"/>
  <c r="Q4858" i="2" l="1"/>
  <c r="P4858" i="2"/>
  <c r="S4858" i="2"/>
  <c r="A4860" i="2"/>
  <c r="N4859" i="2"/>
  <c r="O4859" i="2" s="1"/>
  <c r="Q4859" i="2" l="1"/>
  <c r="P4859" i="2"/>
  <c r="S4859" i="2"/>
  <c r="A4861" i="2"/>
  <c r="N4860" i="2"/>
  <c r="O4860" i="2" s="1"/>
  <c r="P4860" i="2" l="1"/>
  <c r="Q4860" i="2"/>
  <c r="S4860" i="2"/>
  <c r="A4862" i="2"/>
  <c r="N4861" i="2"/>
  <c r="O4861" i="2" s="1"/>
  <c r="P4861" i="2" l="1"/>
  <c r="Q4861" i="2"/>
  <c r="S4861" i="2"/>
  <c r="A4863" i="2"/>
  <c r="N4862" i="2"/>
  <c r="O4862" i="2" s="1"/>
  <c r="Q4862" i="2" l="1"/>
  <c r="P4862" i="2"/>
  <c r="S4862" i="2"/>
  <c r="N4863" i="2"/>
  <c r="O4863" i="2" s="1"/>
  <c r="A4865" i="2"/>
  <c r="A4864" i="2"/>
  <c r="A4866" i="2" l="1"/>
  <c r="N4865" i="2"/>
  <c r="O4865" i="2" s="1"/>
  <c r="N4864" i="2"/>
  <c r="O4864" i="2" s="1"/>
  <c r="P4863" i="2"/>
  <c r="Q4863" i="2"/>
  <c r="S4863" i="2"/>
  <c r="P4864" i="2" l="1"/>
  <c r="S4864" i="2"/>
  <c r="Q4864" i="2"/>
  <c r="Q4865" i="2"/>
  <c r="P4865" i="2"/>
  <c r="S4865" i="2"/>
  <c r="N4866" i="2"/>
  <c r="O4866" i="2" s="1"/>
  <c r="A4867" i="2"/>
  <c r="A4868" i="2" l="1"/>
  <c r="N4867" i="2"/>
  <c r="O4867" i="2" s="1"/>
  <c r="Q4866" i="2"/>
  <c r="P4866" i="2"/>
  <c r="S4866" i="2"/>
  <c r="Q4867" i="2" l="1"/>
  <c r="P4867" i="2"/>
  <c r="S4867" i="2"/>
  <c r="A4869" i="2"/>
  <c r="N4868" i="2"/>
  <c r="O4868" i="2" s="1"/>
  <c r="P4868" i="2" l="1"/>
  <c r="Q4868" i="2"/>
  <c r="S4868" i="2"/>
  <c r="N4869" i="2"/>
  <c r="O4869" i="2" s="1"/>
  <c r="A4870" i="2"/>
  <c r="N4870" i="2" l="1"/>
  <c r="O4870" i="2" s="1"/>
  <c r="A4871" i="2"/>
  <c r="P4869" i="2"/>
  <c r="S4869" i="2"/>
  <c r="Q4869" i="2"/>
  <c r="N4871" i="2" l="1"/>
  <c r="O4871" i="2" s="1"/>
  <c r="A4872" i="2"/>
  <c r="P4870" i="2"/>
  <c r="Q4870" i="2"/>
  <c r="S4870" i="2"/>
  <c r="N4872" i="2" l="1"/>
  <c r="O4872" i="2" s="1"/>
  <c r="A4873" i="2"/>
  <c r="Q4871" i="2"/>
  <c r="S4871" i="2"/>
  <c r="P4871" i="2"/>
  <c r="P4872" i="2" l="1"/>
  <c r="Q4872" i="2"/>
  <c r="S4872" i="2"/>
  <c r="N4873" i="2"/>
  <c r="O4873" i="2" s="1"/>
  <c r="A4874" i="2"/>
  <c r="P4873" i="2" l="1"/>
  <c r="S4873" i="2"/>
  <c r="Q4873" i="2"/>
  <c r="N4874" i="2"/>
  <c r="O4874" i="2" s="1"/>
  <c r="A4875" i="2"/>
  <c r="S4874" i="2" l="1"/>
  <c r="Q4874" i="2"/>
  <c r="P4874" i="2"/>
  <c r="N4875" i="2"/>
  <c r="O4875" i="2" s="1"/>
  <c r="A4876" i="2"/>
  <c r="Q4875" i="2" l="1"/>
  <c r="S4875" i="2"/>
  <c r="P4875" i="2"/>
  <c r="N4876" i="2"/>
  <c r="O4876" i="2" s="1"/>
  <c r="A4877" i="2"/>
  <c r="P4876" i="2" l="1"/>
  <c r="S4876" i="2"/>
  <c r="Q4876" i="2"/>
  <c r="N4877" i="2"/>
  <c r="O4877" i="2" s="1"/>
  <c r="A4878" i="2"/>
  <c r="S4877" i="2" l="1"/>
  <c r="Q4877" i="2"/>
  <c r="P4877" i="2"/>
  <c r="N4878" i="2"/>
  <c r="O4878" i="2" s="1"/>
  <c r="A4879" i="2"/>
  <c r="S4878" i="2" l="1"/>
  <c r="P4878" i="2"/>
  <c r="Q4878" i="2"/>
  <c r="N4879" i="2"/>
  <c r="O4879" i="2" s="1"/>
  <c r="A4880" i="2"/>
  <c r="P4879" i="2" l="1"/>
  <c r="S4879" i="2"/>
  <c r="Q4879" i="2"/>
  <c r="N4880" i="2"/>
  <c r="O4880" i="2" s="1"/>
  <c r="A4881" i="2"/>
  <c r="S4880" i="2" l="1"/>
  <c r="Q4880" i="2"/>
  <c r="P4880" i="2"/>
  <c r="N4881" i="2"/>
  <c r="O4881" i="2" s="1"/>
  <c r="A4882" i="2"/>
  <c r="Q4881" i="2" l="1"/>
  <c r="P4881" i="2"/>
  <c r="S4881" i="2"/>
  <c r="N4882" i="2"/>
  <c r="O4882" i="2" s="1"/>
  <c r="A4883" i="2"/>
  <c r="Q4882" i="2" l="1"/>
  <c r="P4882" i="2"/>
  <c r="S4882" i="2"/>
  <c r="N4883" i="2"/>
  <c r="O4883" i="2" s="1"/>
  <c r="A4884" i="2"/>
  <c r="Q4883" i="2" l="1"/>
  <c r="S4883" i="2"/>
  <c r="P4883" i="2"/>
  <c r="N4884" i="2"/>
  <c r="O4884" i="2" s="1"/>
  <c r="A4885" i="2"/>
  <c r="P4884" i="2" l="1"/>
  <c r="Q4884" i="2"/>
  <c r="S4884" i="2"/>
  <c r="A4886" i="2"/>
  <c r="N4885" i="2"/>
  <c r="O4885" i="2" s="1"/>
  <c r="A4887" i="2" l="1"/>
  <c r="N4886" i="2"/>
  <c r="O4886" i="2" s="1"/>
  <c r="P4885" i="2"/>
  <c r="Q4885" i="2"/>
  <c r="S4885" i="2"/>
  <c r="P4886" i="2" l="1"/>
  <c r="Q4886" i="2"/>
  <c r="S4886" i="2"/>
  <c r="N4887" i="2"/>
  <c r="O4887" i="2" s="1"/>
  <c r="A4888" i="2"/>
  <c r="A4889" i="2" l="1"/>
  <c r="N4888" i="2"/>
  <c r="O4888" i="2" s="1"/>
  <c r="P4887" i="2"/>
  <c r="S4887" i="2"/>
  <c r="Q4887" i="2"/>
  <c r="Q4888" i="2" l="1"/>
  <c r="P4888" i="2"/>
  <c r="S4888" i="2"/>
  <c r="A4890" i="2"/>
  <c r="N4889" i="2"/>
  <c r="O4889" i="2" s="1"/>
  <c r="N4890" i="2" l="1"/>
  <c r="O4890" i="2" s="1"/>
  <c r="A4891" i="2"/>
  <c r="Q4889" i="2"/>
  <c r="P4889" i="2"/>
  <c r="S4889" i="2"/>
  <c r="A4892" i="2" l="1"/>
  <c r="N4891" i="2"/>
  <c r="O4891" i="2" s="1"/>
  <c r="P4890" i="2"/>
  <c r="S4890" i="2"/>
  <c r="Q4890" i="2"/>
  <c r="A4893" i="2" l="1"/>
  <c r="N4892" i="2"/>
  <c r="O4892" i="2" s="1"/>
  <c r="Q4891" i="2"/>
  <c r="P4891" i="2"/>
  <c r="S4891" i="2"/>
  <c r="P4892" i="2" l="1"/>
  <c r="Q4892" i="2"/>
  <c r="S4892" i="2"/>
  <c r="N4893" i="2"/>
  <c r="O4893" i="2" s="1"/>
  <c r="A4894" i="2"/>
  <c r="A4895" i="2" l="1"/>
  <c r="N4894" i="2"/>
  <c r="O4894" i="2" s="1"/>
  <c r="P4893" i="2"/>
  <c r="S4893" i="2"/>
  <c r="Q4893" i="2"/>
  <c r="P4894" i="2" l="1"/>
  <c r="Q4894" i="2"/>
  <c r="S4894" i="2"/>
  <c r="N4895" i="2"/>
  <c r="O4895" i="2" s="1"/>
  <c r="A4896" i="2"/>
  <c r="A4897" i="2" l="1"/>
  <c r="N4896" i="2"/>
  <c r="O4896" i="2" s="1"/>
  <c r="P4895" i="2"/>
  <c r="S4895" i="2"/>
  <c r="Q4895" i="2"/>
  <c r="P4896" i="2" l="1"/>
  <c r="Q4896" i="2"/>
  <c r="S4896" i="2"/>
  <c r="A4898" i="2"/>
  <c r="N4897" i="2"/>
  <c r="O4897" i="2" s="1"/>
  <c r="P4897" i="2" l="1"/>
  <c r="Q4897" i="2"/>
  <c r="S4897" i="2"/>
  <c r="A4899" i="2"/>
  <c r="N4898" i="2"/>
  <c r="O4898" i="2" s="1"/>
  <c r="P4898" i="2" l="1"/>
  <c r="Q4898" i="2"/>
  <c r="S4898" i="2"/>
  <c r="A4900" i="2"/>
  <c r="N4899" i="2"/>
  <c r="O4899" i="2" s="1"/>
  <c r="Q4899" i="2" l="1"/>
  <c r="P4899" i="2"/>
  <c r="S4899" i="2"/>
  <c r="A4901" i="2"/>
  <c r="N4900" i="2"/>
  <c r="O4900" i="2" s="1"/>
  <c r="Q4900" i="2" l="1"/>
  <c r="P4900" i="2"/>
  <c r="S4900" i="2"/>
  <c r="N4901" i="2"/>
  <c r="O4901" i="2" s="1"/>
  <c r="A4903" i="2"/>
  <c r="A4902" i="2"/>
  <c r="A4904" i="2" l="1"/>
  <c r="N4903" i="2"/>
  <c r="O4903" i="2" s="1"/>
  <c r="N4902" i="2"/>
  <c r="O4902" i="2" s="1"/>
  <c r="P4901" i="2"/>
  <c r="Q4901" i="2"/>
  <c r="S4901" i="2"/>
  <c r="P4902" i="2" l="1"/>
  <c r="Q4902" i="2"/>
  <c r="S4902" i="2"/>
  <c r="S4903" i="2"/>
  <c r="Q4903" i="2"/>
  <c r="P4903" i="2"/>
  <c r="N4904" i="2"/>
  <c r="O4904" i="2" s="1"/>
  <c r="A4905" i="2"/>
  <c r="P4904" i="2" l="1"/>
  <c r="T4904" i="2" s="1"/>
  <c r="Q4904" i="2"/>
  <c r="S4904" i="2"/>
  <c r="A4906" i="2"/>
  <c r="N4905" i="2"/>
  <c r="O4905" i="2" s="1"/>
  <c r="A4907" i="2" l="1"/>
  <c r="N4906" i="2"/>
  <c r="O4906" i="2" s="1"/>
  <c r="Q4905" i="2"/>
  <c r="P4905" i="2"/>
  <c r="T4905" i="2" s="1"/>
  <c r="S4905" i="2"/>
  <c r="P4906" i="2" l="1"/>
  <c r="T4906" i="2" s="1"/>
  <c r="Q4906" i="2"/>
  <c r="S4906" i="2"/>
  <c r="N4907" i="2"/>
  <c r="O4907" i="2" s="1"/>
  <c r="A4908" i="2"/>
  <c r="N4908" i="2" l="1"/>
  <c r="O4908" i="2" s="1"/>
  <c r="A4909" i="2"/>
  <c r="S4907" i="2"/>
  <c r="P4907" i="2"/>
  <c r="T4907" i="2" s="1"/>
  <c r="Q4907" i="2"/>
  <c r="N4909" i="2" l="1"/>
  <c r="O4909" i="2" s="1"/>
  <c r="A4910" i="2"/>
  <c r="Q4908" i="2"/>
  <c r="P4908" i="2"/>
  <c r="T4908" i="2" s="1"/>
  <c r="S4908" i="2"/>
  <c r="N4910" i="2" l="1"/>
  <c r="O4910" i="2" s="1"/>
  <c r="A4911" i="2"/>
  <c r="P4909" i="2"/>
  <c r="T4909" i="2" s="1"/>
  <c r="Q4909" i="2"/>
  <c r="S4909" i="2"/>
  <c r="N4911" i="2" l="1"/>
  <c r="O4911" i="2" s="1"/>
  <c r="A4912" i="2"/>
  <c r="S4910" i="2"/>
  <c r="P4910" i="2"/>
  <c r="T4910" i="2" s="1"/>
  <c r="Q4910" i="2"/>
  <c r="N4912" i="2" l="1"/>
  <c r="O4912" i="2" s="1"/>
  <c r="A4913" i="2"/>
  <c r="Q4911" i="2"/>
  <c r="S4911" i="2"/>
  <c r="P4911" i="2"/>
  <c r="T4911" i="2" s="1"/>
  <c r="N4913" i="2" l="1"/>
  <c r="O4913" i="2" s="1"/>
  <c r="A4914" i="2"/>
  <c r="S4912" i="2"/>
  <c r="P4912" i="2"/>
  <c r="T4912" i="2" s="1"/>
  <c r="Q4912" i="2"/>
  <c r="N4914" i="2" l="1"/>
  <c r="O4914" i="2" s="1"/>
  <c r="A4915" i="2"/>
  <c r="S4913" i="2"/>
  <c r="Q4913" i="2"/>
  <c r="P4913" i="2"/>
  <c r="T4913" i="2" s="1"/>
  <c r="N4915" i="2" l="1"/>
  <c r="O4915" i="2" s="1"/>
  <c r="A4916" i="2"/>
  <c r="Q4914" i="2"/>
  <c r="P4914" i="2"/>
  <c r="T4914" i="2" s="1"/>
  <c r="S4914" i="2"/>
  <c r="N4916" i="2" l="1"/>
  <c r="O4916" i="2" s="1"/>
  <c r="A4917" i="2"/>
  <c r="P4915" i="2"/>
  <c r="T4915" i="2" s="1"/>
  <c r="S4915" i="2"/>
  <c r="Q4915" i="2"/>
  <c r="N4917" i="2" l="1"/>
  <c r="O4917" i="2" s="1"/>
  <c r="A4918" i="2"/>
  <c r="S4916" i="2"/>
  <c r="Q4916" i="2"/>
  <c r="P4916" i="2"/>
  <c r="T4916" i="2" s="1"/>
  <c r="N4918" i="2" l="1"/>
  <c r="O4918" i="2" s="1"/>
  <c r="A4919" i="2"/>
  <c r="Q4917" i="2"/>
  <c r="P4917" i="2"/>
  <c r="T4917" i="2" s="1"/>
  <c r="S4917" i="2"/>
  <c r="N4919" i="2" l="1"/>
  <c r="O4919" i="2" s="1"/>
  <c r="A4920" i="2"/>
  <c r="S4918" i="2"/>
  <c r="Q4918" i="2"/>
  <c r="P4918" i="2"/>
  <c r="T4918" i="2" s="1"/>
  <c r="N4920" i="2" l="1"/>
  <c r="O4920" i="2" s="1"/>
  <c r="A4921" i="2"/>
  <c r="P4919" i="2"/>
  <c r="T4919" i="2" s="1"/>
  <c r="Q4919" i="2"/>
  <c r="S4919" i="2"/>
  <c r="N4921" i="2" l="1"/>
  <c r="O4921" i="2" s="1"/>
  <c r="A4922" i="2"/>
  <c r="P4920" i="2"/>
  <c r="T4920" i="2" s="1"/>
  <c r="S4920" i="2"/>
  <c r="Q4920" i="2"/>
  <c r="N4922" i="2" l="1"/>
  <c r="O4922" i="2" s="1"/>
  <c r="A4923" i="2"/>
  <c r="Q4921" i="2"/>
  <c r="P4921" i="2"/>
  <c r="T4921" i="2" s="1"/>
  <c r="S4921" i="2"/>
  <c r="A4924" i="2" l="1"/>
  <c r="N4923" i="2"/>
  <c r="O4923" i="2" s="1"/>
  <c r="Q4922" i="2"/>
  <c r="S4922" i="2"/>
  <c r="P4922" i="2"/>
  <c r="T4922" i="2" s="1"/>
  <c r="Q4923" i="2" l="1"/>
  <c r="P4923" i="2"/>
  <c r="T4923" i="2" s="1"/>
  <c r="S4923" i="2"/>
  <c r="A4925" i="2"/>
  <c r="N4924" i="2"/>
  <c r="O4924" i="2" s="1"/>
  <c r="Q4924" i="2" l="1"/>
  <c r="P4924" i="2"/>
  <c r="T4924" i="2" s="1"/>
  <c r="S4924" i="2"/>
  <c r="N4925" i="2"/>
  <c r="O4925" i="2" s="1"/>
  <c r="A4926" i="2"/>
  <c r="A4927" i="2" l="1"/>
  <c r="N4926" i="2"/>
  <c r="O4926" i="2" s="1"/>
  <c r="P4925" i="2"/>
  <c r="T4925" i="2" s="1"/>
  <c r="S4925" i="2"/>
  <c r="Q4925" i="2"/>
  <c r="Q4926" i="2" l="1"/>
  <c r="P4926" i="2"/>
  <c r="T4926" i="2" s="1"/>
  <c r="S4926" i="2"/>
  <c r="A4928" i="2"/>
  <c r="N4927" i="2"/>
  <c r="O4927" i="2" s="1"/>
  <c r="N4928" i="2" l="1"/>
  <c r="O4928" i="2" s="1"/>
  <c r="A4929" i="2"/>
  <c r="Q4927" i="2"/>
  <c r="P4927" i="2"/>
  <c r="T4927" i="2" s="1"/>
  <c r="S4927" i="2"/>
  <c r="A4930" i="2" l="1"/>
  <c r="N4929" i="2"/>
  <c r="O4929" i="2" s="1"/>
  <c r="P4928" i="2"/>
  <c r="T4928" i="2" s="1"/>
  <c r="Q4928" i="2"/>
  <c r="S4928" i="2"/>
  <c r="P4929" i="2" l="1"/>
  <c r="T4929" i="2" s="1"/>
  <c r="Q4929" i="2"/>
  <c r="S4929" i="2"/>
  <c r="A4931" i="2"/>
  <c r="N4930" i="2"/>
  <c r="O4930" i="2" s="1"/>
  <c r="Q4930" i="2" l="1"/>
  <c r="P4930" i="2"/>
  <c r="T4930" i="2" s="1"/>
  <c r="S4930" i="2"/>
  <c r="N4931" i="2"/>
  <c r="O4931" i="2" s="1"/>
  <c r="A4932" i="2"/>
  <c r="A4933" i="2" l="1"/>
  <c r="N4932" i="2"/>
  <c r="O4932" i="2" s="1"/>
  <c r="Q4931" i="2"/>
  <c r="S4931" i="2"/>
  <c r="P4931" i="2"/>
  <c r="T4931" i="2" s="1"/>
  <c r="Q4932" i="2" l="1"/>
  <c r="P4932" i="2"/>
  <c r="T4932" i="2" s="1"/>
  <c r="S4932" i="2"/>
  <c r="N4933" i="2"/>
  <c r="O4933" i="2" s="1"/>
  <c r="A4934" i="2"/>
  <c r="A4935" i="2" l="1"/>
  <c r="N4934" i="2"/>
  <c r="O4934" i="2" s="1"/>
  <c r="S4933" i="2"/>
  <c r="Q4933" i="2"/>
  <c r="P4933" i="2"/>
  <c r="T4933" i="2" s="1"/>
  <c r="Q4934" i="2" l="1"/>
  <c r="P4934" i="2"/>
  <c r="T4934" i="2" s="1"/>
  <c r="S4934" i="2"/>
  <c r="A4936" i="2"/>
  <c r="N4935" i="2"/>
  <c r="O4935" i="2" s="1"/>
  <c r="Q4935" i="2" l="1"/>
  <c r="P4935" i="2"/>
  <c r="T4935" i="2" s="1"/>
  <c r="S4935" i="2"/>
  <c r="A4937" i="2"/>
  <c r="N4936" i="2"/>
  <c r="O4936" i="2" s="1"/>
  <c r="Q4936" i="2" l="1"/>
  <c r="P4936" i="2"/>
  <c r="T4936" i="2" s="1"/>
  <c r="S4936" i="2"/>
  <c r="A4938" i="2"/>
  <c r="N4937" i="2"/>
  <c r="O4937" i="2" s="1"/>
  <c r="Q4937" i="2" l="1"/>
  <c r="P4937" i="2"/>
  <c r="T4937" i="2" s="1"/>
  <c r="S4937" i="2"/>
  <c r="A4939" i="2"/>
  <c r="N4938" i="2"/>
  <c r="O4938" i="2" s="1"/>
  <c r="Q4938" i="2" l="1"/>
  <c r="P4938" i="2"/>
  <c r="T4938" i="2" s="1"/>
  <c r="S4938" i="2"/>
  <c r="N4939" i="2"/>
  <c r="O4939" i="2" s="1"/>
  <c r="A4940" i="2"/>
  <c r="A4941" i="2"/>
  <c r="A4942" i="2" l="1"/>
  <c r="N4941" i="2"/>
  <c r="O4941" i="2" s="1"/>
  <c r="N4940" i="2"/>
  <c r="O4940" i="2" s="1"/>
  <c r="Q4939" i="2"/>
  <c r="P4939" i="2"/>
  <c r="T4939" i="2" s="1"/>
  <c r="S4939" i="2"/>
  <c r="S4940" i="2" l="1"/>
  <c r="P4940" i="2"/>
  <c r="T4940" i="2" s="1"/>
  <c r="Q4940" i="2"/>
  <c r="Q4941" i="2"/>
  <c r="S4941" i="2"/>
  <c r="P4941" i="2"/>
  <c r="T4941" i="2" s="1"/>
  <c r="N4942" i="2"/>
  <c r="O4942" i="2" s="1"/>
  <c r="A4943" i="2"/>
  <c r="A4944" i="2" l="1"/>
  <c r="N4943" i="2"/>
  <c r="O4943" i="2" s="1"/>
  <c r="S4942" i="2"/>
  <c r="P4942" i="2"/>
  <c r="Q4942" i="2"/>
  <c r="P4943" i="2" l="1"/>
  <c r="Q4943" i="2"/>
  <c r="S4943" i="2"/>
  <c r="A4945" i="2"/>
  <c r="N4944" i="2"/>
  <c r="O4944" i="2" s="1"/>
  <c r="P4944" i="2" l="1"/>
  <c r="Q4944" i="2"/>
  <c r="S4944" i="2"/>
  <c r="N4945" i="2"/>
  <c r="O4945" i="2" s="1"/>
  <c r="A4946" i="2"/>
  <c r="N4946" i="2" l="1"/>
  <c r="O4946" i="2" s="1"/>
  <c r="A4947" i="2"/>
  <c r="P4945" i="2"/>
  <c r="S4945" i="2"/>
  <c r="Q4945" i="2"/>
  <c r="N4947" i="2" l="1"/>
  <c r="O4947" i="2" s="1"/>
  <c r="A4948" i="2"/>
  <c r="P4946" i="2"/>
  <c r="Q4946" i="2"/>
  <c r="S4946" i="2"/>
  <c r="N4948" i="2" l="1"/>
  <c r="O4948" i="2" s="1"/>
  <c r="A4949" i="2"/>
  <c r="S4947" i="2"/>
  <c r="P4947" i="2"/>
  <c r="Q4947" i="2"/>
  <c r="N4949" i="2" l="1"/>
  <c r="O4949" i="2" s="1"/>
  <c r="A4950" i="2"/>
  <c r="S4948" i="2"/>
  <c r="P4948" i="2"/>
  <c r="Q4948" i="2"/>
  <c r="N4950" i="2" l="1"/>
  <c r="O4950" i="2" s="1"/>
  <c r="A4951" i="2"/>
  <c r="S4949" i="2"/>
  <c r="P4949" i="2"/>
  <c r="Q4949" i="2"/>
  <c r="N4951" i="2" l="1"/>
  <c r="O4951" i="2" s="1"/>
  <c r="A4952" i="2"/>
  <c r="P4950" i="2"/>
  <c r="S4950" i="2"/>
  <c r="Q4950" i="2"/>
  <c r="N4952" i="2" l="1"/>
  <c r="O4952" i="2" s="1"/>
  <c r="A4953" i="2"/>
  <c r="P4951" i="2"/>
  <c r="Q4951" i="2"/>
  <c r="S4951" i="2"/>
  <c r="N4953" i="2" l="1"/>
  <c r="O4953" i="2" s="1"/>
  <c r="A4954" i="2"/>
  <c r="Q4952" i="2"/>
  <c r="P4952" i="2"/>
  <c r="S4952" i="2"/>
  <c r="N4954" i="2" l="1"/>
  <c r="O4954" i="2" s="1"/>
  <c r="A4955" i="2"/>
  <c r="Q4953" i="2"/>
  <c r="S4953" i="2"/>
  <c r="P4953" i="2"/>
  <c r="N4955" i="2" l="1"/>
  <c r="O4955" i="2" s="1"/>
  <c r="A4956" i="2"/>
  <c r="Q4954" i="2"/>
  <c r="S4954" i="2"/>
  <c r="P4954" i="2"/>
  <c r="N4956" i="2" l="1"/>
  <c r="O4956" i="2" s="1"/>
  <c r="A4957" i="2"/>
  <c r="S4955" i="2"/>
  <c r="P4955" i="2"/>
  <c r="Q4955" i="2"/>
  <c r="N4957" i="2" l="1"/>
  <c r="O4957" i="2" s="1"/>
  <c r="A4958" i="2"/>
  <c r="S4956" i="2"/>
  <c r="Q4956" i="2"/>
  <c r="P4956" i="2"/>
  <c r="N4958" i="2" l="1"/>
  <c r="O4958" i="2" s="1"/>
  <c r="A4959" i="2"/>
  <c r="S4957" i="2"/>
  <c r="P4957" i="2"/>
  <c r="Q4957" i="2"/>
  <c r="N4959" i="2" l="1"/>
  <c r="O4959" i="2" s="1"/>
  <c r="A4960" i="2"/>
  <c r="S4958" i="2"/>
  <c r="Q4958" i="2"/>
  <c r="P4958" i="2"/>
  <c r="N4960" i="2" l="1"/>
  <c r="O4960" i="2" s="1"/>
  <c r="A4961" i="2"/>
  <c r="S4959" i="2"/>
  <c r="P4959" i="2"/>
  <c r="Q4959" i="2"/>
  <c r="A4962" i="2" l="1"/>
  <c r="N4961" i="2"/>
  <c r="O4961" i="2" s="1"/>
  <c r="S4960" i="2"/>
  <c r="Q4960" i="2"/>
  <c r="P4960" i="2"/>
  <c r="P4961" i="2" l="1"/>
  <c r="Q4961" i="2"/>
  <c r="S4961" i="2"/>
  <c r="A4963" i="2"/>
  <c r="N4962" i="2"/>
  <c r="O4962" i="2" s="1"/>
  <c r="N4963" i="2" l="1"/>
  <c r="O4963" i="2" s="1"/>
  <c r="A4964" i="2"/>
  <c r="P4962" i="2"/>
  <c r="Q4962" i="2"/>
  <c r="S4962" i="2"/>
  <c r="A4965" i="2" l="1"/>
  <c r="N4964" i="2"/>
  <c r="O4964" i="2" s="1"/>
  <c r="P4963" i="2"/>
  <c r="S4963" i="2"/>
  <c r="Q4963" i="2"/>
  <c r="A4966" i="2" l="1"/>
  <c r="N4965" i="2"/>
  <c r="O4965" i="2" s="1"/>
  <c r="Q4964" i="2"/>
  <c r="P4964" i="2"/>
  <c r="S4964" i="2"/>
  <c r="P4965" i="2" l="1"/>
  <c r="Q4965" i="2"/>
  <c r="S4965" i="2"/>
  <c r="N4966" i="2"/>
  <c r="O4966" i="2" s="1"/>
  <c r="A4967" i="2"/>
  <c r="A4968" i="2" l="1"/>
  <c r="N4967" i="2"/>
  <c r="O4967" i="2" s="1"/>
  <c r="Q4966" i="2"/>
  <c r="P4966" i="2"/>
  <c r="S4966" i="2"/>
  <c r="P4967" i="2" l="1"/>
  <c r="Q4967" i="2"/>
  <c r="S4967" i="2"/>
  <c r="A4969" i="2"/>
  <c r="N4968" i="2"/>
  <c r="O4968" i="2" s="1"/>
  <c r="N4969" i="2" l="1"/>
  <c r="O4969" i="2" s="1"/>
  <c r="A4970" i="2"/>
  <c r="P4968" i="2"/>
  <c r="Q4968" i="2"/>
  <c r="S4968" i="2"/>
  <c r="A4971" i="2" l="1"/>
  <c r="N4970" i="2"/>
  <c r="O4970" i="2" s="1"/>
  <c r="Q4969" i="2"/>
  <c r="P4969" i="2"/>
  <c r="S4969" i="2"/>
  <c r="Q4970" i="2" l="1"/>
  <c r="P4970" i="2"/>
  <c r="S4970" i="2"/>
  <c r="N4971" i="2"/>
  <c r="O4971" i="2" s="1"/>
  <c r="A4972" i="2"/>
  <c r="S4971" i="2" l="1"/>
  <c r="Q4971" i="2"/>
  <c r="P4971" i="2"/>
  <c r="A4973" i="2"/>
  <c r="N4972" i="2"/>
  <c r="O4972" i="2" s="1"/>
  <c r="Q4972" i="2" l="1"/>
  <c r="P4972" i="2"/>
  <c r="S4972" i="2"/>
  <c r="A4974" i="2"/>
  <c r="N4973" i="2"/>
  <c r="O4973" i="2" s="1"/>
  <c r="P4973" i="2" l="1"/>
  <c r="Q4973" i="2"/>
  <c r="S4973" i="2"/>
  <c r="A4975" i="2"/>
  <c r="N4974" i="2"/>
  <c r="O4974" i="2" s="1"/>
  <c r="P4974" i="2" l="1"/>
  <c r="Q4974" i="2"/>
  <c r="S4974" i="2"/>
  <c r="A4976" i="2"/>
  <c r="N4975" i="2"/>
  <c r="O4975" i="2" s="1"/>
  <c r="P4975" i="2" l="1"/>
  <c r="Q4975" i="2"/>
  <c r="S4975" i="2"/>
  <c r="A4977" i="2"/>
  <c r="N4976" i="2"/>
  <c r="O4976" i="2" s="1"/>
  <c r="P4976" i="2" l="1"/>
  <c r="Q4976" i="2"/>
  <c r="S4976" i="2"/>
  <c r="N4977" i="2"/>
  <c r="O4977" i="2" s="1"/>
  <c r="A4979" i="2"/>
  <c r="A4978" i="2"/>
  <c r="N4978" i="2" l="1"/>
  <c r="O4978" i="2" s="1"/>
  <c r="A4980" i="2"/>
  <c r="N4979" i="2"/>
  <c r="O4979" i="2" s="1"/>
  <c r="Q4977" i="2"/>
  <c r="S4977" i="2"/>
  <c r="P4977" i="2"/>
  <c r="S4978" i="2" l="1"/>
  <c r="Q4978" i="2"/>
  <c r="P4978" i="2"/>
  <c r="P4979" i="2"/>
  <c r="S4979" i="2"/>
  <c r="Q4979" i="2"/>
  <c r="N4980" i="2"/>
  <c r="O4980" i="2" s="1"/>
  <c r="A4981" i="2"/>
  <c r="P4980" i="2" l="1"/>
  <c r="Q4980" i="2"/>
  <c r="S4980" i="2"/>
  <c r="A4982" i="2"/>
  <c r="N4981" i="2"/>
  <c r="O4981" i="2" s="1"/>
  <c r="P4981" i="2" l="1"/>
  <c r="Q4981" i="2"/>
  <c r="S4981" i="2"/>
  <c r="A4983" i="2"/>
  <c r="N4982" i="2"/>
  <c r="O4982" i="2" s="1"/>
  <c r="P4982" i="2" l="1"/>
  <c r="Q4982" i="2"/>
  <c r="S4982" i="2"/>
  <c r="N4983" i="2"/>
  <c r="O4983" i="2" s="1"/>
  <c r="A4984" i="2"/>
  <c r="S4983" i="2" l="1"/>
  <c r="Q4983" i="2"/>
  <c r="P4983" i="2"/>
  <c r="N4984" i="2"/>
  <c r="O4984" i="2" s="1"/>
  <c r="A4985" i="2"/>
  <c r="P4984" i="2" l="1"/>
  <c r="Q4984" i="2"/>
  <c r="S4984" i="2"/>
  <c r="N4985" i="2"/>
  <c r="O4985" i="2" s="1"/>
  <c r="A4986" i="2"/>
  <c r="S4985" i="2" l="1"/>
  <c r="Q4985" i="2"/>
  <c r="P4985" i="2"/>
  <c r="N4986" i="2"/>
  <c r="O4986" i="2" s="1"/>
  <c r="A4987" i="2"/>
  <c r="Q4986" i="2" l="1"/>
  <c r="S4986" i="2"/>
  <c r="P4986" i="2"/>
  <c r="N4987" i="2"/>
  <c r="O4987" i="2" s="1"/>
  <c r="A4988" i="2"/>
  <c r="Q4987" i="2" l="1"/>
  <c r="S4987" i="2"/>
  <c r="P4987" i="2"/>
  <c r="N4988" i="2"/>
  <c r="O4988" i="2" s="1"/>
  <c r="A4989" i="2"/>
  <c r="Q4988" i="2" l="1"/>
  <c r="P4988" i="2"/>
  <c r="S4988" i="2"/>
  <c r="N4989" i="2"/>
  <c r="O4989" i="2" s="1"/>
  <c r="A4990" i="2"/>
  <c r="P4989" i="2" l="1"/>
  <c r="S4989" i="2"/>
  <c r="Q4989" i="2"/>
  <c r="N4990" i="2"/>
  <c r="O4990" i="2" s="1"/>
  <c r="A4991" i="2"/>
  <c r="Q4990" i="2" l="1"/>
  <c r="P4990" i="2"/>
  <c r="S4990" i="2"/>
  <c r="N4991" i="2"/>
  <c r="O4991" i="2" s="1"/>
  <c r="A4992" i="2"/>
  <c r="Q4991" i="2" l="1"/>
  <c r="P4991" i="2"/>
  <c r="S4991" i="2"/>
  <c r="N4992" i="2"/>
  <c r="O4992" i="2" s="1"/>
  <c r="A4993" i="2"/>
  <c r="Q4992" i="2" l="1"/>
  <c r="P4992" i="2"/>
  <c r="S4992" i="2"/>
  <c r="N4993" i="2"/>
  <c r="O4993" i="2" s="1"/>
  <c r="A4994" i="2"/>
  <c r="P4993" i="2" l="1"/>
  <c r="Q4993" i="2"/>
  <c r="S4993" i="2"/>
  <c r="N4994" i="2"/>
  <c r="O4994" i="2" s="1"/>
  <c r="A4995" i="2"/>
  <c r="P4994" i="2" l="1"/>
  <c r="S4994" i="2"/>
  <c r="Q4994" i="2"/>
  <c r="N4995" i="2"/>
  <c r="O4995" i="2" s="1"/>
  <c r="A4996" i="2"/>
  <c r="S4995" i="2" l="1"/>
  <c r="P4995" i="2"/>
  <c r="Q4995" i="2"/>
  <c r="N4996" i="2"/>
  <c r="O4996" i="2" s="1"/>
  <c r="A4997" i="2"/>
  <c r="P4996" i="2" l="1"/>
  <c r="S4996" i="2"/>
  <c r="Q4996" i="2"/>
  <c r="N4997" i="2"/>
  <c r="O4997" i="2" s="1"/>
  <c r="A4998" i="2"/>
  <c r="Q4997" i="2" l="1"/>
  <c r="S4997" i="2"/>
  <c r="P4997" i="2"/>
  <c r="N4998" i="2"/>
  <c r="O4998" i="2" s="1"/>
  <c r="A4999" i="2"/>
  <c r="S4998" i="2" l="1"/>
  <c r="P4998" i="2"/>
  <c r="Q4998" i="2"/>
  <c r="A5000" i="2"/>
  <c r="N4999" i="2"/>
  <c r="O4999" i="2" s="1"/>
  <c r="A5001" i="2" l="1"/>
  <c r="N5000" i="2"/>
  <c r="O5000" i="2" s="1"/>
  <c r="Q4999" i="2"/>
  <c r="P4999" i="2"/>
  <c r="S4999" i="2"/>
  <c r="Q5000" i="2" l="1"/>
  <c r="P5000" i="2"/>
  <c r="S5000" i="2"/>
  <c r="N5001" i="2"/>
  <c r="O5001" i="2" s="1"/>
  <c r="A5002" i="2"/>
  <c r="A5003" i="2" l="1"/>
  <c r="N5002" i="2"/>
  <c r="O5002" i="2" s="1"/>
  <c r="P5001" i="2"/>
  <c r="Q5001" i="2"/>
  <c r="S5001" i="2"/>
  <c r="P5002" i="2" l="1"/>
  <c r="Q5002" i="2"/>
  <c r="S5002" i="2"/>
  <c r="A5004" i="2"/>
  <c r="N5003" i="2"/>
  <c r="O5003" i="2" s="1"/>
  <c r="N5004" i="2" l="1"/>
  <c r="O5004" i="2" s="1"/>
  <c r="A5005" i="2"/>
  <c r="Q5003" i="2"/>
  <c r="P5003" i="2"/>
  <c r="S5003" i="2"/>
  <c r="A5006" i="2" l="1"/>
  <c r="N5005" i="2"/>
  <c r="O5005" i="2" s="1"/>
  <c r="P5004" i="2"/>
  <c r="S5004" i="2"/>
  <c r="Q5004" i="2"/>
  <c r="Q5005" i="2" l="1"/>
  <c r="P5005" i="2"/>
  <c r="S5005" i="2"/>
  <c r="A5007" i="2"/>
  <c r="N5006" i="2"/>
  <c r="O5006" i="2" s="1"/>
  <c r="Q5006" i="2" l="1"/>
  <c r="P5006" i="2"/>
  <c r="S5006" i="2"/>
  <c r="N5007" i="2"/>
  <c r="O5007" i="2" s="1"/>
  <c r="A5008" i="2"/>
  <c r="A5009" i="2" l="1"/>
  <c r="N5008" i="2"/>
  <c r="O5008" i="2" s="1"/>
  <c r="Q5007" i="2"/>
  <c r="P5007" i="2"/>
  <c r="S5007" i="2"/>
  <c r="P5008" i="2" l="1"/>
  <c r="Q5008" i="2"/>
  <c r="S5008" i="2"/>
  <c r="N5009" i="2"/>
  <c r="O5009" i="2" s="1"/>
  <c r="A5010" i="2"/>
  <c r="P5009" i="2" l="1"/>
  <c r="Q5009" i="2"/>
  <c r="S5009" i="2"/>
  <c r="A5011" i="2"/>
  <c r="N5010" i="2"/>
  <c r="O5010" i="2" s="1"/>
  <c r="A5012" i="2" l="1"/>
  <c r="N5011" i="2"/>
  <c r="O5011" i="2" s="1"/>
  <c r="Q5010" i="2"/>
  <c r="P5010" i="2"/>
  <c r="S5010" i="2"/>
  <c r="Q5011" i="2" l="1"/>
  <c r="P5011" i="2"/>
  <c r="S5011" i="2"/>
  <c r="A5013" i="2"/>
  <c r="N5012" i="2"/>
  <c r="O5012" i="2" s="1"/>
  <c r="A5014" i="2" l="1"/>
  <c r="N5013" i="2"/>
  <c r="O5013" i="2" s="1"/>
  <c r="P5012" i="2"/>
  <c r="Q5012" i="2"/>
  <c r="S5012" i="2"/>
  <c r="A5015" i="2" l="1"/>
  <c r="N5014" i="2"/>
  <c r="O5014" i="2" s="1"/>
  <c r="P5013" i="2"/>
  <c r="Q5013" i="2"/>
  <c r="S5013" i="2"/>
  <c r="P5014" i="2" l="1"/>
  <c r="Q5014" i="2"/>
  <c r="S5014" i="2"/>
  <c r="N5015" i="2"/>
  <c r="O5015" i="2" s="1"/>
  <c r="A5017" i="2"/>
  <c r="A5016" i="2"/>
  <c r="S5015" i="2" l="1"/>
  <c r="Q5015" i="2"/>
  <c r="P5015" i="2"/>
  <c r="N5016" i="2"/>
  <c r="O5016" i="2" s="1"/>
  <c r="A5018" i="2"/>
  <c r="N5017" i="2"/>
  <c r="O5017" i="2" s="1"/>
  <c r="S5016" i="2" l="1"/>
  <c r="Q5016" i="2"/>
  <c r="P5016" i="2"/>
  <c r="P5017" i="2"/>
  <c r="S5017" i="2"/>
  <c r="Q5017" i="2"/>
  <c r="N5018" i="2"/>
  <c r="O5018" i="2" s="1"/>
  <c r="A5019" i="2"/>
  <c r="A5020" i="2" l="1"/>
  <c r="N5019" i="2"/>
  <c r="O5019" i="2" s="1"/>
  <c r="P5018" i="2"/>
  <c r="T5018" i="2" s="1"/>
  <c r="Q5018" i="2"/>
  <c r="S5018" i="2"/>
  <c r="P5019" i="2" l="1"/>
  <c r="T5019" i="2" s="1"/>
  <c r="Q5019" i="2"/>
  <c r="S5019" i="2"/>
  <c r="A5021" i="2"/>
  <c r="N5020" i="2"/>
  <c r="O5020" i="2" s="1"/>
  <c r="P5020" i="2" l="1"/>
  <c r="T5020" i="2" s="1"/>
  <c r="Q5020" i="2"/>
  <c r="S5020" i="2"/>
  <c r="N5021" i="2"/>
  <c r="O5021" i="2" s="1"/>
  <c r="A5022" i="2"/>
  <c r="P5021" i="2" l="1"/>
  <c r="T5021" i="2" s="1"/>
  <c r="S5021" i="2"/>
  <c r="Q5021" i="2"/>
  <c r="N5022" i="2"/>
  <c r="O5022" i="2" s="1"/>
  <c r="A5023" i="2"/>
  <c r="Q5022" i="2" l="1"/>
  <c r="P5022" i="2"/>
  <c r="T5022" i="2" s="1"/>
  <c r="S5022" i="2"/>
  <c r="N5023" i="2"/>
  <c r="O5023" i="2" s="1"/>
  <c r="A5024" i="2"/>
  <c r="N5024" i="2" l="1"/>
  <c r="O5024" i="2" s="1"/>
  <c r="A5025" i="2"/>
  <c r="P5023" i="2"/>
  <c r="T5023" i="2" s="1"/>
  <c r="S5023" i="2"/>
  <c r="Q5023" i="2"/>
  <c r="N5025" i="2" l="1"/>
  <c r="O5025" i="2" s="1"/>
  <c r="A5026" i="2"/>
  <c r="Q5024" i="2"/>
  <c r="P5024" i="2"/>
  <c r="T5024" i="2" s="1"/>
  <c r="S5024" i="2"/>
  <c r="N5026" i="2" l="1"/>
  <c r="O5026" i="2" s="1"/>
  <c r="A5027" i="2"/>
  <c r="S5025" i="2"/>
  <c r="P5025" i="2"/>
  <c r="T5025" i="2" s="1"/>
  <c r="Q5025" i="2"/>
  <c r="N5027" i="2" l="1"/>
  <c r="O5027" i="2" s="1"/>
  <c r="A5028" i="2"/>
  <c r="Q5026" i="2"/>
  <c r="S5026" i="2"/>
  <c r="P5026" i="2"/>
  <c r="T5026" i="2" s="1"/>
  <c r="N5028" i="2" l="1"/>
  <c r="O5028" i="2" s="1"/>
  <c r="A5029" i="2"/>
  <c r="P5027" i="2"/>
  <c r="T5027" i="2" s="1"/>
  <c r="Q5027" i="2"/>
  <c r="S5027" i="2"/>
  <c r="N5029" i="2" l="1"/>
  <c r="O5029" i="2" s="1"/>
  <c r="A5030" i="2"/>
  <c r="Q5028" i="2"/>
  <c r="S5028" i="2"/>
  <c r="P5028" i="2"/>
  <c r="T5028" i="2" s="1"/>
  <c r="N5030" i="2" l="1"/>
  <c r="O5030" i="2" s="1"/>
  <c r="A5031" i="2"/>
  <c r="P5029" i="2"/>
  <c r="T5029" i="2" s="1"/>
  <c r="Q5029" i="2"/>
  <c r="S5029" i="2"/>
  <c r="N5031" i="2" l="1"/>
  <c r="O5031" i="2" s="1"/>
  <c r="A5032" i="2"/>
  <c r="P5030" i="2"/>
  <c r="T5030" i="2" s="1"/>
  <c r="S5030" i="2"/>
  <c r="Q5030" i="2"/>
  <c r="N5032" i="2" l="1"/>
  <c r="O5032" i="2" s="1"/>
  <c r="A5033" i="2"/>
  <c r="S5031" i="2"/>
  <c r="P5031" i="2"/>
  <c r="T5031" i="2" s="1"/>
  <c r="Q5031" i="2"/>
  <c r="N5033" i="2" l="1"/>
  <c r="O5033" i="2" s="1"/>
  <c r="A5034" i="2"/>
  <c r="S5032" i="2"/>
  <c r="P5032" i="2"/>
  <c r="T5032" i="2" s="1"/>
  <c r="Q5032" i="2"/>
  <c r="N5034" i="2" l="1"/>
  <c r="O5034" i="2" s="1"/>
  <c r="A5035" i="2"/>
  <c r="Q5033" i="2"/>
  <c r="S5033" i="2"/>
  <c r="P5033" i="2"/>
  <c r="T5033" i="2" s="1"/>
  <c r="N5035" i="2" l="1"/>
  <c r="O5035" i="2" s="1"/>
  <c r="A5036" i="2"/>
  <c r="Q5034" i="2"/>
  <c r="P5034" i="2"/>
  <c r="T5034" i="2" s="1"/>
  <c r="S5034" i="2"/>
  <c r="N5036" i="2" l="1"/>
  <c r="O5036" i="2" s="1"/>
  <c r="A5037" i="2"/>
  <c r="S5035" i="2"/>
  <c r="Q5035" i="2"/>
  <c r="P5035" i="2"/>
  <c r="T5035" i="2" s="1"/>
  <c r="A5038" i="2" l="1"/>
  <c r="N5037" i="2"/>
  <c r="O5037" i="2" s="1"/>
  <c r="Q5036" i="2"/>
  <c r="S5036" i="2"/>
  <c r="P5036" i="2"/>
  <c r="T5036" i="2" s="1"/>
  <c r="P5037" i="2" l="1"/>
  <c r="T5037" i="2" s="1"/>
  <c r="Q5037" i="2"/>
  <c r="S5037" i="2"/>
  <c r="A5039" i="2"/>
  <c r="N5038" i="2"/>
  <c r="O5038" i="2" s="1"/>
  <c r="Q5038" i="2" l="1"/>
  <c r="P5038" i="2"/>
  <c r="T5038" i="2" s="1"/>
  <c r="S5038" i="2"/>
  <c r="N5039" i="2"/>
  <c r="O5039" i="2" s="1"/>
  <c r="A5040" i="2"/>
  <c r="A5041" i="2" l="1"/>
  <c r="N5040" i="2"/>
  <c r="O5040" i="2" s="1"/>
  <c r="Q5039" i="2"/>
  <c r="S5039" i="2"/>
  <c r="P5039" i="2"/>
  <c r="T5039" i="2" s="1"/>
  <c r="P5040" i="2" l="1"/>
  <c r="T5040" i="2" s="1"/>
  <c r="Q5040" i="2"/>
  <c r="S5040" i="2"/>
  <c r="A5042" i="2"/>
  <c r="N5041" i="2"/>
  <c r="O5041" i="2" s="1"/>
  <c r="Q5041" i="2" l="1"/>
  <c r="P5041" i="2"/>
  <c r="T5041" i="2" s="1"/>
  <c r="S5041" i="2"/>
  <c r="N5042" i="2"/>
  <c r="O5042" i="2" s="1"/>
  <c r="A5043" i="2"/>
  <c r="A5044" i="2" l="1"/>
  <c r="N5043" i="2"/>
  <c r="O5043" i="2" s="1"/>
  <c r="S5042" i="2"/>
  <c r="P5042" i="2"/>
  <c r="T5042" i="2" s="1"/>
  <c r="Q5042" i="2"/>
  <c r="P5043" i="2" l="1"/>
  <c r="T5043" i="2" s="1"/>
  <c r="Q5043" i="2"/>
  <c r="S5043" i="2"/>
  <c r="A5045" i="2"/>
  <c r="N5044" i="2"/>
  <c r="O5044" i="2" s="1"/>
  <c r="Q5044" i="2" l="1"/>
  <c r="P5044" i="2"/>
  <c r="T5044" i="2" s="1"/>
  <c r="S5044" i="2"/>
  <c r="N5045" i="2"/>
  <c r="O5045" i="2" s="1"/>
  <c r="A5046" i="2"/>
  <c r="A5047" i="2" l="1"/>
  <c r="N5046" i="2"/>
  <c r="O5046" i="2" s="1"/>
  <c r="Q5045" i="2"/>
  <c r="P5045" i="2"/>
  <c r="T5045" i="2" s="1"/>
  <c r="S5045" i="2"/>
  <c r="Q5046" i="2" l="1"/>
  <c r="P5046" i="2"/>
  <c r="T5046" i="2" s="1"/>
  <c r="S5046" i="2"/>
  <c r="N5047" i="2"/>
  <c r="O5047" i="2" s="1"/>
  <c r="A5048" i="2"/>
  <c r="A5049" i="2" l="1"/>
  <c r="N5048" i="2"/>
  <c r="O5048" i="2" s="1"/>
  <c r="P5047" i="2"/>
  <c r="T5047" i="2" s="1"/>
  <c r="S5047" i="2"/>
  <c r="Q5047" i="2"/>
  <c r="Q5048" i="2" l="1"/>
  <c r="P5048" i="2"/>
  <c r="T5048" i="2" s="1"/>
  <c r="S5048" i="2"/>
  <c r="A5050" i="2"/>
  <c r="N5049" i="2"/>
  <c r="O5049" i="2" s="1"/>
  <c r="P5049" i="2" l="1"/>
  <c r="T5049" i="2" s="1"/>
  <c r="Q5049" i="2"/>
  <c r="S5049" i="2"/>
  <c r="A5051" i="2"/>
  <c r="N5050" i="2"/>
  <c r="O5050" i="2" s="1"/>
  <c r="Q5050" i="2" l="1"/>
  <c r="P5050" i="2"/>
  <c r="T5050" i="2" s="1"/>
  <c r="S5050" i="2"/>
  <c r="A5052" i="2"/>
  <c r="N5051" i="2"/>
  <c r="O5051" i="2" s="1"/>
  <c r="Q5051" i="2" l="1"/>
  <c r="P5051" i="2"/>
  <c r="T5051" i="2" s="1"/>
  <c r="S5051" i="2"/>
  <c r="A5053" i="2"/>
  <c r="N5052" i="2"/>
  <c r="O5052" i="2" s="1"/>
  <c r="P5052" i="2" l="1"/>
  <c r="T5052" i="2" s="1"/>
  <c r="Q5052" i="2"/>
  <c r="S5052" i="2"/>
  <c r="N5053" i="2"/>
  <c r="O5053" i="2" s="1"/>
  <c r="A5055" i="2"/>
  <c r="A5054" i="2"/>
  <c r="N5054" i="2" l="1"/>
  <c r="O5054" i="2" s="1"/>
  <c r="A5056" i="2"/>
  <c r="N5055" i="2"/>
  <c r="O5055" i="2" s="1"/>
  <c r="S5053" i="2"/>
  <c r="P5053" i="2"/>
  <c r="T5053" i="2" s="1"/>
  <c r="Q5053" i="2"/>
  <c r="Q5054" i="2" l="1"/>
  <c r="P5054" i="2"/>
  <c r="T5054" i="2" s="1"/>
  <c r="S5054" i="2"/>
  <c r="P5055" i="2"/>
  <c r="T5055" i="2" s="1"/>
  <c r="Q5055" i="2"/>
  <c r="S5055" i="2"/>
  <c r="N5056" i="2"/>
  <c r="O5056" i="2" s="1"/>
  <c r="A5057" i="2"/>
  <c r="A5058" i="2" l="1"/>
  <c r="N5057" i="2"/>
  <c r="O5057" i="2" s="1"/>
  <c r="Q5056" i="2"/>
  <c r="P5056" i="2"/>
  <c r="S5056" i="2"/>
  <c r="Q5057" i="2" l="1"/>
  <c r="P5057" i="2"/>
  <c r="S5057" i="2"/>
  <c r="A5059" i="2"/>
  <c r="N5058" i="2"/>
  <c r="O5058" i="2" s="1"/>
  <c r="Q5058" i="2" l="1"/>
  <c r="P5058" i="2"/>
  <c r="S5058" i="2"/>
  <c r="N5059" i="2"/>
  <c r="O5059" i="2" s="1"/>
  <c r="A5060" i="2"/>
  <c r="N5060" i="2" l="1"/>
  <c r="O5060" i="2" s="1"/>
  <c r="A5061" i="2"/>
  <c r="S5059" i="2"/>
  <c r="P5059" i="2"/>
  <c r="Q5059" i="2"/>
  <c r="P5060" i="2" l="1"/>
  <c r="Q5060" i="2"/>
  <c r="S5060" i="2"/>
  <c r="N5061" i="2"/>
  <c r="O5061" i="2" s="1"/>
  <c r="A5062" i="2"/>
  <c r="N5062" i="2" l="1"/>
  <c r="O5062" i="2" s="1"/>
  <c r="A5063" i="2"/>
  <c r="P5061" i="2"/>
  <c r="Q5061" i="2"/>
  <c r="S5061" i="2"/>
  <c r="N5063" i="2" l="1"/>
  <c r="O5063" i="2" s="1"/>
  <c r="A5064" i="2"/>
  <c r="S5062" i="2"/>
  <c r="P5062" i="2"/>
  <c r="Q5062" i="2"/>
  <c r="N5064" i="2" l="1"/>
  <c r="O5064" i="2" s="1"/>
  <c r="A5065" i="2"/>
  <c r="P5063" i="2"/>
  <c r="S5063" i="2"/>
  <c r="Q5063" i="2"/>
  <c r="N5065" i="2" l="1"/>
  <c r="O5065" i="2" s="1"/>
  <c r="A5066" i="2"/>
  <c r="Q5064" i="2"/>
  <c r="P5064" i="2"/>
  <c r="S5064" i="2"/>
  <c r="N5066" i="2" l="1"/>
  <c r="O5066" i="2" s="1"/>
  <c r="A5067" i="2"/>
  <c r="Q5065" i="2"/>
  <c r="P5065" i="2"/>
  <c r="S5065" i="2"/>
  <c r="N5067" i="2" l="1"/>
  <c r="O5067" i="2" s="1"/>
  <c r="A5068" i="2"/>
  <c r="S5066" i="2"/>
  <c r="Q5066" i="2"/>
  <c r="P5066" i="2"/>
  <c r="N5068" i="2" l="1"/>
  <c r="O5068" i="2" s="1"/>
  <c r="A5069" i="2"/>
  <c r="S5067" i="2"/>
  <c r="Q5067" i="2"/>
  <c r="P5067" i="2"/>
  <c r="N5069" i="2" l="1"/>
  <c r="O5069" i="2" s="1"/>
  <c r="A5070" i="2"/>
  <c r="S5068" i="2"/>
  <c r="Q5068" i="2"/>
  <c r="P5068" i="2"/>
  <c r="N5070" i="2" l="1"/>
  <c r="O5070" i="2" s="1"/>
  <c r="A5071" i="2"/>
  <c r="Q5069" i="2"/>
  <c r="P5069" i="2"/>
  <c r="S5069" i="2"/>
  <c r="N5071" i="2" l="1"/>
  <c r="O5071" i="2" s="1"/>
  <c r="A5072" i="2"/>
  <c r="P5070" i="2"/>
  <c r="S5070" i="2"/>
  <c r="Q5070" i="2"/>
  <c r="N5072" i="2" l="1"/>
  <c r="O5072" i="2" s="1"/>
  <c r="A5073" i="2"/>
  <c r="P5071" i="2"/>
  <c r="S5071" i="2"/>
  <c r="Q5071" i="2"/>
  <c r="N5073" i="2" l="1"/>
  <c r="O5073" i="2" s="1"/>
  <c r="A5074" i="2"/>
  <c r="Q5072" i="2"/>
  <c r="P5072" i="2"/>
  <c r="S5072" i="2"/>
  <c r="N5074" i="2" l="1"/>
  <c r="O5074" i="2" s="1"/>
  <c r="A5075" i="2"/>
  <c r="S5073" i="2"/>
  <c r="P5073" i="2"/>
  <c r="Q5073" i="2"/>
  <c r="A5076" i="2" l="1"/>
  <c r="N5075" i="2"/>
  <c r="O5075" i="2" s="1"/>
  <c r="Q5074" i="2"/>
  <c r="S5074" i="2"/>
  <c r="P5074" i="2"/>
  <c r="P5075" i="2" l="1"/>
  <c r="Q5075" i="2"/>
  <c r="S5075" i="2"/>
  <c r="A5077" i="2"/>
  <c r="N5076" i="2"/>
  <c r="O5076" i="2" s="1"/>
  <c r="N5077" i="2" l="1"/>
  <c r="O5077" i="2" s="1"/>
  <c r="A5078" i="2"/>
  <c r="Q5076" i="2"/>
  <c r="P5076" i="2"/>
  <c r="S5076" i="2"/>
  <c r="A5079" i="2" l="1"/>
  <c r="N5078" i="2"/>
  <c r="O5078" i="2" s="1"/>
  <c r="P5077" i="2"/>
  <c r="S5077" i="2"/>
  <c r="Q5077" i="2"/>
  <c r="Q5078" i="2" l="1"/>
  <c r="P5078" i="2"/>
  <c r="S5078" i="2"/>
  <c r="A5080" i="2"/>
  <c r="N5079" i="2"/>
  <c r="O5079" i="2" s="1"/>
  <c r="N5080" i="2" l="1"/>
  <c r="O5080" i="2" s="1"/>
  <c r="A5081" i="2"/>
  <c r="P5079" i="2"/>
  <c r="Q5079" i="2"/>
  <c r="S5079" i="2"/>
  <c r="A5082" i="2" l="1"/>
  <c r="N5081" i="2"/>
  <c r="O5081" i="2" s="1"/>
  <c r="S5080" i="2"/>
  <c r="P5080" i="2"/>
  <c r="Q5080" i="2"/>
  <c r="P5081" i="2" l="1"/>
  <c r="Q5081" i="2"/>
  <c r="S5081" i="2"/>
  <c r="A5083" i="2"/>
  <c r="N5082" i="2"/>
  <c r="O5082" i="2" s="1"/>
  <c r="N5083" i="2" l="1"/>
  <c r="O5083" i="2" s="1"/>
  <c r="A5084" i="2"/>
  <c r="Q5082" i="2"/>
  <c r="P5082" i="2"/>
  <c r="S5082" i="2"/>
  <c r="A5085" i="2" l="1"/>
  <c r="N5084" i="2"/>
  <c r="O5084" i="2" s="1"/>
  <c r="S5083" i="2"/>
  <c r="Q5083" i="2"/>
  <c r="P5083" i="2"/>
  <c r="Q5084" i="2" l="1"/>
  <c r="P5084" i="2"/>
  <c r="S5084" i="2"/>
  <c r="N5085" i="2"/>
  <c r="O5085" i="2" s="1"/>
  <c r="A5086" i="2"/>
  <c r="S5085" i="2" l="1"/>
  <c r="Q5085" i="2"/>
  <c r="P5085" i="2"/>
  <c r="A5087" i="2"/>
  <c r="N5086" i="2"/>
  <c r="O5086" i="2" s="1"/>
  <c r="Q5086" i="2" l="1"/>
  <c r="P5086" i="2"/>
  <c r="S5086" i="2"/>
  <c r="A5088" i="2"/>
  <c r="N5087" i="2"/>
  <c r="O5087" i="2" s="1"/>
  <c r="P5087" i="2" l="1"/>
  <c r="Q5087" i="2"/>
  <c r="S5087" i="2"/>
  <c r="A5089" i="2"/>
  <c r="N5088" i="2"/>
  <c r="O5088" i="2" s="1"/>
  <c r="Q5088" i="2" l="1"/>
  <c r="P5088" i="2"/>
  <c r="S5088" i="2"/>
  <c r="A5090" i="2"/>
  <c r="N5089" i="2"/>
  <c r="O5089" i="2" s="1"/>
  <c r="P5089" i="2" l="1"/>
  <c r="Q5089" i="2"/>
  <c r="S5089" i="2"/>
  <c r="A5091" i="2"/>
  <c r="N5090" i="2"/>
  <c r="O5090" i="2" s="1"/>
  <c r="Q5090" i="2" l="1"/>
  <c r="P5090" i="2"/>
  <c r="S5090" i="2"/>
  <c r="N5091" i="2"/>
  <c r="O5091" i="2" s="1"/>
  <c r="A5092" i="2"/>
  <c r="A5093" i="2"/>
  <c r="A5094" i="2" l="1"/>
  <c r="N5093" i="2"/>
  <c r="O5093" i="2" s="1"/>
  <c r="N5092" i="2"/>
  <c r="O5092" i="2" s="1"/>
  <c r="S5091" i="2"/>
  <c r="P5091" i="2"/>
  <c r="Q5091" i="2"/>
  <c r="S5092" i="2" l="1"/>
  <c r="Q5092" i="2"/>
  <c r="P5092" i="2"/>
  <c r="Q5093" i="2"/>
  <c r="P5093" i="2"/>
  <c r="S5093" i="2"/>
  <c r="N5094" i="2"/>
  <c r="O5094" i="2" s="1"/>
  <c r="A5095" i="2"/>
  <c r="A5096" i="2" l="1"/>
  <c r="N5095" i="2"/>
  <c r="O5095" i="2" s="1"/>
  <c r="Q5094" i="2"/>
  <c r="S5094" i="2"/>
  <c r="P5094" i="2"/>
  <c r="P5095" i="2" l="1"/>
  <c r="Q5095" i="2"/>
  <c r="S5095" i="2"/>
  <c r="A5097" i="2"/>
  <c r="N5096" i="2"/>
  <c r="O5096" i="2" s="1"/>
  <c r="Q5096" i="2" l="1"/>
  <c r="P5096" i="2"/>
  <c r="S5096" i="2"/>
  <c r="N5097" i="2"/>
  <c r="O5097" i="2" s="1"/>
  <c r="A5098" i="2"/>
  <c r="N5098" i="2" l="1"/>
  <c r="O5098" i="2" s="1"/>
  <c r="A5099" i="2"/>
  <c r="P5097" i="2"/>
  <c r="S5097" i="2"/>
  <c r="Q5097" i="2"/>
  <c r="N5099" i="2" l="1"/>
  <c r="O5099" i="2" s="1"/>
  <c r="A5100" i="2"/>
  <c r="P5098" i="2"/>
  <c r="Q5098" i="2"/>
  <c r="S5098" i="2"/>
  <c r="N5100" i="2" l="1"/>
  <c r="O5100" i="2" s="1"/>
  <c r="A5101" i="2"/>
  <c r="S5099" i="2"/>
  <c r="Q5099" i="2"/>
  <c r="P5099" i="2"/>
  <c r="S5100" i="2" l="1"/>
  <c r="Q5100" i="2"/>
  <c r="P5100" i="2"/>
  <c r="N5101" i="2"/>
  <c r="O5101" i="2" s="1"/>
  <c r="A5102" i="2"/>
  <c r="P5101" i="2" l="1"/>
  <c r="Q5101" i="2"/>
  <c r="S5101" i="2"/>
  <c r="N5102" i="2"/>
  <c r="O5102" i="2" s="1"/>
  <c r="A5103" i="2"/>
  <c r="P5102" i="2" l="1"/>
  <c r="S5102" i="2"/>
  <c r="Q5102" i="2"/>
  <c r="N5103" i="2"/>
  <c r="O5103" i="2" s="1"/>
  <c r="A5104" i="2"/>
  <c r="P5103" i="2" l="1"/>
  <c r="Q5103" i="2"/>
  <c r="S5103" i="2"/>
  <c r="N5104" i="2"/>
  <c r="O5104" i="2" s="1"/>
  <c r="A5105" i="2"/>
  <c r="Q5104" i="2" l="1"/>
  <c r="P5104" i="2"/>
  <c r="S5104" i="2"/>
  <c r="N5105" i="2"/>
  <c r="O5105" i="2" s="1"/>
  <c r="A5106" i="2"/>
  <c r="P5105" i="2" l="1"/>
  <c r="Q5105" i="2"/>
  <c r="S5105" i="2"/>
  <c r="N5106" i="2"/>
  <c r="O5106" i="2" s="1"/>
  <c r="A5107" i="2"/>
  <c r="S5106" i="2" l="1"/>
  <c r="Q5106" i="2"/>
  <c r="P5106" i="2"/>
  <c r="N5107" i="2"/>
  <c r="O5107" i="2" s="1"/>
  <c r="A5108" i="2"/>
  <c r="Q5107" i="2" l="1"/>
  <c r="S5107" i="2"/>
  <c r="P5107" i="2"/>
  <c r="N5108" i="2"/>
  <c r="O5108" i="2" s="1"/>
  <c r="A5109" i="2"/>
  <c r="P5108" i="2" l="1"/>
  <c r="Q5108" i="2"/>
  <c r="S5108" i="2"/>
  <c r="N5109" i="2"/>
  <c r="O5109" i="2" s="1"/>
  <c r="A5110" i="2"/>
  <c r="S5109" i="2" l="1"/>
  <c r="Q5109" i="2"/>
  <c r="P5109" i="2"/>
  <c r="N5110" i="2"/>
  <c r="O5110" i="2" s="1"/>
  <c r="A5111" i="2"/>
  <c r="P5110" i="2" l="1"/>
  <c r="Q5110" i="2"/>
  <c r="S5110" i="2"/>
  <c r="N5111" i="2"/>
  <c r="O5111" i="2" s="1"/>
  <c r="A5112" i="2"/>
  <c r="S5111" i="2" l="1"/>
  <c r="Q5111" i="2"/>
  <c r="P5111" i="2"/>
  <c r="N5112" i="2"/>
  <c r="O5112" i="2" s="1"/>
  <c r="A5113" i="2"/>
  <c r="P5112" i="2" l="1"/>
  <c r="Q5112" i="2"/>
  <c r="S5112" i="2"/>
  <c r="A5114" i="2"/>
  <c r="N5113" i="2"/>
  <c r="O5113" i="2" s="1"/>
  <c r="A5115" i="2" l="1"/>
  <c r="N5114" i="2"/>
  <c r="O5114" i="2" s="1"/>
  <c r="Q5113" i="2"/>
  <c r="P5113" i="2"/>
  <c r="S5113" i="2"/>
  <c r="P5114" i="2" l="1"/>
  <c r="Q5114" i="2"/>
  <c r="S5114" i="2"/>
  <c r="N5115" i="2"/>
  <c r="O5115" i="2" s="1"/>
  <c r="A5116" i="2"/>
  <c r="A5117" i="2" l="1"/>
  <c r="N5116" i="2"/>
  <c r="O5116" i="2" s="1"/>
  <c r="S5115" i="2"/>
  <c r="P5115" i="2"/>
  <c r="Q5115" i="2"/>
  <c r="P5116" i="2" l="1"/>
  <c r="Q5116" i="2"/>
  <c r="S5116" i="2"/>
  <c r="A5118" i="2"/>
  <c r="N5117" i="2"/>
  <c r="O5117" i="2" s="1"/>
  <c r="P5117" i="2" l="1"/>
  <c r="Q5117" i="2"/>
  <c r="S5117" i="2"/>
  <c r="N5118" i="2"/>
  <c r="O5118" i="2" s="1"/>
  <c r="A5119" i="2"/>
  <c r="A5120" i="2" l="1"/>
  <c r="N5119" i="2"/>
  <c r="O5119" i="2" s="1"/>
  <c r="P5118" i="2"/>
  <c r="Q5118" i="2"/>
  <c r="S5118" i="2"/>
  <c r="P5119" i="2" l="1"/>
  <c r="Q5119" i="2"/>
  <c r="S5119" i="2"/>
  <c r="A5121" i="2"/>
  <c r="N5120" i="2"/>
  <c r="O5120" i="2" s="1"/>
  <c r="Q5120" i="2" l="1"/>
  <c r="P5120" i="2"/>
  <c r="S5120" i="2"/>
  <c r="N5121" i="2"/>
  <c r="O5121" i="2" s="1"/>
  <c r="A5122" i="2"/>
  <c r="S5121" i="2" l="1"/>
  <c r="P5121" i="2"/>
  <c r="Q5121" i="2"/>
  <c r="A5123" i="2"/>
  <c r="N5122" i="2"/>
  <c r="O5122" i="2" s="1"/>
  <c r="P5122" i="2" l="1"/>
  <c r="Q5122" i="2"/>
  <c r="S5122" i="2"/>
  <c r="N5123" i="2"/>
  <c r="O5123" i="2" s="1"/>
  <c r="A5124" i="2"/>
  <c r="A5125" i="2" l="1"/>
  <c r="N5124" i="2"/>
  <c r="O5124" i="2" s="1"/>
  <c r="P5123" i="2"/>
  <c r="S5123" i="2"/>
  <c r="Q5123" i="2"/>
  <c r="Q5124" i="2" l="1"/>
  <c r="P5124" i="2"/>
  <c r="S5124" i="2"/>
  <c r="A5126" i="2"/>
  <c r="N5125" i="2"/>
  <c r="O5125" i="2" s="1"/>
  <c r="A5127" i="2" l="1"/>
  <c r="N5126" i="2"/>
  <c r="O5126" i="2" s="1"/>
  <c r="Q5125" i="2"/>
  <c r="P5125" i="2"/>
  <c r="S5125" i="2"/>
  <c r="P5126" i="2" l="1"/>
  <c r="Q5126" i="2"/>
  <c r="S5126" i="2"/>
  <c r="A5128" i="2"/>
  <c r="N5127" i="2"/>
  <c r="O5127" i="2" s="1"/>
  <c r="P5127" i="2" l="1"/>
  <c r="Q5127" i="2"/>
  <c r="S5127" i="2"/>
  <c r="A5129" i="2"/>
  <c r="N5128" i="2"/>
  <c r="O5128" i="2" s="1"/>
  <c r="Q5128" i="2" l="1"/>
  <c r="P5128" i="2"/>
  <c r="S5128" i="2"/>
  <c r="N5129" i="2"/>
  <c r="O5129" i="2" s="1"/>
  <c r="A5131" i="2"/>
  <c r="A5130" i="2"/>
  <c r="N5130" i="2" l="1"/>
  <c r="O5130" i="2" s="1"/>
  <c r="A5132" i="2"/>
  <c r="N5131" i="2"/>
  <c r="O5131" i="2" s="1"/>
  <c r="P5129" i="2"/>
  <c r="S5129" i="2"/>
  <c r="Q5129" i="2"/>
  <c r="Q5130" i="2" l="1"/>
  <c r="P5130" i="2"/>
  <c r="S5130" i="2"/>
  <c r="S5131" i="2"/>
  <c r="P5131" i="2"/>
  <c r="Q5131" i="2"/>
  <c r="N5132" i="2"/>
  <c r="O5132" i="2" s="1"/>
  <c r="A5133" i="2"/>
  <c r="P5132" i="2" l="1"/>
  <c r="T5132" i="2" s="1"/>
  <c r="S5132" i="2"/>
  <c r="Q5132" i="2"/>
  <c r="A5134" i="2"/>
  <c r="N5133" i="2"/>
  <c r="O5133" i="2" s="1"/>
  <c r="A5135" i="2" l="1"/>
  <c r="N5134" i="2"/>
  <c r="O5134" i="2" s="1"/>
  <c r="Q5133" i="2"/>
  <c r="P5133" i="2"/>
  <c r="T5133" i="2" s="1"/>
  <c r="S5133" i="2"/>
  <c r="Q5134" i="2" l="1"/>
  <c r="P5134" i="2"/>
  <c r="T5134" i="2" s="1"/>
  <c r="S5134" i="2"/>
  <c r="N5135" i="2"/>
  <c r="O5135" i="2" s="1"/>
  <c r="A5136" i="2"/>
  <c r="N5136" i="2" l="1"/>
  <c r="O5136" i="2" s="1"/>
  <c r="A5137" i="2"/>
  <c r="Q5135" i="2"/>
  <c r="S5135" i="2"/>
  <c r="P5135" i="2"/>
  <c r="T5135" i="2" s="1"/>
  <c r="N5137" i="2" l="1"/>
  <c r="O5137" i="2" s="1"/>
  <c r="A5138" i="2"/>
  <c r="Q5136" i="2"/>
  <c r="P5136" i="2"/>
  <c r="T5136" i="2" s="1"/>
  <c r="S5136" i="2"/>
  <c r="N5138" i="2" l="1"/>
  <c r="O5138" i="2" s="1"/>
  <c r="A5139" i="2"/>
  <c r="P5137" i="2"/>
  <c r="T5137" i="2" s="1"/>
  <c r="S5137" i="2"/>
  <c r="Q5137" i="2"/>
  <c r="N5139" i="2" l="1"/>
  <c r="O5139" i="2" s="1"/>
  <c r="A5140" i="2"/>
  <c r="Q5138" i="2"/>
  <c r="P5138" i="2"/>
  <c r="T5138" i="2" s="1"/>
  <c r="S5138" i="2"/>
  <c r="N5140" i="2" l="1"/>
  <c r="O5140" i="2" s="1"/>
  <c r="A5141" i="2"/>
  <c r="P5139" i="2"/>
  <c r="T5139" i="2" s="1"/>
  <c r="S5139" i="2"/>
  <c r="Q5139" i="2"/>
  <c r="N5141" i="2" l="1"/>
  <c r="O5141" i="2" s="1"/>
  <c r="A5142" i="2"/>
  <c r="Q5140" i="2"/>
  <c r="P5140" i="2"/>
  <c r="T5140" i="2" s="1"/>
  <c r="S5140" i="2"/>
  <c r="N5142" i="2" l="1"/>
  <c r="O5142" i="2" s="1"/>
  <c r="A5143" i="2"/>
  <c r="P5141" i="2"/>
  <c r="T5141" i="2" s="1"/>
  <c r="S5141" i="2"/>
  <c r="Q5141" i="2"/>
  <c r="N5143" i="2" l="1"/>
  <c r="O5143" i="2" s="1"/>
  <c r="A5144" i="2"/>
  <c r="P5142" i="2"/>
  <c r="T5142" i="2" s="1"/>
  <c r="S5142" i="2"/>
  <c r="Q5142" i="2"/>
  <c r="N5144" i="2" l="1"/>
  <c r="O5144" i="2" s="1"/>
  <c r="A5145" i="2"/>
  <c r="Q5143" i="2"/>
  <c r="P5143" i="2"/>
  <c r="T5143" i="2" s="1"/>
  <c r="S5143" i="2"/>
  <c r="N5145" i="2" l="1"/>
  <c r="O5145" i="2" s="1"/>
  <c r="A5146" i="2"/>
  <c r="P5144" i="2"/>
  <c r="T5144" i="2" s="1"/>
  <c r="S5144" i="2"/>
  <c r="Q5144" i="2"/>
  <c r="N5146" i="2" l="1"/>
  <c r="O5146" i="2" s="1"/>
  <c r="A5147" i="2"/>
  <c r="S5145" i="2"/>
  <c r="Q5145" i="2"/>
  <c r="P5145" i="2"/>
  <c r="T5145" i="2" s="1"/>
  <c r="N5147" i="2" l="1"/>
  <c r="O5147" i="2" s="1"/>
  <c r="A5148" i="2"/>
  <c r="Q5146" i="2"/>
  <c r="S5146" i="2"/>
  <c r="P5146" i="2"/>
  <c r="T5146" i="2" s="1"/>
  <c r="N5148" i="2" l="1"/>
  <c r="O5148" i="2" s="1"/>
  <c r="A5149" i="2"/>
  <c r="S5147" i="2"/>
  <c r="P5147" i="2"/>
  <c r="T5147" i="2" s="1"/>
  <c r="Q5147" i="2"/>
  <c r="N5149" i="2" l="1"/>
  <c r="O5149" i="2" s="1"/>
  <c r="A5150" i="2"/>
  <c r="Q5148" i="2"/>
  <c r="P5148" i="2"/>
  <c r="T5148" i="2" s="1"/>
  <c r="S5148" i="2"/>
  <c r="N5150" i="2" l="1"/>
  <c r="O5150" i="2" s="1"/>
  <c r="A5151" i="2"/>
  <c r="Q5149" i="2"/>
  <c r="P5149" i="2"/>
  <c r="T5149" i="2" s="1"/>
  <c r="S5149" i="2"/>
  <c r="A5152" i="2" l="1"/>
  <c r="N5151" i="2"/>
  <c r="O5151" i="2" s="1"/>
  <c r="Q5150" i="2"/>
  <c r="P5150" i="2"/>
  <c r="T5150" i="2" s="1"/>
  <c r="S5150" i="2"/>
  <c r="Q5151" i="2" l="1"/>
  <c r="P5151" i="2"/>
  <c r="T5151" i="2" s="1"/>
  <c r="S5151" i="2"/>
  <c r="A5153" i="2"/>
  <c r="N5152" i="2"/>
  <c r="O5152" i="2" s="1"/>
  <c r="P5152" i="2" l="1"/>
  <c r="T5152" i="2" s="1"/>
  <c r="Q5152" i="2"/>
  <c r="S5152" i="2"/>
  <c r="N5153" i="2"/>
  <c r="O5153" i="2" s="1"/>
  <c r="A5154" i="2"/>
  <c r="A5155" i="2" l="1"/>
  <c r="N5154" i="2"/>
  <c r="O5154" i="2" s="1"/>
  <c r="S5153" i="2"/>
  <c r="P5153" i="2"/>
  <c r="T5153" i="2" s="1"/>
  <c r="Q5153" i="2"/>
  <c r="Q5154" i="2" l="1"/>
  <c r="P5154" i="2"/>
  <c r="T5154" i="2" s="1"/>
  <c r="S5154" i="2"/>
  <c r="A5156" i="2"/>
  <c r="N5155" i="2"/>
  <c r="O5155" i="2" s="1"/>
  <c r="N5156" i="2" l="1"/>
  <c r="O5156" i="2" s="1"/>
  <c r="A5157" i="2"/>
  <c r="P5155" i="2"/>
  <c r="T5155" i="2" s="1"/>
  <c r="Q5155" i="2"/>
  <c r="S5155" i="2"/>
  <c r="A5158" i="2" l="1"/>
  <c r="N5157" i="2"/>
  <c r="O5157" i="2" s="1"/>
  <c r="P5156" i="2"/>
  <c r="T5156" i="2" s="1"/>
  <c r="Q5156" i="2"/>
  <c r="S5156" i="2"/>
  <c r="Q5157" i="2" l="1"/>
  <c r="P5157" i="2"/>
  <c r="T5157" i="2" s="1"/>
  <c r="S5157" i="2"/>
  <c r="A5159" i="2"/>
  <c r="N5158" i="2"/>
  <c r="O5158" i="2" s="1"/>
  <c r="Q5158" i="2" l="1"/>
  <c r="P5158" i="2"/>
  <c r="T5158" i="2" s="1"/>
  <c r="S5158" i="2"/>
  <c r="N5159" i="2"/>
  <c r="O5159" i="2" s="1"/>
  <c r="A5160" i="2"/>
  <c r="A5161" i="2" l="1"/>
  <c r="N5160" i="2"/>
  <c r="O5160" i="2" s="1"/>
  <c r="S5159" i="2"/>
  <c r="Q5159" i="2"/>
  <c r="P5159" i="2"/>
  <c r="T5159" i="2" s="1"/>
  <c r="Q5160" i="2" l="1"/>
  <c r="P5160" i="2"/>
  <c r="T5160" i="2" s="1"/>
  <c r="S5160" i="2"/>
  <c r="N5161" i="2"/>
  <c r="O5161" i="2" s="1"/>
  <c r="A5162" i="2"/>
  <c r="P5161" i="2" l="1"/>
  <c r="T5161" i="2" s="1"/>
  <c r="S5161" i="2"/>
  <c r="Q5161" i="2"/>
  <c r="A5163" i="2"/>
  <c r="N5162" i="2"/>
  <c r="O5162" i="2" s="1"/>
  <c r="A5164" i="2" l="1"/>
  <c r="N5163" i="2"/>
  <c r="O5163" i="2" s="1"/>
  <c r="P5162" i="2"/>
  <c r="T5162" i="2" s="1"/>
  <c r="Q5162" i="2"/>
  <c r="S5162" i="2"/>
  <c r="Q5163" i="2" l="1"/>
  <c r="P5163" i="2"/>
  <c r="T5163" i="2" s="1"/>
  <c r="S5163" i="2"/>
  <c r="A5165" i="2"/>
  <c r="N5164" i="2"/>
  <c r="O5164" i="2" s="1"/>
  <c r="Q5164" i="2" l="1"/>
  <c r="P5164" i="2"/>
  <c r="T5164" i="2" s="1"/>
  <c r="S5164" i="2"/>
  <c r="A5166" i="2"/>
  <c r="N5165" i="2"/>
  <c r="O5165" i="2" s="1"/>
  <c r="Q5165" i="2" l="1"/>
  <c r="P5165" i="2"/>
  <c r="T5165" i="2" s="1"/>
  <c r="S5165" i="2"/>
  <c r="A5167" i="2"/>
  <c r="N5166" i="2"/>
  <c r="O5166" i="2" s="1"/>
  <c r="Q5166" i="2" l="1"/>
  <c r="P5166" i="2"/>
  <c r="T5166" i="2" s="1"/>
  <c r="S5166" i="2"/>
  <c r="N5167" i="2"/>
  <c r="O5167" i="2" s="1"/>
  <c r="A5168" i="2"/>
  <c r="A5169" i="2"/>
  <c r="A5170" i="2" l="1"/>
  <c r="N5169" i="2"/>
  <c r="O5169" i="2" s="1"/>
  <c r="N5168" i="2"/>
  <c r="O5168" i="2" s="1"/>
  <c r="P5167" i="2"/>
  <c r="T5167" i="2" s="1"/>
  <c r="Q5167" i="2"/>
  <c r="S5167" i="2"/>
  <c r="Q5168" i="2" l="1"/>
  <c r="S5168" i="2"/>
  <c r="P5168" i="2"/>
  <c r="T5168" i="2" s="1"/>
  <c r="Q5169" i="2"/>
  <c r="P5169" i="2"/>
  <c r="T5169" i="2" s="1"/>
  <c r="S5169" i="2"/>
  <c r="N5170" i="2"/>
  <c r="O5170" i="2" s="1"/>
  <c r="A5171" i="2"/>
  <c r="A5172" i="2" l="1"/>
  <c r="N5171" i="2"/>
  <c r="O5171" i="2" s="1"/>
  <c r="S5170" i="2"/>
  <c r="Q5170" i="2"/>
  <c r="P5170" i="2"/>
  <c r="Q5171" i="2" l="1"/>
  <c r="P5171" i="2"/>
  <c r="S5171" i="2"/>
  <c r="A5173" i="2"/>
  <c r="N5172" i="2"/>
  <c r="O5172" i="2" s="1"/>
  <c r="N5173" i="2" l="1"/>
  <c r="O5173" i="2" s="1"/>
  <c r="A5174" i="2"/>
  <c r="P5172" i="2"/>
  <c r="Q5172" i="2"/>
  <c r="S5172" i="2"/>
  <c r="N5174" i="2" l="1"/>
  <c r="O5174" i="2" s="1"/>
  <c r="A5175" i="2"/>
  <c r="P5173" i="2"/>
  <c r="S5173" i="2"/>
  <c r="Q5173" i="2"/>
  <c r="Q5174" i="2" l="1"/>
  <c r="P5174" i="2"/>
  <c r="S5174" i="2"/>
  <c r="N5175" i="2"/>
  <c r="O5175" i="2" s="1"/>
  <c r="A5176" i="2"/>
  <c r="P5175" i="2" l="1"/>
  <c r="Q5175" i="2"/>
  <c r="S5175" i="2"/>
  <c r="N5176" i="2"/>
  <c r="O5176" i="2" s="1"/>
  <c r="A5177" i="2"/>
  <c r="N5177" i="2" l="1"/>
  <c r="O5177" i="2" s="1"/>
  <c r="A5178" i="2"/>
  <c r="Q5176" i="2"/>
  <c r="S5176" i="2"/>
  <c r="P5176" i="2"/>
  <c r="N5178" i="2" l="1"/>
  <c r="O5178" i="2" s="1"/>
  <c r="A5179" i="2"/>
  <c r="P5177" i="2"/>
  <c r="S5177" i="2"/>
  <c r="Q5177" i="2"/>
  <c r="N5179" i="2" l="1"/>
  <c r="O5179" i="2" s="1"/>
  <c r="A5180" i="2"/>
  <c r="Q5178" i="2"/>
  <c r="P5178" i="2"/>
  <c r="S5178" i="2"/>
  <c r="N5180" i="2" l="1"/>
  <c r="O5180" i="2" s="1"/>
  <c r="A5181" i="2"/>
  <c r="P5179" i="2"/>
  <c r="Q5179" i="2"/>
  <c r="S5179" i="2"/>
  <c r="N5181" i="2" l="1"/>
  <c r="O5181" i="2" s="1"/>
  <c r="A5182" i="2"/>
  <c r="S5180" i="2"/>
  <c r="P5180" i="2"/>
  <c r="Q5180" i="2"/>
  <c r="N5182" i="2" l="1"/>
  <c r="O5182" i="2" s="1"/>
  <c r="A5183" i="2"/>
  <c r="S5181" i="2"/>
  <c r="Q5181" i="2"/>
  <c r="P5181" i="2"/>
  <c r="N5183" i="2" l="1"/>
  <c r="O5183" i="2" s="1"/>
  <c r="A5184" i="2"/>
  <c r="Q5182" i="2"/>
  <c r="P5182" i="2"/>
  <c r="S5182" i="2"/>
  <c r="N5184" i="2" l="1"/>
  <c r="O5184" i="2" s="1"/>
  <c r="A5185" i="2"/>
  <c r="P5183" i="2"/>
  <c r="Q5183" i="2"/>
  <c r="S5183" i="2"/>
  <c r="N5185" i="2" l="1"/>
  <c r="O5185" i="2" s="1"/>
  <c r="A5186" i="2"/>
  <c r="Q5184" i="2"/>
  <c r="S5184" i="2"/>
  <c r="P5184" i="2"/>
  <c r="N5186" i="2" l="1"/>
  <c r="O5186" i="2" s="1"/>
  <c r="A5187" i="2"/>
  <c r="Q5185" i="2"/>
  <c r="P5185" i="2"/>
  <c r="S5185" i="2"/>
  <c r="N5187" i="2" l="1"/>
  <c r="O5187" i="2" s="1"/>
  <c r="A5188" i="2"/>
  <c r="S5186" i="2"/>
  <c r="Q5186" i="2"/>
  <c r="P5186" i="2"/>
  <c r="N5188" i="2" l="1"/>
  <c r="O5188" i="2" s="1"/>
  <c r="A5189" i="2"/>
  <c r="S5187" i="2"/>
  <c r="Q5187" i="2"/>
  <c r="P5187" i="2"/>
  <c r="A5190" i="2" l="1"/>
  <c r="N5189" i="2"/>
  <c r="O5189" i="2" s="1"/>
  <c r="S5188" i="2"/>
  <c r="Q5188" i="2"/>
  <c r="P5188" i="2"/>
  <c r="P5189" i="2" l="1"/>
  <c r="Q5189" i="2"/>
  <c r="S5189" i="2"/>
  <c r="A5191" i="2"/>
  <c r="N5190" i="2"/>
  <c r="O5190" i="2" s="1"/>
  <c r="N5191" i="2" l="1"/>
  <c r="O5191" i="2" s="1"/>
  <c r="A5192" i="2"/>
  <c r="Q5190" i="2"/>
  <c r="P5190" i="2"/>
  <c r="S5190" i="2"/>
  <c r="A5193" i="2" l="1"/>
  <c r="N5192" i="2"/>
  <c r="O5192" i="2" s="1"/>
  <c r="S5191" i="2"/>
  <c r="P5191" i="2"/>
  <c r="Q5191" i="2"/>
  <c r="P5192" i="2" l="1"/>
  <c r="Q5192" i="2"/>
  <c r="S5192" i="2"/>
  <c r="A5194" i="2"/>
  <c r="N5193" i="2"/>
  <c r="O5193" i="2" s="1"/>
  <c r="N5194" i="2" l="1"/>
  <c r="O5194" i="2" s="1"/>
  <c r="A5195" i="2"/>
  <c r="Q5193" i="2"/>
  <c r="P5193" i="2"/>
  <c r="S5193" i="2"/>
  <c r="A5196" i="2" l="1"/>
  <c r="N5195" i="2"/>
  <c r="O5195" i="2" s="1"/>
  <c r="P5194" i="2"/>
  <c r="S5194" i="2"/>
  <c r="Q5194" i="2"/>
  <c r="A5197" i="2" l="1"/>
  <c r="N5196" i="2"/>
  <c r="O5196" i="2" s="1"/>
  <c r="P5195" i="2"/>
  <c r="Q5195" i="2"/>
  <c r="S5195" i="2"/>
  <c r="P5196" i="2" l="1"/>
  <c r="Q5196" i="2"/>
  <c r="S5196" i="2"/>
  <c r="N5197" i="2"/>
  <c r="O5197" i="2" s="1"/>
  <c r="A5198" i="2"/>
  <c r="A5199" i="2" l="1"/>
  <c r="N5198" i="2"/>
  <c r="O5198" i="2" s="1"/>
  <c r="Q5197" i="2"/>
  <c r="P5197" i="2"/>
  <c r="S5197" i="2"/>
  <c r="Q5198" i="2" l="1"/>
  <c r="P5198" i="2"/>
  <c r="S5198" i="2"/>
  <c r="N5199" i="2"/>
  <c r="O5199" i="2" s="1"/>
  <c r="A5200" i="2"/>
  <c r="P5199" i="2" l="1"/>
  <c r="Q5199" i="2"/>
  <c r="S5199" i="2"/>
  <c r="A5201" i="2"/>
  <c r="N5200" i="2"/>
  <c r="O5200" i="2" s="1"/>
  <c r="P5200" i="2" l="1"/>
  <c r="Q5200" i="2"/>
  <c r="S5200" i="2"/>
  <c r="A5202" i="2"/>
  <c r="N5201" i="2"/>
  <c r="O5201" i="2" s="1"/>
  <c r="A5203" i="2" l="1"/>
  <c r="N5202" i="2"/>
  <c r="O5202" i="2" s="1"/>
  <c r="Q5201" i="2"/>
  <c r="P5201" i="2"/>
  <c r="S5201" i="2"/>
  <c r="Q5202" i="2" l="1"/>
  <c r="P5202" i="2"/>
  <c r="S5202" i="2"/>
  <c r="A5204" i="2"/>
  <c r="N5203" i="2"/>
  <c r="O5203" i="2" s="1"/>
  <c r="Q5203" i="2" l="1"/>
  <c r="P5203" i="2"/>
  <c r="S5203" i="2"/>
  <c r="A5205" i="2"/>
  <c r="N5204" i="2"/>
  <c r="O5204" i="2" s="1"/>
  <c r="P5204" i="2" l="1"/>
  <c r="Q5204" i="2"/>
  <c r="S5204" i="2"/>
  <c r="N5205" i="2"/>
  <c r="O5205" i="2" s="1"/>
  <c r="A5206" i="2"/>
  <c r="A5207" i="2"/>
  <c r="A5208" i="2" l="1"/>
  <c r="N5207" i="2"/>
  <c r="O5207" i="2" s="1"/>
  <c r="N5206" i="2"/>
  <c r="O5206" i="2" s="1"/>
  <c r="S5205" i="2"/>
  <c r="Q5205" i="2"/>
  <c r="P5205" i="2"/>
  <c r="P5206" i="2" l="1"/>
  <c r="S5206" i="2"/>
  <c r="Q5206" i="2"/>
  <c r="P5207" i="2"/>
  <c r="S5207" i="2"/>
  <c r="Q5207" i="2"/>
  <c r="N5208" i="2"/>
  <c r="O5208" i="2" s="1"/>
  <c r="A5209" i="2"/>
  <c r="A5210" i="2" l="1"/>
  <c r="N5209" i="2"/>
  <c r="O5209" i="2" s="1"/>
  <c r="P5208" i="2"/>
  <c r="Q5208" i="2"/>
  <c r="S5208" i="2"/>
  <c r="Q5209" i="2" l="1"/>
  <c r="P5209" i="2"/>
  <c r="S5209" i="2"/>
  <c r="A5211" i="2"/>
  <c r="N5210" i="2"/>
  <c r="O5210" i="2" s="1"/>
  <c r="N5211" i="2" l="1"/>
  <c r="O5211" i="2" s="1"/>
  <c r="A5212" i="2"/>
  <c r="Q5210" i="2"/>
  <c r="P5210" i="2"/>
  <c r="S5210" i="2"/>
  <c r="N5212" i="2" l="1"/>
  <c r="O5212" i="2" s="1"/>
  <c r="A5213" i="2"/>
  <c r="Q5211" i="2"/>
  <c r="S5211" i="2"/>
  <c r="P5211" i="2"/>
  <c r="P5212" i="2" l="1"/>
  <c r="Q5212" i="2"/>
  <c r="S5212" i="2"/>
  <c r="N5213" i="2"/>
  <c r="O5213" i="2" s="1"/>
  <c r="A5214" i="2"/>
  <c r="P5213" i="2" l="1"/>
  <c r="S5213" i="2"/>
  <c r="Q5213" i="2"/>
  <c r="N5214" i="2"/>
  <c r="O5214" i="2" s="1"/>
  <c r="A5215" i="2"/>
  <c r="P5214" i="2" l="1"/>
  <c r="Q5214" i="2"/>
  <c r="S5214" i="2"/>
  <c r="N5215" i="2"/>
  <c r="O5215" i="2" s="1"/>
  <c r="A5216" i="2"/>
  <c r="P5215" i="2" l="1"/>
  <c r="S5215" i="2"/>
  <c r="Q5215" i="2"/>
  <c r="N5216" i="2"/>
  <c r="O5216" i="2" s="1"/>
  <c r="A5217" i="2"/>
  <c r="P5216" i="2" l="1"/>
  <c r="S5216" i="2"/>
  <c r="Q5216" i="2"/>
  <c r="N5217" i="2"/>
  <c r="O5217" i="2" s="1"/>
  <c r="A5218" i="2"/>
  <c r="Q5217" i="2" l="1"/>
  <c r="P5217" i="2"/>
  <c r="S5217" i="2"/>
  <c r="N5218" i="2"/>
  <c r="O5218" i="2" s="1"/>
  <c r="A5219" i="2"/>
  <c r="Q5218" i="2" l="1"/>
  <c r="S5218" i="2"/>
  <c r="P5218" i="2"/>
  <c r="N5219" i="2"/>
  <c r="O5219" i="2" s="1"/>
  <c r="A5220" i="2"/>
  <c r="Q5219" i="2" l="1"/>
  <c r="S5219" i="2"/>
  <c r="P5219" i="2"/>
  <c r="N5220" i="2"/>
  <c r="O5220" i="2" s="1"/>
  <c r="A5221" i="2"/>
  <c r="Q5220" i="2" l="1"/>
  <c r="P5220" i="2"/>
  <c r="S5220" i="2"/>
  <c r="N5221" i="2"/>
  <c r="O5221" i="2" s="1"/>
  <c r="A5222" i="2"/>
  <c r="S5221" i="2" l="1"/>
  <c r="Q5221" i="2"/>
  <c r="P5221" i="2"/>
  <c r="N5222" i="2"/>
  <c r="O5222" i="2" s="1"/>
  <c r="A5223" i="2"/>
  <c r="P5222" i="2" l="1"/>
  <c r="Q5222" i="2"/>
  <c r="S5222" i="2"/>
  <c r="N5223" i="2"/>
  <c r="O5223" i="2" s="1"/>
  <c r="A5224" i="2"/>
  <c r="S5223" i="2" l="1"/>
  <c r="Q5223" i="2"/>
  <c r="P5223" i="2"/>
  <c r="N5224" i="2"/>
  <c r="O5224" i="2" s="1"/>
  <c r="A5225" i="2"/>
  <c r="Q5224" i="2" l="1"/>
  <c r="P5224" i="2"/>
  <c r="S5224" i="2"/>
  <c r="N5225" i="2"/>
  <c r="O5225" i="2" s="1"/>
  <c r="A5226" i="2"/>
  <c r="Q5225" i="2" l="1"/>
  <c r="P5225" i="2"/>
  <c r="S5225" i="2"/>
  <c r="N5226" i="2"/>
  <c r="O5226" i="2" s="1"/>
  <c r="A5227" i="2"/>
  <c r="Q5226" i="2" l="1"/>
  <c r="S5226" i="2"/>
  <c r="P5226" i="2"/>
  <c r="A5228" i="2"/>
  <c r="N5227" i="2"/>
  <c r="O5227" i="2" s="1"/>
  <c r="A5229" i="2" l="1"/>
  <c r="N5228" i="2"/>
  <c r="O5228" i="2" s="1"/>
  <c r="Q5227" i="2"/>
  <c r="P5227" i="2"/>
  <c r="S5227" i="2"/>
  <c r="Q5228" i="2" l="1"/>
  <c r="P5228" i="2"/>
  <c r="S5228" i="2"/>
  <c r="N5229" i="2"/>
  <c r="O5229" i="2" s="1"/>
  <c r="A5230" i="2"/>
  <c r="A5231" i="2" l="1"/>
  <c r="N5230" i="2"/>
  <c r="O5230" i="2" s="1"/>
  <c r="S5229" i="2"/>
  <c r="P5229" i="2"/>
  <c r="Q5229" i="2"/>
  <c r="P5230" i="2" l="1"/>
  <c r="Q5230" i="2"/>
  <c r="S5230" i="2"/>
  <c r="A5232" i="2"/>
  <c r="N5231" i="2"/>
  <c r="O5231" i="2" s="1"/>
  <c r="N5232" i="2" l="1"/>
  <c r="O5232" i="2" s="1"/>
  <c r="A5233" i="2"/>
  <c r="Q5231" i="2"/>
  <c r="P5231" i="2"/>
  <c r="S5231" i="2"/>
  <c r="A5234" i="2" l="1"/>
  <c r="N5233" i="2"/>
  <c r="O5233" i="2" s="1"/>
  <c r="Q5232" i="2"/>
  <c r="S5232" i="2"/>
  <c r="P5232" i="2"/>
  <c r="A5235" i="2" l="1"/>
  <c r="N5234" i="2"/>
  <c r="O5234" i="2" s="1"/>
  <c r="P5233" i="2"/>
  <c r="Q5233" i="2"/>
  <c r="S5233" i="2"/>
  <c r="P5234" i="2" l="1"/>
  <c r="Q5234" i="2"/>
  <c r="S5234" i="2"/>
  <c r="N5235" i="2"/>
  <c r="O5235" i="2" s="1"/>
  <c r="A5236" i="2"/>
  <c r="A5237" i="2" l="1"/>
  <c r="N5236" i="2"/>
  <c r="O5236" i="2" s="1"/>
  <c r="P5235" i="2"/>
  <c r="Q5235" i="2"/>
  <c r="S5235" i="2"/>
  <c r="Q5236" i="2" l="1"/>
  <c r="P5236" i="2"/>
  <c r="S5236" i="2"/>
  <c r="N5237" i="2"/>
  <c r="O5237" i="2" s="1"/>
  <c r="A5238" i="2"/>
  <c r="P5237" i="2" l="1"/>
  <c r="Q5237" i="2"/>
  <c r="S5237" i="2"/>
  <c r="A5239" i="2"/>
  <c r="N5238" i="2"/>
  <c r="O5238" i="2" s="1"/>
  <c r="Q5238" i="2" l="1"/>
  <c r="P5238" i="2"/>
  <c r="S5238" i="2"/>
  <c r="A5240" i="2"/>
  <c r="N5239" i="2"/>
  <c r="O5239" i="2" s="1"/>
  <c r="A5241" i="2" l="1"/>
  <c r="N5240" i="2"/>
  <c r="O5240" i="2" s="1"/>
  <c r="Q5239" i="2"/>
  <c r="P5239" i="2"/>
  <c r="S5239" i="2"/>
  <c r="Q5240" i="2" l="1"/>
  <c r="P5240" i="2"/>
  <c r="S5240" i="2"/>
  <c r="A5242" i="2"/>
  <c r="N5241" i="2"/>
  <c r="O5241" i="2" s="1"/>
  <c r="Q5241" i="2" l="1"/>
  <c r="P5241" i="2"/>
  <c r="S5241" i="2"/>
  <c r="A5243" i="2"/>
  <c r="N5242" i="2"/>
  <c r="O5242" i="2" s="1"/>
  <c r="Q5242" i="2" l="1"/>
  <c r="P5242" i="2"/>
  <c r="S5242" i="2"/>
  <c r="N5243" i="2"/>
  <c r="O5243" i="2" s="1"/>
  <c r="A5244" i="2"/>
  <c r="A5245" i="2"/>
  <c r="N5245" i="2" l="1"/>
  <c r="O5245" i="2" s="1"/>
  <c r="A5246" i="2"/>
  <c r="N5244" i="2"/>
  <c r="O5244" i="2" s="1"/>
  <c r="S5243" i="2"/>
  <c r="P5243" i="2"/>
  <c r="Q5243" i="2"/>
  <c r="P5244" i="2" l="1"/>
  <c r="S5244" i="2"/>
  <c r="Q5244" i="2"/>
  <c r="N5246" i="2"/>
  <c r="O5246" i="2" s="1"/>
  <c r="A5247" i="2"/>
  <c r="P5245" i="2"/>
  <c r="Q5245" i="2"/>
  <c r="S5245" i="2"/>
  <c r="P5246" i="2" l="1"/>
  <c r="T5246" i="2" s="1"/>
  <c r="Q5246" i="2"/>
  <c r="S5246" i="2"/>
  <c r="A5248" i="2"/>
  <c r="N5247" i="2"/>
  <c r="O5247" i="2" s="1"/>
  <c r="A5249" i="2" l="1"/>
  <c r="N5248" i="2"/>
  <c r="O5248" i="2" s="1"/>
  <c r="P5247" i="2"/>
  <c r="T5247" i="2" s="1"/>
  <c r="Q5247" i="2"/>
  <c r="S5247" i="2"/>
  <c r="P5248" i="2" l="1"/>
  <c r="T5248" i="2" s="1"/>
  <c r="Q5248" i="2"/>
  <c r="S5248" i="2"/>
  <c r="N5249" i="2"/>
  <c r="O5249" i="2" s="1"/>
  <c r="A5250" i="2"/>
  <c r="S5249" i="2" l="1"/>
  <c r="Q5249" i="2"/>
  <c r="P5249" i="2"/>
  <c r="T5249" i="2" s="1"/>
  <c r="A5251" i="2"/>
  <c r="N5250" i="2"/>
  <c r="O5250" i="2" s="1"/>
  <c r="N5251" i="2" l="1"/>
  <c r="O5251" i="2" s="1"/>
  <c r="A5252" i="2"/>
  <c r="P5250" i="2"/>
  <c r="T5250" i="2" s="1"/>
  <c r="Q5250" i="2"/>
  <c r="S5250" i="2"/>
  <c r="N5252" i="2" l="1"/>
  <c r="O5252" i="2" s="1"/>
  <c r="A5253" i="2"/>
  <c r="P5251" i="2"/>
  <c r="T5251" i="2" s="1"/>
  <c r="S5251" i="2"/>
  <c r="Q5251" i="2"/>
  <c r="N5253" i="2" l="1"/>
  <c r="O5253" i="2" s="1"/>
  <c r="A5254" i="2"/>
  <c r="S5252" i="2"/>
  <c r="P5252" i="2"/>
  <c r="T5252" i="2" s="1"/>
  <c r="Q5252" i="2"/>
  <c r="N5254" i="2" l="1"/>
  <c r="O5254" i="2" s="1"/>
  <c r="A5255" i="2"/>
  <c r="S5253" i="2"/>
  <c r="P5253" i="2"/>
  <c r="T5253" i="2" s="1"/>
  <c r="Q5253" i="2"/>
  <c r="N5255" i="2" l="1"/>
  <c r="O5255" i="2" s="1"/>
  <c r="A5256" i="2"/>
  <c r="Q5254" i="2"/>
  <c r="P5254" i="2"/>
  <c r="T5254" i="2" s="1"/>
  <c r="S5254" i="2"/>
  <c r="N5256" i="2" l="1"/>
  <c r="O5256" i="2" s="1"/>
  <c r="A5257" i="2"/>
  <c r="Q5255" i="2"/>
  <c r="P5255" i="2"/>
  <c r="T5255" i="2" s="1"/>
  <c r="S5255" i="2"/>
  <c r="N5257" i="2" l="1"/>
  <c r="O5257" i="2" s="1"/>
  <c r="A5258" i="2"/>
  <c r="P5256" i="2"/>
  <c r="T5256" i="2" s="1"/>
  <c r="Q5256" i="2"/>
  <c r="S5256" i="2"/>
  <c r="N5258" i="2" l="1"/>
  <c r="O5258" i="2" s="1"/>
  <c r="A5259" i="2"/>
  <c r="S5257" i="2"/>
  <c r="P5257" i="2"/>
  <c r="T5257" i="2" s="1"/>
  <c r="Q5257" i="2"/>
  <c r="N5259" i="2" l="1"/>
  <c r="O5259" i="2" s="1"/>
  <c r="A5260" i="2"/>
  <c r="S5258" i="2"/>
  <c r="P5258" i="2"/>
  <c r="T5258" i="2" s="1"/>
  <c r="Q5258" i="2"/>
  <c r="N5260" i="2" l="1"/>
  <c r="O5260" i="2" s="1"/>
  <c r="A5261" i="2"/>
  <c r="P5259" i="2"/>
  <c r="T5259" i="2" s="1"/>
  <c r="Q5259" i="2"/>
  <c r="S5259" i="2"/>
  <c r="N5261" i="2" l="1"/>
  <c r="O5261" i="2" s="1"/>
  <c r="A5262" i="2"/>
  <c r="P5260" i="2"/>
  <c r="T5260" i="2" s="1"/>
  <c r="S5260" i="2"/>
  <c r="Q5260" i="2"/>
  <c r="N5262" i="2" l="1"/>
  <c r="O5262" i="2" s="1"/>
  <c r="A5263" i="2"/>
  <c r="Q5261" i="2"/>
  <c r="P5261" i="2"/>
  <c r="T5261" i="2" s="1"/>
  <c r="S5261" i="2"/>
  <c r="N5263" i="2" l="1"/>
  <c r="O5263" i="2" s="1"/>
  <c r="A5264" i="2"/>
  <c r="P5262" i="2"/>
  <c r="T5262" i="2" s="1"/>
  <c r="Q5262" i="2"/>
  <c r="S5262" i="2"/>
  <c r="N5264" i="2" l="1"/>
  <c r="O5264" i="2" s="1"/>
  <c r="A5265" i="2"/>
  <c r="S5263" i="2"/>
  <c r="Q5263" i="2"/>
  <c r="P5263" i="2"/>
  <c r="T5263" i="2" s="1"/>
  <c r="A5266" i="2" l="1"/>
  <c r="N5265" i="2"/>
  <c r="O5265" i="2" s="1"/>
  <c r="S5264" i="2"/>
  <c r="P5264" i="2"/>
  <c r="T5264" i="2" s="1"/>
  <c r="Q5264" i="2"/>
  <c r="Q5265" i="2" l="1"/>
  <c r="P5265" i="2"/>
  <c r="T5265" i="2" s="1"/>
  <c r="S5265" i="2"/>
  <c r="A5267" i="2"/>
  <c r="N5266" i="2"/>
  <c r="O5266" i="2" s="1"/>
  <c r="N5267" i="2" l="1"/>
  <c r="O5267" i="2" s="1"/>
  <c r="A5268" i="2"/>
  <c r="P5266" i="2"/>
  <c r="T5266" i="2" s="1"/>
  <c r="Q5266" i="2"/>
  <c r="S5266" i="2"/>
  <c r="A5269" i="2" l="1"/>
  <c r="N5268" i="2"/>
  <c r="O5268" i="2" s="1"/>
  <c r="Q5267" i="2"/>
  <c r="S5267" i="2"/>
  <c r="P5267" i="2"/>
  <c r="T5267" i="2" s="1"/>
  <c r="Q5268" i="2" l="1"/>
  <c r="P5268" i="2"/>
  <c r="T5268" i="2" s="1"/>
  <c r="S5268" i="2"/>
  <c r="A5270" i="2"/>
  <c r="N5269" i="2"/>
  <c r="O5269" i="2" s="1"/>
  <c r="N5270" i="2" l="1"/>
  <c r="O5270" i="2" s="1"/>
  <c r="A5271" i="2"/>
  <c r="Q5269" i="2"/>
  <c r="P5269" i="2"/>
  <c r="T5269" i="2" s="1"/>
  <c r="S5269" i="2"/>
  <c r="A5272" i="2" l="1"/>
  <c r="N5271" i="2"/>
  <c r="O5271" i="2" s="1"/>
  <c r="Q5270" i="2"/>
  <c r="P5270" i="2"/>
  <c r="T5270" i="2" s="1"/>
  <c r="S5270" i="2"/>
  <c r="Q5271" i="2" l="1"/>
  <c r="P5271" i="2"/>
  <c r="T5271" i="2" s="1"/>
  <c r="S5271" i="2"/>
  <c r="A5273" i="2"/>
  <c r="N5272" i="2"/>
  <c r="O5272" i="2" s="1"/>
  <c r="N5273" i="2" l="1"/>
  <c r="O5273" i="2" s="1"/>
  <c r="A5274" i="2"/>
  <c r="Q5272" i="2"/>
  <c r="P5272" i="2"/>
  <c r="T5272" i="2" s="1"/>
  <c r="S5272" i="2"/>
  <c r="A5275" i="2" l="1"/>
  <c r="N5274" i="2"/>
  <c r="O5274" i="2" s="1"/>
  <c r="P5273" i="2"/>
  <c r="T5273" i="2" s="1"/>
  <c r="S5273" i="2"/>
  <c r="Q5273" i="2"/>
  <c r="Q5274" i="2" l="1"/>
  <c r="P5274" i="2"/>
  <c r="T5274" i="2" s="1"/>
  <c r="S5274" i="2"/>
  <c r="N5275" i="2"/>
  <c r="O5275" i="2" s="1"/>
  <c r="A5276" i="2"/>
  <c r="P5275" i="2" l="1"/>
  <c r="T5275" i="2" s="1"/>
  <c r="Q5275" i="2"/>
  <c r="S5275" i="2"/>
  <c r="A5277" i="2"/>
  <c r="N5276" i="2"/>
  <c r="O5276" i="2" s="1"/>
  <c r="A5278" i="2" l="1"/>
  <c r="N5277" i="2"/>
  <c r="O5277" i="2" s="1"/>
  <c r="P5276" i="2"/>
  <c r="T5276" i="2" s="1"/>
  <c r="Q5276" i="2"/>
  <c r="S5276" i="2"/>
  <c r="Q5277" i="2" l="1"/>
  <c r="P5277" i="2"/>
  <c r="T5277" i="2" s="1"/>
  <c r="S5277" i="2"/>
  <c r="A5279" i="2"/>
  <c r="N5278" i="2"/>
  <c r="O5278" i="2" s="1"/>
  <c r="A5280" i="2" l="1"/>
  <c r="N5279" i="2"/>
  <c r="O5279" i="2" s="1"/>
  <c r="P5278" i="2"/>
  <c r="T5278" i="2" s="1"/>
  <c r="Q5278" i="2"/>
  <c r="S5278" i="2"/>
  <c r="P5279" i="2" l="1"/>
  <c r="T5279" i="2" s="1"/>
  <c r="Q5279" i="2"/>
  <c r="S5279" i="2"/>
  <c r="A5281" i="2"/>
  <c r="N5280" i="2"/>
  <c r="O5280" i="2" s="1"/>
  <c r="N5281" i="2" l="1"/>
  <c r="O5281" i="2" s="1"/>
  <c r="A5283" i="2"/>
  <c r="A5282" i="2"/>
  <c r="Q5280" i="2"/>
  <c r="P5280" i="2"/>
  <c r="T5280" i="2" s="1"/>
  <c r="S5280" i="2"/>
  <c r="N5282" i="2" l="1"/>
  <c r="O5282" i="2" s="1"/>
  <c r="N5283" i="2"/>
  <c r="O5283" i="2" s="1"/>
  <c r="A5284" i="2"/>
  <c r="P5281" i="2"/>
  <c r="T5281" i="2" s="1"/>
  <c r="Q5281" i="2"/>
  <c r="S5281" i="2"/>
  <c r="S5282" i="2" l="1"/>
  <c r="Q5282" i="2"/>
  <c r="P5282" i="2"/>
  <c r="T5282" i="2" s="1"/>
  <c r="N5284" i="2"/>
  <c r="O5284" i="2" s="1"/>
  <c r="A5285" i="2"/>
  <c r="P5283" i="2"/>
  <c r="T5283" i="2" s="1"/>
  <c r="S5283" i="2"/>
  <c r="Q5283" i="2"/>
  <c r="S5284" i="2" l="1"/>
  <c r="Q5284" i="2"/>
  <c r="P5284" i="2"/>
  <c r="A5286" i="2"/>
  <c r="N5285" i="2"/>
  <c r="O5285" i="2" s="1"/>
  <c r="A5287" i="2" l="1"/>
  <c r="N5286" i="2"/>
  <c r="O5286" i="2" s="1"/>
  <c r="P5285" i="2"/>
  <c r="Q5285" i="2"/>
  <c r="S5285" i="2"/>
  <c r="P5286" i="2" l="1"/>
  <c r="Q5286" i="2"/>
  <c r="S5286" i="2"/>
  <c r="N5287" i="2"/>
  <c r="O5287" i="2" s="1"/>
  <c r="A5288" i="2"/>
  <c r="A5289" i="2" l="1"/>
  <c r="N5288" i="2"/>
  <c r="O5288" i="2" s="1"/>
  <c r="Q5287" i="2"/>
  <c r="P5287" i="2"/>
  <c r="S5287" i="2"/>
  <c r="P5288" i="2" l="1"/>
  <c r="Q5288" i="2"/>
  <c r="S5288" i="2"/>
  <c r="N5289" i="2"/>
  <c r="O5289" i="2" s="1"/>
  <c r="A5290" i="2"/>
  <c r="S5289" i="2" l="1"/>
  <c r="Q5289" i="2"/>
  <c r="P5289" i="2"/>
  <c r="N5290" i="2"/>
  <c r="O5290" i="2" s="1"/>
  <c r="A5291" i="2"/>
  <c r="P5290" i="2" l="1"/>
  <c r="S5290" i="2"/>
  <c r="Q5290" i="2"/>
  <c r="N5291" i="2"/>
  <c r="O5291" i="2" s="1"/>
  <c r="A5292" i="2"/>
  <c r="S5291" i="2" l="1"/>
  <c r="Q5291" i="2"/>
  <c r="P5291" i="2"/>
  <c r="N5292" i="2"/>
  <c r="O5292" i="2" s="1"/>
  <c r="A5293" i="2"/>
  <c r="P5292" i="2" l="1"/>
  <c r="Q5292" i="2"/>
  <c r="S5292" i="2"/>
  <c r="N5293" i="2"/>
  <c r="O5293" i="2" s="1"/>
  <c r="A5294" i="2"/>
  <c r="Q5293" i="2" l="1"/>
  <c r="P5293" i="2"/>
  <c r="S5293" i="2"/>
  <c r="N5294" i="2"/>
  <c r="O5294" i="2" s="1"/>
  <c r="A5295" i="2"/>
  <c r="Q5294" i="2" l="1"/>
  <c r="P5294" i="2"/>
  <c r="S5294" i="2"/>
  <c r="N5295" i="2"/>
  <c r="O5295" i="2" s="1"/>
  <c r="A5296" i="2"/>
  <c r="S5295" i="2" l="1"/>
  <c r="Q5295" i="2"/>
  <c r="P5295" i="2"/>
  <c r="N5296" i="2"/>
  <c r="O5296" i="2" s="1"/>
  <c r="A5297" i="2"/>
  <c r="Q5296" i="2" l="1"/>
  <c r="P5296" i="2"/>
  <c r="S5296" i="2"/>
  <c r="N5297" i="2"/>
  <c r="O5297" i="2" s="1"/>
  <c r="A5298" i="2"/>
  <c r="S5297" i="2" l="1"/>
  <c r="P5297" i="2"/>
  <c r="Q5297" i="2"/>
  <c r="N5298" i="2"/>
  <c r="O5298" i="2" s="1"/>
  <c r="A5299" i="2"/>
  <c r="P5298" i="2" l="1"/>
  <c r="S5298" i="2"/>
  <c r="Q5298" i="2"/>
  <c r="N5299" i="2"/>
  <c r="O5299" i="2" s="1"/>
  <c r="A5300" i="2"/>
  <c r="S5299" i="2" l="1"/>
  <c r="Q5299" i="2"/>
  <c r="P5299" i="2"/>
  <c r="N5300" i="2"/>
  <c r="O5300" i="2" s="1"/>
  <c r="A5301" i="2"/>
  <c r="P5300" i="2" l="1"/>
  <c r="S5300" i="2"/>
  <c r="Q5300" i="2"/>
  <c r="N5301" i="2"/>
  <c r="O5301" i="2" s="1"/>
  <c r="A5302" i="2"/>
  <c r="S5301" i="2" l="1"/>
  <c r="P5301" i="2"/>
  <c r="Q5301" i="2"/>
  <c r="N5302" i="2"/>
  <c r="O5302" i="2" s="1"/>
  <c r="A5303" i="2"/>
  <c r="S5302" i="2" l="1"/>
  <c r="Q5302" i="2"/>
  <c r="P5302" i="2"/>
  <c r="A5304" i="2"/>
  <c r="N5303" i="2"/>
  <c r="O5303" i="2" s="1"/>
  <c r="A5305" i="2" l="1"/>
  <c r="N5304" i="2"/>
  <c r="O5304" i="2" s="1"/>
  <c r="Q5303" i="2"/>
  <c r="P5303" i="2"/>
  <c r="S5303" i="2"/>
  <c r="P5304" i="2" l="1"/>
  <c r="Q5304" i="2"/>
  <c r="S5304" i="2"/>
  <c r="N5305" i="2"/>
  <c r="O5305" i="2" s="1"/>
  <c r="A5306" i="2"/>
  <c r="A5307" i="2" l="1"/>
  <c r="N5306" i="2"/>
  <c r="O5306" i="2" s="1"/>
  <c r="Q5305" i="2"/>
  <c r="P5305" i="2"/>
  <c r="S5305" i="2"/>
  <c r="Q5306" i="2" l="1"/>
  <c r="P5306" i="2"/>
  <c r="S5306" i="2"/>
  <c r="A5308" i="2"/>
  <c r="N5307" i="2"/>
  <c r="O5307" i="2" s="1"/>
  <c r="N5308" i="2" l="1"/>
  <c r="O5308" i="2" s="1"/>
  <c r="A5309" i="2"/>
  <c r="Q5307" i="2"/>
  <c r="P5307" i="2"/>
  <c r="S5307" i="2"/>
  <c r="A5310" i="2" l="1"/>
  <c r="N5309" i="2"/>
  <c r="O5309" i="2" s="1"/>
  <c r="Q5308" i="2"/>
  <c r="P5308" i="2"/>
  <c r="S5308" i="2"/>
  <c r="A5311" i="2" l="1"/>
  <c r="N5310" i="2"/>
  <c r="O5310" i="2" s="1"/>
  <c r="P5309" i="2"/>
  <c r="Q5309" i="2"/>
  <c r="S5309" i="2"/>
  <c r="Q5310" i="2" l="1"/>
  <c r="P5310" i="2"/>
  <c r="S5310" i="2"/>
  <c r="N5311" i="2"/>
  <c r="O5311" i="2" s="1"/>
  <c r="A5312" i="2"/>
  <c r="A5313" i="2" l="1"/>
  <c r="N5312" i="2"/>
  <c r="O5312" i="2" s="1"/>
  <c r="S5311" i="2"/>
  <c r="Q5311" i="2"/>
  <c r="P5311" i="2"/>
  <c r="P5312" i="2" l="1"/>
  <c r="Q5312" i="2"/>
  <c r="S5312" i="2"/>
  <c r="N5313" i="2"/>
  <c r="O5313" i="2" s="1"/>
  <c r="A5314" i="2"/>
  <c r="P5313" i="2" l="1"/>
  <c r="S5313" i="2"/>
  <c r="Q5313" i="2"/>
  <c r="A5315" i="2"/>
  <c r="N5314" i="2"/>
  <c r="O5314" i="2" s="1"/>
  <c r="A5316" i="2" l="1"/>
  <c r="N5315" i="2"/>
  <c r="O5315" i="2" s="1"/>
  <c r="P5314" i="2"/>
  <c r="Q5314" i="2"/>
  <c r="S5314" i="2"/>
  <c r="P5315" i="2" l="1"/>
  <c r="Q5315" i="2"/>
  <c r="S5315" i="2"/>
  <c r="A5317" i="2"/>
  <c r="N5316" i="2"/>
  <c r="O5316" i="2" s="1"/>
  <c r="Q5316" i="2" l="1"/>
  <c r="P5316" i="2"/>
  <c r="S5316" i="2"/>
  <c r="A5318" i="2"/>
  <c r="N5317" i="2"/>
  <c r="O5317" i="2" s="1"/>
  <c r="Q5317" i="2" l="1"/>
  <c r="P5317" i="2"/>
  <c r="S5317" i="2"/>
  <c r="A5319" i="2"/>
  <c r="N5318" i="2"/>
  <c r="O5318" i="2" s="1"/>
  <c r="Q5318" i="2" l="1"/>
  <c r="P5318" i="2"/>
  <c r="S5318" i="2"/>
  <c r="N5319" i="2"/>
  <c r="O5319" i="2" s="1"/>
  <c r="A5320" i="2"/>
  <c r="A5321" i="2"/>
  <c r="A5322" i="2" l="1"/>
  <c r="N5321" i="2"/>
  <c r="O5321" i="2" s="1"/>
  <c r="N5320" i="2"/>
  <c r="O5320" i="2" s="1"/>
  <c r="Q5319" i="2"/>
  <c r="P5319" i="2"/>
  <c r="S5319" i="2"/>
  <c r="S5320" i="2" l="1"/>
  <c r="P5320" i="2"/>
  <c r="Q5320" i="2"/>
  <c r="P5321" i="2"/>
  <c r="S5321" i="2"/>
  <c r="Q5321" i="2"/>
  <c r="N5322" i="2"/>
  <c r="O5322" i="2" s="1"/>
  <c r="A5323" i="2"/>
  <c r="A5324" i="2" l="1"/>
  <c r="N5323" i="2"/>
  <c r="O5323" i="2" s="1"/>
  <c r="Q5322" i="2"/>
  <c r="P5322" i="2"/>
  <c r="S5322" i="2"/>
  <c r="Q5323" i="2" l="1"/>
  <c r="P5323" i="2"/>
  <c r="S5323" i="2"/>
  <c r="A5325" i="2"/>
  <c r="N5324" i="2"/>
  <c r="O5324" i="2" s="1"/>
  <c r="N5325" i="2" l="1"/>
  <c r="O5325" i="2" s="1"/>
  <c r="A5326" i="2"/>
  <c r="P5324" i="2"/>
  <c r="Q5324" i="2"/>
  <c r="S5324" i="2"/>
  <c r="N5326" i="2" l="1"/>
  <c r="O5326" i="2" s="1"/>
  <c r="A5327" i="2"/>
  <c r="S5325" i="2"/>
  <c r="P5325" i="2"/>
  <c r="Q5325" i="2"/>
  <c r="N5327" i="2" l="1"/>
  <c r="O5327" i="2" s="1"/>
  <c r="A5328" i="2"/>
  <c r="P5326" i="2"/>
  <c r="Q5326" i="2"/>
  <c r="S5326" i="2"/>
  <c r="N5328" i="2" l="1"/>
  <c r="O5328" i="2" s="1"/>
  <c r="A5329" i="2"/>
  <c r="Q5327" i="2"/>
  <c r="S5327" i="2"/>
  <c r="P5327" i="2"/>
  <c r="N5329" i="2" l="1"/>
  <c r="O5329" i="2" s="1"/>
  <c r="A5330" i="2"/>
  <c r="P5328" i="2"/>
  <c r="Q5328" i="2"/>
  <c r="S5328" i="2"/>
  <c r="N5330" i="2" l="1"/>
  <c r="O5330" i="2" s="1"/>
  <c r="A5331" i="2"/>
  <c r="Q5329" i="2"/>
  <c r="S5329" i="2"/>
  <c r="P5329" i="2"/>
  <c r="N5331" i="2" l="1"/>
  <c r="O5331" i="2" s="1"/>
  <c r="A5332" i="2"/>
  <c r="S5330" i="2"/>
  <c r="Q5330" i="2"/>
  <c r="P5330" i="2"/>
  <c r="N5332" i="2" l="1"/>
  <c r="O5332" i="2" s="1"/>
  <c r="A5333" i="2"/>
  <c r="S5331" i="2"/>
  <c r="P5331" i="2"/>
  <c r="Q5331" i="2"/>
  <c r="N5333" i="2" l="1"/>
  <c r="O5333" i="2" s="1"/>
  <c r="A5334" i="2"/>
  <c r="P5332" i="2"/>
  <c r="S5332" i="2"/>
  <c r="Q5332" i="2"/>
  <c r="N5334" i="2" l="1"/>
  <c r="O5334" i="2" s="1"/>
  <c r="A5335" i="2"/>
  <c r="Q5333" i="2"/>
  <c r="P5333" i="2"/>
  <c r="S5333" i="2"/>
  <c r="N5335" i="2" l="1"/>
  <c r="O5335" i="2" s="1"/>
  <c r="A5336" i="2"/>
  <c r="P5334" i="2"/>
  <c r="S5334" i="2"/>
  <c r="Q5334" i="2"/>
  <c r="N5336" i="2" l="1"/>
  <c r="O5336" i="2" s="1"/>
  <c r="A5337" i="2"/>
  <c r="S5335" i="2"/>
  <c r="Q5335" i="2"/>
  <c r="P5335" i="2"/>
  <c r="N5337" i="2" l="1"/>
  <c r="O5337" i="2" s="1"/>
  <c r="A5338" i="2"/>
  <c r="S5336" i="2"/>
  <c r="P5336" i="2"/>
  <c r="Q5336" i="2"/>
  <c r="N5338" i="2" l="1"/>
  <c r="O5338" i="2" s="1"/>
  <c r="A5339" i="2"/>
  <c r="S5337" i="2"/>
  <c r="Q5337" i="2"/>
  <c r="P5337" i="2"/>
  <c r="N5339" i="2" l="1"/>
  <c r="O5339" i="2" s="1"/>
  <c r="A5340" i="2"/>
  <c r="Q5338" i="2"/>
  <c r="S5338" i="2"/>
  <c r="P5338" i="2"/>
  <c r="N5340" i="2" l="1"/>
  <c r="O5340" i="2" s="1"/>
  <c r="A5341" i="2"/>
  <c r="S5339" i="2"/>
  <c r="P5339" i="2"/>
  <c r="Q5339" i="2"/>
  <c r="A5342" i="2" l="1"/>
  <c r="N5341" i="2"/>
  <c r="O5341" i="2" s="1"/>
  <c r="Q5340" i="2"/>
  <c r="S5340" i="2"/>
  <c r="P5340" i="2"/>
  <c r="P5341" i="2" l="1"/>
  <c r="Q5341" i="2"/>
  <c r="S5341" i="2"/>
  <c r="A5343" i="2"/>
  <c r="N5342" i="2"/>
  <c r="O5342" i="2" s="1"/>
  <c r="N5343" i="2" l="1"/>
  <c r="O5343" i="2" s="1"/>
  <c r="A5344" i="2"/>
  <c r="Q5342" i="2"/>
  <c r="P5342" i="2"/>
  <c r="S5342" i="2"/>
  <c r="A5345" i="2" l="1"/>
  <c r="N5344" i="2"/>
  <c r="O5344" i="2" s="1"/>
  <c r="Q5343" i="2"/>
  <c r="S5343" i="2"/>
  <c r="P5343" i="2"/>
  <c r="A5346" i="2" l="1"/>
  <c r="N5345" i="2"/>
  <c r="O5345" i="2" s="1"/>
  <c r="P5344" i="2"/>
  <c r="Q5344" i="2"/>
  <c r="S5344" i="2"/>
  <c r="Q5345" i="2" l="1"/>
  <c r="P5345" i="2"/>
  <c r="S5345" i="2"/>
  <c r="N5346" i="2"/>
  <c r="O5346" i="2" s="1"/>
  <c r="A5347" i="2"/>
  <c r="A5348" i="2" l="1"/>
  <c r="N5347" i="2"/>
  <c r="O5347" i="2" s="1"/>
  <c r="S5346" i="2"/>
  <c r="Q5346" i="2"/>
  <c r="P5346" i="2"/>
  <c r="P5347" i="2" l="1"/>
  <c r="Q5347" i="2"/>
  <c r="S5347" i="2"/>
  <c r="A5349" i="2"/>
  <c r="N5348" i="2"/>
  <c r="O5348" i="2" s="1"/>
  <c r="N5349" i="2" l="1"/>
  <c r="O5349" i="2" s="1"/>
  <c r="A5350" i="2"/>
  <c r="P5348" i="2"/>
  <c r="Q5348" i="2"/>
  <c r="S5348" i="2"/>
  <c r="A5351" i="2" l="1"/>
  <c r="N5350" i="2"/>
  <c r="O5350" i="2" s="1"/>
  <c r="P5349" i="2"/>
  <c r="S5349" i="2"/>
  <c r="Q5349" i="2"/>
  <c r="P5350" i="2" l="1"/>
  <c r="Q5350" i="2"/>
  <c r="S5350" i="2"/>
  <c r="N5351" i="2"/>
  <c r="O5351" i="2" s="1"/>
  <c r="A5352" i="2"/>
  <c r="S5351" i="2" l="1"/>
  <c r="P5351" i="2"/>
  <c r="Q5351" i="2"/>
  <c r="A5353" i="2"/>
  <c r="N5352" i="2"/>
  <c r="O5352" i="2" s="1"/>
  <c r="A5354" i="2" l="1"/>
  <c r="N5353" i="2"/>
  <c r="O5353" i="2" s="1"/>
  <c r="Q5352" i="2"/>
  <c r="P5352" i="2"/>
  <c r="S5352" i="2"/>
  <c r="P5353" i="2" l="1"/>
  <c r="Q5353" i="2"/>
  <c r="S5353" i="2"/>
  <c r="A5355" i="2"/>
  <c r="N5354" i="2"/>
  <c r="O5354" i="2" s="1"/>
  <c r="Q5354" i="2" l="1"/>
  <c r="P5354" i="2"/>
  <c r="S5354" i="2"/>
  <c r="A5356" i="2"/>
  <c r="N5355" i="2"/>
  <c r="O5355" i="2" s="1"/>
  <c r="Q5355" i="2" l="1"/>
  <c r="P5355" i="2"/>
  <c r="S5355" i="2"/>
  <c r="A5357" i="2"/>
  <c r="N5356" i="2"/>
  <c r="O5356" i="2" s="1"/>
  <c r="Q5356" i="2" l="1"/>
  <c r="P5356" i="2"/>
  <c r="S5356" i="2"/>
  <c r="N5357" i="2"/>
  <c r="O5357" i="2" s="1"/>
  <c r="A5358" i="2"/>
  <c r="A5359" i="2"/>
  <c r="A5360" i="2" l="1"/>
  <c r="N5359" i="2"/>
  <c r="O5359" i="2" s="1"/>
  <c r="N5358" i="2"/>
  <c r="O5358" i="2" s="1"/>
  <c r="P5357" i="2"/>
  <c r="S5357" i="2"/>
  <c r="Q5357" i="2"/>
  <c r="P5358" i="2" l="1"/>
  <c r="Q5358" i="2"/>
  <c r="S5358" i="2"/>
  <c r="P5359" i="2"/>
  <c r="S5359" i="2"/>
  <c r="Q5359" i="2"/>
  <c r="N5360" i="2"/>
  <c r="O5360" i="2" s="1"/>
  <c r="A5361" i="2"/>
  <c r="A5362" i="2" l="1"/>
  <c r="N5361" i="2"/>
  <c r="O5361" i="2" s="1"/>
  <c r="S5360" i="2"/>
  <c r="P5360" i="2"/>
  <c r="T5360" i="2" s="1"/>
  <c r="Q5360" i="2"/>
  <c r="P5361" i="2" l="1"/>
  <c r="T5361" i="2" s="1"/>
  <c r="Q5361" i="2"/>
  <c r="S5361" i="2"/>
  <c r="A5363" i="2"/>
  <c r="N5362" i="2"/>
  <c r="O5362" i="2" s="1"/>
  <c r="N5363" i="2" l="1"/>
  <c r="O5363" i="2" s="1"/>
  <c r="A5364" i="2"/>
  <c r="P5362" i="2"/>
  <c r="T5362" i="2" s="1"/>
  <c r="Q5362" i="2"/>
  <c r="S5362" i="2"/>
  <c r="N5364" i="2" l="1"/>
  <c r="O5364" i="2" s="1"/>
  <c r="A5365" i="2"/>
  <c r="S5363" i="2"/>
  <c r="P5363" i="2"/>
  <c r="T5363" i="2" s="1"/>
  <c r="Q5363" i="2"/>
  <c r="N5365" i="2" l="1"/>
  <c r="O5365" i="2" s="1"/>
  <c r="A5366" i="2"/>
  <c r="Q5364" i="2"/>
  <c r="P5364" i="2"/>
  <c r="T5364" i="2" s="1"/>
  <c r="S5364" i="2"/>
  <c r="N5366" i="2" l="1"/>
  <c r="O5366" i="2" s="1"/>
  <c r="A5367" i="2"/>
  <c r="P5365" i="2"/>
  <c r="T5365" i="2" s="1"/>
  <c r="Q5365" i="2"/>
  <c r="S5365" i="2"/>
  <c r="N5367" i="2" l="1"/>
  <c r="O5367" i="2" s="1"/>
  <c r="A5368" i="2"/>
  <c r="Q5366" i="2"/>
  <c r="S5366" i="2"/>
  <c r="P5366" i="2"/>
  <c r="T5366" i="2" s="1"/>
  <c r="N5368" i="2" l="1"/>
  <c r="O5368" i="2" s="1"/>
  <c r="A5369" i="2"/>
  <c r="Q5367" i="2"/>
  <c r="S5367" i="2"/>
  <c r="P5367" i="2"/>
  <c r="T5367" i="2" s="1"/>
  <c r="N5369" i="2" l="1"/>
  <c r="O5369" i="2" s="1"/>
  <c r="A5370" i="2"/>
  <c r="S5368" i="2"/>
  <c r="Q5368" i="2"/>
  <c r="P5368" i="2"/>
  <c r="T5368" i="2" s="1"/>
  <c r="N5370" i="2" l="1"/>
  <c r="O5370" i="2" s="1"/>
  <c r="A5371" i="2"/>
  <c r="P5369" i="2"/>
  <c r="T5369" i="2" s="1"/>
  <c r="S5369" i="2"/>
  <c r="Q5369" i="2"/>
  <c r="N5371" i="2" l="1"/>
  <c r="O5371" i="2" s="1"/>
  <c r="A5372" i="2"/>
  <c r="S5370" i="2"/>
  <c r="Q5370" i="2"/>
  <c r="P5370" i="2"/>
  <c r="T5370" i="2" s="1"/>
  <c r="N5372" i="2" l="1"/>
  <c r="O5372" i="2" s="1"/>
  <c r="A5373" i="2"/>
  <c r="Q5371" i="2"/>
  <c r="P5371" i="2"/>
  <c r="T5371" i="2" s="1"/>
  <c r="S5371" i="2"/>
  <c r="N5373" i="2" l="1"/>
  <c r="O5373" i="2" s="1"/>
  <c r="A5374" i="2"/>
  <c r="Q5372" i="2"/>
  <c r="S5372" i="2"/>
  <c r="P5372" i="2"/>
  <c r="T5372" i="2" s="1"/>
  <c r="N5374" i="2" l="1"/>
  <c r="O5374" i="2" s="1"/>
  <c r="A5375" i="2"/>
  <c r="S5373" i="2"/>
  <c r="P5373" i="2"/>
  <c r="T5373" i="2" s="1"/>
  <c r="Q5373" i="2"/>
  <c r="N5375" i="2" l="1"/>
  <c r="O5375" i="2" s="1"/>
  <c r="A5376" i="2"/>
  <c r="Q5374" i="2"/>
  <c r="P5374" i="2"/>
  <c r="T5374" i="2" s="1"/>
  <c r="S5374" i="2"/>
  <c r="N5376" i="2" l="1"/>
  <c r="O5376" i="2" s="1"/>
  <c r="A5377" i="2"/>
  <c r="P5375" i="2"/>
  <c r="T5375" i="2" s="1"/>
  <c r="S5375" i="2"/>
  <c r="Q5375" i="2"/>
  <c r="N5377" i="2" l="1"/>
  <c r="O5377" i="2" s="1"/>
  <c r="A5378" i="2"/>
  <c r="S5376" i="2"/>
  <c r="P5376" i="2"/>
  <c r="T5376" i="2" s="1"/>
  <c r="Q5376" i="2"/>
  <c r="N5378" i="2" l="1"/>
  <c r="O5378" i="2" s="1"/>
  <c r="A5379" i="2"/>
  <c r="S5377" i="2"/>
  <c r="P5377" i="2"/>
  <c r="T5377" i="2" s="1"/>
  <c r="Q5377" i="2"/>
  <c r="A5380" i="2" l="1"/>
  <c r="N5379" i="2"/>
  <c r="O5379" i="2" s="1"/>
  <c r="S5378" i="2"/>
  <c r="Q5378" i="2"/>
  <c r="P5378" i="2"/>
  <c r="T5378" i="2" s="1"/>
  <c r="Q5379" i="2" l="1"/>
  <c r="P5379" i="2"/>
  <c r="T5379" i="2" s="1"/>
  <c r="S5379" i="2"/>
  <c r="A5381" i="2"/>
  <c r="N5380" i="2"/>
  <c r="O5380" i="2" s="1"/>
  <c r="N5381" i="2" l="1"/>
  <c r="O5381" i="2" s="1"/>
  <c r="A5382" i="2"/>
  <c r="Q5380" i="2"/>
  <c r="P5380" i="2"/>
  <c r="T5380" i="2" s="1"/>
  <c r="S5380" i="2"/>
  <c r="A5383" i="2" l="1"/>
  <c r="N5382" i="2"/>
  <c r="O5382" i="2" s="1"/>
  <c r="P5381" i="2"/>
  <c r="T5381" i="2" s="1"/>
  <c r="S5381" i="2"/>
  <c r="Q5381" i="2"/>
  <c r="Q5382" i="2" l="1"/>
  <c r="P5382" i="2"/>
  <c r="T5382" i="2" s="1"/>
  <c r="S5382" i="2"/>
  <c r="A5384" i="2"/>
  <c r="N5383" i="2"/>
  <c r="O5383" i="2" s="1"/>
  <c r="N5384" i="2" l="1"/>
  <c r="O5384" i="2" s="1"/>
  <c r="A5385" i="2"/>
  <c r="P5383" i="2"/>
  <c r="T5383" i="2" s="1"/>
  <c r="Q5383" i="2"/>
  <c r="S5383" i="2"/>
  <c r="A5386" i="2" l="1"/>
  <c r="N5385" i="2"/>
  <c r="O5385" i="2" s="1"/>
  <c r="Q5384" i="2"/>
  <c r="P5384" i="2"/>
  <c r="T5384" i="2" s="1"/>
  <c r="S5384" i="2"/>
  <c r="P5385" i="2" l="1"/>
  <c r="T5385" i="2" s="1"/>
  <c r="Q5385" i="2"/>
  <c r="S5385" i="2"/>
  <c r="A5387" i="2"/>
  <c r="N5386" i="2"/>
  <c r="O5386" i="2" s="1"/>
  <c r="N5387" i="2" l="1"/>
  <c r="O5387" i="2" s="1"/>
  <c r="A5388" i="2"/>
  <c r="P5386" i="2"/>
  <c r="T5386" i="2" s="1"/>
  <c r="Q5386" i="2"/>
  <c r="S5386" i="2"/>
  <c r="A5389" i="2" l="1"/>
  <c r="N5388" i="2"/>
  <c r="O5388" i="2" s="1"/>
  <c r="P5387" i="2"/>
  <c r="T5387" i="2" s="1"/>
  <c r="Q5387" i="2"/>
  <c r="S5387" i="2"/>
  <c r="P5388" i="2" l="1"/>
  <c r="T5388" i="2" s="1"/>
  <c r="Q5388" i="2"/>
  <c r="S5388" i="2"/>
  <c r="N5389" i="2"/>
  <c r="O5389" i="2" s="1"/>
  <c r="A5390" i="2"/>
  <c r="P5389" i="2" l="1"/>
  <c r="T5389" i="2" s="1"/>
  <c r="S5389" i="2"/>
  <c r="Q5389" i="2"/>
  <c r="A5391" i="2"/>
  <c r="N5390" i="2"/>
  <c r="O5390" i="2" s="1"/>
  <c r="A5392" i="2" l="1"/>
  <c r="N5391" i="2"/>
  <c r="O5391" i="2" s="1"/>
  <c r="P5390" i="2"/>
  <c r="T5390" i="2" s="1"/>
  <c r="Q5390" i="2"/>
  <c r="S5390" i="2"/>
  <c r="Q5391" i="2" l="1"/>
  <c r="P5391" i="2"/>
  <c r="T5391" i="2" s="1"/>
  <c r="S5391" i="2"/>
  <c r="A5393" i="2"/>
  <c r="N5392" i="2"/>
  <c r="O5392" i="2" s="1"/>
  <c r="A5394" i="2" l="1"/>
  <c r="N5393" i="2"/>
  <c r="O5393" i="2" s="1"/>
  <c r="Q5392" i="2"/>
  <c r="P5392" i="2"/>
  <c r="T5392" i="2" s="1"/>
  <c r="S5392" i="2"/>
  <c r="P5393" i="2" l="1"/>
  <c r="T5393" i="2" s="1"/>
  <c r="Q5393" i="2"/>
  <c r="S5393" i="2"/>
  <c r="A5395" i="2"/>
  <c r="N5394" i="2"/>
  <c r="O5394" i="2" s="1"/>
  <c r="N5395" i="2" l="1"/>
  <c r="O5395" i="2" s="1"/>
  <c r="A5397" i="2"/>
  <c r="A5396" i="2"/>
  <c r="Q5394" i="2"/>
  <c r="P5394" i="2"/>
  <c r="T5394" i="2" s="1"/>
  <c r="S5394" i="2"/>
  <c r="N5396" i="2" l="1"/>
  <c r="O5396" i="2" s="1"/>
  <c r="A5398" i="2"/>
  <c r="N5397" i="2"/>
  <c r="O5397" i="2" s="1"/>
  <c r="S5395" i="2"/>
  <c r="Q5395" i="2"/>
  <c r="P5395" i="2"/>
  <c r="T5395" i="2" s="1"/>
  <c r="P5396" i="2" l="1"/>
  <c r="T5396" i="2" s="1"/>
  <c r="S5396" i="2"/>
  <c r="Q5396" i="2"/>
  <c r="P5397" i="2"/>
  <c r="T5397" i="2" s="1"/>
  <c r="Q5397" i="2"/>
  <c r="S5397" i="2"/>
  <c r="N5398" i="2"/>
  <c r="O5398" i="2" s="1"/>
  <c r="A5399" i="2"/>
  <c r="A5400" i="2" l="1"/>
  <c r="N5399" i="2"/>
  <c r="O5399" i="2" s="1"/>
  <c r="P5398" i="2"/>
  <c r="Q5398" i="2"/>
  <c r="S5398" i="2"/>
  <c r="P5399" i="2" l="1"/>
  <c r="Q5399" i="2"/>
  <c r="S5399" i="2"/>
  <c r="A5401" i="2"/>
  <c r="N5400" i="2"/>
  <c r="O5400" i="2" s="1"/>
  <c r="N5401" i="2" l="1"/>
  <c r="O5401" i="2" s="1"/>
  <c r="A5402" i="2"/>
  <c r="P5400" i="2"/>
  <c r="Q5400" i="2"/>
  <c r="S5400" i="2"/>
  <c r="N5402" i="2" l="1"/>
  <c r="O5402" i="2" s="1"/>
  <c r="A5403" i="2"/>
  <c r="S5401" i="2"/>
  <c r="Q5401" i="2"/>
  <c r="P5401" i="2"/>
  <c r="Q5402" i="2" l="1"/>
  <c r="P5402" i="2"/>
  <c r="S5402" i="2"/>
  <c r="N5403" i="2"/>
  <c r="O5403" i="2" s="1"/>
  <c r="A5404" i="2"/>
  <c r="Q5403" i="2" l="1"/>
  <c r="P5403" i="2"/>
  <c r="S5403" i="2"/>
  <c r="N5404" i="2"/>
  <c r="O5404" i="2" s="1"/>
  <c r="A5405" i="2"/>
  <c r="N5405" i="2" l="1"/>
  <c r="O5405" i="2" s="1"/>
  <c r="A5406" i="2"/>
  <c r="S5404" i="2"/>
  <c r="P5404" i="2"/>
  <c r="Q5404" i="2"/>
  <c r="N5406" i="2" l="1"/>
  <c r="O5406" i="2" s="1"/>
  <c r="A5407" i="2"/>
  <c r="P5405" i="2"/>
  <c r="S5405" i="2"/>
  <c r="Q5405" i="2"/>
  <c r="N5407" i="2" l="1"/>
  <c r="O5407" i="2" s="1"/>
  <c r="A5408" i="2"/>
  <c r="Q5406" i="2"/>
  <c r="P5406" i="2"/>
  <c r="S5406" i="2"/>
  <c r="N5408" i="2" l="1"/>
  <c r="O5408" i="2" s="1"/>
  <c r="A5409" i="2"/>
  <c r="P5407" i="2"/>
  <c r="Q5407" i="2"/>
  <c r="S5407" i="2"/>
  <c r="N5409" i="2" l="1"/>
  <c r="O5409" i="2" s="1"/>
  <c r="A5410" i="2"/>
  <c r="P5408" i="2"/>
  <c r="Q5408" i="2"/>
  <c r="S5408" i="2"/>
  <c r="N5410" i="2" l="1"/>
  <c r="O5410" i="2" s="1"/>
  <c r="A5411" i="2"/>
  <c r="S5409" i="2"/>
  <c r="P5409" i="2"/>
  <c r="Q5409" i="2"/>
  <c r="N5411" i="2" l="1"/>
  <c r="O5411" i="2" s="1"/>
  <c r="A5412" i="2"/>
  <c r="Q5410" i="2"/>
  <c r="P5410" i="2"/>
  <c r="S5410" i="2"/>
  <c r="N5412" i="2" l="1"/>
  <c r="O5412" i="2" s="1"/>
  <c r="A5413" i="2"/>
  <c r="P5411" i="2"/>
  <c r="Q5411" i="2"/>
  <c r="S5411" i="2"/>
  <c r="N5413" i="2" l="1"/>
  <c r="O5413" i="2" s="1"/>
  <c r="A5414" i="2"/>
  <c r="P5412" i="2"/>
  <c r="Q5412" i="2"/>
  <c r="S5412" i="2"/>
  <c r="N5414" i="2" l="1"/>
  <c r="O5414" i="2" s="1"/>
  <c r="A5415" i="2"/>
  <c r="P5413" i="2"/>
  <c r="Q5413" i="2"/>
  <c r="S5413" i="2"/>
  <c r="N5415" i="2" l="1"/>
  <c r="O5415" i="2" s="1"/>
  <c r="A5416" i="2"/>
  <c r="S5414" i="2"/>
  <c r="Q5414" i="2"/>
  <c r="P5414" i="2"/>
  <c r="N5416" i="2" l="1"/>
  <c r="O5416" i="2" s="1"/>
  <c r="A5417" i="2"/>
  <c r="S5415" i="2"/>
  <c r="P5415" i="2"/>
  <c r="Q5415" i="2"/>
  <c r="A5418" i="2" l="1"/>
  <c r="N5417" i="2"/>
  <c r="O5417" i="2" s="1"/>
  <c r="P5416" i="2"/>
  <c r="S5416" i="2"/>
  <c r="Q5416" i="2"/>
  <c r="P5417" i="2" l="1"/>
  <c r="Q5417" i="2"/>
  <c r="S5417" i="2"/>
  <c r="A5419" i="2"/>
  <c r="N5418" i="2"/>
  <c r="O5418" i="2" s="1"/>
  <c r="N5419" i="2" l="1"/>
  <c r="O5419" i="2" s="1"/>
  <c r="A5420" i="2"/>
  <c r="Q5418" i="2"/>
  <c r="P5418" i="2"/>
  <c r="S5418" i="2"/>
  <c r="A5421" i="2" l="1"/>
  <c r="N5420" i="2"/>
  <c r="O5420" i="2" s="1"/>
  <c r="Q5419" i="2"/>
  <c r="P5419" i="2"/>
  <c r="S5419" i="2"/>
  <c r="A5422" i="2" l="1"/>
  <c r="N5421" i="2"/>
  <c r="O5421" i="2" s="1"/>
  <c r="P5420" i="2"/>
  <c r="Q5420" i="2"/>
  <c r="S5420" i="2"/>
  <c r="P5421" i="2" l="1"/>
  <c r="Q5421" i="2"/>
  <c r="S5421" i="2"/>
  <c r="N5422" i="2"/>
  <c r="O5422" i="2" s="1"/>
  <c r="A5423" i="2"/>
  <c r="A5424" i="2" l="1"/>
  <c r="N5423" i="2"/>
  <c r="O5423" i="2" s="1"/>
  <c r="P5422" i="2"/>
  <c r="S5422" i="2"/>
  <c r="Q5422" i="2"/>
  <c r="P5423" i="2" l="1"/>
  <c r="Q5423" i="2"/>
  <c r="S5423" i="2"/>
  <c r="A5425" i="2"/>
  <c r="N5424" i="2"/>
  <c r="O5424" i="2" s="1"/>
  <c r="N5425" i="2" l="1"/>
  <c r="O5425" i="2" s="1"/>
  <c r="A5426" i="2"/>
  <c r="Q5424" i="2"/>
  <c r="P5424" i="2"/>
  <c r="S5424" i="2"/>
  <c r="A5427" i="2" l="1"/>
  <c r="N5426" i="2"/>
  <c r="O5426" i="2" s="1"/>
  <c r="Q5425" i="2"/>
  <c r="P5425" i="2"/>
  <c r="S5425" i="2"/>
  <c r="N5427" i="2" l="1"/>
  <c r="O5427" i="2" s="1"/>
  <c r="A5428" i="2"/>
  <c r="Q5426" i="2"/>
  <c r="P5426" i="2"/>
  <c r="S5426" i="2"/>
  <c r="A5429" i="2" l="1"/>
  <c r="N5428" i="2"/>
  <c r="O5428" i="2" s="1"/>
  <c r="Q5427" i="2"/>
  <c r="P5427" i="2"/>
  <c r="S5427" i="2"/>
  <c r="A5430" i="2" l="1"/>
  <c r="N5429" i="2"/>
  <c r="O5429" i="2" s="1"/>
  <c r="P5428" i="2"/>
  <c r="Q5428" i="2"/>
  <c r="S5428" i="2"/>
  <c r="Q5429" i="2" l="1"/>
  <c r="P5429" i="2"/>
  <c r="S5429" i="2"/>
  <c r="A5431" i="2"/>
  <c r="N5430" i="2"/>
  <c r="O5430" i="2" s="1"/>
  <c r="Q5430" i="2" l="1"/>
  <c r="P5430" i="2"/>
  <c r="S5430" i="2"/>
  <c r="A5432" i="2"/>
  <c r="N5431" i="2"/>
  <c r="O5431" i="2" s="1"/>
  <c r="Q5431" i="2" l="1"/>
  <c r="P5431" i="2"/>
  <c r="S5431" i="2"/>
  <c r="A5433" i="2"/>
  <c r="N5432" i="2"/>
  <c r="O5432" i="2" s="1"/>
  <c r="Q5432" i="2" l="1"/>
  <c r="P5432" i="2"/>
  <c r="S5432" i="2"/>
  <c r="N5433" i="2"/>
  <c r="O5433" i="2" s="1"/>
  <c r="A5434" i="2"/>
  <c r="A5435" i="2"/>
  <c r="A5436" i="2" l="1"/>
  <c r="N5435" i="2"/>
  <c r="O5435" i="2" s="1"/>
  <c r="N5434" i="2"/>
  <c r="O5434" i="2" s="1"/>
  <c r="S5433" i="2"/>
  <c r="Q5433" i="2"/>
  <c r="P5433" i="2"/>
  <c r="P5434" i="2" l="1"/>
  <c r="S5434" i="2"/>
  <c r="Q5434" i="2"/>
  <c r="P5435" i="2"/>
  <c r="S5435" i="2"/>
  <c r="Q5435" i="2"/>
  <c r="N5436" i="2"/>
  <c r="O5436" i="2" s="1"/>
  <c r="A5437" i="2"/>
  <c r="A5438" i="2" l="1"/>
  <c r="N5437" i="2"/>
  <c r="O5437" i="2" s="1"/>
  <c r="S5436" i="2"/>
  <c r="Q5436" i="2"/>
  <c r="P5436" i="2"/>
  <c r="P5437" i="2" l="1"/>
  <c r="Q5437" i="2"/>
  <c r="S5437" i="2"/>
  <c r="A5439" i="2"/>
  <c r="N5438" i="2"/>
  <c r="O5438" i="2" s="1"/>
  <c r="N5439" i="2" l="1"/>
  <c r="O5439" i="2" s="1"/>
  <c r="A5440" i="2"/>
  <c r="Q5438" i="2"/>
  <c r="P5438" i="2"/>
  <c r="S5438" i="2"/>
  <c r="N5440" i="2" l="1"/>
  <c r="O5440" i="2" s="1"/>
  <c r="A5441" i="2"/>
  <c r="P5439" i="2"/>
  <c r="S5439" i="2"/>
  <c r="Q5439" i="2"/>
  <c r="P5440" i="2" l="1"/>
  <c r="Q5440" i="2"/>
  <c r="S5440" i="2"/>
  <c r="N5441" i="2"/>
  <c r="O5441" i="2" s="1"/>
  <c r="A5442" i="2"/>
  <c r="S5441" i="2" l="1"/>
  <c r="P5441" i="2"/>
  <c r="Q5441" i="2"/>
  <c r="N5442" i="2"/>
  <c r="O5442" i="2" s="1"/>
  <c r="A5443" i="2"/>
  <c r="S5442" i="2" l="1"/>
  <c r="P5442" i="2"/>
  <c r="Q5442" i="2"/>
  <c r="N5443" i="2"/>
  <c r="O5443" i="2" s="1"/>
  <c r="A5444" i="2"/>
  <c r="P5443" i="2" l="1"/>
  <c r="Q5443" i="2"/>
  <c r="S5443" i="2"/>
  <c r="N5444" i="2"/>
  <c r="O5444" i="2" s="1"/>
  <c r="A5445" i="2"/>
  <c r="Q5444" i="2" l="1"/>
  <c r="P5444" i="2"/>
  <c r="S5444" i="2"/>
  <c r="N5445" i="2"/>
  <c r="O5445" i="2" s="1"/>
  <c r="A5446" i="2"/>
  <c r="S5445" i="2" l="1"/>
  <c r="P5445" i="2"/>
  <c r="Q5445" i="2"/>
  <c r="N5446" i="2"/>
  <c r="O5446" i="2" s="1"/>
  <c r="A5447" i="2"/>
  <c r="Q5446" i="2" l="1"/>
  <c r="P5446" i="2"/>
  <c r="S5446" i="2"/>
  <c r="N5447" i="2"/>
  <c r="O5447" i="2" s="1"/>
  <c r="A5448" i="2"/>
  <c r="S5447" i="2" l="1"/>
  <c r="Q5447" i="2"/>
  <c r="P5447" i="2"/>
  <c r="N5448" i="2"/>
  <c r="O5448" i="2" s="1"/>
  <c r="A5449" i="2"/>
  <c r="S5448" i="2" l="1"/>
  <c r="Q5448" i="2"/>
  <c r="P5448" i="2"/>
  <c r="N5449" i="2"/>
  <c r="O5449" i="2" s="1"/>
  <c r="A5450" i="2"/>
  <c r="P5449" i="2" l="1"/>
  <c r="Q5449" i="2"/>
  <c r="S5449" i="2"/>
  <c r="N5450" i="2"/>
  <c r="O5450" i="2" s="1"/>
  <c r="A5451" i="2"/>
  <c r="S5450" i="2" l="1"/>
  <c r="P5450" i="2"/>
  <c r="Q5450" i="2"/>
  <c r="N5451" i="2"/>
  <c r="O5451" i="2" s="1"/>
  <c r="A5452" i="2"/>
  <c r="P5451" i="2" l="1"/>
  <c r="Q5451" i="2"/>
  <c r="S5451" i="2"/>
  <c r="N5452" i="2"/>
  <c r="O5452" i="2" s="1"/>
  <c r="A5453" i="2"/>
  <c r="Q5452" i="2" l="1"/>
  <c r="S5452" i="2"/>
  <c r="P5452" i="2"/>
  <c r="N5453" i="2"/>
  <c r="O5453" i="2" s="1"/>
  <c r="A5454" i="2"/>
  <c r="Q5453" i="2" l="1"/>
  <c r="P5453" i="2"/>
  <c r="S5453" i="2"/>
  <c r="N5454" i="2"/>
  <c r="O5454" i="2" s="1"/>
  <c r="A5455" i="2"/>
  <c r="Q5454" i="2" l="1"/>
  <c r="S5454" i="2"/>
  <c r="P5454" i="2"/>
  <c r="A5456" i="2"/>
  <c r="N5455" i="2"/>
  <c r="O5455" i="2" s="1"/>
  <c r="A5457" i="2" l="1"/>
  <c r="N5456" i="2"/>
  <c r="O5456" i="2" s="1"/>
  <c r="Q5455" i="2"/>
  <c r="P5455" i="2"/>
  <c r="S5455" i="2"/>
  <c r="Q5456" i="2" l="1"/>
  <c r="P5456" i="2"/>
  <c r="S5456" i="2"/>
  <c r="N5457" i="2"/>
  <c r="O5457" i="2" s="1"/>
  <c r="A5458" i="2"/>
  <c r="A5459" i="2" l="1"/>
  <c r="N5458" i="2"/>
  <c r="O5458" i="2" s="1"/>
  <c r="S5457" i="2"/>
  <c r="P5457" i="2"/>
  <c r="Q5457" i="2"/>
  <c r="P5458" i="2" l="1"/>
  <c r="Q5458" i="2"/>
  <c r="S5458" i="2"/>
  <c r="A5460" i="2"/>
  <c r="N5459" i="2"/>
  <c r="O5459" i="2" s="1"/>
  <c r="N5460" i="2" l="1"/>
  <c r="O5460" i="2" s="1"/>
  <c r="A5461" i="2"/>
  <c r="Q5459" i="2"/>
  <c r="P5459" i="2"/>
  <c r="S5459" i="2"/>
  <c r="A5462" i="2" l="1"/>
  <c r="N5461" i="2"/>
  <c r="O5461" i="2" s="1"/>
  <c r="P5460" i="2"/>
  <c r="Q5460" i="2"/>
  <c r="S5460" i="2"/>
  <c r="A5463" i="2" l="1"/>
  <c r="N5462" i="2"/>
  <c r="O5462" i="2" s="1"/>
  <c r="P5461" i="2"/>
  <c r="Q5461" i="2"/>
  <c r="S5461" i="2"/>
  <c r="Q5462" i="2" l="1"/>
  <c r="P5462" i="2"/>
  <c r="S5462" i="2"/>
  <c r="N5463" i="2"/>
  <c r="O5463" i="2" s="1"/>
  <c r="A5464" i="2"/>
  <c r="A5465" i="2" l="1"/>
  <c r="N5464" i="2"/>
  <c r="O5464" i="2" s="1"/>
  <c r="S5463" i="2"/>
  <c r="Q5463" i="2"/>
  <c r="P5463" i="2"/>
  <c r="P5464" i="2" l="1"/>
  <c r="Q5464" i="2"/>
  <c r="S5464" i="2"/>
  <c r="N5465" i="2"/>
  <c r="O5465" i="2" s="1"/>
  <c r="A5466" i="2"/>
  <c r="P5465" i="2" l="1"/>
  <c r="S5465" i="2"/>
  <c r="Q5465" i="2"/>
  <c r="A5467" i="2"/>
  <c r="N5466" i="2"/>
  <c r="O5466" i="2" s="1"/>
  <c r="A5468" i="2" l="1"/>
  <c r="N5467" i="2"/>
  <c r="O5467" i="2" s="1"/>
  <c r="Q5466" i="2"/>
  <c r="P5466" i="2"/>
  <c r="S5466" i="2"/>
  <c r="Q5467" i="2" l="1"/>
  <c r="P5467" i="2"/>
  <c r="S5467" i="2"/>
  <c r="A5469" i="2"/>
  <c r="N5468" i="2"/>
  <c r="O5468" i="2" s="1"/>
  <c r="Q5468" i="2" l="1"/>
  <c r="P5468" i="2"/>
  <c r="S5468" i="2"/>
  <c r="A5470" i="2"/>
  <c r="N5469" i="2"/>
  <c r="O5469" i="2" s="1"/>
  <c r="Q5469" i="2" l="1"/>
  <c r="P5469" i="2"/>
  <c r="S5469" i="2"/>
  <c r="A5471" i="2"/>
  <c r="N5470" i="2"/>
  <c r="O5470" i="2" s="1"/>
  <c r="Q5470" i="2" l="1"/>
  <c r="P5470" i="2"/>
  <c r="S5470" i="2"/>
  <c r="N5471" i="2"/>
  <c r="O5471" i="2" s="1"/>
  <c r="A5473" i="2"/>
  <c r="A5472" i="2"/>
  <c r="N5472" i="2" l="1"/>
  <c r="O5472" i="2" s="1"/>
  <c r="A5474" i="2"/>
  <c r="N5473" i="2"/>
  <c r="O5473" i="2" s="1"/>
  <c r="P5471" i="2"/>
  <c r="S5471" i="2"/>
  <c r="Q5471" i="2"/>
  <c r="Q5472" i="2" l="1"/>
  <c r="S5472" i="2"/>
  <c r="P5472" i="2"/>
  <c r="N5474" i="2"/>
  <c r="O5474" i="2" s="1"/>
  <c r="A5475" i="2"/>
  <c r="Q5473" i="2"/>
  <c r="S5473" i="2"/>
  <c r="P5473" i="2"/>
  <c r="Q5474" i="2" l="1"/>
  <c r="S5474" i="2"/>
  <c r="P5474" i="2"/>
  <c r="T5474" i="2" s="1"/>
  <c r="A5476" i="2"/>
  <c r="N5475" i="2"/>
  <c r="O5475" i="2" s="1"/>
  <c r="P5475" i="2" l="1"/>
  <c r="T5475" i="2" s="1"/>
  <c r="Q5475" i="2"/>
  <c r="S5475" i="2"/>
  <c r="A5477" i="2"/>
  <c r="N5476" i="2"/>
  <c r="O5476" i="2" s="1"/>
  <c r="N5477" i="2" l="1"/>
  <c r="O5477" i="2" s="1"/>
  <c r="A5478" i="2"/>
  <c r="P5476" i="2"/>
  <c r="T5476" i="2" s="1"/>
  <c r="Q5476" i="2"/>
  <c r="S5476" i="2"/>
  <c r="N5478" i="2" l="1"/>
  <c r="O5478" i="2" s="1"/>
  <c r="A5479" i="2"/>
  <c r="P5477" i="2"/>
  <c r="T5477" i="2" s="1"/>
  <c r="Q5477" i="2"/>
  <c r="S5477" i="2"/>
  <c r="N5479" i="2" l="1"/>
  <c r="O5479" i="2" s="1"/>
  <c r="A5480" i="2"/>
  <c r="P5478" i="2"/>
  <c r="T5478" i="2" s="1"/>
  <c r="Q5478" i="2"/>
  <c r="S5478" i="2"/>
  <c r="N5480" i="2" l="1"/>
  <c r="O5480" i="2" s="1"/>
  <c r="A5481" i="2"/>
  <c r="Q5479" i="2"/>
  <c r="P5479" i="2"/>
  <c r="T5479" i="2" s="1"/>
  <c r="S5479" i="2"/>
  <c r="N5481" i="2" l="1"/>
  <c r="O5481" i="2" s="1"/>
  <c r="A5482" i="2"/>
  <c r="S5480" i="2"/>
  <c r="Q5480" i="2"/>
  <c r="P5480" i="2"/>
  <c r="T5480" i="2" s="1"/>
  <c r="N5482" i="2" l="1"/>
  <c r="O5482" i="2" s="1"/>
  <c r="A5483" i="2"/>
  <c r="P5481" i="2"/>
  <c r="T5481" i="2" s="1"/>
  <c r="S5481" i="2"/>
  <c r="Q5481" i="2"/>
  <c r="N5483" i="2" l="1"/>
  <c r="O5483" i="2" s="1"/>
  <c r="A5484" i="2"/>
  <c r="P5482" i="2"/>
  <c r="T5482" i="2" s="1"/>
  <c r="S5482" i="2"/>
  <c r="Q5482" i="2"/>
  <c r="N5484" i="2" l="1"/>
  <c r="O5484" i="2" s="1"/>
  <c r="A5485" i="2"/>
  <c r="S5483" i="2"/>
  <c r="P5483" i="2"/>
  <c r="T5483" i="2" s="1"/>
  <c r="Q5483" i="2"/>
  <c r="N5485" i="2" l="1"/>
  <c r="O5485" i="2" s="1"/>
  <c r="A5486" i="2"/>
  <c r="Q5484" i="2"/>
  <c r="S5484" i="2"/>
  <c r="P5484" i="2"/>
  <c r="T5484" i="2" s="1"/>
  <c r="N5486" i="2" l="1"/>
  <c r="O5486" i="2" s="1"/>
  <c r="A5487" i="2"/>
  <c r="Q5485" i="2"/>
  <c r="P5485" i="2"/>
  <c r="T5485" i="2" s="1"/>
  <c r="S5485" i="2"/>
  <c r="N5487" i="2" l="1"/>
  <c r="O5487" i="2" s="1"/>
  <c r="A5488" i="2"/>
  <c r="P5486" i="2"/>
  <c r="T5486" i="2" s="1"/>
  <c r="Q5486" i="2"/>
  <c r="S5486" i="2"/>
  <c r="N5488" i="2" l="1"/>
  <c r="O5488" i="2" s="1"/>
  <c r="A5489" i="2"/>
  <c r="P5487" i="2"/>
  <c r="T5487" i="2" s="1"/>
  <c r="S5487" i="2"/>
  <c r="Q5487" i="2"/>
  <c r="N5489" i="2" l="1"/>
  <c r="O5489" i="2" s="1"/>
  <c r="A5490" i="2"/>
  <c r="Q5488" i="2"/>
  <c r="P5488" i="2"/>
  <c r="T5488" i="2" s="1"/>
  <c r="S5488" i="2"/>
  <c r="N5490" i="2" l="1"/>
  <c r="O5490" i="2" s="1"/>
  <c r="A5491" i="2"/>
  <c r="Q5489" i="2"/>
  <c r="P5489" i="2"/>
  <c r="T5489" i="2" s="1"/>
  <c r="S5489" i="2"/>
  <c r="N5491" i="2" l="1"/>
  <c r="O5491" i="2" s="1"/>
  <c r="A5492" i="2"/>
  <c r="S5490" i="2"/>
  <c r="P5490" i="2"/>
  <c r="T5490" i="2" s="1"/>
  <c r="Q5490" i="2"/>
  <c r="N5492" i="2" l="1"/>
  <c r="O5492" i="2" s="1"/>
  <c r="A5493" i="2"/>
  <c r="S5491" i="2"/>
  <c r="P5491" i="2"/>
  <c r="T5491" i="2" s="1"/>
  <c r="Q5491" i="2"/>
  <c r="A5494" i="2" l="1"/>
  <c r="N5493" i="2"/>
  <c r="O5493" i="2" s="1"/>
  <c r="P5492" i="2"/>
  <c r="T5492" i="2" s="1"/>
  <c r="Q5492" i="2"/>
  <c r="S5492" i="2"/>
  <c r="Q5493" i="2" l="1"/>
  <c r="P5493" i="2"/>
  <c r="T5493" i="2" s="1"/>
  <c r="S5493" i="2"/>
  <c r="A5495" i="2"/>
  <c r="N5494" i="2"/>
  <c r="O5494" i="2" s="1"/>
  <c r="N5495" i="2" l="1"/>
  <c r="O5495" i="2" s="1"/>
  <c r="A5496" i="2"/>
  <c r="Q5494" i="2"/>
  <c r="P5494" i="2"/>
  <c r="T5494" i="2" s="1"/>
  <c r="S5494" i="2"/>
  <c r="A5497" i="2" l="1"/>
  <c r="N5496" i="2"/>
  <c r="O5496" i="2" s="1"/>
  <c r="P5495" i="2"/>
  <c r="T5495" i="2" s="1"/>
  <c r="Q5495" i="2"/>
  <c r="S5495" i="2"/>
  <c r="Q5496" i="2" l="1"/>
  <c r="P5496" i="2"/>
  <c r="T5496" i="2" s="1"/>
  <c r="S5496" i="2"/>
  <c r="A5498" i="2"/>
  <c r="N5497" i="2"/>
  <c r="O5497" i="2" s="1"/>
  <c r="N5498" i="2" l="1"/>
  <c r="O5498" i="2" s="1"/>
  <c r="A5499" i="2"/>
  <c r="Q5497" i="2"/>
  <c r="P5497" i="2"/>
  <c r="T5497" i="2" s="1"/>
  <c r="S5497" i="2"/>
  <c r="A5500" i="2" l="1"/>
  <c r="N5499" i="2"/>
  <c r="O5499" i="2" s="1"/>
  <c r="P5498" i="2"/>
  <c r="T5498" i="2" s="1"/>
  <c r="S5498" i="2"/>
  <c r="Q5498" i="2"/>
  <c r="P5499" i="2" l="1"/>
  <c r="T5499" i="2" s="1"/>
  <c r="Q5499" i="2"/>
  <c r="S5499" i="2"/>
  <c r="A5501" i="2"/>
  <c r="N5500" i="2"/>
  <c r="O5500" i="2" s="1"/>
  <c r="N5501" i="2" l="1"/>
  <c r="O5501" i="2" s="1"/>
  <c r="A5502" i="2"/>
  <c r="P5500" i="2"/>
  <c r="T5500" i="2" s="1"/>
  <c r="Q5500" i="2"/>
  <c r="S5500" i="2"/>
  <c r="A5503" i="2" l="1"/>
  <c r="N5502" i="2"/>
  <c r="O5502" i="2" s="1"/>
  <c r="Q5501" i="2"/>
  <c r="S5501" i="2"/>
  <c r="P5501" i="2"/>
  <c r="T5501" i="2" s="1"/>
  <c r="P5502" i="2" l="1"/>
  <c r="T5502" i="2" s="1"/>
  <c r="Q5502" i="2"/>
  <c r="S5502" i="2"/>
  <c r="N5503" i="2"/>
  <c r="O5503" i="2" s="1"/>
  <c r="A5504" i="2"/>
  <c r="S5503" i="2" l="1"/>
  <c r="Q5503" i="2"/>
  <c r="P5503" i="2"/>
  <c r="T5503" i="2" s="1"/>
  <c r="A5505" i="2"/>
  <c r="N5504" i="2"/>
  <c r="O5504" i="2" s="1"/>
  <c r="A5506" i="2" l="1"/>
  <c r="N5505" i="2"/>
  <c r="O5505" i="2" s="1"/>
  <c r="Q5504" i="2"/>
  <c r="P5504" i="2"/>
  <c r="T5504" i="2" s="1"/>
  <c r="S5504" i="2"/>
  <c r="Q5505" i="2" l="1"/>
  <c r="P5505" i="2"/>
  <c r="T5505" i="2" s="1"/>
  <c r="S5505" i="2"/>
  <c r="A5507" i="2"/>
  <c r="N5506" i="2"/>
  <c r="O5506" i="2" s="1"/>
  <c r="A5508" i="2" l="1"/>
  <c r="N5507" i="2"/>
  <c r="O5507" i="2" s="1"/>
  <c r="Q5506" i="2"/>
  <c r="P5506" i="2"/>
  <c r="T5506" i="2" s="1"/>
  <c r="S5506" i="2"/>
  <c r="Q5507" i="2" l="1"/>
  <c r="P5507" i="2"/>
  <c r="T5507" i="2" s="1"/>
  <c r="S5507" i="2"/>
  <c r="A5509" i="2"/>
  <c r="N5508" i="2"/>
  <c r="O5508" i="2" s="1"/>
  <c r="N5509" i="2" l="1"/>
  <c r="O5509" i="2" s="1"/>
  <c r="A5511" i="2"/>
  <c r="A5510" i="2"/>
  <c r="Q5508" i="2"/>
  <c r="P5508" i="2"/>
  <c r="T5508" i="2" s="1"/>
  <c r="S5508" i="2"/>
  <c r="N5510" i="2" l="1"/>
  <c r="O5510" i="2" s="1"/>
  <c r="A5512" i="2"/>
  <c r="N5511" i="2"/>
  <c r="O5511" i="2" s="1"/>
  <c r="Q5509" i="2"/>
  <c r="S5509" i="2"/>
  <c r="P5509" i="2"/>
  <c r="T5509" i="2" s="1"/>
  <c r="Q5510" i="2" l="1"/>
  <c r="P5510" i="2"/>
  <c r="T5510" i="2" s="1"/>
  <c r="S5510" i="2"/>
  <c r="P5511" i="2"/>
  <c r="T5511" i="2" s="1"/>
  <c r="Q5511" i="2"/>
  <c r="S5511" i="2"/>
  <c r="N5512" i="2"/>
  <c r="O5512" i="2" s="1"/>
  <c r="A5513" i="2"/>
  <c r="A5514" i="2" l="1"/>
  <c r="N5513" i="2"/>
  <c r="O5513" i="2" s="1"/>
  <c r="P5512" i="2"/>
  <c r="S5512" i="2"/>
  <c r="Q5512" i="2"/>
  <c r="P5513" i="2" l="1"/>
  <c r="Q5513" i="2"/>
  <c r="S5513" i="2"/>
  <c r="A5515" i="2"/>
  <c r="N5514" i="2"/>
  <c r="O5514" i="2" s="1"/>
  <c r="N5515" i="2" l="1"/>
  <c r="O5515" i="2" s="1"/>
  <c r="A5516" i="2"/>
  <c r="Q5514" i="2"/>
  <c r="P5514" i="2"/>
  <c r="S5514" i="2"/>
  <c r="N5516" i="2" l="1"/>
  <c r="O5516" i="2" s="1"/>
  <c r="A5517" i="2"/>
  <c r="P5515" i="2"/>
  <c r="S5515" i="2"/>
  <c r="Q5515" i="2"/>
  <c r="P5516" i="2" l="1"/>
  <c r="Q5516" i="2"/>
  <c r="S5516" i="2"/>
  <c r="N5517" i="2"/>
  <c r="O5517" i="2" s="1"/>
  <c r="A5518" i="2"/>
  <c r="S5517" i="2" l="1"/>
  <c r="Q5517" i="2"/>
  <c r="P5517" i="2"/>
  <c r="N5518" i="2"/>
  <c r="O5518" i="2" s="1"/>
  <c r="A5519" i="2"/>
  <c r="S5518" i="2" l="1"/>
  <c r="P5518" i="2"/>
  <c r="Q5518" i="2"/>
  <c r="N5519" i="2"/>
  <c r="O5519" i="2" s="1"/>
  <c r="A5520" i="2"/>
  <c r="P5519" i="2" l="1"/>
  <c r="S5519" i="2"/>
  <c r="Q5519" i="2"/>
  <c r="N5520" i="2"/>
  <c r="O5520" i="2" s="1"/>
  <c r="A5521" i="2"/>
  <c r="S5520" i="2" l="1"/>
  <c r="Q5520" i="2"/>
  <c r="P5520" i="2"/>
  <c r="N5521" i="2"/>
  <c r="O5521" i="2" s="1"/>
  <c r="A5522" i="2"/>
  <c r="P5521" i="2" l="1"/>
  <c r="S5521" i="2"/>
  <c r="Q5521" i="2"/>
  <c r="N5522" i="2"/>
  <c r="O5522" i="2" s="1"/>
  <c r="A5523" i="2"/>
  <c r="Q5522" i="2" l="1"/>
  <c r="P5522" i="2"/>
  <c r="S5522" i="2"/>
  <c r="N5523" i="2"/>
  <c r="O5523" i="2" s="1"/>
  <c r="A5524" i="2"/>
  <c r="S5523" i="2" l="1"/>
  <c r="P5523" i="2"/>
  <c r="Q5523" i="2"/>
  <c r="N5524" i="2"/>
  <c r="O5524" i="2" s="1"/>
  <c r="A5525" i="2"/>
  <c r="P5524" i="2" l="1"/>
  <c r="S5524" i="2"/>
  <c r="Q5524" i="2"/>
  <c r="N5525" i="2"/>
  <c r="O5525" i="2" s="1"/>
  <c r="A5526" i="2"/>
  <c r="S5525" i="2" l="1"/>
  <c r="Q5525" i="2"/>
  <c r="P5525" i="2"/>
  <c r="N5526" i="2"/>
  <c r="O5526" i="2" s="1"/>
  <c r="A5527" i="2"/>
  <c r="Q5526" i="2" l="1"/>
  <c r="P5526" i="2"/>
  <c r="S5526" i="2"/>
  <c r="N5527" i="2"/>
  <c r="O5527" i="2" s="1"/>
  <c r="A5528" i="2"/>
  <c r="Q5527" i="2" l="1"/>
  <c r="P5527" i="2"/>
  <c r="S5527" i="2"/>
  <c r="N5528" i="2"/>
  <c r="O5528" i="2" s="1"/>
  <c r="A5529" i="2"/>
  <c r="S5528" i="2" l="1"/>
  <c r="Q5528" i="2"/>
  <c r="P5528" i="2"/>
  <c r="N5529" i="2"/>
  <c r="O5529" i="2" s="1"/>
  <c r="A5530" i="2"/>
  <c r="S5529" i="2" l="1"/>
  <c r="P5529" i="2"/>
  <c r="Q5529" i="2"/>
  <c r="N5530" i="2"/>
  <c r="O5530" i="2" s="1"/>
  <c r="A5531" i="2"/>
  <c r="Q5530" i="2" l="1"/>
  <c r="P5530" i="2"/>
  <c r="S5530" i="2"/>
  <c r="A5532" i="2"/>
  <c r="N5531" i="2"/>
  <c r="O5531" i="2" s="1"/>
  <c r="A5533" i="2" l="1"/>
  <c r="N5532" i="2"/>
  <c r="O5532" i="2" s="1"/>
  <c r="P5531" i="2"/>
  <c r="Q5531" i="2"/>
  <c r="S5531" i="2"/>
  <c r="Q5532" i="2" l="1"/>
  <c r="P5532" i="2"/>
  <c r="S5532" i="2"/>
  <c r="N5533" i="2"/>
  <c r="O5533" i="2" s="1"/>
  <c r="A5534" i="2"/>
  <c r="A5535" i="2" l="1"/>
  <c r="N5534" i="2"/>
  <c r="O5534" i="2" s="1"/>
  <c r="S5533" i="2"/>
  <c r="Q5533" i="2"/>
  <c r="P5533" i="2"/>
  <c r="Q5534" i="2" l="1"/>
  <c r="P5534" i="2"/>
  <c r="S5534" i="2"/>
  <c r="A5536" i="2"/>
  <c r="N5535" i="2"/>
  <c r="O5535" i="2" s="1"/>
  <c r="N5536" i="2" l="1"/>
  <c r="O5536" i="2" s="1"/>
  <c r="A5537" i="2"/>
  <c r="P5535" i="2"/>
  <c r="Q5535" i="2"/>
  <c r="S5535" i="2"/>
  <c r="A5538" i="2" l="1"/>
  <c r="N5537" i="2"/>
  <c r="O5537" i="2" s="1"/>
  <c r="P5536" i="2"/>
  <c r="Q5536" i="2"/>
  <c r="S5536" i="2"/>
  <c r="A5539" i="2" l="1"/>
  <c r="N5538" i="2"/>
  <c r="O5538" i="2" s="1"/>
  <c r="Q5537" i="2"/>
  <c r="P5537" i="2"/>
  <c r="S5537" i="2"/>
  <c r="P5538" i="2" l="1"/>
  <c r="Q5538" i="2"/>
  <c r="S5538" i="2"/>
  <c r="N5539" i="2"/>
  <c r="O5539" i="2" s="1"/>
  <c r="A5540" i="2"/>
  <c r="A5541" i="2" l="1"/>
  <c r="N5540" i="2"/>
  <c r="O5540" i="2" s="1"/>
  <c r="Q5539" i="2"/>
  <c r="P5539" i="2"/>
  <c r="S5539" i="2"/>
  <c r="Q5540" i="2" l="1"/>
  <c r="P5540" i="2"/>
  <c r="S5540" i="2"/>
  <c r="N5541" i="2"/>
  <c r="O5541" i="2" s="1"/>
  <c r="A5542" i="2"/>
  <c r="P5541" i="2" l="1"/>
  <c r="S5541" i="2"/>
  <c r="Q5541" i="2"/>
  <c r="A5543" i="2"/>
  <c r="N5542" i="2"/>
  <c r="O5542" i="2" s="1"/>
  <c r="Q5542" i="2" l="1"/>
  <c r="P5542" i="2"/>
  <c r="S5542" i="2"/>
  <c r="A5544" i="2"/>
  <c r="N5543" i="2"/>
  <c r="O5543" i="2" s="1"/>
  <c r="A5545" i="2" l="1"/>
  <c r="N5544" i="2"/>
  <c r="O5544" i="2" s="1"/>
  <c r="Q5543" i="2"/>
  <c r="P5543" i="2"/>
  <c r="S5543" i="2"/>
  <c r="Q5544" i="2" l="1"/>
  <c r="P5544" i="2"/>
  <c r="S5544" i="2"/>
  <c r="A5546" i="2"/>
  <c r="N5545" i="2"/>
  <c r="O5545" i="2" s="1"/>
  <c r="Q5545" i="2" l="1"/>
  <c r="P5545" i="2"/>
  <c r="S5545" i="2"/>
  <c r="A5547" i="2"/>
  <c r="N5546" i="2"/>
  <c r="O5546" i="2" s="1"/>
  <c r="P5546" i="2" l="1"/>
  <c r="Q5546" i="2"/>
  <c r="S5546" i="2"/>
  <c r="N5547" i="2"/>
  <c r="O5547" i="2" s="1"/>
  <c r="A5549" i="2"/>
  <c r="A5548" i="2"/>
  <c r="N5548" i="2" l="1"/>
  <c r="O5548" i="2" s="1"/>
  <c r="A5550" i="2"/>
  <c r="N5549" i="2"/>
  <c r="O5549" i="2" s="1"/>
  <c r="S5547" i="2"/>
  <c r="Q5547" i="2"/>
  <c r="P5547" i="2"/>
  <c r="Q5548" i="2" l="1"/>
  <c r="P5548" i="2"/>
  <c r="S5548" i="2"/>
  <c r="Q5549" i="2"/>
  <c r="P5549" i="2"/>
  <c r="S5549" i="2"/>
  <c r="N5550" i="2"/>
  <c r="O5550" i="2" s="1"/>
  <c r="A5551" i="2"/>
  <c r="P5550" i="2" l="1"/>
  <c r="S5550" i="2"/>
  <c r="Q5550" i="2"/>
  <c r="A5552" i="2"/>
  <c r="N5551" i="2"/>
  <c r="O5551" i="2" s="1"/>
  <c r="A5553" i="2" l="1"/>
  <c r="N5552" i="2"/>
  <c r="O5552" i="2" s="1"/>
  <c r="P5551" i="2"/>
  <c r="Q5551" i="2"/>
  <c r="S5551" i="2"/>
  <c r="P5552" i="2" l="1"/>
  <c r="Q5552" i="2"/>
  <c r="S5552" i="2"/>
  <c r="N5553" i="2"/>
  <c r="O5553" i="2" s="1"/>
  <c r="A5554" i="2"/>
  <c r="N5554" i="2" l="1"/>
  <c r="O5554" i="2" s="1"/>
  <c r="A5555" i="2"/>
  <c r="S5553" i="2"/>
  <c r="Q5553" i="2"/>
  <c r="P5553" i="2"/>
  <c r="N5555" i="2" l="1"/>
  <c r="O5555" i="2" s="1"/>
  <c r="A5556" i="2"/>
  <c r="Q5554" i="2"/>
  <c r="P5554" i="2"/>
  <c r="S5554" i="2"/>
  <c r="N5556" i="2" l="1"/>
  <c r="O5556" i="2" s="1"/>
  <c r="A5557" i="2"/>
  <c r="S5555" i="2"/>
  <c r="Q5555" i="2"/>
  <c r="P5555" i="2"/>
  <c r="N5557" i="2" l="1"/>
  <c r="O5557" i="2" s="1"/>
  <c r="A5558" i="2"/>
  <c r="S5556" i="2"/>
  <c r="P5556" i="2"/>
  <c r="Q5556" i="2"/>
  <c r="N5558" i="2" l="1"/>
  <c r="O5558" i="2" s="1"/>
  <c r="A5559" i="2"/>
  <c r="S5557" i="2"/>
  <c r="Q5557" i="2"/>
  <c r="P5557" i="2"/>
  <c r="N5559" i="2" l="1"/>
  <c r="O5559" i="2" s="1"/>
  <c r="A5560" i="2"/>
  <c r="S5558" i="2"/>
  <c r="P5558" i="2"/>
  <c r="Q5558" i="2"/>
  <c r="N5560" i="2" l="1"/>
  <c r="O5560" i="2" s="1"/>
  <c r="A5561" i="2"/>
  <c r="P5559" i="2"/>
  <c r="S5559" i="2"/>
  <c r="Q5559" i="2"/>
  <c r="N5561" i="2" l="1"/>
  <c r="O5561" i="2" s="1"/>
  <c r="A5562" i="2"/>
  <c r="P5560" i="2"/>
  <c r="S5560" i="2"/>
  <c r="Q5560" i="2"/>
  <c r="N5562" i="2" l="1"/>
  <c r="O5562" i="2" s="1"/>
  <c r="A5563" i="2"/>
  <c r="Q5561" i="2"/>
  <c r="S5561" i="2"/>
  <c r="P5561" i="2"/>
  <c r="N5563" i="2" l="1"/>
  <c r="O5563" i="2" s="1"/>
  <c r="A5564" i="2"/>
  <c r="P5562" i="2"/>
  <c r="Q5562" i="2"/>
  <c r="S5562" i="2"/>
  <c r="N5564" i="2" l="1"/>
  <c r="O5564" i="2" s="1"/>
  <c r="A5565" i="2"/>
  <c r="S5563" i="2"/>
  <c r="P5563" i="2"/>
  <c r="Q5563" i="2"/>
  <c r="N5565" i="2" l="1"/>
  <c r="O5565" i="2" s="1"/>
  <c r="A5566" i="2"/>
  <c r="P5564" i="2"/>
  <c r="S5564" i="2"/>
  <c r="Q5564" i="2"/>
  <c r="N5566" i="2" l="1"/>
  <c r="O5566" i="2" s="1"/>
  <c r="A5567" i="2"/>
  <c r="P5565" i="2"/>
  <c r="Q5565" i="2"/>
  <c r="S5565" i="2"/>
  <c r="N5567" i="2" l="1"/>
  <c r="O5567" i="2" s="1"/>
  <c r="A5568" i="2"/>
  <c r="P5566" i="2"/>
  <c r="S5566" i="2"/>
  <c r="Q5566" i="2"/>
  <c r="N5568" i="2" l="1"/>
  <c r="O5568" i="2" s="1"/>
  <c r="A5569" i="2"/>
  <c r="P5567" i="2"/>
  <c r="S5567" i="2"/>
  <c r="Q5567" i="2"/>
  <c r="A5570" i="2" l="1"/>
  <c r="N5569" i="2"/>
  <c r="O5569" i="2" s="1"/>
  <c r="Q5568" i="2"/>
  <c r="P5568" i="2"/>
  <c r="S5568" i="2"/>
  <c r="P5569" i="2" l="1"/>
  <c r="Q5569" i="2"/>
  <c r="S5569" i="2"/>
  <c r="A5571" i="2"/>
  <c r="N5570" i="2"/>
  <c r="O5570" i="2" s="1"/>
  <c r="N5571" i="2" l="1"/>
  <c r="O5571" i="2" s="1"/>
  <c r="A5572" i="2"/>
  <c r="P5570" i="2"/>
  <c r="Q5570" i="2"/>
  <c r="S5570" i="2"/>
  <c r="A5573" i="2" l="1"/>
  <c r="N5572" i="2"/>
  <c r="O5572" i="2" s="1"/>
  <c r="Q5571" i="2"/>
  <c r="P5571" i="2"/>
  <c r="S5571" i="2"/>
  <c r="P5572" i="2" l="1"/>
  <c r="Q5572" i="2"/>
  <c r="S5572" i="2"/>
  <c r="A5574" i="2"/>
  <c r="N5573" i="2"/>
  <c r="O5573" i="2" s="1"/>
  <c r="N5574" i="2" l="1"/>
  <c r="O5574" i="2" s="1"/>
  <c r="A5575" i="2"/>
  <c r="Q5573" i="2"/>
  <c r="P5573" i="2"/>
  <c r="S5573" i="2"/>
  <c r="A5576" i="2" l="1"/>
  <c r="N5575" i="2"/>
  <c r="O5575" i="2" s="1"/>
  <c r="S5574" i="2"/>
  <c r="P5574" i="2"/>
  <c r="Q5574" i="2"/>
  <c r="Q5575" i="2" l="1"/>
  <c r="P5575" i="2"/>
  <c r="S5575" i="2"/>
  <c r="A5577" i="2"/>
  <c r="N5576" i="2"/>
  <c r="O5576" i="2" s="1"/>
  <c r="N5577" i="2" l="1"/>
  <c r="O5577" i="2" s="1"/>
  <c r="A5578" i="2"/>
  <c r="P5576" i="2"/>
  <c r="Q5576" i="2"/>
  <c r="S5576" i="2"/>
  <c r="A5579" i="2" l="1"/>
  <c r="N5578" i="2"/>
  <c r="O5578" i="2" s="1"/>
  <c r="Q5577" i="2"/>
  <c r="S5577" i="2"/>
  <c r="P5577" i="2"/>
  <c r="N5579" i="2" l="1"/>
  <c r="O5579" i="2" s="1"/>
  <c r="A5580" i="2"/>
  <c r="Q5578" i="2"/>
  <c r="P5578" i="2"/>
  <c r="S5578" i="2"/>
  <c r="A5581" i="2" l="1"/>
  <c r="N5580" i="2"/>
  <c r="O5580" i="2" s="1"/>
  <c r="P5579" i="2"/>
  <c r="Q5579" i="2"/>
  <c r="S5579" i="2"/>
  <c r="P5580" i="2" l="1"/>
  <c r="Q5580" i="2"/>
  <c r="S5580" i="2"/>
  <c r="A5582" i="2"/>
  <c r="N5581" i="2"/>
  <c r="O5581" i="2" s="1"/>
  <c r="A5583" i="2" l="1"/>
  <c r="N5582" i="2"/>
  <c r="O5582" i="2" s="1"/>
  <c r="P5581" i="2"/>
  <c r="Q5581" i="2"/>
  <c r="S5581" i="2"/>
  <c r="P5582" i="2" l="1"/>
  <c r="Q5582" i="2"/>
  <c r="S5582" i="2"/>
  <c r="A5584" i="2"/>
  <c r="N5583" i="2"/>
  <c r="O5583" i="2" s="1"/>
  <c r="P5583" i="2" l="1"/>
  <c r="Q5583" i="2"/>
  <c r="S5583" i="2"/>
  <c r="A5585" i="2"/>
  <c r="N5584" i="2"/>
  <c r="O5584" i="2" s="1"/>
  <c r="Q5584" i="2" l="1"/>
  <c r="P5584" i="2"/>
  <c r="S5584" i="2"/>
  <c r="N5585" i="2"/>
  <c r="O5585" i="2" s="1"/>
  <c r="A5587" i="2"/>
  <c r="A5586" i="2"/>
  <c r="N5586" i="2" l="1"/>
  <c r="O5586" i="2" s="1"/>
  <c r="A5588" i="2"/>
  <c r="N5587" i="2"/>
  <c r="O5587" i="2" s="1"/>
  <c r="Q5585" i="2"/>
  <c r="P5585" i="2"/>
  <c r="S5585" i="2"/>
  <c r="Q5586" i="2" l="1"/>
  <c r="S5586" i="2"/>
  <c r="P5586" i="2"/>
  <c r="N5588" i="2"/>
  <c r="O5588" i="2" s="1"/>
  <c r="A5589" i="2"/>
  <c r="Q5587" i="2"/>
  <c r="P5587" i="2"/>
  <c r="S5587" i="2"/>
  <c r="S5588" i="2" l="1"/>
  <c r="Q5588" i="2"/>
  <c r="P5588" i="2"/>
  <c r="T5588" i="2" s="1"/>
  <c r="A5590" i="2"/>
  <c r="N5589" i="2"/>
  <c r="O5589" i="2" s="1"/>
  <c r="P5589" i="2" l="1"/>
  <c r="T5589" i="2" s="1"/>
  <c r="Q5589" i="2"/>
  <c r="S5589" i="2"/>
  <c r="A5591" i="2"/>
  <c r="N5590" i="2"/>
  <c r="O5590" i="2" s="1"/>
  <c r="N5591" i="2" l="1"/>
  <c r="O5591" i="2" s="1"/>
  <c r="A5592" i="2"/>
  <c r="P5590" i="2"/>
  <c r="T5590" i="2" s="1"/>
  <c r="Q5590" i="2"/>
  <c r="S5590" i="2"/>
  <c r="N5592" i="2" l="1"/>
  <c r="O5592" i="2" s="1"/>
  <c r="A5593" i="2"/>
  <c r="Q5591" i="2"/>
  <c r="S5591" i="2"/>
  <c r="P5591" i="2"/>
  <c r="T5591" i="2" s="1"/>
  <c r="N5593" i="2" l="1"/>
  <c r="O5593" i="2" s="1"/>
  <c r="A5594" i="2"/>
  <c r="Q5592" i="2"/>
  <c r="P5592" i="2"/>
  <c r="T5592" i="2" s="1"/>
  <c r="S5592" i="2"/>
  <c r="N5594" i="2" l="1"/>
  <c r="O5594" i="2" s="1"/>
  <c r="A5595" i="2"/>
  <c r="Q5593" i="2"/>
  <c r="P5593" i="2"/>
  <c r="T5593" i="2" s="1"/>
  <c r="S5593" i="2"/>
  <c r="N5595" i="2" l="1"/>
  <c r="O5595" i="2" s="1"/>
  <c r="A5596" i="2"/>
  <c r="Q5594" i="2"/>
  <c r="S5594" i="2"/>
  <c r="P5594" i="2"/>
  <c r="T5594" i="2" s="1"/>
  <c r="N5596" i="2" l="1"/>
  <c r="O5596" i="2" s="1"/>
  <c r="A5597" i="2"/>
  <c r="P5595" i="2"/>
  <c r="T5595" i="2" s="1"/>
  <c r="S5595" i="2"/>
  <c r="Q5595" i="2"/>
  <c r="N5597" i="2" l="1"/>
  <c r="O5597" i="2" s="1"/>
  <c r="A5598" i="2"/>
  <c r="S5596" i="2"/>
  <c r="P5596" i="2"/>
  <c r="T5596" i="2" s="1"/>
  <c r="Q5596" i="2"/>
  <c r="N5598" i="2" l="1"/>
  <c r="O5598" i="2" s="1"/>
  <c r="A5599" i="2"/>
  <c r="P5597" i="2"/>
  <c r="T5597" i="2" s="1"/>
  <c r="S5597" i="2"/>
  <c r="Q5597" i="2"/>
  <c r="N5599" i="2" l="1"/>
  <c r="O5599" i="2" s="1"/>
  <c r="A5600" i="2"/>
  <c r="Q5598" i="2"/>
  <c r="S5598" i="2"/>
  <c r="P5598" i="2"/>
  <c r="T5598" i="2" s="1"/>
  <c r="N5600" i="2" l="1"/>
  <c r="O5600" i="2" s="1"/>
  <c r="A5601" i="2"/>
  <c r="P5599" i="2"/>
  <c r="T5599" i="2" s="1"/>
  <c r="S5599" i="2"/>
  <c r="Q5599" i="2"/>
  <c r="N5601" i="2" l="1"/>
  <c r="O5601" i="2" s="1"/>
  <c r="A5602" i="2"/>
  <c r="Q5600" i="2"/>
  <c r="P5600" i="2"/>
  <c r="T5600" i="2" s="1"/>
  <c r="S5600" i="2"/>
  <c r="N5602" i="2" l="1"/>
  <c r="O5602" i="2" s="1"/>
  <c r="A5603" i="2"/>
  <c r="S5601" i="2"/>
  <c r="Q5601" i="2"/>
  <c r="P5601" i="2"/>
  <c r="T5601" i="2" s="1"/>
  <c r="N5603" i="2" l="1"/>
  <c r="O5603" i="2" s="1"/>
  <c r="A5604" i="2"/>
  <c r="Q5602" i="2"/>
  <c r="P5602" i="2"/>
  <c r="T5602" i="2" s="1"/>
  <c r="S5602" i="2"/>
  <c r="N5604" i="2" l="1"/>
  <c r="O5604" i="2" s="1"/>
  <c r="A5605" i="2"/>
  <c r="S5603" i="2"/>
  <c r="Q5603" i="2"/>
  <c r="P5603" i="2"/>
  <c r="T5603" i="2" s="1"/>
  <c r="N5605" i="2" l="1"/>
  <c r="O5605" i="2" s="1"/>
  <c r="A5606" i="2"/>
  <c r="S5604" i="2"/>
  <c r="P5604" i="2"/>
  <c r="T5604" i="2" s="1"/>
  <c r="Q5604" i="2"/>
  <c r="N5606" i="2" l="1"/>
  <c r="O5606" i="2" s="1"/>
  <c r="A5607" i="2"/>
  <c r="S5605" i="2"/>
  <c r="P5605" i="2"/>
  <c r="T5605" i="2" s="1"/>
  <c r="Q5605" i="2"/>
  <c r="A5608" i="2" l="1"/>
  <c r="N5607" i="2"/>
  <c r="O5607" i="2" s="1"/>
  <c r="P5606" i="2"/>
  <c r="T5606" i="2" s="1"/>
  <c r="Q5606" i="2"/>
  <c r="S5606" i="2"/>
  <c r="P5607" i="2" l="1"/>
  <c r="T5607" i="2" s="1"/>
  <c r="Q5607" i="2"/>
  <c r="S5607" i="2"/>
  <c r="A5609" i="2"/>
  <c r="N5608" i="2"/>
  <c r="O5608" i="2" s="1"/>
  <c r="N5609" i="2" l="1"/>
  <c r="O5609" i="2" s="1"/>
  <c r="A5610" i="2"/>
  <c r="P5608" i="2"/>
  <c r="T5608" i="2" s="1"/>
  <c r="Q5608" i="2"/>
  <c r="S5608" i="2"/>
  <c r="A5611" i="2" l="1"/>
  <c r="N5610" i="2"/>
  <c r="O5610" i="2" s="1"/>
  <c r="S5609" i="2"/>
  <c r="P5609" i="2"/>
  <c r="T5609" i="2" s="1"/>
  <c r="Q5609" i="2"/>
  <c r="Q5610" i="2" l="1"/>
  <c r="P5610" i="2"/>
  <c r="T5610" i="2" s="1"/>
  <c r="S5610" i="2"/>
  <c r="A5612" i="2"/>
  <c r="N5611" i="2"/>
  <c r="O5611" i="2" s="1"/>
  <c r="N5612" i="2" l="1"/>
  <c r="O5612" i="2" s="1"/>
  <c r="A5613" i="2"/>
  <c r="Q5611" i="2"/>
  <c r="P5611" i="2"/>
  <c r="T5611" i="2" s="1"/>
  <c r="S5611" i="2"/>
  <c r="A5614" i="2" l="1"/>
  <c r="N5613" i="2"/>
  <c r="O5613" i="2" s="1"/>
  <c r="Q5612" i="2"/>
  <c r="P5612" i="2"/>
  <c r="T5612" i="2" s="1"/>
  <c r="S5612" i="2"/>
  <c r="Q5613" i="2" l="1"/>
  <c r="P5613" i="2"/>
  <c r="T5613" i="2" s="1"/>
  <c r="S5613" i="2"/>
  <c r="A5615" i="2"/>
  <c r="N5614" i="2"/>
  <c r="O5614" i="2" s="1"/>
  <c r="N5615" i="2" l="1"/>
  <c r="O5615" i="2" s="1"/>
  <c r="A5616" i="2"/>
  <c r="P5614" i="2"/>
  <c r="T5614" i="2" s="1"/>
  <c r="Q5614" i="2"/>
  <c r="S5614" i="2"/>
  <c r="A5617" i="2" l="1"/>
  <c r="N5616" i="2"/>
  <c r="O5616" i="2" s="1"/>
  <c r="Q5615" i="2"/>
  <c r="P5615" i="2"/>
  <c r="T5615" i="2" s="1"/>
  <c r="S5615" i="2"/>
  <c r="Q5616" i="2" l="1"/>
  <c r="P5616" i="2"/>
  <c r="T5616" i="2" s="1"/>
  <c r="S5616" i="2"/>
  <c r="N5617" i="2"/>
  <c r="O5617" i="2" s="1"/>
  <c r="A5618" i="2"/>
  <c r="P5617" i="2" l="1"/>
  <c r="T5617" i="2" s="1"/>
  <c r="S5617" i="2"/>
  <c r="Q5617" i="2"/>
  <c r="A5619" i="2"/>
  <c r="N5618" i="2"/>
  <c r="O5618" i="2" s="1"/>
  <c r="A5620" i="2" l="1"/>
  <c r="N5619" i="2"/>
  <c r="O5619" i="2" s="1"/>
  <c r="P5618" i="2"/>
  <c r="T5618" i="2" s="1"/>
  <c r="Q5618" i="2"/>
  <c r="S5618" i="2"/>
  <c r="P5619" i="2" l="1"/>
  <c r="T5619" i="2" s="1"/>
  <c r="Q5619" i="2"/>
  <c r="S5619" i="2"/>
  <c r="A5621" i="2"/>
  <c r="N5620" i="2"/>
  <c r="O5620" i="2" s="1"/>
  <c r="A5622" i="2" l="1"/>
  <c r="N5621" i="2"/>
  <c r="O5621" i="2" s="1"/>
  <c r="P5620" i="2"/>
  <c r="T5620" i="2" s="1"/>
  <c r="Q5620" i="2"/>
  <c r="S5620" i="2"/>
  <c r="P5621" i="2" l="1"/>
  <c r="T5621" i="2" s="1"/>
  <c r="Q5621" i="2"/>
  <c r="S5621" i="2"/>
  <c r="A5623" i="2"/>
  <c r="N5622" i="2"/>
  <c r="O5622" i="2" s="1"/>
  <c r="N5623" i="2" l="1"/>
  <c r="O5623" i="2" s="1"/>
  <c r="A5625" i="2"/>
  <c r="A5624" i="2"/>
  <c r="P5622" i="2"/>
  <c r="T5622" i="2" s="1"/>
  <c r="Q5622" i="2"/>
  <c r="S5622" i="2"/>
  <c r="N5624" i="2" l="1"/>
  <c r="O5624" i="2" s="1"/>
  <c r="A5626" i="2"/>
  <c r="N5625" i="2"/>
  <c r="O5625" i="2" s="1"/>
  <c r="S5623" i="2"/>
  <c r="Q5623" i="2"/>
  <c r="P5623" i="2"/>
  <c r="T5623" i="2" s="1"/>
  <c r="Q5624" i="2" l="1"/>
  <c r="P5624" i="2"/>
  <c r="T5624" i="2" s="1"/>
  <c r="S5624" i="2"/>
  <c r="P5625" i="2"/>
  <c r="T5625" i="2" s="1"/>
  <c r="S5625" i="2"/>
  <c r="Q5625" i="2"/>
  <c r="A5627" i="2"/>
  <c r="N5626" i="2"/>
  <c r="O5626" i="2" s="1"/>
  <c r="P5626" i="2" l="1"/>
  <c r="Q5626" i="2"/>
  <c r="S5626" i="2"/>
  <c r="A5628" i="2"/>
  <c r="N5627" i="2"/>
  <c r="O5627" i="2" s="1"/>
  <c r="A5629" i="2" l="1"/>
  <c r="N5628" i="2"/>
  <c r="O5628" i="2" s="1"/>
  <c r="P5627" i="2"/>
  <c r="S5627" i="2"/>
  <c r="Q5627" i="2"/>
  <c r="Q5628" i="2" l="1"/>
  <c r="S5628" i="2"/>
  <c r="P5628" i="2"/>
  <c r="A5630" i="2"/>
  <c r="N5629" i="2"/>
  <c r="O5629" i="2" s="1"/>
  <c r="A5631" i="2" l="1"/>
  <c r="N5630" i="2"/>
  <c r="O5630" i="2" s="1"/>
  <c r="S5629" i="2"/>
  <c r="Q5629" i="2"/>
  <c r="P5629" i="2"/>
  <c r="S5630" i="2" l="1"/>
  <c r="P5630" i="2"/>
  <c r="Q5630" i="2"/>
  <c r="A5632" i="2"/>
  <c r="N5631" i="2"/>
  <c r="O5631" i="2" s="1"/>
  <c r="N5632" i="2" l="1"/>
  <c r="O5632" i="2" s="1"/>
  <c r="A5633" i="2"/>
  <c r="S5631" i="2"/>
  <c r="Q5631" i="2"/>
  <c r="P5631" i="2"/>
  <c r="N5633" i="2" l="1"/>
  <c r="O5633" i="2" s="1"/>
  <c r="A5634" i="2"/>
  <c r="P5632" i="2"/>
  <c r="S5632" i="2"/>
  <c r="Q5632" i="2"/>
  <c r="A5635" i="2" l="1"/>
  <c r="N5634" i="2"/>
  <c r="O5634" i="2" s="1"/>
  <c r="P5633" i="2"/>
  <c r="S5633" i="2"/>
  <c r="Q5633" i="2"/>
  <c r="P5634" i="2" l="1"/>
  <c r="S5634" i="2"/>
  <c r="Q5634" i="2"/>
  <c r="N5635" i="2"/>
  <c r="O5635" i="2" s="1"/>
  <c r="A5636" i="2"/>
  <c r="S5635" i="2" l="1"/>
  <c r="Q5635" i="2"/>
  <c r="P5635" i="2"/>
  <c r="N5636" i="2"/>
  <c r="O5636" i="2" s="1"/>
  <c r="A5637" i="2"/>
  <c r="Q5636" i="2" l="1"/>
  <c r="S5636" i="2"/>
  <c r="P5636" i="2"/>
  <c r="A5638" i="2"/>
  <c r="N5637" i="2"/>
  <c r="O5637" i="2" s="1"/>
  <c r="N5638" i="2" l="1"/>
  <c r="O5638" i="2" s="1"/>
  <c r="A5639" i="2"/>
  <c r="S5637" i="2"/>
  <c r="Q5637" i="2"/>
  <c r="P5637" i="2"/>
  <c r="A5640" i="2" l="1"/>
  <c r="N5639" i="2"/>
  <c r="O5639" i="2" s="1"/>
  <c r="Q5638" i="2"/>
  <c r="S5638" i="2"/>
  <c r="P5638" i="2"/>
  <c r="S5639" i="2" l="1"/>
  <c r="Q5639" i="2"/>
  <c r="P5639" i="2"/>
  <c r="N5640" i="2"/>
  <c r="O5640" i="2" s="1"/>
  <c r="A5641" i="2"/>
  <c r="Q5640" i="2" l="1"/>
  <c r="P5640" i="2"/>
  <c r="S5640" i="2"/>
  <c r="A5642" i="2"/>
  <c r="N5641" i="2"/>
  <c r="O5641" i="2" s="1"/>
  <c r="N5642" i="2" l="1"/>
  <c r="O5642" i="2" s="1"/>
  <c r="A5643" i="2"/>
  <c r="S5641" i="2"/>
  <c r="Q5641" i="2"/>
  <c r="P5641" i="2"/>
  <c r="A5644" i="2" l="1"/>
  <c r="N5643" i="2"/>
  <c r="O5643" i="2" s="1"/>
  <c r="Q5642" i="2"/>
  <c r="P5642" i="2"/>
  <c r="S5642" i="2"/>
  <c r="S5643" i="2" l="1"/>
  <c r="Q5643" i="2"/>
  <c r="P5643" i="2"/>
  <c r="N5644" i="2"/>
  <c r="O5644" i="2" s="1"/>
  <c r="A5645" i="2"/>
  <c r="Q5644" i="2" l="1"/>
  <c r="P5644" i="2"/>
  <c r="S5644" i="2"/>
  <c r="A5646" i="2"/>
  <c r="N5645" i="2"/>
  <c r="O5645" i="2" s="1"/>
  <c r="N5646" i="2" l="1"/>
  <c r="O5646" i="2" s="1"/>
  <c r="A5647" i="2"/>
  <c r="S5645" i="2"/>
  <c r="Q5645" i="2"/>
  <c r="P5645" i="2"/>
  <c r="A5648" i="2" l="1"/>
  <c r="N5647" i="2"/>
  <c r="O5647" i="2" s="1"/>
  <c r="Q5646" i="2"/>
  <c r="P5646" i="2"/>
  <c r="S5646" i="2"/>
  <c r="S5647" i="2" l="1"/>
  <c r="P5647" i="2"/>
  <c r="Q5647" i="2"/>
  <c r="N5648" i="2"/>
  <c r="O5648" i="2" s="1"/>
  <c r="A5649" i="2"/>
  <c r="S5648" i="2" l="1"/>
  <c r="Q5648" i="2"/>
  <c r="P5648" i="2"/>
  <c r="N5649" i="2"/>
  <c r="O5649" i="2" s="1"/>
  <c r="A5650" i="2"/>
  <c r="P5649" i="2" l="1"/>
  <c r="S5649" i="2"/>
  <c r="Q5649" i="2"/>
  <c r="A5651" i="2"/>
  <c r="N5650" i="2"/>
  <c r="O5650" i="2" s="1"/>
  <c r="A5652" i="2" l="1"/>
  <c r="N5651" i="2"/>
  <c r="O5651" i="2" s="1"/>
  <c r="Q5650" i="2"/>
  <c r="S5650" i="2"/>
  <c r="P5650" i="2"/>
  <c r="S5651" i="2" l="1"/>
  <c r="P5651" i="2"/>
  <c r="Q5651" i="2"/>
  <c r="N5652" i="2"/>
  <c r="O5652" i="2" s="1"/>
  <c r="A5653" i="2"/>
  <c r="S5652" i="2" l="1"/>
  <c r="P5652" i="2"/>
  <c r="Q5652" i="2"/>
  <c r="N5653" i="2"/>
  <c r="O5653" i="2" s="1"/>
  <c r="A5654" i="2"/>
  <c r="P5653" i="2" l="1"/>
  <c r="Q5653" i="2"/>
  <c r="S5653" i="2"/>
  <c r="A5655" i="2"/>
  <c r="N5654" i="2"/>
  <c r="O5654" i="2" s="1"/>
  <c r="A5656" i="2" l="1"/>
  <c r="N5655" i="2"/>
  <c r="O5655" i="2" s="1"/>
  <c r="Q5654" i="2"/>
  <c r="P5654" i="2"/>
  <c r="S5654" i="2"/>
  <c r="S5655" i="2" l="1"/>
  <c r="Q5655" i="2"/>
  <c r="P5655" i="2"/>
  <c r="N5656" i="2"/>
  <c r="O5656" i="2" s="1"/>
  <c r="A5657" i="2"/>
  <c r="S5656" i="2" l="1"/>
  <c r="Q5656" i="2"/>
  <c r="P5656" i="2"/>
  <c r="N5657" i="2"/>
  <c r="O5657" i="2" s="1"/>
  <c r="A5658" i="2"/>
  <c r="P5657" i="2" l="1"/>
  <c r="S5657" i="2"/>
  <c r="Q5657" i="2"/>
  <c r="A5659" i="2"/>
  <c r="N5658" i="2"/>
  <c r="O5658" i="2" s="1"/>
  <c r="A5660" i="2" l="1"/>
  <c r="N5659" i="2"/>
  <c r="O5659" i="2" s="1"/>
  <c r="Q5658" i="2"/>
  <c r="P5658" i="2"/>
  <c r="S5658" i="2"/>
  <c r="S5659" i="2" l="1"/>
  <c r="Q5659" i="2"/>
  <c r="P5659" i="2"/>
  <c r="N5660" i="2"/>
  <c r="O5660" i="2" s="1"/>
  <c r="A5661" i="2"/>
  <c r="P5660" i="2" l="1"/>
  <c r="S5660" i="2"/>
  <c r="Q5660" i="2"/>
  <c r="N5661" i="2"/>
  <c r="O5661" i="2" s="1"/>
  <c r="A5663" i="2"/>
  <c r="A5662" i="2"/>
  <c r="N5662" i="2" l="1"/>
  <c r="O5662" i="2" s="1"/>
  <c r="A5664" i="2"/>
  <c r="N5663" i="2"/>
  <c r="O5663" i="2" s="1"/>
  <c r="P5661" i="2"/>
  <c r="S5661" i="2"/>
  <c r="Q5661" i="2"/>
  <c r="N5664" i="2" l="1"/>
  <c r="O5664" i="2" s="1"/>
  <c r="Q5662" i="2"/>
  <c r="P5662" i="2"/>
  <c r="S5662" i="2"/>
  <c r="A5665" i="2"/>
  <c r="Q5663" i="2"/>
  <c r="P5663" i="2"/>
  <c r="S5663" i="2"/>
  <c r="Q5664" i="2" l="1"/>
  <c r="P5664" i="2"/>
  <c r="S5664" i="2"/>
  <c r="N5665" i="2"/>
  <c r="O5665" i="2" s="1"/>
  <c r="A5666" i="2"/>
  <c r="A5667" i="2" l="1"/>
  <c r="P5665" i="2"/>
  <c r="Q5665" i="2"/>
  <c r="S5665" i="2"/>
  <c r="N5666" i="2"/>
  <c r="O5666" i="2" s="1"/>
  <c r="A5668" i="2"/>
  <c r="N5667" i="2" l="1"/>
  <c r="O5667" i="2" s="1"/>
  <c r="Q5666" i="2"/>
  <c r="S5666" i="2"/>
  <c r="P5666" i="2"/>
  <c r="N5668" i="2"/>
  <c r="O5668" i="2" s="1"/>
  <c r="A5669" i="2"/>
  <c r="Q5667" i="2" l="1"/>
  <c r="S5667" i="2"/>
  <c r="P5667" i="2"/>
  <c r="N5669" i="2"/>
  <c r="O5669" i="2" s="1"/>
  <c r="A5670" i="2"/>
  <c r="S5668" i="2"/>
  <c r="Q5668" i="2"/>
  <c r="P5668" i="2"/>
  <c r="A5671" i="2" l="1"/>
  <c r="N5670" i="2"/>
  <c r="O5670" i="2" s="1"/>
  <c r="S5669" i="2"/>
  <c r="P5669" i="2"/>
  <c r="Q5669" i="2"/>
  <c r="Q5670" i="2" l="1"/>
  <c r="S5670" i="2"/>
  <c r="P5670" i="2"/>
  <c r="A5672" i="2"/>
  <c r="N5671" i="2"/>
  <c r="O5671" i="2" s="1"/>
  <c r="N5672" i="2" l="1"/>
  <c r="O5672" i="2" s="1"/>
  <c r="A5673" i="2"/>
  <c r="Q5671" i="2"/>
  <c r="P5671" i="2"/>
  <c r="S5671" i="2"/>
  <c r="A5674" i="2" l="1"/>
  <c r="N5673" i="2"/>
  <c r="O5673" i="2" s="1"/>
  <c r="Q5672" i="2"/>
  <c r="P5672" i="2"/>
  <c r="S5672" i="2"/>
  <c r="Q5673" i="2" l="1"/>
  <c r="P5673" i="2"/>
  <c r="S5673" i="2"/>
  <c r="N5674" i="2"/>
  <c r="O5674" i="2" s="1"/>
  <c r="A5675" i="2"/>
  <c r="Q5674" i="2" l="1"/>
  <c r="P5674" i="2"/>
  <c r="S5674" i="2"/>
  <c r="A5676" i="2"/>
  <c r="N5675" i="2"/>
  <c r="O5675" i="2" s="1"/>
  <c r="N5676" i="2" l="1"/>
  <c r="O5676" i="2" s="1"/>
  <c r="A5677" i="2"/>
  <c r="Q5675" i="2"/>
  <c r="P5675" i="2"/>
  <c r="S5675" i="2"/>
  <c r="N5677" i="2" l="1"/>
  <c r="O5677" i="2" s="1"/>
  <c r="A5678" i="2"/>
  <c r="S5676" i="2"/>
  <c r="Q5676" i="2"/>
  <c r="P5676" i="2"/>
  <c r="A5679" i="2" l="1"/>
  <c r="N5678" i="2"/>
  <c r="O5678" i="2" s="1"/>
  <c r="S5677" i="2"/>
  <c r="P5677" i="2"/>
  <c r="Q5677" i="2"/>
  <c r="Q5678" i="2" l="1"/>
  <c r="P5678" i="2"/>
  <c r="S5678" i="2"/>
  <c r="A5680" i="2"/>
  <c r="N5679" i="2"/>
  <c r="O5679" i="2" s="1"/>
  <c r="N5680" i="2" l="1"/>
  <c r="O5680" i="2" s="1"/>
  <c r="A5681" i="2"/>
  <c r="Q5679" i="2"/>
  <c r="P5679" i="2"/>
  <c r="S5679" i="2"/>
  <c r="N5681" i="2" l="1"/>
  <c r="O5681" i="2" s="1"/>
  <c r="A5682" i="2"/>
  <c r="S5680" i="2"/>
  <c r="Q5680" i="2"/>
  <c r="P5680" i="2"/>
  <c r="A5683" i="2" l="1"/>
  <c r="N5682" i="2"/>
  <c r="O5682" i="2" s="1"/>
  <c r="S5681" i="2"/>
  <c r="P5681" i="2"/>
  <c r="Q5681" i="2"/>
  <c r="Q5682" i="2" l="1"/>
  <c r="S5682" i="2"/>
  <c r="P5682" i="2"/>
  <c r="A5684" i="2"/>
  <c r="N5683" i="2"/>
  <c r="O5683" i="2" s="1"/>
  <c r="N5684" i="2" l="1"/>
  <c r="O5684" i="2" s="1"/>
  <c r="A5685" i="2"/>
  <c r="Q5683" i="2"/>
  <c r="S5683" i="2"/>
  <c r="P5683" i="2"/>
  <c r="N5685" i="2" l="1"/>
  <c r="O5685" i="2" s="1"/>
  <c r="A5686" i="2"/>
  <c r="S5684" i="2"/>
  <c r="P5684" i="2"/>
  <c r="Q5684" i="2"/>
  <c r="A5687" i="2" l="1"/>
  <c r="N5686" i="2"/>
  <c r="O5686" i="2" s="1"/>
  <c r="S5685" i="2"/>
  <c r="Q5685" i="2"/>
  <c r="P5685" i="2"/>
  <c r="Q5686" i="2" l="1"/>
  <c r="P5686" i="2"/>
  <c r="S5686" i="2"/>
  <c r="A5688" i="2"/>
  <c r="N5687" i="2"/>
  <c r="O5687" i="2" s="1"/>
  <c r="N5688" i="2" l="1"/>
  <c r="O5688" i="2" s="1"/>
  <c r="A5689" i="2"/>
  <c r="Q5687" i="2"/>
  <c r="P5687" i="2"/>
  <c r="S5687" i="2"/>
  <c r="A5690" i="2" l="1"/>
  <c r="N5689" i="2"/>
  <c r="O5689" i="2" s="1"/>
  <c r="Q5688" i="2"/>
  <c r="P5688" i="2"/>
  <c r="S5688" i="2"/>
  <c r="Q5689" i="2" l="1"/>
  <c r="S5689" i="2"/>
  <c r="P5689" i="2"/>
  <c r="N5690" i="2"/>
  <c r="O5690" i="2" s="1"/>
  <c r="A5691" i="2"/>
  <c r="S5690" i="2" l="1"/>
  <c r="P5690" i="2"/>
  <c r="Q5690" i="2"/>
  <c r="N5691" i="2"/>
  <c r="O5691" i="2" s="1"/>
  <c r="A5692" i="2"/>
  <c r="S5691" i="2" l="1"/>
  <c r="Q5691" i="2"/>
  <c r="P5691" i="2"/>
  <c r="A5693" i="2"/>
  <c r="N5692" i="2"/>
  <c r="O5692" i="2" s="1"/>
  <c r="A5694" i="2" l="1"/>
  <c r="N5693" i="2"/>
  <c r="O5693" i="2" s="1"/>
  <c r="Q5692" i="2"/>
  <c r="P5692" i="2"/>
  <c r="S5692" i="2"/>
  <c r="Q5693" i="2" l="1"/>
  <c r="P5693" i="2"/>
  <c r="S5693" i="2"/>
  <c r="N5694" i="2"/>
  <c r="O5694" i="2" s="1"/>
  <c r="A5695" i="2"/>
  <c r="Q5694" i="2" l="1"/>
  <c r="S5694" i="2"/>
  <c r="P5694" i="2"/>
  <c r="A5696" i="2"/>
  <c r="N5695" i="2"/>
  <c r="O5695" i="2" s="1"/>
  <c r="N5696" i="2" l="1"/>
  <c r="O5696" i="2" s="1"/>
  <c r="A5697" i="2"/>
  <c r="Q5695" i="2"/>
  <c r="P5695" i="2"/>
  <c r="S5695" i="2"/>
  <c r="N5697" i="2" l="1"/>
  <c r="O5697" i="2" s="1"/>
  <c r="A5698" i="2"/>
  <c r="S5696" i="2"/>
  <c r="Q5696" i="2"/>
  <c r="P5696" i="2"/>
  <c r="A5699" i="2" l="1"/>
  <c r="N5698" i="2"/>
  <c r="O5698" i="2" s="1"/>
  <c r="P5697" i="2"/>
  <c r="S5697" i="2"/>
  <c r="Q5697" i="2"/>
  <c r="Q5698" i="2" l="1"/>
  <c r="P5698" i="2"/>
  <c r="S5698" i="2"/>
  <c r="A5701" i="2"/>
  <c r="N5699" i="2"/>
  <c r="O5699" i="2" s="1"/>
  <c r="A5700" i="2"/>
  <c r="N5700" i="2" l="1"/>
  <c r="O5700" i="2" s="1"/>
  <c r="P5700" i="2" s="1"/>
  <c r="A5702" i="2"/>
  <c r="N5701" i="2"/>
  <c r="O5701" i="2" s="1"/>
  <c r="Q5699" i="2"/>
  <c r="P5699" i="2"/>
  <c r="S5699" i="2"/>
  <c r="Q5700" i="2" l="1"/>
  <c r="S5700" i="2"/>
  <c r="A5703" i="2"/>
  <c r="N5702" i="2"/>
  <c r="O5702" i="2" s="1"/>
  <c r="P5701" i="2"/>
  <c r="Q5701" i="2"/>
  <c r="S5701" i="2"/>
  <c r="A5704" i="2" l="1"/>
  <c r="N5703" i="2"/>
  <c r="O5703" i="2" s="1"/>
  <c r="S5702" i="2"/>
  <c r="Q5702" i="2"/>
  <c r="P5702" i="2"/>
  <c r="T5702" i="2" s="1"/>
  <c r="Q5703" i="2" l="1"/>
  <c r="P5703" i="2"/>
  <c r="T5703" i="2" s="1"/>
  <c r="S5703" i="2"/>
  <c r="A5705" i="2"/>
  <c r="N5704" i="2"/>
  <c r="O5704" i="2" s="1"/>
  <c r="S5704" i="2" l="1"/>
  <c r="Q5704" i="2"/>
  <c r="P5704" i="2"/>
  <c r="T5704" i="2" s="1"/>
  <c r="A5706" i="2"/>
  <c r="N5705" i="2"/>
  <c r="O5705" i="2" s="1"/>
  <c r="P5705" i="2" l="1"/>
  <c r="T5705" i="2" s="1"/>
  <c r="Q5705" i="2"/>
  <c r="S5705" i="2"/>
  <c r="N5706" i="2"/>
  <c r="O5706" i="2" s="1"/>
  <c r="A5707" i="2"/>
  <c r="P5706" i="2" l="1"/>
  <c r="T5706" i="2" s="1"/>
  <c r="S5706" i="2"/>
  <c r="Q5706" i="2"/>
  <c r="A5708" i="2"/>
  <c r="N5707" i="2"/>
  <c r="O5707" i="2" s="1"/>
  <c r="N5708" i="2" l="1"/>
  <c r="O5708" i="2" s="1"/>
  <c r="A5709" i="2"/>
  <c r="S5707" i="2"/>
  <c r="Q5707" i="2"/>
  <c r="P5707" i="2"/>
  <c r="T5707" i="2" s="1"/>
  <c r="A5710" i="2" l="1"/>
  <c r="N5709" i="2"/>
  <c r="O5709" i="2" s="1"/>
  <c r="S5708" i="2"/>
  <c r="Q5708" i="2"/>
  <c r="P5708" i="2"/>
  <c r="T5708" i="2" s="1"/>
  <c r="P5709" i="2" l="1"/>
  <c r="T5709" i="2" s="1"/>
  <c r="S5709" i="2"/>
  <c r="Q5709" i="2"/>
  <c r="N5710" i="2"/>
  <c r="O5710" i="2" s="1"/>
  <c r="A5711" i="2"/>
  <c r="P5710" i="2" l="1"/>
  <c r="T5710" i="2" s="1"/>
  <c r="S5710" i="2"/>
  <c r="Q5710" i="2"/>
  <c r="A5712" i="2"/>
  <c r="N5711" i="2"/>
  <c r="O5711" i="2" s="1"/>
  <c r="N5712" i="2" l="1"/>
  <c r="O5712" i="2" s="1"/>
  <c r="A5713" i="2"/>
  <c r="S5711" i="2"/>
  <c r="Q5711" i="2"/>
  <c r="P5711" i="2"/>
  <c r="T5711" i="2" s="1"/>
  <c r="A5714" i="2" l="1"/>
  <c r="N5713" i="2"/>
  <c r="O5713" i="2" s="1"/>
  <c r="S5712" i="2"/>
  <c r="Q5712" i="2"/>
  <c r="P5712" i="2"/>
  <c r="T5712" i="2" s="1"/>
  <c r="P5713" i="2" l="1"/>
  <c r="T5713" i="2" s="1"/>
  <c r="S5713" i="2"/>
  <c r="Q5713" i="2"/>
  <c r="N5714" i="2"/>
  <c r="O5714" i="2" s="1"/>
  <c r="A5715" i="2"/>
  <c r="A5716" i="2" l="1"/>
  <c r="N5715" i="2"/>
  <c r="O5715" i="2" s="1"/>
  <c r="P5714" i="2"/>
  <c r="T5714" i="2" s="1"/>
  <c r="S5714" i="2"/>
  <c r="Q5714" i="2"/>
  <c r="S5715" i="2" l="1"/>
  <c r="Q5715" i="2"/>
  <c r="P5715" i="2"/>
  <c r="T5715" i="2" s="1"/>
  <c r="N5716" i="2"/>
  <c r="O5716" i="2" s="1"/>
  <c r="A5717" i="2"/>
  <c r="S5716" i="2" l="1"/>
  <c r="Q5716" i="2"/>
  <c r="P5716" i="2"/>
  <c r="T5716" i="2" s="1"/>
  <c r="A5718" i="2"/>
  <c r="N5717" i="2"/>
  <c r="O5717" i="2" s="1"/>
  <c r="N5718" i="2" l="1"/>
  <c r="O5718" i="2" s="1"/>
  <c r="A5719" i="2"/>
  <c r="P5717" i="2"/>
  <c r="T5717" i="2" s="1"/>
  <c r="S5717" i="2"/>
  <c r="Q5717" i="2"/>
  <c r="A5720" i="2" l="1"/>
  <c r="N5719" i="2"/>
  <c r="O5719" i="2" s="1"/>
  <c r="P5718" i="2"/>
  <c r="T5718" i="2" s="1"/>
  <c r="S5718" i="2"/>
  <c r="Q5718" i="2"/>
  <c r="S5719" i="2" l="1"/>
  <c r="Q5719" i="2"/>
  <c r="P5719" i="2"/>
  <c r="T5719" i="2" s="1"/>
  <c r="N5720" i="2"/>
  <c r="O5720" i="2" s="1"/>
  <c r="A5721" i="2"/>
  <c r="S5720" i="2" l="1"/>
  <c r="Q5720" i="2"/>
  <c r="P5720" i="2"/>
  <c r="T5720" i="2" s="1"/>
  <c r="A5722" i="2"/>
  <c r="N5721" i="2"/>
  <c r="O5721" i="2" s="1"/>
  <c r="N5722" i="2" l="1"/>
  <c r="O5722" i="2" s="1"/>
  <c r="A5723" i="2"/>
  <c r="P5721" i="2"/>
  <c r="T5721" i="2" s="1"/>
  <c r="S5721" i="2"/>
  <c r="Q5721" i="2"/>
  <c r="A5724" i="2" l="1"/>
  <c r="N5723" i="2"/>
  <c r="O5723" i="2" s="1"/>
  <c r="P5722" i="2"/>
  <c r="T5722" i="2" s="1"/>
  <c r="S5722" i="2"/>
  <c r="Q5722" i="2"/>
  <c r="S5723" i="2" l="1"/>
  <c r="Q5723" i="2"/>
  <c r="P5723" i="2"/>
  <c r="T5723" i="2" s="1"/>
  <c r="N5724" i="2"/>
  <c r="O5724" i="2" s="1"/>
  <c r="A5725" i="2"/>
  <c r="S5724" i="2" l="1"/>
  <c r="Q5724" i="2"/>
  <c r="P5724" i="2"/>
  <c r="T5724" i="2" s="1"/>
  <c r="A5726" i="2"/>
  <c r="N5725" i="2"/>
  <c r="O5725" i="2" s="1"/>
  <c r="N5726" i="2" l="1"/>
  <c r="O5726" i="2" s="1"/>
  <c r="A5727" i="2"/>
  <c r="P5725" i="2"/>
  <c r="T5725" i="2" s="1"/>
  <c r="S5725" i="2"/>
  <c r="Q5725" i="2"/>
  <c r="A5728" i="2" l="1"/>
  <c r="N5727" i="2"/>
  <c r="O5727" i="2" s="1"/>
  <c r="P5726" i="2"/>
  <c r="T5726" i="2" s="1"/>
  <c r="Q5726" i="2"/>
  <c r="S5726" i="2"/>
  <c r="S5727" i="2" l="1"/>
  <c r="Q5727" i="2"/>
  <c r="P5727" i="2"/>
  <c r="T5727" i="2" s="1"/>
  <c r="N5728" i="2"/>
  <c r="O5728" i="2" s="1"/>
  <c r="A5729" i="2"/>
  <c r="S5728" i="2" l="1"/>
  <c r="Q5728" i="2"/>
  <c r="P5728" i="2"/>
  <c r="T5728" i="2" s="1"/>
  <c r="A5730" i="2"/>
  <c r="N5729" i="2"/>
  <c r="O5729" i="2" s="1"/>
  <c r="N5730" i="2" l="1"/>
  <c r="O5730" i="2" s="1"/>
  <c r="A5731" i="2"/>
  <c r="P5729" i="2"/>
  <c r="T5729" i="2" s="1"/>
  <c r="S5729" i="2"/>
  <c r="Q5729" i="2"/>
  <c r="A5732" i="2" l="1"/>
  <c r="N5731" i="2"/>
  <c r="O5731" i="2" s="1"/>
  <c r="P5730" i="2"/>
  <c r="T5730" i="2" s="1"/>
  <c r="S5730" i="2"/>
  <c r="Q5730" i="2"/>
  <c r="S5731" i="2" l="1"/>
  <c r="Q5731" i="2"/>
  <c r="P5731" i="2"/>
  <c r="T5731" i="2" s="1"/>
  <c r="N5732" i="2"/>
  <c r="O5732" i="2" s="1"/>
  <c r="A5733" i="2"/>
  <c r="S5732" i="2" l="1"/>
  <c r="Q5732" i="2"/>
  <c r="P5732" i="2"/>
  <c r="T5732" i="2" s="1"/>
  <c r="A5734" i="2"/>
  <c r="N5733" i="2"/>
  <c r="O5733" i="2" s="1"/>
  <c r="N5734" i="2" l="1"/>
  <c r="O5734" i="2" s="1"/>
  <c r="A5735" i="2"/>
  <c r="P5733" i="2"/>
  <c r="T5733" i="2" s="1"/>
  <c r="S5733" i="2"/>
  <c r="Q5733" i="2"/>
  <c r="A5736" i="2" l="1"/>
  <c r="N5735" i="2"/>
  <c r="O5735" i="2" s="1"/>
  <c r="P5734" i="2"/>
  <c r="T5734" i="2" s="1"/>
  <c r="S5734" i="2"/>
  <c r="Q5734" i="2"/>
  <c r="S5735" i="2" l="1"/>
  <c r="Q5735" i="2"/>
  <c r="P5735" i="2"/>
  <c r="T5735" i="2" s="1"/>
  <c r="N5736" i="2"/>
  <c r="O5736" i="2" s="1"/>
  <c r="A5737" i="2"/>
  <c r="P5736" i="2" l="1"/>
  <c r="T5736" i="2" s="1"/>
  <c r="S5736" i="2"/>
  <c r="Q5736" i="2"/>
  <c r="A5739" i="2"/>
  <c r="A5738" i="2"/>
  <c r="N5737" i="2"/>
  <c r="O5737" i="2" s="1"/>
  <c r="A5740" i="2" l="1"/>
  <c r="N5739" i="2"/>
  <c r="O5739" i="2" s="1"/>
  <c r="N5738" i="2"/>
  <c r="O5738" i="2" s="1"/>
  <c r="P5737" i="2"/>
  <c r="T5737" i="2" s="1"/>
  <c r="S5737" i="2"/>
  <c r="Q5737" i="2"/>
  <c r="A5741" i="2" l="1"/>
  <c r="N5741" i="2" s="1"/>
  <c r="O5741" i="2" s="1"/>
  <c r="N5740" i="2"/>
  <c r="O5740" i="2" s="1"/>
  <c r="P5738" i="2"/>
  <c r="T5738" i="2" s="1"/>
  <c r="S5738" i="2"/>
  <c r="Q5738" i="2"/>
  <c r="A5742" i="2"/>
  <c r="P5739" i="2"/>
  <c r="S5739" i="2"/>
  <c r="Q5739" i="2"/>
  <c r="P5740" i="2" l="1"/>
  <c r="Q5740" i="2"/>
  <c r="S5740" i="2"/>
  <c r="A5743" i="2"/>
  <c r="N5742" i="2"/>
  <c r="O5742" i="2" s="1"/>
  <c r="Q5741" i="2"/>
  <c r="S5741" i="2"/>
  <c r="P5741" i="2"/>
  <c r="T5739" i="2"/>
  <c r="Q5742" i="2" l="1"/>
  <c r="P5742" i="2"/>
  <c r="S5742" i="2"/>
  <c r="A5744" i="2"/>
  <c r="N5743" i="2"/>
  <c r="O5743" i="2" s="1"/>
  <c r="A5745" i="2" l="1"/>
  <c r="N5744" i="2"/>
  <c r="O5744" i="2" s="1"/>
  <c r="P5743" i="2"/>
  <c r="Q5743" i="2"/>
  <c r="S5743" i="2"/>
  <c r="P5744" i="2" l="1"/>
  <c r="S5744" i="2"/>
  <c r="Q5744" i="2"/>
  <c r="A5746" i="2"/>
  <c r="N5745" i="2"/>
  <c r="O5745" i="2" s="1"/>
  <c r="A5747" i="2" l="1"/>
  <c r="N5746" i="2"/>
  <c r="O5746" i="2" s="1"/>
  <c r="S5745" i="2"/>
  <c r="P5745" i="2"/>
  <c r="Q5745" i="2"/>
  <c r="P5746" i="2" l="1"/>
  <c r="S5746" i="2"/>
  <c r="Q5746" i="2"/>
  <c r="A5748" i="2"/>
  <c r="N5747" i="2"/>
  <c r="O5747" i="2" s="1"/>
  <c r="A5749" i="2" l="1"/>
  <c r="N5748" i="2"/>
  <c r="O5748" i="2" s="1"/>
  <c r="Q5747" i="2"/>
  <c r="S5747" i="2"/>
  <c r="P5747" i="2"/>
  <c r="P5748" i="2" l="1"/>
  <c r="S5748" i="2"/>
  <c r="Q5748" i="2"/>
  <c r="A5750" i="2"/>
  <c r="N5749" i="2"/>
  <c r="O5749" i="2" s="1"/>
  <c r="A5751" i="2" l="1"/>
  <c r="N5750" i="2"/>
  <c r="O5750" i="2" s="1"/>
  <c r="S5749" i="2"/>
  <c r="P5749" i="2"/>
  <c r="Q5749" i="2"/>
  <c r="P5750" i="2" l="1"/>
  <c r="S5750" i="2"/>
  <c r="Q5750" i="2"/>
  <c r="A5752" i="2"/>
  <c r="N5751" i="2"/>
  <c r="O5751" i="2" s="1"/>
  <c r="A5753" i="2" l="1"/>
  <c r="N5752" i="2"/>
  <c r="O5752" i="2" s="1"/>
  <c r="S5751" i="2"/>
  <c r="P5751" i="2"/>
  <c r="Q5751" i="2"/>
  <c r="P5752" i="2" l="1"/>
  <c r="S5752" i="2"/>
  <c r="Q5752" i="2"/>
  <c r="A5754" i="2"/>
  <c r="N5753" i="2"/>
  <c r="O5753" i="2" s="1"/>
  <c r="A5755" i="2" l="1"/>
  <c r="N5754" i="2"/>
  <c r="O5754" i="2" s="1"/>
  <c r="Q5753" i="2"/>
  <c r="S5753" i="2"/>
  <c r="P5753" i="2"/>
  <c r="S5754" i="2" l="1"/>
  <c r="Q5754" i="2"/>
  <c r="P5754" i="2"/>
  <c r="A5756" i="2"/>
  <c r="N5755" i="2"/>
  <c r="O5755" i="2" s="1"/>
  <c r="A5757" i="2" l="1"/>
  <c r="N5756" i="2"/>
  <c r="O5756" i="2" s="1"/>
  <c r="S5755" i="2"/>
  <c r="P5755" i="2"/>
  <c r="Q5755" i="2"/>
  <c r="Q5756" i="2" l="1"/>
  <c r="P5756" i="2"/>
  <c r="S5756" i="2"/>
  <c r="A5758" i="2"/>
  <c r="N5757" i="2"/>
  <c r="O5757" i="2" s="1"/>
  <c r="A5759" i="2" l="1"/>
  <c r="N5758" i="2"/>
  <c r="O5758" i="2" s="1"/>
  <c r="P5757" i="2"/>
  <c r="Q5757" i="2"/>
  <c r="S5757" i="2"/>
  <c r="P5758" i="2" l="1"/>
  <c r="S5758" i="2"/>
  <c r="Q5758" i="2"/>
  <c r="A5760" i="2"/>
  <c r="N5759" i="2"/>
  <c r="O5759" i="2" s="1"/>
  <c r="A5761" i="2" l="1"/>
  <c r="N5760" i="2"/>
  <c r="O5760" i="2" s="1"/>
  <c r="P5759" i="2"/>
  <c r="Q5759" i="2"/>
  <c r="S5759" i="2"/>
  <c r="Q5760" i="2" l="1"/>
  <c r="P5760" i="2"/>
  <c r="S5760" i="2"/>
  <c r="A5762" i="2"/>
  <c r="N5761" i="2"/>
  <c r="O5761" i="2" s="1"/>
  <c r="A5763" i="2" l="1"/>
  <c r="N5762" i="2"/>
  <c r="O5762" i="2" s="1"/>
  <c r="P5761" i="2"/>
  <c r="Q5761" i="2"/>
  <c r="S5761" i="2"/>
  <c r="P5762" i="2" l="1"/>
  <c r="S5762" i="2"/>
  <c r="Q5762" i="2"/>
  <c r="A5764" i="2"/>
  <c r="N5763" i="2"/>
  <c r="O5763" i="2" s="1"/>
  <c r="A5765" i="2" l="1"/>
  <c r="N5764" i="2"/>
  <c r="O5764" i="2" s="1"/>
  <c r="P5763" i="2"/>
  <c r="Q5763" i="2"/>
  <c r="S5763" i="2"/>
  <c r="S5764" i="2" l="1"/>
  <c r="P5764" i="2"/>
  <c r="Q5764" i="2"/>
  <c r="A5766" i="2"/>
  <c r="N5765" i="2"/>
  <c r="O5765" i="2" s="1"/>
  <c r="A5767" i="2" l="1"/>
  <c r="N5766" i="2"/>
  <c r="O5766" i="2" s="1"/>
  <c r="S5765" i="2"/>
  <c r="P5765" i="2"/>
  <c r="Q5765" i="2"/>
  <c r="Q5766" i="2" l="1"/>
  <c r="P5766" i="2"/>
  <c r="S5766" i="2"/>
  <c r="A5768" i="2"/>
  <c r="N5767" i="2"/>
  <c r="O5767" i="2" s="1"/>
  <c r="A5769" i="2" l="1"/>
  <c r="N5768" i="2"/>
  <c r="O5768" i="2" s="1"/>
  <c r="S5767" i="2"/>
  <c r="P5767" i="2"/>
  <c r="Q5767" i="2"/>
  <c r="S5768" i="2" l="1"/>
  <c r="Q5768" i="2"/>
  <c r="P5768" i="2"/>
  <c r="A5770" i="2"/>
  <c r="N5769" i="2"/>
  <c r="O5769" i="2" s="1"/>
  <c r="A5771" i="2" l="1"/>
  <c r="N5770" i="2"/>
  <c r="O5770" i="2" s="1"/>
  <c r="Q5769" i="2"/>
  <c r="S5769" i="2"/>
  <c r="P5769" i="2"/>
  <c r="P5770" i="2" l="1"/>
  <c r="Q5770" i="2"/>
  <c r="S5770" i="2"/>
  <c r="N5771" i="2"/>
  <c r="O5771" i="2" s="1"/>
  <c r="A5772" i="2"/>
  <c r="S5771" i="2" l="1"/>
  <c r="P5771" i="2"/>
  <c r="Q5771" i="2"/>
  <c r="N5772" i="2"/>
  <c r="O5772" i="2" s="1"/>
  <c r="A5773" i="2"/>
  <c r="Q5772" i="2" l="1"/>
  <c r="P5772" i="2"/>
  <c r="S5772" i="2"/>
  <c r="A5774" i="2"/>
  <c r="N5773" i="2"/>
  <c r="O5773" i="2" s="1"/>
  <c r="N5774" i="2" l="1"/>
  <c r="O5774" i="2" s="1"/>
  <c r="A5775" i="2"/>
  <c r="S5773" i="2"/>
  <c r="Q5773" i="2"/>
  <c r="P5773" i="2"/>
  <c r="A5777" i="2" l="1"/>
  <c r="A5776" i="2"/>
  <c r="N5775" i="2"/>
  <c r="O5775" i="2" s="1"/>
  <c r="S5774" i="2"/>
  <c r="P5774" i="2"/>
  <c r="Q5774" i="2"/>
  <c r="N5776" i="2" l="1"/>
  <c r="O5776" i="2" s="1"/>
  <c r="A5778" i="2"/>
  <c r="N5777" i="2"/>
  <c r="O5777" i="2" s="1"/>
  <c r="S5775" i="2"/>
  <c r="P5775" i="2"/>
  <c r="Q5775" i="2"/>
  <c r="N5778" i="2" l="1"/>
  <c r="O5778" i="2" s="1"/>
  <c r="A5779" i="2"/>
  <c r="S5776" i="2"/>
  <c r="Q5776" i="2"/>
  <c r="P5776" i="2"/>
  <c r="A5780" i="2"/>
  <c r="P5777" i="2"/>
  <c r="Q5777" i="2"/>
  <c r="S5777" i="2"/>
  <c r="P5778" i="2" l="1"/>
  <c r="Q5778" i="2"/>
  <c r="S5778" i="2"/>
  <c r="N5779" i="2"/>
  <c r="O5779" i="2" s="1"/>
  <c r="N5780" i="2"/>
  <c r="O5780" i="2" s="1"/>
  <c r="A5781" i="2"/>
  <c r="S5779" i="2" l="1"/>
  <c r="Q5779" i="2"/>
  <c r="P5779" i="2"/>
  <c r="A5782" i="2"/>
  <c r="N5781" i="2"/>
  <c r="O5781" i="2" s="1"/>
  <c r="P5780" i="2"/>
  <c r="Q5780" i="2"/>
  <c r="S5780" i="2"/>
  <c r="P5781" i="2" l="1"/>
  <c r="S5781" i="2"/>
  <c r="Q5781" i="2"/>
  <c r="N5782" i="2"/>
  <c r="O5782" i="2" s="1"/>
  <c r="A5783" i="2"/>
  <c r="S5782" i="2" l="1"/>
  <c r="Q5782" i="2"/>
  <c r="P5782" i="2"/>
  <c r="A5784" i="2"/>
  <c r="N5783" i="2"/>
  <c r="O5783" i="2" s="1"/>
  <c r="N5784" i="2" l="1"/>
  <c r="O5784" i="2" s="1"/>
  <c r="A5785" i="2"/>
  <c r="S5783" i="2"/>
  <c r="P5783" i="2"/>
  <c r="Q5783" i="2"/>
  <c r="A5786" i="2" l="1"/>
  <c r="N5785" i="2"/>
  <c r="O5785" i="2" s="1"/>
  <c r="P5784" i="2"/>
  <c r="Q5784" i="2"/>
  <c r="S5784" i="2"/>
  <c r="P5785" i="2" l="1"/>
  <c r="S5785" i="2"/>
  <c r="Q5785" i="2"/>
  <c r="N5786" i="2"/>
  <c r="O5786" i="2" s="1"/>
  <c r="A5787" i="2"/>
  <c r="P5786" i="2" l="1"/>
  <c r="Q5786" i="2"/>
  <c r="S5786" i="2"/>
  <c r="N5787" i="2"/>
  <c r="O5787" i="2" s="1"/>
  <c r="A5788" i="2"/>
  <c r="Q5787" i="2" l="1"/>
  <c r="S5787" i="2"/>
  <c r="P5787" i="2"/>
  <c r="A5789" i="2"/>
  <c r="N5788" i="2"/>
  <c r="O5788" i="2" s="1"/>
  <c r="N5789" i="2" l="1"/>
  <c r="O5789" i="2" s="1"/>
  <c r="A5790" i="2"/>
  <c r="Q5788" i="2"/>
  <c r="S5788" i="2"/>
  <c r="P5788" i="2"/>
  <c r="A5791" i="2" l="1"/>
  <c r="N5790" i="2"/>
  <c r="O5790" i="2" s="1"/>
  <c r="Q5789" i="2"/>
  <c r="P5789" i="2"/>
  <c r="S5789" i="2"/>
  <c r="Q5790" i="2" l="1"/>
  <c r="P5790" i="2"/>
  <c r="S5790" i="2"/>
  <c r="N5791" i="2"/>
  <c r="O5791" i="2" s="1"/>
  <c r="A5792" i="2"/>
  <c r="Q5791" i="2" l="1"/>
  <c r="S5791" i="2"/>
  <c r="P5791" i="2"/>
  <c r="A5793" i="2"/>
  <c r="N5792" i="2"/>
  <c r="O5792" i="2" s="1"/>
  <c r="N5793" i="2" l="1"/>
  <c r="O5793" i="2" s="1"/>
  <c r="A5794" i="2"/>
  <c r="Q5792" i="2"/>
  <c r="S5792" i="2"/>
  <c r="P5792" i="2"/>
  <c r="A5795" i="2" l="1"/>
  <c r="N5794" i="2"/>
  <c r="O5794" i="2" s="1"/>
  <c r="Q5793" i="2"/>
  <c r="P5793" i="2"/>
  <c r="S5793" i="2"/>
  <c r="Q5794" i="2" l="1"/>
  <c r="S5794" i="2"/>
  <c r="P5794" i="2"/>
  <c r="A5796" i="2"/>
  <c r="N5795" i="2"/>
  <c r="O5795" i="2" s="1"/>
  <c r="N5796" i="2" l="1"/>
  <c r="O5796" i="2" s="1"/>
  <c r="A5797" i="2"/>
  <c r="S5795" i="2"/>
  <c r="P5795" i="2"/>
  <c r="Q5795" i="2"/>
  <c r="A5798" i="2" l="1"/>
  <c r="N5797" i="2"/>
  <c r="O5797" i="2" s="1"/>
  <c r="P5796" i="2"/>
  <c r="Q5796" i="2"/>
  <c r="S5796" i="2"/>
  <c r="P5797" i="2" l="1"/>
  <c r="S5797" i="2"/>
  <c r="Q5797" i="2"/>
  <c r="N5798" i="2"/>
  <c r="O5798" i="2" s="1"/>
  <c r="A5799" i="2"/>
  <c r="S5798" i="2" l="1"/>
  <c r="Q5798" i="2"/>
  <c r="P5798" i="2"/>
  <c r="A5800" i="2"/>
  <c r="N5799" i="2"/>
  <c r="O5799" i="2" s="1"/>
  <c r="N5800" i="2" l="1"/>
  <c r="O5800" i="2" s="1"/>
  <c r="A5801" i="2"/>
  <c r="S5799" i="2"/>
  <c r="Q5799" i="2"/>
  <c r="P5799" i="2"/>
  <c r="A5802" i="2" l="1"/>
  <c r="N5801" i="2"/>
  <c r="O5801" i="2" s="1"/>
  <c r="P5800" i="2"/>
  <c r="Q5800" i="2"/>
  <c r="S5800" i="2"/>
  <c r="P5801" i="2" l="1"/>
  <c r="Q5801" i="2"/>
  <c r="S5801" i="2"/>
  <c r="N5802" i="2"/>
  <c r="O5802" i="2" s="1"/>
  <c r="A5803" i="2"/>
  <c r="P5802" i="2" l="1"/>
  <c r="Q5802" i="2"/>
  <c r="S5802" i="2"/>
  <c r="N5803" i="2"/>
  <c r="O5803" i="2" s="1"/>
  <c r="A5804" i="2"/>
  <c r="Q5803" i="2" l="1"/>
  <c r="S5803" i="2"/>
  <c r="P5803" i="2"/>
  <c r="A5805" i="2"/>
  <c r="N5804" i="2"/>
  <c r="O5804" i="2" s="1"/>
  <c r="N5805" i="2" l="1"/>
  <c r="O5805" i="2" s="1"/>
  <c r="A5806" i="2"/>
  <c r="Q5804" i="2"/>
  <c r="S5804" i="2"/>
  <c r="P5804" i="2"/>
  <c r="A5807" i="2" l="1"/>
  <c r="N5806" i="2"/>
  <c r="O5806" i="2" s="1"/>
  <c r="Q5805" i="2"/>
  <c r="S5805" i="2"/>
  <c r="P5805" i="2"/>
  <c r="S5806" i="2" l="1"/>
  <c r="Q5806" i="2"/>
  <c r="P5806" i="2"/>
  <c r="N5807" i="2"/>
  <c r="O5807" i="2" s="1"/>
  <c r="A5808" i="2"/>
  <c r="P5807" i="2" l="1"/>
  <c r="Q5807" i="2"/>
  <c r="S5807" i="2"/>
  <c r="A5809" i="2"/>
  <c r="N5808" i="2"/>
  <c r="O5808" i="2" s="1"/>
  <c r="N5809" i="2" l="1"/>
  <c r="O5809" i="2" s="1"/>
  <c r="A5810" i="2"/>
  <c r="Q5808" i="2"/>
  <c r="P5808" i="2"/>
  <c r="S5808" i="2"/>
  <c r="A5811" i="2" l="1"/>
  <c r="N5810" i="2"/>
  <c r="O5810" i="2" s="1"/>
  <c r="Q5809" i="2"/>
  <c r="P5809" i="2"/>
  <c r="S5809" i="2"/>
  <c r="S5810" i="2" l="1"/>
  <c r="Q5810" i="2"/>
  <c r="P5810" i="2"/>
  <c r="N5811" i="2"/>
  <c r="O5811" i="2" s="1"/>
  <c r="A5812" i="2"/>
  <c r="P5811" i="2" l="1"/>
  <c r="S5811" i="2"/>
  <c r="Q5811" i="2"/>
  <c r="A5813" i="2"/>
  <c r="N5812" i="2"/>
  <c r="O5812" i="2" s="1"/>
  <c r="A5814" i="2" l="1"/>
  <c r="N5813" i="2"/>
  <c r="O5813" i="2" s="1"/>
  <c r="A5815" i="2"/>
  <c r="Q5812" i="2"/>
  <c r="P5812" i="2"/>
  <c r="S5812" i="2"/>
  <c r="A5816" i="2" l="1"/>
  <c r="N5815" i="2"/>
  <c r="O5815" i="2" s="1"/>
  <c r="N5814" i="2"/>
  <c r="O5814" i="2" s="1"/>
  <c r="P5813" i="2"/>
  <c r="S5813" i="2"/>
  <c r="Q5813" i="2"/>
  <c r="A5817" i="2" l="1"/>
  <c r="N5817" i="2" s="1"/>
  <c r="O5817" i="2" s="1"/>
  <c r="N5816" i="2"/>
  <c r="O5816" i="2" s="1"/>
  <c r="P5814" i="2"/>
  <c r="Q5814" i="2"/>
  <c r="S5814" i="2"/>
  <c r="A5818" i="2"/>
  <c r="Q5815" i="2"/>
  <c r="P5815" i="2"/>
  <c r="S5815" i="2"/>
  <c r="Q5816" i="2" l="1"/>
  <c r="P5816" i="2"/>
  <c r="T5816" i="2" s="1"/>
  <c r="S5816" i="2"/>
  <c r="Q5817" i="2"/>
  <c r="S5817" i="2"/>
  <c r="P5817" i="2"/>
  <c r="T5817" i="2" s="1"/>
  <c r="A5819" i="2"/>
  <c r="N5818" i="2"/>
  <c r="O5818" i="2" s="1"/>
  <c r="Q5818" i="2" l="1"/>
  <c r="S5818" i="2"/>
  <c r="P5818" i="2"/>
  <c r="T5818" i="2" s="1"/>
  <c r="N5819" i="2"/>
  <c r="O5819" i="2" s="1"/>
  <c r="A5820" i="2"/>
  <c r="A5821" i="2" l="1"/>
  <c r="N5820" i="2"/>
  <c r="O5820" i="2" s="1"/>
  <c r="Q5819" i="2"/>
  <c r="S5819" i="2"/>
  <c r="P5819" i="2"/>
  <c r="T5819" i="2" s="1"/>
  <c r="S5820" i="2" l="1"/>
  <c r="Q5820" i="2"/>
  <c r="P5820" i="2"/>
  <c r="T5820" i="2" s="1"/>
  <c r="N5821" i="2"/>
  <c r="O5821" i="2" s="1"/>
  <c r="A5822" i="2"/>
  <c r="P5821" i="2" l="1"/>
  <c r="T5821" i="2" s="1"/>
  <c r="S5821" i="2"/>
  <c r="Q5821" i="2"/>
  <c r="A5823" i="2"/>
  <c r="N5822" i="2"/>
  <c r="O5822" i="2" s="1"/>
  <c r="N5823" i="2" l="1"/>
  <c r="O5823" i="2" s="1"/>
  <c r="A5824" i="2"/>
  <c r="Q5822" i="2"/>
  <c r="S5822" i="2"/>
  <c r="P5822" i="2"/>
  <c r="T5822" i="2" s="1"/>
  <c r="Q5823" i="2" l="1"/>
  <c r="P5823" i="2"/>
  <c r="T5823" i="2" s="1"/>
  <c r="S5823" i="2"/>
  <c r="A5825" i="2"/>
  <c r="N5824" i="2"/>
  <c r="O5824" i="2" s="1"/>
  <c r="N5825" i="2" l="1"/>
  <c r="O5825" i="2" s="1"/>
  <c r="A5826" i="2"/>
  <c r="S5824" i="2"/>
  <c r="Q5824" i="2"/>
  <c r="P5824" i="2"/>
  <c r="T5824" i="2" s="1"/>
  <c r="A5827" i="2" l="1"/>
  <c r="N5826" i="2"/>
  <c r="O5826" i="2" s="1"/>
  <c r="P5825" i="2"/>
  <c r="T5825" i="2" s="1"/>
  <c r="S5825" i="2"/>
  <c r="Q5825" i="2"/>
  <c r="Q5826" i="2" l="1"/>
  <c r="P5826" i="2"/>
  <c r="T5826" i="2" s="1"/>
  <c r="S5826" i="2"/>
  <c r="N5827" i="2"/>
  <c r="O5827" i="2" s="1"/>
  <c r="A5828" i="2"/>
  <c r="Q5827" i="2" l="1"/>
  <c r="P5827" i="2"/>
  <c r="T5827" i="2" s="1"/>
  <c r="S5827" i="2"/>
  <c r="A5829" i="2"/>
  <c r="N5828" i="2"/>
  <c r="O5828" i="2" s="1"/>
  <c r="N5829" i="2" l="1"/>
  <c r="O5829" i="2" s="1"/>
  <c r="A5830" i="2"/>
  <c r="S5828" i="2"/>
  <c r="P5828" i="2"/>
  <c r="T5828" i="2" s="1"/>
  <c r="Q5828" i="2"/>
  <c r="A5831" i="2" l="1"/>
  <c r="N5830" i="2"/>
  <c r="O5830" i="2" s="1"/>
  <c r="P5829" i="2"/>
  <c r="T5829" i="2" s="1"/>
  <c r="S5829" i="2"/>
  <c r="Q5829" i="2"/>
  <c r="Q5830" i="2" l="1"/>
  <c r="P5830" i="2"/>
  <c r="T5830" i="2" s="1"/>
  <c r="S5830" i="2"/>
  <c r="N5831" i="2"/>
  <c r="O5831" i="2" s="1"/>
  <c r="A5832" i="2"/>
  <c r="Q5831" i="2" l="1"/>
  <c r="P5831" i="2"/>
  <c r="T5831" i="2" s="1"/>
  <c r="S5831" i="2"/>
  <c r="A5833" i="2"/>
  <c r="N5832" i="2"/>
  <c r="O5832" i="2" s="1"/>
  <c r="N5833" i="2" l="1"/>
  <c r="O5833" i="2" s="1"/>
  <c r="A5834" i="2"/>
  <c r="S5832" i="2"/>
  <c r="Q5832" i="2"/>
  <c r="P5832" i="2"/>
  <c r="T5832" i="2" s="1"/>
  <c r="A5835" i="2" l="1"/>
  <c r="N5834" i="2"/>
  <c r="O5834" i="2" s="1"/>
  <c r="P5833" i="2"/>
  <c r="T5833" i="2" s="1"/>
  <c r="S5833" i="2"/>
  <c r="Q5833" i="2"/>
  <c r="Q5834" i="2" l="1"/>
  <c r="P5834" i="2"/>
  <c r="T5834" i="2" s="1"/>
  <c r="S5834" i="2"/>
  <c r="N5835" i="2"/>
  <c r="O5835" i="2" s="1"/>
  <c r="A5836" i="2"/>
  <c r="Q5835" i="2" l="1"/>
  <c r="P5835" i="2"/>
  <c r="T5835" i="2" s="1"/>
  <c r="S5835" i="2"/>
  <c r="A5837" i="2"/>
  <c r="N5836" i="2"/>
  <c r="O5836" i="2" s="1"/>
  <c r="N5837" i="2" l="1"/>
  <c r="O5837" i="2" s="1"/>
  <c r="A5838" i="2"/>
  <c r="S5836" i="2"/>
  <c r="P5836" i="2"/>
  <c r="T5836" i="2" s="1"/>
  <c r="Q5836" i="2"/>
  <c r="A5839" i="2" l="1"/>
  <c r="N5838" i="2"/>
  <c r="O5838" i="2" s="1"/>
  <c r="P5837" i="2"/>
  <c r="T5837" i="2" s="1"/>
  <c r="S5837" i="2"/>
  <c r="Q5837" i="2"/>
  <c r="Q5838" i="2" l="1"/>
  <c r="S5838" i="2"/>
  <c r="P5838" i="2"/>
  <c r="T5838" i="2" s="1"/>
  <c r="N5839" i="2"/>
  <c r="O5839" i="2" s="1"/>
  <c r="A5840" i="2"/>
  <c r="Q5839" i="2" l="1"/>
  <c r="P5839" i="2"/>
  <c r="T5839" i="2" s="1"/>
  <c r="S5839" i="2"/>
  <c r="A5841" i="2"/>
  <c r="N5840" i="2"/>
  <c r="O5840" i="2" s="1"/>
  <c r="N5841" i="2" l="1"/>
  <c r="O5841" i="2" s="1"/>
  <c r="A5842" i="2"/>
  <c r="S5840" i="2"/>
  <c r="Q5840" i="2"/>
  <c r="P5840" i="2"/>
  <c r="T5840" i="2" s="1"/>
  <c r="A5843" i="2" l="1"/>
  <c r="N5842" i="2"/>
  <c r="O5842" i="2" s="1"/>
  <c r="P5841" i="2"/>
  <c r="T5841" i="2" s="1"/>
  <c r="S5841" i="2"/>
  <c r="Q5841" i="2"/>
  <c r="Q5842" i="2" l="1"/>
  <c r="P5842" i="2"/>
  <c r="T5842" i="2" s="1"/>
  <c r="S5842" i="2"/>
  <c r="N5843" i="2"/>
  <c r="O5843" i="2" s="1"/>
  <c r="A5844" i="2"/>
  <c r="Q5843" i="2" l="1"/>
  <c r="P5843" i="2"/>
  <c r="T5843" i="2" s="1"/>
  <c r="S5843" i="2"/>
  <c r="A5845" i="2"/>
  <c r="N5844" i="2"/>
  <c r="O5844" i="2" s="1"/>
  <c r="N5845" i="2" l="1"/>
  <c r="O5845" i="2" s="1"/>
  <c r="A5846" i="2"/>
  <c r="S5844" i="2"/>
  <c r="Q5844" i="2"/>
  <c r="P5844" i="2"/>
  <c r="T5844" i="2" s="1"/>
  <c r="A5847" i="2" l="1"/>
  <c r="N5846" i="2"/>
  <c r="O5846" i="2" s="1"/>
  <c r="P5845" i="2"/>
  <c r="T5845" i="2" s="1"/>
  <c r="S5845" i="2"/>
  <c r="Q5845" i="2"/>
  <c r="Q5846" i="2" l="1"/>
  <c r="P5846" i="2"/>
  <c r="T5846" i="2" s="1"/>
  <c r="S5846" i="2"/>
  <c r="N5847" i="2"/>
  <c r="O5847" i="2" s="1"/>
  <c r="A5848" i="2"/>
  <c r="Q5847" i="2" l="1"/>
  <c r="P5847" i="2"/>
  <c r="T5847" i="2" s="1"/>
  <c r="S5847" i="2"/>
  <c r="A5849" i="2"/>
  <c r="N5848" i="2"/>
  <c r="O5848" i="2" s="1"/>
  <c r="N5849" i="2" l="1"/>
  <c r="O5849" i="2" s="1"/>
  <c r="A5850" i="2"/>
  <c r="S5848" i="2"/>
  <c r="Q5848" i="2"/>
  <c r="P5848" i="2"/>
  <c r="T5848" i="2" s="1"/>
  <c r="A5851" i="2" l="1"/>
  <c r="N5850" i="2"/>
  <c r="O5850" i="2" s="1"/>
  <c r="P5849" i="2"/>
  <c r="T5849" i="2" s="1"/>
  <c r="S5849" i="2"/>
  <c r="Q5849" i="2"/>
  <c r="Q5850" i="2" l="1"/>
  <c r="P5850" i="2"/>
  <c r="T5850" i="2" s="1"/>
  <c r="S5850" i="2"/>
  <c r="A5852" i="2"/>
  <c r="A5853" i="2"/>
  <c r="N5851" i="2"/>
  <c r="O5851" i="2" s="1"/>
  <c r="A5854" i="2" l="1"/>
  <c r="N5853" i="2"/>
  <c r="O5853" i="2" s="1"/>
  <c r="N5852" i="2"/>
  <c r="O5852" i="2" s="1"/>
  <c r="S5851" i="2"/>
  <c r="Q5851" i="2"/>
  <c r="P5851" i="2"/>
  <c r="T5851" i="2" s="1"/>
  <c r="A5855" i="2" l="1"/>
  <c r="N5855" i="2" s="1"/>
  <c r="O5855" i="2" s="1"/>
  <c r="N5854" i="2"/>
  <c r="O5854" i="2" s="1"/>
  <c r="P5852" i="2"/>
  <c r="T5852" i="2" s="1"/>
  <c r="S5852" i="2"/>
  <c r="Q5852" i="2"/>
  <c r="A5856" i="2"/>
  <c r="S5853" i="2"/>
  <c r="Q5853" i="2"/>
  <c r="P5853" i="2"/>
  <c r="P5854" i="2" l="1"/>
  <c r="Q5854" i="2"/>
  <c r="S5854" i="2"/>
  <c r="N5856" i="2"/>
  <c r="O5856" i="2" s="1"/>
  <c r="A5857" i="2"/>
  <c r="S5855" i="2"/>
  <c r="Q5855" i="2"/>
  <c r="P5855" i="2"/>
  <c r="T5853" i="2"/>
  <c r="A5858" i="2" l="1"/>
  <c r="N5857" i="2"/>
  <c r="O5857" i="2" s="1"/>
  <c r="P5856" i="2"/>
  <c r="Q5856" i="2"/>
  <c r="S5856" i="2"/>
  <c r="S5857" i="2" l="1"/>
  <c r="Q5857" i="2"/>
  <c r="P5857" i="2"/>
  <c r="N5858" i="2"/>
  <c r="O5858" i="2" s="1"/>
  <c r="A5859" i="2"/>
  <c r="P5858" i="2" l="1"/>
  <c r="Q5858" i="2"/>
  <c r="S5858" i="2"/>
  <c r="A5860" i="2"/>
  <c r="N5859" i="2"/>
  <c r="O5859" i="2" s="1"/>
  <c r="A5861" i="2" l="1"/>
  <c r="N5860" i="2"/>
  <c r="O5860" i="2" s="1"/>
  <c r="P5859" i="2"/>
  <c r="Q5859" i="2"/>
  <c r="S5859" i="2"/>
  <c r="P5860" i="2" l="1"/>
  <c r="Q5860" i="2"/>
  <c r="S5860" i="2"/>
  <c r="N5861" i="2"/>
  <c r="O5861" i="2" s="1"/>
  <c r="A5862" i="2"/>
  <c r="P5861" i="2" l="1"/>
  <c r="S5861" i="2"/>
  <c r="Q5861" i="2"/>
  <c r="A5863" i="2"/>
  <c r="N5862" i="2"/>
  <c r="O5862" i="2" s="1"/>
  <c r="N5863" i="2" l="1"/>
  <c r="O5863" i="2" s="1"/>
  <c r="A5864" i="2"/>
  <c r="P5862" i="2"/>
  <c r="Q5862" i="2"/>
  <c r="S5862" i="2"/>
  <c r="N5864" i="2" l="1"/>
  <c r="O5864" i="2" s="1"/>
  <c r="A5865" i="2"/>
  <c r="S5863" i="2"/>
  <c r="Q5863" i="2"/>
  <c r="P5863" i="2"/>
  <c r="N5865" i="2" l="1"/>
  <c r="O5865" i="2" s="1"/>
  <c r="A5866" i="2"/>
  <c r="Q5864" i="2"/>
  <c r="P5864" i="2"/>
  <c r="S5864" i="2"/>
  <c r="A5867" i="2" l="1"/>
  <c r="N5866" i="2"/>
  <c r="O5866" i="2" s="1"/>
  <c r="Q5865" i="2"/>
  <c r="S5865" i="2"/>
  <c r="P5865" i="2"/>
  <c r="Q5866" i="2" l="1"/>
  <c r="S5866" i="2"/>
  <c r="P5866" i="2"/>
  <c r="A5868" i="2"/>
  <c r="N5867" i="2"/>
  <c r="O5867" i="2" s="1"/>
  <c r="N5868" i="2" l="1"/>
  <c r="O5868" i="2" s="1"/>
  <c r="A5869" i="2"/>
  <c r="S5867" i="2"/>
  <c r="P5867" i="2"/>
  <c r="Q5867" i="2"/>
  <c r="A5870" i="2" l="1"/>
  <c r="N5869" i="2"/>
  <c r="O5869" i="2" s="1"/>
  <c r="Q5868" i="2"/>
  <c r="P5868" i="2"/>
  <c r="S5868" i="2"/>
  <c r="S5869" i="2" l="1"/>
  <c r="Q5869" i="2"/>
  <c r="P5869" i="2"/>
  <c r="N5870" i="2"/>
  <c r="O5870" i="2" s="1"/>
  <c r="A5871" i="2"/>
  <c r="Q5870" i="2" l="1"/>
  <c r="S5870" i="2"/>
  <c r="P5870" i="2"/>
  <c r="A5872" i="2"/>
  <c r="N5871" i="2"/>
  <c r="O5871" i="2" s="1"/>
  <c r="N5872" i="2" l="1"/>
  <c r="O5872" i="2" s="1"/>
  <c r="A5873" i="2"/>
  <c r="S5871" i="2"/>
  <c r="P5871" i="2"/>
  <c r="Q5871" i="2"/>
  <c r="A5874" i="2" l="1"/>
  <c r="N5873" i="2"/>
  <c r="O5873" i="2" s="1"/>
  <c r="Q5872" i="2"/>
  <c r="S5872" i="2"/>
  <c r="P5872" i="2"/>
  <c r="S5873" i="2" l="1"/>
  <c r="Q5873" i="2"/>
  <c r="P5873" i="2"/>
  <c r="N5874" i="2"/>
  <c r="O5874" i="2" s="1"/>
  <c r="A5875" i="2"/>
  <c r="S5874" i="2" l="1"/>
  <c r="Q5874" i="2"/>
  <c r="P5874" i="2"/>
  <c r="N5875" i="2"/>
  <c r="O5875" i="2" s="1"/>
  <c r="A5876" i="2"/>
  <c r="Q5875" i="2" l="1"/>
  <c r="S5875" i="2"/>
  <c r="P5875" i="2"/>
  <c r="A5877" i="2"/>
  <c r="N5876" i="2"/>
  <c r="O5876" i="2" s="1"/>
  <c r="A5878" i="2" l="1"/>
  <c r="N5877" i="2"/>
  <c r="O5877" i="2" s="1"/>
  <c r="Q5876" i="2"/>
  <c r="P5876" i="2"/>
  <c r="S5876" i="2"/>
  <c r="Q5877" i="2" l="1"/>
  <c r="S5877" i="2"/>
  <c r="P5877" i="2"/>
  <c r="A5879" i="2"/>
  <c r="N5878" i="2"/>
  <c r="O5878" i="2" s="1"/>
  <c r="A5880" i="2" l="1"/>
  <c r="N5879" i="2"/>
  <c r="O5879" i="2" s="1"/>
  <c r="Q5878" i="2"/>
  <c r="S5878" i="2"/>
  <c r="P5878" i="2"/>
  <c r="S5879" i="2" l="1"/>
  <c r="P5879" i="2"/>
  <c r="Q5879" i="2"/>
  <c r="N5880" i="2"/>
  <c r="O5880" i="2" s="1"/>
  <c r="A5881" i="2"/>
  <c r="S5880" i="2" l="1"/>
  <c r="P5880" i="2"/>
  <c r="Q5880" i="2"/>
  <c r="N5881" i="2"/>
  <c r="O5881" i="2" s="1"/>
  <c r="A5882" i="2"/>
  <c r="Q5881" i="2" l="1"/>
  <c r="S5881" i="2"/>
  <c r="P5881" i="2"/>
  <c r="A5883" i="2"/>
  <c r="N5882" i="2"/>
  <c r="O5882" i="2" s="1"/>
  <c r="N5883" i="2" l="1"/>
  <c r="O5883" i="2" s="1"/>
  <c r="A5884" i="2"/>
  <c r="S5882" i="2"/>
  <c r="Q5882" i="2"/>
  <c r="P5882" i="2"/>
  <c r="N5884" i="2" l="1"/>
  <c r="O5884" i="2" s="1"/>
  <c r="A5885" i="2"/>
  <c r="S5883" i="2"/>
  <c r="P5883" i="2"/>
  <c r="Q5883" i="2"/>
  <c r="N5885" i="2" l="1"/>
  <c r="O5885" i="2" s="1"/>
  <c r="A5886" i="2"/>
  <c r="S5884" i="2"/>
  <c r="Q5884" i="2"/>
  <c r="P5884" i="2"/>
  <c r="A5887" i="2" l="1"/>
  <c r="N5886" i="2"/>
  <c r="O5886" i="2" s="1"/>
  <c r="Q5885" i="2"/>
  <c r="S5885" i="2"/>
  <c r="P5885" i="2"/>
  <c r="S5886" i="2" l="1"/>
  <c r="Q5886" i="2"/>
  <c r="P5886" i="2"/>
  <c r="N5887" i="2"/>
  <c r="O5887" i="2" s="1"/>
  <c r="A5888" i="2"/>
  <c r="P5887" i="2" l="1"/>
  <c r="S5887" i="2"/>
  <c r="Q5887" i="2"/>
  <c r="A5889" i="2"/>
  <c r="N5888" i="2"/>
  <c r="O5888" i="2" s="1"/>
  <c r="A5891" i="2" l="1"/>
  <c r="A5890" i="2"/>
  <c r="N5889" i="2"/>
  <c r="O5889" i="2" s="1"/>
  <c r="Q5888" i="2"/>
  <c r="P5888" i="2"/>
  <c r="S5888" i="2"/>
  <c r="N5890" i="2" l="1"/>
  <c r="O5890" i="2" s="1"/>
  <c r="A5892" i="2"/>
  <c r="N5891" i="2"/>
  <c r="O5891" i="2" s="1"/>
  <c r="S5889" i="2"/>
  <c r="Q5889" i="2"/>
  <c r="P5889" i="2"/>
  <c r="N5892" i="2" l="1"/>
  <c r="O5892" i="2" s="1"/>
  <c r="A5893" i="2"/>
  <c r="P5890" i="2"/>
  <c r="Q5890" i="2"/>
  <c r="S5890" i="2"/>
  <c r="A5894" i="2"/>
  <c r="P5891" i="2"/>
  <c r="S5891" i="2"/>
  <c r="Q5891" i="2"/>
  <c r="S5892" i="2" l="1"/>
  <c r="Q5892" i="2"/>
  <c r="P5892" i="2"/>
  <c r="N5893" i="2"/>
  <c r="O5893" i="2" s="1"/>
  <c r="A5895" i="2"/>
  <c r="N5894" i="2"/>
  <c r="O5894" i="2" s="1"/>
  <c r="P5893" i="2" l="1"/>
  <c r="S5893" i="2"/>
  <c r="Q5893" i="2"/>
  <c r="P5894" i="2"/>
  <c r="S5894" i="2"/>
  <c r="Q5894" i="2"/>
  <c r="N5895" i="2"/>
  <c r="O5895" i="2" s="1"/>
  <c r="A5896" i="2"/>
  <c r="P5895" i="2" l="1"/>
  <c r="Q5895" i="2"/>
  <c r="S5895" i="2"/>
  <c r="N5896" i="2"/>
  <c r="O5896" i="2" s="1"/>
  <c r="A5897" i="2"/>
  <c r="P5896" i="2" l="1"/>
  <c r="S5896" i="2"/>
  <c r="Q5896" i="2"/>
  <c r="A5898" i="2"/>
  <c r="N5897" i="2"/>
  <c r="O5897" i="2" s="1"/>
  <c r="N5898" i="2" l="1"/>
  <c r="O5898" i="2" s="1"/>
  <c r="A5899" i="2"/>
  <c r="S5897" i="2"/>
  <c r="Q5897" i="2"/>
  <c r="P5897" i="2"/>
  <c r="A5900" i="2" l="1"/>
  <c r="N5899" i="2"/>
  <c r="O5899" i="2" s="1"/>
  <c r="S5898" i="2"/>
  <c r="P5898" i="2"/>
  <c r="Q5898" i="2"/>
  <c r="P5899" i="2" l="1"/>
  <c r="S5899" i="2"/>
  <c r="Q5899" i="2"/>
  <c r="N5900" i="2"/>
  <c r="O5900" i="2" s="1"/>
  <c r="A5901" i="2"/>
  <c r="P5900" i="2" l="1"/>
  <c r="S5900" i="2"/>
  <c r="Q5900" i="2"/>
  <c r="A5902" i="2"/>
  <c r="N5901" i="2"/>
  <c r="O5901" i="2" s="1"/>
  <c r="N5902" i="2" l="1"/>
  <c r="O5902" i="2" s="1"/>
  <c r="A5903" i="2"/>
  <c r="S5901" i="2"/>
  <c r="P5901" i="2"/>
  <c r="Q5901" i="2"/>
  <c r="A5904" i="2" l="1"/>
  <c r="N5903" i="2"/>
  <c r="O5903" i="2" s="1"/>
  <c r="S5902" i="2"/>
  <c r="Q5902" i="2"/>
  <c r="P5902" i="2"/>
  <c r="P5903" i="2" l="1"/>
  <c r="S5903" i="2"/>
  <c r="Q5903" i="2"/>
  <c r="N5904" i="2"/>
  <c r="O5904" i="2" s="1"/>
  <c r="A5905" i="2"/>
  <c r="P5904" i="2" l="1"/>
  <c r="S5904" i="2"/>
  <c r="Q5904" i="2"/>
  <c r="A5906" i="2"/>
  <c r="N5905" i="2"/>
  <c r="O5905" i="2" s="1"/>
  <c r="N5906" i="2" l="1"/>
  <c r="O5906" i="2" s="1"/>
  <c r="A5907" i="2"/>
  <c r="S5905" i="2"/>
  <c r="Q5905" i="2"/>
  <c r="P5905" i="2"/>
  <c r="A5908" i="2" l="1"/>
  <c r="N5907" i="2"/>
  <c r="O5907" i="2" s="1"/>
  <c r="S5906" i="2"/>
  <c r="Q5906" i="2"/>
  <c r="P5906" i="2"/>
  <c r="P5907" i="2" l="1"/>
  <c r="S5907" i="2"/>
  <c r="Q5907" i="2"/>
  <c r="N5908" i="2"/>
  <c r="O5908" i="2" s="1"/>
  <c r="A5909" i="2"/>
  <c r="P5908" i="2" l="1"/>
  <c r="S5908" i="2"/>
  <c r="Q5908" i="2"/>
  <c r="A5910" i="2"/>
  <c r="N5909" i="2"/>
  <c r="O5909" i="2" s="1"/>
  <c r="A5911" i="2" l="1"/>
  <c r="N5910" i="2"/>
  <c r="O5910" i="2" s="1"/>
  <c r="P5909" i="2"/>
  <c r="S5909" i="2"/>
  <c r="Q5909" i="2"/>
  <c r="Q5910" i="2" l="1"/>
  <c r="S5910" i="2"/>
  <c r="P5910" i="2"/>
  <c r="N5911" i="2"/>
  <c r="O5911" i="2" s="1"/>
  <c r="A5912" i="2"/>
  <c r="S5911" i="2" l="1"/>
  <c r="P5911" i="2"/>
  <c r="Q5911" i="2"/>
  <c r="A5913" i="2"/>
  <c r="N5912" i="2"/>
  <c r="O5912" i="2" s="1"/>
  <c r="N5913" i="2" l="1"/>
  <c r="O5913" i="2" s="1"/>
  <c r="A5914" i="2"/>
  <c r="P5912" i="2"/>
  <c r="S5912" i="2"/>
  <c r="Q5912" i="2"/>
  <c r="A5915" i="2" l="1"/>
  <c r="N5914" i="2"/>
  <c r="O5914" i="2" s="1"/>
  <c r="P5913" i="2"/>
  <c r="S5913" i="2"/>
  <c r="Q5913" i="2"/>
  <c r="Q5914" i="2" l="1"/>
  <c r="P5914" i="2"/>
  <c r="S5914" i="2"/>
  <c r="N5915" i="2"/>
  <c r="O5915" i="2" s="1"/>
  <c r="A5916" i="2"/>
  <c r="Q5915" i="2" l="1"/>
  <c r="P5915" i="2"/>
  <c r="S5915" i="2"/>
  <c r="A5917" i="2"/>
  <c r="N5916" i="2"/>
  <c r="O5916" i="2" s="1"/>
  <c r="N5917" i="2" l="1"/>
  <c r="O5917" i="2" s="1"/>
  <c r="A5918" i="2"/>
  <c r="P5916" i="2"/>
  <c r="S5916" i="2"/>
  <c r="Q5916" i="2"/>
  <c r="A5919" i="2" l="1"/>
  <c r="N5918" i="2"/>
  <c r="O5918" i="2" s="1"/>
  <c r="P5917" i="2"/>
  <c r="S5917" i="2"/>
  <c r="Q5917" i="2"/>
  <c r="Q5918" i="2" l="1"/>
  <c r="P5918" i="2"/>
  <c r="S5918" i="2"/>
  <c r="N5919" i="2"/>
  <c r="O5919" i="2" s="1"/>
  <c r="A5920" i="2"/>
  <c r="Q5919" i="2" l="1"/>
  <c r="P5919" i="2"/>
  <c r="S5919" i="2"/>
  <c r="A5921" i="2"/>
  <c r="N5920" i="2"/>
  <c r="O5920" i="2" s="1"/>
  <c r="N5921" i="2" l="1"/>
  <c r="O5921" i="2" s="1"/>
  <c r="A5922" i="2"/>
  <c r="S5920" i="2"/>
  <c r="Q5920" i="2"/>
  <c r="P5920" i="2"/>
  <c r="A5923" i="2" l="1"/>
  <c r="N5922" i="2"/>
  <c r="O5922" i="2" s="1"/>
  <c r="P5921" i="2"/>
  <c r="S5921" i="2"/>
  <c r="Q5921" i="2"/>
  <c r="Q5922" i="2" l="1"/>
  <c r="S5922" i="2"/>
  <c r="P5922" i="2"/>
  <c r="N5923" i="2"/>
  <c r="O5923" i="2" s="1"/>
  <c r="A5924" i="2"/>
  <c r="S5923" i="2" l="1"/>
  <c r="P5923" i="2"/>
  <c r="Q5923" i="2"/>
  <c r="A5925" i="2"/>
  <c r="N5924" i="2"/>
  <c r="O5924" i="2" s="1"/>
  <c r="N5925" i="2" l="1"/>
  <c r="O5925" i="2" s="1"/>
  <c r="A5926" i="2"/>
  <c r="P5924" i="2"/>
  <c r="S5924" i="2"/>
  <c r="Q5924" i="2"/>
  <c r="A5927" i="2" l="1"/>
  <c r="N5926" i="2"/>
  <c r="O5926" i="2" s="1"/>
  <c r="P5925" i="2"/>
  <c r="S5925" i="2"/>
  <c r="Q5925" i="2"/>
  <c r="Q5926" i="2" l="1"/>
  <c r="P5926" i="2"/>
  <c r="S5926" i="2"/>
  <c r="A5928" i="2"/>
  <c r="N5927" i="2"/>
  <c r="O5927" i="2" s="1"/>
  <c r="A5929" i="2"/>
  <c r="A5930" i="2" l="1"/>
  <c r="N5929" i="2"/>
  <c r="O5929" i="2" s="1"/>
  <c r="N5928" i="2"/>
  <c r="O5928" i="2" s="1"/>
  <c r="S5927" i="2"/>
  <c r="Q5927" i="2"/>
  <c r="P5927" i="2"/>
  <c r="A5931" i="2" l="1"/>
  <c r="N5931" i="2" s="1"/>
  <c r="O5931" i="2" s="1"/>
  <c r="N5930" i="2"/>
  <c r="O5930" i="2" s="1"/>
  <c r="P5928" i="2"/>
  <c r="Q5928" i="2"/>
  <c r="S5928" i="2"/>
  <c r="A5932" i="2"/>
  <c r="S5929" i="2"/>
  <c r="P5929" i="2"/>
  <c r="Q5929" i="2"/>
  <c r="S5930" i="2" l="1"/>
  <c r="Q5930" i="2"/>
  <c r="P5930" i="2"/>
  <c r="T5930" i="2" s="1"/>
  <c r="A5933" i="2"/>
  <c r="N5932" i="2"/>
  <c r="O5932" i="2" s="1"/>
  <c r="S5931" i="2"/>
  <c r="Q5931" i="2"/>
  <c r="P5931" i="2"/>
  <c r="T5931" i="2" s="1"/>
  <c r="P5932" i="2" l="1"/>
  <c r="T5932" i="2" s="1"/>
  <c r="Q5932" i="2"/>
  <c r="S5932" i="2"/>
  <c r="N5933" i="2"/>
  <c r="O5933" i="2" s="1"/>
  <c r="A5934" i="2"/>
  <c r="N5934" i="2" l="1"/>
  <c r="O5934" i="2" s="1"/>
  <c r="A5935" i="2"/>
  <c r="P5933" i="2"/>
  <c r="T5933" i="2" s="1"/>
  <c r="S5933" i="2"/>
  <c r="Q5933" i="2"/>
  <c r="A5936" i="2" l="1"/>
  <c r="N5935" i="2"/>
  <c r="O5935" i="2" s="1"/>
  <c r="P5934" i="2"/>
  <c r="T5934" i="2" s="1"/>
  <c r="S5934" i="2"/>
  <c r="Q5934" i="2"/>
  <c r="Q5935" i="2" l="1"/>
  <c r="P5935" i="2"/>
  <c r="T5935" i="2" s="1"/>
  <c r="S5935" i="2"/>
  <c r="N5936" i="2"/>
  <c r="O5936" i="2" s="1"/>
  <c r="A5937" i="2"/>
  <c r="Q5936" i="2" l="1"/>
  <c r="S5936" i="2"/>
  <c r="P5936" i="2"/>
  <c r="T5936" i="2" s="1"/>
  <c r="A5938" i="2"/>
  <c r="N5937" i="2"/>
  <c r="O5937" i="2" s="1"/>
  <c r="A5939" i="2" l="1"/>
  <c r="N5938" i="2"/>
  <c r="O5938" i="2" s="1"/>
  <c r="Q5937" i="2"/>
  <c r="P5937" i="2"/>
  <c r="T5937" i="2" s="1"/>
  <c r="S5937" i="2"/>
  <c r="P5938" i="2" l="1"/>
  <c r="T5938" i="2" s="1"/>
  <c r="S5938" i="2"/>
  <c r="Q5938" i="2"/>
  <c r="A5940" i="2"/>
  <c r="N5939" i="2"/>
  <c r="O5939" i="2" s="1"/>
  <c r="N5940" i="2" l="1"/>
  <c r="O5940" i="2" s="1"/>
  <c r="A5941" i="2"/>
  <c r="Q5939" i="2"/>
  <c r="S5939" i="2"/>
  <c r="P5939" i="2"/>
  <c r="T5939" i="2" s="1"/>
  <c r="A5942" i="2" l="1"/>
  <c r="N5941" i="2"/>
  <c r="O5941" i="2" s="1"/>
  <c r="Q5940" i="2"/>
  <c r="P5940" i="2"/>
  <c r="T5940" i="2" s="1"/>
  <c r="S5940" i="2"/>
  <c r="S5941" i="2" l="1"/>
  <c r="P5941" i="2"/>
  <c r="T5941" i="2" s="1"/>
  <c r="Q5941" i="2"/>
  <c r="N5942" i="2"/>
  <c r="O5942" i="2" s="1"/>
  <c r="A5943" i="2"/>
  <c r="P5942" i="2" l="1"/>
  <c r="T5942" i="2" s="1"/>
  <c r="S5942" i="2"/>
  <c r="Q5942" i="2"/>
  <c r="A5944" i="2"/>
  <c r="N5943" i="2"/>
  <c r="O5943" i="2" s="1"/>
  <c r="N5944" i="2" l="1"/>
  <c r="O5944" i="2" s="1"/>
  <c r="A5945" i="2"/>
  <c r="Q5943" i="2"/>
  <c r="S5943" i="2"/>
  <c r="P5943" i="2"/>
  <c r="T5943" i="2" s="1"/>
  <c r="N5945" i="2" l="1"/>
  <c r="O5945" i="2" s="1"/>
  <c r="A5946" i="2"/>
  <c r="P5944" i="2"/>
  <c r="T5944" i="2" s="1"/>
  <c r="Q5944" i="2"/>
  <c r="S5944" i="2"/>
  <c r="A5947" i="2" l="1"/>
  <c r="N5946" i="2"/>
  <c r="O5946" i="2" s="1"/>
  <c r="P5945" i="2"/>
  <c r="T5945" i="2" s="1"/>
  <c r="S5945" i="2"/>
  <c r="Q5945" i="2"/>
  <c r="S5946" i="2" l="1"/>
  <c r="Q5946" i="2"/>
  <c r="P5946" i="2"/>
  <c r="T5946" i="2" s="1"/>
  <c r="N5947" i="2"/>
  <c r="O5947" i="2" s="1"/>
  <c r="A5948" i="2"/>
  <c r="S5947" i="2" l="1"/>
  <c r="Q5947" i="2"/>
  <c r="P5947" i="2"/>
  <c r="T5947" i="2" s="1"/>
  <c r="A5949" i="2"/>
  <c r="N5948" i="2"/>
  <c r="O5948" i="2" s="1"/>
  <c r="N5949" i="2" l="1"/>
  <c r="O5949" i="2" s="1"/>
  <c r="A5950" i="2"/>
  <c r="P5948" i="2"/>
  <c r="T5948" i="2" s="1"/>
  <c r="S5948" i="2"/>
  <c r="Q5948" i="2"/>
  <c r="A5951" i="2" l="1"/>
  <c r="N5950" i="2"/>
  <c r="O5950" i="2" s="1"/>
  <c r="P5949" i="2"/>
  <c r="T5949" i="2" s="1"/>
  <c r="S5949" i="2"/>
  <c r="Q5949" i="2"/>
  <c r="S5950" i="2" l="1"/>
  <c r="P5950" i="2"/>
  <c r="T5950" i="2" s="1"/>
  <c r="Q5950" i="2"/>
  <c r="N5951" i="2"/>
  <c r="O5951" i="2" s="1"/>
  <c r="A5952" i="2"/>
  <c r="S5951" i="2" l="1"/>
  <c r="Q5951" i="2"/>
  <c r="P5951" i="2"/>
  <c r="T5951" i="2" s="1"/>
  <c r="A5953" i="2"/>
  <c r="N5952" i="2"/>
  <c r="O5952" i="2" s="1"/>
  <c r="N5953" i="2" l="1"/>
  <c r="O5953" i="2" s="1"/>
  <c r="A5954" i="2"/>
  <c r="P5952" i="2"/>
  <c r="T5952" i="2" s="1"/>
  <c r="Q5952" i="2"/>
  <c r="S5952" i="2"/>
  <c r="A5955" i="2" l="1"/>
  <c r="N5954" i="2"/>
  <c r="O5954" i="2" s="1"/>
  <c r="P5953" i="2"/>
  <c r="T5953" i="2" s="1"/>
  <c r="S5953" i="2"/>
  <c r="Q5953" i="2"/>
  <c r="S5954" i="2" l="1"/>
  <c r="Q5954" i="2"/>
  <c r="P5954" i="2"/>
  <c r="T5954" i="2" s="1"/>
  <c r="N5955" i="2"/>
  <c r="O5955" i="2" s="1"/>
  <c r="A5956" i="2"/>
  <c r="S5955" i="2" l="1"/>
  <c r="Q5955" i="2"/>
  <c r="P5955" i="2"/>
  <c r="T5955" i="2" s="1"/>
  <c r="A5957" i="2"/>
  <c r="N5956" i="2"/>
  <c r="O5956" i="2" s="1"/>
  <c r="N5957" i="2" l="1"/>
  <c r="O5957" i="2" s="1"/>
  <c r="A5958" i="2"/>
  <c r="P5956" i="2"/>
  <c r="T5956" i="2" s="1"/>
  <c r="Q5956" i="2"/>
  <c r="S5956" i="2"/>
  <c r="A5959" i="2" l="1"/>
  <c r="N5958" i="2"/>
  <c r="O5958" i="2" s="1"/>
  <c r="Q5957" i="2"/>
  <c r="S5957" i="2"/>
  <c r="P5957" i="2"/>
  <c r="T5957" i="2" s="1"/>
  <c r="S5958" i="2" l="1"/>
  <c r="Q5958" i="2"/>
  <c r="P5958" i="2"/>
  <c r="T5958" i="2" s="1"/>
  <c r="N5959" i="2"/>
  <c r="O5959" i="2" s="1"/>
  <c r="A5960" i="2"/>
  <c r="Q5959" i="2" l="1"/>
  <c r="P5959" i="2"/>
  <c r="T5959" i="2" s="1"/>
  <c r="S5959" i="2"/>
  <c r="N5960" i="2"/>
  <c r="O5960" i="2" s="1"/>
  <c r="A5961" i="2"/>
  <c r="P5960" i="2" l="1"/>
  <c r="T5960" i="2" s="1"/>
  <c r="Q5960" i="2"/>
  <c r="S5960" i="2"/>
  <c r="N5961" i="2"/>
  <c r="O5961" i="2" s="1"/>
  <c r="A5962" i="2"/>
  <c r="Q5961" i="2" l="1"/>
  <c r="S5961" i="2"/>
  <c r="P5961" i="2"/>
  <c r="T5961" i="2" s="1"/>
  <c r="A5963" i="2"/>
  <c r="N5962" i="2"/>
  <c r="O5962" i="2" s="1"/>
  <c r="N5963" i="2" l="1"/>
  <c r="O5963" i="2" s="1"/>
  <c r="A5964" i="2"/>
  <c r="S5962" i="2"/>
  <c r="Q5962" i="2"/>
  <c r="P5962" i="2"/>
  <c r="T5962" i="2" s="1"/>
  <c r="A5965" i="2" l="1"/>
  <c r="N5964" i="2"/>
  <c r="O5964" i="2" s="1"/>
  <c r="S5963" i="2"/>
  <c r="Q5963" i="2"/>
  <c r="P5963" i="2"/>
  <c r="T5963" i="2" s="1"/>
  <c r="P5964" i="2" l="1"/>
  <c r="T5964" i="2" s="1"/>
  <c r="S5964" i="2"/>
  <c r="Q5964" i="2"/>
  <c r="N5965" i="2"/>
  <c r="O5965" i="2" s="1"/>
  <c r="A5967" i="2"/>
  <c r="A5966" i="2"/>
  <c r="A5968" i="2" l="1"/>
  <c r="N5967" i="2"/>
  <c r="O5967" i="2" s="1"/>
  <c r="N5966" i="2"/>
  <c r="O5966" i="2" s="1"/>
  <c r="Q5965" i="2"/>
  <c r="S5965" i="2"/>
  <c r="P5965" i="2"/>
  <c r="T5965" i="2" s="1"/>
  <c r="N5968" i="2" l="1"/>
  <c r="O5968" i="2" s="1"/>
  <c r="Q5968" i="2" s="1"/>
  <c r="A5969" i="2"/>
  <c r="S5966" i="2"/>
  <c r="Q5966" i="2"/>
  <c r="P5966" i="2"/>
  <c r="T5966" i="2" s="1"/>
  <c r="A5970" i="2"/>
  <c r="Q5967" i="2"/>
  <c r="S5967" i="2"/>
  <c r="P5967" i="2"/>
  <c r="N5969" i="2" l="1"/>
  <c r="O5969" i="2" s="1"/>
  <c r="S5968" i="2"/>
  <c r="P5968" i="2"/>
  <c r="N5970" i="2"/>
  <c r="A5971" i="2"/>
  <c r="T5967" i="2"/>
  <c r="S5969" i="2" l="1"/>
  <c r="Q5969" i="2"/>
  <c r="P5969" i="2"/>
  <c r="O5970" i="2"/>
  <c r="N5971" i="2"/>
  <c r="A5972" i="2"/>
  <c r="S5970" i="2"/>
  <c r="Q5970" i="2"/>
  <c r="P5970" i="2"/>
  <c r="O5971" i="2" l="1"/>
  <c r="Q5971" i="2" s="1"/>
  <c r="A5973" i="2"/>
  <c r="N5972" i="2"/>
  <c r="P5971" i="2" l="1"/>
  <c r="S5971" i="2"/>
  <c r="O5972" i="2"/>
  <c r="Q5972" i="2" s="1"/>
  <c r="A5974" i="2"/>
  <c r="N5973" i="2"/>
  <c r="S5972" i="2" l="1"/>
  <c r="P5972" i="2"/>
  <c r="O5973" i="2"/>
  <c r="S5973" i="2"/>
  <c r="P5973" i="2"/>
  <c r="Q5973" i="2"/>
  <c r="N5974" i="2"/>
  <c r="A5975" i="2"/>
  <c r="O5974" i="2" l="1"/>
  <c r="Q5974" i="2" s="1"/>
  <c r="A5976" i="2"/>
  <c r="N5975" i="2"/>
  <c r="S5974" i="2" l="1"/>
  <c r="O5975" i="2"/>
  <c r="S5975" i="2" s="1"/>
  <c r="P5974" i="2"/>
  <c r="N5976" i="2"/>
  <c r="A5977" i="2"/>
  <c r="Q5975" i="2" l="1"/>
  <c r="P5975" i="2"/>
  <c r="O5976" i="2"/>
  <c r="P5976" i="2" s="1"/>
  <c r="A5978" i="2"/>
  <c r="N5977" i="2"/>
  <c r="Q5976" i="2"/>
  <c r="S5976" i="2" l="1"/>
  <c r="O5977" i="2"/>
  <c r="Q5977" i="2" s="1"/>
  <c r="N5978" i="2"/>
  <c r="A5979" i="2"/>
  <c r="P5977" i="2" l="1"/>
  <c r="S5977" i="2"/>
  <c r="O5978" i="2"/>
  <c r="Q5978" i="2" s="1"/>
  <c r="A5980" i="2"/>
  <c r="N5979" i="2"/>
  <c r="S5978" i="2" l="1"/>
  <c r="P5978" i="2"/>
  <c r="O5979" i="2"/>
  <c r="N5980" i="2"/>
  <c r="A5981" i="2"/>
  <c r="S5979" i="2"/>
  <c r="P5979" i="2"/>
  <c r="Q5979" i="2"/>
  <c r="O5980" i="2" l="1"/>
  <c r="A5982" i="2"/>
  <c r="N5981" i="2"/>
  <c r="Q5980" i="2"/>
  <c r="P5980" i="2"/>
  <c r="S5980" i="2"/>
  <c r="O5981" i="2" l="1"/>
  <c r="S5981" i="2"/>
  <c r="P5981" i="2"/>
  <c r="Q5981" i="2"/>
  <c r="N5982" i="2"/>
  <c r="A5983" i="2"/>
  <c r="O5982" i="2" l="1"/>
  <c r="S5982" i="2" s="1"/>
  <c r="N5983" i="2"/>
  <c r="A5984" i="2"/>
  <c r="P5982" i="2" l="1"/>
  <c r="Q5982" i="2"/>
  <c r="O5983" i="2"/>
  <c r="Q5983" i="2" s="1"/>
  <c r="S5983" i="2"/>
  <c r="P5983" i="2"/>
  <c r="A5985" i="2"/>
  <c r="N5984" i="2"/>
  <c r="O5984" i="2" l="1"/>
  <c r="Q5984" i="2" s="1"/>
  <c r="A5986" i="2"/>
  <c r="N5985" i="2"/>
  <c r="P5984" i="2" l="1"/>
  <c r="S5984" i="2"/>
  <c r="O5985" i="2"/>
  <c r="S5985" i="2" s="1"/>
  <c r="N5986" i="2"/>
  <c r="A5987" i="2"/>
  <c r="Q5985" i="2" l="1"/>
  <c r="P5985" i="2"/>
  <c r="O5986" i="2"/>
  <c r="P5986" i="2" s="1"/>
  <c r="Q5986" i="2"/>
  <c r="N5987" i="2"/>
  <c r="A5988" i="2"/>
  <c r="S5986" i="2" l="1"/>
  <c r="O5987" i="2"/>
  <c r="Q5987" i="2"/>
  <c r="S5987" i="2"/>
  <c r="P5987" i="2"/>
  <c r="A5989" i="2"/>
  <c r="N5988" i="2"/>
  <c r="O5988" i="2" l="1"/>
  <c r="A5990" i="2"/>
  <c r="N5989" i="2"/>
  <c r="Q5988" i="2"/>
  <c r="P5988" i="2"/>
  <c r="S5988" i="2"/>
  <c r="O5989" i="2" l="1"/>
  <c r="P5989" i="2" s="1"/>
  <c r="N5990" i="2"/>
  <c r="A5991" i="2"/>
  <c r="S5989" i="2" l="1"/>
  <c r="Q5989" i="2"/>
  <c r="O5990" i="2"/>
  <c r="S5990" i="2" s="1"/>
  <c r="N5991" i="2"/>
  <c r="A5992" i="2"/>
  <c r="P5990" i="2" l="1"/>
  <c r="Q5990" i="2"/>
  <c r="O5991" i="2"/>
  <c r="S5991" i="2" s="1"/>
  <c r="A5993" i="2"/>
  <c r="N5992" i="2"/>
  <c r="Q5991" i="2" l="1"/>
  <c r="P5991" i="2"/>
  <c r="O5992" i="2"/>
  <c r="A5994" i="2"/>
  <c r="N5993" i="2"/>
  <c r="Q5992" i="2"/>
  <c r="P5992" i="2"/>
  <c r="S5992" i="2"/>
  <c r="O5993" i="2" l="1"/>
  <c r="S5993" i="2" s="1"/>
  <c r="Q5993" i="2"/>
  <c r="N5994" i="2"/>
  <c r="A5995" i="2"/>
  <c r="P5993" i="2" l="1"/>
  <c r="O5994" i="2"/>
  <c r="S5994" i="2" s="1"/>
  <c r="Q5994" i="2"/>
  <c r="P5994" i="2"/>
  <c r="N5995" i="2"/>
  <c r="A5996" i="2"/>
  <c r="O5995" i="2" l="1"/>
  <c r="Q5995" i="2" s="1"/>
  <c r="S5995" i="2"/>
  <c r="P5995" i="2"/>
  <c r="A5997" i="2"/>
  <c r="N5996" i="2"/>
  <c r="O5996" i="2" l="1"/>
  <c r="P5996" i="2" s="1"/>
  <c r="A5998" i="2"/>
  <c r="N5997" i="2"/>
  <c r="Q5996" i="2"/>
  <c r="S5996" i="2" l="1"/>
  <c r="O5997" i="2"/>
  <c r="S5997" i="2" s="1"/>
  <c r="N5998" i="2"/>
  <c r="A5999" i="2"/>
  <c r="Q5997" i="2" l="1"/>
  <c r="P5997" i="2"/>
  <c r="O5998" i="2"/>
  <c r="P5998" i="2" s="1"/>
  <c r="Q5998" i="2"/>
  <c r="N5999" i="2"/>
  <c r="A6000" i="2"/>
  <c r="S5998" i="2" l="1"/>
  <c r="O5999" i="2"/>
  <c r="Q5999" i="2" s="1"/>
  <c r="A6001" i="2"/>
  <c r="N6000" i="2"/>
  <c r="P5999" i="2" l="1"/>
  <c r="S5999" i="2"/>
  <c r="O6000" i="2"/>
  <c r="N6001" i="2"/>
  <c r="A6002" i="2"/>
  <c r="S6000" i="2"/>
  <c r="Q6000" i="2"/>
  <c r="P6000" i="2"/>
  <c r="O6001" i="2" l="1"/>
  <c r="S6001" i="2" s="1"/>
  <c r="N6002" i="2"/>
  <c r="A6003" i="2"/>
  <c r="P6001" i="2" l="1"/>
  <c r="Q6001" i="2"/>
  <c r="O6002" i="2"/>
  <c r="N6003" i="2"/>
  <c r="A6005" i="2"/>
  <c r="A6004" i="2"/>
  <c r="P6002" i="2"/>
  <c r="S6002" i="2"/>
  <c r="Q6002" i="2"/>
  <c r="A6006" i="2" l="1"/>
  <c r="N6005" i="2"/>
  <c r="N6004" i="2"/>
  <c r="O6004" i="2" s="1"/>
  <c r="O6003" i="2"/>
  <c r="P6003" i="2" s="1"/>
  <c r="Q6003" i="2"/>
  <c r="S6003" i="2" l="1"/>
  <c r="A6007" i="2"/>
  <c r="N6007" i="2" s="1"/>
  <c r="O6007" i="2" s="1"/>
  <c r="N6006" i="2"/>
  <c r="O6006" i="2" s="1"/>
  <c r="Q6004" i="2"/>
  <c r="P6004" i="2"/>
  <c r="S6004" i="2"/>
  <c r="A6008" i="2"/>
  <c r="O6005" i="2"/>
  <c r="P6005" i="2" s="1"/>
  <c r="Q6006" i="2" l="1"/>
  <c r="P6006" i="2"/>
  <c r="S6006" i="2"/>
  <c r="Q6005" i="2"/>
  <c r="S6007" i="2"/>
  <c r="P6007" i="2"/>
  <c r="Q6007" i="2"/>
  <c r="A6009" i="2"/>
  <c r="N6008" i="2"/>
  <c r="O6008" i="2" s="1"/>
  <c r="S6005" i="2"/>
  <c r="S6008" i="2" l="1"/>
  <c r="Q6008" i="2"/>
  <c r="P6008" i="2"/>
  <c r="N6009" i="2"/>
  <c r="O6009" i="2" s="1"/>
  <c r="A6010" i="2"/>
  <c r="N6010" i="2" l="1"/>
  <c r="O6010" i="2" s="1"/>
  <c r="A6011" i="2"/>
  <c r="P6009" i="2"/>
  <c r="S6009" i="2"/>
  <c r="Q6009" i="2"/>
  <c r="N6011" i="2" l="1"/>
  <c r="O6011" i="2" s="1"/>
  <c r="A6012" i="2"/>
  <c r="S6010" i="2"/>
  <c r="Q6010" i="2"/>
  <c r="P6010" i="2"/>
  <c r="N6012" i="2" l="1"/>
  <c r="O6012" i="2" s="1"/>
  <c r="A6013" i="2"/>
  <c r="S6011" i="2"/>
  <c r="P6011" i="2"/>
  <c r="Q6011" i="2"/>
  <c r="A6014" i="2" l="1"/>
  <c r="N6013" i="2"/>
  <c r="O6013" i="2" s="1"/>
  <c r="S6012" i="2"/>
  <c r="Q6012" i="2"/>
  <c r="P6012" i="2"/>
  <c r="S6013" i="2" l="1"/>
  <c r="P6013" i="2"/>
  <c r="Q6013" i="2"/>
  <c r="N6014" i="2"/>
  <c r="O6014" i="2" s="1"/>
  <c r="A6015" i="2"/>
  <c r="N6015" i="2" l="1"/>
  <c r="O6015" i="2" s="1"/>
  <c r="A6016" i="2"/>
  <c r="P6014" i="2"/>
  <c r="S6014" i="2"/>
  <c r="Q6014" i="2"/>
  <c r="A6017" i="2" l="1"/>
  <c r="N6016" i="2"/>
  <c r="O6016" i="2" s="1"/>
  <c r="Q6015" i="2"/>
  <c r="S6015" i="2"/>
  <c r="P6015" i="2"/>
  <c r="S6016" i="2" l="1"/>
  <c r="Q6016" i="2"/>
  <c r="P6016" i="2"/>
  <c r="N6017" i="2"/>
  <c r="O6017" i="2" s="1"/>
  <c r="A6018" i="2"/>
  <c r="A6019" i="2" l="1"/>
  <c r="N6018" i="2"/>
  <c r="O6018" i="2" s="1"/>
  <c r="P6017" i="2"/>
  <c r="S6017" i="2"/>
  <c r="Q6017" i="2"/>
  <c r="S6018" i="2" l="1"/>
  <c r="Q6018" i="2"/>
  <c r="P6018" i="2"/>
  <c r="N6019" i="2"/>
  <c r="O6019" i="2" s="1"/>
  <c r="A6020" i="2"/>
  <c r="N6020" i="2" l="1"/>
  <c r="O6020" i="2" s="1"/>
  <c r="A6021" i="2"/>
  <c r="S6019" i="2"/>
  <c r="Q6019" i="2"/>
  <c r="P6019" i="2"/>
  <c r="A6022" i="2" l="1"/>
  <c r="N6021" i="2"/>
  <c r="O6021" i="2" s="1"/>
  <c r="Q6020" i="2"/>
  <c r="P6020" i="2"/>
  <c r="S6020" i="2"/>
  <c r="P6021" i="2" l="1"/>
  <c r="Q6021" i="2"/>
  <c r="S6021" i="2"/>
  <c r="N6022" i="2"/>
  <c r="O6022" i="2" s="1"/>
  <c r="A6023" i="2"/>
  <c r="N6023" i="2" l="1"/>
  <c r="O6023" i="2" s="1"/>
  <c r="A6024" i="2"/>
  <c r="S6022" i="2"/>
  <c r="Q6022" i="2"/>
  <c r="P6022" i="2"/>
  <c r="A6025" i="2" l="1"/>
  <c r="N6024" i="2"/>
  <c r="O6024" i="2" s="1"/>
  <c r="Q6023" i="2"/>
  <c r="S6023" i="2"/>
  <c r="P6023" i="2"/>
  <c r="S6024" i="2" l="1"/>
  <c r="Q6024" i="2"/>
  <c r="P6024" i="2"/>
  <c r="N6025" i="2"/>
  <c r="O6025" i="2" s="1"/>
  <c r="A6026" i="2"/>
  <c r="A6027" i="2" l="1"/>
  <c r="N6026" i="2"/>
  <c r="O6026" i="2" s="1"/>
  <c r="Q6025" i="2"/>
  <c r="S6025" i="2"/>
  <c r="P6025" i="2"/>
  <c r="S6026" i="2" l="1"/>
  <c r="Q6026" i="2"/>
  <c r="P6026" i="2"/>
  <c r="A6028" i="2"/>
  <c r="N6027" i="2"/>
  <c r="O6027" i="2" s="1"/>
  <c r="S6027" i="2" l="1"/>
  <c r="Q6027" i="2"/>
  <c r="P6027" i="2"/>
  <c r="N6028" i="2"/>
  <c r="O6028" i="2" s="1"/>
  <c r="A6029" i="2"/>
  <c r="A6030" i="2" l="1"/>
  <c r="N6029" i="2"/>
  <c r="O6029" i="2" s="1"/>
  <c r="Q6028" i="2"/>
  <c r="S6028" i="2"/>
  <c r="P6028" i="2"/>
  <c r="P6029" i="2" l="1"/>
  <c r="Q6029" i="2"/>
  <c r="S6029" i="2"/>
  <c r="N6030" i="2"/>
  <c r="O6030" i="2" s="1"/>
  <c r="A6031" i="2"/>
  <c r="N6031" i="2" l="1"/>
  <c r="O6031" i="2" s="1"/>
  <c r="A6032" i="2"/>
  <c r="Q6030" i="2"/>
  <c r="S6030" i="2"/>
  <c r="P6030" i="2"/>
  <c r="A6033" i="2" l="1"/>
  <c r="N6032" i="2"/>
  <c r="O6032" i="2" s="1"/>
  <c r="Q6031" i="2"/>
  <c r="P6031" i="2"/>
  <c r="S6031" i="2"/>
  <c r="S6032" i="2" l="1"/>
  <c r="P6032" i="2"/>
  <c r="Q6032" i="2"/>
  <c r="N6033" i="2"/>
  <c r="O6033" i="2" s="1"/>
  <c r="A6034" i="2"/>
  <c r="A6035" i="2" l="1"/>
  <c r="N6034" i="2"/>
  <c r="O6034" i="2" s="1"/>
  <c r="S6033" i="2"/>
  <c r="P6033" i="2"/>
  <c r="Q6033" i="2"/>
  <c r="S6034" i="2" l="1"/>
  <c r="Q6034" i="2"/>
  <c r="P6034" i="2"/>
  <c r="N6035" i="2"/>
  <c r="O6035" i="2" s="1"/>
  <c r="A6036" i="2"/>
  <c r="A6037" i="2" l="1"/>
  <c r="N6036" i="2"/>
  <c r="O6036" i="2" s="1"/>
  <c r="S6035" i="2"/>
  <c r="Q6035" i="2"/>
  <c r="P6035" i="2"/>
  <c r="P6036" i="2" l="1"/>
  <c r="S6036" i="2"/>
  <c r="Q6036" i="2"/>
  <c r="A6038" i="2"/>
  <c r="N6037" i="2"/>
  <c r="O6037" i="2" s="1"/>
  <c r="P6037" i="2" l="1"/>
  <c r="S6037" i="2"/>
  <c r="Q6037" i="2"/>
  <c r="N6038" i="2"/>
  <c r="O6038" i="2" s="1"/>
  <c r="A6039" i="2"/>
  <c r="A6040" i="2" l="1"/>
  <c r="N6039" i="2"/>
  <c r="O6039" i="2" s="1"/>
  <c r="Q6038" i="2"/>
  <c r="S6038" i="2"/>
  <c r="P6038" i="2"/>
  <c r="S6039" i="2" l="1"/>
  <c r="Q6039" i="2"/>
  <c r="P6039" i="2"/>
  <c r="A6041" i="2"/>
  <c r="N6040" i="2"/>
  <c r="O6040" i="2" s="1"/>
  <c r="Q6040" i="2" l="1"/>
  <c r="P6040" i="2"/>
  <c r="S6040" i="2"/>
  <c r="N6041" i="2"/>
  <c r="O6041" i="2" s="1"/>
  <c r="A6043" i="2"/>
  <c r="A6042" i="2"/>
  <c r="N6043" i="2" l="1"/>
  <c r="O6043" i="2" s="1"/>
  <c r="A6044" i="2"/>
  <c r="N6042" i="2"/>
  <c r="O6042" i="2" s="1"/>
  <c r="Q6041" i="2"/>
  <c r="P6041" i="2"/>
  <c r="S6041" i="2"/>
  <c r="S6042" i="2" l="1"/>
  <c r="Q6042" i="2"/>
  <c r="P6042" i="2"/>
  <c r="A6045" i="2"/>
  <c r="N6044" i="2"/>
  <c r="O6044" i="2" s="1"/>
  <c r="S6043" i="2"/>
  <c r="Q6043" i="2"/>
  <c r="P6043" i="2"/>
  <c r="Q6044" i="2" l="1"/>
  <c r="P6044" i="2"/>
  <c r="T6044" i="2" s="1"/>
  <c r="S6044" i="2"/>
  <c r="N6045" i="2"/>
  <c r="O6045" i="2" s="1"/>
  <c r="A6046" i="2"/>
  <c r="N6046" i="2" l="1"/>
  <c r="O6046" i="2" s="1"/>
  <c r="A6047" i="2"/>
  <c r="Q6045" i="2"/>
  <c r="P6045" i="2"/>
  <c r="T6045" i="2" s="1"/>
  <c r="S6045" i="2"/>
  <c r="N6047" i="2" l="1"/>
  <c r="O6047" i="2" s="1"/>
  <c r="A6048" i="2"/>
  <c r="Q6046" i="2"/>
  <c r="P6046" i="2"/>
  <c r="T6046" i="2" s="1"/>
  <c r="S6046" i="2"/>
  <c r="N6048" i="2" l="1"/>
  <c r="O6048" i="2" s="1"/>
  <c r="A6049" i="2"/>
  <c r="Q6047" i="2"/>
  <c r="P6047" i="2"/>
  <c r="T6047" i="2" s="1"/>
  <c r="S6047" i="2"/>
  <c r="N6049" i="2" l="1"/>
  <c r="O6049" i="2" s="1"/>
  <c r="A6050" i="2"/>
  <c r="Q6048" i="2"/>
  <c r="P6048" i="2"/>
  <c r="T6048" i="2" s="1"/>
  <c r="S6048" i="2"/>
  <c r="N6050" i="2" l="1"/>
  <c r="O6050" i="2" s="1"/>
  <c r="A6051" i="2"/>
  <c r="P6049" i="2"/>
  <c r="T6049" i="2" s="1"/>
  <c r="Q6049" i="2"/>
  <c r="S6049" i="2"/>
  <c r="N6051" i="2" l="1"/>
  <c r="O6051" i="2" s="1"/>
  <c r="A6052" i="2"/>
  <c r="Q6050" i="2"/>
  <c r="P6050" i="2"/>
  <c r="T6050" i="2" s="1"/>
  <c r="S6050" i="2"/>
  <c r="N6052" i="2" l="1"/>
  <c r="O6052" i="2" s="1"/>
  <c r="A6053" i="2"/>
  <c r="Q6051" i="2"/>
  <c r="P6051" i="2"/>
  <c r="T6051" i="2" s="1"/>
  <c r="S6051" i="2"/>
  <c r="N6053" i="2" l="1"/>
  <c r="O6053" i="2" s="1"/>
  <c r="A6054" i="2"/>
  <c r="Q6052" i="2"/>
  <c r="P6052" i="2"/>
  <c r="T6052" i="2" s="1"/>
  <c r="S6052" i="2"/>
  <c r="N6054" i="2" l="1"/>
  <c r="O6054" i="2" s="1"/>
  <c r="A6055" i="2"/>
  <c r="P6053" i="2"/>
  <c r="T6053" i="2" s="1"/>
  <c r="Q6053" i="2"/>
  <c r="S6053" i="2"/>
  <c r="N6055" i="2" l="1"/>
  <c r="O6055" i="2" s="1"/>
  <c r="A6056" i="2"/>
  <c r="Q6054" i="2"/>
  <c r="P6054" i="2"/>
  <c r="T6054" i="2" s="1"/>
  <c r="S6054" i="2"/>
  <c r="N6056" i="2" l="1"/>
  <c r="O6056" i="2" s="1"/>
  <c r="A6057" i="2"/>
  <c r="Q6055" i="2"/>
  <c r="P6055" i="2"/>
  <c r="T6055" i="2" s="1"/>
  <c r="S6055" i="2"/>
  <c r="N6057" i="2" l="1"/>
  <c r="O6057" i="2" s="1"/>
  <c r="A6058" i="2"/>
  <c r="Q6056" i="2"/>
  <c r="P6056" i="2"/>
  <c r="T6056" i="2" s="1"/>
  <c r="S6056" i="2"/>
  <c r="N6058" i="2" l="1"/>
  <c r="O6058" i="2" s="1"/>
  <c r="A6059" i="2"/>
  <c r="Q6057" i="2"/>
  <c r="P6057" i="2"/>
  <c r="T6057" i="2" s="1"/>
  <c r="S6057" i="2"/>
  <c r="N6059" i="2" l="1"/>
  <c r="O6059" i="2" s="1"/>
  <c r="A6060" i="2"/>
  <c r="Q6058" i="2"/>
  <c r="P6058" i="2"/>
  <c r="T6058" i="2" s="1"/>
  <c r="S6058" i="2"/>
  <c r="N6060" i="2" l="1"/>
  <c r="O6060" i="2" s="1"/>
  <c r="A6061" i="2"/>
  <c r="Q6059" i="2"/>
  <c r="P6059" i="2"/>
  <c r="T6059" i="2" s="1"/>
  <c r="S6059" i="2"/>
  <c r="N6061" i="2" l="1"/>
  <c r="O6061" i="2" s="1"/>
  <c r="A6062" i="2"/>
  <c r="P6060" i="2"/>
  <c r="T6060" i="2" s="1"/>
  <c r="Q6060" i="2"/>
  <c r="S6060" i="2"/>
  <c r="N6062" i="2" l="1"/>
  <c r="O6062" i="2" s="1"/>
  <c r="A6063" i="2"/>
  <c r="Q6061" i="2"/>
  <c r="P6061" i="2"/>
  <c r="T6061" i="2" s="1"/>
  <c r="S6061" i="2"/>
  <c r="N6063" i="2" l="1"/>
  <c r="O6063" i="2" s="1"/>
  <c r="A6064" i="2"/>
  <c r="Q6062" i="2"/>
  <c r="P6062" i="2"/>
  <c r="T6062" i="2" s="1"/>
  <c r="S6062" i="2"/>
  <c r="N6064" i="2" l="1"/>
  <c r="O6064" i="2" s="1"/>
  <c r="A6065" i="2"/>
  <c r="Q6063" i="2"/>
  <c r="P6063" i="2"/>
  <c r="T6063" i="2" s="1"/>
  <c r="S6063" i="2"/>
  <c r="N6065" i="2" l="1"/>
  <c r="O6065" i="2" s="1"/>
  <c r="A6066" i="2"/>
  <c r="Q6064" i="2"/>
  <c r="P6064" i="2"/>
  <c r="T6064" i="2" s="1"/>
  <c r="S6064" i="2"/>
  <c r="N6066" i="2" l="1"/>
  <c r="O6066" i="2" s="1"/>
  <c r="A6067" i="2"/>
  <c r="Q6065" i="2"/>
  <c r="P6065" i="2"/>
  <c r="T6065" i="2" s="1"/>
  <c r="S6065" i="2"/>
  <c r="N6067" i="2" l="1"/>
  <c r="O6067" i="2" s="1"/>
  <c r="A6068" i="2"/>
  <c r="Q6066" i="2"/>
  <c r="P6066" i="2"/>
  <c r="T6066" i="2" s="1"/>
  <c r="S6066" i="2"/>
  <c r="N6068" i="2" l="1"/>
  <c r="O6068" i="2" s="1"/>
  <c r="A6069" i="2"/>
  <c r="Q6067" i="2"/>
  <c r="P6067" i="2"/>
  <c r="T6067" i="2" s="1"/>
  <c r="S6067" i="2"/>
  <c r="N6069" i="2" l="1"/>
  <c r="O6069" i="2" s="1"/>
  <c r="A6070" i="2"/>
  <c r="Q6068" i="2"/>
  <c r="P6068" i="2"/>
  <c r="T6068" i="2" s="1"/>
  <c r="S6068" i="2"/>
  <c r="N6070" i="2" l="1"/>
  <c r="O6070" i="2" s="1"/>
  <c r="A6071" i="2"/>
  <c r="Q6069" i="2"/>
  <c r="P6069" i="2"/>
  <c r="T6069" i="2" s="1"/>
  <c r="S6069" i="2"/>
  <c r="N6071" i="2" l="1"/>
  <c r="O6071" i="2" s="1"/>
  <c r="A6072" i="2"/>
  <c r="Q6070" i="2"/>
  <c r="P6070" i="2"/>
  <c r="T6070" i="2" s="1"/>
  <c r="S6070" i="2"/>
  <c r="N6072" i="2" l="1"/>
  <c r="O6072" i="2" s="1"/>
  <c r="A6073" i="2"/>
  <c r="Q6071" i="2"/>
  <c r="P6071" i="2"/>
  <c r="T6071" i="2" s="1"/>
  <c r="S6071" i="2"/>
  <c r="N6073" i="2" l="1"/>
  <c r="O6073" i="2" s="1"/>
  <c r="A6074" i="2"/>
  <c r="Q6072" i="2"/>
  <c r="P6072" i="2"/>
  <c r="T6072" i="2" s="1"/>
  <c r="S6072" i="2"/>
  <c r="N6074" i="2" l="1"/>
  <c r="O6074" i="2" s="1"/>
  <c r="A6075" i="2"/>
  <c r="Q6073" i="2"/>
  <c r="P6073" i="2"/>
  <c r="T6073" i="2" s="1"/>
  <c r="S6073" i="2"/>
  <c r="N6075" i="2" l="1"/>
  <c r="O6075" i="2" s="1"/>
  <c r="A6076" i="2"/>
  <c r="Q6074" i="2"/>
  <c r="P6074" i="2"/>
  <c r="T6074" i="2" s="1"/>
  <c r="S6074" i="2"/>
  <c r="N6076" i="2" l="1"/>
  <c r="O6076" i="2" s="1"/>
  <c r="A6077" i="2"/>
  <c r="Q6075" i="2"/>
  <c r="P6075" i="2"/>
  <c r="T6075" i="2" s="1"/>
  <c r="S6075" i="2"/>
  <c r="N6077" i="2" l="1"/>
  <c r="O6077" i="2" s="1"/>
  <c r="A6078" i="2"/>
  <c r="P6076" i="2"/>
  <c r="T6076" i="2" s="1"/>
  <c r="Q6076" i="2"/>
  <c r="S6076" i="2"/>
  <c r="N6078" i="2" l="1"/>
  <c r="O6078" i="2" s="1"/>
  <c r="A6079" i="2"/>
  <c r="Q6077" i="2"/>
  <c r="P6077" i="2"/>
  <c r="T6077" i="2" s="1"/>
  <c r="S6077" i="2"/>
  <c r="N6079" i="2" l="1"/>
  <c r="O6079" i="2" s="1"/>
  <c r="A6081" i="2"/>
  <c r="A6080" i="2"/>
  <c r="Q6078" i="2"/>
  <c r="P6078" i="2"/>
  <c r="T6078" i="2" s="1"/>
  <c r="S6078" i="2"/>
  <c r="A6082" i="2" l="1"/>
  <c r="A6083" i="2" s="1"/>
  <c r="N6081" i="2"/>
  <c r="N6080" i="2"/>
  <c r="P6079" i="2"/>
  <c r="T6079" i="2" s="1"/>
  <c r="Q6079" i="2"/>
  <c r="S6079" i="2"/>
  <c r="N6082" i="2" l="1"/>
  <c r="O6082" i="2" s="1"/>
  <c r="N6083" i="2"/>
  <c r="O6083" i="2" s="1"/>
  <c r="A6084" i="2"/>
  <c r="O6081" i="2"/>
  <c r="O6080" i="2"/>
  <c r="S6082" i="2" l="1"/>
  <c r="Q6082" i="2"/>
  <c r="P6082" i="2"/>
  <c r="A6085" i="2"/>
  <c r="N6084" i="2"/>
  <c r="O6084" i="2" s="1"/>
  <c r="S6083" i="2"/>
  <c r="Q6083" i="2"/>
  <c r="P6083" i="2"/>
  <c r="Q6080" i="2"/>
  <c r="P6080" i="2"/>
  <c r="S6080" i="2"/>
  <c r="Q6081" i="2"/>
  <c r="P6081" i="2"/>
  <c r="S6081" i="2"/>
  <c r="S6084" i="2" l="1"/>
  <c r="Q6084" i="2"/>
  <c r="P6084" i="2"/>
  <c r="A6086" i="2"/>
  <c r="N6085" i="2"/>
  <c r="O6085" i="2" s="1"/>
  <c r="T6081" i="2"/>
  <c r="T6080" i="2"/>
  <c r="N6086" i="2" l="1"/>
  <c r="O6086" i="2" s="1"/>
  <c r="A6087" i="2"/>
  <c r="S6085" i="2"/>
  <c r="P6085" i="2"/>
  <c r="Q6085" i="2"/>
  <c r="N6087" i="2" l="1"/>
  <c r="O6087" i="2" s="1"/>
  <c r="A6088" i="2"/>
  <c r="S6086" i="2"/>
  <c r="Q6086" i="2"/>
  <c r="P6086" i="2"/>
  <c r="N6088" i="2" l="1"/>
  <c r="O6088" i="2" s="1"/>
  <c r="A6089" i="2"/>
  <c r="P6087" i="2"/>
  <c r="S6087" i="2"/>
  <c r="Q6087" i="2"/>
  <c r="A6090" i="2" l="1"/>
  <c r="N6089" i="2"/>
  <c r="O6089" i="2" s="1"/>
  <c r="P6088" i="2"/>
  <c r="S6088" i="2"/>
  <c r="Q6088" i="2"/>
  <c r="Q6089" i="2" l="1"/>
  <c r="P6089" i="2"/>
  <c r="S6089" i="2"/>
  <c r="N6090" i="2"/>
  <c r="O6090" i="2" s="1"/>
  <c r="A6091" i="2"/>
  <c r="A6092" i="2" l="1"/>
  <c r="N6091" i="2"/>
  <c r="O6091" i="2" s="1"/>
  <c r="S6090" i="2"/>
  <c r="P6090" i="2"/>
  <c r="Q6090" i="2"/>
  <c r="Q6091" i="2" l="1"/>
  <c r="S6091" i="2"/>
  <c r="P6091" i="2"/>
  <c r="A6093" i="2"/>
  <c r="N6092" i="2"/>
  <c r="O6092" i="2" s="1"/>
  <c r="S6092" i="2" l="1"/>
  <c r="Q6092" i="2"/>
  <c r="P6092" i="2"/>
  <c r="N6093" i="2"/>
  <c r="O6093" i="2" s="1"/>
  <c r="A6094" i="2"/>
  <c r="A6095" i="2" l="1"/>
  <c r="N6094" i="2"/>
  <c r="O6094" i="2" s="1"/>
  <c r="S6093" i="2"/>
  <c r="Q6093" i="2"/>
  <c r="P6093" i="2"/>
  <c r="S6094" i="2" l="1"/>
  <c r="Q6094" i="2"/>
  <c r="P6094" i="2"/>
  <c r="N6095" i="2"/>
  <c r="O6095" i="2" s="1"/>
  <c r="A6096" i="2"/>
  <c r="A6097" i="2" l="1"/>
  <c r="N6096" i="2"/>
  <c r="O6096" i="2" s="1"/>
  <c r="S6095" i="2"/>
  <c r="Q6095" i="2"/>
  <c r="P6095" i="2"/>
  <c r="Q6096" i="2" l="1"/>
  <c r="P6096" i="2"/>
  <c r="S6096" i="2"/>
  <c r="A6098" i="2"/>
  <c r="N6097" i="2"/>
  <c r="O6097" i="2" s="1"/>
  <c r="S6097" i="2" l="1"/>
  <c r="P6097" i="2"/>
  <c r="Q6097" i="2"/>
  <c r="N6098" i="2"/>
  <c r="O6098" i="2" s="1"/>
  <c r="A6099" i="2"/>
  <c r="A6100" i="2" l="1"/>
  <c r="N6099" i="2"/>
  <c r="O6099" i="2" s="1"/>
  <c r="Q6098" i="2"/>
  <c r="S6098" i="2"/>
  <c r="P6098" i="2"/>
  <c r="S6099" i="2" l="1"/>
  <c r="Q6099" i="2"/>
  <c r="P6099" i="2"/>
  <c r="A6101" i="2"/>
  <c r="N6100" i="2"/>
  <c r="O6100" i="2" s="1"/>
  <c r="A6102" i="2" l="1"/>
  <c r="N6101" i="2"/>
  <c r="O6101" i="2" s="1"/>
  <c r="P6100" i="2"/>
  <c r="S6100" i="2"/>
  <c r="Q6100" i="2"/>
  <c r="S6101" i="2" l="1"/>
  <c r="Q6101" i="2"/>
  <c r="P6101" i="2"/>
  <c r="A6103" i="2"/>
  <c r="N6102" i="2"/>
  <c r="O6102" i="2" s="1"/>
  <c r="S6102" i="2" l="1"/>
  <c r="Q6102" i="2"/>
  <c r="P6102" i="2"/>
  <c r="A6104" i="2"/>
  <c r="N6103" i="2"/>
  <c r="O6103" i="2" s="1"/>
  <c r="Q6103" i="2" l="1"/>
  <c r="S6103" i="2"/>
  <c r="P6103" i="2"/>
  <c r="A6105" i="2"/>
  <c r="N6104" i="2"/>
  <c r="O6104" i="2" s="1"/>
  <c r="S6104" i="2" l="1"/>
  <c r="Q6104" i="2"/>
  <c r="P6104" i="2"/>
  <c r="N6105" i="2"/>
  <c r="O6105" i="2" s="1"/>
  <c r="A6106" i="2"/>
  <c r="A6107" i="2" l="1"/>
  <c r="N6106" i="2"/>
  <c r="O6106" i="2" s="1"/>
  <c r="S6105" i="2"/>
  <c r="Q6105" i="2"/>
  <c r="P6105" i="2"/>
  <c r="S6106" i="2" l="1"/>
  <c r="Q6106" i="2"/>
  <c r="P6106" i="2"/>
  <c r="N6107" i="2"/>
  <c r="O6107" i="2" s="1"/>
  <c r="A6108" i="2"/>
  <c r="A6109" i="2" l="1"/>
  <c r="N6108" i="2"/>
  <c r="O6108" i="2" s="1"/>
  <c r="S6107" i="2"/>
  <c r="Q6107" i="2"/>
  <c r="P6107" i="2"/>
  <c r="S6108" i="2" l="1"/>
  <c r="Q6108" i="2"/>
  <c r="P6108" i="2"/>
  <c r="A6110" i="2"/>
  <c r="N6109" i="2"/>
  <c r="O6109" i="2" s="1"/>
  <c r="S6109" i="2" l="1"/>
  <c r="Q6109" i="2"/>
  <c r="P6109" i="2"/>
  <c r="N6110" i="2"/>
  <c r="O6110" i="2" s="1"/>
  <c r="A6111" i="2"/>
  <c r="A6112" i="2" l="1"/>
  <c r="N6111" i="2"/>
  <c r="O6111" i="2" s="1"/>
  <c r="S6110" i="2"/>
  <c r="Q6110" i="2"/>
  <c r="P6110" i="2"/>
  <c r="S6111" i="2" l="1"/>
  <c r="Q6111" i="2"/>
  <c r="P6111" i="2"/>
  <c r="N6112" i="2"/>
  <c r="O6112" i="2" s="1"/>
  <c r="A6113" i="2"/>
  <c r="A6114" i="2" l="1"/>
  <c r="N6113" i="2"/>
  <c r="O6113" i="2" s="1"/>
  <c r="P6112" i="2"/>
  <c r="Q6112" i="2"/>
  <c r="S6112" i="2"/>
  <c r="S6113" i="2" l="1"/>
  <c r="P6113" i="2"/>
  <c r="Q6113" i="2"/>
  <c r="A6115" i="2"/>
  <c r="N6114" i="2"/>
  <c r="O6114" i="2" s="1"/>
  <c r="N6115" i="2" l="1"/>
  <c r="O6115" i="2" s="1"/>
  <c r="A6116" i="2"/>
  <c r="S6114" i="2"/>
  <c r="Q6114" i="2"/>
  <c r="P6114" i="2"/>
  <c r="A6117" i="2" l="1"/>
  <c r="N6116" i="2"/>
  <c r="O6116" i="2" s="1"/>
  <c r="Q6115" i="2"/>
  <c r="P6115" i="2"/>
  <c r="S6115" i="2"/>
  <c r="S6116" i="2" l="1"/>
  <c r="P6116" i="2"/>
  <c r="Q6116" i="2"/>
  <c r="N6117" i="2"/>
  <c r="O6117" i="2" s="1"/>
  <c r="A6119" i="2"/>
  <c r="A6118" i="2"/>
  <c r="N6118" i="2" l="1"/>
  <c r="O6118" i="2" s="1"/>
  <c r="A6120" i="2"/>
  <c r="N6119" i="2"/>
  <c r="O6119" i="2" s="1"/>
  <c r="Q6117" i="2"/>
  <c r="S6117" i="2"/>
  <c r="P6117" i="2"/>
  <c r="N6120" i="2" l="1"/>
  <c r="O6120" i="2" s="1"/>
  <c r="Q6118" i="2"/>
  <c r="S6118" i="2"/>
  <c r="P6118" i="2"/>
  <c r="A6121" i="2"/>
  <c r="P6119" i="2"/>
  <c r="Q6119" i="2"/>
  <c r="S6119" i="2"/>
  <c r="Q6120" i="2" l="1"/>
  <c r="S6120" i="2"/>
  <c r="P6120" i="2"/>
  <c r="N6121" i="2"/>
  <c r="O6121" i="2" s="1"/>
  <c r="A6122" i="2"/>
  <c r="A6123" i="2"/>
  <c r="S6121" i="2" l="1"/>
  <c r="Q6121" i="2"/>
  <c r="P6121" i="2"/>
  <c r="N6122" i="2"/>
  <c r="O6122" i="2" s="1"/>
  <c r="N6123" i="2"/>
  <c r="O6123" i="2" s="1"/>
  <c r="A6124" i="2"/>
  <c r="S6122" i="2" l="1"/>
  <c r="Q6122" i="2"/>
  <c r="P6122" i="2"/>
  <c r="A6125" i="2"/>
  <c r="N6124" i="2"/>
  <c r="O6124" i="2" s="1"/>
  <c r="Q6123" i="2"/>
  <c r="S6123" i="2"/>
  <c r="P6123" i="2"/>
  <c r="P6124" i="2" l="1"/>
  <c r="S6124" i="2"/>
  <c r="Q6124" i="2"/>
  <c r="N6125" i="2"/>
  <c r="O6125" i="2" s="1"/>
  <c r="A6126" i="2"/>
  <c r="P6125" i="2" l="1"/>
  <c r="Q6125" i="2"/>
  <c r="S6125" i="2"/>
  <c r="A6127" i="2"/>
  <c r="N6126" i="2"/>
  <c r="O6126" i="2" s="1"/>
  <c r="Q6126" i="2" l="1"/>
  <c r="S6126" i="2"/>
  <c r="P6126" i="2"/>
  <c r="N6127" i="2"/>
  <c r="O6127" i="2" s="1"/>
  <c r="A6128" i="2"/>
  <c r="A6129" i="2" l="1"/>
  <c r="N6128" i="2"/>
  <c r="O6128" i="2" s="1"/>
  <c r="Q6127" i="2"/>
  <c r="P6127" i="2"/>
  <c r="S6127" i="2"/>
  <c r="S6128" i="2" l="1"/>
  <c r="P6128" i="2"/>
  <c r="Q6128" i="2"/>
  <c r="A6130" i="2"/>
  <c r="N6129" i="2"/>
  <c r="O6129" i="2" s="1"/>
  <c r="A6131" i="2" l="1"/>
  <c r="N6130" i="2"/>
  <c r="O6130" i="2" s="1"/>
  <c r="P6129" i="2"/>
  <c r="S6129" i="2"/>
  <c r="Q6129" i="2"/>
  <c r="S6130" i="2" l="1"/>
  <c r="P6130" i="2"/>
  <c r="Q6130" i="2"/>
  <c r="N6131" i="2"/>
  <c r="O6131" i="2" s="1"/>
  <c r="A6132" i="2"/>
  <c r="A6133" i="2" l="1"/>
  <c r="N6132" i="2"/>
  <c r="O6132" i="2" s="1"/>
  <c r="P6131" i="2"/>
  <c r="S6131" i="2"/>
  <c r="Q6131" i="2"/>
  <c r="S6132" i="2" l="1"/>
  <c r="Q6132" i="2"/>
  <c r="P6132" i="2"/>
  <c r="A6134" i="2"/>
  <c r="N6133" i="2"/>
  <c r="O6133" i="2" s="1"/>
  <c r="S6133" i="2" l="1"/>
  <c r="P6133" i="2"/>
  <c r="Q6133" i="2"/>
  <c r="N6134" i="2"/>
  <c r="O6134" i="2" s="1"/>
  <c r="A6135" i="2"/>
  <c r="A6136" i="2" l="1"/>
  <c r="N6135" i="2"/>
  <c r="O6135" i="2" s="1"/>
  <c r="S6134" i="2"/>
  <c r="P6134" i="2"/>
  <c r="Q6134" i="2"/>
  <c r="S6135" i="2" l="1"/>
  <c r="Q6135" i="2"/>
  <c r="P6135" i="2"/>
  <c r="N6136" i="2"/>
  <c r="O6136" i="2" s="1"/>
  <c r="A6137" i="2"/>
  <c r="A6138" i="2" l="1"/>
  <c r="N6137" i="2"/>
  <c r="O6137" i="2" s="1"/>
  <c r="P6136" i="2"/>
  <c r="S6136" i="2"/>
  <c r="Q6136" i="2"/>
  <c r="S6137" i="2" l="1"/>
  <c r="Q6137" i="2"/>
  <c r="P6137" i="2"/>
  <c r="A6139" i="2"/>
  <c r="N6138" i="2"/>
  <c r="O6138" i="2" s="1"/>
  <c r="S6138" i="2" l="1"/>
  <c r="P6138" i="2"/>
  <c r="Q6138" i="2"/>
  <c r="N6139" i="2"/>
  <c r="O6139" i="2" s="1"/>
  <c r="A6140" i="2"/>
  <c r="P6139" i="2" l="1"/>
  <c r="S6139" i="2"/>
  <c r="Q6139" i="2"/>
  <c r="A6141" i="2"/>
  <c r="N6140" i="2"/>
  <c r="O6140" i="2" s="1"/>
  <c r="S6140" i="2" l="1"/>
  <c r="Q6140" i="2"/>
  <c r="P6140" i="2"/>
  <c r="N6141" i="2"/>
  <c r="O6141" i="2" s="1"/>
  <c r="A6142" i="2"/>
  <c r="A6143" i="2" l="1"/>
  <c r="N6142" i="2"/>
  <c r="O6142" i="2" s="1"/>
  <c r="S6141" i="2"/>
  <c r="P6141" i="2"/>
  <c r="Q6141" i="2"/>
  <c r="P6142" i="2" l="1"/>
  <c r="Q6142" i="2"/>
  <c r="S6142" i="2"/>
  <c r="N6143" i="2"/>
  <c r="O6143" i="2" s="1"/>
  <c r="A6144" i="2"/>
  <c r="Q6143" i="2" l="1"/>
  <c r="S6143" i="2"/>
  <c r="P6143" i="2"/>
  <c r="N6144" i="2"/>
  <c r="O6144" i="2" s="1"/>
  <c r="A6145" i="2"/>
  <c r="A6146" i="2" l="1"/>
  <c r="N6145" i="2"/>
  <c r="O6145" i="2" s="1"/>
  <c r="S6144" i="2"/>
  <c r="Q6144" i="2"/>
  <c r="P6144" i="2"/>
  <c r="S6145" i="2" l="1"/>
  <c r="Q6145" i="2"/>
  <c r="P6145" i="2"/>
  <c r="A6147" i="2"/>
  <c r="N6146" i="2"/>
  <c r="O6146" i="2" s="1"/>
  <c r="S6146" i="2" l="1"/>
  <c r="Q6146" i="2"/>
  <c r="P6146" i="2"/>
  <c r="N6147" i="2"/>
  <c r="O6147" i="2" s="1"/>
  <c r="A6148" i="2"/>
  <c r="A6149" i="2" l="1"/>
  <c r="N6148" i="2"/>
  <c r="O6148" i="2" s="1"/>
  <c r="S6147" i="2"/>
  <c r="Q6147" i="2"/>
  <c r="P6147" i="2"/>
  <c r="S6148" i="2" l="1"/>
  <c r="Q6148" i="2"/>
  <c r="P6148" i="2"/>
  <c r="A6150" i="2"/>
  <c r="N6149" i="2"/>
  <c r="O6149" i="2" s="1"/>
  <c r="S6149" i="2" l="1"/>
  <c r="Q6149" i="2"/>
  <c r="P6149" i="2"/>
  <c r="N6150" i="2"/>
  <c r="O6150" i="2" s="1"/>
  <c r="A6151" i="2"/>
  <c r="A6152" i="2" l="1"/>
  <c r="N6151" i="2"/>
  <c r="O6151" i="2" s="1"/>
  <c r="Q6150" i="2"/>
  <c r="P6150" i="2"/>
  <c r="S6150" i="2"/>
  <c r="S6151" i="2" l="1"/>
  <c r="Q6151" i="2"/>
  <c r="P6151" i="2"/>
  <c r="A6153" i="2"/>
  <c r="N6152" i="2"/>
  <c r="O6152" i="2" s="1"/>
  <c r="S6152" i="2" l="1"/>
  <c r="P6152" i="2"/>
  <c r="Q6152" i="2"/>
  <c r="A6154" i="2"/>
  <c r="N6153" i="2"/>
  <c r="O6153" i="2" s="1"/>
  <c r="S6153" i="2" l="1"/>
  <c r="P6153" i="2"/>
  <c r="Q6153" i="2"/>
  <c r="A6155" i="2"/>
  <c r="N6154" i="2"/>
  <c r="O6154" i="2" s="1"/>
  <c r="A6156" i="2" l="1"/>
  <c r="N6155" i="2"/>
  <c r="O6155" i="2" s="1"/>
  <c r="A6157" i="2"/>
  <c r="S6154" i="2"/>
  <c r="Q6154" i="2"/>
  <c r="P6154" i="2"/>
  <c r="A6158" i="2" l="1"/>
  <c r="A6159" i="2" s="1"/>
  <c r="N6157" i="2"/>
  <c r="O6157" i="2" s="1"/>
  <c r="N6156" i="2"/>
  <c r="O6156" i="2" s="1"/>
  <c r="S6155" i="2"/>
  <c r="P6155" i="2"/>
  <c r="Q6155" i="2"/>
  <c r="N6158" i="2" l="1"/>
  <c r="O6158" i="2" s="1"/>
  <c r="Q6156" i="2"/>
  <c r="P6156" i="2"/>
  <c r="S6156" i="2"/>
  <c r="N6159" i="2"/>
  <c r="O6159" i="2" s="1"/>
  <c r="A6160" i="2"/>
  <c r="P6157" i="2"/>
  <c r="Q6157" i="2"/>
  <c r="S6157" i="2"/>
  <c r="S6158" i="2" l="1"/>
  <c r="P6158" i="2"/>
  <c r="T6158" i="2" s="1"/>
  <c r="Q6158" i="2"/>
  <c r="A6161" i="2"/>
  <c r="N6160" i="2"/>
  <c r="O6160" i="2" s="1"/>
  <c r="Q6159" i="2"/>
  <c r="S6159" i="2"/>
  <c r="P6159" i="2"/>
  <c r="T6159" i="2" s="1"/>
  <c r="P6160" i="2" l="1"/>
  <c r="T6160" i="2" s="1"/>
  <c r="S6160" i="2"/>
  <c r="Q6160" i="2"/>
  <c r="A6162" i="2"/>
  <c r="N6161" i="2"/>
  <c r="O6161" i="2" s="1"/>
  <c r="A6163" i="2" l="1"/>
  <c r="N6162" i="2"/>
  <c r="O6162" i="2" s="1"/>
  <c r="P6161" i="2"/>
  <c r="T6161" i="2" s="1"/>
  <c r="S6161" i="2"/>
  <c r="Q6161" i="2"/>
  <c r="P6162" i="2" l="1"/>
  <c r="T6162" i="2" s="1"/>
  <c r="Q6162" i="2"/>
  <c r="S6162" i="2"/>
  <c r="N6163" i="2"/>
  <c r="O6163" i="2" s="1"/>
  <c r="A6164" i="2"/>
  <c r="S6163" i="2" l="1"/>
  <c r="Q6163" i="2"/>
  <c r="P6163" i="2"/>
  <c r="T6163" i="2" s="1"/>
  <c r="A6165" i="2"/>
  <c r="N6164" i="2"/>
  <c r="O6164" i="2" s="1"/>
  <c r="S6164" i="2" l="1"/>
  <c r="Q6164" i="2"/>
  <c r="P6164" i="2"/>
  <c r="T6164" i="2" s="1"/>
  <c r="A6166" i="2"/>
  <c r="N6165" i="2"/>
  <c r="O6165" i="2" s="1"/>
  <c r="Q6165" i="2" l="1"/>
  <c r="P6165" i="2"/>
  <c r="T6165" i="2" s="1"/>
  <c r="S6165" i="2"/>
  <c r="N6166" i="2"/>
  <c r="O6166" i="2" s="1"/>
  <c r="A6167" i="2"/>
  <c r="N6167" i="2" l="1"/>
  <c r="O6167" i="2" s="1"/>
  <c r="A6168" i="2"/>
  <c r="P6166" i="2"/>
  <c r="T6166" i="2" s="1"/>
  <c r="S6166" i="2"/>
  <c r="Q6166" i="2"/>
  <c r="A6169" i="2" l="1"/>
  <c r="N6168" i="2"/>
  <c r="O6168" i="2" s="1"/>
  <c r="Q6167" i="2"/>
  <c r="P6167" i="2"/>
  <c r="T6167" i="2" s="1"/>
  <c r="S6167" i="2"/>
  <c r="S6168" i="2" l="1"/>
  <c r="Q6168" i="2"/>
  <c r="P6168" i="2"/>
  <c r="T6168" i="2" s="1"/>
  <c r="N6169" i="2"/>
  <c r="O6169" i="2" s="1"/>
  <c r="A6170" i="2"/>
  <c r="A6171" i="2" l="1"/>
  <c r="N6170" i="2"/>
  <c r="O6170" i="2" s="1"/>
  <c r="S6169" i="2"/>
  <c r="Q6169" i="2"/>
  <c r="P6169" i="2"/>
  <c r="T6169" i="2" s="1"/>
  <c r="P6170" i="2" l="1"/>
  <c r="T6170" i="2" s="1"/>
  <c r="S6170" i="2"/>
  <c r="Q6170" i="2"/>
  <c r="N6171" i="2"/>
  <c r="O6171" i="2" s="1"/>
  <c r="A6172" i="2"/>
  <c r="A6173" i="2" l="1"/>
  <c r="N6172" i="2"/>
  <c r="O6172" i="2" s="1"/>
  <c r="S6171" i="2"/>
  <c r="Q6171" i="2"/>
  <c r="P6171" i="2"/>
  <c r="T6171" i="2" s="1"/>
  <c r="S6172" i="2" l="1"/>
  <c r="Q6172" i="2"/>
  <c r="P6172" i="2"/>
  <c r="T6172" i="2" s="1"/>
  <c r="A6174" i="2"/>
  <c r="N6173" i="2"/>
  <c r="O6173" i="2" s="1"/>
  <c r="S6173" i="2" l="1"/>
  <c r="Q6173" i="2"/>
  <c r="P6173" i="2"/>
  <c r="T6173" i="2" s="1"/>
  <c r="N6174" i="2"/>
  <c r="O6174" i="2" s="1"/>
  <c r="A6175" i="2"/>
  <c r="S6174" i="2" l="1"/>
  <c r="Q6174" i="2"/>
  <c r="P6174" i="2"/>
  <c r="T6174" i="2" s="1"/>
  <c r="A6176" i="2"/>
  <c r="N6175" i="2"/>
  <c r="O6175" i="2" s="1"/>
  <c r="A6177" i="2" l="1"/>
  <c r="N6176" i="2"/>
  <c r="O6176" i="2" s="1"/>
  <c r="S6175" i="2"/>
  <c r="Q6175" i="2"/>
  <c r="P6175" i="2"/>
  <c r="T6175" i="2" s="1"/>
  <c r="Q6176" i="2" l="1"/>
  <c r="S6176" i="2"/>
  <c r="P6176" i="2"/>
  <c r="T6176" i="2" s="1"/>
  <c r="N6177" i="2"/>
  <c r="O6177" i="2" s="1"/>
  <c r="A6178" i="2"/>
  <c r="S6177" i="2" l="1"/>
  <c r="Q6177" i="2"/>
  <c r="P6177" i="2"/>
  <c r="T6177" i="2" s="1"/>
  <c r="A6179" i="2"/>
  <c r="N6178" i="2"/>
  <c r="O6178" i="2" s="1"/>
  <c r="N6179" i="2" l="1"/>
  <c r="O6179" i="2" s="1"/>
  <c r="A6180" i="2"/>
  <c r="Q6178" i="2"/>
  <c r="S6178" i="2"/>
  <c r="P6178" i="2"/>
  <c r="T6178" i="2" s="1"/>
  <c r="A6181" i="2" l="1"/>
  <c r="N6180" i="2"/>
  <c r="O6180" i="2" s="1"/>
  <c r="S6179" i="2"/>
  <c r="Q6179" i="2"/>
  <c r="P6179" i="2"/>
  <c r="T6179" i="2" s="1"/>
  <c r="S6180" i="2" l="1"/>
  <c r="Q6180" i="2"/>
  <c r="P6180" i="2"/>
  <c r="T6180" i="2" s="1"/>
  <c r="A6182" i="2"/>
  <c r="N6181" i="2"/>
  <c r="O6181" i="2" s="1"/>
  <c r="Q6181" i="2" l="1"/>
  <c r="P6181" i="2"/>
  <c r="T6181" i="2" s="1"/>
  <c r="S6181" i="2"/>
  <c r="A6183" i="2"/>
  <c r="N6182" i="2"/>
  <c r="O6182" i="2" s="1"/>
  <c r="S6182" i="2" l="1"/>
  <c r="Q6182" i="2"/>
  <c r="P6182" i="2"/>
  <c r="T6182" i="2" s="1"/>
  <c r="N6183" i="2"/>
  <c r="O6183" i="2" s="1"/>
  <c r="A6184" i="2"/>
  <c r="A6185" i="2" l="1"/>
  <c r="N6184" i="2"/>
  <c r="O6184" i="2" s="1"/>
  <c r="S6183" i="2"/>
  <c r="P6183" i="2"/>
  <c r="T6183" i="2" s="1"/>
  <c r="Q6183" i="2"/>
  <c r="S6184" i="2" l="1"/>
  <c r="Q6184" i="2"/>
  <c r="P6184" i="2"/>
  <c r="T6184" i="2" s="1"/>
  <c r="N6185" i="2"/>
  <c r="O6185" i="2" s="1"/>
  <c r="A6186" i="2"/>
  <c r="Q6185" i="2" l="1"/>
  <c r="S6185" i="2"/>
  <c r="P6185" i="2"/>
  <c r="T6185" i="2" s="1"/>
  <c r="A6187" i="2"/>
  <c r="N6186" i="2"/>
  <c r="O6186" i="2" s="1"/>
  <c r="Q6186" i="2" l="1"/>
  <c r="S6186" i="2"/>
  <c r="P6186" i="2"/>
  <c r="T6186" i="2" s="1"/>
  <c r="N6187" i="2"/>
  <c r="O6187" i="2" s="1"/>
  <c r="A6188" i="2"/>
  <c r="A6189" i="2" l="1"/>
  <c r="N6188" i="2"/>
  <c r="O6188" i="2" s="1"/>
  <c r="S6187" i="2"/>
  <c r="Q6187" i="2"/>
  <c r="P6187" i="2"/>
  <c r="T6187" i="2" s="1"/>
  <c r="S6188" i="2" l="1"/>
  <c r="P6188" i="2"/>
  <c r="T6188" i="2" s="1"/>
  <c r="Q6188" i="2"/>
  <c r="N6189" i="2"/>
  <c r="O6189" i="2" s="1"/>
  <c r="A6190" i="2"/>
  <c r="N6190" i="2" l="1"/>
  <c r="O6190" i="2" s="1"/>
  <c r="A6191" i="2"/>
  <c r="S6189" i="2"/>
  <c r="Q6189" i="2"/>
  <c r="P6189" i="2"/>
  <c r="T6189" i="2" s="1"/>
  <c r="A6192" i="2" l="1"/>
  <c r="N6191" i="2"/>
  <c r="O6191" i="2" s="1"/>
  <c r="S6190" i="2"/>
  <c r="Q6190" i="2"/>
  <c r="P6190" i="2"/>
  <c r="T6190" i="2" s="1"/>
  <c r="S6191" i="2" l="1"/>
  <c r="P6191" i="2"/>
  <c r="T6191" i="2" s="1"/>
  <c r="Q6191" i="2"/>
  <c r="A6193" i="2"/>
  <c r="N6192" i="2"/>
  <c r="O6192" i="2" s="1"/>
  <c r="N6193" i="2" l="1"/>
  <c r="O6193" i="2" s="1"/>
  <c r="A6195" i="2"/>
  <c r="A6194" i="2"/>
  <c r="Q6192" i="2"/>
  <c r="P6192" i="2"/>
  <c r="T6192" i="2" s="1"/>
  <c r="S6192" i="2"/>
  <c r="N6195" i="2" l="1"/>
  <c r="O6195" i="2" s="1"/>
  <c r="A6196" i="2"/>
  <c r="N6194" i="2"/>
  <c r="S6193" i="2"/>
  <c r="Q6193" i="2"/>
  <c r="P6193" i="2"/>
  <c r="T6193" i="2" s="1"/>
  <c r="A6197" i="2" l="1"/>
  <c r="N6196" i="2"/>
  <c r="O6196" i="2" s="1"/>
  <c r="O6194" i="2"/>
  <c r="S6195" i="2"/>
  <c r="Q6195" i="2"/>
  <c r="P6195" i="2"/>
  <c r="P6196" i="2" l="1"/>
  <c r="Q6196" i="2"/>
  <c r="S6196" i="2"/>
  <c r="A6198" i="2"/>
  <c r="N6197" i="2"/>
  <c r="O6197" i="2" s="1"/>
  <c r="P6194" i="2"/>
  <c r="Q6194" i="2"/>
  <c r="S6194" i="2"/>
  <c r="T6195" i="2"/>
  <c r="P6197" i="2" l="1"/>
  <c r="Q6197" i="2"/>
  <c r="S6197" i="2"/>
  <c r="A6199" i="2"/>
  <c r="N6198" i="2"/>
  <c r="O6198" i="2" s="1"/>
  <c r="T6194" i="2"/>
  <c r="A6200" i="2" l="1"/>
  <c r="N6199" i="2"/>
  <c r="O6199" i="2" s="1"/>
  <c r="Q6198" i="2"/>
  <c r="S6198" i="2"/>
  <c r="P6198" i="2"/>
  <c r="Q6199" i="2" l="1"/>
  <c r="S6199" i="2"/>
  <c r="P6199" i="2"/>
  <c r="N6200" i="2"/>
  <c r="O6200" i="2" s="1"/>
  <c r="A6201" i="2"/>
  <c r="A6202" i="2" l="1"/>
  <c r="N6201" i="2"/>
  <c r="O6201" i="2" s="1"/>
  <c r="S6200" i="2"/>
  <c r="Q6200" i="2"/>
  <c r="P6200" i="2"/>
  <c r="Q6201" i="2" l="1"/>
  <c r="P6201" i="2"/>
  <c r="S6201" i="2"/>
  <c r="N6202" i="2"/>
  <c r="O6202" i="2" s="1"/>
  <c r="A6203" i="2"/>
  <c r="Q6202" i="2" l="1"/>
  <c r="P6202" i="2"/>
  <c r="S6202" i="2"/>
  <c r="A6204" i="2"/>
  <c r="N6203" i="2"/>
  <c r="O6203" i="2" s="1"/>
  <c r="S6203" i="2" l="1"/>
  <c r="P6203" i="2"/>
  <c r="Q6203" i="2"/>
  <c r="A6205" i="2"/>
  <c r="N6204" i="2"/>
  <c r="O6204" i="2" s="1"/>
  <c r="S6204" i="2" l="1"/>
  <c r="Q6204" i="2"/>
  <c r="P6204" i="2"/>
  <c r="N6205" i="2"/>
  <c r="O6205" i="2" s="1"/>
  <c r="A6206" i="2"/>
  <c r="N6206" i="2" l="1"/>
  <c r="O6206" i="2" s="1"/>
  <c r="A6207" i="2"/>
  <c r="Q6205" i="2"/>
  <c r="P6205" i="2"/>
  <c r="S6205" i="2"/>
  <c r="N6207" i="2" l="1"/>
  <c r="O6207" i="2" s="1"/>
  <c r="A6208" i="2"/>
  <c r="Q6206" i="2"/>
  <c r="P6206" i="2"/>
  <c r="S6206" i="2"/>
  <c r="A6209" i="2" l="1"/>
  <c r="N6208" i="2"/>
  <c r="O6208" i="2" s="1"/>
  <c r="P6207" i="2"/>
  <c r="S6207" i="2"/>
  <c r="Q6207" i="2"/>
  <c r="Q6208" i="2" l="1"/>
  <c r="S6208" i="2"/>
  <c r="P6208" i="2"/>
  <c r="A6210" i="2"/>
  <c r="N6209" i="2"/>
  <c r="O6209" i="2" s="1"/>
  <c r="S6209" i="2" l="1"/>
  <c r="P6209" i="2"/>
  <c r="Q6209" i="2"/>
  <c r="A6211" i="2"/>
  <c r="N6210" i="2"/>
  <c r="O6210" i="2" s="1"/>
  <c r="N6211" i="2" l="1"/>
  <c r="O6211" i="2" s="1"/>
  <c r="A6212" i="2"/>
  <c r="S6210" i="2"/>
  <c r="P6210" i="2"/>
  <c r="Q6210" i="2"/>
  <c r="N6212" i="2" l="1"/>
  <c r="O6212" i="2" s="1"/>
  <c r="A6213" i="2"/>
  <c r="P6211" i="2"/>
  <c r="S6211" i="2"/>
  <c r="Q6211" i="2"/>
  <c r="A6214" i="2" l="1"/>
  <c r="N6213" i="2"/>
  <c r="O6213" i="2" s="1"/>
  <c r="S6212" i="2"/>
  <c r="P6212" i="2"/>
  <c r="Q6212" i="2"/>
  <c r="S6213" i="2" l="1"/>
  <c r="P6213" i="2"/>
  <c r="Q6213" i="2"/>
  <c r="A6215" i="2"/>
  <c r="N6214" i="2"/>
  <c r="O6214" i="2" s="1"/>
  <c r="Q6214" i="2" l="1"/>
  <c r="P6214" i="2"/>
  <c r="S6214" i="2"/>
  <c r="A6216" i="2"/>
  <c r="N6215" i="2"/>
  <c r="O6215" i="2" s="1"/>
  <c r="A6217" i="2" l="1"/>
  <c r="N6216" i="2"/>
  <c r="O6216" i="2" s="1"/>
  <c r="Q6215" i="2"/>
  <c r="S6215" i="2"/>
  <c r="P6215" i="2"/>
  <c r="S6216" i="2" l="1"/>
  <c r="Q6216" i="2"/>
  <c r="P6216" i="2"/>
  <c r="A6218" i="2"/>
  <c r="N6217" i="2"/>
  <c r="O6217" i="2" s="1"/>
  <c r="Q6217" i="2" l="1"/>
  <c r="P6217" i="2"/>
  <c r="S6217" i="2"/>
  <c r="N6218" i="2"/>
  <c r="O6218" i="2" s="1"/>
  <c r="A6219" i="2"/>
  <c r="P6218" i="2" l="1"/>
  <c r="S6218" i="2"/>
  <c r="Q6218" i="2"/>
  <c r="N6219" i="2"/>
  <c r="O6219" i="2" s="1"/>
  <c r="A6220" i="2"/>
  <c r="P6219" i="2" l="1"/>
  <c r="Q6219" i="2"/>
  <c r="S6219" i="2"/>
  <c r="A6221" i="2"/>
  <c r="N6220" i="2"/>
  <c r="O6220" i="2" s="1"/>
  <c r="A6222" i="2" l="1"/>
  <c r="N6221" i="2"/>
  <c r="O6221" i="2" s="1"/>
  <c r="P6220" i="2"/>
  <c r="Q6220" i="2"/>
  <c r="S6220" i="2"/>
  <c r="S6221" i="2" l="1"/>
  <c r="P6221" i="2"/>
  <c r="Q6221" i="2"/>
  <c r="A6223" i="2"/>
  <c r="N6222" i="2"/>
  <c r="O6222" i="2" s="1"/>
  <c r="A6224" i="2" l="1"/>
  <c r="N6223" i="2"/>
  <c r="O6223" i="2" s="1"/>
  <c r="Q6222" i="2"/>
  <c r="S6222" i="2"/>
  <c r="P6222" i="2"/>
  <c r="P6223" i="2" l="1"/>
  <c r="S6223" i="2"/>
  <c r="Q6223" i="2"/>
  <c r="N6224" i="2"/>
  <c r="O6224" i="2" s="1"/>
  <c r="A6225" i="2"/>
  <c r="N6225" i="2" l="1"/>
  <c r="O6225" i="2" s="1"/>
  <c r="A6226" i="2"/>
  <c r="S6224" i="2"/>
  <c r="Q6224" i="2"/>
  <c r="P6224" i="2"/>
  <c r="N6226" i="2" l="1"/>
  <c r="O6226" i="2" s="1"/>
  <c r="A6227" i="2"/>
  <c r="P6225" i="2"/>
  <c r="S6225" i="2"/>
  <c r="Q6225" i="2"/>
  <c r="A6228" i="2" l="1"/>
  <c r="N6227" i="2"/>
  <c r="O6227" i="2" s="1"/>
  <c r="P6226" i="2"/>
  <c r="S6226" i="2"/>
  <c r="Q6226" i="2"/>
  <c r="S6227" i="2" l="1"/>
  <c r="Q6227" i="2"/>
  <c r="P6227" i="2"/>
  <c r="A6229" i="2"/>
  <c r="N6228" i="2"/>
  <c r="O6228" i="2" s="1"/>
  <c r="P6228" i="2" l="1"/>
  <c r="S6228" i="2"/>
  <c r="Q6228" i="2"/>
  <c r="N6229" i="2"/>
  <c r="O6229" i="2" s="1"/>
  <c r="A6230" i="2"/>
  <c r="S6229" i="2" l="1"/>
  <c r="P6229" i="2"/>
  <c r="Q6229" i="2"/>
  <c r="A6231" i="2"/>
  <c r="N6230" i="2"/>
  <c r="O6230" i="2" s="1"/>
  <c r="A6233" i="2" l="1"/>
  <c r="N6231" i="2"/>
  <c r="O6231" i="2" s="1"/>
  <c r="A6232" i="2"/>
  <c r="S6230" i="2"/>
  <c r="Q6230" i="2"/>
  <c r="P6230" i="2"/>
  <c r="N6232" i="2" l="1"/>
  <c r="O6232" i="2" s="1"/>
  <c r="A6234" i="2"/>
  <c r="N6234" i="2" s="1"/>
  <c r="O6234" i="2" s="1"/>
  <c r="N6233" i="2"/>
  <c r="O6233" i="2" s="1"/>
  <c r="Q6231" i="2"/>
  <c r="S6231" i="2"/>
  <c r="P6231" i="2"/>
  <c r="A6235" i="2" l="1"/>
  <c r="N6235" i="2" s="1"/>
  <c r="O6235" i="2" s="1"/>
  <c r="Q6232" i="2"/>
  <c r="S6232" i="2"/>
  <c r="P6232" i="2"/>
  <c r="A6236" i="2"/>
  <c r="S6234" i="2"/>
  <c r="Q6234" i="2"/>
  <c r="P6234" i="2"/>
  <c r="S6233" i="2"/>
  <c r="Q6233" i="2"/>
  <c r="P6233" i="2"/>
  <c r="A6237" i="2" l="1"/>
  <c r="N6236" i="2"/>
  <c r="O6236" i="2" s="1"/>
  <c r="S6235" i="2"/>
  <c r="P6235" i="2"/>
  <c r="Q6235" i="2"/>
  <c r="P6236" i="2" l="1"/>
  <c r="Q6236" i="2"/>
  <c r="S6236" i="2"/>
  <c r="N6237" i="2"/>
  <c r="O6237" i="2" s="1"/>
  <c r="A6238" i="2"/>
  <c r="N6238" i="2" l="1"/>
  <c r="O6238" i="2" s="1"/>
  <c r="A6239" i="2"/>
  <c r="P6237" i="2"/>
  <c r="S6237" i="2"/>
  <c r="Q6237" i="2"/>
  <c r="N6239" i="2" l="1"/>
  <c r="O6239" i="2" s="1"/>
  <c r="A6240" i="2"/>
  <c r="Q6238" i="2"/>
  <c r="P6238" i="2"/>
  <c r="S6238" i="2"/>
  <c r="A6241" i="2" l="1"/>
  <c r="N6240" i="2"/>
  <c r="O6240" i="2" s="1"/>
  <c r="S6239" i="2"/>
  <c r="Q6239" i="2"/>
  <c r="P6239" i="2"/>
  <c r="S6240" i="2" l="1"/>
  <c r="Q6240" i="2"/>
  <c r="P6240" i="2"/>
  <c r="A6242" i="2"/>
  <c r="N6241" i="2"/>
  <c r="O6241" i="2" s="1"/>
  <c r="S6241" i="2" l="1"/>
  <c r="Q6241" i="2"/>
  <c r="P6241" i="2"/>
  <c r="N6242" i="2"/>
  <c r="O6242" i="2" s="1"/>
  <c r="A6243" i="2"/>
  <c r="N6243" i="2" l="1"/>
  <c r="O6243" i="2" s="1"/>
  <c r="A6244" i="2"/>
  <c r="Q6242" i="2"/>
  <c r="P6242" i="2"/>
  <c r="S6242" i="2"/>
  <c r="A6245" i="2" l="1"/>
  <c r="N6244" i="2"/>
  <c r="O6244" i="2" s="1"/>
  <c r="Q6243" i="2"/>
  <c r="P6243" i="2"/>
  <c r="S6243" i="2"/>
  <c r="S6244" i="2" l="1"/>
  <c r="Q6244" i="2"/>
  <c r="P6244" i="2"/>
  <c r="N6245" i="2"/>
  <c r="O6245" i="2" s="1"/>
  <c r="A6246" i="2"/>
  <c r="N6246" i="2" l="1"/>
  <c r="O6246" i="2" s="1"/>
  <c r="A6247" i="2"/>
  <c r="S6245" i="2"/>
  <c r="P6245" i="2"/>
  <c r="Q6245" i="2"/>
  <c r="P6246" i="2" l="1"/>
  <c r="S6246" i="2"/>
  <c r="Q6246" i="2"/>
  <c r="N6247" i="2"/>
  <c r="O6247" i="2" s="1"/>
  <c r="A6248" i="2"/>
  <c r="A6249" i="2" l="1"/>
  <c r="N6248" i="2"/>
  <c r="O6248" i="2" s="1"/>
  <c r="S6247" i="2"/>
  <c r="P6247" i="2"/>
  <c r="Q6247" i="2"/>
  <c r="S6248" i="2" l="1"/>
  <c r="Q6248" i="2"/>
  <c r="P6248" i="2"/>
  <c r="N6249" i="2"/>
  <c r="O6249" i="2" s="1"/>
  <c r="A6250" i="2"/>
  <c r="N6250" i="2" l="1"/>
  <c r="O6250" i="2" s="1"/>
  <c r="A6251" i="2"/>
  <c r="S6249" i="2"/>
  <c r="P6249" i="2"/>
  <c r="Q6249" i="2"/>
  <c r="A6252" i="2" l="1"/>
  <c r="N6251" i="2"/>
  <c r="O6251" i="2" s="1"/>
  <c r="Q6250" i="2"/>
  <c r="P6250" i="2"/>
  <c r="S6250" i="2"/>
  <c r="A6253" i="2" l="1"/>
  <c r="N6252" i="2"/>
  <c r="O6252" i="2" s="1"/>
  <c r="S6251" i="2"/>
  <c r="P6251" i="2"/>
  <c r="Q6251" i="2"/>
  <c r="A6254" i="2" l="1"/>
  <c r="N6253" i="2"/>
  <c r="O6253" i="2" s="1"/>
  <c r="S6252" i="2"/>
  <c r="Q6252" i="2"/>
  <c r="P6252" i="2"/>
  <c r="P6253" i="2" l="1"/>
  <c r="Q6253" i="2"/>
  <c r="S6253" i="2"/>
  <c r="N6254" i="2"/>
  <c r="O6254" i="2" s="1"/>
  <c r="A6255" i="2"/>
  <c r="N6255" i="2" l="1"/>
  <c r="O6255" i="2" s="1"/>
  <c r="A6256" i="2"/>
  <c r="Q6254" i="2"/>
  <c r="P6254" i="2"/>
  <c r="S6254" i="2"/>
  <c r="A6257" i="2" l="1"/>
  <c r="N6256" i="2"/>
  <c r="O6256" i="2" s="1"/>
  <c r="S6255" i="2"/>
  <c r="P6255" i="2"/>
  <c r="Q6255" i="2"/>
  <c r="S6256" i="2" l="1"/>
  <c r="P6256" i="2"/>
  <c r="Q6256" i="2"/>
  <c r="A6258" i="2"/>
  <c r="N6257" i="2"/>
  <c r="O6257" i="2" s="1"/>
  <c r="S6257" i="2" l="1"/>
  <c r="Q6257" i="2"/>
  <c r="P6257" i="2"/>
  <c r="A6259" i="2"/>
  <c r="N6258" i="2"/>
  <c r="O6258" i="2" s="1"/>
  <c r="S6258" i="2" l="1"/>
  <c r="Q6258" i="2"/>
  <c r="P6258" i="2"/>
  <c r="A6260" i="2"/>
  <c r="N6259" i="2"/>
  <c r="O6259" i="2" s="1"/>
  <c r="Q6259" i="2" l="1"/>
  <c r="P6259" i="2"/>
  <c r="S6259" i="2"/>
  <c r="A6261" i="2"/>
  <c r="N6260" i="2"/>
  <c r="O6260" i="2" s="1"/>
  <c r="S6260" i="2" l="1"/>
  <c r="P6260" i="2"/>
  <c r="Q6260" i="2"/>
  <c r="N6261" i="2"/>
  <c r="O6261" i="2" s="1"/>
  <c r="A6262" i="2"/>
  <c r="A6263" i="2" l="1"/>
  <c r="N6262" i="2"/>
  <c r="O6262" i="2" s="1"/>
  <c r="S6261" i="2"/>
  <c r="P6261" i="2"/>
  <c r="Q6261" i="2"/>
  <c r="N6263" i="2" l="1"/>
  <c r="O6263" i="2" s="1"/>
  <c r="A6264" i="2"/>
  <c r="P6262" i="2"/>
  <c r="Q6262" i="2"/>
  <c r="S6262" i="2"/>
  <c r="S6263" i="2" l="1"/>
  <c r="Q6263" i="2"/>
  <c r="P6263" i="2"/>
  <c r="A6265" i="2"/>
  <c r="N6264" i="2"/>
  <c r="O6264" i="2" s="1"/>
  <c r="S6264" i="2" l="1"/>
  <c r="Q6264" i="2"/>
  <c r="P6264" i="2"/>
  <c r="N6265" i="2"/>
  <c r="O6265" i="2" s="1"/>
  <c r="A6266" i="2"/>
  <c r="N6266" i="2" l="1"/>
  <c r="O6266" i="2" s="1"/>
  <c r="A6267" i="2"/>
  <c r="S6265" i="2"/>
  <c r="Q6265" i="2"/>
  <c r="P6265" i="2"/>
  <c r="P6266" i="2" l="1"/>
  <c r="S6266" i="2"/>
  <c r="Q6266" i="2"/>
  <c r="A6268" i="2"/>
  <c r="N6267" i="2"/>
  <c r="O6267" i="2" s="1"/>
  <c r="S6267" i="2" l="1"/>
  <c r="P6267" i="2"/>
  <c r="Q6267" i="2"/>
  <c r="A6269" i="2"/>
  <c r="N6268" i="2"/>
  <c r="O6268" i="2" s="1"/>
  <c r="S6268" i="2" l="1"/>
  <c r="Q6268" i="2"/>
  <c r="P6268" i="2"/>
  <c r="N6269" i="2"/>
  <c r="O6269" i="2" s="1"/>
  <c r="A6271" i="2"/>
  <c r="A6270" i="2"/>
  <c r="A6272" i="2" l="1"/>
  <c r="N6271" i="2"/>
  <c r="O6271" i="2" s="1"/>
  <c r="N6270" i="2"/>
  <c r="O6270" i="2" s="1"/>
  <c r="P6269" i="2"/>
  <c r="Q6269" i="2"/>
  <c r="S6269" i="2"/>
  <c r="P6270" i="2" l="1"/>
  <c r="Q6270" i="2"/>
  <c r="S6270" i="2"/>
  <c r="N6272" i="2"/>
  <c r="O6272" i="2" s="1"/>
  <c r="A6273" i="2"/>
  <c r="P6271" i="2"/>
  <c r="S6271" i="2"/>
  <c r="Q6271" i="2"/>
  <c r="N6273" i="2" l="1"/>
  <c r="O6273" i="2" s="1"/>
  <c r="A6274" i="2"/>
  <c r="P6272" i="2"/>
  <c r="S6272" i="2"/>
  <c r="Q6272" i="2"/>
  <c r="T6272" i="2" l="1"/>
  <c r="A6275" i="2"/>
  <c r="N6274" i="2"/>
  <c r="O6274" i="2" s="1"/>
  <c r="P6273" i="2"/>
  <c r="S6273" i="2"/>
  <c r="Q6273" i="2"/>
  <c r="T6273" i="2" l="1"/>
  <c r="S6274" i="2"/>
  <c r="P6274" i="2"/>
  <c r="Q6274" i="2"/>
  <c r="N6275" i="2"/>
  <c r="O6275" i="2" s="1"/>
  <c r="A6276" i="2"/>
  <c r="T6274" i="2" l="1"/>
  <c r="N6276" i="2"/>
  <c r="O6276" i="2" s="1"/>
  <c r="A6277" i="2"/>
  <c r="S6275" i="2"/>
  <c r="Q6275" i="2"/>
  <c r="P6275" i="2"/>
  <c r="T6275" i="2" l="1"/>
  <c r="N6277" i="2"/>
  <c r="O6277" i="2" s="1"/>
  <c r="A6278" i="2"/>
  <c r="Q6276" i="2"/>
  <c r="P6276" i="2"/>
  <c r="S6276" i="2"/>
  <c r="T6276" i="2" l="1"/>
  <c r="A6279" i="2"/>
  <c r="N6278" i="2"/>
  <c r="O6278" i="2" s="1"/>
  <c r="S6277" i="2"/>
  <c r="Q6277" i="2"/>
  <c r="P6277" i="2"/>
  <c r="T6277" i="2" l="1"/>
  <c r="S6278" i="2"/>
  <c r="Q6278" i="2"/>
  <c r="P6278" i="2"/>
  <c r="A6280" i="2"/>
  <c r="N6279" i="2"/>
  <c r="O6279" i="2" s="1"/>
  <c r="T6278" i="2" l="1"/>
  <c r="S6279" i="2"/>
  <c r="Q6279" i="2"/>
  <c r="P6279" i="2"/>
  <c r="N6280" i="2"/>
  <c r="O6280" i="2" s="1"/>
  <c r="A6281" i="2"/>
  <c r="T6279" i="2" l="1"/>
  <c r="A6282" i="2"/>
  <c r="N6281" i="2"/>
  <c r="O6281" i="2" s="1"/>
  <c r="S6280" i="2"/>
  <c r="Q6280" i="2"/>
  <c r="P6280" i="2"/>
  <c r="T6280" i="2" l="1"/>
  <c r="S6281" i="2"/>
  <c r="Q6281" i="2"/>
  <c r="P6281" i="2"/>
  <c r="A6283" i="2"/>
  <c r="N6282" i="2"/>
  <c r="O6282" i="2" s="1"/>
  <c r="T6281" i="2" l="1"/>
  <c r="S6282" i="2"/>
  <c r="Q6282" i="2"/>
  <c r="P6282" i="2"/>
  <c r="A6284" i="2"/>
  <c r="N6283" i="2"/>
  <c r="O6283" i="2" s="1"/>
  <c r="T6282" i="2" l="1"/>
  <c r="S6283" i="2"/>
  <c r="Q6283" i="2"/>
  <c r="P6283" i="2"/>
  <c r="N6284" i="2"/>
  <c r="O6284" i="2" s="1"/>
  <c r="A6285" i="2"/>
  <c r="T6283" i="2" l="1"/>
  <c r="N6285" i="2"/>
  <c r="O6285" i="2" s="1"/>
  <c r="A6286" i="2"/>
  <c r="Q6284" i="2"/>
  <c r="P6284" i="2"/>
  <c r="S6284" i="2"/>
  <c r="T6284" i="2" l="1"/>
  <c r="A6287" i="2"/>
  <c r="N6286" i="2"/>
  <c r="O6286" i="2" s="1"/>
  <c r="S6285" i="2"/>
  <c r="Q6285" i="2"/>
  <c r="P6285" i="2"/>
  <c r="T6285" i="2" l="1"/>
  <c r="S6286" i="2"/>
  <c r="Q6286" i="2"/>
  <c r="P6286" i="2"/>
  <c r="A6288" i="2"/>
  <c r="N6287" i="2"/>
  <c r="O6287" i="2" s="1"/>
  <c r="T6286" i="2" l="1"/>
  <c r="P6287" i="2"/>
  <c r="S6287" i="2"/>
  <c r="Q6287" i="2"/>
  <c r="A6289" i="2"/>
  <c r="N6288" i="2"/>
  <c r="O6288" i="2" s="1"/>
  <c r="T6287" i="2" l="1"/>
  <c r="S6288" i="2"/>
  <c r="Q6288" i="2"/>
  <c r="P6288" i="2"/>
  <c r="A6290" i="2"/>
  <c r="N6289" i="2"/>
  <c r="O6289" i="2" s="1"/>
  <c r="T6288" i="2" l="1"/>
  <c r="A6291" i="2"/>
  <c r="N6290" i="2"/>
  <c r="O6290" i="2" s="1"/>
  <c r="S6289" i="2"/>
  <c r="Q6289" i="2"/>
  <c r="P6289" i="2"/>
  <c r="T6289" i="2" l="1"/>
  <c r="S6290" i="2"/>
  <c r="Q6290" i="2"/>
  <c r="P6290" i="2"/>
  <c r="A6292" i="2"/>
  <c r="N6291" i="2"/>
  <c r="O6291" i="2" s="1"/>
  <c r="T6290" i="2" l="1"/>
  <c r="A6293" i="2"/>
  <c r="N6292" i="2"/>
  <c r="O6292" i="2" s="1"/>
  <c r="S6291" i="2"/>
  <c r="Q6291" i="2"/>
  <c r="P6291" i="2"/>
  <c r="T6291" i="2" l="1"/>
  <c r="Q6292" i="2"/>
  <c r="P6292" i="2"/>
  <c r="S6292" i="2"/>
  <c r="N6293" i="2"/>
  <c r="O6293" i="2" s="1"/>
  <c r="A6294" i="2"/>
  <c r="T6292" i="2" l="1"/>
  <c r="A6295" i="2"/>
  <c r="N6294" i="2"/>
  <c r="O6294" i="2" s="1"/>
  <c r="S6293" i="2"/>
  <c r="Q6293" i="2"/>
  <c r="P6293" i="2"/>
  <c r="T6293" i="2" l="1"/>
  <c r="S6294" i="2"/>
  <c r="Q6294" i="2"/>
  <c r="P6294" i="2"/>
  <c r="N6295" i="2"/>
  <c r="O6295" i="2" s="1"/>
  <c r="A6296" i="2"/>
  <c r="T6294" i="2" l="1"/>
  <c r="S6295" i="2"/>
  <c r="P6295" i="2"/>
  <c r="Q6295" i="2"/>
  <c r="N6296" i="2"/>
  <c r="O6296" i="2" s="1"/>
  <c r="A6297" i="2"/>
  <c r="T6295" i="2" l="1"/>
  <c r="S6296" i="2"/>
  <c r="Q6296" i="2"/>
  <c r="P6296" i="2"/>
  <c r="A6298" i="2"/>
  <c r="N6297" i="2"/>
  <c r="O6297" i="2" s="1"/>
  <c r="T6296" i="2" l="1"/>
  <c r="S6297" i="2"/>
  <c r="Q6297" i="2"/>
  <c r="P6297" i="2"/>
  <c r="A6299" i="2"/>
  <c r="N6298" i="2"/>
  <c r="O6298" i="2" s="1"/>
  <c r="T6297" i="2" l="1"/>
  <c r="N6299" i="2"/>
  <c r="O6299" i="2" s="1"/>
  <c r="A6300" i="2"/>
  <c r="S6298" i="2"/>
  <c r="Q6298" i="2"/>
  <c r="P6298" i="2"/>
  <c r="T6298" i="2" l="1"/>
  <c r="N6300" i="2"/>
  <c r="O6300" i="2" s="1"/>
  <c r="A6301" i="2"/>
  <c r="S6299" i="2"/>
  <c r="Q6299" i="2"/>
  <c r="P6299" i="2"/>
  <c r="T6299" i="2" l="1"/>
  <c r="N6301" i="2"/>
  <c r="O6301" i="2" s="1"/>
  <c r="A6302" i="2"/>
  <c r="S6300" i="2"/>
  <c r="P6300" i="2"/>
  <c r="Q6300" i="2"/>
  <c r="T6300" i="2" l="1"/>
  <c r="A6303" i="2"/>
  <c r="N6302" i="2"/>
  <c r="O6302" i="2" s="1"/>
  <c r="S6301" i="2"/>
  <c r="Q6301" i="2"/>
  <c r="P6301" i="2"/>
  <c r="T6301" i="2" l="1"/>
  <c r="S6302" i="2"/>
  <c r="Q6302" i="2"/>
  <c r="P6302" i="2"/>
  <c r="A6304" i="2"/>
  <c r="N6303" i="2"/>
  <c r="O6303" i="2" s="1"/>
  <c r="T6302" i="2" l="1"/>
  <c r="S6303" i="2"/>
  <c r="Q6303" i="2"/>
  <c r="P6303" i="2"/>
  <c r="N6304" i="2"/>
  <c r="O6304" i="2" s="1"/>
  <c r="A6305" i="2"/>
  <c r="T6303" i="2" l="1"/>
  <c r="A6306" i="2"/>
  <c r="N6305" i="2"/>
  <c r="O6305" i="2" s="1"/>
  <c r="Q6304" i="2"/>
  <c r="S6304" i="2"/>
  <c r="P6304" i="2"/>
  <c r="T6304" i="2" l="1"/>
  <c r="S6305" i="2"/>
  <c r="Q6305" i="2"/>
  <c r="P6305" i="2"/>
  <c r="A6307" i="2"/>
  <c r="N6306" i="2"/>
  <c r="O6306" i="2" s="1"/>
  <c r="T6305" i="2" l="1"/>
  <c r="S6306" i="2"/>
  <c r="Q6306" i="2"/>
  <c r="P6306" i="2"/>
  <c r="A6308" i="2"/>
  <c r="N6308" i="2" s="1"/>
  <c r="O6308" i="2" s="1"/>
  <c r="N6307" i="2"/>
  <c r="O6307" i="2" s="1"/>
  <c r="A6309" i="2"/>
  <c r="A6310" i="2" s="1"/>
  <c r="N6310" i="2" l="1"/>
  <c r="O6310" i="2" s="1"/>
  <c r="A6311" i="2"/>
  <c r="T6306" i="2"/>
  <c r="N6309" i="2"/>
  <c r="O6309" i="2" s="1"/>
  <c r="S6307" i="2"/>
  <c r="P6307" i="2"/>
  <c r="Q6307" i="2"/>
  <c r="S6308" i="2"/>
  <c r="Q6308" i="2"/>
  <c r="P6308" i="2"/>
  <c r="N6311" i="2" l="1"/>
  <c r="O6311" i="2" s="1"/>
  <c r="A6312" i="2"/>
  <c r="Q6310" i="2"/>
  <c r="P6310" i="2"/>
  <c r="S6310" i="2"/>
  <c r="T6308" i="2"/>
  <c r="T6307" i="2"/>
  <c r="S6309" i="2"/>
  <c r="P6309" i="2"/>
  <c r="Q6309" i="2"/>
  <c r="N6312" i="2" l="1"/>
  <c r="O6312" i="2" s="1"/>
  <c r="A6313" i="2"/>
  <c r="Q6311" i="2"/>
  <c r="P6311" i="2"/>
  <c r="S6311" i="2"/>
  <c r="T6309" i="2"/>
  <c r="A6314" i="2" l="1"/>
  <c r="N6313" i="2"/>
  <c r="O6313" i="2" s="1"/>
  <c r="Q6312" i="2"/>
  <c r="P6312" i="2"/>
  <c r="S6312" i="2"/>
  <c r="P6313" i="2" l="1"/>
  <c r="Q6313" i="2"/>
  <c r="S6313" i="2"/>
  <c r="N6314" i="2"/>
  <c r="O6314" i="2" s="1"/>
  <c r="A6315" i="2"/>
  <c r="N6315" i="2" l="1"/>
  <c r="O6315" i="2" s="1"/>
  <c r="A6316" i="2"/>
  <c r="P6314" i="2"/>
  <c r="Q6314" i="2"/>
  <c r="S6314" i="2"/>
  <c r="N6316" i="2" l="1"/>
  <c r="O6316" i="2" s="1"/>
  <c r="A6317" i="2"/>
  <c r="Q6315" i="2"/>
  <c r="P6315" i="2"/>
  <c r="S6315" i="2"/>
  <c r="A6318" i="2" l="1"/>
  <c r="N6317" i="2"/>
  <c r="O6317" i="2" s="1"/>
  <c r="Q6316" i="2"/>
  <c r="P6316" i="2"/>
  <c r="S6316" i="2"/>
  <c r="Q6317" i="2" l="1"/>
  <c r="P6317" i="2"/>
  <c r="S6317" i="2"/>
  <c r="A6319" i="2"/>
  <c r="N6318" i="2"/>
  <c r="O6318" i="2" s="1"/>
  <c r="Q6318" i="2" l="1"/>
  <c r="P6318" i="2"/>
  <c r="S6318" i="2"/>
  <c r="N6319" i="2"/>
  <c r="O6319" i="2" s="1"/>
  <c r="A6320" i="2"/>
  <c r="A6321" i="2" l="1"/>
  <c r="N6320" i="2"/>
  <c r="O6320" i="2" s="1"/>
  <c r="Q6319" i="2"/>
  <c r="P6319" i="2"/>
  <c r="S6319" i="2"/>
  <c r="P6320" i="2" l="1"/>
  <c r="Q6320" i="2"/>
  <c r="S6320" i="2"/>
  <c r="N6321" i="2"/>
  <c r="O6321" i="2" s="1"/>
  <c r="A6322" i="2"/>
  <c r="A6323" i="2" l="1"/>
  <c r="N6322" i="2"/>
  <c r="O6322" i="2" s="1"/>
  <c r="Q6321" i="2"/>
  <c r="P6321" i="2"/>
  <c r="S6321" i="2"/>
  <c r="P6322" i="2" l="1"/>
  <c r="Q6322" i="2"/>
  <c r="S6322" i="2"/>
  <c r="N6323" i="2"/>
  <c r="O6323" i="2" s="1"/>
  <c r="A6324" i="2"/>
  <c r="P6323" i="2" l="1"/>
  <c r="Q6323" i="2"/>
  <c r="S6323" i="2"/>
  <c r="N6324" i="2"/>
  <c r="O6324" i="2" s="1"/>
  <c r="A6325" i="2"/>
  <c r="A6326" i="2" l="1"/>
  <c r="N6325" i="2"/>
  <c r="O6325" i="2" s="1"/>
  <c r="Q6324" i="2"/>
  <c r="P6324" i="2"/>
  <c r="S6324" i="2"/>
  <c r="Q6325" i="2" l="1"/>
  <c r="P6325" i="2"/>
  <c r="S6325" i="2"/>
  <c r="N6326" i="2"/>
  <c r="O6326" i="2" s="1"/>
  <c r="A6327" i="2"/>
  <c r="A6328" i="2" l="1"/>
  <c r="N6327" i="2"/>
  <c r="O6327" i="2" s="1"/>
  <c r="Q6326" i="2"/>
  <c r="P6326" i="2"/>
  <c r="S6326" i="2"/>
  <c r="P6327" i="2" l="1"/>
  <c r="Q6327" i="2"/>
  <c r="S6327" i="2"/>
  <c r="N6328" i="2"/>
  <c r="O6328" i="2" s="1"/>
  <c r="A6329" i="2"/>
  <c r="A6330" i="2" l="1"/>
  <c r="N6329" i="2"/>
  <c r="O6329" i="2" s="1"/>
  <c r="Q6328" i="2"/>
  <c r="P6328" i="2"/>
  <c r="S6328" i="2"/>
  <c r="Q6329" i="2" l="1"/>
  <c r="P6329" i="2"/>
  <c r="S6329" i="2"/>
  <c r="A6331" i="2"/>
  <c r="N6330" i="2"/>
  <c r="O6330" i="2" s="1"/>
  <c r="Q6330" i="2" l="1"/>
  <c r="P6330" i="2"/>
  <c r="S6330" i="2"/>
  <c r="N6331" i="2"/>
  <c r="O6331" i="2" s="1"/>
  <c r="A6332" i="2"/>
  <c r="A6333" i="2" l="1"/>
  <c r="N6332" i="2"/>
  <c r="O6332" i="2" s="1"/>
  <c r="Q6331" i="2"/>
  <c r="P6331" i="2"/>
  <c r="S6331" i="2"/>
  <c r="P6332" i="2" l="1"/>
  <c r="Q6332" i="2"/>
  <c r="S6332" i="2"/>
  <c r="A6334" i="2"/>
  <c r="N6333" i="2"/>
  <c r="O6333" i="2" s="1"/>
  <c r="P6333" i="2" l="1"/>
  <c r="Q6333" i="2"/>
  <c r="S6333" i="2"/>
  <c r="A6335" i="2"/>
  <c r="N6334" i="2"/>
  <c r="O6334" i="2" s="1"/>
  <c r="P6334" i="2" l="1"/>
  <c r="Q6334" i="2"/>
  <c r="S6334" i="2"/>
  <c r="N6335" i="2"/>
  <c r="O6335" i="2" s="1"/>
  <c r="A6336" i="2"/>
  <c r="N6336" i="2" l="1"/>
  <c r="O6336" i="2" s="1"/>
  <c r="A6337" i="2"/>
  <c r="Q6335" i="2"/>
  <c r="P6335" i="2"/>
  <c r="S6335" i="2"/>
  <c r="A6338" i="2" l="1"/>
  <c r="N6337" i="2"/>
  <c r="O6337" i="2" s="1"/>
  <c r="Q6336" i="2"/>
  <c r="P6336" i="2"/>
  <c r="S6336" i="2"/>
  <c r="Q6337" i="2" l="1"/>
  <c r="P6337" i="2"/>
  <c r="S6337" i="2"/>
  <c r="N6338" i="2"/>
  <c r="O6338" i="2" s="1"/>
  <c r="A6339" i="2"/>
  <c r="A6340" i="2" l="1"/>
  <c r="N6339" i="2"/>
  <c r="O6339" i="2" s="1"/>
  <c r="Q6338" i="2"/>
  <c r="P6338" i="2"/>
  <c r="S6338" i="2"/>
  <c r="Q6339" i="2" l="1"/>
  <c r="P6339" i="2"/>
  <c r="S6339" i="2"/>
  <c r="N6340" i="2"/>
  <c r="O6340" i="2" s="1"/>
  <c r="A6341" i="2"/>
  <c r="A6342" i="2" l="1"/>
  <c r="N6341" i="2"/>
  <c r="O6341" i="2" s="1"/>
  <c r="Q6340" i="2"/>
  <c r="P6340" i="2"/>
  <c r="S6340" i="2"/>
  <c r="Q6341" i="2" l="1"/>
  <c r="P6341" i="2"/>
  <c r="S6341" i="2"/>
  <c r="N6342" i="2"/>
  <c r="O6342" i="2" s="1"/>
  <c r="A6343" i="2"/>
  <c r="Q6342" i="2" l="1"/>
  <c r="P6342" i="2"/>
  <c r="S6342" i="2"/>
  <c r="N6343" i="2"/>
  <c r="O6343" i="2" s="1"/>
  <c r="A6344" i="2"/>
  <c r="A6345" i="2" l="1"/>
  <c r="N6344" i="2"/>
  <c r="O6344" i="2" s="1"/>
  <c r="Q6343" i="2"/>
  <c r="P6343" i="2"/>
  <c r="S6343" i="2"/>
  <c r="Q6344" i="2" l="1"/>
  <c r="P6344" i="2"/>
  <c r="S6344" i="2"/>
  <c r="N6345" i="2"/>
  <c r="O6345" i="2" s="1"/>
  <c r="A6346" i="2"/>
  <c r="N6346" i="2" s="1"/>
  <c r="O6346" i="2" s="1"/>
  <c r="A6347" i="2"/>
  <c r="A6348" i="2" s="1"/>
  <c r="A6349" i="2" l="1"/>
  <c r="N6348" i="2"/>
  <c r="O6348" i="2" s="1"/>
  <c r="N6347" i="2"/>
  <c r="O6347" i="2" s="1"/>
  <c r="Q6346" i="2"/>
  <c r="P6346" i="2"/>
  <c r="S6346" i="2"/>
  <c r="Q6345" i="2"/>
  <c r="P6345" i="2"/>
  <c r="S6345" i="2"/>
  <c r="Q6348" i="2" l="1"/>
  <c r="P6348" i="2"/>
  <c r="S6348" i="2"/>
  <c r="N6349" i="2"/>
  <c r="O6349" i="2" s="1"/>
  <c r="A6350" i="2"/>
  <c r="Q6347" i="2"/>
  <c r="P6347" i="2"/>
  <c r="S6347" i="2"/>
  <c r="N6350" i="2" l="1"/>
  <c r="O6350" i="2" s="1"/>
  <c r="A6351" i="2"/>
  <c r="Q6349" i="2"/>
  <c r="P6349" i="2"/>
  <c r="S6349" i="2"/>
  <c r="N6351" i="2" l="1"/>
  <c r="O6351" i="2" s="1"/>
  <c r="A6352" i="2"/>
  <c r="P6350" i="2"/>
  <c r="Q6350" i="2"/>
  <c r="S6350" i="2"/>
  <c r="A6353" i="2" l="1"/>
  <c r="N6352" i="2"/>
  <c r="O6352" i="2" s="1"/>
  <c r="P6351" i="2"/>
  <c r="Q6351" i="2"/>
  <c r="S6351" i="2"/>
  <c r="Q6352" i="2" l="1"/>
  <c r="P6352" i="2"/>
  <c r="S6352" i="2"/>
  <c r="N6353" i="2"/>
  <c r="O6353" i="2" s="1"/>
  <c r="A6354" i="2"/>
  <c r="A6355" i="2" l="1"/>
  <c r="N6354" i="2"/>
  <c r="O6354" i="2" s="1"/>
  <c r="Q6353" i="2"/>
  <c r="P6353" i="2"/>
  <c r="S6353" i="2"/>
  <c r="Q6354" i="2" l="1"/>
  <c r="P6354" i="2"/>
  <c r="S6354" i="2"/>
  <c r="A6356" i="2"/>
  <c r="N6355" i="2"/>
  <c r="O6355" i="2" s="1"/>
  <c r="N6356" i="2" l="1"/>
  <c r="O6356" i="2" s="1"/>
  <c r="A6357" i="2"/>
  <c r="Q6355" i="2"/>
  <c r="P6355" i="2"/>
  <c r="S6355" i="2"/>
  <c r="A6358" i="2" l="1"/>
  <c r="N6357" i="2"/>
  <c r="O6357" i="2" s="1"/>
  <c r="P6356" i="2"/>
  <c r="Q6356" i="2"/>
  <c r="S6356" i="2"/>
  <c r="Q6357" i="2" l="1"/>
  <c r="P6357" i="2"/>
  <c r="S6357" i="2"/>
  <c r="A6359" i="2"/>
  <c r="N6358" i="2"/>
  <c r="O6358" i="2" s="1"/>
  <c r="Q6358" i="2" l="1"/>
  <c r="P6358" i="2"/>
  <c r="S6358" i="2"/>
  <c r="N6359" i="2"/>
  <c r="O6359" i="2" s="1"/>
  <c r="A6360" i="2"/>
  <c r="A6361" i="2" l="1"/>
  <c r="N6360" i="2"/>
  <c r="O6360" i="2" s="1"/>
  <c r="P6359" i="2"/>
  <c r="Q6359" i="2"/>
  <c r="S6359" i="2"/>
  <c r="Q6360" i="2" l="1"/>
  <c r="P6360" i="2"/>
  <c r="S6360" i="2"/>
  <c r="N6361" i="2"/>
  <c r="O6361" i="2" s="1"/>
  <c r="A6362" i="2"/>
  <c r="A6363" i="2" l="1"/>
  <c r="N6362" i="2"/>
  <c r="O6362" i="2" s="1"/>
  <c r="Q6361" i="2"/>
  <c r="P6361" i="2"/>
  <c r="S6361" i="2"/>
  <c r="Q6362" i="2" l="1"/>
  <c r="P6362" i="2"/>
  <c r="S6362" i="2"/>
  <c r="A6364" i="2"/>
  <c r="N6363" i="2"/>
  <c r="O6363" i="2" s="1"/>
  <c r="N6364" i="2" l="1"/>
  <c r="O6364" i="2" s="1"/>
  <c r="A6365" i="2"/>
  <c r="Q6363" i="2"/>
  <c r="P6363" i="2"/>
  <c r="S6363" i="2"/>
  <c r="N6365" i="2" l="1"/>
  <c r="O6365" i="2" s="1"/>
  <c r="A6366" i="2"/>
  <c r="P6364" i="2"/>
  <c r="Q6364" i="2"/>
  <c r="S6364" i="2"/>
  <c r="A6367" i="2" l="1"/>
  <c r="N6366" i="2"/>
  <c r="O6366" i="2" s="1"/>
  <c r="P6365" i="2"/>
  <c r="Q6365" i="2"/>
  <c r="S6365" i="2"/>
  <c r="Q6366" i="2" l="1"/>
  <c r="P6366" i="2"/>
  <c r="S6366" i="2"/>
  <c r="N6367" i="2"/>
  <c r="O6367" i="2" s="1"/>
  <c r="A6368" i="2"/>
  <c r="A6369" i="2" l="1"/>
  <c r="N6368" i="2"/>
  <c r="O6368" i="2" s="1"/>
  <c r="Q6367" i="2"/>
  <c r="P6367" i="2"/>
  <c r="S6367" i="2"/>
  <c r="Q6368" i="2" l="1"/>
  <c r="P6368" i="2"/>
  <c r="S6368" i="2"/>
  <c r="N6369" i="2"/>
  <c r="O6369" i="2" s="1"/>
  <c r="A6370" i="2"/>
  <c r="A6371" i="2" l="1"/>
  <c r="N6370" i="2"/>
  <c r="O6370" i="2" s="1"/>
  <c r="Q6369" i="2"/>
  <c r="P6369" i="2"/>
  <c r="S6369" i="2"/>
  <c r="Q6370" i="2" l="1"/>
  <c r="P6370" i="2"/>
  <c r="S6370" i="2"/>
  <c r="A6372" i="2"/>
  <c r="N6371" i="2"/>
  <c r="O6371" i="2" s="1"/>
  <c r="N6372" i="2" l="1"/>
  <c r="O6372" i="2" s="1"/>
  <c r="A6373" i="2"/>
  <c r="Q6371" i="2"/>
  <c r="P6371" i="2"/>
  <c r="S6371" i="2"/>
  <c r="A6374" i="2" l="1"/>
  <c r="N6373" i="2"/>
  <c r="O6373" i="2" s="1"/>
  <c r="P6372" i="2"/>
  <c r="Q6372" i="2"/>
  <c r="S6372" i="2"/>
  <c r="Q6373" i="2" l="1"/>
  <c r="P6373" i="2"/>
  <c r="S6373" i="2"/>
  <c r="A6375" i="2"/>
  <c r="N6374" i="2"/>
  <c r="O6374" i="2" s="1"/>
  <c r="Q6374" i="2" l="1"/>
  <c r="P6374" i="2"/>
  <c r="S6374" i="2"/>
  <c r="N6375" i="2"/>
  <c r="O6375" i="2" s="1"/>
  <c r="A6376" i="2"/>
  <c r="Q6375" i="2" l="1"/>
  <c r="P6375" i="2"/>
  <c r="S6375" i="2"/>
  <c r="A6377" i="2"/>
  <c r="N6376" i="2"/>
  <c r="O6376" i="2" s="1"/>
  <c r="Q6376" i="2" l="1"/>
  <c r="P6376" i="2"/>
  <c r="S6376" i="2"/>
  <c r="A6378" i="2"/>
  <c r="N6377" i="2"/>
  <c r="O6377" i="2" s="1"/>
  <c r="Q6377" i="2" l="1"/>
  <c r="P6377" i="2"/>
  <c r="S6377" i="2"/>
  <c r="N6378" i="2"/>
  <c r="O6378" i="2" s="1"/>
  <c r="A6379" i="2"/>
  <c r="A6380" i="2" l="1"/>
  <c r="N6379" i="2"/>
  <c r="O6379" i="2" s="1"/>
  <c r="Q6378" i="2"/>
  <c r="P6378" i="2"/>
  <c r="S6378" i="2"/>
  <c r="Q6379" i="2" l="1"/>
  <c r="P6379" i="2"/>
  <c r="S6379" i="2"/>
  <c r="N6380" i="2"/>
  <c r="O6380" i="2" s="1"/>
  <c r="A6381" i="2"/>
  <c r="N6381" i="2" l="1"/>
  <c r="O6381" i="2" s="1"/>
  <c r="A6382" i="2"/>
  <c r="P6380" i="2"/>
  <c r="Q6380" i="2"/>
  <c r="S6380" i="2"/>
  <c r="A6383" i="2" l="1"/>
  <c r="N6382" i="2"/>
  <c r="O6382" i="2" s="1"/>
  <c r="Q6381" i="2"/>
  <c r="P6381" i="2"/>
  <c r="S6381" i="2"/>
  <c r="Q6382" i="2" l="1"/>
  <c r="P6382" i="2"/>
  <c r="S6382" i="2"/>
  <c r="N6383" i="2"/>
  <c r="O6383" i="2" s="1"/>
  <c r="A6385" i="2"/>
  <c r="A6384" i="2"/>
  <c r="N6384" i="2" s="1"/>
  <c r="O6384" i="2" s="1"/>
  <c r="N6385" i="2" l="1"/>
  <c r="O6385" i="2" s="1"/>
  <c r="E45" i="6"/>
  <c r="E17" i="6"/>
  <c r="D19" i="6"/>
  <c r="G16" i="6"/>
  <c r="F41" i="6"/>
  <c r="H11" i="6"/>
  <c r="E22" i="6"/>
  <c r="D21" i="6"/>
  <c r="E13" i="6"/>
  <c r="F45" i="6"/>
  <c r="H17" i="6"/>
  <c r="G12" i="6"/>
  <c r="G41" i="6"/>
  <c r="H10" i="6"/>
  <c r="D18" i="6"/>
  <c r="E40" i="6"/>
  <c r="G8" i="6"/>
  <c r="G19" i="6"/>
  <c r="H39" i="6"/>
  <c r="D24" i="6"/>
  <c r="H12" i="6"/>
  <c r="F17" i="6"/>
  <c r="E43" i="6"/>
  <c r="D34" i="6"/>
  <c r="E32" i="6"/>
  <c r="F40" i="6"/>
  <c r="E10" i="6"/>
  <c r="H6" i="6"/>
  <c r="G38" i="6"/>
  <c r="F43" i="6"/>
  <c r="E12" i="6"/>
  <c r="H33" i="6"/>
  <c r="A3" i="6"/>
  <c r="D40" i="6"/>
  <c r="D11" i="6"/>
  <c r="H41" i="6"/>
  <c r="D37" i="6"/>
  <c r="E48" i="6"/>
  <c r="G14" i="6"/>
  <c r="G37" i="6"/>
  <c r="D38" i="6"/>
  <c r="E18" i="6"/>
  <c r="E21" i="6"/>
  <c r="E7" i="6"/>
  <c r="H20" i="6"/>
  <c r="D47" i="6"/>
  <c r="H43" i="6"/>
  <c r="H45" i="6"/>
  <c r="H15" i="6"/>
  <c r="G35" i="6"/>
  <c r="E37" i="6"/>
  <c r="E6" i="6"/>
  <c r="F8" i="6"/>
  <c r="D31" i="6"/>
  <c r="F13" i="6"/>
  <c r="D23" i="6"/>
  <c r="D15" i="6"/>
  <c r="G39" i="6"/>
  <c r="F34" i="6"/>
  <c r="D48" i="6"/>
  <c r="G11" i="6"/>
  <c r="G6" i="6"/>
  <c r="D33" i="6"/>
  <c r="D6" i="6"/>
  <c r="D7" i="6"/>
  <c r="E16" i="6"/>
  <c r="G20" i="6"/>
  <c r="F12" i="6"/>
  <c r="F7" i="6"/>
  <c r="H13" i="6"/>
  <c r="E14" i="6"/>
  <c r="G17" i="6"/>
  <c r="G9" i="6"/>
  <c r="H23" i="6"/>
  <c r="F11" i="6"/>
  <c r="F32" i="6"/>
  <c r="G40" i="6"/>
  <c r="D22" i="6"/>
  <c r="G44" i="6"/>
  <c r="H36" i="6"/>
  <c r="H38" i="6"/>
  <c r="G42" i="6"/>
  <c r="D32" i="6"/>
  <c r="D17" i="6"/>
  <c r="G43" i="6"/>
  <c r="E47" i="6"/>
  <c r="D36" i="6"/>
  <c r="G24" i="6"/>
  <c r="H14" i="6"/>
  <c r="H8" i="6"/>
  <c r="D8" i="6"/>
  <c r="D16" i="6"/>
  <c r="G33" i="6"/>
  <c r="E46" i="6"/>
  <c r="G18" i="6"/>
  <c r="F42" i="6"/>
  <c r="D13" i="6"/>
  <c r="G13" i="6"/>
  <c r="E33" i="6"/>
  <c r="E19" i="6"/>
  <c r="E41" i="6"/>
  <c r="H19" i="6"/>
  <c r="F16" i="6"/>
  <c r="G21" i="6"/>
  <c r="E20" i="6"/>
  <c r="E9" i="6"/>
  <c r="H16" i="6"/>
  <c r="F30" i="6"/>
  <c r="F37" i="6"/>
  <c r="H22" i="6"/>
  <c r="D45" i="6"/>
  <c r="G45" i="6"/>
  <c r="F31" i="6"/>
  <c r="E35" i="6"/>
  <c r="H21" i="6"/>
  <c r="F10" i="6"/>
  <c r="H40" i="6"/>
  <c r="E31" i="6"/>
  <c r="F36" i="6"/>
  <c r="D43" i="6"/>
  <c r="H32" i="6"/>
  <c r="F20" i="6"/>
  <c r="H24" i="6"/>
  <c r="H42" i="6"/>
  <c r="F21" i="6"/>
  <c r="F39" i="6"/>
  <c r="F18" i="6"/>
  <c r="H9" i="6"/>
  <c r="G7" i="6"/>
  <c r="D20" i="6"/>
  <c r="G36" i="6"/>
  <c r="H37" i="6"/>
  <c r="E23" i="6"/>
  <c r="D39" i="6"/>
  <c r="H30" i="6"/>
  <c r="F14" i="6"/>
  <c r="F23" i="6"/>
  <c r="D46" i="6"/>
  <c r="D9" i="6"/>
  <c r="E36" i="6"/>
  <c r="G31" i="6"/>
  <c r="H31" i="6"/>
  <c r="D35" i="6"/>
  <c r="D10" i="6"/>
  <c r="D42" i="6"/>
  <c r="F35" i="6"/>
  <c r="E30" i="6"/>
  <c r="D41" i="6"/>
  <c r="E38" i="6"/>
  <c r="F22" i="6"/>
  <c r="H18" i="6"/>
  <c r="E8" i="6"/>
  <c r="F9" i="6"/>
  <c r="D44" i="6"/>
  <c r="F6" i="6"/>
  <c r="G34" i="6"/>
  <c r="H35" i="6"/>
  <c r="G30" i="6"/>
  <c r="E24" i="6"/>
  <c r="G22" i="6"/>
  <c r="A27" i="6"/>
  <c r="G32" i="6"/>
  <c r="D12" i="6"/>
  <c r="E15" i="6"/>
  <c r="D30" i="6"/>
  <c r="E39" i="6"/>
  <c r="H7" i="6"/>
  <c r="F33" i="6"/>
  <c r="H34" i="6"/>
  <c r="F15" i="6"/>
  <c r="H44" i="6"/>
  <c r="G23" i="6"/>
  <c r="F19" i="6"/>
  <c r="E11" i="6"/>
  <c r="E44" i="6"/>
  <c r="F38" i="6"/>
  <c r="F24" i="6"/>
  <c r="G15" i="6"/>
  <c r="D14" i="6"/>
  <c r="E42" i="6"/>
  <c r="E34" i="6"/>
  <c r="F44" i="6"/>
  <c r="G10" i="6"/>
  <c r="Q6384" i="2"/>
  <c r="G47" i="6" s="1"/>
  <c r="P6384" i="2"/>
  <c r="F47" i="6" s="1"/>
  <c r="S6384" i="2"/>
  <c r="H47" i="6" s="1"/>
  <c r="Q6383" i="2"/>
  <c r="G46" i="6" s="1"/>
  <c r="P6383" i="2"/>
  <c r="F46" i="6" s="1"/>
  <c r="S6383" i="2"/>
  <c r="H46" i="6" s="1"/>
  <c r="Q6385" i="2" l="1"/>
  <c r="G48" i="6" s="1"/>
  <c r="P6385" i="2"/>
  <c r="F48" i="6" s="1"/>
  <c r="S6385" i="2"/>
  <c r="H4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laurel.benson</author>
    <author>Adam Sparger</author>
    <author>Caffarelli, Peter - AMS</author>
  </authors>
  <commentList>
    <comment ref="J609" authorId="0" shapeId="0" xr:uid="{00000000-0006-0000-0100-000001000000}">
      <text>
        <r>
          <rPr>
            <b/>
            <sz val="9"/>
            <color indexed="81"/>
            <rFont val="Tahoma"/>
            <family val="2"/>
          </rPr>
          <t>laurel.benson:</t>
        </r>
        <r>
          <rPr>
            <sz val="9"/>
            <color indexed="81"/>
            <rFont val="Tahoma"/>
            <family val="2"/>
          </rPr>
          <t xml:space="preserve">
UP did not report tariff for soybean shuttle this month. Tariffs for 1 - 68 cars only.</t>
        </r>
      </text>
    </comment>
    <comment ref="J647" authorId="0" shapeId="0" xr:uid="{00000000-0006-0000-0100-000002000000}">
      <text>
        <r>
          <rPr>
            <b/>
            <sz val="9"/>
            <color indexed="81"/>
            <rFont val="Tahoma"/>
            <family val="2"/>
          </rPr>
          <t>laurel.benson:</t>
        </r>
        <r>
          <rPr>
            <sz val="9"/>
            <color indexed="81"/>
            <rFont val="Tahoma"/>
            <family val="2"/>
          </rPr>
          <t xml:space="preserve">
UP did not report tariff for soybean shuttle this month. Tariffs for 1 - 68 cars only.</t>
        </r>
      </text>
    </comment>
    <comment ref="J685" authorId="0" shapeId="0" xr:uid="{00000000-0006-0000-0100-000003000000}">
      <text>
        <r>
          <rPr>
            <b/>
            <sz val="9"/>
            <color indexed="81"/>
            <rFont val="Tahoma"/>
            <family val="2"/>
          </rPr>
          <t>laurel.benson:</t>
        </r>
        <r>
          <rPr>
            <sz val="9"/>
            <color indexed="81"/>
            <rFont val="Tahoma"/>
            <family val="2"/>
          </rPr>
          <t xml:space="preserve">
UP did not report tariff for soybean shuttle this month. Tariffs for 1 - 68 cars only.</t>
        </r>
      </text>
    </comment>
    <comment ref="J723" authorId="0" shapeId="0" xr:uid="{00000000-0006-0000-0100-000004000000}">
      <text>
        <r>
          <rPr>
            <b/>
            <sz val="9"/>
            <color indexed="81"/>
            <rFont val="Tahoma"/>
            <family val="2"/>
          </rPr>
          <t>laurel.benson:</t>
        </r>
        <r>
          <rPr>
            <sz val="9"/>
            <color indexed="81"/>
            <rFont val="Tahoma"/>
            <family val="2"/>
          </rPr>
          <t xml:space="preserve">
UP did not report tariff for soybean shuttle this month. Tariffs for 1 - 68 cars only.</t>
        </r>
      </text>
    </comment>
    <comment ref="J761" authorId="0" shapeId="0" xr:uid="{00000000-0006-0000-0100-000005000000}">
      <text>
        <r>
          <rPr>
            <b/>
            <sz val="9"/>
            <color indexed="81"/>
            <rFont val="Tahoma"/>
            <family val="2"/>
          </rPr>
          <t>laurel.benson:</t>
        </r>
        <r>
          <rPr>
            <sz val="9"/>
            <color indexed="81"/>
            <rFont val="Tahoma"/>
            <family val="2"/>
          </rPr>
          <t xml:space="preserve">
UP did not report tariff for soybean shuttle this month. Tariffs for 1 - 68 cars only.</t>
        </r>
      </text>
    </comment>
    <comment ref="J1460" authorId="1" shapeId="0" xr:uid="{00000000-0006-0000-0100-000006000000}">
      <text>
        <r>
          <rPr>
            <b/>
            <sz val="9"/>
            <color indexed="81"/>
            <rFont val="Tahoma"/>
            <family val="2"/>
          </rPr>
          <t>Adam Sparger:</t>
        </r>
        <r>
          <rPr>
            <sz val="9"/>
            <color indexed="81"/>
            <rFont val="Tahoma"/>
            <family val="2"/>
          </rPr>
          <t xml:space="preserve">
25-49 cars</t>
        </r>
      </text>
    </comment>
    <comment ref="J1498" authorId="1" shapeId="0" xr:uid="{00000000-0006-0000-0100-000007000000}">
      <text>
        <r>
          <rPr>
            <b/>
            <sz val="9"/>
            <color indexed="81"/>
            <rFont val="Tahoma"/>
            <family val="2"/>
          </rPr>
          <t>Adam Sparger:</t>
        </r>
        <r>
          <rPr>
            <sz val="9"/>
            <color indexed="81"/>
            <rFont val="Tahoma"/>
            <family val="2"/>
          </rPr>
          <t xml:space="preserve">
25-49 cars</t>
        </r>
      </text>
    </comment>
    <comment ref="J1536" authorId="1" shapeId="0" xr:uid="{00000000-0006-0000-0100-000008000000}">
      <text>
        <r>
          <rPr>
            <b/>
            <sz val="9"/>
            <color indexed="81"/>
            <rFont val="Tahoma"/>
            <family val="2"/>
          </rPr>
          <t>Adam Sparger:</t>
        </r>
        <r>
          <rPr>
            <sz val="9"/>
            <color indexed="81"/>
            <rFont val="Tahoma"/>
            <family val="2"/>
          </rPr>
          <t xml:space="preserve">
25-49 cars</t>
        </r>
      </text>
    </comment>
    <comment ref="J1574" authorId="1" shapeId="0" xr:uid="{00000000-0006-0000-0100-000009000000}">
      <text>
        <r>
          <rPr>
            <b/>
            <sz val="9"/>
            <color indexed="81"/>
            <rFont val="Tahoma"/>
            <family val="2"/>
          </rPr>
          <t>Adam Sparger:</t>
        </r>
        <r>
          <rPr>
            <sz val="9"/>
            <color indexed="81"/>
            <rFont val="Tahoma"/>
            <family val="2"/>
          </rPr>
          <t xml:space="preserve">
25-49 cars</t>
        </r>
      </text>
    </comment>
    <comment ref="J1612" authorId="1" shapeId="0" xr:uid="{00000000-0006-0000-0100-00000A000000}">
      <text>
        <r>
          <rPr>
            <b/>
            <sz val="9"/>
            <color indexed="81"/>
            <rFont val="Tahoma"/>
            <family val="2"/>
          </rPr>
          <t>Adam Sparger:</t>
        </r>
        <r>
          <rPr>
            <sz val="9"/>
            <color indexed="81"/>
            <rFont val="Tahoma"/>
            <family val="2"/>
          </rPr>
          <t xml:space="preserve">
25-49 cars</t>
        </r>
      </text>
    </comment>
    <comment ref="J1650" authorId="1" shapeId="0" xr:uid="{00000000-0006-0000-0100-00000B000000}">
      <text>
        <r>
          <rPr>
            <b/>
            <sz val="9"/>
            <color indexed="81"/>
            <rFont val="Tahoma"/>
            <family val="2"/>
          </rPr>
          <t>Adam Sparger:</t>
        </r>
        <r>
          <rPr>
            <sz val="9"/>
            <color indexed="81"/>
            <rFont val="Tahoma"/>
            <family val="2"/>
          </rPr>
          <t xml:space="preserve">
25-49 cars</t>
        </r>
      </text>
    </comment>
    <comment ref="J1688" authorId="1" shapeId="0" xr:uid="{00000000-0006-0000-0100-00000C000000}">
      <text>
        <r>
          <rPr>
            <b/>
            <sz val="9"/>
            <color indexed="81"/>
            <rFont val="Tahoma"/>
            <family val="2"/>
          </rPr>
          <t>Adam Sparger:</t>
        </r>
        <r>
          <rPr>
            <sz val="9"/>
            <color indexed="81"/>
            <rFont val="Tahoma"/>
            <family val="2"/>
          </rPr>
          <t xml:space="preserve">
25-49 cars</t>
        </r>
      </text>
    </comment>
    <comment ref="J1726" authorId="1" shapeId="0" xr:uid="{00000000-0006-0000-0100-00000D000000}">
      <text>
        <r>
          <rPr>
            <b/>
            <sz val="9"/>
            <color indexed="81"/>
            <rFont val="Tahoma"/>
            <family val="2"/>
          </rPr>
          <t>Adam Sparger:</t>
        </r>
        <r>
          <rPr>
            <sz val="9"/>
            <color indexed="81"/>
            <rFont val="Tahoma"/>
            <family val="2"/>
          </rPr>
          <t xml:space="preserve">
25-49 cars</t>
        </r>
      </text>
    </comment>
    <comment ref="J1764" authorId="1" shapeId="0" xr:uid="{00000000-0006-0000-0100-00000E000000}">
      <text>
        <r>
          <rPr>
            <b/>
            <sz val="9"/>
            <color indexed="81"/>
            <rFont val="Tahoma"/>
            <family val="2"/>
          </rPr>
          <t>Adam Sparger:</t>
        </r>
        <r>
          <rPr>
            <sz val="9"/>
            <color indexed="81"/>
            <rFont val="Tahoma"/>
            <family val="2"/>
          </rPr>
          <t xml:space="preserve">
25-49 cars</t>
        </r>
      </text>
    </comment>
    <comment ref="J1802" authorId="1" shapeId="0" xr:uid="{00000000-0006-0000-0100-00000F000000}">
      <text>
        <r>
          <rPr>
            <b/>
            <sz val="9"/>
            <color indexed="81"/>
            <rFont val="Tahoma"/>
            <family val="2"/>
          </rPr>
          <t>Adam Sparger:</t>
        </r>
        <r>
          <rPr>
            <sz val="9"/>
            <color indexed="81"/>
            <rFont val="Tahoma"/>
            <family val="2"/>
          </rPr>
          <t xml:space="preserve">
25-49 cars</t>
        </r>
      </text>
    </comment>
    <comment ref="J1826" authorId="1" shapeId="0" xr:uid="{00000000-0006-0000-0100-000010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1840" authorId="1" shapeId="0" xr:uid="{00000000-0006-0000-0100-000011000000}">
      <text>
        <r>
          <rPr>
            <b/>
            <sz val="9"/>
            <color indexed="81"/>
            <rFont val="Tahoma"/>
            <family val="2"/>
          </rPr>
          <t>Adam Sparger:</t>
        </r>
        <r>
          <rPr>
            <sz val="9"/>
            <color indexed="81"/>
            <rFont val="Tahoma"/>
            <family val="2"/>
          </rPr>
          <t xml:space="preserve">
25-49 cars</t>
        </r>
      </text>
    </comment>
    <comment ref="J1864" authorId="1" shapeId="0" xr:uid="{00000000-0006-0000-0100-000012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1878" authorId="1" shapeId="0" xr:uid="{00000000-0006-0000-0100-000013000000}">
      <text>
        <r>
          <rPr>
            <b/>
            <sz val="9"/>
            <color indexed="81"/>
            <rFont val="Tahoma"/>
            <family val="2"/>
          </rPr>
          <t>Adam Sparger:</t>
        </r>
        <r>
          <rPr>
            <sz val="9"/>
            <color indexed="81"/>
            <rFont val="Tahoma"/>
            <family val="2"/>
          </rPr>
          <t xml:space="preserve">
25-49 cars</t>
        </r>
      </text>
    </comment>
    <comment ref="J1902" authorId="1" shapeId="0" xr:uid="{00000000-0006-0000-0100-000014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1916" authorId="1" shapeId="0" xr:uid="{00000000-0006-0000-0100-000015000000}">
      <text>
        <r>
          <rPr>
            <b/>
            <sz val="9"/>
            <color indexed="81"/>
            <rFont val="Tahoma"/>
            <family val="2"/>
          </rPr>
          <t>Adam Sparger:</t>
        </r>
        <r>
          <rPr>
            <sz val="9"/>
            <color indexed="81"/>
            <rFont val="Tahoma"/>
            <family val="2"/>
          </rPr>
          <t xml:space="preserve">
25-49 cars</t>
        </r>
      </text>
    </comment>
    <comment ref="J1940" authorId="1" shapeId="0" xr:uid="{00000000-0006-0000-0100-000016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1954" authorId="1" shapeId="0" xr:uid="{00000000-0006-0000-0100-000017000000}">
      <text>
        <r>
          <rPr>
            <b/>
            <sz val="9"/>
            <color indexed="81"/>
            <rFont val="Tahoma"/>
            <family val="2"/>
          </rPr>
          <t>Adam Sparger:</t>
        </r>
        <r>
          <rPr>
            <sz val="9"/>
            <color indexed="81"/>
            <rFont val="Tahoma"/>
            <family val="2"/>
          </rPr>
          <t xml:space="preserve">
25-49 cars</t>
        </r>
      </text>
    </comment>
    <comment ref="J1978" authorId="1" shapeId="0" xr:uid="{00000000-0006-0000-0100-000018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1992" authorId="1" shapeId="0" xr:uid="{00000000-0006-0000-0100-000019000000}">
      <text>
        <r>
          <rPr>
            <b/>
            <sz val="9"/>
            <color indexed="81"/>
            <rFont val="Tahoma"/>
            <family val="2"/>
          </rPr>
          <t>Adam Sparger:</t>
        </r>
        <r>
          <rPr>
            <sz val="9"/>
            <color indexed="81"/>
            <rFont val="Tahoma"/>
            <family val="2"/>
          </rPr>
          <t xml:space="preserve">
25-49 cars</t>
        </r>
      </text>
    </comment>
    <comment ref="J2016" authorId="1" shapeId="0" xr:uid="{00000000-0006-0000-0100-00001A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030" authorId="1" shapeId="0" xr:uid="{00000000-0006-0000-0100-00001B000000}">
      <text>
        <r>
          <rPr>
            <b/>
            <sz val="9"/>
            <color indexed="81"/>
            <rFont val="Tahoma"/>
            <family val="2"/>
          </rPr>
          <t>Adam Sparger:</t>
        </r>
        <r>
          <rPr>
            <sz val="9"/>
            <color indexed="81"/>
            <rFont val="Tahoma"/>
            <family val="2"/>
          </rPr>
          <t xml:space="preserve">
25-49 cars</t>
        </r>
      </text>
    </comment>
    <comment ref="J2054" authorId="1" shapeId="0" xr:uid="{00000000-0006-0000-0100-00001C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068" authorId="1" shapeId="0" xr:uid="{00000000-0006-0000-0100-00001D000000}">
      <text>
        <r>
          <rPr>
            <b/>
            <sz val="9"/>
            <color indexed="81"/>
            <rFont val="Tahoma"/>
            <family val="2"/>
          </rPr>
          <t>Adam Sparger:</t>
        </r>
        <r>
          <rPr>
            <sz val="9"/>
            <color indexed="81"/>
            <rFont val="Tahoma"/>
            <family val="2"/>
          </rPr>
          <t xml:space="preserve">
25-49 cars</t>
        </r>
      </text>
    </comment>
    <comment ref="J2092" authorId="1" shapeId="0" xr:uid="{00000000-0006-0000-0100-00001E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106" authorId="1" shapeId="0" xr:uid="{00000000-0006-0000-0100-00001F000000}">
      <text>
        <r>
          <rPr>
            <b/>
            <sz val="9"/>
            <color indexed="81"/>
            <rFont val="Tahoma"/>
            <family val="2"/>
          </rPr>
          <t>Adam Sparger:</t>
        </r>
        <r>
          <rPr>
            <sz val="9"/>
            <color indexed="81"/>
            <rFont val="Tahoma"/>
            <family val="2"/>
          </rPr>
          <t xml:space="preserve">
25-49 cars</t>
        </r>
      </text>
    </comment>
    <comment ref="J2130" authorId="1" shapeId="0" xr:uid="{00000000-0006-0000-0100-000020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144" authorId="1" shapeId="0" xr:uid="{00000000-0006-0000-0100-000021000000}">
      <text>
        <r>
          <rPr>
            <b/>
            <sz val="9"/>
            <color indexed="81"/>
            <rFont val="Tahoma"/>
            <family val="2"/>
          </rPr>
          <t>Adam Sparger:</t>
        </r>
        <r>
          <rPr>
            <sz val="9"/>
            <color indexed="81"/>
            <rFont val="Tahoma"/>
            <family val="2"/>
          </rPr>
          <t xml:space="preserve">
25-49 cars</t>
        </r>
      </text>
    </comment>
    <comment ref="J2168" authorId="1" shapeId="0" xr:uid="{00000000-0006-0000-0100-000022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182" authorId="1" shapeId="0" xr:uid="{00000000-0006-0000-0100-000023000000}">
      <text>
        <r>
          <rPr>
            <b/>
            <sz val="9"/>
            <color indexed="81"/>
            <rFont val="Tahoma"/>
            <family val="2"/>
          </rPr>
          <t>Adam Sparger:</t>
        </r>
        <r>
          <rPr>
            <sz val="9"/>
            <color indexed="81"/>
            <rFont val="Tahoma"/>
            <family val="2"/>
          </rPr>
          <t xml:space="preserve">
25-49 cars</t>
        </r>
      </text>
    </comment>
    <comment ref="J2206" authorId="1" shapeId="0" xr:uid="{00000000-0006-0000-0100-000024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220" authorId="1" shapeId="0" xr:uid="{00000000-0006-0000-0100-000025000000}">
      <text>
        <r>
          <rPr>
            <b/>
            <sz val="9"/>
            <color indexed="81"/>
            <rFont val="Tahoma"/>
            <family val="2"/>
          </rPr>
          <t>Adam Sparger:</t>
        </r>
        <r>
          <rPr>
            <sz val="9"/>
            <color indexed="81"/>
            <rFont val="Tahoma"/>
            <family val="2"/>
          </rPr>
          <t xml:space="preserve">
25-49 cars</t>
        </r>
      </text>
    </comment>
    <comment ref="J2244" authorId="1" shapeId="0" xr:uid="{00000000-0006-0000-0100-000026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258" authorId="1" shapeId="0" xr:uid="{00000000-0006-0000-0100-000027000000}">
      <text>
        <r>
          <rPr>
            <b/>
            <sz val="9"/>
            <color indexed="81"/>
            <rFont val="Tahoma"/>
            <family val="2"/>
          </rPr>
          <t>Adam Sparger:</t>
        </r>
        <r>
          <rPr>
            <sz val="9"/>
            <color indexed="81"/>
            <rFont val="Tahoma"/>
            <family val="2"/>
          </rPr>
          <t xml:space="preserve">
25-49 cars</t>
        </r>
      </text>
    </comment>
    <comment ref="J2282" authorId="1" shapeId="0" xr:uid="{00000000-0006-0000-0100-000028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296" authorId="1" shapeId="0" xr:uid="{00000000-0006-0000-0100-000029000000}">
      <text>
        <r>
          <rPr>
            <b/>
            <sz val="9"/>
            <color indexed="81"/>
            <rFont val="Tahoma"/>
            <family val="2"/>
          </rPr>
          <t>Adam Sparger:</t>
        </r>
        <r>
          <rPr>
            <sz val="9"/>
            <color indexed="81"/>
            <rFont val="Tahoma"/>
            <family val="2"/>
          </rPr>
          <t xml:space="preserve">
25-49 cars</t>
        </r>
      </text>
    </comment>
    <comment ref="J2320" authorId="1" shapeId="0" xr:uid="{00000000-0006-0000-0100-00002A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334" authorId="1" shapeId="0" xr:uid="{00000000-0006-0000-0100-00002B000000}">
      <text>
        <r>
          <rPr>
            <b/>
            <sz val="9"/>
            <color indexed="81"/>
            <rFont val="Tahoma"/>
            <family val="2"/>
          </rPr>
          <t>Adam Sparger:</t>
        </r>
        <r>
          <rPr>
            <sz val="9"/>
            <color indexed="81"/>
            <rFont val="Tahoma"/>
            <family val="2"/>
          </rPr>
          <t xml:space="preserve">
25-49 cars</t>
        </r>
      </text>
    </comment>
    <comment ref="J2358" authorId="1" shapeId="0" xr:uid="{00000000-0006-0000-0100-00002C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372" authorId="1" shapeId="0" xr:uid="{00000000-0006-0000-0100-00002D000000}">
      <text>
        <r>
          <rPr>
            <b/>
            <sz val="9"/>
            <color indexed="81"/>
            <rFont val="Tahoma"/>
            <family val="2"/>
          </rPr>
          <t>Adam Sparger:</t>
        </r>
        <r>
          <rPr>
            <sz val="9"/>
            <color indexed="81"/>
            <rFont val="Tahoma"/>
            <family val="2"/>
          </rPr>
          <t xml:space="preserve">
25-49 cars</t>
        </r>
      </text>
    </comment>
    <comment ref="J2396" authorId="1" shapeId="0" xr:uid="{00000000-0006-0000-0100-00002E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410" authorId="1" shapeId="0" xr:uid="{00000000-0006-0000-0100-00002F000000}">
      <text>
        <r>
          <rPr>
            <b/>
            <sz val="9"/>
            <color indexed="81"/>
            <rFont val="Tahoma"/>
            <family val="2"/>
          </rPr>
          <t>Adam Sparger:</t>
        </r>
        <r>
          <rPr>
            <sz val="9"/>
            <color indexed="81"/>
            <rFont val="Tahoma"/>
            <family val="2"/>
          </rPr>
          <t xml:space="preserve">
25-49 cars</t>
        </r>
      </text>
    </comment>
    <comment ref="J2434" authorId="1" shapeId="0" xr:uid="{00000000-0006-0000-0100-000030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448" authorId="1" shapeId="0" xr:uid="{00000000-0006-0000-0100-000031000000}">
      <text>
        <r>
          <rPr>
            <b/>
            <sz val="9"/>
            <color indexed="81"/>
            <rFont val="Tahoma"/>
            <family val="2"/>
          </rPr>
          <t>Adam Sparger:</t>
        </r>
        <r>
          <rPr>
            <sz val="9"/>
            <color indexed="81"/>
            <rFont val="Tahoma"/>
            <family val="2"/>
          </rPr>
          <t xml:space="preserve">
25-49 cars</t>
        </r>
      </text>
    </comment>
    <comment ref="J2472" authorId="1" shapeId="0" xr:uid="{00000000-0006-0000-0100-000032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473" authorId="2" shapeId="0" xr:uid="{00000000-0006-0000-0100-000033000000}">
      <text>
        <r>
          <rPr>
            <b/>
            <sz val="9"/>
            <color indexed="81"/>
            <rFont val="Tahoma"/>
            <family val="2"/>
          </rPr>
          <t>Caffarelli, Peter - AMS:</t>
        </r>
        <r>
          <rPr>
            <sz val="9"/>
            <color indexed="81"/>
            <rFont val="Tahoma"/>
            <family val="2"/>
          </rPr>
          <t xml:space="preserve">
Expiring 11/3/15.</t>
        </r>
      </text>
    </comment>
    <comment ref="J2479" authorId="2" shapeId="0" xr:uid="{00000000-0006-0000-0100-000034000000}">
      <text>
        <r>
          <rPr>
            <b/>
            <sz val="9"/>
            <color indexed="81"/>
            <rFont val="Tahoma"/>
            <family val="2"/>
          </rPr>
          <t>Caffarelli, Peter - AMS:</t>
        </r>
        <r>
          <rPr>
            <sz val="9"/>
            <color indexed="81"/>
            <rFont val="Tahoma"/>
            <family val="2"/>
          </rPr>
          <t xml:space="preserve">
Expires 11/9. New rate (check) on 11/10 is $3,681.</t>
        </r>
      </text>
    </comment>
    <comment ref="J2486" authorId="1" shapeId="0" xr:uid="{00000000-0006-0000-0100-000035000000}">
      <text>
        <r>
          <rPr>
            <b/>
            <sz val="9"/>
            <color indexed="81"/>
            <rFont val="Tahoma"/>
            <family val="2"/>
          </rPr>
          <t>Adam Sparger:</t>
        </r>
        <r>
          <rPr>
            <sz val="9"/>
            <color indexed="81"/>
            <rFont val="Tahoma"/>
            <family val="2"/>
          </rPr>
          <t xml:space="preserve">
25-49 cars</t>
        </r>
      </text>
    </comment>
    <comment ref="J2490" authorId="2" shapeId="0" xr:uid="{00000000-0006-0000-0100-000036000000}">
      <text>
        <r>
          <rPr>
            <b/>
            <sz val="9"/>
            <color indexed="81"/>
            <rFont val="Tahoma"/>
            <family val="2"/>
          </rPr>
          <t>Caffarelli, Peter - AMS:</t>
        </r>
        <r>
          <rPr>
            <sz val="9"/>
            <color indexed="81"/>
            <rFont val="Tahoma"/>
            <family val="2"/>
          </rPr>
          <t xml:space="preserve">
Expires 11/9. New rate (check) on 11/10 is $4,395.</t>
        </r>
      </text>
    </comment>
    <comment ref="J2499" authorId="2" shapeId="0" xr:uid="{00000000-0006-0000-0100-000037000000}">
      <text>
        <r>
          <rPr>
            <b/>
            <sz val="9"/>
            <color indexed="81"/>
            <rFont val="Tahoma"/>
            <family val="2"/>
          </rPr>
          <t>Caffarelli, Peter - AMS:</t>
        </r>
        <r>
          <rPr>
            <sz val="9"/>
            <color indexed="81"/>
            <rFont val="Tahoma"/>
            <family val="2"/>
          </rPr>
          <t xml:space="preserve">
Expires 11/9. New rate (check) on 11/10 is $3,481.</t>
        </r>
      </text>
    </comment>
    <comment ref="J2510" authorId="1" shapeId="0" xr:uid="{00000000-0006-0000-0100-000038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511" authorId="2" shapeId="0" xr:uid="{00000000-0006-0000-0100-000039000000}">
      <text>
        <r>
          <rPr>
            <b/>
            <sz val="9"/>
            <color indexed="81"/>
            <rFont val="Tahoma"/>
            <family val="2"/>
          </rPr>
          <t>Caffarelli, Peter - AMS:</t>
        </r>
        <r>
          <rPr>
            <sz val="9"/>
            <color indexed="81"/>
            <rFont val="Tahoma"/>
            <family val="2"/>
          </rPr>
          <t xml:space="preserve">
Expiring 11/3/15.</t>
        </r>
      </text>
    </comment>
    <comment ref="J2524" authorId="1" shapeId="0" xr:uid="{00000000-0006-0000-0100-00003A000000}">
      <text>
        <r>
          <rPr>
            <b/>
            <sz val="9"/>
            <color indexed="81"/>
            <rFont val="Tahoma"/>
            <family val="2"/>
          </rPr>
          <t>Adam Sparger:</t>
        </r>
        <r>
          <rPr>
            <sz val="9"/>
            <color indexed="81"/>
            <rFont val="Tahoma"/>
            <family val="2"/>
          </rPr>
          <t xml:space="preserve">
25-49 cars</t>
        </r>
      </text>
    </comment>
    <comment ref="J2548" authorId="1" shapeId="0" xr:uid="{00000000-0006-0000-0100-00003B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562" authorId="1" shapeId="0" xr:uid="{00000000-0006-0000-0100-00003C000000}">
      <text>
        <r>
          <rPr>
            <b/>
            <sz val="9"/>
            <color indexed="81"/>
            <rFont val="Tahoma"/>
            <family val="2"/>
          </rPr>
          <t>Adam Sparger:</t>
        </r>
        <r>
          <rPr>
            <sz val="9"/>
            <color indexed="81"/>
            <rFont val="Tahoma"/>
            <family val="2"/>
          </rPr>
          <t xml:space="preserve">
25-49 cars</t>
        </r>
      </text>
    </comment>
    <comment ref="J2586" authorId="1" shapeId="0" xr:uid="{00000000-0006-0000-0100-00003D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600" authorId="1" shapeId="0" xr:uid="{00000000-0006-0000-0100-00003E000000}">
      <text>
        <r>
          <rPr>
            <b/>
            <sz val="9"/>
            <color indexed="81"/>
            <rFont val="Tahoma"/>
            <family val="2"/>
          </rPr>
          <t>Adam Sparger:</t>
        </r>
        <r>
          <rPr>
            <sz val="9"/>
            <color indexed="81"/>
            <rFont val="Tahoma"/>
            <family val="2"/>
          </rPr>
          <t xml:space="preserve">
25-49 cars</t>
        </r>
      </text>
    </comment>
    <comment ref="J2624" authorId="1" shapeId="0" xr:uid="{00000000-0006-0000-0100-00003F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638" authorId="1" shapeId="0" xr:uid="{00000000-0006-0000-0100-000040000000}">
      <text>
        <r>
          <rPr>
            <b/>
            <sz val="9"/>
            <color indexed="81"/>
            <rFont val="Tahoma"/>
            <family val="2"/>
          </rPr>
          <t>Adam Sparger:</t>
        </r>
        <r>
          <rPr>
            <sz val="9"/>
            <color indexed="81"/>
            <rFont val="Tahoma"/>
            <family val="2"/>
          </rPr>
          <t xml:space="preserve">
25-49 cars</t>
        </r>
      </text>
    </comment>
    <comment ref="J2662" authorId="1" shapeId="0" xr:uid="{00000000-0006-0000-0100-000041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676" authorId="1" shapeId="0" xr:uid="{00000000-0006-0000-0100-000042000000}">
      <text>
        <r>
          <rPr>
            <b/>
            <sz val="9"/>
            <color indexed="81"/>
            <rFont val="Tahoma"/>
            <family val="2"/>
          </rPr>
          <t>Adam Sparger:</t>
        </r>
        <r>
          <rPr>
            <sz val="9"/>
            <color indexed="81"/>
            <rFont val="Tahoma"/>
            <family val="2"/>
          </rPr>
          <t xml:space="preserve">
25-49 cars</t>
        </r>
      </text>
    </comment>
    <comment ref="J2700" authorId="1" shapeId="0" xr:uid="{00000000-0006-0000-0100-000043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714" authorId="1" shapeId="0" xr:uid="{00000000-0006-0000-0100-000044000000}">
      <text>
        <r>
          <rPr>
            <b/>
            <sz val="9"/>
            <color indexed="81"/>
            <rFont val="Tahoma"/>
            <family val="2"/>
          </rPr>
          <t>Adam Sparger:</t>
        </r>
        <r>
          <rPr>
            <sz val="9"/>
            <color indexed="81"/>
            <rFont val="Tahoma"/>
            <family val="2"/>
          </rPr>
          <t xml:space="preserve">
25-49 cars</t>
        </r>
      </text>
    </comment>
    <comment ref="J2738" authorId="1" shapeId="0" xr:uid="{00000000-0006-0000-0100-000045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752" authorId="1" shapeId="0" xr:uid="{00000000-0006-0000-0100-000046000000}">
      <text>
        <r>
          <rPr>
            <b/>
            <sz val="9"/>
            <color indexed="81"/>
            <rFont val="Tahoma"/>
            <family val="2"/>
          </rPr>
          <t>Adam Sparger:</t>
        </r>
        <r>
          <rPr>
            <sz val="9"/>
            <color indexed="81"/>
            <rFont val="Tahoma"/>
            <family val="2"/>
          </rPr>
          <t xml:space="preserve">
25-49 cars</t>
        </r>
      </text>
    </comment>
    <comment ref="J2776" authorId="1" shapeId="0" xr:uid="{00000000-0006-0000-0100-000047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790" authorId="1" shapeId="0" xr:uid="{00000000-0006-0000-0100-000048000000}">
      <text>
        <r>
          <rPr>
            <b/>
            <sz val="9"/>
            <color indexed="81"/>
            <rFont val="Tahoma"/>
            <family val="2"/>
          </rPr>
          <t>Adam Sparger:</t>
        </r>
        <r>
          <rPr>
            <sz val="9"/>
            <color indexed="81"/>
            <rFont val="Tahoma"/>
            <family val="2"/>
          </rPr>
          <t xml:space="preserve">
25-49 cars</t>
        </r>
      </text>
    </comment>
    <comment ref="J2814" authorId="1" shapeId="0" xr:uid="{00000000-0006-0000-0100-000049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828" authorId="1" shapeId="0" xr:uid="{00000000-0006-0000-0100-00004A000000}">
      <text>
        <r>
          <rPr>
            <b/>
            <sz val="9"/>
            <color indexed="81"/>
            <rFont val="Tahoma"/>
            <family val="2"/>
          </rPr>
          <t>Adam Sparger:</t>
        </r>
        <r>
          <rPr>
            <sz val="9"/>
            <color indexed="81"/>
            <rFont val="Tahoma"/>
            <family val="2"/>
          </rPr>
          <t xml:space="preserve">
25-49 cars</t>
        </r>
      </text>
    </comment>
    <comment ref="J2852" authorId="1" shapeId="0" xr:uid="{00000000-0006-0000-0100-00004B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866" authorId="1" shapeId="0" xr:uid="{00000000-0006-0000-0100-00004C000000}">
      <text>
        <r>
          <rPr>
            <b/>
            <sz val="9"/>
            <color indexed="81"/>
            <rFont val="Tahoma"/>
            <family val="2"/>
          </rPr>
          <t>Adam Sparger:</t>
        </r>
        <r>
          <rPr>
            <sz val="9"/>
            <color indexed="81"/>
            <rFont val="Tahoma"/>
            <family val="2"/>
          </rPr>
          <t xml:space="preserve">
25-49 cars</t>
        </r>
      </text>
    </comment>
    <comment ref="J2890" authorId="1" shapeId="0" xr:uid="{00000000-0006-0000-0100-00004D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904" authorId="1" shapeId="0" xr:uid="{00000000-0006-0000-0100-00004E000000}">
      <text>
        <r>
          <rPr>
            <b/>
            <sz val="9"/>
            <color indexed="81"/>
            <rFont val="Tahoma"/>
            <family val="2"/>
          </rPr>
          <t>Adam Sparger:</t>
        </r>
        <r>
          <rPr>
            <sz val="9"/>
            <color indexed="81"/>
            <rFont val="Tahoma"/>
            <family val="2"/>
          </rPr>
          <t xml:space="preserve">
25-49 cars</t>
        </r>
      </text>
    </comment>
    <comment ref="J2928" authorId="1" shapeId="0" xr:uid="{00000000-0006-0000-0100-00004F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942" authorId="1" shapeId="0" xr:uid="{00000000-0006-0000-0100-000050000000}">
      <text>
        <r>
          <rPr>
            <b/>
            <sz val="9"/>
            <color indexed="81"/>
            <rFont val="Tahoma"/>
            <family val="2"/>
          </rPr>
          <t>Adam Sparger:</t>
        </r>
        <r>
          <rPr>
            <sz val="9"/>
            <color indexed="81"/>
            <rFont val="Tahoma"/>
            <family val="2"/>
          </rPr>
          <t xml:space="preserve">
25-49 cars</t>
        </r>
      </text>
    </comment>
    <comment ref="J2966" authorId="1" shapeId="0" xr:uid="{00000000-0006-0000-0100-000051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2980" authorId="1" shapeId="0" xr:uid="{00000000-0006-0000-0100-000052000000}">
      <text>
        <r>
          <rPr>
            <b/>
            <sz val="9"/>
            <color indexed="81"/>
            <rFont val="Tahoma"/>
            <family val="2"/>
          </rPr>
          <t>Adam Sparger:</t>
        </r>
        <r>
          <rPr>
            <sz val="9"/>
            <color indexed="81"/>
            <rFont val="Tahoma"/>
            <family val="2"/>
          </rPr>
          <t xml:space="preserve">
25-49 cars</t>
        </r>
      </text>
    </comment>
    <comment ref="J3004" authorId="1" shapeId="0" xr:uid="{00000000-0006-0000-0100-000053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018" authorId="1" shapeId="0" xr:uid="{00000000-0006-0000-0100-000054000000}">
      <text>
        <r>
          <rPr>
            <b/>
            <sz val="9"/>
            <color indexed="81"/>
            <rFont val="Tahoma"/>
            <family val="2"/>
          </rPr>
          <t>Adam Sparger:</t>
        </r>
        <r>
          <rPr>
            <sz val="9"/>
            <color indexed="81"/>
            <rFont val="Tahoma"/>
            <family val="2"/>
          </rPr>
          <t xml:space="preserve">
25-49 cars</t>
        </r>
      </text>
    </comment>
    <comment ref="J3042" authorId="1" shapeId="0" xr:uid="{00000000-0006-0000-0100-000055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056" authorId="1" shapeId="0" xr:uid="{00000000-0006-0000-0100-000056000000}">
      <text>
        <r>
          <rPr>
            <b/>
            <sz val="9"/>
            <color indexed="81"/>
            <rFont val="Tahoma"/>
            <family val="2"/>
          </rPr>
          <t>Adam Sparger:</t>
        </r>
        <r>
          <rPr>
            <sz val="9"/>
            <color indexed="81"/>
            <rFont val="Tahoma"/>
            <family val="2"/>
          </rPr>
          <t xml:space="preserve">
25-49 cars</t>
        </r>
      </text>
    </comment>
    <comment ref="J3080" authorId="1" shapeId="0" xr:uid="{00000000-0006-0000-0100-000057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094" authorId="1" shapeId="0" xr:uid="{00000000-0006-0000-0100-000058000000}">
      <text>
        <r>
          <rPr>
            <b/>
            <sz val="9"/>
            <color indexed="81"/>
            <rFont val="Tahoma"/>
            <family val="2"/>
          </rPr>
          <t>Adam Sparger:</t>
        </r>
        <r>
          <rPr>
            <sz val="9"/>
            <color indexed="81"/>
            <rFont val="Tahoma"/>
            <family val="2"/>
          </rPr>
          <t xml:space="preserve">
25-49 cars</t>
        </r>
      </text>
    </comment>
    <comment ref="J3118" authorId="1" shapeId="0" xr:uid="{00000000-0006-0000-0100-000059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132" authorId="1" shapeId="0" xr:uid="{00000000-0006-0000-0100-00005A000000}">
      <text>
        <r>
          <rPr>
            <b/>
            <sz val="9"/>
            <color indexed="81"/>
            <rFont val="Tahoma"/>
            <family val="2"/>
          </rPr>
          <t>Adam Sparger:</t>
        </r>
        <r>
          <rPr>
            <sz val="9"/>
            <color indexed="81"/>
            <rFont val="Tahoma"/>
            <family val="2"/>
          </rPr>
          <t xml:space="preserve">
25-49 cars</t>
        </r>
      </text>
    </comment>
    <comment ref="J3156" authorId="1" shapeId="0" xr:uid="{00000000-0006-0000-0100-00005B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170" authorId="1" shapeId="0" xr:uid="{00000000-0006-0000-0100-00005C000000}">
      <text>
        <r>
          <rPr>
            <b/>
            <sz val="9"/>
            <color indexed="81"/>
            <rFont val="Tahoma"/>
            <family val="2"/>
          </rPr>
          <t>Adam Sparger:</t>
        </r>
        <r>
          <rPr>
            <sz val="9"/>
            <color indexed="81"/>
            <rFont val="Tahoma"/>
            <family val="2"/>
          </rPr>
          <t xml:space="preserve">
25-49 cars</t>
        </r>
      </text>
    </comment>
    <comment ref="J3194" authorId="1" shapeId="0" xr:uid="{00000000-0006-0000-0100-00005D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208" authorId="1" shapeId="0" xr:uid="{00000000-0006-0000-0100-00005E000000}">
      <text>
        <r>
          <rPr>
            <b/>
            <sz val="9"/>
            <color indexed="81"/>
            <rFont val="Tahoma"/>
            <family val="2"/>
          </rPr>
          <t>Adam Sparger:</t>
        </r>
        <r>
          <rPr>
            <sz val="9"/>
            <color indexed="81"/>
            <rFont val="Tahoma"/>
            <family val="2"/>
          </rPr>
          <t xml:space="preserve">
25-49 cars</t>
        </r>
      </text>
    </comment>
    <comment ref="J3232" authorId="1" shapeId="0" xr:uid="{00000000-0006-0000-0100-00005F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246" authorId="1" shapeId="0" xr:uid="{00000000-0006-0000-0100-000060000000}">
      <text>
        <r>
          <rPr>
            <b/>
            <sz val="9"/>
            <color indexed="81"/>
            <rFont val="Tahoma"/>
            <family val="2"/>
          </rPr>
          <t>Adam Sparger:</t>
        </r>
        <r>
          <rPr>
            <sz val="9"/>
            <color indexed="81"/>
            <rFont val="Tahoma"/>
            <family val="2"/>
          </rPr>
          <t xml:space="preserve">
25-49 cars</t>
        </r>
      </text>
    </comment>
    <comment ref="J3270" authorId="1" shapeId="0" xr:uid="{00000000-0006-0000-0100-000061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284" authorId="1" shapeId="0" xr:uid="{00000000-0006-0000-0100-000062000000}">
      <text>
        <r>
          <rPr>
            <b/>
            <sz val="9"/>
            <color indexed="81"/>
            <rFont val="Tahoma"/>
            <family val="2"/>
          </rPr>
          <t>Adam Sparger:</t>
        </r>
        <r>
          <rPr>
            <sz val="9"/>
            <color indexed="81"/>
            <rFont val="Tahoma"/>
            <family val="2"/>
          </rPr>
          <t xml:space="preserve">
25-49 cars</t>
        </r>
      </text>
    </comment>
    <comment ref="J3308" authorId="1" shapeId="0" xr:uid="{00000000-0006-0000-0100-000063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322" authorId="1" shapeId="0" xr:uid="{00000000-0006-0000-0100-000064000000}">
      <text>
        <r>
          <rPr>
            <b/>
            <sz val="9"/>
            <color indexed="81"/>
            <rFont val="Tahoma"/>
            <family val="2"/>
          </rPr>
          <t>Adam Sparger:</t>
        </r>
        <r>
          <rPr>
            <sz val="9"/>
            <color indexed="81"/>
            <rFont val="Tahoma"/>
            <family val="2"/>
          </rPr>
          <t xml:space="preserve">
25-49 cars</t>
        </r>
      </text>
    </comment>
    <comment ref="J3346" authorId="1" shapeId="0" xr:uid="{00000000-0006-0000-0100-000065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360" authorId="1" shapeId="0" xr:uid="{00000000-0006-0000-0100-000066000000}">
      <text>
        <r>
          <rPr>
            <b/>
            <sz val="9"/>
            <color indexed="81"/>
            <rFont val="Tahoma"/>
            <family val="2"/>
          </rPr>
          <t>Adam Sparger:</t>
        </r>
        <r>
          <rPr>
            <sz val="9"/>
            <color indexed="81"/>
            <rFont val="Tahoma"/>
            <family val="2"/>
          </rPr>
          <t xml:space="preserve">
25-49 cars</t>
        </r>
      </text>
    </comment>
    <comment ref="J3384" authorId="1" shapeId="0" xr:uid="{00000000-0006-0000-0100-000067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398" authorId="1" shapeId="0" xr:uid="{00000000-0006-0000-0100-000068000000}">
      <text>
        <r>
          <rPr>
            <b/>
            <sz val="9"/>
            <color indexed="81"/>
            <rFont val="Tahoma"/>
            <family val="2"/>
          </rPr>
          <t>Adam Sparger:</t>
        </r>
        <r>
          <rPr>
            <sz val="9"/>
            <color indexed="81"/>
            <rFont val="Tahoma"/>
            <family val="2"/>
          </rPr>
          <t xml:space="preserve">
25-49 cars</t>
        </r>
      </text>
    </comment>
    <comment ref="J3422" authorId="1" shapeId="0" xr:uid="{00000000-0006-0000-0100-000069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436" authorId="1" shapeId="0" xr:uid="{00000000-0006-0000-0100-00006A000000}">
      <text>
        <r>
          <rPr>
            <b/>
            <sz val="9"/>
            <color indexed="81"/>
            <rFont val="Tahoma"/>
            <family val="2"/>
          </rPr>
          <t>Adam Sparger:</t>
        </r>
        <r>
          <rPr>
            <sz val="9"/>
            <color indexed="81"/>
            <rFont val="Tahoma"/>
            <family val="2"/>
          </rPr>
          <t xml:space="preserve">
25-49 cars</t>
        </r>
      </text>
    </comment>
    <comment ref="J3460" authorId="1" shapeId="0" xr:uid="{00000000-0006-0000-0100-00006B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474" authorId="1" shapeId="0" xr:uid="{00000000-0006-0000-0100-00006C000000}">
      <text>
        <r>
          <rPr>
            <b/>
            <sz val="9"/>
            <color indexed="81"/>
            <rFont val="Tahoma"/>
            <family val="2"/>
          </rPr>
          <t>Adam Sparger:</t>
        </r>
        <r>
          <rPr>
            <sz val="9"/>
            <color indexed="81"/>
            <rFont val="Tahoma"/>
            <family val="2"/>
          </rPr>
          <t xml:space="preserve">
25-49 cars</t>
        </r>
      </text>
    </comment>
    <comment ref="J3498" authorId="1" shapeId="0" xr:uid="{00000000-0006-0000-0100-00006D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512" authorId="1" shapeId="0" xr:uid="{00000000-0006-0000-0100-00006E000000}">
      <text>
        <r>
          <rPr>
            <b/>
            <sz val="9"/>
            <color indexed="81"/>
            <rFont val="Tahoma"/>
            <family val="2"/>
          </rPr>
          <t>Adam Sparger:</t>
        </r>
        <r>
          <rPr>
            <sz val="9"/>
            <color indexed="81"/>
            <rFont val="Tahoma"/>
            <family val="2"/>
          </rPr>
          <t xml:space="preserve">
25-49 cars</t>
        </r>
      </text>
    </comment>
    <comment ref="J3536" authorId="1" shapeId="0" xr:uid="{00000000-0006-0000-0100-00006F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550" authorId="1" shapeId="0" xr:uid="{00000000-0006-0000-0100-000070000000}">
      <text>
        <r>
          <rPr>
            <b/>
            <sz val="9"/>
            <color indexed="81"/>
            <rFont val="Tahoma"/>
            <family val="2"/>
          </rPr>
          <t>Adam Sparger:</t>
        </r>
        <r>
          <rPr>
            <sz val="9"/>
            <color indexed="81"/>
            <rFont val="Tahoma"/>
            <family val="2"/>
          </rPr>
          <t xml:space="preserve">
25-49 cars</t>
        </r>
      </text>
    </comment>
    <comment ref="J3574" authorId="1" shapeId="0" xr:uid="{00000000-0006-0000-0100-00007100000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588" authorId="1" shapeId="0" xr:uid="{00000000-0006-0000-0100-000072000000}">
      <text>
        <r>
          <rPr>
            <b/>
            <sz val="9"/>
            <color indexed="81"/>
            <rFont val="Tahoma"/>
            <family val="2"/>
          </rPr>
          <t>Adam Sparger:</t>
        </r>
        <r>
          <rPr>
            <sz val="9"/>
            <color indexed="81"/>
            <rFont val="Tahoma"/>
            <family val="2"/>
          </rPr>
          <t xml:space="preserve">
25-49 cars</t>
        </r>
      </text>
    </comment>
    <comment ref="J3612" authorId="1" shapeId="0" xr:uid="{5EEB6A6D-281C-4677-9A38-52CF38DBC6DE}">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626" authorId="1" shapeId="0" xr:uid="{37E8B1BC-934C-4100-8880-D5C9EF361EC3}">
      <text>
        <r>
          <rPr>
            <b/>
            <sz val="9"/>
            <color indexed="81"/>
            <rFont val="Tahoma"/>
            <family val="2"/>
          </rPr>
          <t>Adam Sparger:</t>
        </r>
        <r>
          <rPr>
            <sz val="9"/>
            <color indexed="81"/>
            <rFont val="Tahoma"/>
            <family val="2"/>
          </rPr>
          <t xml:space="preserve">
25-49 cars</t>
        </r>
      </text>
    </comment>
    <comment ref="J3650" authorId="1" shapeId="0" xr:uid="{DDCC2F8E-C7FB-432D-9F65-18C4CB40408D}">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664" authorId="1" shapeId="0" xr:uid="{064DBF82-F61B-4104-A8EF-F2A0DC64AC1F}">
      <text>
        <r>
          <rPr>
            <b/>
            <sz val="9"/>
            <color indexed="81"/>
            <rFont val="Tahoma"/>
            <family val="2"/>
          </rPr>
          <t>Adam Sparger:</t>
        </r>
        <r>
          <rPr>
            <sz val="9"/>
            <color indexed="81"/>
            <rFont val="Tahoma"/>
            <family val="2"/>
          </rPr>
          <t xml:space="preserve">
25-49 cars</t>
        </r>
      </text>
    </comment>
    <comment ref="J3688" authorId="1" shapeId="0" xr:uid="{A0FE1493-101B-43D9-BC1E-5C907BE95FE5}">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702" authorId="1" shapeId="0" xr:uid="{F9F3D3BC-4F0A-4995-979C-7E216B0E05BF}">
      <text>
        <r>
          <rPr>
            <b/>
            <sz val="9"/>
            <color indexed="81"/>
            <rFont val="Tahoma"/>
            <family val="2"/>
          </rPr>
          <t>Adam Sparger:</t>
        </r>
        <r>
          <rPr>
            <sz val="9"/>
            <color indexed="81"/>
            <rFont val="Tahoma"/>
            <family val="2"/>
          </rPr>
          <t xml:space="preserve">
25-49 cars</t>
        </r>
      </text>
    </comment>
    <comment ref="J3726" authorId="1" shapeId="0" xr:uid="{7269E826-1E8C-4C5B-B139-F097F790C309}">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740" authorId="1" shapeId="0" xr:uid="{D0C5620E-3FB8-4149-8299-1DE1EBD33B3C}">
      <text>
        <r>
          <rPr>
            <b/>
            <sz val="9"/>
            <color indexed="81"/>
            <rFont val="Tahoma"/>
            <family val="2"/>
          </rPr>
          <t>Adam Sparger:</t>
        </r>
        <r>
          <rPr>
            <sz val="9"/>
            <color indexed="81"/>
            <rFont val="Tahoma"/>
            <family val="2"/>
          </rPr>
          <t xml:space="preserve">
25-49 cars</t>
        </r>
      </text>
    </comment>
    <comment ref="J3764" authorId="1" shapeId="0" xr:uid="{767262A8-A5E0-4977-9400-C1744D1DBC51}">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778" authorId="1" shapeId="0" xr:uid="{357CC6DC-F072-4363-92B8-6924878E69E0}">
      <text>
        <r>
          <rPr>
            <b/>
            <sz val="9"/>
            <color indexed="81"/>
            <rFont val="Tahoma"/>
            <family val="2"/>
          </rPr>
          <t>Adam Sparger:</t>
        </r>
        <r>
          <rPr>
            <sz val="9"/>
            <color indexed="81"/>
            <rFont val="Tahoma"/>
            <family val="2"/>
          </rPr>
          <t xml:space="preserve">
25-49 cars</t>
        </r>
      </text>
    </comment>
    <comment ref="J3802" authorId="1" shapeId="0" xr:uid="{2531FBE3-DF67-4010-94CC-5C559FAF4BE3}">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816" authorId="1" shapeId="0" xr:uid="{1DEB901A-494A-441E-B85A-B839D1608EB0}">
      <text>
        <r>
          <rPr>
            <b/>
            <sz val="9"/>
            <color indexed="81"/>
            <rFont val="Tahoma"/>
            <family val="2"/>
          </rPr>
          <t>Adam Sparger:</t>
        </r>
        <r>
          <rPr>
            <sz val="9"/>
            <color indexed="81"/>
            <rFont val="Tahoma"/>
            <family val="2"/>
          </rPr>
          <t xml:space="preserve">
25-49 cars</t>
        </r>
      </text>
    </comment>
    <comment ref="J3840" authorId="1" shapeId="0" xr:uid="{75BC13E2-C841-4C5E-B1D5-2F9E4DF62368}">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854" authorId="1" shapeId="0" xr:uid="{97CD5D4D-2FFC-47F0-92CA-220DD583AADB}">
      <text>
        <r>
          <rPr>
            <b/>
            <sz val="9"/>
            <color indexed="81"/>
            <rFont val="Tahoma"/>
            <family val="2"/>
          </rPr>
          <t>Adam Sparger:</t>
        </r>
        <r>
          <rPr>
            <sz val="9"/>
            <color indexed="81"/>
            <rFont val="Tahoma"/>
            <family val="2"/>
          </rPr>
          <t xml:space="preserve">
25-49 cars</t>
        </r>
      </text>
    </comment>
    <comment ref="J3878" authorId="1" shapeId="0" xr:uid="{F30C16C6-1E0F-4CCF-9151-599DFF960F0E}">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892" authorId="1" shapeId="0" xr:uid="{83036845-3A94-4CFD-AC87-A5C4440F08B3}">
      <text>
        <r>
          <rPr>
            <b/>
            <sz val="9"/>
            <color indexed="81"/>
            <rFont val="Tahoma"/>
            <family val="2"/>
          </rPr>
          <t>Adam Sparger:</t>
        </r>
        <r>
          <rPr>
            <sz val="9"/>
            <color indexed="81"/>
            <rFont val="Tahoma"/>
            <family val="2"/>
          </rPr>
          <t xml:space="preserve">
25-49 cars</t>
        </r>
      </text>
    </comment>
    <comment ref="J3916" authorId="1" shapeId="0" xr:uid="{6FC617BB-A1F9-4C3C-9BB9-008BF1F67414}">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930" authorId="1" shapeId="0" xr:uid="{67EDCB3D-57C7-40C5-AE1A-9FF778339354}">
      <text>
        <r>
          <rPr>
            <b/>
            <sz val="9"/>
            <color indexed="81"/>
            <rFont val="Tahoma"/>
            <family val="2"/>
          </rPr>
          <t>Adam Sparger:</t>
        </r>
        <r>
          <rPr>
            <sz val="9"/>
            <color indexed="81"/>
            <rFont val="Tahoma"/>
            <family val="2"/>
          </rPr>
          <t xml:space="preserve">
25-49 cars</t>
        </r>
      </text>
    </comment>
    <comment ref="J3954" authorId="1" shapeId="0" xr:uid="{65804C94-628C-4879-8927-470CEF6D27D9}">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3968" authorId="1" shapeId="0" xr:uid="{DB759765-B6EE-41C8-A4CB-9C6FE38A892E}">
      <text>
        <r>
          <rPr>
            <b/>
            <sz val="9"/>
            <color indexed="81"/>
            <rFont val="Tahoma"/>
            <family val="2"/>
          </rPr>
          <t>Adam Sparger:</t>
        </r>
        <r>
          <rPr>
            <sz val="9"/>
            <color indexed="81"/>
            <rFont val="Tahoma"/>
            <family val="2"/>
          </rPr>
          <t xml:space="preserve">
25-49 cars</t>
        </r>
      </text>
    </comment>
    <comment ref="J3992" authorId="1" shapeId="0" xr:uid="{04A2274B-8F03-4640-A3CB-1445B344FEB0}">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4006" authorId="1" shapeId="0" xr:uid="{8CFFF89F-5F8A-40CE-959A-B301BBD6EE72}">
      <text>
        <r>
          <rPr>
            <b/>
            <sz val="9"/>
            <color indexed="81"/>
            <rFont val="Tahoma"/>
            <family val="2"/>
          </rPr>
          <t>Adam Sparger:</t>
        </r>
        <r>
          <rPr>
            <sz val="9"/>
            <color indexed="81"/>
            <rFont val="Tahoma"/>
            <family val="2"/>
          </rPr>
          <t xml:space="preserve">
25-49 cars</t>
        </r>
      </text>
    </comment>
    <comment ref="J4030" authorId="1" shapeId="0" xr:uid="{123ED5EB-87D3-480E-B42C-6AF8347456DA}">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4044" authorId="1" shapeId="0" xr:uid="{B028FD0C-A7D7-4586-93DF-1EE8C026A8E3}">
      <text>
        <r>
          <rPr>
            <b/>
            <sz val="9"/>
            <color indexed="81"/>
            <rFont val="Tahoma"/>
            <family val="2"/>
          </rPr>
          <t>Adam Sparger:</t>
        </r>
        <r>
          <rPr>
            <sz val="9"/>
            <color indexed="81"/>
            <rFont val="Tahoma"/>
            <family val="2"/>
          </rPr>
          <t xml:space="preserve">
25-49 cars</t>
        </r>
      </text>
    </comment>
    <comment ref="J4068" authorId="1" shapeId="0" xr:uid="{42BA558C-3FFE-4D70-A510-52963D509207}">
      <text>
        <r>
          <rPr>
            <b/>
            <sz val="9"/>
            <color indexed="81"/>
            <rFont val="Tahoma"/>
            <family val="2"/>
          </rPr>
          <t>Adam Sparger:</t>
        </r>
        <r>
          <rPr>
            <sz val="9"/>
            <color indexed="81"/>
            <rFont val="Tahoma"/>
            <family val="2"/>
          </rPr>
          <t xml:space="preserve">
UP no longer reporting 69-91 car unit train rates for this route.  Minimum unit train is now 92-104.</t>
        </r>
      </text>
    </comment>
    <comment ref="J4082" authorId="1" shapeId="0" xr:uid="{AE663764-78A9-483A-B4E8-FD349B90A986}">
      <text>
        <r>
          <rPr>
            <b/>
            <sz val="9"/>
            <color indexed="81"/>
            <rFont val="Tahoma"/>
            <family val="2"/>
          </rPr>
          <t>Adam Sparger:</t>
        </r>
        <r>
          <rPr>
            <sz val="9"/>
            <color indexed="81"/>
            <rFont val="Tahoma"/>
            <family val="2"/>
          </rPr>
          <t xml:space="preserve">
25-49 cars</t>
        </r>
      </text>
    </comment>
    <comment ref="J4106" authorId="2" shapeId="0" xr:uid="{459BE3B3-6BA2-4E49-AA30-564AB44D1866}">
      <text>
        <r>
          <rPr>
            <b/>
            <sz val="9"/>
            <color indexed="81"/>
            <rFont val="Tahoma"/>
            <family val="2"/>
          </rPr>
          <t>Caffarelli, Peter - AMS:</t>
        </r>
        <r>
          <rPr>
            <sz val="9"/>
            <color indexed="81"/>
            <rFont val="Tahoma"/>
            <family val="2"/>
          </rPr>
          <t xml:space="preserve">
Previous tariff was cancelled June 1, 2019. Using Item 9173. See Notes tab.</t>
        </r>
      </text>
    </comment>
    <comment ref="J4109" authorId="2" shapeId="0" xr:uid="{67296EA5-7420-44F7-8E4A-B67C50586C7F}">
      <text>
        <r>
          <rPr>
            <b/>
            <sz val="9"/>
            <color indexed="81"/>
            <rFont val="Tahoma"/>
            <family val="2"/>
          </rPr>
          <t>Caffarelli, Peter - AMS:</t>
        </r>
        <r>
          <rPr>
            <sz val="9"/>
            <color indexed="81"/>
            <rFont val="Tahoma"/>
            <family val="2"/>
          </rPr>
          <t xml:space="preserve">
92 to 106. No longer 69-91.</t>
        </r>
      </text>
    </comment>
    <comment ref="J4112" authorId="2" shapeId="0" xr:uid="{F4D05D27-B5C4-42B1-8730-0057E78BFC24}">
      <text>
        <r>
          <rPr>
            <b/>
            <sz val="9"/>
            <color indexed="81"/>
            <rFont val="Tahoma"/>
            <family val="2"/>
          </rPr>
          <t>Caffarelli, Peter - AMS:</t>
        </r>
        <r>
          <rPr>
            <sz val="9"/>
            <color indexed="81"/>
            <rFont val="Tahoma"/>
            <family val="2"/>
          </rPr>
          <t xml:space="preserve">
Tariff cancelled.</t>
        </r>
      </text>
    </comment>
    <comment ref="J4120" authorId="1" shapeId="0" xr:uid="{8BBA9F38-F388-44B0-9CA0-2B230E94D9B1}">
      <text>
        <r>
          <rPr>
            <b/>
            <sz val="9"/>
            <color indexed="81"/>
            <rFont val="Tahoma"/>
            <family val="2"/>
          </rPr>
          <t>Adam Sparger:</t>
        </r>
        <r>
          <rPr>
            <sz val="9"/>
            <color indexed="81"/>
            <rFont val="Tahoma"/>
            <family val="2"/>
          </rPr>
          <t xml:space="preserve">
25-49 cars</t>
        </r>
      </text>
    </comment>
    <comment ref="J4144" authorId="2" shapeId="0" xr:uid="{83097D19-3C42-4912-90DC-1AE072D262C7}">
      <text>
        <r>
          <rPr>
            <b/>
            <sz val="9"/>
            <color indexed="81"/>
            <rFont val="Tahoma"/>
            <family val="2"/>
          </rPr>
          <t>Caffarelli, Peter - AMS:</t>
        </r>
        <r>
          <rPr>
            <sz val="9"/>
            <color indexed="81"/>
            <rFont val="Tahoma"/>
            <family val="2"/>
          </rPr>
          <t xml:space="preserve">
Previous tariff was cancelled June 1, 2019. Using Item 9173. See Notes tab.</t>
        </r>
      </text>
    </comment>
    <comment ref="J4147" authorId="2" shapeId="0" xr:uid="{D975DAAA-4032-432B-9D08-253FAF48D125}">
      <text>
        <r>
          <rPr>
            <b/>
            <sz val="9"/>
            <color indexed="81"/>
            <rFont val="Tahoma"/>
            <family val="2"/>
          </rPr>
          <t>Caffarelli, Peter - AMS:</t>
        </r>
        <r>
          <rPr>
            <sz val="9"/>
            <color indexed="81"/>
            <rFont val="Tahoma"/>
            <family val="2"/>
          </rPr>
          <t xml:space="preserve">
92 to 106. No longer 69-91.</t>
        </r>
      </text>
    </comment>
    <comment ref="J4150" authorId="2" shapeId="0" xr:uid="{BBE87CCA-E8D3-49B4-8CCC-D3F6CEE60894}">
      <text>
        <r>
          <rPr>
            <b/>
            <sz val="9"/>
            <color indexed="81"/>
            <rFont val="Tahoma"/>
            <family val="2"/>
          </rPr>
          <t>Caffarelli, Peter - AMS:</t>
        </r>
        <r>
          <rPr>
            <sz val="9"/>
            <color indexed="81"/>
            <rFont val="Tahoma"/>
            <family val="2"/>
          </rPr>
          <t xml:space="preserve">
Tariff cancelled.</t>
        </r>
      </text>
    </comment>
    <comment ref="J4151" authorId="2" shapeId="0" xr:uid="{CC7FD4DB-E282-4499-9FCA-44156464654A}">
      <text>
        <r>
          <rPr>
            <b/>
            <sz val="9"/>
            <color indexed="81"/>
            <rFont val="Tahoma"/>
            <family val="2"/>
          </rPr>
          <t>Caffarelli, Peter - AMS:</t>
        </r>
        <r>
          <rPr>
            <sz val="9"/>
            <color indexed="81"/>
            <rFont val="Tahoma"/>
            <family val="2"/>
          </rPr>
          <t xml:space="preserve">
92 to 106. No longer 69-91.</t>
        </r>
      </text>
    </comment>
    <comment ref="J4153" authorId="2" shapeId="0" xr:uid="{3E7435E2-F4B4-4CEA-AFE0-95DF0BE4ACD3}">
      <text>
        <r>
          <rPr>
            <b/>
            <sz val="9"/>
            <color indexed="81"/>
            <rFont val="Tahoma"/>
            <family val="2"/>
          </rPr>
          <t>Caffarelli, Peter - AMS:</t>
        </r>
        <r>
          <rPr>
            <sz val="9"/>
            <color indexed="81"/>
            <rFont val="Tahoma"/>
            <family val="2"/>
          </rPr>
          <t xml:space="preserve">
92 to 106. No longer 69-91.</t>
        </r>
      </text>
    </comment>
    <comment ref="J4156" authorId="2" shapeId="0" xr:uid="{D8BE05BE-35C8-4E38-B822-1A50173AEA96}">
      <text>
        <r>
          <rPr>
            <b/>
            <sz val="9"/>
            <color indexed="81"/>
            <rFont val="Tahoma"/>
            <family val="2"/>
          </rPr>
          <t>Caffarelli, Peter - AMS:</t>
        </r>
        <r>
          <rPr>
            <sz val="9"/>
            <color indexed="81"/>
            <rFont val="Tahoma"/>
            <family val="2"/>
          </rPr>
          <t xml:space="preserve">
92 to 106. No longer 69-91.</t>
        </r>
      </text>
    </comment>
    <comment ref="J4157" authorId="2" shapeId="0" xr:uid="{C6BAE8D8-187C-4727-8C0B-2F3ABCAF2F38}">
      <text>
        <r>
          <rPr>
            <b/>
            <sz val="9"/>
            <color indexed="81"/>
            <rFont val="Tahoma"/>
            <family val="2"/>
          </rPr>
          <t>Caffarelli, Peter - AMS:</t>
        </r>
        <r>
          <rPr>
            <sz val="9"/>
            <color indexed="81"/>
            <rFont val="Tahoma"/>
            <family val="2"/>
          </rPr>
          <t xml:space="preserve">
92 to 106. No longer 69-91.</t>
        </r>
      </text>
    </comment>
    <comment ref="J4158" authorId="1" shapeId="0" xr:uid="{35EBC820-836D-4F62-AAAB-3A2F72A7D0F9}">
      <text>
        <r>
          <rPr>
            <b/>
            <sz val="9"/>
            <color indexed="81"/>
            <rFont val="Tahoma"/>
            <family val="2"/>
          </rPr>
          <t>Adam Sparger:</t>
        </r>
        <r>
          <rPr>
            <sz val="9"/>
            <color indexed="81"/>
            <rFont val="Tahoma"/>
            <family val="2"/>
          </rPr>
          <t xml:space="preserve">
25-49 cars</t>
        </r>
      </text>
    </comment>
    <comment ref="J4162" authorId="2" shapeId="0" xr:uid="{AC76515C-E22B-4F22-A92B-78479F497544}">
      <text>
        <r>
          <rPr>
            <b/>
            <sz val="9"/>
            <color indexed="81"/>
            <rFont val="Tahoma"/>
            <family val="2"/>
          </rPr>
          <t>Caffarelli, Peter - AMS:</t>
        </r>
        <r>
          <rPr>
            <sz val="9"/>
            <color indexed="81"/>
            <rFont val="Tahoma"/>
            <family val="2"/>
          </rPr>
          <t xml:space="preserve">
92 to 106. No longer 69-91.</t>
        </r>
      </text>
    </comment>
    <comment ref="J4171" authorId="2" shapeId="0" xr:uid="{22704C0C-015F-41BD-A4CE-DA738F4519C5}">
      <text>
        <r>
          <rPr>
            <b/>
            <sz val="9"/>
            <color indexed="81"/>
            <rFont val="Tahoma"/>
            <family val="2"/>
          </rPr>
          <t>Caffarelli, Peter - AMS:</t>
        </r>
        <r>
          <rPr>
            <sz val="9"/>
            <color indexed="81"/>
            <rFont val="Tahoma"/>
            <family val="2"/>
          </rPr>
          <t xml:space="preserve">
107+ cars.</t>
        </r>
      </text>
    </comment>
    <comment ref="J4182" authorId="2" shapeId="0" xr:uid="{257AC286-CFC4-4C98-80B1-962F5EE155B3}">
      <text>
        <r>
          <rPr>
            <b/>
            <sz val="9"/>
            <color indexed="81"/>
            <rFont val="Tahoma"/>
            <family val="2"/>
          </rPr>
          <t>Caffarelli, Peter - AMS:</t>
        </r>
        <r>
          <rPr>
            <sz val="9"/>
            <color indexed="81"/>
            <rFont val="Tahoma"/>
            <family val="2"/>
          </rPr>
          <t xml:space="preserve">
Previous tariff was cancelled June 1, 2019. Using Item 9173. See Notes tab.</t>
        </r>
      </text>
    </comment>
    <comment ref="J4185" authorId="2" shapeId="0" xr:uid="{4A47B4D0-9B78-4E05-A139-21F8DA468F0E}">
      <text>
        <r>
          <rPr>
            <b/>
            <sz val="9"/>
            <color indexed="81"/>
            <rFont val="Tahoma"/>
            <family val="2"/>
          </rPr>
          <t>Caffarelli, Peter - AMS:</t>
        </r>
        <r>
          <rPr>
            <sz val="9"/>
            <color indexed="81"/>
            <rFont val="Tahoma"/>
            <family val="2"/>
          </rPr>
          <t xml:space="preserve">
92 to 106. No longer 69-91.</t>
        </r>
      </text>
    </comment>
    <comment ref="J4188" authorId="2" shapeId="0" xr:uid="{BCD1A0BC-9BCF-4B9E-A889-B3D072864D03}">
      <text>
        <r>
          <rPr>
            <b/>
            <sz val="9"/>
            <color indexed="81"/>
            <rFont val="Tahoma"/>
            <family val="2"/>
          </rPr>
          <t>Caffarelli, Peter - AMS:</t>
        </r>
        <r>
          <rPr>
            <sz val="9"/>
            <color indexed="81"/>
            <rFont val="Tahoma"/>
            <family val="2"/>
          </rPr>
          <t xml:space="preserve">
Tariff cancelled.</t>
        </r>
      </text>
    </comment>
    <comment ref="J4189" authorId="2" shapeId="0" xr:uid="{9DF19FC3-BC3B-4414-B88E-6FF2BA5A882A}">
      <text>
        <r>
          <rPr>
            <b/>
            <sz val="9"/>
            <color indexed="81"/>
            <rFont val="Tahoma"/>
            <family val="2"/>
          </rPr>
          <t>Caffarelli, Peter - AMS:</t>
        </r>
        <r>
          <rPr>
            <sz val="9"/>
            <color indexed="81"/>
            <rFont val="Tahoma"/>
            <family val="2"/>
          </rPr>
          <t xml:space="preserve">
92 to 106. No longer 69-91.</t>
        </r>
      </text>
    </comment>
    <comment ref="J4191" authorId="2" shapeId="0" xr:uid="{828BDE5E-754B-4BD9-B26B-03900B28A4AF}">
      <text>
        <r>
          <rPr>
            <b/>
            <sz val="9"/>
            <color indexed="81"/>
            <rFont val="Tahoma"/>
            <family val="2"/>
          </rPr>
          <t>Caffarelli, Peter - AMS:</t>
        </r>
        <r>
          <rPr>
            <sz val="9"/>
            <color indexed="81"/>
            <rFont val="Tahoma"/>
            <family val="2"/>
          </rPr>
          <t xml:space="preserve">
92 to 106. No longer 69-91.</t>
        </r>
      </text>
    </comment>
    <comment ref="J4194" authorId="2" shapeId="0" xr:uid="{049575BF-37CD-4CAD-A039-5344C692080B}">
      <text>
        <r>
          <rPr>
            <b/>
            <sz val="9"/>
            <color indexed="81"/>
            <rFont val="Tahoma"/>
            <family val="2"/>
          </rPr>
          <t>Caffarelli, Peter - AMS:</t>
        </r>
        <r>
          <rPr>
            <sz val="9"/>
            <color indexed="81"/>
            <rFont val="Tahoma"/>
            <family val="2"/>
          </rPr>
          <t xml:space="preserve">
92 to 106. No longer 69-91.</t>
        </r>
      </text>
    </comment>
    <comment ref="J4195" authorId="2" shapeId="0" xr:uid="{C305B1AE-35EB-406C-8993-E7BBF3947D43}">
      <text>
        <r>
          <rPr>
            <b/>
            <sz val="9"/>
            <color indexed="81"/>
            <rFont val="Tahoma"/>
            <family val="2"/>
          </rPr>
          <t>Caffarelli, Peter - AMS:</t>
        </r>
        <r>
          <rPr>
            <sz val="9"/>
            <color indexed="81"/>
            <rFont val="Tahoma"/>
            <family val="2"/>
          </rPr>
          <t xml:space="preserve">
92 to 106. No longer 69-91.</t>
        </r>
      </text>
    </comment>
    <comment ref="J4196" authorId="1" shapeId="0" xr:uid="{9D2AE464-B7EE-48A6-B603-A056DF910636}">
      <text>
        <r>
          <rPr>
            <b/>
            <sz val="9"/>
            <color indexed="81"/>
            <rFont val="Tahoma"/>
            <family val="2"/>
          </rPr>
          <t>Adam Sparger:</t>
        </r>
        <r>
          <rPr>
            <sz val="9"/>
            <color indexed="81"/>
            <rFont val="Tahoma"/>
            <family val="2"/>
          </rPr>
          <t xml:space="preserve">
25-49 cars</t>
        </r>
      </text>
    </comment>
    <comment ref="J4200" authorId="2" shapeId="0" xr:uid="{262D98ED-E702-4EDB-8A1A-C5290722D2BD}">
      <text>
        <r>
          <rPr>
            <b/>
            <sz val="9"/>
            <color indexed="81"/>
            <rFont val="Tahoma"/>
            <family val="2"/>
          </rPr>
          <t>Caffarelli, Peter - AMS:</t>
        </r>
        <r>
          <rPr>
            <sz val="9"/>
            <color indexed="81"/>
            <rFont val="Tahoma"/>
            <family val="2"/>
          </rPr>
          <t xml:space="preserve">
92 to 106. No longer 69-91.</t>
        </r>
      </text>
    </comment>
    <comment ref="J4209" authorId="2" shapeId="0" xr:uid="{E71C7872-2051-4351-B7B3-7D085053B075}">
      <text>
        <r>
          <rPr>
            <b/>
            <sz val="9"/>
            <color indexed="81"/>
            <rFont val="Tahoma"/>
            <family val="2"/>
          </rPr>
          <t>Caffarelli, Peter - AMS:</t>
        </r>
        <r>
          <rPr>
            <sz val="9"/>
            <color indexed="81"/>
            <rFont val="Tahoma"/>
            <family val="2"/>
          </rPr>
          <t xml:space="preserve">
107+ cars.</t>
        </r>
      </text>
    </comment>
    <comment ref="J4220" authorId="2" shapeId="0" xr:uid="{16EF543A-6B25-4C4F-A2F8-3EC5E8716621}">
      <text>
        <r>
          <rPr>
            <b/>
            <sz val="9"/>
            <color indexed="81"/>
            <rFont val="Tahoma"/>
            <family val="2"/>
          </rPr>
          <t>Caffarelli, Peter - AMS:</t>
        </r>
        <r>
          <rPr>
            <sz val="9"/>
            <color indexed="81"/>
            <rFont val="Tahoma"/>
            <family val="2"/>
          </rPr>
          <t xml:space="preserve">
Previous tariff was cancelled June 1, 2019. Using Item 9173. See Notes tab.</t>
        </r>
      </text>
    </comment>
    <comment ref="J4223" authorId="2" shapeId="0" xr:uid="{7B90A9F4-934F-45EB-BE7D-33584ABE9025}">
      <text>
        <r>
          <rPr>
            <b/>
            <sz val="9"/>
            <color indexed="81"/>
            <rFont val="Tahoma"/>
            <family val="2"/>
          </rPr>
          <t>Caffarelli, Peter - AMS:</t>
        </r>
        <r>
          <rPr>
            <sz val="9"/>
            <color indexed="81"/>
            <rFont val="Tahoma"/>
            <family val="2"/>
          </rPr>
          <t xml:space="preserve">
92 to 106. No longer 69-91.</t>
        </r>
      </text>
    </comment>
    <comment ref="J4226" authorId="2" shapeId="0" xr:uid="{B50B5F27-2633-47AD-B1D6-229DEB590B3F}">
      <text>
        <r>
          <rPr>
            <b/>
            <sz val="9"/>
            <color indexed="81"/>
            <rFont val="Tahoma"/>
            <family val="2"/>
          </rPr>
          <t>Caffarelli, Peter - AMS:</t>
        </r>
        <r>
          <rPr>
            <sz val="9"/>
            <color indexed="81"/>
            <rFont val="Tahoma"/>
            <family val="2"/>
          </rPr>
          <t xml:space="preserve">
Tariff cancelled.</t>
        </r>
      </text>
    </comment>
    <comment ref="J4227" authorId="2" shapeId="0" xr:uid="{B8BFB318-E16E-434B-BB96-C6CDB74A6D7C}">
      <text>
        <r>
          <rPr>
            <b/>
            <sz val="9"/>
            <color indexed="81"/>
            <rFont val="Tahoma"/>
            <family val="2"/>
          </rPr>
          <t>Caffarelli, Peter - AMS:</t>
        </r>
        <r>
          <rPr>
            <sz val="9"/>
            <color indexed="81"/>
            <rFont val="Tahoma"/>
            <family val="2"/>
          </rPr>
          <t xml:space="preserve">
92 to 106. No longer 69-91.</t>
        </r>
      </text>
    </comment>
    <comment ref="J4229" authorId="2" shapeId="0" xr:uid="{6021F75E-55C4-4EB6-A010-122C6FE68FEC}">
      <text>
        <r>
          <rPr>
            <b/>
            <sz val="9"/>
            <color indexed="81"/>
            <rFont val="Tahoma"/>
            <family val="2"/>
          </rPr>
          <t>Caffarelli, Peter - AMS:</t>
        </r>
        <r>
          <rPr>
            <sz val="9"/>
            <color indexed="81"/>
            <rFont val="Tahoma"/>
            <family val="2"/>
          </rPr>
          <t xml:space="preserve">
92 to 106. No longer 69-91.</t>
        </r>
      </text>
    </comment>
    <comment ref="J4232" authorId="2" shapeId="0" xr:uid="{DECCA8EA-34C0-4FA5-86F5-DDB7175187B3}">
      <text>
        <r>
          <rPr>
            <b/>
            <sz val="9"/>
            <color indexed="81"/>
            <rFont val="Tahoma"/>
            <family val="2"/>
          </rPr>
          <t>Caffarelli, Peter - AMS:</t>
        </r>
        <r>
          <rPr>
            <sz val="9"/>
            <color indexed="81"/>
            <rFont val="Tahoma"/>
            <family val="2"/>
          </rPr>
          <t xml:space="preserve">
92 to 106. No longer 69-91.</t>
        </r>
      </text>
    </comment>
    <comment ref="J4233" authorId="2" shapeId="0" xr:uid="{845B6797-8E72-4FA2-B318-5C83295EE711}">
      <text>
        <r>
          <rPr>
            <b/>
            <sz val="9"/>
            <color indexed="81"/>
            <rFont val="Tahoma"/>
            <family val="2"/>
          </rPr>
          <t>Caffarelli, Peter - AMS:</t>
        </r>
        <r>
          <rPr>
            <sz val="9"/>
            <color indexed="81"/>
            <rFont val="Tahoma"/>
            <family val="2"/>
          </rPr>
          <t xml:space="preserve">
92 to 106. No longer 69-91.</t>
        </r>
      </text>
    </comment>
    <comment ref="J4234" authorId="1" shapeId="0" xr:uid="{7A286E74-5603-4859-AA7D-C891566EFB5C}">
      <text>
        <r>
          <rPr>
            <b/>
            <sz val="9"/>
            <color indexed="81"/>
            <rFont val="Tahoma"/>
            <family val="2"/>
          </rPr>
          <t>Adam Sparger:</t>
        </r>
        <r>
          <rPr>
            <sz val="9"/>
            <color indexed="81"/>
            <rFont val="Tahoma"/>
            <family val="2"/>
          </rPr>
          <t xml:space="preserve">
25-49 cars</t>
        </r>
      </text>
    </comment>
    <comment ref="J4238" authorId="2" shapeId="0" xr:uid="{3ED7B027-2F7D-45CF-8899-6154FF89E7D6}">
      <text>
        <r>
          <rPr>
            <b/>
            <sz val="9"/>
            <color indexed="81"/>
            <rFont val="Tahoma"/>
            <family val="2"/>
          </rPr>
          <t>Caffarelli, Peter - AMS:</t>
        </r>
        <r>
          <rPr>
            <sz val="9"/>
            <color indexed="81"/>
            <rFont val="Tahoma"/>
            <family val="2"/>
          </rPr>
          <t xml:space="preserve">
92 to 106. No longer 69-91.</t>
        </r>
      </text>
    </comment>
    <comment ref="J4247" authorId="2" shapeId="0" xr:uid="{474A1ED5-981A-4910-892C-5C25E8EC8176}">
      <text>
        <r>
          <rPr>
            <b/>
            <sz val="9"/>
            <color indexed="81"/>
            <rFont val="Tahoma"/>
            <family val="2"/>
          </rPr>
          <t>Caffarelli, Peter - AMS:</t>
        </r>
        <r>
          <rPr>
            <sz val="9"/>
            <color indexed="81"/>
            <rFont val="Tahoma"/>
            <family val="2"/>
          </rPr>
          <t xml:space="preserve">
107+ cars.</t>
        </r>
      </text>
    </comment>
    <comment ref="J4258" authorId="2" shapeId="0" xr:uid="{6B22612A-D3BF-4923-9945-062B48470B39}">
      <text>
        <r>
          <rPr>
            <b/>
            <sz val="9"/>
            <color indexed="81"/>
            <rFont val="Tahoma"/>
            <family val="2"/>
          </rPr>
          <t>Caffarelli, Peter - AMS:</t>
        </r>
        <r>
          <rPr>
            <sz val="9"/>
            <color indexed="81"/>
            <rFont val="Tahoma"/>
            <family val="2"/>
          </rPr>
          <t xml:space="preserve">
Previous tariff was cancelled June 1, 2019. Using Item 9173. See Notes tab.</t>
        </r>
      </text>
    </comment>
    <comment ref="J4261" authorId="2" shapeId="0" xr:uid="{56EE6041-A3B9-4FC7-93B9-41344DBD6E8C}">
      <text>
        <r>
          <rPr>
            <b/>
            <sz val="9"/>
            <color indexed="81"/>
            <rFont val="Tahoma"/>
            <family val="2"/>
          </rPr>
          <t>Caffarelli, Peter - AMS:</t>
        </r>
        <r>
          <rPr>
            <sz val="9"/>
            <color indexed="81"/>
            <rFont val="Tahoma"/>
            <family val="2"/>
          </rPr>
          <t xml:space="preserve">
92 to 106. No longer 69-91.</t>
        </r>
      </text>
    </comment>
    <comment ref="J4264" authorId="2" shapeId="0" xr:uid="{A238AEBF-5CC0-4923-8230-57A1C7745229}">
      <text>
        <r>
          <rPr>
            <b/>
            <sz val="9"/>
            <color indexed="81"/>
            <rFont val="Tahoma"/>
            <family val="2"/>
          </rPr>
          <t>Caffarelli, Peter - AMS:</t>
        </r>
        <r>
          <rPr>
            <sz val="9"/>
            <color indexed="81"/>
            <rFont val="Tahoma"/>
            <family val="2"/>
          </rPr>
          <t xml:space="preserve">
Tariff cancelled.</t>
        </r>
      </text>
    </comment>
    <comment ref="J4265" authorId="2" shapeId="0" xr:uid="{B0F26BCA-BF02-4FC9-A95E-FFE40AC6CAF0}">
      <text>
        <r>
          <rPr>
            <b/>
            <sz val="9"/>
            <color indexed="81"/>
            <rFont val="Tahoma"/>
            <family val="2"/>
          </rPr>
          <t>Caffarelli, Peter - AMS:</t>
        </r>
        <r>
          <rPr>
            <sz val="9"/>
            <color indexed="81"/>
            <rFont val="Tahoma"/>
            <family val="2"/>
          </rPr>
          <t xml:space="preserve">
92 to 106. No longer 69-91.</t>
        </r>
      </text>
    </comment>
    <comment ref="J4267" authorId="2" shapeId="0" xr:uid="{99B22915-194F-47E6-BBF8-288AF004DFB0}">
      <text>
        <r>
          <rPr>
            <b/>
            <sz val="9"/>
            <color indexed="81"/>
            <rFont val="Tahoma"/>
            <family val="2"/>
          </rPr>
          <t>Caffarelli, Peter - AMS:</t>
        </r>
        <r>
          <rPr>
            <sz val="9"/>
            <color indexed="81"/>
            <rFont val="Tahoma"/>
            <family val="2"/>
          </rPr>
          <t xml:space="preserve">
92 to 106. No longer 69-91.</t>
        </r>
      </text>
    </comment>
    <comment ref="J4270" authorId="2" shapeId="0" xr:uid="{F2F81411-B7FF-4A27-9264-A0152BFC1C3B}">
      <text>
        <r>
          <rPr>
            <b/>
            <sz val="9"/>
            <color indexed="81"/>
            <rFont val="Tahoma"/>
            <family val="2"/>
          </rPr>
          <t>Caffarelli, Peter - AMS:</t>
        </r>
        <r>
          <rPr>
            <sz val="9"/>
            <color indexed="81"/>
            <rFont val="Tahoma"/>
            <family val="2"/>
          </rPr>
          <t xml:space="preserve">
92 to 106. No longer 69-91.</t>
        </r>
      </text>
    </comment>
    <comment ref="J4271" authorId="2" shapeId="0" xr:uid="{91D96139-83BF-4767-B32C-72B242F557A6}">
      <text>
        <r>
          <rPr>
            <b/>
            <sz val="9"/>
            <color indexed="81"/>
            <rFont val="Tahoma"/>
            <family val="2"/>
          </rPr>
          <t>Caffarelli, Peter - AMS:</t>
        </r>
        <r>
          <rPr>
            <sz val="9"/>
            <color indexed="81"/>
            <rFont val="Tahoma"/>
            <family val="2"/>
          </rPr>
          <t xml:space="preserve">
92 to 106. No longer 69-91.</t>
        </r>
      </text>
    </comment>
    <comment ref="J4272" authorId="1" shapeId="0" xr:uid="{45636E8A-B801-4AED-9F9B-4327C82662F5}">
      <text>
        <r>
          <rPr>
            <b/>
            <sz val="9"/>
            <color indexed="81"/>
            <rFont val="Tahoma"/>
            <family val="2"/>
          </rPr>
          <t>Adam Sparger:</t>
        </r>
        <r>
          <rPr>
            <sz val="9"/>
            <color indexed="81"/>
            <rFont val="Tahoma"/>
            <family val="2"/>
          </rPr>
          <t xml:space="preserve">
25-49 cars</t>
        </r>
      </text>
    </comment>
    <comment ref="J4276" authorId="2" shapeId="0" xr:uid="{D89FD014-9A7B-4CD6-B844-1AA2643DD2DB}">
      <text>
        <r>
          <rPr>
            <b/>
            <sz val="9"/>
            <color indexed="81"/>
            <rFont val="Tahoma"/>
            <family val="2"/>
          </rPr>
          <t>Caffarelli, Peter - AMS:</t>
        </r>
        <r>
          <rPr>
            <sz val="9"/>
            <color indexed="81"/>
            <rFont val="Tahoma"/>
            <family val="2"/>
          </rPr>
          <t xml:space="preserve">
92 to 106. No longer 69-91.</t>
        </r>
      </text>
    </comment>
    <comment ref="J4285" authorId="2" shapeId="0" xr:uid="{336A482F-B27A-4636-B865-CC9203094094}">
      <text>
        <r>
          <rPr>
            <b/>
            <sz val="9"/>
            <color indexed="81"/>
            <rFont val="Tahoma"/>
            <family val="2"/>
          </rPr>
          <t>Caffarelli, Peter - AMS:</t>
        </r>
        <r>
          <rPr>
            <sz val="9"/>
            <color indexed="81"/>
            <rFont val="Tahoma"/>
            <family val="2"/>
          </rPr>
          <t xml:space="preserve">
107+ cars.</t>
        </r>
      </text>
    </comment>
    <comment ref="J4296" authorId="2" shapeId="0" xr:uid="{C0A159E8-BC11-4AE6-8405-4390DC752CB5}">
      <text>
        <r>
          <rPr>
            <b/>
            <sz val="9"/>
            <color indexed="81"/>
            <rFont val="Tahoma"/>
            <family val="2"/>
          </rPr>
          <t>Caffarelli, Peter - AMS:</t>
        </r>
        <r>
          <rPr>
            <sz val="9"/>
            <color indexed="81"/>
            <rFont val="Tahoma"/>
            <family val="2"/>
          </rPr>
          <t xml:space="preserve">
Previous tariff was cancelled June 1, 2019. Using Item 9173. See Notes tab.</t>
        </r>
      </text>
    </comment>
    <comment ref="J4299" authorId="2" shapeId="0" xr:uid="{1733588A-20F7-4FD8-8A1C-AB652B26B5BB}">
      <text>
        <r>
          <rPr>
            <b/>
            <sz val="9"/>
            <color indexed="81"/>
            <rFont val="Tahoma"/>
            <family val="2"/>
          </rPr>
          <t>Caffarelli, Peter - AMS:</t>
        </r>
        <r>
          <rPr>
            <sz val="9"/>
            <color indexed="81"/>
            <rFont val="Tahoma"/>
            <family val="2"/>
          </rPr>
          <t xml:space="preserve">
92 to 106. No longer 69-91.</t>
        </r>
      </text>
    </comment>
    <comment ref="J4302" authorId="2" shapeId="0" xr:uid="{AAC25108-158A-416E-91F8-2F5C54CAA2A6}">
      <text>
        <r>
          <rPr>
            <b/>
            <sz val="9"/>
            <color indexed="81"/>
            <rFont val="Tahoma"/>
            <family val="2"/>
          </rPr>
          <t>Caffarelli, Peter - AMS:</t>
        </r>
        <r>
          <rPr>
            <sz val="9"/>
            <color indexed="81"/>
            <rFont val="Tahoma"/>
            <family val="2"/>
          </rPr>
          <t xml:space="preserve">
Tariff cancelled.</t>
        </r>
      </text>
    </comment>
    <comment ref="J4303" authorId="2" shapeId="0" xr:uid="{707AC65D-FF4E-4919-A02C-39C3F571B822}">
      <text>
        <r>
          <rPr>
            <b/>
            <sz val="9"/>
            <color indexed="81"/>
            <rFont val="Tahoma"/>
            <family val="2"/>
          </rPr>
          <t>Caffarelli, Peter - AMS:</t>
        </r>
        <r>
          <rPr>
            <sz val="9"/>
            <color indexed="81"/>
            <rFont val="Tahoma"/>
            <family val="2"/>
          </rPr>
          <t xml:space="preserve">
92 to 106. No longer 69-91.</t>
        </r>
      </text>
    </comment>
    <comment ref="J4305" authorId="2" shapeId="0" xr:uid="{FA736146-4ABD-444B-BA53-73D01D9D4F5B}">
      <text>
        <r>
          <rPr>
            <b/>
            <sz val="9"/>
            <color indexed="81"/>
            <rFont val="Tahoma"/>
            <family val="2"/>
          </rPr>
          <t>Caffarelli, Peter - AMS:</t>
        </r>
        <r>
          <rPr>
            <sz val="9"/>
            <color indexed="81"/>
            <rFont val="Tahoma"/>
            <family val="2"/>
          </rPr>
          <t xml:space="preserve">
92 to 106. No longer 69-91.</t>
        </r>
      </text>
    </comment>
    <comment ref="J4308" authorId="2" shapeId="0" xr:uid="{10A16BF5-891D-4C2C-A025-98EA3F053944}">
      <text>
        <r>
          <rPr>
            <b/>
            <sz val="9"/>
            <color indexed="81"/>
            <rFont val="Tahoma"/>
            <family val="2"/>
          </rPr>
          <t>Caffarelli, Peter - AMS:</t>
        </r>
        <r>
          <rPr>
            <sz val="9"/>
            <color indexed="81"/>
            <rFont val="Tahoma"/>
            <family val="2"/>
          </rPr>
          <t xml:space="preserve">
92 to 106. No longer 69-91.</t>
        </r>
      </text>
    </comment>
    <comment ref="J4309" authorId="2" shapeId="0" xr:uid="{76E438E3-AD4A-421D-BBE9-3E8967B07F48}">
      <text>
        <r>
          <rPr>
            <b/>
            <sz val="9"/>
            <color indexed="81"/>
            <rFont val="Tahoma"/>
            <family val="2"/>
          </rPr>
          <t>Caffarelli, Peter - AMS:</t>
        </r>
        <r>
          <rPr>
            <sz val="9"/>
            <color indexed="81"/>
            <rFont val="Tahoma"/>
            <family val="2"/>
          </rPr>
          <t xml:space="preserve">
92 to 106. No longer 69-91.</t>
        </r>
      </text>
    </comment>
    <comment ref="J4310" authorId="1" shapeId="0" xr:uid="{E4789505-FEC4-4A09-A1E2-3B3365390FFD}">
      <text>
        <r>
          <rPr>
            <b/>
            <sz val="9"/>
            <color indexed="81"/>
            <rFont val="Tahoma"/>
            <family val="2"/>
          </rPr>
          <t>Adam Sparger:</t>
        </r>
        <r>
          <rPr>
            <sz val="9"/>
            <color indexed="81"/>
            <rFont val="Tahoma"/>
            <family val="2"/>
          </rPr>
          <t xml:space="preserve">
25-49 cars</t>
        </r>
      </text>
    </comment>
    <comment ref="J4314" authorId="2" shapeId="0" xr:uid="{2DD6AE1A-A074-478E-BF4A-53A420DED865}">
      <text>
        <r>
          <rPr>
            <b/>
            <sz val="9"/>
            <color indexed="81"/>
            <rFont val="Tahoma"/>
            <family val="2"/>
          </rPr>
          <t>Caffarelli, Peter - AMS:</t>
        </r>
        <r>
          <rPr>
            <sz val="9"/>
            <color indexed="81"/>
            <rFont val="Tahoma"/>
            <family val="2"/>
          </rPr>
          <t xml:space="preserve">
92 to 106. No longer 69-91.</t>
        </r>
      </text>
    </comment>
    <comment ref="J4323" authorId="2" shapeId="0" xr:uid="{A07818F1-6183-442A-97BE-81BDCC65729A}">
      <text>
        <r>
          <rPr>
            <b/>
            <sz val="9"/>
            <color indexed="81"/>
            <rFont val="Tahoma"/>
            <family val="2"/>
          </rPr>
          <t>Caffarelli, Peter - AMS:</t>
        </r>
        <r>
          <rPr>
            <sz val="9"/>
            <color indexed="81"/>
            <rFont val="Tahoma"/>
            <family val="2"/>
          </rPr>
          <t xml:space="preserve">
107+ cars.</t>
        </r>
      </text>
    </comment>
    <comment ref="J4334" authorId="2" shapeId="0" xr:uid="{F00B5F8F-686F-4E82-BE7A-4CD7E4DFC958}">
      <text>
        <r>
          <rPr>
            <b/>
            <sz val="9"/>
            <color indexed="81"/>
            <rFont val="Tahoma"/>
            <family val="2"/>
          </rPr>
          <t>Caffarelli, Peter - AMS:</t>
        </r>
        <r>
          <rPr>
            <sz val="9"/>
            <color indexed="81"/>
            <rFont val="Tahoma"/>
            <family val="2"/>
          </rPr>
          <t xml:space="preserve">
Previous tariff was cancelled June 1, 2019. Using Item 9173. See Notes tab.</t>
        </r>
      </text>
    </comment>
    <comment ref="J4337" authorId="2" shapeId="0" xr:uid="{778438DF-6E54-4B8E-9A70-53089F722F20}">
      <text>
        <r>
          <rPr>
            <b/>
            <sz val="9"/>
            <color indexed="81"/>
            <rFont val="Tahoma"/>
            <family val="2"/>
          </rPr>
          <t>Caffarelli, Peter - AMS:</t>
        </r>
        <r>
          <rPr>
            <sz val="9"/>
            <color indexed="81"/>
            <rFont val="Tahoma"/>
            <family val="2"/>
          </rPr>
          <t xml:space="preserve">
92 to 106. No longer 69-91.</t>
        </r>
      </text>
    </comment>
    <comment ref="J4340" authorId="2" shapeId="0" xr:uid="{C2B5565E-884E-452B-833C-1389881E2D51}">
      <text>
        <r>
          <rPr>
            <b/>
            <sz val="9"/>
            <color indexed="81"/>
            <rFont val="Tahoma"/>
            <family val="2"/>
          </rPr>
          <t>Caffarelli, Peter - AMS:</t>
        </r>
        <r>
          <rPr>
            <sz val="9"/>
            <color indexed="81"/>
            <rFont val="Tahoma"/>
            <family val="2"/>
          </rPr>
          <t xml:space="preserve">
Tariff cancelled.</t>
        </r>
      </text>
    </comment>
    <comment ref="J4341" authorId="2" shapeId="0" xr:uid="{955414D8-08E5-43C4-914D-47AD4FD2F79B}">
      <text>
        <r>
          <rPr>
            <b/>
            <sz val="9"/>
            <color indexed="81"/>
            <rFont val="Tahoma"/>
            <family val="2"/>
          </rPr>
          <t>Caffarelli, Peter - AMS:</t>
        </r>
        <r>
          <rPr>
            <sz val="9"/>
            <color indexed="81"/>
            <rFont val="Tahoma"/>
            <family val="2"/>
          </rPr>
          <t xml:space="preserve">
92 to 106. No longer 69-91.</t>
        </r>
      </text>
    </comment>
    <comment ref="J4343" authorId="2" shapeId="0" xr:uid="{29D11189-6A54-48BC-81B7-898D324C6CCF}">
      <text>
        <r>
          <rPr>
            <b/>
            <sz val="9"/>
            <color indexed="81"/>
            <rFont val="Tahoma"/>
            <family val="2"/>
          </rPr>
          <t>Caffarelli, Peter - AMS:</t>
        </r>
        <r>
          <rPr>
            <sz val="9"/>
            <color indexed="81"/>
            <rFont val="Tahoma"/>
            <family val="2"/>
          </rPr>
          <t xml:space="preserve">
92 to 106. No longer 69-91.</t>
        </r>
      </text>
    </comment>
    <comment ref="J4346" authorId="2" shapeId="0" xr:uid="{B79F0EA3-3DC2-453C-BABD-EEA3EEAF3125}">
      <text>
        <r>
          <rPr>
            <b/>
            <sz val="9"/>
            <color indexed="81"/>
            <rFont val="Tahoma"/>
            <family val="2"/>
          </rPr>
          <t>Caffarelli, Peter - AMS:</t>
        </r>
        <r>
          <rPr>
            <sz val="9"/>
            <color indexed="81"/>
            <rFont val="Tahoma"/>
            <family val="2"/>
          </rPr>
          <t xml:space="preserve">
92 to 106. No longer 69-91.</t>
        </r>
      </text>
    </comment>
    <comment ref="J4347" authorId="2" shapeId="0" xr:uid="{FB373D3F-A3E5-4492-A1F7-1F4DDE976DF9}">
      <text>
        <r>
          <rPr>
            <b/>
            <sz val="9"/>
            <color indexed="81"/>
            <rFont val="Tahoma"/>
            <family val="2"/>
          </rPr>
          <t>Caffarelli, Peter - AMS:</t>
        </r>
        <r>
          <rPr>
            <sz val="9"/>
            <color indexed="81"/>
            <rFont val="Tahoma"/>
            <family val="2"/>
          </rPr>
          <t xml:space="preserve">
92 to 106. No longer 69-91.</t>
        </r>
      </text>
    </comment>
    <comment ref="J4348" authorId="1" shapeId="0" xr:uid="{BB24C60D-F5B4-4FE4-86F9-7F4572B5E1B2}">
      <text>
        <r>
          <rPr>
            <b/>
            <sz val="9"/>
            <color indexed="81"/>
            <rFont val="Tahoma"/>
            <family val="2"/>
          </rPr>
          <t>Adam Sparger:</t>
        </r>
        <r>
          <rPr>
            <sz val="9"/>
            <color indexed="81"/>
            <rFont val="Tahoma"/>
            <family val="2"/>
          </rPr>
          <t xml:space="preserve">
25-49 cars</t>
        </r>
      </text>
    </comment>
    <comment ref="J4352" authorId="2" shapeId="0" xr:uid="{2BEE7DF2-0DDD-494D-9DFF-246CAC21D0DB}">
      <text>
        <r>
          <rPr>
            <b/>
            <sz val="9"/>
            <color indexed="81"/>
            <rFont val="Tahoma"/>
            <family val="2"/>
          </rPr>
          <t>Caffarelli, Peter - AMS:</t>
        </r>
        <r>
          <rPr>
            <sz val="9"/>
            <color indexed="81"/>
            <rFont val="Tahoma"/>
            <family val="2"/>
          </rPr>
          <t xml:space="preserve">
92 to 106. No longer 69-91.</t>
        </r>
      </text>
    </comment>
    <comment ref="J4361" authorId="2" shapeId="0" xr:uid="{AB048F95-3C16-48D4-9997-D747BEED45E1}">
      <text>
        <r>
          <rPr>
            <b/>
            <sz val="9"/>
            <color indexed="81"/>
            <rFont val="Tahoma"/>
            <family val="2"/>
          </rPr>
          <t>Caffarelli, Peter - AMS:</t>
        </r>
        <r>
          <rPr>
            <sz val="9"/>
            <color indexed="81"/>
            <rFont val="Tahoma"/>
            <family val="2"/>
          </rPr>
          <t xml:space="preserve">
107+ cars.</t>
        </r>
      </text>
    </comment>
    <comment ref="J4372" authorId="2" shapeId="0" xr:uid="{013DF7D6-BC06-409F-B5FA-BD8EB0ECD79D}">
      <text>
        <r>
          <rPr>
            <b/>
            <sz val="9"/>
            <color indexed="81"/>
            <rFont val="Tahoma"/>
            <family val="2"/>
          </rPr>
          <t>Caffarelli, Peter - AMS:</t>
        </r>
        <r>
          <rPr>
            <sz val="9"/>
            <color indexed="81"/>
            <rFont val="Tahoma"/>
            <family val="2"/>
          </rPr>
          <t xml:space="preserve">
Previous tariff was cancelled June 1, 2019. Using Item 9173. See Notes tab.</t>
        </r>
      </text>
    </comment>
    <comment ref="J4375" authorId="2" shapeId="0" xr:uid="{8E33AF45-D043-4763-9B7F-E9C3D1981253}">
      <text>
        <r>
          <rPr>
            <b/>
            <sz val="9"/>
            <color indexed="81"/>
            <rFont val="Tahoma"/>
            <family val="2"/>
          </rPr>
          <t>Caffarelli, Peter - AMS:</t>
        </r>
        <r>
          <rPr>
            <sz val="9"/>
            <color indexed="81"/>
            <rFont val="Tahoma"/>
            <family val="2"/>
          </rPr>
          <t xml:space="preserve">
92 to 106. No longer 69-91.</t>
        </r>
      </text>
    </comment>
    <comment ref="J4378" authorId="2" shapeId="0" xr:uid="{C47171E8-3DF8-4F8C-90D6-80CB26170332}">
      <text>
        <r>
          <rPr>
            <b/>
            <sz val="9"/>
            <color indexed="81"/>
            <rFont val="Tahoma"/>
            <family val="2"/>
          </rPr>
          <t>Caffarelli, Peter - AMS:</t>
        </r>
        <r>
          <rPr>
            <sz val="9"/>
            <color indexed="81"/>
            <rFont val="Tahoma"/>
            <family val="2"/>
          </rPr>
          <t xml:space="preserve">
Tariff cancelled.</t>
        </r>
      </text>
    </comment>
    <comment ref="J4379" authorId="2" shapeId="0" xr:uid="{0E01564E-E361-44F0-AF5A-737A381645B7}">
      <text>
        <r>
          <rPr>
            <b/>
            <sz val="9"/>
            <color indexed="81"/>
            <rFont val="Tahoma"/>
            <family val="2"/>
          </rPr>
          <t>Caffarelli, Peter - AMS:</t>
        </r>
        <r>
          <rPr>
            <sz val="9"/>
            <color indexed="81"/>
            <rFont val="Tahoma"/>
            <family val="2"/>
          </rPr>
          <t xml:space="preserve">
92 to 106. No longer 69-91.</t>
        </r>
      </text>
    </comment>
    <comment ref="J4381" authorId="2" shapeId="0" xr:uid="{2B8CDE44-73D1-4997-A01E-56E164B66947}">
      <text>
        <r>
          <rPr>
            <b/>
            <sz val="9"/>
            <color indexed="81"/>
            <rFont val="Tahoma"/>
            <family val="2"/>
          </rPr>
          <t>Caffarelli, Peter - AMS:</t>
        </r>
        <r>
          <rPr>
            <sz val="9"/>
            <color indexed="81"/>
            <rFont val="Tahoma"/>
            <family val="2"/>
          </rPr>
          <t xml:space="preserve">
92 to 106. No longer 69-91.</t>
        </r>
      </text>
    </comment>
    <comment ref="J4384" authorId="2" shapeId="0" xr:uid="{D72E4D7C-DC26-43EB-A109-3697622BDDA1}">
      <text>
        <r>
          <rPr>
            <b/>
            <sz val="9"/>
            <color indexed="81"/>
            <rFont val="Tahoma"/>
            <family val="2"/>
          </rPr>
          <t>Caffarelli, Peter - AMS:</t>
        </r>
        <r>
          <rPr>
            <sz val="9"/>
            <color indexed="81"/>
            <rFont val="Tahoma"/>
            <family val="2"/>
          </rPr>
          <t xml:space="preserve">
92 to 106. No longer 69-91.</t>
        </r>
      </text>
    </comment>
    <comment ref="J4385" authorId="2" shapeId="0" xr:uid="{0FB0F572-7156-4647-B539-194AABC499D5}">
      <text>
        <r>
          <rPr>
            <b/>
            <sz val="9"/>
            <color indexed="81"/>
            <rFont val="Tahoma"/>
            <family val="2"/>
          </rPr>
          <t>Caffarelli, Peter - AMS:</t>
        </r>
        <r>
          <rPr>
            <sz val="9"/>
            <color indexed="81"/>
            <rFont val="Tahoma"/>
            <family val="2"/>
          </rPr>
          <t xml:space="preserve">
92 to 106. No longer 69-91.</t>
        </r>
      </text>
    </comment>
    <comment ref="J4386" authorId="1" shapeId="0" xr:uid="{737CE5AB-F766-4A81-B12F-86ACEF2C7FF0}">
      <text>
        <r>
          <rPr>
            <b/>
            <sz val="9"/>
            <color indexed="81"/>
            <rFont val="Tahoma"/>
            <family val="2"/>
          </rPr>
          <t>Adam Sparger:</t>
        </r>
        <r>
          <rPr>
            <sz val="9"/>
            <color indexed="81"/>
            <rFont val="Tahoma"/>
            <family val="2"/>
          </rPr>
          <t xml:space="preserve">
25-49 cars</t>
        </r>
      </text>
    </comment>
    <comment ref="J4390" authorId="2" shapeId="0" xr:uid="{5E49FC22-DAF3-4EE6-87EE-C43BE82F6CDC}">
      <text>
        <r>
          <rPr>
            <b/>
            <sz val="9"/>
            <color indexed="81"/>
            <rFont val="Tahoma"/>
            <family val="2"/>
          </rPr>
          <t>Caffarelli, Peter - AMS:</t>
        </r>
        <r>
          <rPr>
            <sz val="9"/>
            <color indexed="81"/>
            <rFont val="Tahoma"/>
            <family val="2"/>
          </rPr>
          <t xml:space="preserve">
92 to 106. No longer 69-91.</t>
        </r>
      </text>
    </comment>
    <comment ref="J4399" authorId="2" shapeId="0" xr:uid="{A2F0D42D-112C-4E1F-8023-7EADE1C3C5EE}">
      <text>
        <r>
          <rPr>
            <b/>
            <sz val="9"/>
            <color indexed="81"/>
            <rFont val="Tahoma"/>
            <family val="2"/>
          </rPr>
          <t>Caffarelli, Peter - AMS:</t>
        </r>
        <r>
          <rPr>
            <sz val="9"/>
            <color indexed="81"/>
            <rFont val="Tahoma"/>
            <family val="2"/>
          </rPr>
          <t xml:space="preserve">
107+ cars.</t>
        </r>
      </text>
    </comment>
    <comment ref="J4410" authorId="2" shapeId="0" xr:uid="{4E9997CB-3887-4CDE-9556-F9F98C52289C}">
      <text>
        <r>
          <rPr>
            <b/>
            <sz val="9"/>
            <color indexed="81"/>
            <rFont val="Tahoma"/>
            <family val="2"/>
          </rPr>
          <t>Caffarelli, Peter - AMS:</t>
        </r>
        <r>
          <rPr>
            <sz val="9"/>
            <color indexed="81"/>
            <rFont val="Tahoma"/>
            <family val="2"/>
          </rPr>
          <t xml:space="preserve">
Previous tariff was cancelled June 1, 2019. Using Item 9173. See Notes tab.</t>
        </r>
      </text>
    </comment>
    <comment ref="J4413" authorId="2" shapeId="0" xr:uid="{47CFB73B-808E-4945-A778-1FC8D39B5EC4}">
      <text>
        <r>
          <rPr>
            <b/>
            <sz val="9"/>
            <color indexed="81"/>
            <rFont val="Tahoma"/>
            <family val="2"/>
          </rPr>
          <t>Caffarelli, Peter - AMS:</t>
        </r>
        <r>
          <rPr>
            <sz val="9"/>
            <color indexed="81"/>
            <rFont val="Tahoma"/>
            <family val="2"/>
          </rPr>
          <t xml:space="preserve">
92 to 106. No longer 69-91.</t>
        </r>
      </text>
    </comment>
    <comment ref="J4416" authorId="2" shapeId="0" xr:uid="{C73E1A76-5F85-484A-91AC-AB12A22F1F31}">
      <text>
        <r>
          <rPr>
            <b/>
            <sz val="9"/>
            <color indexed="81"/>
            <rFont val="Tahoma"/>
            <family val="2"/>
          </rPr>
          <t>Caffarelli, Peter - AMS:</t>
        </r>
        <r>
          <rPr>
            <sz val="9"/>
            <color indexed="81"/>
            <rFont val="Tahoma"/>
            <family val="2"/>
          </rPr>
          <t xml:space="preserve">
Tariff cancelled.</t>
        </r>
      </text>
    </comment>
    <comment ref="J4417" authorId="2" shapeId="0" xr:uid="{1B8A8FFF-900F-4A43-88FE-A54AB49A55E0}">
      <text>
        <r>
          <rPr>
            <b/>
            <sz val="9"/>
            <color indexed="81"/>
            <rFont val="Tahoma"/>
            <family val="2"/>
          </rPr>
          <t>Caffarelli, Peter - AMS:</t>
        </r>
        <r>
          <rPr>
            <sz val="9"/>
            <color indexed="81"/>
            <rFont val="Tahoma"/>
            <family val="2"/>
          </rPr>
          <t xml:space="preserve">
92 to 106. No longer 69-91.</t>
        </r>
      </text>
    </comment>
    <comment ref="J4419" authorId="2" shapeId="0" xr:uid="{71DEE5F8-F991-4941-92FE-34F0148AF6BA}">
      <text>
        <r>
          <rPr>
            <b/>
            <sz val="9"/>
            <color indexed="81"/>
            <rFont val="Tahoma"/>
            <family val="2"/>
          </rPr>
          <t>Caffarelli, Peter - AMS:</t>
        </r>
        <r>
          <rPr>
            <sz val="9"/>
            <color indexed="81"/>
            <rFont val="Tahoma"/>
            <family val="2"/>
          </rPr>
          <t xml:space="preserve">
92 to 106. No longer 69-91.</t>
        </r>
      </text>
    </comment>
    <comment ref="J4422" authorId="2" shapeId="0" xr:uid="{19EB802E-C3C9-4125-9FF8-B0E5C5F1CD4A}">
      <text>
        <r>
          <rPr>
            <b/>
            <sz val="9"/>
            <color indexed="81"/>
            <rFont val="Tahoma"/>
            <family val="2"/>
          </rPr>
          <t>Caffarelli, Peter - AMS:</t>
        </r>
        <r>
          <rPr>
            <sz val="9"/>
            <color indexed="81"/>
            <rFont val="Tahoma"/>
            <family val="2"/>
          </rPr>
          <t xml:space="preserve">
92 to 106. No longer 69-91.</t>
        </r>
      </text>
    </comment>
    <comment ref="J4423" authorId="2" shapeId="0" xr:uid="{E1DE102A-4F3D-4AAF-93D8-294BAD7C08FB}">
      <text>
        <r>
          <rPr>
            <b/>
            <sz val="9"/>
            <color indexed="81"/>
            <rFont val="Tahoma"/>
            <family val="2"/>
          </rPr>
          <t>Caffarelli, Peter - AMS:</t>
        </r>
        <r>
          <rPr>
            <sz val="9"/>
            <color indexed="81"/>
            <rFont val="Tahoma"/>
            <family val="2"/>
          </rPr>
          <t xml:space="preserve">
92 to 106. No longer 69-91.</t>
        </r>
      </text>
    </comment>
    <comment ref="J4424" authorId="1" shapeId="0" xr:uid="{347C4F92-DEB4-4D77-B20C-446A3C4CEBDD}">
      <text>
        <r>
          <rPr>
            <b/>
            <sz val="9"/>
            <color indexed="81"/>
            <rFont val="Tahoma"/>
            <family val="2"/>
          </rPr>
          <t>Adam Sparger:</t>
        </r>
        <r>
          <rPr>
            <sz val="9"/>
            <color indexed="81"/>
            <rFont val="Tahoma"/>
            <family val="2"/>
          </rPr>
          <t xml:space="preserve">
25-49 cars</t>
        </r>
      </text>
    </comment>
    <comment ref="J4428" authorId="2" shapeId="0" xr:uid="{E080EED9-C413-43BE-A59C-30FEACB39823}">
      <text>
        <r>
          <rPr>
            <b/>
            <sz val="9"/>
            <color indexed="81"/>
            <rFont val="Tahoma"/>
            <family val="2"/>
          </rPr>
          <t>Caffarelli, Peter - AMS:</t>
        </r>
        <r>
          <rPr>
            <sz val="9"/>
            <color indexed="81"/>
            <rFont val="Tahoma"/>
            <family val="2"/>
          </rPr>
          <t xml:space="preserve">
92 to 106. No longer 69-91.</t>
        </r>
      </text>
    </comment>
    <comment ref="J4437" authorId="2" shapeId="0" xr:uid="{7281E2D0-3797-4BA0-9693-80C21349457D}">
      <text>
        <r>
          <rPr>
            <b/>
            <sz val="9"/>
            <color indexed="81"/>
            <rFont val="Tahoma"/>
            <family val="2"/>
          </rPr>
          <t>Caffarelli, Peter - AMS:</t>
        </r>
        <r>
          <rPr>
            <sz val="9"/>
            <color indexed="81"/>
            <rFont val="Tahoma"/>
            <family val="2"/>
          </rPr>
          <t xml:space="preserve">
107+ cars.</t>
        </r>
      </text>
    </comment>
    <comment ref="J4448" authorId="2" shapeId="0" xr:uid="{F57DAACE-46DE-4960-8B6B-19207EDF54D0}">
      <text>
        <r>
          <rPr>
            <b/>
            <sz val="9"/>
            <color indexed="81"/>
            <rFont val="Tahoma"/>
            <family val="2"/>
          </rPr>
          <t>Caffarelli, Peter - AMS:</t>
        </r>
        <r>
          <rPr>
            <sz val="9"/>
            <color indexed="81"/>
            <rFont val="Tahoma"/>
            <family val="2"/>
          </rPr>
          <t xml:space="preserve">
Previous tariff was cancelled June 1, 2019. Using Item 9173. See Notes tab.</t>
        </r>
      </text>
    </comment>
    <comment ref="J4451" authorId="2" shapeId="0" xr:uid="{D8182DC3-E187-4F67-9647-688B355D6CB7}">
      <text>
        <r>
          <rPr>
            <b/>
            <sz val="9"/>
            <color indexed="81"/>
            <rFont val="Tahoma"/>
            <family val="2"/>
          </rPr>
          <t>Caffarelli, Peter - AMS:</t>
        </r>
        <r>
          <rPr>
            <sz val="9"/>
            <color indexed="81"/>
            <rFont val="Tahoma"/>
            <family val="2"/>
          </rPr>
          <t xml:space="preserve">
92 to 106. No longer 69-91.</t>
        </r>
      </text>
    </comment>
    <comment ref="J4454" authorId="2" shapeId="0" xr:uid="{2E891D16-8202-403E-B724-4E01B65744B1}">
      <text>
        <r>
          <rPr>
            <b/>
            <sz val="9"/>
            <color indexed="81"/>
            <rFont val="Tahoma"/>
            <family val="2"/>
          </rPr>
          <t>Caffarelli, Peter - AMS:</t>
        </r>
        <r>
          <rPr>
            <sz val="9"/>
            <color indexed="81"/>
            <rFont val="Tahoma"/>
            <family val="2"/>
          </rPr>
          <t xml:space="preserve">
Tariff cancelled.</t>
        </r>
      </text>
    </comment>
    <comment ref="J4455" authorId="2" shapeId="0" xr:uid="{6C569BE1-0139-4D38-88DC-4269072F24B2}">
      <text>
        <r>
          <rPr>
            <b/>
            <sz val="9"/>
            <color indexed="81"/>
            <rFont val="Tahoma"/>
            <family val="2"/>
          </rPr>
          <t>Caffarelli, Peter - AMS:</t>
        </r>
        <r>
          <rPr>
            <sz val="9"/>
            <color indexed="81"/>
            <rFont val="Tahoma"/>
            <family val="2"/>
          </rPr>
          <t xml:space="preserve">
92 to 106. No longer 69-91.</t>
        </r>
      </text>
    </comment>
    <comment ref="J4457" authorId="2" shapeId="0" xr:uid="{7EA59004-1960-4584-A2E9-64FEF4604411}">
      <text>
        <r>
          <rPr>
            <b/>
            <sz val="9"/>
            <color indexed="81"/>
            <rFont val="Tahoma"/>
            <family val="2"/>
          </rPr>
          <t>Caffarelli, Peter - AMS:</t>
        </r>
        <r>
          <rPr>
            <sz val="9"/>
            <color indexed="81"/>
            <rFont val="Tahoma"/>
            <family val="2"/>
          </rPr>
          <t xml:space="preserve">
92 to 106. No longer 69-91.</t>
        </r>
      </text>
    </comment>
    <comment ref="J4460" authorId="2" shapeId="0" xr:uid="{B661D1D4-F298-4A47-9543-39FFF49AB761}">
      <text>
        <r>
          <rPr>
            <b/>
            <sz val="9"/>
            <color indexed="81"/>
            <rFont val="Tahoma"/>
            <family val="2"/>
          </rPr>
          <t>Caffarelli, Peter - AMS:</t>
        </r>
        <r>
          <rPr>
            <sz val="9"/>
            <color indexed="81"/>
            <rFont val="Tahoma"/>
            <family val="2"/>
          </rPr>
          <t xml:space="preserve">
92 to 106. No longer 69-91.</t>
        </r>
      </text>
    </comment>
    <comment ref="J4461" authorId="2" shapeId="0" xr:uid="{49346EEA-D159-4D1E-88E7-F64C7420E7AF}">
      <text>
        <r>
          <rPr>
            <b/>
            <sz val="9"/>
            <color indexed="81"/>
            <rFont val="Tahoma"/>
            <family val="2"/>
          </rPr>
          <t>Caffarelli, Peter - AMS:</t>
        </r>
        <r>
          <rPr>
            <sz val="9"/>
            <color indexed="81"/>
            <rFont val="Tahoma"/>
            <family val="2"/>
          </rPr>
          <t xml:space="preserve">
92 to 106. No longer 69-91.</t>
        </r>
      </text>
    </comment>
    <comment ref="J4462" authorId="1" shapeId="0" xr:uid="{BB1307CF-DACB-4264-B1AE-73E3CE0BE67D}">
      <text>
        <r>
          <rPr>
            <b/>
            <sz val="9"/>
            <color indexed="81"/>
            <rFont val="Tahoma"/>
            <family val="2"/>
          </rPr>
          <t>Adam Sparger:</t>
        </r>
        <r>
          <rPr>
            <sz val="9"/>
            <color indexed="81"/>
            <rFont val="Tahoma"/>
            <family val="2"/>
          </rPr>
          <t xml:space="preserve">
25-49 cars</t>
        </r>
      </text>
    </comment>
    <comment ref="J4466" authorId="2" shapeId="0" xr:uid="{1FDA1B62-A39F-478A-9EAC-7898D8A8018B}">
      <text>
        <r>
          <rPr>
            <b/>
            <sz val="9"/>
            <color indexed="81"/>
            <rFont val="Tahoma"/>
            <family val="2"/>
          </rPr>
          <t>Caffarelli, Peter - AMS:</t>
        </r>
        <r>
          <rPr>
            <sz val="9"/>
            <color indexed="81"/>
            <rFont val="Tahoma"/>
            <family val="2"/>
          </rPr>
          <t xml:space="preserve">
92 to 106. No longer 69-91.</t>
        </r>
      </text>
    </comment>
    <comment ref="J4475" authorId="2" shapeId="0" xr:uid="{8B975C1B-CAAC-42E8-9D2A-03D29D87E625}">
      <text>
        <r>
          <rPr>
            <b/>
            <sz val="9"/>
            <color indexed="81"/>
            <rFont val="Tahoma"/>
            <family val="2"/>
          </rPr>
          <t>Caffarelli, Peter - AMS:</t>
        </r>
        <r>
          <rPr>
            <sz val="9"/>
            <color indexed="81"/>
            <rFont val="Tahoma"/>
            <family val="2"/>
          </rPr>
          <t xml:space="preserve">
107+ cars.</t>
        </r>
      </text>
    </comment>
    <comment ref="J4486" authorId="2" shapeId="0" xr:uid="{5E26FEED-31FD-46AA-87DC-0E7452EEE2E2}">
      <text>
        <r>
          <rPr>
            <b/>
            <sz val="9"/>
            <color indexed="81"/>
            <rFont val="Tahoma"/>
            <family val="2"/>
          </rPr>
          <t>Caffarelli, Peter - AMS:</t>
        </r>
        <r>
          <rPr>
            <sz val="9"/>
            <color indexed="81"/>
            <rFont val="Tahoma"/>
            <family val="2"/>
          </rPr>
          <t xml:space="preserve">
Previous tariff was cancelled June 1, 2019. Using Item 9173. See Notes tab.</t>
        </r>
      </text>
    </comment>
    <comment ref="J4489" authorId="2" shapeId="0" xr:uid="{97A5E585-C7F3-43F2-BC0B-9099784DCAE3}">
      <text>
        <r>
          <rPr>
            <b/>
            <sz val="9"/>
            <color indexed="81"/>
            <rFont val="Tahoma"/>
            <family val="2"/>
          </rPr>
          <t>Caffarelli, Peter - AMS:</t>
        </r>
        <r>
          <rPr>
            <sz val="9"/>
            <color indexed="81"/>
            <rFont val="Tahoma"/>
            <family val="2"/>
          </rPr>
          <t xml:space="preserve">
92 to 106. No longer 69-91.</t>
        </r>
      </text>
    </comment>
    <comment ref="J4492" authorId="2" shapeId="0" xr:uid="{D937F701-1B59-4682-ACAE-4E28986D3FED}">
      <text>
        <r>
          <rPr>
            <b/>
            <sz val="9"/>
            <color indexed="81"/>
            <rFont val="Tahoma"/>
            <family val="2"/>
          </rPr>
          <t>Caffarelli, Peter - AMS:</t>
        </r>
        <r>
          <rPr>
            <sz val="9"/>
            <color indexed="81"/>
            <rFont val="Tahoma"/>
            <family val="2"/>
          </rPr>
          <t xml:space="preserve">
Tariff cancelled.</t>
        </r>
      </text>
    </comment>
    <comment ref="J4493" authorId="2" shapeId="0" xr:uid="{0F4F8715-818C-4884-9015-63A4D2DCAF45}">
      <text>
        <r>
          <rPr>
            <b/>
            <sz val="9"/>
            <color indexed="81"/>
            <rFont val="Tahoma"/>
            <family val="2"/>
          </rPr>
          <t>Caffarelli, Peter - AMS:</t>
        </r>
        <r>
          <rPr>
            <sz val="9"/>
            <color indexed="81"/>
            <rFont val="Tahoma"/>
            <family val="2"/>
          </rPr>
          <t xml:space="preserve">
92 to 106. No longer 69-91.</t>
        </r>
      </text>
    </comment>
    <comment ref="J4495" authorId="2" shapeId="0" xr:uid="{45F50C86-70BA-4D40-8114-35DDD875CBB0}">
      <text>
        <r>
          <rPr>
            <b/>
            <sz val="9"/>
            <color indexed="81"/>
            <rFont val="Tahoma"/>
            <family val="2"/>
          </rPr>
          <t>Caffarelli, Peter - AMS:</t>
        </r>
        <r>
          <rPr>
            <sz val="9"/>
            <color indexed="81"/>
            <rFont val="Tahoma"/>
            <family val="2"/>
          </rPr>
          <t xml:space="preserve">
92 to 106. No longer 69-91.</t>
        </r>
      </text>
    </comment>
    <comment ref="J4498" authorId="2" shapeId="0" xr:uid="{33F06758-62A4-4D78-BA0E-AD606FD4959D}">
      <text>
        <r>
          <rPr>
            <b/>
            <sz val="9"/>
            <color indexed="81"/>
            <rFont val="Tahoma"/>
            <family val="2"/>
          </rPr>
          <t>Caffarelli, Peter - AMS:</t>
        </r>
        <r>
          <rPr>
            <sz val="9"/>
            <color indexed="81"/>
            <rFont val="Tahoma"/>
            <family val="2"/>
          </rPr>
          <t xml:space="preserve">
92 to 106. No longer 69-91.</t>
        </r>
      </text>
    </comment>
    <comment ref="J4499" authorId="2" shapeId="0" xr:uid="{4D268B00-D69B-4B5B-9872-6284FA73D9E6}">
      <text>
        <r>
          <rPr>
            <b/>
            <sz val="9"/>
            <color indexed="81"/>
            <rFont val="Tahoma"/>
            <family val="2"/>
          </rPr>
          <t>Caffarelli, Peter - AMS:</t>
        </r>
        <r>
          <rPr>
            <sz val="9"/>
            <color indexed="81"/>
            <rFont val="Tahoma"/>
            <family val="2"/>
          </rPr>
          <t xml:space="preserve">
92 to 106. No longer 69-91.</t>
        </r>
      </text>
    </comment>
    <comment ref="J4500" authorId="1" shapeId="0" xr:uid="{72203C7F-EF52-4163-AC2B-6A7AEEAC2427}">
      <text>
        <r>
          <rPr>
            <b/>
            <sz val="9"/>
            <color indexed="81"/>
            <rFont val="Tahoma"/>
            <family val="2"/>
          </rPr>
          <t>Adam Sparger:</t>
        </r>
        <r>
          <rPr>
            <sz val="9"/>
            <color indexed="81"/>
            <rFont val="Tahoma"/>
            <family val="2"/>
          </rPr>
          <t xml:space="preserve">
25-49 cars</t>
        </r>
      </text>
    </comment>
    <comment ref="J4504" authorId="2" shapeId="0" xr:uid="{920B2C96-1F09-4E48-95C9-C2897D38BAC4}">
      <text>
        <r>
          <rPr>
            <b/>
            <sz val="9"/>
            <color indexed="81"/>
            <rFont val="Tahoma"/>
            <family val="2"/>
          </rPr>
          <t>Caffarelli, Peter - AMS:</t>
        </r>
        <r>
          <rPr>
            <sz val="9"/>
            <color indexed="81"/>
            <rFont val="Tahoma"/>
            <family val="2"/>
          </rPr>
          <t xml:space="preserve">
92 to 106. No longer 69-91.</t>
        </r>
      </text>
    </comment>
    <comment ref="J4513" authorId="2" shapeId="0" xr:uid="{455964BD-DF37-4E9F-93EC-9DE43A86CA9E}">
      <text>
        <r>
          <rPr>
            <b/>
            <sz val="9"/>
            <color indexed="81"/>
            <rFont val="Tahoma"/>
            <family val="2"/>
          </rPr>
          <t>Caffarelli, Peter - AMS:</t>
        </r>
        <r>
          <rPr>
            <sz val="9"/>
            <color indexed="81"/>
            <rFont val="Tahoma"/>
            <family val="2"/>
          </rPr>
          <t xml:space="preserve">
107+ cars.</t>
        </r>
      </text>
    </comment>
    <comment ref="J4524" authorId="2" shapeId="0" xr:uid="{9E20C991-B19D-4191-A740-CED41CD7F9B7}">
      <text>
        <r>
          <rPr>
            <b/>
            <sz val="9"/>
            <color indexed="81"/>
            <rFont val="Tahoma"/>
            <family val="2"/>
          </rPr>
          <t>Caffarelli, Peter - AMS:</t>
        </r>
        <r>
          <rPr>
            <sz val="9"/>
            <color indexed="81"/>
            <rFont val="Tahoma"/>
            <family val="2"/>
          </rPr>
          <t xml:space="preserve">
Previous tariff was cancelled June 1, 2019. Using Item 9173. See Notes tab.</t>
        </r>
      </text>
    </comment>
    <comment ref="J4527" authorId="2" shapeId="0" xr:uid="{4BE77E53-181C-4AC8-8792-81F4F61139B1}">
      <text>
        <r>
          <rPr>
            <b/>
            <sz val="9"/>
            <color indexed="81"/>
            <rFont val="Tahoma"/>
            <family val="2"/>
          </rPr>
          <t>Caffarelli, Peter - AMS:</t>
        </r>
        <r>
          <rPr>
            <sz val="9"/>
            <color indexed="81"/>
            <rFont val="Tahoma"/>
            <family val="2"/>
          </rPr>
          <t xml:space="preserve">
92 to 106. No longer 69-91.</t>
        </r>
      </text>
    </comment>
    <comment ref="J4530" authorId="2" shapeId="0" xr:uid="{2E18C011-641A-494A-BC0D-57E90B037776}">
      <text>
        <r>
          <rPr>
            <b/>
            <sz val="9"/>
            <color indexed="81"/>
            <rFont val="Tahoma"/>
            <family val="2"/>
          </rPr>
          <t>Caffarelli, Peter - AMS:</t>
        </r>
        <r>
          <rPr>
            <sz val="9"/>
            <color indexed="81"/>
            <rFont val="Tahoma"/>
            <family val="2"/>
          </rPr>
          <t xml:space="preserve">
Tariff cancelled.</t>
        </r>
      </text>
    </comment>
    <comment ref="J4531" authorId="2" shapeId="0" xr:uid="{20E6F5DB-3851-4E92-AF8E-8817837D5D95}">
      <text>
        <r>
          <rPr>
            <b/>
            <sz val="9"/>
            <color indexed="81"/>
            <rFont val="Tahoma"/>
            <family val="2"/>
          </rPr>
          <t>Caffarelli, Peter - AMS:</t>
        </r>
        <r>
          <rPr>
            <sz val="9"/>
            <color indexed="81"/>
            <rFont val="Tahoma"/>
            <family val="2"/>
          </rPr>
          <t xml:space="preserve">
92 to 106. No longer 69-91.</t>
        </r>
      </text>
    </comment>
    <comment ref="J4533" authorId="2" shapeId="0" xr:uid="{20AA3D29-03BA-4248-9D17-12932135FF70}">
      <text>
        <r>
          <rPr>
            <b/>
            <sz val="9"/>
            <color indexed="81"/>
            <rFont val="Tahoma"/>
            <family val="2"/>
          </rPr>
          <t>Caffarelli, Peter - AMS:</t>
        </r>
        <r>
          <rPr>
            <sz val="9"/>
            <color indexed="81"/>
            <rFont val="Tahoma"/>
            <family val="2"/>
          </rPr>
          <t xml:space="preserve">
92 to 106. No longer 69-91.</t>
        </r>
      </text>
    </comment>
    <comment ref="J4536" authorId="2" shapeId="0" xr:uid="{132BB9F5-BA64-44C9-80CE-20CA40B86DD7}">
      <text>
        <r>
          <rPr>
            <b/>
            <sz val="9"/>
            <color indexed="81"/>
            <rFont val="Tahoma"/>
            <family val="2"/>
          </rPr>
          <t>Caffarelli, Peter - AMS:</t>
        </r>
        <r>
          <rPr>
            <sz val="9"/>
            <color indexed="81"/>
            <rFont val="Tahoma"/>
            <family val="2"/>
          </rPr>
          <t xml:space="preserve">
92 to 106. No longer 69-91.</t>
        </r>
      </text>
    </comment>
    <comment ref="J4537" authorId="2" shapeId="0" xr:uid="{3EEBD201-6BE0-4CF6-963C-EECF2913D329}">
      <text>
        <r>
          <rPr>
            <b/>
            <sz val="9"/>
            <color indexed="81"/>
            <rFont val="Tahoma"/>
            <family val="2"/>
          </rPr>
          <t>Caffarelli, Peter - AMS:</t>
        </r>
        <r>
          <rPr>
            <sz val="9"/>
            <color indexed="81"/>
            <rFont val="Tahoma"/>
            <family val="2"/>
          </rPr>
          <t xml:space="preserve">
92 to 106. No longer 69-91.</t>
        </r>
      </text>
    </comment>
    <comment ref="J4538" authorId="1" shapeId="0" xr:uid="{087FE033-C72C-4EA4-9DA0-3201878E8A62}">
      <text>
        <r>
          <rPr>
            <b/>
            <sz val="9"/>
            <color indexed="81"/>
            <rFont val="Tahoma"/>
            <family val="2"/>
          </rPr>
          <t>Adam Sparger:</t>
        </r>
        <r>
          <rPr>
            <sz val="9"/>
            <color indexed="81"/>
            <rFont val="Tahoma"/>
            <family val="2"/>
          </rPr>
          <t xml:space="preserve">
25-49 cars</t>
        </r>
      </text>
    </comment>
    <comment ref="J4542" authorId="2" shapeId="0" xr:uid="{1CBACAEE-4439-4F26-AB67-4FAD3530ACC6}">
      <text>
        <r>
          <rPr>
            <b/>
            <sz val="9"/>
            <color indexed="81"/>
            <rFont val="Tahoma"/>
            <family val="2"/>
          </rPr>
          <t>Caffarelli, Peter - AMS:</t>
        </r>
        <r>
          <rPr>
            <sz val="9"/>
            <color indexed="81"/>
            <rFont val="Tahoma"/>
            <family val="2"/>
          </rPr>
          <t xml:space="preserve">
92 to 106. No longer 69-91.</t>
        </r>
      </text>
    </comment>
    <comment ref="J4551" authorId="2" shapeId="0" xr:uid="{FA506F13-D147-4C85-B7B4-F102428B5BE1}">
      <text>
        <r>
          <rPr>
            <b/>
            <sz val="9"/>
            <color indexed="81"/>
            <rFont val="Tahoma"/>
            <family val="2"/>
          </rPr>
          <t>Caffarelli, Peter - AMS:</t>
        </r>
        <r>
          <rPr>
            <sz val="9"/>
            <color indexed="81"/>
            <rFont val="Tahoma"/>
            <family val="2"/>
          </rPr>
          <t xml:space="preserve">
107+ cars.</t>
        </r>
      </text>
    </comment>
    <comment ref="J4562" authorId="2" shapeId="0" xr:uid="{AF17B704-A068-4CD3-AFD6-2CA7FD18A9E5}">
      <text>
        <r>
          <rPr>
            <b/>
            <sz val="9"/>
            <color indexed="81"/>
            <rFont val="Tahoma"/>
            <family val="2"/>
          </rPr>
          <t>Caffarelli, Peter - AMS:</t>
        </r>
        <r>
          <rPr>
            <sz val="9"/>
            <color indexed="81"/>
            <rFont val="Tahoma"/>
            <family val="2"/>
          </rPr>
          <t xml:space="preserve">
Previous tariff was cancelled June 1, 2019. Using Item 9173. See Notes tab.</t>
        </r>
      </text>
    </comment>
    <comment ref="J4565" authorId="2" shapeId="0" xr:uid="{9EBB0949-C093-4540-9333-D22EB633D661}">
      <text>
        <r>
          <rPr>
            <b/>
            <sz val="9"/>
            <color indexed="81"/>
            <rFont val="Tahoma"/>
            <family val="2"/>
          </rPr>
          <t>Caffarelli, Peter - AMS:</t>
        </r>
        <r>
          <rPr>
            <sz val="9"/>
            <color indexed="81"/>
            <rFont val="Tahoma"/>
            <family val="2"/>
          </rPr>
          <t xml:space="preserve">
92 to 106. No longer 69-91.</t>
        </r>
      </text>
    </comment>
    <comment ref="J4568" authorId="2" shapeId="0" xr:uid="{903CB887-9E81-4EDD-84A4-EC9958E38847}">
      <text>
        <r>
          <rPr>
            <b/>
            <sz val="9"/>
            <color indexed="81"/>
            <rFont val="Tahoma"/>
            <family val="2"/>
          </rPr>
          <t>Caffarelli, Peter - AMS:</t>
        </r>
        <r>
          <rPr>
            <sz val="9"/>
            <color indexed="81"/>
            <rFont val="Tahoma"/>
            <family val="2"/>
          </rPr>
          <t xml:space="preserve">
Tariff cancelled.</t>
        </r>
      </text>
    </comment>
    <comment ref="J4569" authorId="2" shapeId="0" xr:uid="{832AF9D5-E23A-4FEB-8890-15A28F434D76}">
      <text>
        <r>
          <rPr>
            <b/>
            <sz val="9"/>
            <color indexed="81"/>
            <rFont val="Tahoma"/>
            <family val="2"/>
          </rPr>
          <t>Caffarelli, Peter - AMS:</t>
        </r>
        <r>
          <rPr>
            <sz val="9"/>
            <color indexed="81"/>
            <rFont val="Tahoma"/>
            <family val="2"/>
          </rPr>
          <t xml:space="preserve">
92 to 106. No longer 69-91.</t>
        </r>
      </text>
    </comment>
    <comment ref="J4571" authorId="2" shapeId="0" xr:uid="{2FBCBED0-266D-4B0A-BE10-C9B8CC5EC1C9}">
      <text>
        <r>
          <rPr>
            <b/>
            <sz val="9"/>
            <color indexed="81"/>
            <rFont val="Tahoma"/>
            <family val="2"/>
          </rPr>
          <t>Caffarelli, Peter - AMS:</t>
        </r>
        <r>
          <rPr>
            <sz val="9"/>
            <color indexed="81"/>
            <rFont val="Tahoma"/>
            <family val="2"/>
          </rPr>
          <t xml:space="preserve">
92 to 106. No longer 69-91.</t>
        </r>
      </text>
    </comment>
    <comment ref="J4574" authorId="2" shapeId="0" xr:uid="{C864BC90-3670-418F-96D1-24CE2061C834}">
      <text>
        <r>
          <rPr>
            <b/>
            <sz val="9"/>
            <color indexed="81"/>
            <rFont val="Tahoma"/>
            <family val="2"/>
          </rPr>
          <t>Caffarelli, Peter - AMS:</t>
        </r>
        <r>
          <rPr>
            <sz val="9"/>
            <color indexed="81"/>
            <rFont val="Tahoma"/>
            <family val="2"/>
          </rPr>
          <t xml:space="preserve">
92 to 106. No longer 69-91.</t>
        </r>
      </text>
    </comment>
    <comment ref="J4575" authorId="2" shapeId="0" xr:uid="{DD12E0C9-2D39-436D-A6E7-6F905EFDFFE4}">
      <text>
        <r>
          <rPr>
            <b/>
            <sz val="9"/>
            <color indexed="81"/>
            <rFont val="Tahoma"/>
            <family val="2"/>
          </rPr>
          <t>Caffarelli, Peter - AMS:</t>
        </r>
        <r>
          <rPr>
            <sz val="9"/>
            <color indexed="81"/>
            <rFont val="Tahoma"/>
            <family val="2"/>
          </rPr>
          <t xml:space="preserve">
92 to 106. No longer 69-91.</t>
        </r>
      </text>
    </comment>
    <comment ref="J4576" authorId="1" shapeId="0" xr:uid="{952862FB-2F32-47E3-8276-D6F58E5BEDFC}">
      <text>
        <r>
          <rPr>
            <b/>
            <sz val="9"/>
            <color indexed="81"/>
            <rFont val="Tahoma"/>
            <family val="2"/>
          </rPr>
          <t>Adam Sparger:</t>
        </r>
        <r>
          <rPr>
            <sz val="9"/>
            <color indexed="81"/>
            <rFont val="Tahoma"/>
            <family val="2"/>
          </rPr>
          <t xml:space="preserve">
25-49 cars</t>
        </r>
      </text>
    </comment>
    <comment ref="J4580" authorId="2" shapeId="0" xr:uid="{5C827431-30B3-420B-95EC-DB49DF5824BB}">
      <text>
        <r>
          <rPr>
            <b/>
            <sz val="9"/>
            <color indexed="81"/>
            <rFont val="Tahoma"/>
            <family val="2"/>
          </rPr>
          <t>Caffarelli, Peter - AMS:</t>
        </r>
        <r>
          <rPr>
            <sz val="9"/>
            <color indexed="81"/>
            <rFont val="Tahoma"/>
            <family val="2"/>
          </rPr>
          <t xml:space="preserve">
92 to 106. No longer 69-91.</t>
        </r>
      </text>
    </comment>
    <comment ref="J4589" authorId="2" shapeId="0" xr:uid="{9E037169-5EBA-47EC-9F4A-E4323F04C9BE}">
      <text>
        <r>
          <rPr>
            <b/>
            <sz val="9"/>
            <color indexed="81"/>
            <rFont val="Tahoma"/>
            <family val="2"/>
          </rPr>
          <t>Caffarelli, Peter - AMS:</t>
        </r>
        <r>
          <rPr>
            <sz val="9"/>
            <color indexed="81"/>
            <rFont val="Tahoma"/>
            <family val="2"/>
          </rPr>
          <t xml:space="preserve">
107+ cars.</t>
        </r>
      </text>
    </comment>
    <comment ref="J4600" authorId="2" shapeId="0" xr:uid="{AE856997-084B-4CF1-9857-7A3BA5F3D224}">
      <text>
        <r>
          <rPr>
            <b/>
            <sz val="9"/>
            <color indexed="81"/>
            <rFont val="Tahoma"/>
            <family val="2"/>
          </rPr>
          <t>Caffarelli, Peter - AMS:</t>
        </r>
        <r>
          <rPr>
            <sz val="9"/>
            <color indexed="81"/>
            <rFont val="Tahoma"/>
            <family val="2"/>
          </rPr>
          <t xml:space="preserve">
Previous tariff was cancelled June 1, 2019. Using Item 9173. See Notes tab.</t>
        </r>
      </text>
    </comment>
    <comment ref="J4603" authorId="2" shapeId="0" xr:uid="{30000026-919B-46D0-ADEE-709047EA17D6}">
      <text>
        <r>
          <rPr>
            <b/>
            <sz val="9"/>
            <color indexed="81"/>
            <rFont val="Tahoma"/>
            <family val="2"/>
          </rPr>
          <t>Caffarelli, Peter - AMS:</t>
        </r>
        <r>
          <rPr>
            <sz val="9"/>
            <color indexed="81"/>
            <rFont val="Tahoma"/>
            <family val="2"/>
          </rPr>
          <t xml:space="preserve">
92 to 106. No longer 69-91.</t>
        </r>
      </text>
    </comment>
    <comment ref="J4606" authorId="2" shapeId="0" xr:uid="{8EA0F281-E464-4454-8593-E0331EC763EB}">
      <text>
        <r>
          <rPr>
            <b/>
            <sz val="9"/>
            <color indexed="81"/>
            <rFont val="Tahoma"/>
            <family val="2"/>
          </rPr>
          <t>Caffarelli, Peter - AMS:</t>
        </r>
        <r>
          <rPr>
            <sz val="9"/>
            <color indexed="81"/>
            <rFont val="Tahoma"/>
            <family val="2"/>
          </rPr>
          <t xml:space="preserve">
Tariff cancelled.</t>
        </r>
      </text>
    </comment>
    <comment ref="J4607" authorId="2" shapeId="0" xr:uid="{FAB30C3C-D501-4466-B50A-D26CBDDC79F1}">
      <text>
        <r>
          <rPr>
            <b/>
            <sz val="9"/>
            <color indexed="81"/>
            <rFont val="Tahoma"/>
            <family val="2"/>
          </rPr>
          <t>Caffarelli, Peter - AMS:</t>
        </r>
        <r>
          <rPr>
            <sz val="9"/>
            <color indexed="81"/>
            <rFont val="Tahoma"/>
            <family val="2"/>
          </rPr>
          <t xml:space="preserve">
92 to 106. No longer 69-91.</t>
        </r>
      </text>
    </comment>
    <comment ref="J4609" authorId="2" shapeId="0" xr:uid="{DF5677A3-0566-4E18-BC0C-6C0F18C9328B}">
      <text>
        <r>
          <rPr>
            <b/>
            <sz val="9"/>
            <color indexed="81"/>
            <rFont val="Tahoma"/>
            <family val="2"/>
          </rPr>
          <t>Caffarelli, Peter - AMS:</t>
        </r>
        <r>
          <rPr>
            <sz val="9"/>
            <color indexed="81"/>
            <rFont val="Tahoma"/>
            <family val="2"/>
          </rPr>
          <t xml:space="preserve">
92 to 106. No longer 69-91.</t>
        </r>
      </text>
    </comment>
    <comment ref="J4612" authorId="2" shapeId="0" xr:uid="{1F51918C-76E4-4BC6-9C8C-D6C33C4DA9FE}">
      <text>
        <r>
          <rPr>
            <b/>
            <sz val="9"/>
            <color indexed="81"/>
            <rFont val="Tahoma"/>
            <family val="2"/>
          </rPr>
          <t>Caffarelli, Peter - AMS:</t>
        </r>
        <r>
          <rPr>
            <sz val="9"/>
            <color indexed="81"/>
            <rFont val="Tahoma"/>
            <family val="2"/>
          </rPr>
          <t xml:space="preserve">
92 to 106. No longer 69-91.</t>
        </r>
      </text>
    </comment>
    <comment ref="J4613" authorId="2" shapeId="0" xr:uid="{1A375D4C-ACBE-45D5-B4D0-3255EA0F32B0}">
      <text>
        <r>
          <rPr>
            <b/>
            <sz val="9"/>
            <color indexed="81"/>
            <rFont val="Tahoma"/>
            <family val="2"/>
          </rPr>
          <t>Caffarelli, Peter - AMS:</t>
        </r>
        <r>
          <rPr>
            <sz val="9"/>
            <color indexed="81"/>
            <rFont val="Tahoma"/>
            <family val="2"/>
          </rPr>
          <t xml:space="preserve">
92 to 106. No longer 69-91.</t>
        </r>
      </text>
    </comment>
    <comment ref="J4614" authorId="1" shapeId="0" xr:uid="{CEE7C22C-91A9-4518-8814-722DE18D241E}">
      <text>
        <r>
          <rPr>
            <b/>
            <sz val="9"/>
            <color indexed="81"/>
            <rFont val="Tahoma"/>
            <family val="2"/>
          </rPr>
          <t>Adam Sparger:</t>
        </r>
        <r>
          <rPr>
            <sz val="9"/>
            <color indexed="81"/>
            <rFont val="Tahoma"/>
            <family val="2"/>
          </rPr>
          <t xml:space="preserve">
25-49 cars</t>
        </r>
      </text>
    </comment>
    <comment ref="J4618" authorId="2" shapeId="0" xr:uid="{A6DBC9ED-FC36-41EE-A894-FC30747ED5F1}">
      <text>
        <r>
          <rPr>
            <b/>
            <sz val="9"/>
            <color indexed="81"/>
            <rFont val="Tahoma"/>
            <family val="2"/>
          </rPr>
          <t>Caffarelli, Peter - AMS:</t>
        </r>
        <r>
          <rPr>
            <sz val="9"/>
            <color indexed="81"/>
            <rFont val="Tahoma"/>
            <family val="2"/>
          </rPr>
          <t xml:space="preserve">
92 to 106. No longer 69-91.</t>
        </r>
      </text>
    </comment>
    <comment ref="J4627" authorId="2" shapeId="0" xr:uid="{5627F517-DA92-4582-8976-8F0BD9280DDA}">
      <text>
        <r>
          <rPr>
            <b/>
            <sz val="9"/>
            <color indexed="81"/>
            <rFont val="Tahoma"/>
            <family val="2"/>
          </rPr>
          <t>Caffarelli, Peter - AMS:</t>
        </r>
        <r>
          <rPr>
            <sz val="9"/>
            <color indexed="81"/>
            <rFont val="Tahoma"/>
            <family val="2"/>
          </rPr>
          <t xml:space="preserve">
107+ cars.</t>
        </r>
      </text>
    </comment>
    <comment ref="J4638" authorId="2" shapeId="0" xr:uid="{C8C50381-72E0-4C06-AD3C-66490CC263E0}">
      <text>
        <r>
          <rPr>
            <b/>
            <sz val="9"/>
            <color indexed="81"/>
            <rFont val="Tahoma"/>
            <family val="2"/>
          </rPr>
          <t>Caffarelli, Peter - AMS:</t>
        </r>
        <r>
          <rPr>
            <sz val="9"/>
            <color indexed="81"/>
            <rFont val="Tahoma"/>
            <family val="2"/>
          </rPr>
          <t xml:space="preserve">
Previous tariff was cancelled June 1, 2019. Using Item 9173. See Notes tab.</t>
        </r>
      </text>
    </comment>
    <comment ref="J4641" authorId="2" shapeId="0" xr:uid="{3FB6683C-48F1-4B3F-A5A0-C0BFB75B3CC4}">
      <text>
        <r>
          <rPr>
            <b/>
            <sz val="9"/>
            <color indexed="81"/>
            <rFont val="Tahoma"/>
            <family val="2"/>
          </rPr>
          <t>Caffarelli, Peter - AMS:</t>
        </r>
        <r>
          <rPr>
            <sz val="9"/>
            <color indexed="81"/>
            <rFont val="Tahoma"/>
            <family val="2"/>
          </rPr>
          <t xml:space="preserve">
92 to 106. No longer 69-91.</t>
        </r>
      </text>
    </comment>
    <comment ref="J4644" authorId="2" shapeId="0" xr:uid="{2F1FB1B6-070E-42F8-8EE9-977F10A63E99}">
      <text>
        <r>
          <rPr>
            <b/>
            <sz val="9"/>
            <color indexed="81"/>
            <rFont val="Tahoma"/>
            <family val="2"/>
          </rPr>
          <t>Caffarelli, Peter - AMS:</t>
        </r>
        <r>
          <rPr>
            <sz val="9"/>
            <color indexed="81"/>
            <rFont val="Tahoma"/>
            <family val="2"/>
          </rPr>
          <t xml:space="preserve">
Tariff cancelled.</t>
        </r>
      </text>
    </comment>
    <comment ref="J4645" authorId="2" shapeId="0" xr:uid="{7DAE04DC-3B15-46EA-AF0A-56419B2C18A0}">
      <text>
        <r>
          <rPr>
            <b/>
            <sz val="9"/>
            <color indexed="81"/>
            <rFont val="Tahoma"/>
            <family val="2"/>
          </rPr>
          <t>Caffarelli, Peter - AMS:</t>
        </r>
        <r>
          <rPr>
            <sz val="9"/>
            <color indexed="81"/>
            <rFont val="Tahoma"/>
            <family val="2"/>
          </rPr>
          <t xml:space="preserve">
92 to 106. No longer 69-91.</t>
        </r>
      </text>
    </comment>
    <comment ref="J4647" authorId="2" shapeId="0" xr:uid="{B7FE5A50-DB0F-4793-A6CF-4190E94A04DE}">
      <text>
        <r>
          <rPr>
            <b/>
            <sz val="9"/>
            <color indexed="81"/>
            <rFont val="Tahoma"/>
            <family val="2"/>
          </rPr>
          <t>Caffarelli, Peter - AMS:</t>
        </r>
        <r>
          <rPr>
            <sz val="9"/>
            <color indexed="81"/>
            <rFont val="Tahoma"/>
            <family val="2"/>
          </rPr>
          <t xml:space="preserve">
92 to 106. No longer 69-91.</t>
        </r>
      </text>
    </comment>
    <comment ref="J4650" authorId="2" shapeId="0" xr:uid="{04D7F139-9B36-42F3-BABC-B5721DD86CCD}">
      <text>
        <r>
          <rPr>
            <b/>
            <sz val="9"/>
            <color indexed="81"/>
            <rFont val="Tahoma"/>
            <family val="2"/>
          </rPr>
          <t>Caffarelli, Peter - AMS:</t>
        </r>
        <r>
          <rPr>
            <sz val="9"/>
            <color indexed="81"/>
            <rFont val="Tahoma"/>
            <family val="2"/>
          </rPr>
          <t xml:space="preserve">
92 to 106. No longer 69-91.</t>
        </r>
      </text>
    </comment>
    <comment ref="J4651" authorId="2" shapeId="0" xr:uid="{FC71AB32-BF74-469A-8B8A-EE5D9E9C6D32}">
      <text>
        <r>
          <rPr>
            <b/>
            <sz val="9"/>
            <color indexed="81"/>
            <rFont val="Tahoma"/>
            <family val="2"/>
          </rPr>
          <t>Caffarelli, Peter - AMS:</t>
        </r>
        <r>
          <rPr>
            <sz val="9"/>
            <color indexed="81"/>
            <rFont val="Tahoma"/>
            <family val="2"/>
          </rPr>
          <t xml:space="preserve">
92 to 106. No longer 69-91.</t>
        </r>
      </text>
    </comment>
    <comment ref="J4652" authorId="1" shapeId="0" xr:uid="{0427BB86-E35C-405B-A1BB-548326466F86}">
      <text>
        <r>
          <rPr>
            <b/>
            <sz val="9"/>
            <color indexed="81"/>
            <rFont val="Tahoma"/>
            <family val="2"/>
          </rPr>
          <t>Adam Sparger:</t>
        </r>
        <r>
          <rPr>
            <sz val="9"/>
            <color indexed="81"/>
            <rFont val="Tahoma"/>
            <family val="2"/>
          </rPr>
          <t xml:space="preserve">
25-49 cars</t>
        </r>
      </text>
    </comment>
    <comment ref="J4656" authorId="2" shapeId="0" xr:uid="{42B39D8D-9F55-40BF-856F-41BF419E2EAF}">
      <text>
        <r>
          <rPr>
            <b/>
            <sz val="9"/>
            <color indexed="81"/>
            <rFont val="Tahoma"/>
            <family val="2"/>
          </rPr>
          <t>Caffarelli, Peter - AMS:</t>
        </r>
        <r>
          <rPr>
            <sz val="9"/>
            <color indexed="81"/>
            <rFont val="Tahoma"/>
            <family val="2"/>
          </rPr>
          <t xml:space="preserve">
92 to 106. No longer 69-91.</t>
        </r>
      </text>
    </comment>
    <comment ref="J4665" authorId="2" shapeId="0" xr:uid="{33FCC578-2AD4-41E9-8D4D-E8F9882C50E7}">
      <text>
        <r>
          <rPr>
            <b/>
            <sz val="9"/>
            <color indexed="81"/>
            <rFont val="Tahoma"/>
            <family val="2"/>
          </rPr>
          <t>Caffarelli, Peter - AMS:</t>
        </r>
        <r>
          <rPr>
            <sz val="9"/>
            <color indexed="81"/>
            <rFont val="Tahoma"/>
            <family val="2"/>
          </rPr>
          <t xml:space="preserve">
107+ cars.</t>
        </r>
      </text>
    </comment>
    <comment ref="J4676" authorId="2" shapeId="0" xr:uid="{1D1FECAE-D4A6-4293-B1C9-E31A9A988B4D}">
      <text>
        <r>
          <rPr>
            <b/>
            <sz val="9"/>
            <color indexed="81"/>
            <rFont val="Tahoma"/>
            <family val="2"/>
          </rPr>
          <t>Caffarelli, Peter - AMS:</t>
        </r>
        <r>
          <rPr>
            <sz val="9"/>
            <color indexed="81"/>
            <rFont val="Tahoma"/>
            <family val="2"/>
          </rPr>
          <t xml:space="preserve">
Previous tariff was cancelled June 1, 2019. Using Item 9173. See Notes tab.</t>
        </r>
      </text>
    </comment>
    <comment ref="J4679" authorId="2" shapeId="0" xr:uid="{8D4E3D26-9349-47A1-ACFA-839E4F5B7C1A}">
      <text>
        <r>
          <rPr>
            <b/>
            <sz val="9"/>
            <color indexed="81"/>
            <rFont val="Tahoma"/>
            <family val="2"/>
          </rPr>
          <t>Caffarelli, Peter - AMS:</t>
        </r>
        <r>
          <rPr>
            <sz val="9"/>
            <color indexed="81"/>
            <rFont val="Tahoma"/>
            <family val="2"/>
          </rPr>
          <t xml:space="preserve">
92 to 106. No longer 69-91.</t>
        </r>
      </text>
    </comment>
    <comment ref="J4682" authorId="2" shapeId="0" xr:uid="{5CCD36FA-4A8E-4794-93FC-434806C0B47A}">
      <text>
        <r>
          <rPr>
            <b/>
            <sz val="9"/>
            <color indexed="81"/>
            <rFont val="Tahoma"/>
            <family val="2"/>
          </rPr>
          <t>Caffarelli, Peter - AMS:</t>
        </r>
        <r>
          <rPr>
            <sz val="9"/>
            <color indexed="81"/>
            <rFont val="Tahoma"/>
            <family val="2"/>
          </rPr>
          <t xml:space="preserve">
Tariff cancelled.</t>
        </r>
      </text>
    </comment>
    <comment ref="J4683" authorId="2" shapeId="0" xr:uid="{6396CFB5-90D4-4C79-B6CB-A4FD3A74AE54}">
      <text>
        <r>
          <rPr>
            <b/>
            <sz val="9"/>
            <color indexed="81"/>
            <rFont val="Tahoma"/>
            <family val="2"/>
          </rPr>
          <t>Caffarelli, Peter - AMS:</t>
        </r>
        <r>
          <rPr>
            <sz val="9"/>
            <color indexed="81"/>
            <rFont val="Tahoma"/>
            <family val="2"/>
          </rPr>
          <t xml:space="preserve">
92 to 106. No longer 69-91.</t>
        </r>
      </text>
    </comment>
    <comment ref="J4685" authorId="2" shapeId="0" xr:uid="{B2488370-B08E-452F-B31C-59E8F8BC03B4}">
      <text>
        <r>
          <rPr>
            <b/>
            <sz val="9"/>
            <color indexed="81"/>
            <rFont val="Tahoma"/>
            <family val="2"/>
          </rPr>
          <t>Caffarelli, Peter - AMS:</t>
        </r>
        <r>
          <rPr>
            <sz val="9"/>
            <color indexed="81"/>
            <rFont val="Tahoma"/>
            <family val="2"/>
          </rPr>
          <t xml:space="preserve">
92 to 106. No longer 69-91.</t>
        </r>
      </text>
    </comment>
    <comment ref="J4688" authorId="2" shapeId="0" xr:uid="{10BD8CED-7CBD-47D7-AEB3-5FF036DAE842}">
      <text>
        <r>
          <rPr>
            <b/>
            <sz val="9"/>
            <color indexed="81"/>
            <rFont val="Tahoma"/>
            <family val="2"/>
          </rPr>
          <t>Caffarelli, Peter - AMS:</t>
        </r>
        <r>
          <rPr>
            <sz val="9"/>
            <color indexed="81"/>
            <rFont val="Tahoma"/>
            <family val="2"/>
          </rPr>
          <t xml:space="preserve">
92 to 106. No longer 69-91.</t>
        </r>
      </text>
    </comment>
    <comment ref="J4689" authorId="2" shapeId="0" xr:uid="{DFF5A1E9-752B-4ED3-9AB2-28B2975E6292}">
      <text>
        <r>
          <rPr>
            <b/>
            <sz val="9"/>
            <color indexed="81"/>
            <rFont val="Tahoma"/>
            <family val="2"/>
          </rPr>
          <t>Caffarelli, Peter - AMS:</t>
        </r>
        <r>
          <rPr>
            <sz val="9"/>
            <color indexed="81"/>
            <rFont val="Tahoma"/>
            <family val="2"/>
          </rPr>
          <t xml:space="preserve">
92 to 106. No longer 69-91.</t>
        </r>
      </text>
    </comment>
    <comment ref="J4690" authorId="1" shapeId="0" xr:uid="{19EE4C83-FB89-4FC9-95A3-41D85665B82A}">
      <text>
        <r>
          <rPr>
            <b/>
            <sz val="9"/>
            <color indexed="81"/>
            <rFont val="Tahoma"/>
            <family val="2"/>
          </rPr>
          <t>Adam Sparger:</t>
        </r>
        <r>
          <rPr>
            <sz val="9"/>
            <color indexed="81"/>
            <rFont val="Tahoma"/>
            <family val="2"/>
          </rPr>
          <t xml:space="preserve">
25-49 cars</t>
        </r>
      </text>
    </comment>
    <comment ref="J4694" authorId="2" shapeId="0" xr:uid="{C4D0BB49-1BB4-4B74-8E0D-EE165E4D202D}">
      <text>
        <r>
          <rPr>
            <b/>
            <sz val="9"/>
            <color indexed="81"/>
            <rFont val="Tahoma"/>
            <family val="2"/>
          </rPr>
          <t>Caffarelli, Peter - AMS:</t>
        </r>
        <r>
          <rPr>
            <sz val="9"/>
            <color indexed="81"/>
            <rFont val="Tahoma"/>
            <family val="2"/>
          </rPr>
          <t xml:space="preserve">
92 to 106. No longer 69-91.</t>
        </r>
      </text>
    </comment>
    <comment ref="J4703" authorId="2" shapeId="0" xr:uid="{B4FA6C41-3FB3-42E8-8C7E-C49ADB57BD27}">
      <text>
        <r>
          <rPr>
            <b/>
            <sz val="9"/>
            <color indexed="81"/>
            <rFont val="Tahoma"/>
            <family val="2"/>
          </rPr>
          <t>Caffarelli, Peter - AMS:</t>
        </r>
        <r>
          <rPr>
            <sz val="9"/>
            <color indexed="81"/>
            <rFont val="Tahoma"/>
            <family val="2"/>
          </rPr>
          <t xml:space="preserve">
107+ cars.</t>
        </r>
      </text>
    </comment>
    <comment ref="J4714" authorId="2" shapeId="0" xr:uid="{0A813201-8A23-468E-84B3-1373BE50FF63}">
      <text>
        <r>
          <rPr>
            <b/>
            <sz val="9"/>
            <color indexed="81"/>
            <rFont val="Tahoma"/>
            <family val="2"/>
          </rPr>
          <t>Caffarelli, Peter - AMS:</t>
        </r>
        <r>
          <rPr>
            <sz val="9"/>
            <color indexed="81"/>
            <rFont val="Tahoma"/>
            <family val="2"/>
          </rPr>
          <t xml:space="preserve">
Previous tariff was cancelled June 1, 2019. Using Item 9173. See Notes tab.</t>
        </r>
      </text>
    </comment>
    <comment ref="J4717" authorId="2" shapeId="0" xr:uid="{D1AEC43B-1B86-429B-B386-B7A311F4A3D5}">
      <text>
        <r>
          <rPr>
            <b/>
            <sz val="9"/>
            <color indexed="81"/>
            <rFont val="Tahoma"/>
            <family val="2"/>
          </rPr>
          <t>Caffarelli, Peter - AMS:</t>
        </r>
        <r>
          <rPr>
            <sz val="9"/>
            <color indexed="81"/>
            <rFont val="Tahoma"/>
            <family val="2"/>
          </rPr>
          <t xml:space="preserve">
92 to 106. No longer 69-91.</t>
        </r>
      </text>
    </comment>
    <comment ref="J4720" authorId="2" shapeId="0" xr:uid="{860F176E-BCC3-45FC-9AA5-16C5BFD041C9}">
      <text>
        <r>
          <rPr>
            <b/>
            <sz val="9"/>
            <color indexed="81"/>
            <rFont val="Tahoma"/>
            <family val="2"/>
          </rPr>
          <t>Caffarelli, Peter - AMS:</t>
        </r>
        <r>
          <rPr>
            <sz val="9"/>
            <color indexed="81"/>
            <rFont val="Tahoma"/>
            <family val="2"/>
          </rPr>
          <t xml:space="preserve">
Tariff cancelled.</t>
        </r>
      </text>
    </comment>
    <comment ref="J4721" authorId="2" shapeId="0" xr:uid="{BA00A619-ACCF-46CB-B0AC-5328062F5E21}">
      <text>
        <r>
          <rPr>
            <b/>
            <sz val="9"/>
            <color indexed="81"/>
            <rFont val="Tahoma"/>
            <family val="2"/>
          </rPr>
          <t>Caffarelli, Peter - AMS:</t>
        </r>
        <r>
          <rPr>
            <sz val="9"/>
            <color indexed="81"/>
            <rFont val="Tahoma"/>
            <family val="2"/>
          </rPr>
          <t xml:space="preserve">
92 to 106. No longer 69-91.</t>
        </r>
      </text>
    </comment>
    <comment ref="J4723" authorId="2" shapeId="0" xr:uid="{60CE6BCE-C26C-4063-9682-5200A1EBFC3F}">
      <text>
        <r>
          <rPr>
            <b/>
            <sz val="9"/>
            <color indexed="81"/>
            <rFont val="Tahoma"/>
            <family val="2"/>
          </rPr>
          <t>Caffarelli, Peter - AMS:</t>
        </r>
        <r>
          <rPr>
            <sz val="9"/>
            <color indexed="81"/>
            <rFont val="Tahoma"/>
            <family val="2"/>
          </rPr>
          <t xml:space="preserve">
92 to 106. No longer 69-91.</t>
        </r>
      </text>
    </comment>
    <comment ref="J4726" authorId="2" shapeId="0" xr:uid="{C05A0398-BD79-4DF1-927D-00EA23175E67}">
      <text>
        <r>
          <rPr>
            <b/>
            <sz val="9"/>
            <color indexed="81"/>
            <rFont val="Tahoma"/>
            <family val="2"/>
          </rPr>
          <t>Caffarelli, Peter - AMS:</t>
        </r>
        <r>
          <rPr>
            <sz val="9"/>
            <color indexed="81"/>
            <rFont val="Tahoma"/>
            <family val="2"/>
          </rPr>
          <t xml:space="preserve">
92 to 106. No longer 69-91.</t>
        </r>
      </text>
    </comment>
    <comment ref="J4727" authorId="2" shapeId="0" xr:uid="{3C24D84B-80D9-495D-8E79-CF8825DB0C3D}">
      <text>
        <r>
          <rPr>
            <b/>
            <sz val="9"/>
            <color indexed="81"/>
            <rFont val="Tahoma"/>
            <family val="2"/>
          </rPr>
          <t>Caffarelli, Peter - AMS:</t>
        </r>
        <r>
          <rPr>
            <sz val="9"/>
            <color indexed="81"/>
            <rFont val="Tahoma"/>
            <family val="2"/>
          </rPr>
          <t xml:space="preserve">
92 to 106. No longer 69-91.</t>
        </r>
      </text>
    </comment>
    <comment ref="J4728" authorId="1" shapeId="0" xr:uid="{F3264FE2-68FC-4CF4-955C-9A6B93407B0E}">
      <text>
        <r>
          <rPr>
            <b/>
            <sz val="9"/>
            <color indexed="81"/>
            <rFont val="Tahoma"/>
            <family val="2"/>
          </rPr>
          <t>Adam Sparger:</t>
        </r>
        <r>
          <rPr>
            <sz val="9"/>
            <color indexed="81"/>
            <rFont val="Tahoma"/>
            <family val="2"/>
          </rPr>
          <t xml:space="preserve">
25-49 cars</t>
        </r>
      </text>
    </comment>
    <comment ref="J4732" authorId="2" shapeId="0" xr:uid="{7396AF12-55D9-4500-8288-8981A6312599}">
      <text>
        <r>
          <rPr>
            <b/>
            <sz val="9"/>
            <color indexed="81"/>
            <rFont val="Tahoma"/>
            <family val="2"/>
          </rPr>
          <t>Caffarelli, Peter - AMS:</t>
        </r>
        <r>
          <rPr>
            <sz val="9"/>
            <color indexed="81"/>
            <rFont val="Tahoma"/>
            <family val="2"/>
          </rPr>
          <t xml:space="preserve">
92 to 106. No longer 69-91.</t>
        </r>
      </text>
    </comment>
    <comment ref="J4741" authorId="2" shapeId="0" xr:uid="{D7E81FA5-E349-4397-8040-942F4DFE6DB1}">
      <text>
        <r>
          <rPr>
            <b/>
            <sz val="9"/>
            <color indexed="81"/>
            <rFont val="Tahoma"/>
            <family val="2"/>
          </rPr>
          <t>Caffarelli, Peter - AMS:</t>
        </r>
        <r>
          <rPr>
            <sz val="9"/>
            <color indexed="81"/>
            <rFont val="Tahoma"/>
            <family val="2"/>
          </rPr>
          <t xml:space="preserve">
107+ cars.</t>
        </r>
      </text>
    </comment>
    <comment ref="J4752" authorId="2" shapeId="0" xr:uid="{1E79A14E-1103-41A0-9BC8-8910B9793028}">
      <text>
        <r>
          <rPr>
            <b/>
            <sz val="9"/>
            <color indexed="81"/>
            <rFont val="Tahoma"/>
            <family val="2"/>
          </rPr>
          <t>Caffarelli, Peter - AMS:</t>
        </r>
        <r>
          <rPr>
            <sz val="9"/>
            <color indexed="81"/>
            <rFont val="Tahoma"/>
            <family val="2"/>
          </rPr>
          <t xml:space="preserve">
Previous tariff was cancelled June 1, 2019. Using Item 9173. See Notes tab.</t>
        </r>
      </text>
    </comment>
    <comment ref="J4755" authorId="2" shapeId="0" xr:uid="{571D9DD9-095D-45A8-A59A-A65C78370596}">
      <text>
        <r>
          <rPr>
            <b/>
            <sz val="9"/>
            <color indexed="81"/>
            <rFont val="Tahoma"/>
            <family val="2"/>
          </rPr>
          <t>Caffarelli, Peter - AMS:</t>
        </r>
        <r>
          <rPr>
            <sz val="9"/>
            <color indexed="81"/>
            <rFont val="Tahoma"/>
            <family val="2"/>
          </rPr>
          <t xml:space="preserve">
92 to 106. No longer 69-91.</t>
        </r>
      </text>
    </comment>
    <comment ref="J4758" authorId="2" shapeId="0" xr:uid="{359823F2-78C0-4F13-9AAB-EE9B21D7D1F4}">
      <text>
        <r>
          <rPr>
            <b/>
            <sz val="9"/>
            <color indexed="81"/>
            <rFont val="Tahoma"/>
            <family val="2"/>
          </rPr>
          <t>Caffarelli, Peter - AMS:</t>
        </r>
        <r>
          <rPr>
            <sz val="9"/>
            <color indexed="81"/>
            <rFont val="Tahoma"/>
            <family val="2"/>
          </rPr>
          <t xml:space="preserve">
Tariff cancelled.</t>
        </r>
      </text>
    </comment>
    <comment ref="J4759" authorId="2" shapeId="0" xr:uid="{B869CD87-8943-4060-B817-2F99A2CF71DD}">
      <text>
        <r>
          <rPr>
            <b/>
            <sz val="9"/>
            <color indexed="81"/>
            <rFont val="Tahoma"/>
            <family val="2"/>
          </rPr>
          <t>Caffarelli, Peter - AMS:</t>
        </r>
        <r>
          <rPr>
            <sz val="9"/>
            <color indexed="81"/>
            <rFont val="Tahoma"/>
            <family val="2"/>
          </rPr>
          <t xml:space="preserve">
92 to 106. No longer 69-91.</t>
        </r>
      </text>
    </comment>
    <comment ref="J4761" authorId="2" shapeId="0" xr:uid="{5FC22E1A-5F12-4AFF-A7CB-D94AF2B47333}">
      <text>
        <r>
          <rPr>
            <b/>
            <sz val="9"/>
            <color indexed="81"/>
            <rFont val="Tahoma"/>
            <family val="2"/>
          </rPr>
          <t>Caffarelli, Peter - AMS:</t>
        </r>
        <r>
          <rPr>
            <sz val="9"/>
            <color indexed="81"/>
            <rFont val="Tahoma"/>
            <family val="2"/>
          </rPr>
          <t xml:space="preserve">
92 to 106. No longer 69-91.</t>
        </r>
      </text>
    </comment>
    <comment ref="J4764" authorId="2" shapeId="0" xr:uid="{82D6F50D-32F8-4143-8762-B1D7357F7C8D}">
      <text>
        <r>
          <rPr>
            <b/>
            <sz val="9"/>
            <color indexed="81"/>
            <rFont val="Tahoma"/>
            <family val="2"/>
          </rPr>
          <t>Caffarelli, Peter - AMS:</t>
        </r>
        <r>
          <rPr>
            <sz val="9"/>
            <color indexed="81"/>
            <rFont val="Tahoma"/>
            <family val="2"/>
          </rPr>
          <t xml:space="preserve">
92 to 106. No longer 69-91.</t>
        </r>
      </text>
    </comment>
    <comment ref="J4765" authorId="2" shapeId="0" xr:uid="{90BB4A6F-FCCD-400A-92DA-BA7813D1C3BF}">
      <text>
        <r>
          <rPr>
            <b/>
            <sz val="9"/>
            <color indexed="81"/>
            <rFont val="Tahoma"/>
            <family val="2"/>
          </rPr>
          <t>Caffarelli, Peter - AMS:</t>
        </r>
        <r>
          <rPr>
            <sz val="9"/>
            <color indexed="81"/>
            <rFont val="Tahoma"/>
            <family val="2"/>
          </rPr>
          <t xml:space="preserve">
92 to 106. No longer 69-91.</t>
        </r>
      </text>
    </comment>
    <comment ref="J4766" authorId="1" shapeId="0" xr:uid="{E3742914-411B-4689-8938-D6B25DD5CE86}">
      <text>
        <r>
          <rPr>
            <b/>
            <sz val="9"/>
            <color indexed="81"/>
            <rFont val="Tahoma"/>
            <family val="2"/>
          </rPr>
          <t>Adam Sparger:</t>
        </r>
        <r>
          <rPr>
            <sz val="9"/>
            <color indexed="81"/>
            <rFont val="Tahoma"/>
            <family val="2"/>
          </rPr>
          <t xml:space="preserve">
25-49 cars</t>
        </r>
      </text>
    </comment>
    <comment ref="J4770" authorId="2" shapeId="0" xr:uid="{0834F813-39C7-4887-917B-E8E13B340053}">
      <text>
        <r>
          <rPr>
            <b/>
            <sz val="9"/>
            <color indexed="81"/>
            <rFont val="Tahoma"/>
            <family val="2"/>
          </rPr>
          <t>Caffarelli, Peter - AMS:</t>
        </r>
        <r>
          <rPr>
            <sz val="9"/>
            <color indexed="81"/>
            <rFont val="Tahoma"/>
            <family val="2"/>
          </rPr>
          <t xml:space="preserve">
92 to 106. No longer 69-91.</t>
        </r>
      </text>
    </comment>
    <comment ref="J4779" authorId="2" shapeId="0" xr:uid="{F7203B24-7CC7-46E2-8B37-4F3FE43BBD82}">
      <text>
        <r>
          <rPr>
            <b/>
            <sz val="9"/>
            <color indexed="81"/>
            <rFont val="Tahoma"/>
            <family val="2"/>
          </rPr>
          <t>Caffarelli, Peter - AMS:</t>
        </r>
        <r>
          <rPr>
            <sz val="9"/>
            <color indexed="81"/>
            <rFont val="Tahoma"/>
            <family val="2"/>
          </rPr>
          <t xml:space="preserve">
107+ cars.</t>
        </r>
      </text>
    </comment>
    <comment ref="J4790" authorId="2" shapeId="0" xr:uid="{106B0AF8-F1F7-4549-9B57-573E43E5D838}">
      <text>
        <r>
          <rPr>
            <b/>
            <sz val="9"/>
            <color indexed="81"/>
            <rFont val="Tahoma"/>
            <family val="2"/>
          </rPr>
          <t>Caffarelli, Peter - AMS:</t>
        </r>
        <r>
          <rPr>
            <sz val="9"/>
            <color indexed="81"/>
            <rFont val="Tahoma"/>
            <family val="2"/>
          </rPr>
          <t xml:space="preserve">
Previous tariff was cancelled June 1, 2019. Using Item 9173. See Notes tab.</t>
        </r>
      </text>
    </comment>
    <comment ref="J4793" authorId="2" shapeId="0" xr:uid="{6B4D2039-892F-4FDC-82EC-0E0A8BC0B190}">
      <text>
        <r>
          <rPr>
            <b/>
            <sz val="9"/>
            <color indexed="81"/>
            <rFont val="Tahoma"/>
            <family val="2"/>
          </rPr>
          <t>Caffarelli, Peter - AMS:</t>
        </r>
        <r>
          <rPr>
            <sz val="9"/>
            <color indexed="81"/>
            <rFont val="Tahoma"/>
            <family val="2"/>
          </rPr>
          <t xml:space="preserve">
92 to 106. No longer 69-91.</t>
        </r>
      </text>
    </comment>
    <comment ref="J4796" authorId="2" shapeId="0" xr:uid="{983B61DB-3CF1-455E-AB0E-4C6DD68B2DBE}">
      <text>
        <r>
          <rPr>
            <b/>
            <sz val="9"/>
            <color indexed="81"/>
            <rFont val="Tahoma"/>
            <family val="2"/>
          </rPr>
          <t>Caffarelli, Peter - AMS:</t>
        </r>
        <r>
          <rPr>
            <sz val="9"/>
            <color indexed="81"/>
            <rFont val="Tahoma"/>
            <family val="2"/>
          </rPr>
          <t xml:space="preserve">
Tariff cancelled.</t>
        </r>
      </text>
    </comment>
    <comment ref="J4797" authorId="2" shapeId="0" xr:uid="{2ADD3A4C-BB93-4709-9DF9-2B6585355BD3}">
      <text>
        <r>
          <rPr>
            <b/>
            <sz val="9"/>
            <color indexed="81"/>
            <rFont val="Tahoma"/>
            <family val="2"/>
          </rPr>
          <t>Caffarelli, Peter - AMS:</t>
        </r>
        <r>
          <rPr>
            <sz val="9"/>
            <color indexed="81"/>
            <rFont val="Tahoma"/>
            <family val="2"/>
          </rPr>
          <t xml:space="preserve">
92 to 106. No longer 69-91.</t>
        </r>
      </text>
    </comment>
    <comment ref="J4799" authorId="2" shapeId="0" xr:uid="{450BBE0D-A276-4154-94FF-1918B91C88D0}">
      <text>
        <r>
          <rPr>
            <b/>
            <sz val="9"/>
            <color indexed="81"/>
            <rFont val="Tahoma"/>
            <family val="2"/>
          </rPr>
          <t>Caffarelli, Peter - AMS:</t>
        </r>
        <r>
          <rPr>
            <sz val="9"/>
            <color indexed="81"/>
            <rFont val="Tahoma"/>
            <family val="2"/>
          </rPr>
          <t xml:space="preserve">
92 to 106. No longer 69-91.</t>
        </r>
      </text>
    </comment>
    <comment ref="J4802" authorId="2" shapeId="0" xr:uid="{C84C9E7C-938D-4EAE-88FE-FE988C5CDAAE}">
      <text>
        <r>
          <rPr>
            <b/>
            <sz val="9"/>
            <color indexed="81"/>
            <rFont val="Tahoma"/>
            <family val="2"/>
          </rPr>
          <t>Caffarelli, Peter - AMS:</t>
        </r>
        <r>
          <rPr>
            <sz val="9"/>
            <color indexed="81"/>
            <rFont val="Tahoma"/>
            <family val="2"/>
          </rPr>
          <t xml:space="preserve">
92 to 106. No longer 69-91.</t>
        </r>
      </text>
    </comment>
    <comment ref="J4803" authorId="2" shapeId="0" xr:uid="{767ED5F8-58F1-4196-9119-123512E72A65}">
      <text>
        <r>
          <rPr>
            <b/>
            <sz val="9"/>
            <color indexed="81"/>
            <rFont val="Tahoma"/>
            <family val="2"/>
          </rPr>
          <t>Caffarelli, Peter - AMS:</t>
        </r>
        <r>
          <rPr>
            <sz val="9"/>
            <color indexed="81"/>
            <rFont val="Tahoma"/>
            <family val="2"/>
          </rPr>
          <t xml:space="preserve">
92 to 106. No longer 69-91.</t>
        </r>
      </text>
    </comment>
    <comment ref="J4804" authorId="1" shapeId="0" xr:uid="{DD342A54-FBF5-4592-A662-488AE8CCD105}">
      <text>
        <r>
          <rPr>
            <b/>
            <sz val="9"/>
            <color indexed="81"/>
            <rFont val="Tahoma"/>
            <family val="2"/>
          </rPr>
          <t>Adam Sparger:</t>
        </r>
        <r>
          <rPr>
            <sz val="9"/>
            <color indexed="81"/>
            <rFont val="Tahoma"/>
            <family val="2"/>
          </rPr>
          <t xml:space="preserve">
25-49 cars</t>
        </r>
      </text>
    </comment>
    <comment ref="J4808" authorId="2" shapeId="0" xr:uid="{D933E09F-C7F8-45E6-89B2-71F817C5D6C8}">
      <text>
        <r>
          <rPr>
            <b/>
            <sz val="9"/>
            <color indexed="81"/>
            <rFont val="Tahoma"/>
            <family val="2"/>
          </rPr>
          <t>Caffarelli, Peter - AMS:</t>
        </r>
        <r>
          <rPr>
            <sz val="9"/>
            <color indexed="81"/>
            <rFont val="Tahoma"/>
            <family val="2"/>
          </rPr>
          <t xml:space="preserve">
92 to 106. No longer 69-91.</t>
        </r>
      </text>
    </comment>
    <comment ref="J4817" authorId="2" shapeId="0" xr:uid="{F433CAA9-3456-4259-A96C-AEB3E7DFB28B}">
      <text>
        <r>
          <rPr>
            <b/>
            <sz val="9"/>
            <color indexed="81"/>
            <rFont val="Tahoma"/>
            <family val="2"/>
          </rPr>
          <t>Caffarelli, Peter - AMS:</t>
        </r>
        <r>
          <rPr>
            <sz val="9"/>
            <color indexed="81"/>
            <rFont val="Tahoma"/>
            <family val="2"/>
          </rPr>
          <t xml:space="preserve">
107+ cars.</t>
        </r>
      </text>
    </comment>
    <comment ref="J4828" authorId="2" shapeId="0" xr:uid="{2F0EA6EB-06A6-4E41-9BB0-0DACF8B57E61}">
      <text>
        <r>
          <rPr>
            <b/>
            <sz val="9"/>
            <color indexed="81"/>
            <rFont val="Tahoma"/>
            <family val="2"/>
          </rPr>
          <t>Caffarelli, Peter - AMS:</t>
        </r>
        <r>
          <rPr>
            <sz val="9"/>
            <color indexed="81"/>
            <rFont val="Tahoma"/>
            <family val="2"/>
          </rPr>
          <t xml:space="preserve">
Previous tariff was cancelled June 1, 2019. Using Item 9173. See Notes tab.</t>
        </r>
      </text>
    </comment>
    <comment ref="J4831" authorId="2" shapeId="0" xr:uid="{0B8493AF-5398-42A4-B5F1-98CA57642EF9}">
      <text>
        <r>
          <rPr>
            <b/>
            <sz val="9"/>
            <color indexed="81"/>
            <rFont val="Tahoma"/>
            <family val="2"/>
          </rPr>
          <t>Caffarelli, Peter - AMS:</t>
        </r>
        <r>
          <rPr>
            <sz val="9"/>
            <color indexed="81"/>
            <rFont val="Tahoma"/>
            <family val="2"/>
          </rPr>
          <t xml:space="preserve">
92 to 106. No longer 69-91.</t>
        </r>
      </text>
    </comment>
    <comment ref="J4834" authorId="2" shapeId="0" xr:uid="{D390AB3C-6A31-49EB-8576-7E8644EE9150}">
      <text>
        <r>
          <rPr>
            <b/>
            <sz val="9"/>
            <color indexed="81"/>
            <rFont val="Tahoma"/>
            <family val="2"/>
          </rPr>
          <t>Caffarelli, Peter - AMS:</t>
        </r>
        <r>
          <rPr>
            <sz val="9"/>
            <color indexed="81"/>
            <rFont val="Tahoma"/>
            <family val="2"/>
          </rPr>
          <t xml:space="preserve">
Tariff cancelled.</t>
        </r>
      </text>
    </comment>
    <comment ref="J4835" authorId="2" shapeId="0" xr:uid="{B87E4D62-8F9A-4B68-A179-CCF25E914B92}">
      <text>
        <r>
          <rPr>
            <b/>
            <sz val="9"/>
            <color indexed="81"/>
            <rFont val="Tahoma"/>
            <family val="2"/>
          </rPr>
          <t>Caffarelli, Peter - AMS:</t>
        </r>
        <r>
          <rPr>
            <sz val="9"/>
            <color indexed="81"/>
            <rFont val="Tahoma"/>
            <family val="2"/>
          </rPr>
          <t xml:space="preserve">
92 to 106. No longer 69-91.</t>
        </r>
      </text>
    </comment>
    <comment ref="J4837" authorId="2" shapeId="0" xr:uid="{53D1381E-D44D-445C-9817-EFE896F32215}">
      <text>
        <r>
          <rPr>
            <b/>
            <sz val="9"/>
            <color indexed="81"/>
            <rFont val="Tahoma"/>
            <family val="2"/>
          </rPr>
          <t>Caffarelli, Peter - AMS:</t>
        </r>
        <r>
          <rPr>
            <sz val="9"/>
            <color indexed="81"/>
            <rFont val="Tahoma"/>
            <family val="2"/>
          </rPr>
          <t xml:space="preserve">
92 to 106. No longer 69-91.</t>
        </r>
      </text>
    </comment>
    <comment ref="J4840" authorId="2" shapeId="0" xr:uid="{4EAC5492-B752-4A8F-9B0C-FC1C9545D474}">
      <text>
        <r>
          <rPr>
            <b/>
            <sz val="9"/>
            <color indexed="81"/>
            <rFont val="Tahoma"/>
            <family val="2"/>
          </rPr>
          <t>Caffarelli, Peter - AMS:</t>
        </r>
        <r>
          <rPr>
            <sz val="9"/>
            <color indexed="81"/>
            <rFont val="Tahoma"/>
            <family val="2"/>
          </rPr>
          <t xml:space="preserve">
92 to 106. No longer 69-91.</t>
        </r>
      </text>
    </comment>
    <comment ref="J4841" authorId="2" shapeId="0" xr:uid="{D3C55E35-2099-4EF7-B8D2-19037F8C6790}">
      <text>
        <r>
          <rPr>
            <b/>
            <sz val="9"/>
            <color indexed="81"/>
            <rFont val="Tahoma"/>
            <family val="2"/>
          </rPr>
          <t>Caffarelli, Peter - AMS:</t>
        </r>
        <r>
          <rPr>
            <sz val="9"/>
            <color indexed="81"/>
            <rFont val="Tahoma"/>
            <family val="2"/>
          </rPr>
          <t xml:space="preserve">
92 to 106. No longer 69-91.</t>
        </r>
      </text>
    </comment>
    <comment ref="J4842" authorId="1" shapeId="0" xr:uid="{260292BF-FC93-4083-903D-DC7079FA364B}">
      <text>
        <r>
          <rPr>
            <b/>
            <sz val="9"/>
            <color indexed="81"/>
            <rFont val="Tahoma"/>
            <family val="2"/>
          </rPr>
          <t>Adam Sparger:</t>
        </r>
        <r>
          <rPr>
            <sz val="9"/>
            <color indexed="81"/>
            <rFont val="Tahoma"/>
            <family val="2"/>
          </rPr>
          <t xml:space="preserve">
25-49 cars</t>
        </r>
      </text>
    </comment>
    <comment ref="J4846" authorId="2" shapeId="0" xr:uid="{9A7456CB-8234-4536-B555-E9507EC8ECD7}">
      <text>
        <r>
          <rPr>
            <b/>
            <sz val="9"/>
            <color indexed="81"/>
            <rFont val="Tahoma"/>
            <family val="2"/>
          </rPr>
          <t>Caffarelli, Peter - AMS:</t>
        </r>
        <r>
          <rPr>
            <sz val="9"/>
            <color indexed="81"/>
            <rFont val="Tahoma"/>
            <family val="2"/>
          </rPr>
          <t xml:space="preserve">
92 to 106. No longer 69-91.</t>
        </r>
      </text>
    </comment>
    <comment ref="J4855" authorId="2" shapeId="0" xr:uid="{33F50C10-5D5B-40F4-B981-80A57C2BF3ED}">
      <text>
        <r>
          <rPr>
            <b/>
            <sz val="9"/>
            <color indexed="81"/>
            <rFont val="Tahoma"/>
            <family val="2"/>
          </rPr>
          <t>Caffarelli, Peter - AMS:</t>
        </r>
        <r>
          <rPr>
            <sz val="9"/>
            <color indexed="81"/>
            <rFont val="Tahoma"/>
            <family val="2"/>
          </rPr>
          <t xml:space="preserve">
107+ cars.</t>
        </r>
      </text>
    </comment>
    <comment ref="J4866" authorId="2" shapeId="0" xr:uid="{99323EA7-4458-453C-8C6E-7194A32FB37C}">
      <text>
        <r>
          <rPr>
            <b/>
            <sz val="9"/>
            <color indexed="81"/>
            <rFont val="Tahoma"/>
            <family val="2"/>
          </rPr>
          <t>Caffarelli, Peter - AMS:</t>
        </r>
        <r>
          <rPr>
            <sz val="9"/>
            <color indexed="81"/>
            <rFont val="Tahoma"/>
            <family val="2"/>
          </rPr>
          <t xml:space="preserve">
Previous tariff was cancelled June 1, 2019. Using Item 9173. See Notes tab.</t>
        </r>
      </text>
    </comment>
    <comment ref="J4869" authorId="2" shapeId="0" xr:uid="{CAF8CB11-AB93-4D29-8BEC-7CB1B2758034}">
      <text>
        <r>
          <rPr>
            <b/>
            <sz val="9"/>
            <color indexed="81"/>
            <rFont val="Tahoma"/>
            <family val="2"/>
          </rPr>
          <t>Caffarelli, Peter - AMS:</t>
        </r>
        <r>
          <rPr>
            <sz val="9"/>
            <color indexed="81"/>
            <rFont val="Tahoma"/>
            <family val="2"/>
          </rPr>
          <t xml:space="preserve">
92 to 106. No longer 69-91.</t>
        </r>
      </text>
    </comment>
    <comment ref="J4872" authorId="2" shapeId="0" xr:uid="{62415BF8-9A80-46BA-B981-2FEAA3567A47}">
      <text>
        <r>
          <rPr>
            <b/>
            <sz val="9"/>
            <color indexed="81"/>
            <rFont val="Tahoma"/>
            <family val="2"/>
          </rPr>
          <t>Caffarelli, Peter - AMS:</t>
        </r>
        <r>
          <rPr>
            <sz val="9"/>
            <color indexed="81"/>
            <rFont val="Tahoma"/>
            <family val="2"/>
          </rPr>
          <t xml:space="preserve">
Tariff cancelled.</t>
        </r>
      </text>
    </comment>
    <comment ref="J4873" authorId="2" shapeId="0" xr:uid="{66442F2F-42DA-491B-B79A-E9129C8B8897}">
      <text>
        <r>
          <rPr>
            <b/>
            <sz val="9"/>
            <color indexed="81"/>
            <rFont val="Tahoma"/>
            <family val="2"/>
          </rPr>
          <t>Caffarelli, Peter - AMS:</t>
        </r>
        <r>
          <rPr>
            <sz val="9"/>
            <color indexed="81"/>
            <rFont val="Tahoma"/>
            <family val="2"/>
          </rPr>
          <t xml:space="preserve">
92 to 106. No longer 69-91.</t>
        </r>
      </text>
    </comment>
    <comment ref="J4875" authorId="2" shapeId="0" xr:uid="{7AAB6297-FBD3-4717-9690-300678D353C9}">
      <text>
        <r>
          <rPr>
            <b/>
            <sz val="9"/>
            <color indexed="81"/>
            <rFont val="Tahoma"/>
            <family val="2"/>
          </rPr>
          <t>Caffarelli, Peter - AMS:</t>
        </r>
        <r>
          <rPr>
            <sz val="9"/>
            <color indexed="81"/>
            <rFont val="Tahoma"/>
            <family val="2"/>
          </rPr>
          <t xml:space="preserve">
92 to 106. No longer 69-91.</t>
        </r>
      </text>
    </comment>
    <comment ref="J4878" authorId="2" shapeId="0" xr:uid="{B4A0FB75-9C4B-4ED8-BE26-960A420B9866}">
      <text>
        <r>
          <rPr>
            <b/>
            <sz val="9"/>
            <color indexed="81"/>
            <rFont val="Tahoma"/>
            <family val="2"/>
          </rPr>
          <t>Caffarelli, Peter - AMS:</t>
        </r>
        <r>
          <rPr>
            <sz val="9"/>
            <color indexed="81"/>
            <rFont val="Tahoma"/>
            <family val="2"/>
          </rPr>
          <t xml:space="preserve">
92 to 106. No longer 69-91.</t>
        </r>
      </text>
    </comment>
    <comment ref="J4879" authorId="2" shapeId="0" xr:uid="{CDEDB186-692E-4B18-B7D0-7C855B1F7E4F}">
      <text>
        <r>
          <rPr>
            <b/>
            <sz val="9"/>
            <color indexed="81"/>
            <rFont val="Tahoma"/>
            <family val="2"/>
          </rPr>
          <t>Caffarelli, Peter - AMS:</t>
        </r>
        <r>
          <rPr>
            <sz val="9"/>
            <color indexed="81"/>
            <rFont val="Tahoma"/>
            <family val="2"/>
          </rPr>
          <t xml:space="preserve">
92 to 106. No longer 69-91.</t>
        </r>
      </text>
    </comment>
    <comment ref="J4880" authorId="1" shapeId="0" xr:uid="{3D3A8998-90AF-4D76-8324-6D02EE6C3EB3}">
      <text>
        <r>
          <rPr>
            <b/>
            <sz val="9"/>
            <color indexed="81"/>
            <rFont val="Tahoma"/>
            <family val="2"/>
          </rPr>
          <t>Adam Sparger:</t>
        </r>
        <r>
          <rPr>
            <sz val="9"/>
            <color indexed="81"/>
            <rFont val="Tahoma"/>
            <family val="2"/>
          </rPr>
          <t xml:space="preserve">
25-49 cars</t>
        </r>
      </text>
    </comment>
    <comment ref="J4884" authorId="2" shapeId="0" xr:uid="{9A9F4FA2-0CA4-4C2A-90B7-E536EAC11EEB}">
      <text>
        <r>
          <rPr>
            <b/>
            <sz val="9"/>
            <color indexed="81"/>
            <rFont val="Tahoma"/>
            <family val="2"/>
          </rPr>
          <t>Caffarelli, Peter - AMS:</t>
        </r>
        <r>
          <rPr>
            <sz val="9"/>
            <color indexed="81"/>
            <rFont val="Tahoma"/>
            <family val="2"/>
          </rPr>
          <t xml:space="preserve">
92 to 106. No longer 69-91.</t>
        </r>
      </text>
    </comment>
    <comment ref="J4893" authorId="2" shapeId="0" xr:uid="{C74C86A8-D67A-4B5D-BEE9-0E862162AF5B}">
      <text>
        <r>
          <rPr>
            <b/>
            <sz val="9"/>
            <color indexed="81"/>
            <rFont val="Tahoma"/>
            <family val="2"/>
          </rPr>
          <t>Caffarelli, Peter - AMS:</t>
        </r>
        <r>
          <rPr>
            <sz val="9"/>
            <color indexed="81"/>
            <rFont val="Tahoma"/>
            <family val="2"/>
          </rPr>
          <t xml:space="preserve">
107+ cars.</t>
        </r>
      </text>
    </comment>
    <comment ref="J4904" authorId="2" shapeId="0" xr:uid="{ACACD689-A414-4163-B238-CEB3AAB417D2}">
      <text>
        <r>
          <rPr>
            <b/>
            <sz val="9"/>
            <color indexed="81"/>
            <rFont val="Tahoma"/>
            <family val="2"/>
          </rPr>
          <t>Caffarelli, Peter - AMS:</t>
        </r>
        <r>
          <rPr>
            <sz val="9"/>
            <color indexed="81"/>
            <rFont val="Tahoma"/>
            <family val="2"/>
          </rPr>
          <t xml:space="preserve">
Previous tariff was cancelled June 1, 2019. Using Item 9173. See Notes tab.</t>
        </r>
      </text>
    </comment>
    <comment ref="J4907" authorId="2" shapeId="0" xr:uid="{7A8DB8E5-72D4-411D-8BF8-330776CBA61C}">
      <text>
        <r>
          <rPr>
            <b/>
            <sz val="9"/>
            <color indexed="81"/>
            <rFont val="Tahoma"/>
            <family val="2"/>
          </rPr>
          <t>Caffarelli, Peter - AMS:</t>
        </r>
        <r>
          <rPr>
            <sz val="9"/>
            <color indexed="81"/>
            <rFont val="Tahoma"/>
            <family val="2"/>
          </rPr>
          <t xml:space="preserve">
92 to 106. No longer 69-91.</t>
        </r>
      </text>
    </comment>
    <comment ref="J4910" authorId="2" shapeId="0" xr:uid="{920FCD76-7842-41A2-92BB-7B332D3D056E}">
      <text>
        <r>
          <rPr>
            <b/>
            <sz val="9"/>
            <color indexed="81"/>
            <rFont val="Tahoma"/>
            <family val="2"/>
          </rPr>
          <t>Caffarelli, Peter - AMS:</t>
        </r>
        <r>
          <rPr>
            <sz val="9"/>
            <color indexed="81"/>
            <rFont val="Tahoma"/>
            <family val="2"/>
          </rPr>
          <t xml:space="preserve">
Tariff cancelled.</t>
        </r>
      </text>
    </comment>
    <comment ref="J4911" authorId="2" shapeId="0" xr:uid="{19E2BF08-716A-4DBD-B54D-59D4A885B577}">
      <text>
        <r>
          <rPr>
            <b/>
            <sz val="9"/>
            <color indexed="81"/>
            <rFont val="Tahoma"/>
            <family val="2"/>
          </rPr>
          <t>Caffarelli, Peter - AMS:</t>
        </r>
        <r>
          <rPr>
            <sz val="9"/>
            <color indexed="81"/>
            <rFont val="Tahoma"/>
            <family val="2"/>
          </rPr>
          <t xml:space="preserve">
92 to 106. No longer 69-91.</t>
        </r>
      </text>
    </comment>
    <comment ref="J4913" authorId="2" shapeId="0" xr:uid="{46F5FDBD-48E1-4C1B-A1DF-53AF71C7389C}">
      <text>
        <r>
          <rPr>
            <b/>
            <sz val="9"/>
            <color indexed="81"/>
            <rFont val="Tahoma"/>
            <family val="2"/>
          </rPr>
          <t>Caffarelli, Peter - AMS:</t>
        </r>
        <r>
          <rPr>
            <sz val="9"/>
            <color indexed="81"/>
            <rFont val="Tahoma"/>
            <family val="2"/>
          </rPr>
          <t xml:space="preserve">
92 to 106. No longer 69-91.</t>
        </r>
      </text>
    </comment>
    <comment ref="J4916" authorId="2" shapeId="0" xr:uid="{C2E4C657-C373-455D-8F1D-8233FBCE7771}">
      <text>
        <r>
          <rPr>
            <b/>
            <sz val="9"/>
            <color indexed="81"/>
            <rFont val="Tahoma"/>
            <family val="2"/>
          </rPr>
          <t>Caffarelli, Peter - AMS:</t>
        </r>
        <r>
          <rPr>
            <sz val="9"/>
            <color indexed="81"/>
            <rFont val="Tahoma"/>
            <family val="2"/>
          </rPr>
          <t xml:space="preserve">
92 to 106. No longer 69-91.</t>
        </r>
      </text>
    </comment>
    <comment ref="J4917" authorId="2" shapeId="0" xr:uid="{76F6140E-C27D-48EA-80A7-E53D44CC6A78}">
      <text>
        <r>
          <rPr>
            <b/>
            <sz val="9"/>
            <color indexed="81"/>
            <rFont val="Tahoma"/>
            <family val="2"/>
          </rPr>
          <t>Caffarelli, Peter - AMS:</t>
        </r>
        <r>
          <rPr>
            <sz val="9"/>
            <color indexed="81"/>
            <rFont val="Tahoma"/>
            <family val="2"/>
          </rPr>
          <t xml:space="preserve">
92 to 106. No longer 69-91.</t>
        </r>
      </text>
    </comment>
    <comment ref="J4918" authorId="1" shapeId="0" xr:uid="{BD43DF8C-CF44-4D80-91DA-BEE58F99C300}">
      <text>
        <r>
          <rPr>
            <b/>
            <sz val="9"/>
            <color indexed="81"/>
            <rFont val="Tahoma"/>
            <family val="2"/>
          </rPr>
          <t>Adam Sparger:</t>
        </r>
        <r>
          <rPr>
            <sz val="9"/>
            <color indexed="81"/>
            <rFont val="Tahoma"/>
            <family val="2"/>
          </rPr>
          <t xml:space="preserve">
25-49 cars</t>
        </r>
      </text>
    </comment>
    <comment ref="J4922" authorId="2" shapeId="0" xr:uid="{F208FC17-5186-4637-A2F3-4848FD581879}">
      <text>
        <r>
          <rPr>
            <b/>
            <sz val="9"/>
            <color indexed="81"/>
            <rFont val="Tahoma"/>
            <family val="2"/>
          </rPr>
          <t>Caffarelli, Peter - AMS:</t>
        </r>
        <r>
          <rPr>
            <sz val="9"/>
            <color indexed="81"/>
            <rFont val="Tahoma"/>
            <family val="2"/>
          </rPr>
          <t xml:space="preserve">
92 to 106. No longer 69-91.</t>
        </r>
      </text>
    </comment>
    <comment ref="J4931" authorId="2" shapeId="0" xr:uid="{C041A5AA-4FF0-488A-9B14-A90CBA19F827}">
      <text>
        <r>
          <rPr>
            <b/>
            <sz val="9"/>
            <color indexed="81"/>
            <rFont val="Tahoma"/>
            <family val="2"/>
          </rPr>
          <t>Caffarelli, Peter - AMS:</t>
        </r>
        <r>
          <rPr>
            <sz val="9"/>
            <color indexed="81"/>
            <rFont val="Tahoma"/>
            <family val="2"/>
          </rPr>
          <t xml:space="preserve">
107+ cars.</t>
        </r>
      </text>
    </comment>
    <comment ref="J4942" authorId="2" shapeId="0" xr:uid="{8F11CA9C-BE28-4D4A-8838-E5D2614B9FF9}">
      <text>
        <r>
          <rPr>
            <b/>
            <sz val="9"/>
            <color indexed="81"/>
            <rFont val="Tahoma"/>
            <family val="2"/>
          </rPr>
          <t>Caffarelli, Peter - AMS:</t>
        </r>
        <r>
          <rPr>
            <sz val="9"/>
            <color indexed="81"/>
            <rFont val="Tahoma"/>
            <family val="2"/>
          </rPr>
          <t xml:space="preserve">
Previous tariff was cancelled June 1, 2019. Using Item 9173. See Notes tab.</t>
        </r>
      </text>
    </comment>
    <comment ref="J4945" authorId="2" shapeId="0" xr:uid="{DE5D59AF-4368-4C3A-839E-259892F235D3}">
      <text>
        <r>
          <rPr>
            <b/>
            <sz val="9"/>
            <color indexed="81"/>
            <rFont val="Tahoma"/>
            <family val="2"/>
          </rPr>
          <t>Caffarelli, Peter - AMS:</t>
        </r>
        <r>
          <rPr>
            <sz val="9"/>
            <color indexed="81"/>
            <rFont val="Tahoma"/>
            <family val="2"/>
          </rPr>
          <t xml:space="preserve">
92 to 106. No longer 69-91.</t>
        </r>
      </text>
    </comment>
    <comment ref="J4948" authorId="2" shapeId="0" xr:uid="{35E150BC-C412-47DF-8351-AC0387333B70}">
      <text>
        <r>
          <rPr>
            <b/>
            <sz val="9"/>
            <color indexed="81"/>
            <rFont val="Tahoma"/>
            <family val="2"/>
          </rPr>
          <t>Caffarelli, Peter - AMS:</t>
        </r>
        <r>
          <rPr>
            <sz val="9"/>
            <color indexed="81"/>
            <rFont val="Tahoma"/>
            <family val="2"/>
          </rPr>
          <t xml:space="preserve">
Tariff cancelled.</t>
        </r>
      </text>
    </comment>
    <comment ref="J4949" authorId="2" shapeId="0" xr:uid="{190D6290-816C-42A4-A285-A1C8B076A69D}">
      <text>
        <r>
          <rPr>
            <b/>
            <sz val="9"/>
            <color indexed="81"/>
            <rFont val="Tahoma"/>
            <family val="2"/>
          </rPr>
          <t>Caffarelli, Peter - AMS:</t>
        </r>
        <r>
          <rPr>
            <sz val="9"/>
            <color indexed="81"/>
            <rFont val="Tahoma"/>
            <family val="2"/>
          </rPr>
          <t xml:space="preserve">
92 to 106. No longer 69-91.</t>
        </r>
      </text>
    </comment>
    <comment ref="J4951" authorId="2" shapeId="0" xr:uid="{5A116EA2-C9A3-4CC6-9C8B-51280073ED38}">
      <text>
        <r>
          <rPr>
            <b/>
            <sz val="9"/>
            <color indexed="81"/>
            <rFont val="Tahoma"/>
            <family val="2"/>
          </rPr>
          <t>Caffarelli, Peter - AMS:</t>
        </r>
        <r>
          <rPr>
            <sz val="9"/>
            <color indexed="81"/>
            <rFont val="Tahoma"/>
            <family val="2"/>
          </rPr>
          <t xml:space="preserve">
92 to 106. No longer 69-91.</t>
        </r>
      </text>
    </comment>
    <comment ref="J4954" authorId="2" shapeId="0" xr:uid="{173E1F14-514E-4B90-AA7B-8099F1B0A772}">
      <text>
        <r>
          <rPr>
            <b/>
            <sz val="9"/>
            <color indexed="81"/>
            <rFont val="Tahoma"/>
            <family val="2"/>
          </rPr>
          <t>Caffarelli, Peter - AMS:</t>
        </r>
        <r>
          <rPr>
            <sz val="9"/>
            <color indexed="81"/>
            <rFont val="Tahoma"/>
            <family val="2"/>
          </rPr>
          <t xml:space="preserve">
92 to 106. No longer 69-91.</t>
        </r>
      </text>
    </comment>
    <comment ref="J4955" authorId="2" shapeId="0" xr:uid="{8BA4CA95-C46F-4A85-8C3D-5FCAF83FD336}">
      <text>
        <r>
          <rPr>
            <b/>
            <sz val="9"/>
            <color indexed="81"/>
            <rFont val="Tahoma"/>
            <family val="2"/>
          </rPr>
          <t>Caffarelli, Peter - AMS:</t>
        </r>
        <r>
          <rPr>
            <sz val="9"/>
            <color indexed="81"/>
            <rFont val="Tahoma"/>
            <family val="2"/>
          </rPr>
          <t xml:space="preserve">
92 to 106. No longer 69-91.</t>
        </r>
      </text>
    </comment>
    <comment ref="J4956" authorId="1" shapeId="0" xr:uid="{1CB6F600-8A5F-483B-A615-E654F9E4A877}">
      <text>
        <r>
          <rPr>
            <b/>
            <sz val="9"/>
            <color indexed="81"/>
            <rFont val="Tahoma"/>
            <family val="2"/>
          </rPr>
          <t>Adam Sparger:</t>
        </r>
        <r>
          <rPr>
            <sz val="9"/>
            <color indexed="81"/>
            <rFont val="Tahoma"/>
            <family val="2"/>
          </rPr>
          <t xml:space="preserve">
25-49 cars</t>
        </r>
      </text>
    </comment>
    <comment ref="J4960" authorId="2" shapeId="0" xr:uid="{0F49316D-BEC8-42AB-BBA7-4EA293302318}">
      <text>
        <r>
          <rPr>
            <b/>
            <sz val="9"/>
            <color indexed="81"/>
            <rFont val="Tahoma"/>
            <family val="2"/>
          </rPr>
          <t>Caffarelli, Peter - AMS:</t>
        </r>
        <r>
          <rPr>
            <sz val="9"/>
            <color indexed="81"/>
            <rFont val="Tahoma"/>
            <family val="2"/>
          </rPr>
          <t xml:space="preserve">
92 to 106. No longer 69-91.</t>
        </r>
      </text>
    </comment>
    <comment ref="J4969" authorId="2" shapeId="0" xr:uid="{ED7DD5B5-ABA3-4A7A-BFC9-52B1163270E9}">
      <text>
        <r>
          <rPr>
            <b/>
            <sz val="9"/>
            <color indexed="81"/>
            <rFont val="Tahoma"/>
            <family val="2"/>
          </rPr>
          <t>Caffarelli, Peter - AMS:</t>
        </r>
        <r>
          <rPr>
            <sz val="9"/>
            <color indexed="81"/>
            <rFont val="Tahoma"/>
            <family val="2"/>
          </rPr>
          <t xml:space="preserve">
107+ cars.</t>
        </r>
      </text>
    </comment>
    <comment ref="J4980" authorId="2" shapeId="0" xr:uid="{F8FE6E94-F340-41CF-80B2-6FCAF7B575C8}">
      <text>
        <r>
          <rPr>
            <b/>
            <sz val="9"/>
            <color indexed="81"/>
            <rFont val="Tahoma"/>
            <family val="2"/>
          </rPr>
          <t>Caffarelli, Peter - AMS:</t>
        </r>
        <r>
          <rPr>
            <sz val="9"/>
            <color indexed="81"/>
            <rFont val="Tahoma"/>
            <family val="2"/>
          </rPr>
          <t xml:space="preserve">
Previous tariff was cancelled June 1, 2019. Using Item 9173. See Notes tab.</t>
        </r>
      </text>
    </comment>
    <comment ref="J4983" authorId="2" shapeId="0" xr:uid="{65A39B23-9C44-4EF9-B8D5-968A19ACBF57}">
      <text>
        <r>
          <rPr>
            <b/>
            <sz val="9"/>
            <color indexed="81"/>
            <rFont val="Tahoma"/>
            <family val="2"/>
          </rPr>
          <t>Caffarelli, Peter - AMS:</t>
        </r>
        <r>
          <rPr>
            <sz val="9"/>
            <color indexed="81"/>
            <rFont val="Tahoma"/>
            <family val="2"/>
          </rPr>
          <t xml:space="preserve">
92 to 106. No longer 69-91.</t>
        </r>
      </text>
    </comment>
    <comment ref="J4986" authorId="2" shapeId="0" xr:uid="{0EAB6234-3316-453C-A09A-4F93789F8F42}">
      <text>
        <r>
          <rPr>
            <b/>
            <sz val="9"/>
            <color indexed="81"/>
            <rFont val="Tahoma"/>
            <family val="2"/>
          </rPr>
          <t>Caffarelli, Peter - AMS:</t>
        </r>
        <r>
          <rPr>
            <sz val="9"/>
            <color indexed="81"/>
            <rFont val="Tahoma"/>
            <family val="2"/>
          </rPr>
          <t xml:space="preserve">
Tariff cancelled.</t>
        </r>
      </text>
    </comment>
    <comment ref="J4987" authorId="2" shapeId="0" xr:uid="{F9FA16B4-1BC5-4DA9-B74B-76C80C6B2D4F}">
      <text>
        <r>
          <rPr>
            <b/>
            <sz val="9"/>
            <color indexed="81"/>
            <rFont val="Tahoma"/>
            <family val="2"/>
          </rPr>
          <t>Caffarelli, Peter - AMS:</t>
        </r>
        <r>
          <rPr>
            <sz val="9"/>
            <color indexed="81"/>
            <rFont val="Tahoma"/>
            <family val="2"/>
          </rPr>
          <t xml:space="preserve">
92 to 106. No longer 69-91.</t>
        </r>
      </text>
    </comment>
    <comment ref="J4989" authorId="2" shapeId="0" xr:uid="{3681BB98-1D06-481B-AABD-9F950F5A385F}">
      <text>
        <r>
          <rPr>
            <b/>
            <sz val="9"/>
            <color indexed="81"/>
            <rFont val="Tahoma"/>
            <family val="2"/>
          </rPr>
          <t>Caffarelli, Peter - AMS:</t>
        </r>
        <r>
          <rPr>
            <sz val="9"/>
            <color indexed="81"/>
            <rFont val="Tahoma"/>
            <family val="2"/>
          </rPr>
          <t xml:space="preserve">
92 to 106. No longer 69-91.</t>
        </r>
      </text>
    </comment>
    <comment ref="J4992" authorId="2" shapeId="0" xr:uid="{7DBA3E97-167A-4F54-8DE7-D4436EB77D22}">
      <text>
        <r>
          <rPr>
            <b/>
            <sz val="9"/>
            <color indexed="81"/>
            <rFont val="Tahoma"/>
            <family val="2"/>
          </rPr>
          <t>Caffarelli, Peter - AMS:</t>
        </r>
        <r>
          <rPr>
            <sz val="9"/>
            <color indexed="81"/>
            <rFont val="Tahoma"/>
            <family val="2"/>
          </rPr>
          <t xml:space="preserve">
92 to 106. No longer 69-91.</t>
        </r>
      </text>
    </comment>
    <comment ref="J4993" authorId="2" shapeId="0" xr:uid="{398D6B5F-2B7B-4680-9210-13AD3E2D7AF3}">
      <text>
        <r>
          <rPr>
            <b/>
            <sz val="9"/>
            <color indexed="81"/>
            <rFont val="Tahoma"/>
            <family val="2"/>
          </rPr>
          <t>Caffarelli, Peter - AMS:</t>
        </r>
        <r>
          <rPr>
            <sz val="9"/>
            <color indexed="81"/>
            <rFont val="Tahoma"/>
            <family val="2"/>
          </rPr>
          <t xml:space="preserve">
92 to 106. No longer 69-91.</t>
        </r>
      </text>
    </comment>
    <comment ref="J4994" authorId="1" shapeId="0" xr:uid="{AEE21ED1-88A1-4FCC-AC5C-B6C7A8748FEC}">
      <text>
        <r>
          <rPr>
            <b/>
            <sz val="9"/>
            <color indexed="81"/>
            <rFont val="Tahoma"/>
            <family val="2"/>
          </rPr>
          <t>Adam Sparger:</t>
        </r>
        <r>
          <rPr>
            <sz val="9"/>
            <color indexed="81"/>
            <rFont val="Tahoma"/>
            <family val="2"/>
          </rPr>
          <t xml:space="preserve">
25-49 cars</t>
        </r>
      </text>
    </comment>
    <comment ref="J4998" authorId="2" shapeId="0" xr:uid="{C02A99BF-F935-40D6-8195-6DED386BC588}">
      <text>
        <r>
          <rPr>
            <b/>
            <sz val="9"/>
            <color indexed="81"/>
            <rFont val="Tahoma"/>
            <family val="2"/>
          </rPr>
          <t>Caffarelli, Peter - AMS:</t>
        </r>
        <r>
          <rPr>
            <sz val="9"/>
            <color indexed="81"/>
            <rFont val="Tahoma"/>
            <family val="2"/>
          </rPr>
          <t xml:space="preserve">
92 to 106. No longer 69-91.</t>
        </r>
      </text>
    </comment>
    <comment ref="J5007" authorId="2" shapeId="0" xr:uid="{9F9B9B77-582C-4FFB-9168-99A5753549D3}">
      <text>
        <r>
          <rPr>
            <b/>
            <sz val="9"/>
            <color indexed="81"/>
            <rFont val="Tahoma"/>
            <family val="2"/>
          </rPr>
          <t>Caffarelli, Peter - AMS:</t>
        </r>
        <r>
          <rPr>
            <sz val="9"/>
            <color indexed="81"/>
            <rFont val="Tahoma"/>
            <family val="2"/>
          </rPr>
          <t xml:space="preserve">
107+ cars.</t>
        </r>
      </text>
    </comment>
    <comment ref="J5018" authorId="2" shapeId="0" xr:uid="{E943DFA1-D3EA-4C16-9151-FF249790B5B9}">
      <text>
        <r>
          <rPr>
            <b/>
            <sz val="9"/>
            <color indexed="81"/>
            <rFont val="Tahoma"/>
            <family val="2"/>
          </rPr>
          <t>Caffarelli, Peter - AMS:</t>
        </r>
        <r>
          <rPr>
            <sz val="9"/>
            <color indexed="81"/>
            <rFont val="Tahoma"/>
            <family val="2"/>
          </rPr>
          <t xml:space="preserve">
Previous tariff was cancelled June 1, 2019. Using Item 9173. See Notes tab.</t>
        </r>
      </text>
    </comment>
    <comment ref="J5021" authorId="2" shapeId="0" xr:uid="{E7226F52-93F7-4F5F-94D0-E70BB21ADB60}">
      <text>
        <r>
          <rPr>
            <b/>
            <sz val="9"/>
            <color indexed="81"/>
            <rFont val="Tahoma"/>
            <family val="2"/>
          </rPr>
          <t>Caffarelli, Peter - AMS:</t>
        </r>
        <r>
          <rPr>
            <sz val="9"/>
            <color indexed="81"/>
            <rFont val="Tahoma"/>
            <family val="2"/>
          </rPr>
          <t xml:space="preserve">
92 to 106. No longer 69-91.</t>
        </r>
      </text>
    </comment>
    <comment ref="J5024" authorId="2" shapeId="0" xr:uid="{65E9CE27-21BF-4C24-A62D-E4ACE671E95E}">
      <text>
        <r>
          <rPr>
            <b/>
            <sz val="9"/>
            <color indexed="81"/>
            <rFont val="Tahoma"/>
            <family val="2"/>
          </rPr>
          <t>Caffarelli, Peter - AMS:</t>
        </r>
        <r>
          <rPr>
            <sz val="9"/>
            <color indexed="81"/>
            <rFont val="Tahoma"/>
            <family val="2"/>
          </rPr>
          <t xml:space="preserve">
Tariff cancelled.</t>
        </r>
      </text>
    </comment>
    <comment ref="J5025" authorId="2" shapeId="0" xr:uid="{01BC0A03-760E-4DFD-8381-B444388FAA3B}">
      <text>
        <r>
          <rPr>
            <b/>
            <sz val="9"/>
            <color indexed="81"/>
            <rFont val="Tahoma"/>
            <family val="2"/>
          </rPr>
          <t>Caffarelli, Peter - AMS:</t>
        </r>
        <r>
          <rPr>
            <sz val="9"/>
            <color indexed="81"/>
            <rFont val="Tahoma"/>
            <family val="2"/>
          </rPr>
          <t xml:space="preserve">
92 to 106. No longer 69-91.</t>
        </r>
      </text>
    </comment>
    <comment ref="J5027" authorId="2" shapeId="0" xr:uid="{EF809E91-B3C9-4C7E-A29A-DE8C956A8EC9}">
      <text>
        <r>
          <rPr>
            <b/>
            <sz val="9"/>
            <color indexed="81"/>
            <rFont val="Tahoma"/>
            <family val="2"/>
          </rPr>
          <t>Caffarelli, Peter - AMS:</t>
        </r>
        <r>
          <rPr>
            <sz val="9"/>
            <color indexed="81"/>
            <rFont val="Tahoma"/>
            <family val="2"/>
          </rPr>
          <t xml:space="preserve">
92 to 106. No longer 69-91.</t>
        </r>
      </text>
    </comment>
    <comment ref="J5030" authorId="2" shapeId="0" xr:uid="{36063D1C-3097-4940-A15E-E4E26ABC9EBF}">
      <text>
        <r>
          <rPr>
            <b/>
            <sz val="9"/>
            <color indexed="81"/>
            <rFont val="Tahoma"/>
            <family val="2"/>
          </rPr>
          <t>Caffarelli, Peter - AMS:</t>
        </r>
        <r>
          <rPr>
            <sz val="9"/>
            <color indexed="81"/>
            <rFont val="Tahoma"/>
            <family val="2"/>
          </rPr>
          <t xml:space="preserve">
92 to 106. No longer 69-91.</t>
        </r>
      </text>
    </comment>
    <comment ref="J5031" authorId="2" shapeId="0" xr:uid="{947CDFDB-6FCE-476A-A802-4870EF456934}">
      <text>
        <r>
          <rPr>
            <b/>
            <sz val="9"/>
            <color indexed="81"/>
            <rFont val="Tahoma"/>
            <family val="2"/>
          </rPr>
          <t>Caffarelli, Peter - AMS:</t>
        </r>
        <r>
          <rPr>
            <sz val="9"/>
            <color indexed="81"/>
            <rFont val="Tahoma"/>
            <family val="2"/>
          </rPr>
          <t xml:space="preserve">
92 to 106. No longer 69-91.</t>
        </r>
      </text>
    </comment>
    <comment ref="J5032" authorId="1" shapeId="0" xr:uid="{6E262769-798E-4DFF-A1BD-061FFEBBEAB7}">
      <text>
        <r>
          <rPr>
            <b/>
            <sz val="9"/>
            <color indexed="81"/>
            <rFont val="Tahoma"/>
            <family val="2"/>
          </rPr>
          <t>Adam Sparger:</t>
        </r>
        <r>
          <rPr>
            <sz val="9"/>
            <color indexed="81"/>
            <rFont val="Tahoma"/>
            <family val="2"/>
          </rPr>
          <t xml:space="preserve">
25-49 cars</t>
        </r>
      </text>
    </comment>
    <comment ref="J5036" authorId="2" shapeId="0" xr:uid="{99379EA1-14ED-4B4A-9D8F-A351129D6742}">
      <text>
        <r>
          <rPr>
            <b/>
            <sz val="9"/>
            <color indexed="81"/>
            <rFont val="Tahoma"/>
            <family val="2"/>
          </rPr>
          <t>Caffarelli, Peter - AMS:</t>
        </r>
        <r>
          <rPr>
            <sz val="9"/>
            <color indexed="81"/>
            <rFont val="Tahoma"/>
            <family val="2"/>
          </rPr>
          <t xml:space="preserve">
92 to 106. No longer 69-91.</t>
        </r>
      </text>
    </comment>
    <comment ref="J5045" authorId="2" shapeId="0" xr:uid="{DF084715-1DDF-4046-BE0A-9A2DCDF43DF4}">
      <text>
        <r>
          <rPr>
            <b/>
            <sz val="9"/>
            <color indexed="81"/>
            <rFont val="Tahoma"/>
            <family val="2"/>
          </rPr>
          <t>Caffarelli, Peter - AMS:</t>
        </r>
        <r>
          <rPr>
            <sz val="9"/>
            <color indexed="81"/>
            <rFont val="Tahoma"/>
            <family val="2"/>
          </rPr>
          <t xml:space="preserve">
107+ cars.</t>
        </r>
      </text>
    </comment>
    <comment ref="J5056" authorId="2" shapeId="0" xr:uid="{39B1A6C9-8343-4CAE-9B26-48F3F119B4F9}">
      <text>
        <r>
          <rPr>
            <b/>
            <sz val="9"/>
            <color indexed="81"/>
            <rFont val="Tahoma"/>
            <family val="2"/>
          </rPr>
          <t>Caffarelli, Peter - AMS:</t>
        </r>
        <r>
          <rPr>
            <sz val="9"/>
            <color indexed="81"/>
            <rFont val="Tahoma"/>
            <family val="2"/>
          </rPr>
          <t xml:space="preserve">
Previous tariff was cancelled June 1, 2019. Using Item 9173. See Notes tab.</t>
        </r>
      </text>
    </comment>
    <comment ref="J5059" authorId="2" shapeId="0" xr:uid="{6DDE3B09-B3E8-4E6E-909A-984211087253}">
      <text>
        <r>
          <rPr>
            <b/>
            <sz val="9"/>
            <color indexed="81"/>
            <rFont val="Tahoma"/>
            <family val="2"/>
          </rPr>
          <t>Caffarelli, Peter - AMS:</t>
        </r>
        <r>
          <rPr>
            <sz val="9"/>
            <color indexed="81"/>
            <rFont val="Tahoma"/>
            <family val="2"/>
          </rPr>
          <t xml:space="preserve">
92 to 106. No longer 69-91.</t>
        </r>
      </text>
    </comment>
    <comment ref="J5062" authorId="2" shapeId="0" xr:uid="{A7107956-1685-45E1-8AC8-0F3E6BF2A48E}">
      <text>
        <r>
          <rPr>
            <b/>
            <sz val="9"/>
            <color indexed="81"/>
            <rFont val="Tahoma"/>
            <family val="2"/>
          </rPr>
          <t>Caffarelli, Peter - AMS:</t>
        </r>
        <r>
          <rPr>
            <sz val="9"/>
            <color indexed="81"/>
            <rFont val="Tahoma"/>
            <family val="2"/>
          </rPr>
          <t xml:space="preserve">
Tariff cancelled.</t>
        </r>
      </text>
    </comment>
    <comment ref="J5063" authorId="2" shapeId="0" xr:uid="{539E5F26-E590-4B79-A524-3D33AC6B82E3}">
      <text>
        <r>
          <rPr>
            <b/>
            <sz val="9"/>
            <color indexed="81"/>
            <rFont val="Tahoma"/>
            <family val="2"/>
          </rPr>
          <t>Caffarelli, Peter - AMS:</t>
        </r>
        <r>
          <rPr>
            <sz val="9"/>
            <color indexed="81"/>
            <rFont val="Tahoma"/>
            <family val="2"/>
          </rPr>
          <t xml:space="preserve">
92 to 106. No longer 69-91.</t>
        </r>
      </text>
    </comment>
    <comment ref="J5065" authorId="2" shapeId="0" xr:uid="{96789667-25D6-445C-97C1-F00F69CC568B}">
      <text>
        <r>
          <rPr>
            <b/>
            <sz val="9"/>
            <color indexed="81"/>
            <rFont val="Tahoma"/>
            <family val="2"/>
          </rPr>
          <t>Caffarelli, Peter - AMS:</t>
        </r>
        <r>
          <rPr>
            <sz val="9"/>
            <color indexed="81"/>
            <rFont val="Tahoma"/>
            <family val="2"/>
          </rPr>
          <t xml:space="preserve">
92 to 106. No longer 69-91.</t>
        </r>
      </text>
    </comment>
    <comment ref="J5068" authorId="2" shapeId="0" xr:uid="{4869E524-4F87-4854-9F4F-E6F851F0D864}">
      <text>
        <r>
          <rPr>
            <b/>
            <sz val="9"/>
            <color indexed="81"/>
            <rFont val="Tahoma"/>
            <family val="2"/>
          </rPr>
          <t>Caffarelli, Peter - AMS:</t>
        </r>
        <r>
          <rPr>
            <sz val="9"/>
            <color indexed="81"/>
            <rFont val="Tahoma"/>
            <family val="2"/>
          </rPr>
          <t xml:space="preserve">
92 to 106. No longer 69-91.</t>
        </r>
      </text>
    </comment>
    <comment ref="J5069" authorId="2" shapeId="0" xr:uid="{36E7CEDB-27B4-4013-8969-EF1B960DAAE9}">
      <text>
        <r>
          <rPr>
            <b/>
            <sz val="9"/>
            <color indexed="81"/>
            <rFont val="Tahoma"/>
            <family val="2"/>
          </rPr>
          <t>Caffarelli, Peter - AMS:</t>
        </r>
        <r>
          <rPr>
            <sz val="9"/>
            <color indexed="81"/>
            <rFont val="Tahoma"/>
            <family val="2"/>
          </rPr>
          <t xml:space="preserve">
92 to 106. No longer 69-91.</t>
        </r>
      </text>
    </comment>
    <comment ref="J5070" authorId="1" shapeId="0" xr:uid="{5AFBF600-D8C9-4039-BB04-E0E0B56DE8E1}">
      <text>
        <r>
          <rPr>
            <b/>
            <sz val="9"/>
            <color indexed="81"/>
            <rFont val="Tahoma"/>
            <family val="2"/>
          </rPr>
          <t>Adam Sparger:</t>
        </r>
        <r>
          <rPr>
            <sz val="9"/>
            <color indexed="81"/>
            <rFont val="Tahoma"/>
            <family val="2"/>
          </rPr>
          <t xml:space="preserve">
25-49 cars</t>
        </r>
      </text>
    </comment>
    <comment ref="J5074" authorId="2" shapeId="0" xr:uid="{0D9EB3E2-5E81-4859-B4B6-ECFF3CD8B2CD}">
      <text>
        <r>
          <rPr>
            <b/>
            <sz val="9"/>
            <color indexed="81"/>
            <rFont val="Tahoma"/>
            <family val="2"/>
          </rPr>
          <t>Caffarelli, Peter - AMS:</t>
        </r>
        <r>
          <rPr>
            <sz val="9"/>
            <color indexed="81"/>
            <rFont val="Tahoma"/>
            <family val="2"/>
          </rPr>
          <t xml:space="preserve">
92 to 106. No longer 69-91.</t>
        </r>
      </text>
    </comment>
    <comment ref="J5083" authorId="2" shapeId="0" xr:uid="{9BB20FD0-26C3-4308-A316-619D0CC79C3B}">
      <text>
        <r>
          <rPr>
            <b/>
            <sz val="9"/>
            <color indexed="81"/>
            <rFont val="Tahoma"/>
            <family val="2"/>
          </rPr>
          <t>Caffarelli, Peter - AMS:</t>
        </r>
        <r>
          <rPr>
            <sz val="9"/>
            <color indexed="81"/>
            <rFont val="Tahoma"/>
            <family val="2"/>
          </rPr>
          <t xml:space="preserve">
107+ cars.</t>
        </r>
      </text>
    </comment>
    <comment ref="J5094" authorId="2" shapeId="0" xr:uid="{3DA9C07C-BB12-4E2D-922E-6A43595E7C9B}">
      <text>
        <r>
          <rPr>
            <b/>
            <sz val="9"/>
            <color indexed="81"/>
            <rFont val="Tahoma"/>
            <family val="2"/>
          </rPr>
          <t>Caffarelli, Peter - AMS:</t>
        </r>
        <r>
          <rPr>
            <sz val="9"/>
            <color indexed="81"/>
            <rFont val="Tahoma"/>
            <family val="2"/>
          </rPr>
          <t xml:space="preserve">
Previous tariff was cancelled June 1, 2019. Using Item 9173. See Notes tab.</t>
        </r>
      </text>
    </comment>
    <comment ref="J5095" authorId="2" shapeId="0" xr:uid="{A42A71CA-9601-42E5-AD06-2C5597CEFCF4}">
      <text>
        <r>
          <rPr>
            <b/>
            <sz val="9"/>
            <color indexed="81"/>
            <rFont val="Tahoma"/>
            <family val="2"/>
          </rPr>
          <t>Caffarelli, Peter - AMS:</t>
        </r>
        <r>
          <rPr>
            <sz val="9"/>
            <color indexed="81"/>
            <rFont val="Tahoma"/>
            <family val="2"/>
          </rPr>
          <t xml:space="preserve">
Previous tariff expired July 31, 2021. Using Item 45452. See Notes tab.</t>
        </r>
      </text>
    </comment>
    <comment ref="J5097" authorId="2" shapeId="0" xr:uid="{A73F281D-83E7-48C6-BAC0-65E010686ED1}">
      <text>
        <r>
          <rPr>
            <b/>
            <sz val="9"/>
            <color indexed="81"/>
            <rFont val="Tahoma"/>
            <family val="2"/>
          </rPr>
          <t>Caffarelli, Peter - AMS:</t>
        </r>
        <r>
          <rPr>
            <sz val="9"/>
            <color indexed="81"/>
            <rFont val="Tahoma"/>
            <family val="2"/>
          </rPr>
          <t xml:space="preserve">
92 to 106. No longer 69-91.</t>
        </r>
      </text>
    </comment>
    <comment ref="J5100" authorId="2" shapeId="0" xr:uid="{ABE97554-2D87-410C-94AC-8DB58D621717}">
      <text>
        <r>
          <rPr>
            <b/>
            <sz val="9"/>
            <color indexed="81"/>
            <rFont val="Tahoma"/>
            <family val="2"/>
          </rPr>
          <t>Caffarelli, Peter - AMS:</t>
        </r>
        <r>
          <rPr>
            <sz val="9"/>
            <color indexed="81"/>
            <rFont val="Tahoma"/>
            <family val="2"/>
          </rPr>
          <t xml:space="preserve">
Tariff cancelled.</t>
        </r>
      </text>
    </comment>
    <comment ref="J5101" authorId="2" shapeId="0" xr:uid="{7D33812A-E8F1-4F81-9301-9754F5A0FD2D}">
      <text>
        <r>
          <rPr>
            <b/>
            <sz val="9"/>
            <color indexed="81"/>
            <rFont val="Tahoma"/>
            <family val="2"/>
          </rPr>
          <t>Caffarelli, Peter - AMS:</t>
        </r>
        <r>
          <rPr>
            <sz val="9"/>
            <color indexed="81"/>
            <rFont val="Tahoma"/>
            <family val="2"/>
          </rPr>
          <t xml:space="preserve">
92 to 106. No longer 69-91.</t>
        </r>
      </text>
    </comment>
    <comment ref="J5103" authorId="2" shapeId="0" xr:uid="{CC02A0EC-2F78-4D16-944F-2B5864EFCC04}">
      <text>
        <r>
          <rPr>
            <b/>
            <sz val="9"/>
            <color indexed="81"/>
            <rFont val="Tahoma"/>
            <family val="2"/>
          </rPr>
          <t>Caffarelli, Peter - AMS:</t>
        </r>
        <r>
          <rPr>
            <sz val="9"/>
            <color indexed="81"/>
            <rFont val="Tahoma"/>
            <family val="2"/>
          </rPr>
          <t xml:space="preserve">
92 to 106. No longer 69-91.</t>
        </r>
      </text>
    </comment>
    <comment ref="J5106" authorId="2" shapeId="0" xr:uid="{A4D6B276-8402-45A1-BC85-12294F690A19}">
      <text>
        <r>
          <rPr>
            <b/>
            <sz val="9"/>
            <color indexed="81"/>
            <rFont val="Tahoma"/>
            <family val="2"/>
          </rPr>
          <t>Caffarelli, Peter - AMS:</t>
        </r>
        <r>
          <rPr>
            <sz val="9"/>
            <color indexed="81"/>
            <rFont val="Tahoma"/>
            <family val="2"/>
          </rPr>
          <t xml:space="preserve">
92 to 106. No longer 69-91.</t>
        </r>
      </text>
    </comment>
    <comment ref="J5107" authorId="2" shapeId="0" xr:uid="{237647F6-58C9-4E10-9941-B9FF45A9E28C}">
      <text>
        <r>
          <rPr>
            <b/>
            <sz val="9"/>
            <color indexed="81"/>
            <rFont val="Tahoma"/>
            <family val="2"/>
          </rPr>
          <t>Caffarelli, Peter - AMS:</t>
        </r>
        <r>
          <rPr>
            <sz val="9"/>
            <color indexed="81"/>
            <rFont val="Tahoma"/>
            <family val="2"/>
          </rPr>
          <t xml:space="preserve">
92 to 106. No longer 69-91.</t>
        </r>
      </text>
    </comment>
    <comment ref="J5108" authorId="1" shapeId="0" xr:uid="{EA03B1D2-58E9-4D2D-96FF-1F77921DB60F}">
      <text>
        <r>
          <rPr>
            <b/>
            <sz val="9"/>
            <color indexed="81"/>
            <rFont val="Tahoma"/>
            <family val="2"/>
          </rPr>
          <t>Adam Sparger:</t>
        </r>
        <r>
          <rPr>
            <sz val="9"/>
            <color indexed="81"/>
            <rFont val="Tahoma"/>
            <family val="2"/>
          </rPr>
          <t xml:space="preserve">
25-49 cars</t>
        </r>
      </text>
    </comment>
    <comment ref="J5112" authorId="2" shapeId="0" xr:uid="{9C412302-BBE8-4BF2-A4DB-D645FAEFFF97}">
      <text>
        <r>
          <rPr>
            <b/>
            <sz val="9"/>
            <color indexed="81"/>
            <rFont val="Tahoma"/>
            <family val="2"/>
          </rPr>
          <t>Caffarelli, Peter - AMS:</t>
        </r>
        <r>
          <rPr>
            <sz val="9"/>
            <color indexed="81"/>
            <rFont val="Tahoma"/>
            <family val="2"/>
          </rPr>
          <t xml:space="preserve">
92 to 106. No longer 69-91.</t>
        </r>
      </text>
    </comment>
    <comment ref="J5117" authorId="2" shapeId="0" xr:uid="{0AAD30F8-CB54-4BCD-A42D-24C4C57F297C}">
      <text>
        <r>
          <rPr>
            <b/>
            <sz val="9"/>
            <color indexed="81"/>
            <rFont val="Tahoma"/>
            <family val="2"/>
          </rPr>
          <t>Caffarelli, Peter - AMS:</t>
        </r>
        <r>
          <rPr>
            <sz val="9"/>
            <color indexed="81"/>
            <rFont val="Tahoma"/>
            <family val="2"/>
          </rPr>
          <t xml:space="preserve">
Previous tariff expired July 31, 2021. Using Item 45700. See Notes tab.</t>
        </r>
      </text>
    </comment>
    <comment ref="J5121" authorId="2" shapeId="0" xr:uid="{FDCA04D9-1E75-4844-8966-EAEB3E2842DB}">
      <text>
        <r>
          <rPr>
            <b/>
            <sz val="9"/>
            <color indexed="81"/>
            <rFont val="Tahoma"/>
            <family val="2"/>
          </rPr>
          <t>Caffarelli, Peter - AMS:</t>
        </r>
        <r>
          <rPr>
            <sz val="9"/>
            <color indexed="81"/>
            <rFont val="Tahoma"/>
            <family val="2"/>
          </rPr>
          <t xml:space="preserve">
107+ cars.</t>
        </r>
      </text>
    </comment>
    <comment ref="J5132" authorId="2" shapeId="0" xr:uid="{7B593AA2-29E9-4499-8635-7FB0A93A81C1}">
      <text>
        <r>
          <rPr>
            <b/>
            <sz val="9"/>
            <color indexed="81"/>
            <rFont val="Tahoma"/>
            <family val="2"/>
          </rPr>
          <t>Caffarelli, Peter - AMS:</t>
        </r>
        <r>
          <rPr>
            <sz val="9"/>
            <color indexed="81"/>
            <rFont val="Tahoma"/>
            <family val="2"/>
          </rPr>
          <t xml:space="preserve">
Previous tariff was cancelled June 1, 2019. Using Item 9173. See Notes tab.</t>
        </r>
      </text>
    </comment>
    <comment ref="J5133" authorId="2" shapeId="0" xr:uid="{41C4D092-F86E-41B2-A797-C87FC15B93D4}">
      <text>
        <r>
          <rPr>
            <b/>
            <sz val="9"/>
            <color indexed="81"/>
            <rFont val="Tahoma"/>
            <family val="2"/>
          </rPr>
          <t>Caffarelli, Peter - AMS:</t>
        </r>
        <r>
          <rPr>
            <sz val="9"/>
            <color indexed="81"/>
            <rFont val="Tahoma"/>
            <family val="2"/>
          </rPr>
          <t xml:space="preserve">
Previous tariff expired July 31, 2021. Using Item 45452. See Notes tab.</t>
        </r>
      </text>
    </comment>
    <comment ref="J5135" authorId="2" shapeId="0" xr:uid="{839F7023-18E9-4AF4-9235-096CEB15517F}">
      <text>
        <r>
          <rPr>
            <b/>
            <sz val="9"/>
            <color indexed="81"/>
            <rFont val="Tahoma"/>
            <family val="2"/>
          </rPr>
          <t>Caffarelli, Peter - AMS:</t>
        </r>
        <r>
          <rPr>
            <sz val="9"/>
            <color indexed="81"/>
            <rFont val="Tahoma"/>
            <family val="2"/>
          </rPr>
          <t xml:space="preserve">
92 to 106. No longer 69-91.</t>
        </r>
      </text>
    </comment>
    <comment ref="J5138" authorId="2" shapeId="0" xr:uid="{D75FB78A-12F2-4FB2-A0AC-37AFFF14B5BA}">
      <text>
        <r>
          <rPr>
            <b/>
            <sz val="9"/>
            <color indexed="81"/>
            <rFont val="Tahoma"/>
            <family val="2"/>
          </rPr>
          <t>Caffarelli, Peter - AMS:</t>
        </r>
        <r>
          <rPr>
            <sz val="9"/>
            <color indexed="81"/>
            <rFont val="Tahoma"/>
            <family val="2"/>
          </rPr>
          <t xml:space="preserve">
Tariff cancelled.</t>
        </r>
      </text>
    </comment>
    <comment ref="J5139" authorId="2" shapeId="0" xr:uid="{C98A3E17-9961-4592-AD96-D51F31AE0F73}">
      <text>
        <r>
          <rPr>
            <b/>
            <sz val="9"/>
            <color indexed="81"/>
            <rFont val="Tahoma"/>
            <family val="2"/>
          </rPr>
          <t>Caffarelli, Peter - AMS:</t>
        </r>
        <r>
          <rPr>
            <sz val="9"/>
            <color indexed="81"/>
            <rFont val="Tahoma"/>
            <family val="2"/>
          </rPr>
          <t xml:space="preserve">
92 to 106. No longer 69-91.</t>
        </r>
      </text>
    </comment>
    <comment ref="J5141" authorId="2" shapeId="0" xr:uid="{ABBC5F2E-700D-4705-A7CC-1B649D14B564}">
      <text>
        <r>
          <rPr>
            <b/>
            <sz val="9"/>
            <color indexed="81"/>
            <rFont val="Tahoma"/>
            <family val="2"/>
          </rPr>
          <t>Caffarelli, Peter - AMS:</t>
        </r>
        <r>
          <rPr>
            <sz val="9"/>
            <color indexed="81"/>
            <rFont val="Tahoma"/>
            <family val="2"/>
          </rPr>
          <t xml:space="preserve">
92 to 106. No longer 69-91.</t>
        </r>
      </text>
    </comment>
    <comment ref="J5144" authorId="2" shapeId="0" xr:uid="{EE7F9753-7EFE-4698-A5B0-4DC14F910348}">
      <text>
        <r>
          <rPr>
            <b/>
            <sz val="9"/>
            <color indexed="81"/>
            <rFont val="Tahoma"/>
            <family val="2"/>
          </rPr>
          <t>Caffarelli, Peter - AMS:</t>
        </r>
        <r>
          <rPr>
            <sz val="9"/>
            <color indexed="81"/>
            <rFont val="Tahoma"/>
            <family val="2"/>
          </rPr>
          <t xml:space="preserve">
92 to 106. No longer 69-91.</t>
        </r>
      </text>
    </comment>
    <comment ref="J5145" authorId="2" shapeId="0" xr:uid="{59BFC36D-C874-472E-86F1-4FFFF81A1685}">
      <text>
        <r>
          <rPr>
            <b/>
            <sz val="9"/>
            <color indexed="81"/>
            <rFont val="Tahoma"/>
            <family val="2"/>
          </rPr>
          <t>Caffarelli, Peter - AMS:</t>
        </r>
        <r>
          <rPr>
            <sz val="9"/>
            <color indexed="81"/>
            <rFont val="Tahoma"/>
            <family val="2"/>
          </rPr>
          <t xml:space="preserve">
92 to 106. No longer 69-91.</t>
        </r>
      </text>
    </comment>
    <comment ref="J5146" authorId="1" shapeId="0" xr:uid="{6F966A47-B1EC-4467-B8E6-B2618E5BC046}">
      <text>
        <r>
          <rPr>
            <b/>
            <sz val="9"/>
            <color indexed="81"/>
            <rFont val="Tahoma"/>
            <family val="2"/>
          </rPr>
          <t>Adam Sparger:</t>
        </r>
        <r>
          <rPr>
            <sz val="9"/>
            <color indexed="81"/>
            <rFont val="Tahoma"/>
            <family val="2"/>
          </rPr>
          <t xml:space="preserve">
25-49 cars</t>
        </r>
      </text>
    </comment>
    <comment ref="J5150" authorId="2" shapeId="0" xr:uid="{AC9C4875-D1EA-429B-88C5-A5AC3584C651}">
      <text>
        <r>
          <rPr>
            <b/>
            <sz val="9"/>
            <color indexed="81"/>
            <rFont val="Tahoma"/>
            <family val="2"/>
          </rPr>
          <t>Caffarelli, Peter - AMS:</t>
        </r>
        <r>
          <rPr>
            <sz val="9"/>
            <color indexed="81"/>
            <rFont val="Tahoma"/>
            <family val="2"/>
          </rPr>
          <t xml:space="preserve">
92 to 106. No longer 69-91.</t>
        </r>
      </text>
    </comment>
    <comment ref="J5155" authorId="2" shapeId="0" xr:uid="{D557CF11-FA02-4F6F-A3BE-C4CCC888C80D}">
      <text>
        <r>
          <rPr>
            <b/>
            <sz val="9"/>
            <color indexed="81"/>
            <rFont val="Tahoma"/>
            <family val="2"/>
          </rPr>
          <t>Caffarelli, Peter - AMS:</t>
        </r>
        <r>
          <rPr>
            <sz val="9"/>
            <color indexed="81"/>
            <rFont val="Tahoma"/>
            <family val="2"/>
          </rPr>
          <t xml:space="preserve">
Previous tariff expired July 31, 2021. Using Item 45700. See Notes tab.</t>
        </r>
      </text>
    </comment>
    <comment ref="J5159" authorId="2" shapeId="0" xr:uid="{F9A2A9F6-5F40-47E9-AF83-77697DAA1B30}">
      <text>
        <r>
          <rPr>
            <b/>
            <sz val="9"/>
            <color indexed="81"/>
            <rFont val="Tahoma"/>
            <family val="2"/>
          </rPr>
          <t>Caffarelli, Peter - AMS:</t>
        </r>
        <r>
          <rPr>
            <sz val="9"/>
            <color indexed="81"/>
            <rFont val="Tahoma"/>
            <family val="2"/>
          </rPr>
          <t xml:space="preserve">
107+ cars.</t>
        </r>
      </text>
    </comment>
    <comment ref="J5170" authorId="2" shapeId="0" xr:uid="{1CBA9007-DB13-47F4-AE30-0A097D30FFA4}">
      <text>
        <r>
          <rPr>
            <b/>
            <sz val="9"/>
            <color indexed="81"/>
            <rFont val="Tahoma"/>
            <family val="2"/>
          </rPr>
          <t>Caffarelli, Peter - AMS:</t>
        </r>
        <r>
          <rPr>
            <sz val="9"/>
            <color indexed="81"/>
            <rFont val="Tahoma"/>
            <family val="2"/>
          </rPr>
          <t xml:space="preserve">
Previous tariff was cancelled June 1, 2019. Using Item 9173. See Notes tab.</t>
        </r>
      </text>
    </comment>
    <comment ref="J5171" authorId="2" shapeId="0" xr:uid="{A532C53A-B701-4ACA-A535-910B9FAC9BD2}">
      <text>
        <r>
          <rPr>
            <b/>
            <sz val="9"/>
            <color indexed="81"/>
            <rFont val="Tahoma"/>
            <family val="2"/>
          </rPr>
          <t>Caffarelli, Peter - AMS:</t>
        </r>
        <r>
          <rPr>
            <sz val="9"/>
            <color indexed="81"/>
            <rFont val="Tahoma"/>
            <family val="2"/>
          </rPr>
          <t xml:space="preserve">
Previous tariff expired July 31, 2021. Using Item 45452. See Notes tab.</t>
        </r>
      </text>
    </comment>
    <comment ref="J5173" authorId="2" shapeId="0" xr:uid="{E03F94B3-36E4-4064-AD7D-9EC886CD6F0F}">
      <text>
        <r>
          <rPr>
            <b/>
            <sz val="9"/>
            <color indexed="81"/>
            <rFont val="Tahoma"/>
            <family val="2"/>
          </rPr>
          <t>Caffarelli, Peter - AMS:</t>
        </r>
        <r>
          <rPr>
            <sz val="9"/>
            <color indexed="81"/>
            <rFont val="Tahoma"/>
            <family val="2"/>
          </rPr>
          <t xml:space="preserve">
92 to 106. No longer 69-91.</t>
        </r>
      </text>
    </comment>
    <comment ref="J5176" authorId="2" shapeId="0" xr:uid="{61B2EF4C-6B4E-427B-AC3C-319F9A411D4D}">
      <text>
        <r>
          <rPr>
            <b/>
            <sz val="9"/>
            <color indexed="81"/>
            <rFont val="Tahoma"/>
            <family val="2"/>
          </rPr>
          <t>Caffarelli, Peter - AMS:</t>
        </r>
        <r>
          <rPr>
            <sz val="9"/>
            <color indexed="81"/>
            <rFont val="Tahoma"/>
            <family val="2"/>
          </rPr>
          <t xml:space="preserve">
Tariff cancelled.</t>
        </r>
      </text>
    </comment>
    <comment ref="J5177" authorId="2" shapeId="0" xr:uid="{23024ED1-46A1-4337-91A2-2813929E8468}">
      <text>
        <r>
          <rPr>
            <b/>
            <sz val="9"/>
            <color indexed="81"/>
            <rFont val="Tahoma"/>
            <family val="2"/>
          </rPr>
          <t>Caffarelli, Peter - AMS:</t>
        </r>
        <r>
          <rPr>
            <sz val="9"/>
            <color indexed="81"/>
            <rFont val="Tahoma"/>
            <family val="2"/>
          </rPr>
          <t xml:space="preserve">
92 to 106. No longer 69-91.</t>
        </r>
      </text>
    </comment>
    <comment ref="J5179" authorId="2" shapeId="0" xr:uid="{FFDDA325-DB2E-4C4A-B82D-39A3F75C4BD6}">
      <text>
        <r>
          <rPr>
            <b/>
            <sz val="9"/>
            <color indexed="81"/>
            <rFont val="Tahoma"/>
            <family val="2"/>
          </rPr>
          <t>Caffarelli, Peter - AMS:</t>
        </r>
        <r>
          <rPr>
            <sz val="9"/>
            <color indexed="81"/>
            <rFont val="Tahoma"/>
            <family val="2"/>
          </rPr>
          <t xml:space="preserve">
92 to 106. No longer 69-91.</t>
        </r>
      </text>
    </comment>
    <comment ref="J5182" authorId="2" shapeId="0" xr:uid="{ABCC3B7E-F2B2-4575-86CC-75685663C773}">
      <text>
        <r>
          <rPr>
            <b/>
            <sz val="9"/>
            <color indexed="81"/>
            <rFont val="Tahoma"/>
            <family val="2"/>
          </rPr>
          <t>Caffarelli, Peter - AMS:</t>
        </r>
        <r>
          <rPr>
            <sz val="9"/>
            <color indexed="81"/>
            <rFont val="Tahoma"/>
            <family val="2"/>
          </rPr>
          <t xml:space="preserve">
92 to 106. No longer 69-91.</t>
        </r>
      </text>
    </comment>
    <comment ref="J5183" authorId="2" shapeId="0" xr:uid="{717A53BA-39B2-4E11-92D2-622DA57AB64E}">
      <text>
        <r>
          <rPr>
            <b/>
            <sz val="9"/>
            <color indexed="81"/>
            <rFont val="Tahoma"/>
            <family val="2"/>
          </rPr>
          <t>Caffarelli, Peter - AMS:</t>
        </r>
        <r>
          <rPr>
            <sz val="9"/>
            <color indexed="81"/>
            <rFont val="Tahoma"/>
            <family val="2"/>
          </rPr>
          <t xml:space="preserve">
92 to 106. No longer 69-91.</t>
        </r>
      </text>
    </comment>
    <comment ref="J5184" authorId="1" shapeId="0" xr:uid="{BDA11D18-E9C5-46B3-AFF6-A49814F7F6E5}">
      <text>
        <r>
          <rPr>
            <b/>
            <sz val="9"/>
            <color indexed="81"/>
            <rFont val="Tahoma"/>
            <family val="2"/>
          </rPr>
          <t>Adam Sparger:</t>
        </r>
        <r>
          <rPr>
            <sz val="9"/>
            <color indexed="81"/>
            <rFont val="Tahoma"/>
            <family val="2"/>
          </rPr>
          <t xml:space="preserve">
25-49 cars</t>
        </r>
      </text>
    </comment>
    <comment ref="J5188" authorId="2" shapeId="0" xr:uid="{F03DE23B-8BCD-437A-ACB9-37C8DD81769F}">
      <text>
        <r>
          <rPr>
            <b/>
            <sz val="9"/>
            <color indexed="81"/>
            <rFont val="Tahoma"/>
            <family val="2"/>
          </rPr>
          <t>Caffarelli, Peter - AMS:</t>
        </r>
        <r>
          <rPr>
            <sz val="9"/>
            <color indexed="81"/>
            <rFont val="Tahoma"/>
            <family val="2"/>
          </rPr>
          <t xml:space="preserve">
92 to 106. No longer 69-91.</t>
        </r>
      </text>
    </comment>
    <comment ref="J5193" authorId="2" shapeId="0" xr:uid="{7CACDFC3-08CB-4B81-9C09-47C82D08CB0D}">
      <text>
        <r>
          <rPr>
            <b/>
            <sz val="9"/>
            <color indexed="81"/>
            <rFont val="Tahoma"/>
            <family val="2"/>
          </rPr>
          <t>Caffarelli, Peter - AMS:</t>
        </r>
        <r>
          <rPr>
            <sz val="9"/>
            <color indexed="81"/>
            <rFont val="Tahoma"/>
            <family val="2"/>
          </rPr>
          <t xml:space="preserve">
Previous tariff expired July 31, 2021. Using Item 45700. See Notes tab.</t>
        </r>
      </text>
    </comment>
    <comment ref="J5197" authorId="2" shapeId="0" xr:uid="{10293C78-A1A5-42D8-B726-B11B37D6760B}">
      <text>
        <r>
          <rPr>
            <b/>
            <sz val="9"/>
            <color indexed="81"/>
            <rFont val="Tahoma"/>
            <family val="2"/>
          </rPr>
          <t>Caffarelli, Peter - AMS:</t>
        </r>
        <r>
          <rPr>
            <sz val="9"/>
            <color indexed="81"/>
            <rFont val="Tahoma"/>
            <family val="2"/>
          </rPr>
          <t xml:space="preserve">
107+ cars.</t>
        </r>
      </text>
    </comment>
    <comment ref="J5208" authorId="2" shapeId="0" xr:uid="{F28FFB2C-4624-48DE-866B-A961544BCBA4}">
      <text>
        <r>
          <rPr>
            <b/>
            <sz val="9"/>
            <color indexed="81"/>
            <rFont val="Tahoma"/>
            <family val="2"/>
          </rPr>
          <t>Caffarelli, Peter - AMS:</t>
        </r>
        <r>
          <rPr>
            <sz val="9"/>
            <color indexed="81"/>
            <rFont val="Tahoma"/>
            <family val="2"/>
          </rPr>
          <t xml:space="preserve">
Previous tariff was cancelled June 1, 2019. Using Item 9173. See Notes tab.</t>
        </r>
      </text>
    </comment>
    <comment ref="J5209" authorId="2" shapeId="0" xr:uid="{48CF3490-87AD-42ED-95EF-FD13694DCB46}">
      <text>
        <r>
          <rPr>
            <b/>
            <sz val="9"/>
            <color indexed="81"/>
            <rFont val="Tahoma"/>
            <family val="2"/>
          </rPr>
          <t>Caffarelli, Peter - AMS:</t>
        </r>
        <r>
          <rPr>
            <sz val="9"/>
            <color indexed="81"/>
            <rFont val="Tahoma"/>
            <family val="2"/>
          </rPr>
          <t xml:space="preserve">
Previous tariff expired July 31, 2021. Using Item 45452. See Notes tab.</t>
        </r>
      </text>
    </comment>
    <comment ref="J5211" authorId="2" shapeId="0" xr:uid="{5AAB2BC6-E3B9-4188-A59C-7DB49D3FDEE3}">
      <text>
        <r>
          <rPr>
            <b/>
            <sz val="9"/>
            <color indexed="81"/>
            <rFont val="Tahoma"/>
            <family val="2"/>
          </rPr>
          <t>Caffarelli, Peter - AMS:</t>
        </r>
        <r>
          <rPr>
            <sz val="9"/>
            <color indexed="81"/>
            <rFont val="Tahoma"/>
            <family val="2"/>
          </rPr>
          <t xml:space="preserve">
92 to 106. No longer 69-91.</t>
        </r>
      </text>
    </comment>
    <comment ref="J5214" authorId="2" shapeId="0" xr:uid="{F3D56DE4-3FDF-4102-B4B8-9687C915313B}">
      <text>
        <r>
          <rPr>
            <b/>
            <sz val="9"/>
            <color indexed="81"/>
            <rFont val="Tahoma"/>
            <family val="2"/>
          </rPr>
          <t>Caffarelli, Peter - AMS:</t>
        </r>
        <r>
          <rPr>
            <sz val="9"/>
            <color indexed="81"/>
            <rFont val="Tahoma"/>
            <family val="2"/>
          </rPr>
          <t xml:space="preserve">
Tariff cancelled.</t>
        </r>
      </text>
    </comment>
    <comment ref="J5215" authorId="2" shapeId="0" xr:uid="{957726DB-C9C2-4ED4-BBF7-0EE4690C71BC}">
      <text>
        <r>
          <rPr>
            <b/>
            <sz val="9"/>
            <color indexed="81"/>
            <rFont val="Tahoma"/>
            <family val="2"/>
          </rPr>
          <t>Caffarelli, Peter - AMS:</t>
        </r>
        <r>
          <rPr>
            <sz val="9"/>
            <color indexed="81"/>
            <rFont val="Tahoma"/>
            <family val="2"/>
          </rPr>
          <t xml:space="preserve">
92 to 106. No longer 69-91.</t>
        </r>
      </text>
    </comment>
    <comment ref="J5217" authorId="2" shapeId="0" xr:uid="{84FB0929-7759-40A8-8228-950331721785}">
      <text>
        <r>
          <rPr>
            <b/>
            <sz val="9"/>
            <color indexed="81"/>
            <rFont val="Tahoma"/>
            <family val="2"/>
          </rPr>
          <t>Caffarelli, Peter - AMS:</t>
        </r>
        <r>
          <rPr>
            <sz val="9"/>
            <color indexed="81"/>
            <rFont val="Tahoma"/>
            <family val="2"/>
          </rPr>
          <t xml:space="preserve">
92 to 106. No longer 69-91.</t>
        </r>
      </text>
    </comment>
    <comment ref="J5220" authorId="2" shapeId="0" xr:uid="{33BB906F-4B6C-488E-BA93-DBD2A8F93D4F}">
      <text>
        <r>
          <rPr>
            <b/>
            <sz val="9"/>
            <color indexed="81"/>
            <rFont val="Tahoma"/>
            <family val="2"/>
          </rPr>
          <t>Caffarelli, Peter - AMS:</t>
        </r>
        <r>
          <rPr>
            <sz val="9"/>
            <color indexed="81"/>
            <rFont val="Tahoma"/>
            <family val="2"/>
          </rPr>
          <t xml:space="preserve">
92 to 106. No longer 69-91.</t>
        </r>
      </text>
    </comment>
    <comment ref="J5221" authorId="2" shapeId="0" xr:uid="{B83ACEA2-1BC9-42D6-A85C-265FECCEA734}">
      <text>
        <r>
          <rPr>
            <b/>
            <sz val="9"/>
            <color indexed="81"/>
            <rFont val="Tahoma"/>
            <family val="2"/>
          </rPr>
          <t>Caffarelli, Peter - AMS:</t>
        </r>
        <r>
          <rPr>
            <sz val="9"/>
            <color indexed="81"/>
            <rFont val="Tahoma"/>
            <family val="2"/>
          </rPr>
          <t xml:space="preserve">
92 to 106. No longer 69-91.</t>
        </r>
      </text>
    </comment>
    <comment ref="J5222" authorId="1" shapeId="0" xr:uid="{3E05DB98-7444-4D1A-A771-20BA84754ED2}">
      <text>
        <r>
          <rPr>
            <b/>
            <sz val="9"/>
            <color indexed="81"/>
            <rFont val="Tahoma"/>
            <family val="2"/>
          </rPr>
          <t>Adam Sparger:</t>
        </r>
        <r>
          <rPr>
            <sz val="9"/>
            <color indexed="81"/>
            <rFont val="Tahoma"/>
            <family val="2"/>
          </rPr>
          <t xml:space="preserve">
25-49 cars</t>
        </r>
      </text>
    </comment>
    <comment ref="J5226" authorId="2" shapeId="0" xr:uid="{87007012-BDE0-43D9-A196-73AC810D8931}">
      <text>
        <r>
          <rPr>
            <b/>
            <sz val="9"/>
            <color indexed="81"/>
            <rFont val="Tahoma"/>
            <family val="2"/>
          </rPr>
          <t>Caffarelli, Peter - AMS:</t>
        </r>
        <r>
          <rPr>
            <sz val="9"/>
            <color indexed="81"/>
            <rFont val="Tahoma"/>
            <family val="2"/>
          </rPr>
          <t xml:space="preserve">
92 to 106. No longer 69-91.</t>
        </r>
      </text>
    </comment>
    <comment ref="J5231" authorId="2" shapeId="0" xr:uid="{487B162E-5487-410B-893F-F63FB70CBFA1}">
      <text>
        <r>
          <rPr>
            <b/>
            <sz val="9"/>
            <color indexed="81"/>
            <rFont val="Tahoma"/>
            <family val="2"/>
          </rPr>
          <t>Caffarelli, Peter - AMS:</t>
        </r>
        <r>
          <rPr>
            <sz val="9"/>
            <color indexed="81"/>
            <rFont val="Tahoma"/>
            <family val="2"/>
          </rPr>
          <t xml:space="preserve">
Previous tariff expired July 31, 2021. Using Item 45700. See Notes tab.</t>
        </r>
      </text>
    </comment>
    <comment ref="J5235" authorId="2" shapeId="0" xr:uid="{7DC48430-3137-470B-B0CF-F6A980D2139F}">
      <text>
        <r>
          <rPr>
            <b/>
            <sz val="9"/>
            <color indexed="81"/>
            <rFont val="Tahoma"/>
            <family val="2"/>
          </rPr>
          <t>Caffarelli, Peter - AMS:</t>
        </r>
        <r>
          <rPr>
            <sz val="9"/>
            <color indexed="81"/>
            <rFont val="Tahoma"/>
            <family val="2"/>
          </rPr>
          <t xml:space="preserve">
107+ cars.</t>
        </r>
      </text>
    </comment>
    <comment ref="J5246" authorId="2" shapeId="0" xr:uid="{B03185BE-69FB-4873-866D-958366035589}">
      <text>
        <r>
          <rPr>
            <b/>
            <sz val="9"/>
            <color indexed="81"/>
            <rFont val="Tahoma"/>
            <family val="2"/>
          </rPr>
          <t>Caffarelli, Peter - AMS:</t>
        </r>
        <r>
          <rPr>
            <sz val="9"/>
            <color indexed="81"/>
            <rFont val="Tahoma"/>
            <family val="2"/>
          </rPr>
          <t xml:space="preserve">
Previous tariff was cancelled June 1, 2019. Using Item 9173. See Notes tab.</t>
        </r>
      </text>
    </comment>
    <comment ref="J5247" authorId="2" shapeId="0" xr:uid="{809F17C8-2560-4E40-B8BC-076EF4F54E3E}">
      <text>
        <r>
          <rPr>
            <b/>
            <sz val="9"/>
            <color indexed="81"/>
            <rFont val="Tahoma"/>
            <family val="2"/>
          </rPr>
          <t>Caffarelli, Peter - AMS:</t>
        </r>
        <r>
          <rPr>
            <sz val="9"/>
            <color indexed="81"/>
            <rFont val="Tahoma"/>
            <family val="2"/>
          </rPr>
          <t xml:space="preserve">
Previous tariff expired July 31, 2021. Using Item 45452. See Notes tab.</t>
        </r>
      </text>
    </comment>
    <comment ref="J5249" authorId="2" shapeId="0" xr:uid="{18CA4ABC-3C66-4342-BD26-647423FF5A62}">
      <text>
        <r>
          <rPr>
            <b/>
            <sz val="9"/>
            <color indexed="81"/>
            <rFont val="Tahoma"/>
            <family val="2"/>
          </rPr>
          <t>Caffarelli, Peter - AMS:</t>
        </r>
        <r>
          <rPr>
            <sz val="9"/>
            <color indexed="81"/>
            <rFont val="Tahoma"/>
            <family val="2"/>
          </rPr>
          <t xml:space="preserve">
92 to 106. No longer 69-91.</t>
        </r>
      </text>
    </comment>
    <comment ref="J5252" authorId="2" shapeId="0" xr:uid="{549C58F8-FAC2-4C23-A8FE-54D6DE26B4B4}">
      <text>
        <r>
          <rPr>
            <b/>
            <sz val="9"/>
            <color indexed="81"/>
            <rFont val="Tahoma"/>
            <family val="2"/>
          </rPr>
          <t>Caffarelli, Peter - AMS:</t>
        </r>
        <r>
          <rPr>
            <sz val="9"/>
            <color indexed="81"/>
            <rFont val="Tahoma"/>
            <family val="2"/>
          </rPr>
          <t xml:space="preserve">
Tariff cancelled.</t>
        </r>
      </text>
    </comment>
    <comment ref="J5253" authorId="2" shapeId="0" xr:uid="{7030A27D-F614-4BD4-A354-DE1EB0A2FA91}">
      <text>
        <r>
          <rPr>
            <b/>
            <sz val="9"/>
            <color indexed="81"/>
            <rFont val="Tahoma"/>
            <family val="2"/>
          </rPr>
          <t>Caffarelli, Peter - AMS:</t>
        </r>
        <r>
          <rPr>
            <sz val="9"/>
            <color indexed="81"/>
            <rFont val="Tahoma"/>
            <family val="2"/>
          </rPr>
          <t xml:space="preserve">
92 to 106. No longer 69-91.</t>
        </r>
      </text>
    </comment>
    <comment ref="J5255" authorId="2" shapeId="0" xr:uid="{32276064-AE40-4B42-83DF-48C49594A732}">
      <text>
        <r>
          <rPr>
            <b/>
            <sz val="9"/>
            <color indexed="81"/>
            <rFont val="Tahoma"/>
            <family val="2"/>
          </rPr>
          <t>Caffarelli, Peter - AMS:</t>
        </r>
        <r>
          <rPr>
            <sz val="9"/>
            <color indexed="81"/>
            <rFont val="Tahoma"/>
            <family val="2"/>
          </rPr>
          <t xml:space="preserve">
92 to 106. No longer 69-91.</t>
        </r>
      </text>
    </comment>
    <comment ref="J5258" authorId="2" shapeId="0" xr:uid="{5D072C77-371F-455D-8F04-DE4E05693D3D}">
      <text>
        <r>
          <rPr>
            <b/>
            <sz val="9"/>
            <color indexed="81"/>
            <rFont val="Tahoma"/>
            <family val="2"/>
          </rPr>
          <t>Caffarelli, Peter - AMS:</t>
        </r>
        <r>
          <rPr>
            <sz val="9"/>
            <color indexed="81"/>
            <rFont val="Tahoma"/>
            <family val="2"/>
          </rPr>
          <t xml:space="preserve">
92 to 106. No longer 69-91.</t>
        </r>
      </text>
    </comment>
    <comment ref="J5259" authorId="2" shapeId="0" xr:uid="{BF6F0F12-C66F-45AC-8AE0-10102163E9CE}">
      <text>
        <r>
          <rPr>
            <b/>
            <sz val="9"/>
            <color indexed="81"/>
            <rFont val="Tahoma"/>
            <family val="2"/>
          </rPr>
          <t>Caffarelli, Peter - AMS:</t>
        </r>
        <r>
          <rPr>
            <sz val="9"/>
            <color indexed="81"/>
            <rFont val="Tahoma"/>
            <family val="2"/>
          </rPr>
          <t xml:space="preserve">
92 to 106. No longer 69-91.</t>
        </r>
      </text>
    </comment>
    <comment ref="J5260" authorId="1" shapeId="0" xr:uid="{0BC4EC69-72E1-4389-81EF-4F8708F6998E}">
      <text>
        <r>
          <rPr>
            <b/>
            <sz val="9"/>
            <color indexed="81"/>
            <rFont val="Tahoma"/>
            <family val="2"/>
          </rPr>
          <t>Adam Sparger:</t>
        </r>
        <r>
          <rPr>
            <sz val="9"/>
            <color indexed="81"/>
            <rFont val="Tahoma"/>
            <family val="2"/>
          </rPr>
          <t xml:space="preserve">
25-49 cars</t>
        </r>
      </text>
    </comment>
    <comment ref="J5264" authorId="2" shapeId="0" xr:uid="{A41388E0-4110-4C23-A9B2-FA9D05B13E62}">
      <text>
        <r>
          <rPr>
            <b/>
            <sz val="9"/>
            <color indexed="81"/>
            <rFont val="Tahoma"/>
            <family val="2"/>
          </rPr>
          <t>Caffarelli, Peter - AMS:</t>
        </r>
        <r>
          <rPr>
            <sz val="9"/>
            <color indexed="81"/>
            <rFont val="Tahoma"/>
            <family val="2"/>
          </rPr>
          <t xml:space="preserve">
92 to 106. No longer 69-91.</t>
        </r>
      </text>
    </comment>
    <comment ref="J5269" authorId="2" shapeId="0" xr:uid="{10778A00-978D-4C9C-A48A-33BFB9FEF563}">
      <text>
        <r>
          <rPr>
            <b/>
            <sz val="9"/>
            <color indexed="81"/>
            <rFont val="Tahoma"/>
            <family val="2"/>
          </rPr>
          <t>Caffarelli, Peter - AMS:</t>
        </r>
        <r>
          <rPr>
            <sz val="9"/>
            <color indexed="81"/>
            <rFont val="Tahoma"/>
            <family val="2"/>
          </rPr>
          <t xml:space="preserve">
Previous tariff expired July 31, 2021. Using Item 45700. See Notes tab.</t>
        </r>
      </text>
    </comment>
    <comment ref="J5273" authorId="2" shapeId="0" xr:uid="{24C69C14-F576-4A10-95D2-B494DB46E796}">
      <text>
        <r>
          <rPr>
            <b/>
            <sz val="9"/>
            <color indexed="81"/>
            <rFont val="Tahoma"/>
            <family val="2"/>
          </rPr>
          <t>Caffarelli, Peter - AMS:</t>
        </r>
        <r>
          <rPr>
            <sz val="9"/>
            <color indexed="81"/>
            <rFont val="Tahoma"/>
            <family val="2"/>
          </rPr>
          <t xml:space="preserve">
107+ cars.</t>
        </r>
      </text>
    </comment>
    <comment ref="J5284" authorId="2" shapeId="0" xr:uid="{B729DCAA-5688-4A18-9870-289E1BD4D5A1}">
      <text>
        <r>
          <rPr>
            <b/>
            <sz val="9"/>
            <color indexed="81"/>
            <rFont val="Tahoma"/>
            <family val="2"/>
          </rPr>
          <t>Caffarelli, Peter - AMS:</t>
        </r>
        <r>
          <rPr>
            <sz val="9"/>
            <color indexed="81"/>
            <rFont val="Tahoma"/>
            <family val="2"/>
          </rPr>
          <t xml:space="preserve">
Previous tariff was cancelled June 1, 2019. Using Item 9173. See Notes tab.</t>
        </r>
      </text>
    </comment>
    <comment ref="J5285" authorId="2" shapeId="0" xr:uid="{4B98F0F3-999A-47ED-BDAF-3C1A67CB0AE7}">
      <text>
        <r>
          <rPr>
            <b/>
            <sz val="9"/>
            <color indexed="81"/>
            <rFont val="Tahoma"/>
            <family val="2"/>
          </rPr>
          <t>Caffarelli, Peter - AMS:</t>
        </r>
        <r>
          <rPr>
            <sz val="9"/>
            <color indexed="81"/>
            <rFont val="Tahoma"/>
            <family val="2"/>
          </rPr>
          <t xml:space="preserve">
Previous tariff expired July 31, 2021. Using Item 45452. See Notes tab.</t>
        </r>
      </text>
    </comment>
    <comment ref="J5287" authorId="2" shapeId="0" xr:uid="{A59665B3-D900-4D2C-B803-181A3D494B9D}">
      <text>
        <r>
          <rPr>
            <b/>
            <sz val="9"/>
            <color indexed="81"/>
            <rFont val="Tahoma"/>
            <family val="2"/>
          </rPr>
          <t>Caffarelli, Peter - AMS:</t>
        </r>
        <r>
          <rPr>
            <sz val="9"/>
            <color indexed="81"/>
            <rFont val="Tahoma"/>
            <family val="2"/>
          </rPr>
          <t xml:space="preserve">
92 to 106. No longer 69-91.</t>
        </r>
      </text>
    </comment>
    <comment ref="J5290" authorId="2" shapeId="0" xr:uid="{0E6707FC-4DFD-491C-990D-4479DA146456}">
      <text>
        <r>
          <rPr>
            <b/>
            <sz val="9"/>
            <color indexed="81"/>
            <rFont val="Tahoma"/>
            <family val="2"/>
          </rPr>
          <t>Caffarelli, Peter - AMS:</t>
        </r>
        <r>
          <rPr>
            <sz val="9"/>
            <color indexed="81"/>
            <rFont val="Tahoma"/>
            <family val="2"/>
          </rPr>
          <t xml:space="preserve">
Tariff cancelled.</t>
        </r>
      </text>
    </comment>
    <comment ref="J5291" authorId="2" shapeId="0" xr:uid="{F0FA1738-3FBB-42E1-8388-EABDE8F11D96}">
      <text>
        <r>
          <rPr>
            <b/>
            <sz val="9"/>
            <color indexed="81"/>
            <rFont val="Tahoma"/>
            <family val="2"/>
          </rPr>
          <t>Caffarelli, Peter - AMS:</t>
        </r>
        <r>
          <rPr>
            <sz val="9"/>
            <color indexed="81"/>
            <rFont val="Tahoma"/>
            <family val="2"/>
          </rPr>
          <t xml:space="preserve">
92 to 106. No longer 69-91.</t>
        </r>
      </text>
    </comment>
    <comment ref="J5293" authorId="2" shapeId="0" xr:uid="{68D940FA-F29E-4F4A-AB17-7F0FECB4A342}">
      <text>
        <r>
          <rPr>
            <b/>
            <sz val="9"/>
            <color indexed="81"/>
            <rFont val="Tahoma"/>
            <family val="2"/>
          </rPr>
          <t>Caffarelli, Peter - AMS:</t>
        </r>
        <r>
          <rPr>
            <sz val="9"/>
            <color indexed="81"/>
            <rFont val="Tahoma"/>
            <family val="2"/>
          </rPr>
          <t xml:space="preserve">
92 to 106. No longer 69-91.</t>
        </r>
      </text>
    </comment>
    <comment ref="J5296" authorId="2" shapeId="0" xr:uid="{2B5BD6CF-8BDC-4160-9432-7D1B4AAA1A3A}">
      <text>
        <r>
          <rPr>
            <b/>
            <sz val="9"/>
            <color indexed="81"/>
            <rFont val="Tahoma"/>
            <family val="2"/>
          </rPr>
          <t>Caffarelli, Peter - AMS:</t>
        </r>
        <r>
          <rPr>
            <sz val="9"/>
            <color indexed="81"/>
            <rFont val="Tahoma"/>
            <family val="2"/>
          </rPr>
          <t xml:space="preserve">
92 to 106. No longer 69-91.</t>
        </r>
      </text>
    </comment>
    <comment ref="J5297" authorId="2" shapeId="0" xr:uid="{AB976737-CCEA-4FBD-8E07-3DC13C92C16B}">
      <text>
        <r>
          <rPr>
            <b/>
            <sz val="9"/>
            <color indexed="81"/>
            <rFont val="Tahoma"/>
            <family val="2"/>
          </rPr>
          <t>Caffarelli, Peter - AMS:</t>
        </r>
        <r>
          <rPr>
            <sz val="9"/>
            <color indexed="81"/>
            <rFont val="Tahoma"/>
            <family val="2"/>
          </rPr>
          <t xml:space="preserve">
92 to 106. No longer 69-91.</t>
        </r>
      </text>
    </comment>
    <comment ref="J5298" authorId="1" shapeId="0" xr:uid="{E672C36E-3A2A-4C06-8F9E-BAFF1C33297D}">
      <text>
        <r>
          <rPr>
            <b/>
            <sz val="9"/>
            <color indexed="81"/>
            <rFont val="Tahoma"/>
            <family val="2"/>
          </rPr>
          <t>Adam Sparger:</t>
        </r>
        <r>
          <rPr>
            <sz val="9"/>
            <color indexed="81"/>
            <rFont val="Tahoma"/>
            <family val="2"/>
          </rPr>
          <t xml:space="preserve">
25-49 cars</t>
        </r>
      </text>
    </comment>
    <comment ref="J5302" authorId="2" shapeId="0" xr:uid="{9D1F898F-CF70-4401-A59F-CCC70829CA43}">
      <text>
        <r>
          <rPr>
            <b/>
            <sz val="9"/>
            <color indexed="81"/>
            <rFont val="Tahoma"/>
            <family val="2"/>
          </rPr>
          <t>Caffarelli, Peter - AMS:</t>
        </r>
        <r>
          <rPr>
            <sz val="9"/>
            <color indexed="81"/>
            <rFont val="Tahoma"/>
            <family val="2"/>
          </rPr>
          <t xml:space="preserve">
92 to 106. No longer 69-91.</t>
        </r>
      </text>
    </comment>
    <comment ref="J5307" authorId="2" shapeId="0" xr:uid="{FC53A713-1D06-4688-A7FD-6D247D8F99D2}">
      <text>
        <r>
          <rPr>
            <b/>
            <sz val="9"/>
            <color indexed="81"/>
            <rFont val="Tahoma"/>
            <family val="2"/>
          </rPr>
          <t>Caffarelli, Peter - AMS:</t>
        </r>
        <r>
          <rPr>
            <sz val="9"/>
            <color indexed="81"/>
            <rFont val="Tahoma"/>
            <family val="2"/>
          </rPr>
          <t xml:space="preserve">
Previous tariff expired July 31, 2021. Using Item 45700. See Notes tab.</t>
        </r>
      </text>
    </comment>
    <comment ref="J5311" authorId="2" shapeId="0" xr:uid="{44A45CE6-E180-4B58-9727-6A149B28B4AB}">
      <text>
        <r>
          <rPr>
            <b/>
            <sz val="9"/>
            <color indexed="81"/>
            <rFont val="Tahoma"/>
            <family val="2"/>
          </rPr>
          <t>Caffarelli, Peter - AMS:</t>
        </r>
        <r>
          <rPr>
            <sz val="9"/>
            <color indexed="81"/>
            <rFont val="Tahoma"/>
            <family val="2"/>
          </rPr>
          <t xml:space="preserve">
107+ cars.</t>
        </r>
      </text>
    </comment>
    <comment ref="J5322" authorId="2" shapeId="0" xr:uid="{B1AD30CC-6316-4EC6-AAD5-613BACAE1E04}">
      <text>
        <r>
          <rPr>
            <b/>
            <sz val="9"/>
            <color indexed="81"/>
            <rFont val="Tahoma"/>
            <family val="2"/>
          </rPr>
          <t>Caffarelli, Peter - AMS:</t>
        </r>
        <r>
          <rPr>
            <sz val="9"/>
            <color indexed="81"/>
            <rFont val="Tahoma"/>
            <family val="2"/>
          </rPr>
          <t xml:space="preserve">
Previous tariff was cancelled June 1, 2019. Using Item 9173. See Notes tab.</t>
        </r>
      </text>
    </comment>
    <comment ref="J5323" authorId="2" shapeId="0" xr:uid="{374FB321-04C8-48EB-AED5-5D4BD851B3E3}">
      <text>
        <r>
          <rPr>
            <b/>
            <sz val="9"/>
            <color indexed="81"/>
            <rFont val="Tahoma"/>
            <family val="2"/>
          </rPr>
          <t>Caffarelli, Peter - AMS:</t>
        </r>
        <r>
          <rPr>
            <sz val="9"/>
            <color indexed="81"/>
            <rFont val="Tahoma"/>
            <family val="2"/>
          </rPr>
          <t xml:space="preserve">
Previous tariff expired July 31, 2021. Using Item 45452. See Notes tab.</t>
        </r>
      </text>
    </comment>
    <comment ref="J5325" authorId="2" shapeId="0" xr:uid="{316595B6-2A89-4A1A-8C4E-62B9A9EA17B8}">
      <text>
        <r>
          <rPr>
            <b/>
            <sz val="9"/>
            <color indexed="81"/>
            <rFont val="Tahoma"/>
            <family val="2"/>
          </rPr>
          <t>Caffarelli, Peter - AMS:</t>
        </r>
        <r>
          <rPr>
            <sz val="9"/>
            <color indexed="81"/>
            <rFont val="Tahoma"/>
            <family val="2"/>
          </rPr>
          <t xml:space="preserve">
107+. No longer 92 to 106.</t>
        </r>
      </text>
    </comment>
    <comment ref="J5327" authorId="2" shapeId="0" xr:uid="{59364478-C46B-4F59-8EC3-F04C5AF22B4F}">
      <text>
        <r>
          <rPr>
            <b/>
            <sz val="9"/>
            <color indexed="81"/>
            <rFont val="Tahoma"/>
            <family val="2"/>
          </rPr>
          <t>Caffarelli, Peter - AMS:</t>
        </r>
        <r>
          <rPr>
            <sz val="9"/>
            <color indexed="81"/>
            <rFont val="Tahoma"/>
            <family val="2"/>
          </rPr>
          <t xml:space="preserve">
107+. No longer 92 to 106.</t>
        </r>
      </text>
    </comment>
    <comment ref="J5328" authorId="2" shapeId="0" xr:uid="{A01F17C3-789C-4107-84F8-D16A068E37D6}">
      <text>
        <r>
          <rPr>
            <b/>
            <sz val="9"/>
            <color indexed="81"/>
            <rFont val="Tahoma"/>
            <family val="2"/>
          </rPr>
          <t>Caffarelli, Peter - AMS:</t>
        </r>
        <r>
          <rPr>
            <sz val="9"/>
            <color indexed="81"/>
            <rFont val="Tahoma"/>
            <family val="2"/>
          </rPr>
          <t xml:space="preserve">
Tariff cancelled.</t>
        </r>
      </text>
    </comment>
    <comment ref="J5329" authorId="2" shapeId="0" xr:uid="{9C8CE9DE-EAA9-4B0F-8C45-9BD65AFB5BA7}">
      <text>
        <r>
          <rPr>
            <b/>
            <sz val="9"/>
            <color indexed="81"/>
            <rFont val="Tahoma"/>
            <family val="2"/>
          </rPr>
          <t>Caffarelli, Peter - AMS:</t>
        </r>
        <r>
          <rPr>
            <sz val="9"/>
            <color indexed="81"/>
            <rFont val="Tahoma"/>
            <family val="2"/>
          </rPr>
          <t xml:space="preserve">
92 to 106 rate is no longer offered.</t>
        </r>
      </text>
    </comment>
    <comment ref="J5331" authorId="2" shapeId="0" xr:uid="{377AA5FC-6C9C-4555-9ED2-AD463C54E6A3}">
      <text>
        <r>
          <rPr>
            <b/>
            <sz val="9"/>
            <color indexed="81"/>
            <rFont val="Tahoma"/>
            <family val="2"/>
          </rPr>
          <t>Caffarelli, Peter - AMS:</t>
        </r>
        <r>
          <rPr>
            <sz val="9"/>
            <color indexed="81"/>
            <rFont val="Tahoma"/>
            <family val="2"/>
          </rPr>
          <t xml:space="preserve">
92 to 106. No longer 69-91.</t>
        </r>
      </text>
    </comment>
    <comment ref="J5334" authorId="2" shapeId="0" xr:uid="{88FDE0E7-7CFD-464E-AE7D-8BCD1AE3C90D}">
      <text>
        <r>
          <rPr>
            <b/>
            <sz val="9"/>
            <color indexed="81"/>
            <rFont val="Tahoma"/>
            <family val="2"/>
          </rPr>
          <t>Caffarelli, Peter - AMS:</t>
        </r>
        <r>
          <rPr>
            <sz val="9"/>
            <color indexed="81"/>
            <rFont val="Tahoma"/>
            <family val="2"/>
          </rPr>
          <t xml:space="preserve">
92 to 106. No longer 69-91.</t>
        </r>
      </text>
    </comment>
    <comment ref="J5335" authorId="2" shapeId="0" xr:uid="{CCE0938F-5604-4666-9BCC-D845ECA4DF9E}">
      <text>
        <r>
          <rPr>
            <b/>
            <sz val="9"/>
            <color indexed="81"/>
            <rFont val="Tahoma"/>
            <family val="2"/>
          </rPr>
          <t>Caffarelli, Peter - AMS:</t>
        </r>
        <r>
          <rPr>
            <sz val="9"/>
            <color indexed="81"/>
            <rFont val="Tahoma"/>
            <family val="2"/>
          </rPr>
          <t xml:space="preserve">
92 to 106. No longer 69-91.</t>
        </r>
      </text>
    </comment>
    <comment ref="J5336" authorId="1" shapeId="0" xr:uid="{98BFFB06-AD13-4E0C-9F9B-3D2A7F314F00}">
      <text>
        <r>
          <rPr>
            <b/>
            <sz val="9"/>
            <color indexed="81"/>
            <rFont val="Tahoma"/>
            <family val="2"/>
          </rPr>
          <t>Adam Sparger:</t>
        </r>
        <r>
          <rPr>
            <sz val="9"/>
            <color indexed="81"/>
            <rFont val="Tahoma"/>
            <family val="2"/>
          </rPr>
          <t xml:space="preserve">
25-49 cars</t>
        </r>
      </text>
    </comment>
    <comment ref="J5340" authorId="2" shapeId="0" xr:uid="{830EDC2E-CAD8-47C8-A5E0-F6ECB6F6A396}">
      <text>
        <r>
          <rPr>
            <b/>
            <sz val="9"/>
            <color indexed="81"/>
            <rFont val="Tahoma"/>
            <family val="2"/>
          </rPr>
          <t>Caffarelli, Peter - AMS:</t>
        </r>
        <r>
          <rPr>
            <sz val="9"/>
            <color indexed="81"/>
            <rFont val="Tahoma"/>
            <family val="2"/>
          </rPr>
          <t xml:space="preserve">
107+. No longer 92 to 106.</t>
        </r>
      </text>
    </comment>
    <comment ref="J5345" authorId="2" shapeId="0" xr:uid="{80A6B5B4-D8F3-48BD-B729-626044C45124}">
      <text>
        <r>
          <rPr>
            <b/>
            <sz val="9"/>
            <color indexed="81"/>
            <rFont val="Tahoma"/>
            <family val="2"/>
          </rPr>
          <t>Caffarelli, Peter - AMS:</t>
        </r>
        <r>
          <rPr>
            <sz val="9"/>
            <color indexed="81"/>
            <rFont val="Tahoma"/>
            <family val="2"/>
          </rPr>
          <t xml:space="preserve">
Previous tariff expired July 31, 2021. Using Item 45700. See Notes tab.</t>
        </r>
      </text>
    </comment>
    <comment ref="J5349" authorId="2" shapeId="0" xr:uid="{E0C700F1-0F0B-49C9-BD8D-B4EDCBEC40AE}">
      <text>
        <r>
          <rPr>
            <b/>
            <sz val="9"/>
            <color indexed="81"/>
            <rFont val="Tahoma"/>
            <family val="2"/>
          </rPr>
          <t>Caffarelli, Peter - AMS:</t>
        </r>
        <r>
          <rPr>
            <sz val="9"/>
            <color indexed="81"/>
            <rFont val="Tahoma"/>
            <family val="2"/>
          </rPr>
          <t xml:space="preserve">
107+ cars.</t>
        </r>
      </text>
    </comment>
    <comment ref="J5357" authorId="2" shapeId="0" xr:uid="{48B72930-05E8-4972-BE5C-5F4F38F8ABB5}">
      <text>
        <r>
          <rPr>
            <b/>
            <sz val="9"/>
            <color indexed="81"/>
            <rFont val="Tahoma"/>
            <family val="2"/>
          </rPr>
          <t>Caffarelli, Peter - AMS:</t>
        </r>
        <r>
          <rPr>
            <sz val="9"/>
            <color indexed="81"/>
            <rFont val="Tahoma"/>
            <family val="2"/>
          </rPr>
          <t xml:space="preserve">
107+. No longer 92 to 106.</t>
        </r>
      </text>
    </comment>
    <comment ref="J5359" authorId="2" shapeId="0" xr:uid="{92CF7031-381E-4315-9DA3-19FA4C3F737C}">
      <text>
        <r>
          <rPr>
            <b/>
            <sz val="9"/>
            <color indexed="81"/>
            <rFont val="Tahoma"/>
            <family val="2"/>
          </rPr>
          <t>Caffarelli, Peter - AMS:</t>
        </r>
        <r>
          <rPr>
            <sz val="9"/>
            <color indexed="81"/>
            <rFont val="Tahoma"/>
            <family val="2"/>
          </rPr>
          <t xml:space="preserve">
107+. No longer 92 to 106.</t>
        </r>
      </text>
    </comment>
    <comment ref="J5360" authorId="2" shapeId="0" xr:uid="{3521EAE3-F836-436C-9291-065A4B3CC3B1}">
      <text>
        <r>
          <rPr>
            <b/>
            <sz val="9"/>
            <color indexed="81"/>
            <rFont val="Tahoma"/>
            <family val="2"/>
          </rPr>
          <t>Caffarelli, Peter - AMS:</t>
        </r>
        <r>
          <rPr>
            <sz val="9"/>
            <color indexed="81"/>
            <rFont val="Tahoma"/>
            <family val="2"/>
          </rPr>
          <t xml:space="preserve">
Previous tariff was cancelled June 1, 2019. Using Item 9173. See Notes tab.</t>
        </r>
      </text>
    </comment>
    <comment ref="J5361" authorId="2" shapeId="0" xr:uid="{D1C864D5-AA0A-4EEA-9A61-DC6BAB77FF0C}">
      <text>
        <r>
          <rPr>
            <b/>
            <sz val="9"/>
            <color indexed="81"/>
            <rFont val="Tahoma"/>
            <family val="2"/>
          </rPr>
          <t>Caffarelli, Peter - AMS:</t>
        </r>
        <r>
          <rPr>
            <sz val="9"/>
            <color indexed="81"/>
            <rFont val="Tahoma"/>
            <family val="2"/>
          </rPr>
          <t xml:space="preserve">
Previous tariff expired July 31, 2021. Using Item 45452. See Notes tab.</t>
        </r>
      </text>
    </comment>
    <comment ref="J5363" authorId="2" shapeId="0" xr:uid="{DD138A18-B6F1-4E29-946A-7E2473A0C068}">
      <text>
        <r>
          <rPr>
            <b/>
            <sz val="9"/>
            <color indexed="81"/>
            <rFont val="Tahoma"/>
            <family val="2"/>
          </rPr>
          <t>Caffarelli, Peter - AMS:</t>
        </r>
        <r>
          <rPr>
            <sz val="9"/>
            <color indexed="81"/>
            <rFont val="Tahoma"/>
            <family val="2"/>
          </rPr>
          <t xml:space="preserve">
107+. No longer 92 to 106.</t>
        </r>
      </text>
    </comment>
    <comment ref="J5365" authorId="2" shapeId="0" xr:uid="{CEB365BC-60DD-4A80-A721-5CB3F9A17EDD}">
      <text>
        <r>
          <rPr>
            <b/>
            <sz val="9"/>
            <color indexed="81"/>
            <rFont val="Tahoma"/>
            <family val="2"/>
          </rPr>
          <t>Caffarelli, Peter - AMS:</t>
        </r>
        <r>
          <rPr>
            <sz val="9"/>
            <color indexed="81"/>
            <rFont val="Tahoma"/>
            <family val="2"/>
          </rPr>
          <t xml:space="preserve">
107+. No longer 92 to 106.</t>
        </r>
      </text>
    </comment>
    <comment ref="J5366" authorId="2" shapeId="0" xr:uid="{5B574572-33C8-4B56-B07A-9D4411873242}">
      <text>
        <r>
          <rPr>
            <b/>
            <sz val="9"/>
            <color indexed="81"/>
            <rFont val="Tahoma"/>
            <family val="2"/>
          </rPr>
          <t>Caffarelli, Peter - AMS:</t>
        </r>
        <r>
          <rPr>
            <sz val="9"/>
            <color indexed="81"/>
            <rFont val="Tahoma"/>
            <family val="2"/>
          </rPr>
          <t xml:space="preserve">
Tariff cancelled.</t>
        </r>
      </text>
    </comment>
    <comment ref="J5367" authorId="2" shapeId="0" xr:uid="{CD92FB35-8A60-4FB0-B76E-4D568ABC90C7}">
      <text>
        <r>
          <rPr>
            <b/>
            <sz val="9"/>
            <color indexed="81"/>
            <rFont val="Tahoma"/>
            <family val="2"/>
          </rPr>
          <t>Caffarelli, Peter - AMS:</t>
        </r>
        <r>
          <rPr>
            <sz val="9"/>
            <color indexed="81"/>
            <rFont val="Tahoma"/>
            <family val="2"/>
          </rPr>
          <t xml:space="preserve">
92 to 106 rate is no longer offered.</t>
        </r>
      </text>
    </comment>
    <comment ref="J5369" authorId="2" shapeId="0" xr:uid="{E68A1679-F820-43FB-9EE1-3F9858883840}">
      <text>
        <r>
          <rPr>
            <b/>
            <sz val="9"/>
            <color indexed="81"/>
            <rFont val="Tahoma"/>
            <family val="2"/>
          </rPr>
          <t>Caffarelli, Peter - AMS:</t>
        </r>
        <r>
          <rPr>
            <sz val="9"/>
            <color indexed="81"/>
            <rFont val="Tahoma"/>
            <family val="2"/>
          </rPr>
          <t xml:space="preserve">
92 to 106. No longer 69-91.</t>
        </r>
      </text>
    </comment>
    <comment ref="J5372" authorId="2" shapeId="0" xr:uid="{D6CE7FD7-7B7C-48FD-B6E1-EE83F31D2B9A}">
      <text>
        <r>
          <rPr>
            <b/>
            <sz val="9"/>
            <color indexed="81"/>
            <rFont val="Tahoma"/>
            <family val="2"/>
          </rPr>
          <t>Caffarelli, Peter - AMS:</t>
        </r>
        <r>
          <rPr>
            <sz val="9"/>
            <color indexed="81"/>
            <rFont val="Tahoma"/>
            <family val="2"/>
          </rPr>
          <t xml:space="preserve">
92 to 106. No longer 69-91.</t>
        </r>
      </text>
    </comment>
    <comment ref="J5373" authorId="2" shapeId="0" xr:uid="{5070242C-E26F-4FD4-87C5-3D1122AB27E4}">
      <text>
        <r>
          <rPr>
            <b/>
            <sz val="9"/>
            <color indexed="81"/>
            <rFont val="Tahoma"/>
            <family val="2"/>
          </rPr>
          <t>Caffarelli, Peter - AMS:</t>
        </r>
        <r>
          <rPr>
            <sz val="9"/>
            <color indexed="81"/>
            <rFont val="Tahoma"/>
            <family val="2"/>
          </rPr>
          <t xml:space="preserve">
92 to 106. No longer 69-91.</t>
        </r>
      </text>
    </comment>
    <comment ref="J5374" authorId="1" shapeId="0" xr:uid="{0E785B64-BE05-48A6-8665-CB96B1F30585}">
      <text>
        <r>
          <rPr>
            <b/>
            <sz val="9"/>
            <color indexed="81"/>
            <rFont val="Tahoma"/>
            <family val="2"/>
          </rPr>
          <t>Adam Sparger:</t>
        </r>
        <r>
          <rPr>
            <sz val="9"/>
            <color indexed="81"/>
            <rFont val="Tahoma"/>
            <family val="2"/>
          </rPr>
          <t xml:space="preserve">
25-49 cars</t>
        </r>
      </text>
    </comment>
    <comment ref="J5378" authorId="2" shapeId="0" xr:uid="{10E3CD75-2305-4F7F-9876-05CA2BB86BB8}">
      <text>
        <r>
          <rPr>
            <b/>
            <sz val="9"/>
            <color indexed="81"/>
            <rFont val="Tahoma"/>
            <family val="2"/>
          </rPr>
          <t>Caffarelli, Peter - AMS:</t>
        </r>
        <r>
          <rPr>
            <sz val="9"/>
            <color indexed="81"/>
            <rFont val="Tahoma"/>
            <family val="2"/>
          </rPr>
          <t xml:space="preserve">
107+. No longer 92 to 106.</t>
        </r>
      </text>
    </comment>
    <comment ref="J5383" authorId="2" shapeId="0" xr:uid="{BFE2FCC9-1250-4804-844D-466D588EEA04}">
      <text>
        <r>
          <rPr>
            <b/>
            <sz val="9"/>
            <color indexed="81"/>
            <rFont val="Tahoma"/>
            <family val="2"/>
          </rPr>
          <t>Caffarelli, Peter - AMS:</t>
        </r>
        <r>
          <rPr>
            <sz val="9"/>
            <color indexed="81"/>
            <rFont val="Tahoma"/>
            <family val="2"/>
          </rPr>
          <t xml:space="preserve">
Previous tariff expired July 31, 2021. Using Item 45700. See Notes tab.</t>
        </r>
      </text>
    </comment>
    <comment ref="J5384" authorId="2" shapeId="0" xr:uid="{9B8C8801-3C6E-4B0C-9C79-E25593A42DB2}">
      <text>
        <r>
          <rPr>
            <b/>
            <sz val="9"/>
            <color indexed="81"/>
            <rFont val="Tahoma"/>
            <family val="2"/>
          </rPr>
          <t>Caffarelli, Peter - AMS:</t>
        </r>
        <r>
          <rPr>
            <sz val="9"/>
            <color indexed="81"/>
            <rFont val="Tahoma"/>
            <family val="2"/>
          </rPr>
          <t xml:space="preserve">
107+. No longer 92 to 106.</t>
        </r>
      </text>
    </comment>
    <comment ref="J5387" authorId="2" shapeId="0" xr:uid="{476D8522-09B3-4AFA-98A5-A4E7A9FC231F}">
      <text>
        <r>
          <rPr>
            <b/>
            <sz val="9"/>
            <color indexed="81"/>
            <rFont val="Tahoma"/>
            <family val="2"/>
          </rPr>
          <t>Caffarelli, Peter - AMS:</t>
        </r>
        <r>
          <rPr>
            <sz val="9"/>
            <color indexed="81"/>
            <rFont val="Tahoma"/>
            <family val="2"/>
          </rPr>
          <t xml:space="preserve">
107+ cars.</t>
        </r>
      </text>
    </comment>
    <comment ref="J5395" authorId="2" shapeId="0" xr:uid="{723B5DC9-149C-474F-BAFD-C6935D0B70BD}">
      <text>
        <r>
          <rPr>
            <b/>
            <sz val="9"/>
            <color indexed="81"/>
            <rFont val="Tahoma"/>
            <family val="2"/>
          </rPr>
          <t>Caffarelli, Peter - AMS:</t>
        </r>
        <r>
          <rPr>
            <sz val="9"/>
            <color indexed="81"/>
            <rFont val="Tahoma"/>
            <family val="2"/>
          </rPr>
          <t xml:space="preserve">
107+. No longer 92 to 106.</t>
        </r>
      </text>
    </comment>
    <comment ref="J5397" authorId="2" shapeId="0" xr:uid="{D2018DC2-53AD-493C-9C59-7A4BAABA0F56}">
      <text>
        <r>
          <rPr>
            <b/>
            <sz val="9"/>
            <color indexed="81"/>
            <rFont val="Tahoma"/>
            <family val="2"/>
          </rPr>
          <t>Caffarelli, Peter - AMS:</t>
        </r>
        <r>
          <rPr>
            <sz val="9"/>
            <color indexed="81"/>
            <rFont val="Tahoma"/>
            <family val="2"/>
          </rPr>
          <t xml:space="preserve">
107+. No longer 92 to 106.</t>
        </r>
      </text>
    </comment>
    <comment ref="J5398" authorId="2" shapeId="0" xr:uid="{FFA8C531-CABA-4D8D-B115-A96C5E7CCC2B}">
      <text>
        <r>
          <rPr>
            <b/>
            <sz val="9"/>
            <color indexed="81"/>
            <rFont val="Tahoma"/>
            <family val="2"/>
          </rPr>
          <t>Caffarelli, Peter - AMS:</t>
        </r>
        <r>
          <rPr>
            <sz val="9"/>
            <color indexed="81"/>
            <rFont val="Tahoma"/>
            <family val="2"/>
          </rPr>
          <t xml:space="preserve">
Previous tariff was cancelled June 1, 2019. Using Item 9173. See Notes tab.</t>
        </r>
      </text>
    </comment>
    <comment ref="J5399" authorId="2" shapeId="0" xr:uid="{E666398D-F095-48A4-8990-3001B20822CB}">
      <text>
        <r>
          <rPr>
            <b/>
            <sz val="9"/>
            <color indexed="81"/>
            <rFont val="Tahoma"/>
            <family val="2"/>
          </rPr>
          <t>Caffarelli, Peter - AMS:</t>
        </r>
        <r>
          <rPr>
            <sz val="9"/>
            <color indexed="81"/>
            <rFont val="Tahoma"/>
            <family val="2"/>
          </rPr>
          <t xml:space="preserve">
Previous tariff expired July 31, 2021. Using Item 45452. See Notes tab.</t>
        </r>
      </text>
    </comment>
    <comment ref="J5401" authorId="2" shapeId="0" xr:uid="{88C3A620-FFBE-48F6-9E92-84C249CF7575}">
      <text>
        <r>
          <rPr>
            <b/>
            <sz val="9"/>
            <color indexed="81"/>
            <rFont val="Tahoma"/>
            <family val="2"/>
          </rPr>
          <t>Caffarelli, Peter - AMS:</t>
        </r>
        <r>
          <rPr>
            <sz val="9"/>
            <color indexed="81"/>
            <rFont val="Tahoma"/>
            <family val="2"/>
          </rPr>
          <t xml:space="preserve">
107+. No longer 92 to 106.</t>
        </r>
      </text>
    </comment>
    <comment ref="J5403" authorId="2" shapeId="0" xr:uid="{FAC64D8D-2507-4854-9B2F-7716F2E335F2}">
      <text>
        <r>
          <rPr>
            <b/>
            <sz val="9"/>
            <color indexed="81"/>
            <rFont val="Tahoma"/>
            <family val="2"/>
          </rPr>
          <t>Caffarelli, Peter - AMS:</t>
        </r>
        <r>
          <rPr>
            <sz val="9"/>
            <color indexed="81"/>
            <rFont val="Tahoma"/>
            <family val="2"/>
          </rPr>
          <t xml:space="preserve">
107+. No longer 92 to 106.</t>
        </r>
      </text>
    </comment>
    <comment ref="J5404" authorId="2" shapeId="0" xr:uid="{C557733A-F330-4069-A35F-81606C03C7DE}">
      <text>
        <r>
          <rPr>
            <b/>
            <sz val="9"/>
            <color indexed="81"/>
            <rFont val="Tahoma"/>
            <family val="2"/>
          </rPr>
          <t>Caffarelli, Peter - AMS:</t>
        </r>
        <r>
          <rPr>
            <sz val="9"/>
            <color indexed="81"/>
            <rFont val="Tahoma"/>
            <family val="2"/>
          </rPr>
          <t xml:space="preserve">
Tariff cancelled.</t>
        </r>
      </text>
    </comment>
    <comment ref="J5405" authorId="2" shapeId="0" xr:uid="{D3B413DD-2174-4A3D-94C6-EAB9C43862BB}">
      <text>
        <r>
          <rPr>
            <b/>
            <sz val="9"/>
            <color indexed="81"/>
            <rFont val="Tahoma"/>
            <family val="2"/>
          </rPr>
          <t>Caffarelli, Peter - AMS:</t>
        </r>
        <r>
          <rPr>
            <sz val="9"/>
            <color indexed="81"/>
            <rFont val="Tahoma"/>
            <family val="2"/>
          </rPr>
          <t xml:space="preserve">
92 to 106 rate is no longer offered.</t>
        </r>
      </text>
    </comment>
    <comment ref="J5407" authorId="2" shapeId="0" xr:uid="{322EEB99-41D8-462F-ABAE-AA00A1142F43}">
      <text>
        <r>
          <rPr>
            <b/>
            <sz val="9"/>
            <color indexed="81"/>
            <rFont val="Tahoma"/>
            <family val="2"/>
          </rPr>
          <t>Caffarelli, Peter - AMS:</t>
        </r>
        <r>
          <rPr>
            <sz val="9"/>
            <color indexed="81"/>
            <rFont val="Tahoma"/>
            <family val="2"/>
          </rPr>
          <t xml:space="preserve">
92 to 106. No longer 69-91.</t>
        </r>
      </text>
    </comment>
    <comment ref="J5410" authorId="2" shapeId="0" xr:uid="{BD9446CF-4518-4E06-B3C6-22F0ED6A9D3D}">
      <text>
        <r>
          <rPr>
            <b/>
            <sz val="9"/>
            <color indexed="81"/>
            <rFont val="Tahoma"/>
            <family val="2"/>
          </rPr>
          <t>Caffarelli, Peter - AMS:</t>
        </r>
        <r>
          <rPr>
            <sz val="9"/>
            <color indexed="81"/>
            <rFont val="Tahoma"/>
            <family val="2"/>
          </rPr>
          <t xml:space="preserve">
92 to 106. No longer 69-91.</t>
        </r>
      </text>
    </comment>
    <comment ref="J5411" authorId="2" shapeId="0" xr:uid="{3ECDEF58-A146-496F-832F-7699959DEDFC}">
      <text>
        <r>
          <rPr>
            <b/>
            <sz val="9"/>
            <color indexed="81"/>
            <rFont val="Tahoma"/>
            <family val="2"/>
          </rPr>
          <t>Caffarelli, Peter - AMS:</t>
        </r>
        <r>
          <rPr>
            <sz val="9"/>
            <color indexed="81"/>
            <rFont val="Tahoma"/>
            <family val="2"/>
          </rPr>
          <t xml:space="preserve">
92 to 106. No longer 69-91.</t>
        </r>
      </text>
    </comment>
    <comment ref="J5412" authorId="1" shapeId="0" xr:uid="{68BAFD70-2520-4E31-A2DB-9DE8D03C29FB}">
      <text>
        <r>
          <rPr>
            <b/>
            <sz val="9"/>
            <color indexed="81"/>
            <rFont val="Tahoma"/>
            <family val="2"/>
          </rPr>
          <t>Adam Sparger:</t>
        </r>
        <r>
          <rPr>
            <sz val="9"/>
            <color indexed="81"/>
            <rFont val="Tahoma"/>
            <family val="2"/>
          </rPr>
          <t xml:space="preserve">
25-49 cars</t>
        </r>
      </text>
    </comment>
    <comment ref="J5416" authorId="2" shapeId="0" xr:uid="{2285797F-A7E4-45C0-A140-F598FD75CF7C}">
      <text>
        <r>
          <rPr>
            <b/>
            <sz val="9"/>
            <color indexed="81"/>
            <rFont val="Tahoma"/>
            <family val="2"/>
          </rPr>
          <t>Caffarelli, Peter - AMS:</t>
        </r>
        <r>
          <rPr>
            <sz val="9"/>
            <color indexed="81"/>
            <rFont val="Tahoma"/>
            <family val="2"/>
          </rPr>
          <t xml:space="preserve">
107+. No longer 92 to 106.</t>
        </r>
      </text>
    </comment>
    <comment ref="J5421" authorId="2" shapeId="0" xr:uid="{FA50093E-50F2-4F54-9144-A87073F6BAE6}">
      <text>
        <r>
          <rPr>
            <b/>
            <sz val="9"/>
            <color indexed="81"/>
            <rFont val="Tahoma"/>
            <family val="2"/>
          </rPr>
          <t>Caffarelli, Peter - AMS:</t>
        </r>
        <r>
          <rPr>
            <sz val="9"/>
            <color indexed="81"/>
            <rFont val="Tahoma"/>
            <family val="2"/>
          </rPr>
          <t xml:space="preserve">
Previous tariff expired July 31, 2021. Using Item 45700. See Notes tab.</t>
        </r>
      </text>
    </comment>
    <comment ref="J5422" authorId="2" shapeId="0" xr:uid="{8325DCF0-F29F-476D-8E75-C1ECD513C829}">
      <text>
        <r>
          <rPr>
            <b/>
            <sz val="9"/>
            <color indexed="81"/>
            <rFont val="Tahoma"/>
            <family val="2"/>
          </rPr>
          <t>Caffarelli, Peter - AMS:</t>
        </r>
        <r>
          <rPr>
            <sz val="9"/>
            <color indexed="81"/>
            <rFont val="Tahoma"/>
            <family val="2"/>
          </rPr>
          <t xml:space="preserve">
107+. No longer 92 to 106.</t>
        </r>
      </text>
    </comment>
    <comment ref="J5425" authorId="2" shapeId="0" xr:uid="{E80894C0-881E-46E9-8451-BBA9659A1F44}">
      <text>
        <r>
          <rPr>
            <b/>
            <sz val="9"/>
            <color indexed="81"/>
            <rFont val="Tahoma"/>
            <family val="2"/>
          </rPr>
          <t>Caffarelli, Peter - AMS:</t>
        </r>
        <r>
          <rPr>
            <sz val="9"/>
            <color indexed="81"/>
            <rFont val="Tahoma"/>
            <family val="2"/>
          </rPr>
          <t xml:space="preserve">
107+ cars.</t>
        </r>
      </text>
    </comment>
    <comment ref="J5433" authorId="2" shapeId="0" xr:uid="{DD4DBE24-B51E-4925-94B4-0F5B613DBA1D}">
      <text>
        <r>
          <rPr>
            <b/>
            <sz val="9"/>
            <color indexed="81"/>
            <rFont val="Tahoma"/>
            <family val="2"/>
          </rPr>
          <t>Caffarelli, Peter - AMS:</t>
        </r>
        <r>
          <rPr>
            <sz val="9"/>
            <color indexed="81"/>
            <rFont val="Tahoma"/>
            <family val="2"/>
          </rPr>
          <t xml:space="preserve">
107+. No longer 92 to 106.</t>
        </r>
      </text>
    </comment>
    <comment ref="J5435" authorId="2" shapeId="0" xr:uid="{5810ACA0-B221-4A87-BCA3-8DD3453B3D6E}">
      <text>
        <r>
          <rPr>
            <b/>
            <sz val="9"/>
            <color indexed="81"/>
            <rFont val="Tahoma"/>
            <family val="2"/>
          </rPr>
          <t>Caffarelli, Peter - AMS:</t>
        </r>
        <r>
          <rPr>
            <sz val="9"/>
            <color indexed="81"/>
            <rFont val="Tahoma"/>
            <family val="2"/>
          </rPr>
          <t xml:space="preserve">
107+. No longer 92 to 106.</t>
        </r>
      </text>
    </comment>
    <comment ref="J5436" authorId="2" shapeId="0" xr:uid="{7446DC0B-A189-46A8-9837-14398EEA332E}">
      <text>
        <r>
          <rPr>
            <b/>
            <sz val="9"/>
            <color indexed="81"/>
            <rFont val="Tahoma"/>
            <family val="2"/>
          </rPr>
          <t>Caffarelli, Peter - AMS:</t>
        </r>
        <r>
          <rPr>
            <sz val="9"/>
            <color indexed="81"/>
            <rFont val="Tahoma"/>
            <family val="2"/>
          </rPr>
          <t xml:space="preserve">
Previous tariff was cancelled June 1, 2019. Using Item 9173. See Notes tab.</t>
        </r>
      </text>
    </comment>
    <comment ref="J5437" authorId="2" shapeId="0" xr:uid="{6735F3E6-CD2F-4657-BEBB-550D6B99A734}">
      <text>
        <r>
          <rPr>
            <b/>
            <sz val="9"/>
            <color indexed="81"/>
            <rFont val="Tahoma"/>
            <family val="2"/>
          </rPr>
          <t>Caffarelli, Peter - AMS:</t>
        </r>
        <r>
          <rPr>
            <sz val="9"/>
            <color indexed="81"/>
            <rFont val="Tahoma"/>
            <family val="2"/>
          </rPr>
          <t xml:space="preserve">
Previous tariff expired July 31, 2021. Using Item 45452. See Notes tab.</t>
        </r>
      </text>
    </comment>
    <comment ref="J5439" authorId="2" shapeId="0" xr:uid="{9B868DFB-D929-4212-9C4D-4C4D8A7F54E7}">
      <text>
        <r>
          <rPr>
            <b/>
            <sz val="9"/>
            <color indexed="81"/>
            <rFont val="Tahoma"/>
            <family val="2"/>
          </rPr>
          <t>Caffarelli, Peter - AMS:</t>
        </r>
        <r>
          <rPr>
            <sz val="9"/>
            <color indexed="81"/>
            <rFont val="Tahoma"/>
            <family val="2"/>
          </rPr>
          <t xml:space="preserve">
107+. No longer 92 to 106.</t>
        </r>
      </text>
    </comment>
    <comment ref="J5441" authorId="2" shapeId="0" xr:uid="{64D6514D-6F87-4064-9043-1A6B73FB450A}">
      <text>
        <r>
          <rPr>
            <b/>
            <sz val="9"/>
            <color indexed="81"/>
            <rFont val="Tahoma"/>
            <family val="2"/>
          </rPr>
          <t>Caffarelli, Peter - AMS:</t>
        </r>
        <r>
          <rPr>
            <sz val="9"/>
            <color indexed="81"/>
            <rFont val="Tahoma"/>
            <family val="2"/>
          </rPr>
          <t xml:space="preserve">
107+. No longer 92 to 106.</t>
        </r>
      </text>
    </comment>
    <comment ref="J5442" authorId="2" shapeId="0" xr:uid="{22422D9D-43B6-470C-9597-C479743E800E}">
      <text>
        <r>
          <rPr>
            <b/>
            <sz val="9"/>
            <color indexed="81"/>
            <rFont val="Tahoma"/>
            <family val="2"/>
          </rPr>
          <t>Caffarelli, Peter - AMS:</t>
        </r>
        <r>
          <rPr>
            <sz val="9"/>
            <color indexed="81"/>
            <rFont val="Tahoma"/>
            <family val="2"/>
          </rPr>
          <t xml:space="preserve">
Tariff cancelled.</t>
        </r>
      </text>
    </comment>
    <comment ref="J5443" authorId="2" shapeId="0" xr:uid="{88F2E705-441F-464E-B00C-A885F7A247A5}">
      <text>
        <r>
          <rPr>
            <b/>
            <sz val="9"/>
            <color indexed="81"/>
            <rFont val="Tahoma"/>
            <family val="2"/>
          </rPr>
          <t>Caffarelli, Peter - AMS:</t>
        </r>
        <r>
          <rPr>
            <sz val="9"/>
            <color indexed="81"/>
            <rFont val="Tahoma"/>
            <family val="2"/>
          </rPr>
          <t xml:space="preserve">
92 to 106 rate is no longer offered.</t>
        </r>
      </text>
    </comment>
    <comment ref="J5445" authorId="2" shapeId="0" xr:uid="{D3091F5F-F6FF-4489-B866-7D1E22138171}">
      <text>
        <r>
          <rPr>
            <b/>
            <sz val="9"/>
            <color indexed="81"/>
            <rFont val="Tahoma"/>
            <family val="2"/>
          </rPr>
          <t>Caffarelli, Peter - AMS:</t>
        </r>
        <r>
          <rPr>
            <sz val="9"/>
            <color indexed="81"/>
            <rFont val="Tahoma"/>
            <family val="2"/>
          </rPr>
          <t xml:space="preserve">
92 to 106. No longer 69-91.</t>
        </r>
      </text>
    </comment>
    <comment ref="J5448" authorId="2" shapeId="0" xr:uid="{717B5C1D-01A4-43C5-A816-CCC3EE22859A}">
      <text>
        <r>
          <rPr>
            <b/>
            <sz val="9"/>
            <color indexed="81"/>
            <rFont val="Tahoma"/>
            <family val="2"/>
          </rPr>
          <t>Caffarelli, Peter - AMS:</t>
        </r>
        <r>
          <rPr>
            <sz val="9"/>
            <color indexed="81"/>
            <rFont val="Tahoma"/>
            <family val="2"/>
          </rPr>
          <t xml:space="preserve">
92 to 106. No longer 69-91.</t>
        </r>
      </text>
    </comment>
    <comment ref="J5449" authorId="2" shapeId="0" xr:uid="{28DB0A21-BF3D-4FFB-A001-01167D91251E}">
      <text>
        <r>
          <rPr>
            <b/>
            <sz val="9"/>
            <color indexed="81"/>
            <rFont val="Tahoma"/>
            <family val="2"/>
          </rPr>
          <t>Caffarelli, Peter - AMS:</t>
        </r>
        <r>
          <rPr>
            <sz val="9"/>
            <color indexed="81"/>
            <rFont val="Tahoma"/>
            <family val="2"/>
          </rPr>
          <t xml:space="preserve">
92 to 106. No longer 69-91.</t>
        </r>
      </text>
    </comment>
    <comment ref="J5450" authorId="1" shapeId="0" xr:uid="{31924A6A-08C4-4CA2-AEB4-2515E17ED0BB}">
      <text>
        <r>
          <rPr>
            <b/>
            <sz val="9"/>
            <color indexed="81"/>
            <rFont val="Tahoma"/>
            <family val="2"/>
          </rPr>
          <t>Adam Sparger:</t>
        </r>
        <r>
          <rPr>
            <sz val="9"/>
            <color indexed="81"/>
            <rFont val="Tahoma"/>
            <family val="2"/>
          </rPr>
          <t xml:space="preserve">
25-49 cars</t>
        </r>
      </text>
    </comment>
    <comment ref="J5454" authorId="2" shapeId="0" xr:uid="{192B438C-2850-43B8-9B28-BBC62B7B1676}">
      <text>
        <r>
          <rPr>
            <b/>
            <sz val="9"/>
            <color indexed="81"/>
            <rFont val="Tahoma"/>
            <family val="2"/>
          </rPr>
          <t>Caffarelli, Peter - AMS:</t>
        </r>
        <r>
          <rPr>
            <sz val="9"/>
            <color indexed="81"/>
            <rFont val="Tahoma"/>
            <family val="2"/>
          </rPr>
          <t xml:space="preserve">
107+. No longer 92 to 106.</t>
        </r>
      </text>
    </comment>
    <comment ref="J5459" authorId="2" shapeId="0" xr:uid="{8298FA16-FEC2-4B33-8F66-73EBBB5DDF6E}">
      <text>
        <r>
          <rPr>
            <b/>
            <sz val="9"/>
            <color indexed="81"/>
            <rFont val="Tahoma"/>
            <family val="2"/>
          </rPr>
          <t>Caffarelli, Peter - AMS:</t>
        </r>
        <r>
          <rPr>
            <sz val="9"/>
            <color indexed="81"/>
            <rFont val="Tahoma"/>
            <family val="2"/>
          </rPr>
          <t xml:space="preserve">
Previous tariff expired July 31, 2021. Using Item 45700. See Notes tab.</t>
        </r>
      </text>
    </comment>
    <comment ref="J5460" authorId="2" shapeId="0" xr:uid="{EE1242F3-4448-4752-8458-4259D72DCDFC}">
      <text>
        <r>
          <rPr>
            <b/>
            <sz val="9"/>
            <color indexed="81"/>
            <rFont val="Tahoma"/>
            <family val="2"/>
          </rPr>
          <t>Caffarelli, Peter - AMS:</t>
        </r>
        <r>
          <rPr>
            <sz val="9"/>
            <color indexed="81"/>
            <rFont val="Tahoma"/>
            <family val="2"/>
          </rPr>
          <t xml:space="preserve">
107+. No longer 92 to 106.</t>
        </r>
      </text>
    </comment>
    <comment ref="J5463" authorId="2" shapeId="0" xr:uid="{94CBFDF9-E5CE-4C97-8DDA-9F6C2F5AF71A}">
      <text>
        <r>
          <rPr>
            <b/>
            <sz val="9"/>
            <color indexed="81"/>
            <rFont val="Tahoma"/>
            <family val="2"/>
          </rPr>
          <t>Caffarelli, Peter - AMS:</t>
        </r>
        <r>
          <rPr>
            <sz val="9"/>
            <color indexed="81"/>
            <rFont val="Tahoma"/>
            <family val="2"/>
          </rPr>
          <t xml:space="preserve">
107+ cars.</t>
        </r>
      </text>
    </comment>
    <comment ref="J5471" authorId="2" shapeId="0" xr:uid="{51264EAF-46D4-4C88-BB56-E4FF2D26E8B0}">
      <text>
        <r>
          <rPr>
            <b/>
            <sz val="9"/>
            <color indexed="81"/>
            <rFont val="Tahoma"/>
            <family val="2"/>
          </rPr>
          <t>Caffarelli, Peter - AMS:</t>
        </r>
        <r>
          <rPr>
            <sz val="9"/>
            <color indexed="81"/>
            <rFont val="Tahoma"/>
            <family val="2"/>
          </rPr>
          <t xml:space="preserve">
107+. No longer 92 to 106.</t>
        </r>
      </text>
    </comment>
    <comment ref="J5473" authorId="2" shapeId="0" xr:uid="{4CE46E06-1F7D-4F1A-ABDF-A14877AC04B0}">
      <text>
        <r>
          <rPr>
            <b/>
            <sz val="9"/>
            <color indexed="81"/>
            <rFont val="Tahoma"/>
            <family val="2"/>
          </rPr>
          <t>Caffarelli, Peter - AMS:</t>
        </r>
        <r>
          <rPr>
            <sz val="9"/>
            <color indexed="81"/>
            <rFont val="Tahoma"/>
            <family val="2"/>
          </rPr>
          <t xml:space="preserve">
107+. No longer 92 to 106.</t>
        </r>
      </text>
    </comment>
    <comment ref="J5474" authorId="2" shapeId="0" xr:uid="{FA2D72FE-B758-44F3-9F52-01EAB8BADDA0}">
      <text>
        <r>
          <rPr>
            <b/>
            <sz val="9"/>
            <color indexed="81"/>
            <rFont val="Tahoma"/>
            <family val="2"/>
          </rPr>
          <t>Caffarelli, Peter - AMS:</t>
        </r>
        <r>
          <rPr>
            <sz val="9"/>
            <color indexed="81"/>
            <rFont val="Tahoma"/>
            <family val="2"/>
          </rPr>
          <t xml:space="preserve">
UP 4052 (1105-A)</t>
        </r>
      </text>
    </comment>
    <comment ref="J5475" authorId="2" shapeId="0" xr:uid="{30AE456E-1908-4082-A925-6C3B43C64187}">
      <text>
        <r>
          <rPr>
            <b/>
            <sz val="9"/>
            <color indexed="81"/>
            <rFont val="Tahoma"/>
            <family val="2"/>
          </rPr>
          <t>Caffarelli, Peter - AMS:</t>
        </r>
        <r>
          <rPr>
            <sz val="9"/>
            <color indexed="81"/>
            <rFont val="Tahoma"/>
            <family val="2"/>
          </rPr>
          <t xml:space="preserve">
Previous tariff expired July 31, 2021. Using Item 45452. See Notes tab.</t>
        </r>
      </text>
    </comment>
    <comment ref="J5477" authorId="2" shapeId="0" xr:uid="{6CFDC538-8065-4F87-9594-4EDA4BA65642}">
      <text>
        <r>
          <rPr>
            <b/>
            <sz val="9"/>
            <color indexed="81"/>
            <rFont val="Tahoma"/>
            <family val="2"/>
          </rPr>
          <t>Caffarelli, Peter - AMS:</t>
        </r>
        <r>
          <rPr>
            <sz val="9"/>
            <color indexed="81"/>
            <rFont val="Tahoma"/>
            <family val="2"/>
          </rPr>
          <t xml:space="preserve">
107+. No longer 92 to 106.
UP 4052 (7500-I)</t>
        </r>
      </text>
    </comment>
    <comment ref="J5479" authorId="2" shapeId="0" xr:uid="{D12200B1-C023-4E66-995A-B2861FDDD3C5}">
      <text>
        <r>
          <rPr>
            <b/>
            <sz val="9"/>
            <color indexed="81"/>
            <rFont val="Tahoma"/>
            <family val="2"/>
          </rPr>
          <t>Caffarelli, Peter - AMS:</t>
        </r>
        <r>
          <rPr>
            <sz val="9"/>
            <color indexed="81"/>
            <rFont val="Tahoma"/>
            <family val="2"/>
          </rPr>
          <t xml:space="preserve">
107+. No longer 92 to 106.
UP 4052 (7500-I)</t>
        </r>
      </text>
    </comment>
    <comment ref="J5480" authorId="2" shapeId="0" xr:uid="{8FB9A59A-C700-495C-BF51-6F050904CF44}">
      <text>
        <r>
          <rPr>
            <b/>
            <sz val="9"/>
            <color indexed="81"/>
            <rFont val="Tahoma"/>
            <family val="2"/>
          </rPr>
          <t>Caffarelli, Peter - AMS:</t>
        </r>
        <r>
          <rPr>
            <sz val="9"/>
            <color indexed="81"/>
            <rFont val="Tahoma"/>
            <family val="2"/>
          </rPr>
          <t xml:space="preserve">
Tariff cancelled.</t>
        </r>
      </text>
    </comment>
    <comment ref="J5481" authorId="2" shapeId="0" xr:uid="{92586982-C9EC-4D36-A79C-D7EE07788A27}">
      <text>
        <r>
          <rPr>
            <b/>
            <sz val="9"/>
            <color indexed="81"/>
            <rFont val="Tahoma"/>
            <family val="2"/>
          </rPr>
          <t>Caffarelli, Peter - AMS:</t>
        </r>
        <r>
          <rPr>
            <sz val="9"/>
            <color indexed="81"/>
            <rFont val="Tahoma"/>
            <family val="2"/>
          </rPr>
          <t xml:space="preserve">
92 to 106 rate is no longer offered.</t>
        </r>
      </text>
    </comment>
    <comment ref="J5483" authorId="2" shapeId="0" xr:uid="{460407FE-89C8-4AB4-99DE-D6A0FC8904DC}">
      <text>
        <r>
          <rPr>
            <b/>
            <sz val="9"/>
            <color indexed="81"/>
            <rFont val="Tahoma"/>
            <family val="2"/>
          </rPr>
          <t>Caffarelli, Peter - AMS:</t>
        </r>
        <r>
          <rPr>
            <sz val="9"/>
            <color indexed="81"/>
            <rFont val="Tahoma"/>
            <family val="2"/>
          </rPr>
          <t xml:space="preserve">
92 to 106. No longer 69-91.</t>
        </r>
      </text>
    </comment>
    <comment ref="J5486" authorId="2" shapeId="0" xr:uid="{62BEFDBD-2983-4445-B13B-0BF0C25E717F}">
      <text>
        <r>
          <rPr>
            <b/>
            <sz val="9"/>
            <color indexed="81"/>
            <rFont val="Tahoma"/>
            <family val="2"/>
          </rPr>
          <t>Caffarelli, Peter - AMS:</t>
        </r>
        <r>
          <rPr>
            <sz val="9"/>
            <color indexed="81"/>
            <rFont val="Tahoma"/>
            <family val="2"/>
          </rPr>
          <t xml:space="preserve">
92 to 106. No longer 69-91.</t>
        </r>
      </text>
    </comment>
    <comment ref="J5487" authorId="2" shapeId="0" xr:uid="{3A30CFAA-B706-4EC2-96CF-10F36818F069}">
      <text>
        <r>
          <rPr>
            <b/>
            <sz val="9"/>
            <color indexed="81"/>
            <rFont val="Tahoma"/>
            <family val="2"/>
          </rPr>
          <t>Caffarelli, Peter - AMS:</t>
        </r>
        <r>
          <rPr>
            <sz val="9"/>
            <color indexed="81"/>
            <rFont val="Tahoma"/>
            <family val="2"/>
          </rPr>
          <t xml:space="preserve">
92 to 106. No longer 69-91.</t>
        </r>
      </text>
    </comment>
    <comment ref="J5488" authorId="1" shapeId="0" xr:uid="{6B964E19-62E0-4F78-8510-13E5522115B7}">
      <text>
        <r>
          <rPr>
            <b/>
            <sz val="9"/>
            <color indexed="81"/>
            <rFont val="Tahoma"/>
            <family val="2"/>
          </rPr>
          <t>Adam Sparger:</t>
        </r>
        <r>
          <rPr>
            <sz val="9"/>
            <color indexed="81"/>
            <rFont val="Tahoma"/>
            <family val="2"/>
          </rPr>
          <t xml:space="preserve">
25-49 cars</t>
        </r>
      </text>
    </comment>
    <comment ref="J5492" authorId="2" shapeId="0" xr:uid="{22C4C292-DC4C-4342-A132-B0E69EEEA3BC}">
      <text>
        <r>
          <rPr>
            <b/>
            <sz val="9"/>
            <color indexed="81"/>
            <rFont val="Tahoma"/>
            <family val="2"/>
          </rPr>
          <t>Caffarelli, Peter - AMS:</t>
        </r>
        <r>
          <rPr>
            <sz val="9"/>
            <color indexed="81"/>
            <rFont val="Tahoma"/>
            <family val="2"/>
          </rPr>
          <t xml:space="preserve">
107+. No longer 92 to 106.</t>
        </r>
      </text>
    </comment>
    <comment ref="J5497" authorId="2" shapeId="0" xr:uid="{4E85726A-F055-4920-8080-828A60AEB7EA}">
      <text>
        <r>
          <rPr>
            <b/>
            <sz val="9"/>
            <color indexed="81"/>
            <rFont val="Tahoma"/>
            <family val="2"/>
          </rPr>
          <t>Caffarelli, Peter - AMS:</t>
        </r>
        <r>
          <rPr>
            <sz val="9"/>
            <color indexed="81"/>
            <rFont val="Tahoma"/>
            <family val="2"/>
          </rPr>
          <t xml:space="preserve">
Previous tariff expired July 31, 2021. Using Item 45700. See Notes tab.</t>
        </r>
      </text>
    </comment>
    <comment ref="J5498" authorId="2" shapeId="0" xr:uid="{9657DD94-F47A-42D4-94F0-CDE3C5F19BC2}">
      <text>
        <r>
          <rPr>
            <b/>
            <sz val="9"/>
            <color indexed="81"/>
            <rFont val="Tahoma"/>
            <family val="2"/>
          </rPr>
          <t>Caffarelli, Peter - AMS:</t>
        </r>
        <r>
          <rPr>
            <sz val="9"/>
            <color indexed="81"/>
            <rFont val="Tahoma"/>
            <family val="2"/>
          </rPr>
          <t xml:space="preserve">
Tariff cancelled.</t>
        </r>
      </text>
    </comment>
    <comment ref="J5501" authorId="2" shapeId="0" xr:uid="{AB0AB773-2CB1-4DCE-91CA-DA44E2D5ACEA}">
      <text>
        <r>
          <rPr>
            <b/>
            <sz val="9"/>
            <color indexed="81"/>
            <rFont val="Tahoma"/>
            <family val="2"/>
          </rPr>
          <t>Caffarelli, Peter - AMS:</t>
        </r>
        <r>
          <rPr>
            <sz val="9"/>
            <color indexed="81"/>
            <rFont val="Tahoma"/>
            <family val="2"/>
          </rPr>
          <t xml:space="preserve">
107+ cars.</t>
        </r>
      </text>
    </comment>
    <comment ref="J5509" authorId="2" shapeId="0" xr:uid="{FE1E0443-68E3-493F-97D9-BC62504E7B32}">
      <text>
        <r>
          <rPr>
            <b/>
            <sz val="9"/>
            <color indexed="81"/>
            <rFont val="Tahoma"/>
            <family val="2"/>
          </rPr>
          <t>Caffarelli, Peter - AMS:</t>
        </r>
        <r>
          <rPr>
            <sz val="9"/>
            <color indexed="81"/>
            <rFont val="Tahoma"/>
            <family val="2"/>
          </rPr>
          <t xml:space="preserve">
107+. No longer 92 to 106.</t>
        </r>
      </text>
    </comment>
    <comment ref="J5511" authorId="2" shapeId="0" xr:uid="{D2D62257-6154-431A-87D1-DF5F8B718E64}">
      <text>
        <r>
          <rPr>
            <b/>
            <sz val="9"/>
            <color indexed="81"/>
            <rFont val="Tahoma"/>
            <family val="2"/>
          </rPr>
          <t>Caffarelli, Peter - AMS:</t>
        </r>
        <r>
          <rPr>
            <sz val="9"/>
            <color indexed="81"/>
            <rFont val="Tahoma"/>
            <family val="2"/>
          </rPr>
          <t xml:space="preserve">
107+. No longer 92 to 106.</t>
        </r>
      </text>
    </comment>
    <comment ref="J5512" authorId="2" shapeId="0" xr:uid="{A727AE50-764B-4FDC-A22F-E516572B2137}">
      <text>
        <r>
          <rPr>
            <b/>
            <sz val="9"/>
            <color indexed="81"/>
            <rFont val="Tahoma"/>
            <family val="2"/>
          </rPr>
          <t>Caffarelli, Peter - AMS:</t>
        </r>
        <r>
          <rPr>
            <sz val="9"/>
            <color indexed="81"/>
            <rFont val="Tahoma"/>
            <family val="2"/>
          </rPr>
          <t xml:space="preserve">
UP 4052 (1105-A)</t>
        </r>
      </text>
    </comment>
    <comment ref="J5513" authorId="2" shapeId="0" xr:uid="{E5C11555-7374-4AF8-8F49-87D3A5D45DAF}">
      <text>
        <r>
          <rPr>
            <b/>
            <sz val="9"/>
            <color indexed="81"/>
            <rFont val="Tahoma"/>
            <family val="2"/>
          </rPr>
          <t>Caffarelli, Peter - AMS:</t>
        </r>
        <r>
          <rPr>
            <sz val="9"/>
            <color indexed="81"/>
            <rFont val="Tahoma"/>
            <family val="2"/>
          </rPr>
          <t xml:space="preserve">
Previous tariff expired July 31, 2021. Using Item 45452. See Notes tab.</t>
        </r>
      </text>
    </comment>
    <comment ref="J5515" authorId="2" shapeId="0" xr:uid="{1BB12DBD-0174-4399-AEDE-8A2F4751B2C6}">
      <text>
        <r>
          <rPr>
            <b/>
            <sz val="9"/>
            <color indexed="81"/>
            <rFont val="Tahoma"/>
            <family val="2"/>
          </rPr>
          <t>Caffarelli, Peter - AMS:</t>
        </r>
        <r>
          <rPr>
            <sz val="9"/>
            <color indexed="81"/>
            <rFont val="Tahoma"/>
            <family val="2"/>
          </rPr>
          <t xml:space="preserve">
107+. No longer 92 to 106.
UP 4052 (7500-I)</t>
        </r>
      </text>
    </comment>
    <comment ref="J5517" authorId="2" shapeId="0" xr:uid="{291C7257-DA0A-4C00-B032-2A792F3FD8F3}">
      <text>
        <r>
          <rPr>
            <b/>
            <sz val="9"/>
            <color indexed="81"/>
            <rFont val="Tahoma"/>
            <family val="2"/>
          </rPr>
          <t>Caffarelli, Peter - AMS:</t>
        </r>
        <r>
          <rPr>
            <sz val="9"/>
            <color indexed="81"/>
            <rFont val="Tahoma"/>
            <family val="2"/>
          </rPr>
          <t xml:space="preserve">
107+. No longer 92 to 106.
UP 4052 (7500-I)</t>
        </r>
      </text>
    </comment>
    <comment ref="J5518" authorId="2" shapeId="0" xr:uid="{5D609DBC-3FC7-4C3F-9E0A-A815CAC89B87}">
      <text>
        <r>
          <rPr>
            <b/>
            <sz val="9"/>
            <color indexed="81"/>
            <rFont val="Tahoma"/>
            <family val="2"/>
          </rPr>
          <t>Caffarelli, Peter - AMS:</t>
        </r>
        <r>
          <rPr>
            <sz val="9"/>
            <color indexed="81"/>
            <rFont val="Tahoma"/>
            <family val="2"/>
          </rPr>
          <t xml:space="preserve">
Tariff cancelled.</t>
        </r>
      </text>
    </comment>
    <comment ref="J5519" authorId="2" shapeId="0" xr:uid="{1F70844C-669F-4371-BC8D-A7676FB5DEA4}">
      <text>
        <r>
          <rPr>
            <b/>
            <sz val="9"/>
            <color indexed="81"/>
            <rFont val="Tahoma"/>
            <family val="2"/>
          </rPr>
          <t>Caffarelli, Peter - AMS:</t>
        </r>
        <r>
          <rPr>
            <sz val="9"/>
            <color indexed="81"/>
            <rFont val="Tahoma"/>
            <family val="2"/>
          </rPr>
          <t xml:space="preserve">
92 to 106 rate is no longer offered.</t>
        </r>
      </text>
    </comment>
    <comment ref="J5521" authorId="2" shapeId="0" xr:uid="{D5568D7E-6A9B-45C3-BCE3-C4E953C43293}">
      <text>
        <r>
          <rPr>
            <b/>
            <sz val="9"/>
            <color indexed="81"/>
            <rFont val="Tahoma"/>
            <family val="2"/>
          </rPr>
          <t>Caffarelli, Peter - AMS:</t>
        </r>
        <r>
          <rPr>
            <sz val="9"/>
            <color indexed="81"/>
            <rFont val="Tahoma"/>
            <family val="2"/>
          </rPr>
          <t xml:space="preserve">
92 to 106. No longer 69-91.</t>
        </r>
      </text>
    </comment>
    <comment ref="J5524" authorId="2" shapeId="0" xr:uid="{EF6B6CFA-109A-4B1E-895B-AE3D473DAF99}">
      <text>
        <r>
          <rPr>
            <b/>
            <sz val="9"/>
            <color indexed="81"/>
            <rFont val="Tahoma"/>
            <family val="2"/>
          </rPr>
          <t>Caffarelli, Peter - AMS:</t>
        </r>
        <r>
          <rPr>
            <sz val="9"/>
            <color indexed="81"/>
            <rFont val="Tahoma"/>
            <family val="2"/>
          </rPr>
          <t xml:space="preserve">
92 to 106. No longer 69-91.</t>
        </r>
      </text>
    </comment>
    <comment ref="J5525" authorId="2" shapeId="0" xr:uid="{976E4806-434E-49E8-93DE-D7CEDFA381DB}">
      <text>
        <r>
          <rPr>
            <b/>
            <sz val="9"/>
            <color indexed="81"/>
            <rFont val="Tahoma"/>
            <family val="2"/>
          </rPr>
          <t>Caffarelli, Peter - AMS:</t>
        </r>
        <r>
          <rPr>
            <sz val="9"/>
            <color indexed="81"/>
            <rFont val="Tahoma"/>
            <family val="2"/>
          </rPr>
          <t xml:space="preserve">
92 to 106. No longer 69-91.</t>
        </r>
      </text>
    </comment>
    <comment ref="J5526" authorId="1" shapeId="0" xr:uid="{2BC32E63-8761-411C-A531-C4E5620CD38A}">
      <text>
        <r>
          <rPr>
            <b/>
            <sz val="9"/>
            <color indexed="81"/>
            <rFont val="Tahoma"/>
            <family val="2"/>
          </rPr>
          <t>Adam Sparger:</t>
        </r>
        <r>
          <rPr>
            <sz val="9"/>
            <color indexed="81"/>
            <rFont val="Tahoma"/>
            <family val="2"/>
          </rPr>
          <t xml:space="preserve">
25-49 cars</t>
        </r>
      </text>
    </comment>
    <comment ref="J5530" authorId="2" shapeId="0" xr:uid="{93D1F83E-1E1D-4947-87CF-62EF43CA14DA}">
      <text>
        <r>
          <rPr>
            <b/>
            <sz val="9"/>
            <color indexed="81"/>
            <rFont val="Tahoma"/>
            <family val="2"/>
          </rPr>
          <t>Caffarelli, Peter - AMS:</t>
        </r>
        <r>
          <rPr>
            <sz val="9"/>
            <color indexed="81"/>
            <rFont val="Tahoma"/>
            <family val="2"/>
          </rPr>
          <t xml:space="preserve">
107+. No longer 92 to 106.</t>
        </r>
      </text>
    </comment>
    <comment ref="J5535" authorId="2" shapeId="0" xr:uid="{352A580C-3BB8-45BF-8244-FA822598FBC8}">
      <text>
        <r>
          <rPr>
            <b/>
            <sz val="9"/>
            <color indexed="81"/>
            <rFont val="Tahoma"/>
            <family val="2"/>
          </rPr>
          <t>Caffarelli, Peter - AMS:</t>
        </r>
        <r>
          <rPr>
            <sz val="9"/>
            <color indexed="81"/>
            <rFont val="Tahoma"/>
            <family val="2"/>
          </rPr>
          <t xml:space="preserve">
Previous tariff expired July 31, 2021. Using Item 45700. See Notes tab.</t>
        </r>
      </text>
    </comment>
    <comment ref="J5536" authorId="2" shapeId="0" xr:uid="{0EE0D417-9F15-4847-8D6E-1A4FCEEDF70B}">
      <text>
        <r>
          <rPr>
            <b/>
            <sz val="9"/>
            <color indexed="81"/>
            <rFont val="Tahoma"/>
            <family val="2"/>
          </rPr>
          <t>Caffarelli, Peter - AMS:</t>
        </r>
        <r>
          <rPr>
            <sz val="9"/>
            <color indexed="81"/>
            <rFont val="Tahoma"/>
            <family val="2"/>
          </rPr>
          <t xml:space="preserve">
Tariff cancelled.</t>
        </r>
      </text>
    </comment>
    <comment ref="J5539" authorId="2" shapeId="0" xr:uid="{8770B1B4-A161-48CE-85F2-C738AA93C352}">
      <text>
        <r>
          <rPr>
            <b/>
            <sz val="9"/>
            <color indexed="81"/>
            <rFont val="Tahoma"/>
            <family val="2"/>
          </rPr>
          <t>Caffarelli, Peter - AMS:</t>
        </r>
        <r>
          <rPr>
            <sz val="9"/>
            <color indexed="81"/>
            <rFont val="Tahoma"/>
            <family val="2"/>
          </rPr>
          <t xml:space="preserve">
107+ cars.</t>
        </r>
      </text>
    </comment>
    <comment ref="J5547" authorId="2" shapeId="0" xr:uid="{F2C548BF-7D2A-4AF0-B1F0-2E16BA8D9796}">
      <text>
        <r>
          <rPr>
            <b/>
            <sz val="9"/>
            <color indexed="81"/>
            <rFont val="Tahoma"/>
            <family val="2"/>
          </rPr>
          <t>Caffarelli, Peter - AMS:</t>
        </r>
        <r>
          <rPr>
            <sz val="9"/>
            <color indexed="81"/>
            <rFont val="Tahoma"/>
            <family val="2"/>
          </rPr>
          <t xml:space="preserve">
107+. No longer 92 to 106.</t>
        </r>
      </text>
    </comment>
    <comment ref="J5549" authorId="2" shapeId="0" xr:uid="{EF92374D-1128-43DD-AD42-11D1ABCDE534}">
      <text>
        <r>
          <rPr>
            <b/>
            <sz val="9"/>
            <color indexed="81"/>
            <rFont val="Tahoma"/>
            <family val="2"/>
          </rPr>
          <t>Caffarelli, Peter - AMS:</t>
        </r>
        <r>
          <rPr>
            <sz val="9"/>
            <color indexed="81"/>
            <rFont val="Tahoma"/>
            <family val="2"/>
          </rPr>
          <t xml:space="preserve">
107+. No longer 92 to 106.</t>
        </r>
      </text>
    </comment>
    <comment ref="J5550" authorId="2" shapeId="0" xr:uid="{09BC4EF5-629D-440A-AA0F-706E59FEA3E1}">
      <text>
        <r>
          <rPr>
            <b/>
            <sz val="9"/>
            <color indexed="81"/>
            <rFont val="Tahoma"/>
            <family val="2"/>
          </rPr>
          <t>Caffarelli, Peter - AMS:</t>
        </r>
        <r>
          <rPr>
            <sz val="9"/>
            <color indexed="81"/>
            <rFont val="Tahoma"/>
            <family val="2"/>
          </rPr>
          <t xml:space="preserve">
UP 4052 (1105-A)</t>
        </r>
      </text>
    </comment>
    <comment ref="J5551" authorId="2" shapeId="0" xr:uid="{E12CF02A-C153-43E4-BFA2-FE5C2C877866}">
      <text>
        <r>
          <rPr>
            <b/>
            <sz val="9"/>
            <color indexed="81"/>
            <rFont val="Tahoma"/>
            <family val="2"/>
          </rPr>
          <t>Caffarelli, Peter - AMS:</t>
        </r>
        <r>
          <rPr>
            <sz val="9"/>
            <color indexed="81"/>
            <rFont val="Tahoma"/>
            <family val="2"/>
          </rPr>
          <t xml:space="preserve">
Previous tariff expired July 31, 2021. Using Item 45452. See Notes tab.</t>
        </r>
      </text>
    </comment>
    <comment ref="J5553" authorId="2" shapeId="0" xr:uid="{A4C9D09C-BCDD-4E86-AE88-ABC23162CD38}">
      <text>
        <r>
          <rPr>
            <b/>
            <sz val="9"/>
            <color indexed="81"/>
            <rFont val="Tahoma"/>
            <family val="2"/>
          </rPr>
          <t>Caffarelli, Peter - AMS:</t>
        </r>
        <r>
          <rPr>
            <sz val="9"/>
            <color indexed="81"/>
            <rFont val="Tahoma"/>
            <family val="2"/>
          </rPr>
          <t xml:space="preserve">
107+. No longer 92 to 106.
UP 4052 (7500-I)</t>
        </r>
      </text>
    </comment>
    <comment ref="J5555" authorId="2" shapeId="0" xr:uid="{953EA399-67EB-4248-A71B-656618DC97D0}">
      <text>
        <r>
          <rPr>
            <b/>
            <sz val="9"/>
            <color indexed="81"/>
            <rFont val="Tahoma"/>
            <family val="2"/>
          </rPr>
          <t>Caffarelli, Peter - AMS:</t>
        </r>
        <r>
          <rPr>
            <sz val="9"/>
            <color indexed="81"/>
            <rFont val="Tahoma"/>
            <family val="2"/>
          </rPr>
          <t xml:space="preserve">
107+. No longer 92 to 106.
UP 4052 (7500-I)</t>
        </r>
      </text>
    </comment>
    <comment ref="J5556" authorId="2" shapeId="0" xr:uid="{7669D39D-A5FC-478D-81D7-D40C5C2B240F}">
      <text>
        <r>
          <rPr>
            <b/>
            <sz val="9"/>
            <color indexed="81"/>
            <rFont val="Tahoma"/>
            <family val="2"/>
          </rPr>
          <t>Caffarelli, Peter - AMS:</t>
        </r>
        <r>
          <rPr>
            <sz val="9"/>
            <color indexed="81"/>
            <rFont val="Tahoma"/>
            <family val="2"/>
          </rPr>
          <t xml:space="preserve">
Tariff cancelled.</t>
        </r>
      </text>
    </comment>
    <comment ref="J5557" authorId="2" shapeId="0" xr:uid="{8BFB37C1-0E22-4F49-A33B-14432C3CF224}">
      <text>
        <r>
          <rPr>
            <b/>
            <sz val="9"/>
            <color indexed="81"/>
            <rFont val="Tahoma"/>
            <family val="2"/>
          </rPr>
          <t>Caffarelli, Peter - AMS:</t>
        </r>
        <r>
          <rPr>
            <sz val="9"/>
            <color indexed="81"/>
            <rFont val="Tahoma"/>
            <family val="2"/>
          </rPr>
          <t xml:space="preserve">
92 to 106 rate is no longer offered.</t>
        </r>
      </text>
    </comment>
    <comment ref="J5559" authorId="2" shapeId="0" xr:uid="{2BED33F8-F052-4866-A546-F42C79CA492C}">
      <text>
        <r>
          <rPr>
            <b/>
            <sz val="9"/>
            <color indexed="81"/>
            <rFont val="Tahoma"/>
            <family val="2"/>
          </rPr>
          <t>Caffarelli, Peter - AMS:</t>
        </r>
        <r>
          <rPr>
            <sz val="9"/>
            <color indexed="81"/>
            <rFont val="Tahoma"/>
            <family val="2"/>
          </rPr>
          <t xml:space="preserve">
92 to 106. No longer 69-91.</t>
        </r>
      </text>
    </comment>
    <comment ref="J5562" authorId="2" shapeId="0" xr:uid="{1B99D523-1F6F-475C-B9D3-32B29865104D}">
      <text>
        <r>
          <rPr>
            <b/>
            <sz val="9"/>
            <color indexed="81"/>
            <rFont val="Tahoma"/>
            <family val="2"/>
          </rPr>
          <t>Caffarelli, Peter - AMS:</t>
        </r>
        <r>
          <rPr>
            <sz val="9"/>
            <color indexed="81"/>
            <rFont val="Tahoma"/>
            <family val="2"/>
          </rPr>
          <t xml:space="preserve">
92 to 106. No longer 69-91.</t>
        </r>
      </text>
    </comment>
    <comment ref="J5563" authorId="2" shapeId="0" xr:uid="{926FD178-4A48-409B-A23F-A21553D0F79C}">
      <text>
        <r>
          <rPr>
            <b/>
            <sz val="9"/>
            <color indexed="81"/>
            <rFont val="Tahoma"/>
            <family val="2"/>
          </rPr>
          <t>Caffarelli, Peter - AMS:</t>
        </r>
        <r>
          <rPr>
            <sz val="9"/>
            <color indexed="81"/>
            <rFont val="Tahoma"/>
            <family val="2"/>
          </rPr>
          <t xml:space="preserve">
92 to 106. No longer 69-91.</t>
        </r>
      </text>
    </comment>
    <comment ref="J5564" authorId="1" shapeId="0" xr:uid="{95CA1181-7401-44CD-912B-BBEED5B74991}">
      <text>
        <r>
          <rPr>
            <b/>
            <sz val="9"/>
            <color indexed="81"/>
            <rFont val="Tahoma"/>
            <family val="2"/>
          </rPr>
          <t>Adam Sparger:</t>
        </r>
        <r>
          <rPr>
            <sz val="9"/>
            <color indexed="81"/>
            <rFont val="Tahoma"/>
            <family val="2"/>
          </rPr>
          <t xml:space="preserve">
25-49 cars</t>
        </r>
      </text>
    </comment>
    <comment ref="J5568" authorId="2" shapeId="0" xr:uid="{5796C8F5-634B-4065-A027-EEDDA7A69484}">
      <text>
        <r>
          <rPr>
            <b/>
            <sz val="9"/>
            <color indexed="81"/>
            <rFont val="Tahoma"/>
            <family val="2"/>
          </rPr>
          <t>Caffarelli, Peter - AMS:</t>
        </r>
        <r>
          <rPr>
            <sz val="9"/>
            <color indexed="81"/>
            <rFont val="Tahoma"/>
            <family val="2"/>
          </rPr>
          <t xml:space="preserve">
107+. No longer 92 to 106.</t>
        </r>
      </text>
    </comment>
    <comment ref="J5573" authorId="2" shapeId="0" xr:uid="{4615A3B4-699F-424A-871F-2907E3C688FA}">
      <text>
        <r>
          <rPr>
            <b/>
            <sz val="9"/>
            <color indexed="81"/>
            <rFont val="Tahoma"/>
            <family val="2"/>
          </rPr>
          <t>Caffarelli, Peter - AMS:</t>
        </r>
        <r>
          <rPr>
            <sz val="9"/>
            <color indexed="81"/>
            <rFont val="Tahoma"/>
            <family val="2"/>
          </rPr>
          <t xml:space="preserve">
Previous tariff expired July 31, 2021. Using Item 45700. See Notes tab.</t>
        </r>
      </text>
    </comment>
    <comment ref="J5574" authorId="2" shapeId="0" xr:uid="{E6E8BC5F-F12D-44A8-9EEF-0F2CA686234F}">
      <text>
        <r>
          <rPr>
            <b/>
            <sz val="9"/>
            <color indexed="81"/>
            <rFont val="Tahoma"/>
            <family val="2"/>
          </rPr>
          <t>Caffarelli, Peter - AMS:</t>
        </r>
        <r>
          <rPr>
            <sz val="9"/>
            <color indexed="81"/>
            <rFont val="Tahoma"/>
            <family val="2"/>
          </rPr>
          <t xml:space="preserve">
Tariff cancelled.</t>
        </r>
      </text>
    </comment>
    <comment ref="J5577" authorId="2" shapeId="0" xr:uid="{1CFA781A-C28E-4ABA-BA9D-6DA509B0402B}">
      <text>
        <r>
          <rPr>
            <b/>
            <sz val="9"/>
            <color indexed="81"/>
            <rFont val="Tahoma"/>
            <family val="2"/>
          </rPr>
          <t>Caffarelli, Peter - AMS:</t>
        </r>
        <r>
          <rPr>
            <sz val="9"/>
            <color indexed="81"/>
            <rFont val="Tahoma"/>
            <family val="2"/>
          </rPr>
          <t xml:space="preserve">
107+ cars.</t>
        </r>
      </text>
    </comment>
    <comment ref="J5585" authorId="2" shapeId="0" xr:uid="{A82B2F54-9A42-4F1A-A178-9068409432DB}">
      <text>
        <r>
          <rPr>
            <b/>
            <sz val="9"/>
            <color indexed="81"/>
            <rFont val="Tahoma"/>
            <family val="2"/>
          </rPr>
          <t>Caffarelli, Peter - AMS:</t>
        </r>
        <r>
          <rPr>
            <sz val="9"/>
            <color indexed="81"/>
            <rFont val="Tahoma"/>
            <family val="2"/>
          </rPr>
          <t xml:space="preserve">
107+. No longer 92 to 106.</t>
        </r>
      </text>
    </comment>
    <comment ref="J5587" authorId="2" shapeId="0" xr:uid="{D33886E1-A820-42F5-B089-A688863AF7D8}">
      <text>
        <r>
          <rPr>
            <b/>
            <sz val="9"/>
            <color indexed="81"/>
            <rFont val="Tahoma"/>
            <family val="2"/>
          </rPr>
          <t>Caffarelli, Peter - AMS:</t>
        </r>
        <r>
          <rPr>
            <sz val="9"/>
            <color indexed="81"/>
            <rFont val="Tahoma"/>
            <family val="2"/>
          </rPr>
          <t xml:space="preserve">
107+. No longer 92 to 106.</t>
        </r>
      </text>
    </comment>
    <comment ref="J5588" authorId="2" shapeId="0" xr:uid="{513451A3-3473-4848-9190-3377F6341944}">
      <text>
        <r>
          <rPr>
            <b/>
            <sz val="9"/>
            <color indexed="81"/>
            <rFont val="Tahoma"/>
            <family val="2"/>
          </rPr>
          <t>Caffarelli, Peter - AMS:</t>
        </r>
        <r>
          <rPr>
            <sz val="9"/>
            <color indexed="81"/>
            <rFont val="Tahoma"/>
            <family val="2"/>
          </rPr>
          <t xml:space="preserve">
UP 4052 (1105-A)</t>
        </r>
      </text>
    </comment>
    <comment ref="J5589" authorId="2" shapeId="0" xr:uid="{8AD5B3C3-ECFB-478B-8C5D-1D4DD92DB2EC}">
      <text>
        <r>
          <rPr>
            <b/>
            <sz val="9"/>
            <color indexed="81"/>
            <rFont val="Tahoma"/>
            <family val="2"/>
          </rPr>
          <t>Caffarelli, Peter - AMS:</t>
        </r>
        <r>
          <rPr>
            <sz val="9"/>
            <color indexed="81"/>
            <rFont val="Tahoma"/>
            <family val="2"/>
          </rPr>
          <t xml:space="preserve">
Previous tariff expired July 31, 2021. Using Item 45452. See Notes tab.</t>
        </r>
      </text>
    </comment>
    <comment ref="J5591" authorId="2" shapeId="0" xr:uid="{A73F97AC-180A-4213-AD2A-B2CC357EE339}">
      <text>
        <r>
          <rPr>
            <b/>
            <sz val="9"/>
            <color indexed="81"/>
            <rFont val="Tahoma"/>
            <family val="2"/>
          </rPr>
          <t>Caffarelli, Peter - AMS:</t>
        </r>
        <r>
          <rPr>
            <sz val="9"/>
            <color indexed="81"/>
            <rFont val="Tahoma"/>
            <family val="2"/>
          </rPr>
          <t xml:space="preserve">
107+. No longer 92 to 106.
UP 4052 (7500-I)</t>
        </r>
      </text>
    </comment>
    <comment ref="J5593" authorId="2" shapeId="0" xr:uid="{6C145D75-2899-4479-B635-13859A827785}">
      <text>
        <r>
          <rPr>
            <b/>
            <sz val="9"/>
            <color indexed="81"/>
            <rFont val="Tahoma"/>
            <family val="2"/>
          </rPr>
          <t>Caffarelli, Peter - AMS:</t>
        </r>
        <r>
          <rPr>
            <sz val="9"/>
            <color indexed="81"/>
            <rFont val="Tahoma"/>
            <family val="2"/>
          </rPr>
          <t xml:space="preserve">
107+. No longer 92 to 106.
UP 4052 (7500-I)</t>
        </r>
      </text>
    </comment>
    <comment ref="J5594" authorId="2" shapeId="0" xr:uid="{D04CEB77-F454-40A7-9E6A-A22F80826FA7}">
      <text>
        <r>
          <rPr>
            <b/>
            <sz val="9"/>
            <color indexed="81"/>
            <rFont val="Tahoma"/>
            <family val="2"/>
          </rPr>
          <t>Caffarelli, Peter - AMS:</t>
        </r>
        <r>
          <rPr>
            <sz val="9"/>
            <color indexed="81"/>
            <rFont val="Tahoma"/>
            <family val="2"/>
          </rPr>
          <t xml:space="preserve">
Tariff cancelled.</t>
        </r>
      </text>
    </comment>
    <comment ref="J5595" authorId="2" shapeId="0" xr:uid="{09667036-4B72-43F4-9AC7-20A0A6912961}">
      <text>
        <r>
          <rPr>
            <b/>
            <sz val="9"/>
            <color indexed="81"/>
            <rFont val="Tahoma"/>
            <family val="2"/>
          </rPr>
          <t>Caffarelli, Peter - AMS:</t>
        </r>
        <r>
          <rPr>
            <sz val="9"/>
            <color indexed="81"/>
            <rFont val="Tahoma"/>
            <family val="2"/>
          </rPr>
          <t xml:space="preserve">
92 to 106 rate is no longer offered.</t>
        </r>
      </text>
    </comment>
    <comment ref="J5597" authorId="2" shapeId="0" xr:uid="{AA39F5B6-2A43-41D4-88FF-C25C6ED9D87F}">
      <text>
        <r>
          <rPr>
            <b/>
            <sz val="9"/>
            <color indexed="81"/>
            <rFont val="Tahoma"/>
            <family val="2"/>
          </rPr>
          <t>Caffarelli, Peter - AMS:</t>
        </r>
        <r>
          <rPr>
            <sz val="9"/>
            <color indexed="81"/>
            <rFont val="Tahoma"/>
            <family val="2"/>
          </rPr>
          <t xml:space="preserve">
92 to 106. No longer 69-91.</t>
        </r>
      </text>
    </comment>
    <comment ref="J5600" authorId="2" shapeId="0" xr:uid="{6C004EDB-4476-4C38-BF1A-4F4606A4DA15}">
      <text>
        <r>
          <rPr>
            <b/>
            <sz val="9"/>
            <color indexed="81"/>
            <rFont val="Tahoma"/>
            <family val="2"/>
          </rPr>
          <t>Caffarelli, Peter - AMS:</t>
        </r>
        <r>
          <rPr>
            <sz val="9"/>
            <color indexed="81"/>
            <rFont val="Tahoma"/>
            <family val="2"/>
          </rPr>
          <t xml:space="preserve">
92 to 106. No longer 69-91.</t>
        </r>
      </text>
    </comment>
    <comment ref="J5601" authorId="2" shapeId="0" xr:uid="{0FC3591C-3E29-42FA-A11B-3B89FA536E7F}">
      <text>
        <r>
          <rPr>
            <b/>
            <sz val="9"/>
            <color indexed="81"/>
            <rFont val="Tahoma"/>
            <family val="2"/>
          </rPr>
          <t>Caffarelli, Peter - AMS:</t>
        </r>
        <r>
          <rPr>
            <sz val="9"/>
            <color indexed="81"/>
            <rFont val="Tahoma"/>
            <family val="2"/>
          </rPr>
          <t xml:space="preserve">
92 to 106. No longer 69-91.</t>
        </r>
      </text>
    </comment>
    <comment ref="J5602" authorId="1" shapeId="0" xr:uid="{21F5134D-CAC1-4764-9806-80A2749F1756}">
      <text>
        <r>
          <rPr>
            <b/>
            <sz val="9"/>
            <color indexed="81"/>
            <rFont val="Tahoma"/>
            <family val="2"/>
          </rPr>
          <t>Adam Sparger:</t>
        </r>
        <r>
          <rPr>
            <sz val="9"/>
            <color indexed="81"/>
            <rFont val="Tahoma"/>
            <family val="2"/>
          </rPr>
          <t xml:space="preserve">
25-49 cars</t>
        </r>
      </text>
    </comment>
    <comment ref="J5606" authorId="2" shapeId="0" xr:uid="{8826B954-6CDE-4791-AE5B-3CE32E9FD28B}">
      <text>
        <r>
          <rPr>
            <b/>
            <sz val="9"/>
            <color indexed="81"/>
            <rFont val="Tahoma"/>
            <family val="2"/>
          </rPr>
          <t>Caffarelli, Peter - AMS:</t>
        </r>
        <r>
          <rPr>
            <sz val="9"/>
            <color indexed="81"/>
            <rFont val="Tahoma"/>
            <family val="2"/>
          </rPr>
          <t xml:space="preserve">
107+. No longer 92 to 106.</t>
        </r>
      </text>
    </comment>
    <comment ref="J5611" authorId="2" shapeId="0" xr:uid="{36EECB17-2123-4302-B06C-44921484D3C1}">
      <text>
        <r>
          <rPr>
            <b/>
            <sz val="9"/>
            <color indexed="81"/>
            <rFont val="Tahoma"/>
            <family val="2"/>
          </rPr>
          <t>Caffarelli, Peter - AMS:</t>
        </r>
        <r>
          <rPr>
            <sz val="9"/>
            <color indexed="81"/>
            <rFont val="Tahoma"/>
            <family val="2"/>
          </rPr>
          <t xml:space="preserve">
Previous tariff expired July 31, 2021. Using Item 45700. See Notes tab.</t>
        </r>
      </text>
    </comment>
    <comment ref="J5612" authorId="2" shapeId="0" xr:uid="{D2BAF46C-1266-4BD9-8140-CDDC136793DE}">
      <text>
        <r>
          <rPr>
            <b/>
            <sz val="9"/>
            <color indexed="81"/>
            <rFont val="Tahoma"/>
            <family val="2"/>
          </rPr>
          <t>Caffarelli, Peter - AMS:</t>
        </r>
        <r>
          <rPr>
            <sz val="9"/>
            <color indexed="81"/>
            <rFont val="Tahoma"/>
            <family val="2"/>
          </rPr>
          <t xml:space="preserve">
Tariff cancelled.</t>
        </r>
      </text>
    </comment>
    <comment ref="J5615" authorId="2" shapeId="0" xr:uid="{27EB5FAE-A3F6-4B24-9A24-AA7E35BBE15D}">
      <text>
        <r>
          <rPr>
            <b/>
            <sz val="9"/>
            <color indexed="81"/>
            <rFont val="Tahoma"/>
            <family val="2"/>
          </rPr>
          <t>Caffarelli, Peter - AMS:</t>
        </r>
        <r>
          <rPr>
            <sz val="9"/>
            <color indexed="81"/>
            <rFont val="Tahoma"/>
            <family val="2"/>
          </rPr>
          <t xml:space="preserve">
107+ cars.</t>
        </r>
      </text>
    </comment>
    <comment ref="J5623" authorId="2" shapeId="0" xr:uid="{00AB4978-6AD2-4074-B5EC-4BE91D13517D}">
      <text>
        <r>
          <rPr>
            <b/>
            <sz val="9"/>
            <color indexed="81"/>
            <rFont val="Tahoma"/>
            <family val="2"/>
          </rPr>
          <t>Caffarelli, Peter - AMS:</t>
        </r>
        <r>
          <rPr>
            <sz val="9"/>
            <color indexed="81"/>
            <rFont val="Tahoma"/>
            <family val="2"/>
          </rPr>
          <t xml:space="preserve">
107+. No longer 92 to 106.</t>
        </r>
      </text>
    </comment>
    <comment ref="J5625" authorId="2" shapeId="0" xr:uid="{C55E7E88-C4AB-4097-A72E-46B8A79EA0B5}">
      <text>
        <r>
          <rPr>
            <b/>
            <sz val="9"/>
            <color indexed="81"/>
            <rFont val="Tahoma"/>
            <family val="2"/>
          </rPr>
          <t>Caffarelli, Peter - AMS:</t>
        </r>
        <r>
          <rPr>
            <sz val="9"/>
            <color indexed="81"/>
            <rFont val="Tahoma"/>
            <family val="2"/>
          </rPr>
          <t xml:space="preserve">
107+. No longer 92 to 106.</t>
        </r>
      </text>
    </comment>
    <comment ref="J5626" authorId="2" shapeId="0" xr:uid="{752D3BCF-4058-4590-A3B5-DB3935FC2DD6}">
      <text>
        <r>
          <rPr>
            <b/>
            <sz val="9"/>
            <color indexed="81"/>
            <rFont val="Tahoma"/>
            <family val="2"/>
          </rPr>
          <t>Caffarelli, Peter - AMS:</t>
        </r>
        <r>
          <rPr>
            <sz val="9"/>
            <color indexed="81"/>
            <rFont val="Tahoma"/>
            <family val="2"/>
          </rPr>
          <t xml:space="preserve">
UP 4052 (1105-A)</t>
        </r>
      </text>
    </comment>
    <comment ref="J5627" authorId="2" shapeId="0" xr:uid="{5B8BFE36-A8EA-49EF-801F-B9667F47E475}">
      <text>
        <r>
          <rPr>
            <b/>
            <sz val="9"/>
            <color indexed="81"/>
            <rFont val="Tahoma"/>
            <family val="2"/>
          </rPr>
          <t>Caffarelli, Peter - AMS:</t>
        </r>
        <r>
          <rPr>
            <sz val="9"/>
            <color indexed="81"/>
            <rFont val="Tahoma"/>
            <family val="2"/>
          </rPr>
          <t xml:space="preserve">
Previous tariff expired July 31, 2021. Using Item 45452. See Notes tab.</t>
        </r>
      </text>
    </comment>
    <comment ref="J5629" authorId="2" shapeId="0" xr:uid="{758802D2-C444-447F-9C32-5A8BA64C5F39}">
      <text>
        <r>
          <rPr>
            <b/>
            <sz val="9"/>
            <color indexed="81"/>
            <rFont val="Tahoma"/>
            <family val="2"/>
          </rPr>
          <t>Caffarelli, Peter - AMS:</t>
        </r>
        <r>
          <rPr>
            <sz val="9"/>
            <color indexed="81"/>
            <rFont val="Tahoma"/>
            <family val="2"/>
          </rPr>
          <t xml:space="preserve">
107+. No longer 92 to 106.
UP 4052 (7500-I)</t>
        </r>
      </text>
    </comment>
    <comment ref="J5631" authorId="2" shapeId="0" xr:uid="{CB669A4D-DF47-4239-A0A4-11576F750FC8}">
      <text>
        <r>
          <rPr>
            <b/>
            <sz val="9"/>
            <color indexed="81"/>
            <rFont val="Tahoma"/>
            <family val="2"/>
          </rPr>
          <t>Caffarelli, Peter - AMS:</t>
        </r>
        <r>
          <rPr>
            <sz val="9"/>
            <color indexed="81"/>
            <rFont val="Tahoma"/>
            <family val="2"/>
          </rPr>
          <t xml:space="preserve">
107+. No longer 92 to 106.
UP 4052 (7500-I)</t>
        </r>
      </text>
    </comment>
    <comment ref="J5632" authorId="2" shapeId="0" xr:uid="{78F2AB46-070B-4EBC-9194-41722F440547}">
      <text>
        <r>
          <rPr>
            <b/>
            <sz val="9"/>
            <color indexed="81"/>
            <rFont val="Tahoma"/>
            <family val="2"/>
          </rPr>
          <t>Caffarelli, Peter - AMS:</t>
        </r>
        <r>
          <rPr>
            <sz val="9"/>
            <color indexed="81"/>
            <rFont val="Tahoma"/>
            <family val="2"/>
          </rPr>
          <t xml:space="preserve">
Tariff cancelled.</t>
        </r>
      </text>
    </comment>
    <comment ref="J5633" authorId="2" shapeId="0" xr:uid="{62A93353-6245-47ED-A343-481BB5A6DC38}">
      <text>
        <r>
          <rPr>
            <b/>
            <sz val="9"/>
            <color indexed="81"/>
            <rFont val="Tahoma"/>
            <family val="2"/>
          </rPr>
          <t>Caffarelli, Peter - AMS:</t>
        </r>
        <r>
          <rPr>
            <sz val="9"/>
            <color indexed="81"/>
            <rFont val="Tahoma"/>
            <family val="2"/>
          </rPr>
          <t xml:space="preserve">
92 to 106 rate is no longer offered.</t>
        </r>
      </text>
    </comment>
    <comment ref="J5635" authorId="2" shapeId="0" xr:uid="{3635A934-CD34-4678-B4B2-5F68F9F4A7E9}">
      <text>
        <r>
          <rPr>
            <b/>
            <sz val="9"/>
            <color indexed="81"/>
            <rFont val="Tahoma"/>
            <family val="2"/>
          </rPr>
          <t>Caffarelli, Peter - AMS:</t>
        </r>
        <r>
          <rPr>
            <sz val="9"/>
            <color indexed="81"/>
            <rFont val="Tahoma"/>
            <family val="2"/>
          </rPr>
          <t xml:space="preserve">
92 to 106. No longer 69-91.</t>
        </r>
      </text>
    </comment>
    <comment ref="J5638" authorId="2" shapeId="0" xr:uid="{D30CC0ED-71E0-4AAF-BDE1-DF759A5C7D1B}">
      <text>
        <r>
          <rPr>
            <b/>
            <sz val="9"/>
            <color indexed="81"/>
            <rFont val="Tahoma"/>
            <family val="2"/>
          </rPr>
          <t>Caffarelli, Peter - AMS:</t>
        </r>
        <r>
          <rPr>
            <sz val="9"/>
            <color indexed="81"/>
            <rFont val="Tahoma"/>
            <family val="2"/>
          </rPr>
          <t xml:space="preserve">
92 to 106. No longer 69-91.</t>
        </r>
      </text>
    </comment>
    <comment ref="J5639" authorId="2" shapeId="0" xr:uid="{9ACE70C2-EF4D-4919-BE29-A167C13EAB20}">
      <text>
        <r>
          <rPr>
            <b/>
            <sz val="9"/>
            <color indexed="81"/>
            <rFont val="Tahoma"/>
            <family val="2"/>
          </rPr>
          <t>Caffarelli, Peter - AMS:</t>
        </r>
        <r>
          <rPr>
            <sz val="9"/>
            <color indexed="81"/>
            <rFont val="Tahoma"/>
            <family val="2"/>
          </rPr>
          <t xml:space="preserve">
92 to 106. No longer 69-91.</t>
        </r>
      </text>
    </comment>
    <comment ref="J5640" authorId="1" shapeId="0" xr:uid="{D7D151F5-1227-4BE0-AB54-3DC51C438AFE}">
      <text>
        <r>
          <rPr>
            <b/>
            <sz val="9"/>
            <color indexed="81"/>
            <rFont val="Tahoma"/>
            <family val="2"/>
          </rPr>
          <t>Adam Sparger:</t>
        </r>
        <r>
          <rPr>
            <sz val="9"/>
            <color indexed="81"/>
            <rFont val="Tahoma"/>
            <family val="2"/>
          </rPr>
          <t xml:space="preserve">
25-49 cars</t>
        </r>
      </text>
    </comment>
    <comment ref="J5644" authorId="2" shapeId="0" xr:uid="{AF6FD17E-5C51-489C-8185-CB08640D884C}">
      <text>
        <r>
          <rPr>
            <b/>
            <sz val="9"/>
            <color indexed="81"/>
            <rFont val="Tahoma"/>
            <family val="2"/>
          </rPr>
          <t>Caffarelli, Peter - AMS:</t>
        </r>
        <r>
          <rPr>
            <sz val="9"/>
            <color indexed="81"/>
            <rFont val="Tahoma"/>
            <family val="2"/>
          </rPr>
          <t xml:space="preserve">
107+. No longer 92 to 106.</t>
        </r>
      </text>
    </comment>
    <comment ref="J5649" authorId="2" shapeId="0" xr:uid="{81CF94B6-14E7-4542-82B5-B57040EE860D}">
      <text>
        <r>
          <rPr>
            <b/>
            <sz val="9"/>
            <color indexed="81"/>
            <rFont val="Tahoma"/>
            <family val="2"/>
          </rPr>
          <t>Caffarelli, Peter - AMS:</t>
        </r>
        <r>
          <rPr>
            <sz val="9"/>
            <color indexed="81"/>
            <rFont val="Tahoma"/>
            <family val="2"/>
          </rPr>
          <t xml:space="preserve">
Previous tariff expired July 31, 2021. Using Item 45700. See Notes tab.</t>
        </r>
      </text>
    </comment>
    <comment ref="J5650" authorId="2" shapeId="0" xr:uid="{4BFB7A08-87CA-4D03-AF56-D5C7E3F766F6}">
      <text>
        <r>
          <rPr>
            <b/>
            <sz val="9"/>
            <color indexed="81"/>
            <rFont val="Tahoma"/>
            <family val="2"/>
          </rPr>
          <t>Caffarelli, Peter - AMS:</t>
        </r>
        <r>
          <rPr>
            <sz val="9"/>
            <color indexed="81"/>
            <rFont val="Tahoma"/>
            <family val="2"/>
          </rPr>
          <t xml:space="preserve">
Tariff cancelled.</t>
        </r>
      </text>
    </comment>
    <comment ref="J5653" authorId="2" shapeId="0" xr:uid="{4FE66D20-9E9E-47AC-96FE-591A8553ADA8}">
      <text>
        <r>
          <rPr>
            <b/>
            <sz val="9"/>
            <color indexed="81"/>
            <rFont val="Tahoma"/>
            <family val="2"/>
          </rPr>
          <t>Caffarelli, Peter - AMS:</t>
        </r>
        <r>
          <rPr>
            <sz val="9"/>
            <color indexed="81"/>
            <rFont val="Tahoma"/>
            <family val="2"/>
          </rPr>
          <t xml:space="preserve">
107+ cars.</t>
        </r>
      </text>
    </comment>
    <comment ref="J5661" authorId="2" shapeId="0" xr:uid="{103DB5F3-E7BA-447E-B284-D8A9BACDDABF}">
      <text>
        <r>
          <rPr>
            <b/>
            <sz val="9"/>
            <color indexed="81"/>
            <rFont val="Tahoma"/>
            <family val="2"/>
          </rPr>
          <t>Caffarelli, Peter - AMS:</t>
        </r>
        <r>
          <rPr>
            <sz val="9"/>
            <color indexed="81"/>
            <rFont val="Tahoma"/>
            <family val="2"/>
          </rPr>
          <t xml:space="preserve">
107+. No longer 92 to 106.</t>
        </r>
      </text>
    </comment>
    <comment ref="J5663" authorId="2" shapeId="0" xr:uid="{A8BB1582-384D-43FE-869D-E258F7F07C42}">
      <text>
        <r>
          <rPr>
            <b/>
            <sz val="9"/>
            <color indexed="81"/>
            <rFont val="Tahoma"/>
            <family val="2"/>
          </rPr>
          <t>Caffarelli, Peter - AMS:</t>
        </r>
        <r>
          <rPr>
            <sz val="9"/>
            <color indexed="81"/>
            <rFont val="Tahoma"/>
            <family val="2"/>
          </rPr>
          <t xml:space="preserve">
107+. No longer 92 to 106.</t>
        </r>
      </text>
    </comment>
    <comment ref="J5664" authorId="2" shapeId="0" xr:uid="{8D9AD916-1DD1-4232-B30D-90C28C97E8E1}">
      <text>
        <r>
          <rPr>
            <b/>
            <sz val="9"/>
            <color indexed="81"/>
            <rFont val="Tahoma"/>
            <family val="2"/>
          </rPr>
          <t>Caffarelli, Peter - AMS:</t>
        </r>
        <r>
          <rPr>
            <sz val="9"/>
            <color indexed="81"/>
            <rFont val="Tahoma"/>
            <family val="2"/>
          </rPr>
          <t xml:space="preserve">
UP 4052 (1105-A)</t>
        </r>
      </text>
    </comment>
    <comment ref="J5665" authorId="2" shapeId="0" xr:uid="{93D1EF25-38E6-4B71-A244-795727002119}">
      <text>
        <r>
          <rPr>
            <b/>
            <sz val="9"/>
            <color indexed="81"/>
            <rFont val="Tahoma"/>
            <family val="2"/>
          </rPr>
          <t>Caffarelli, Peter - AMS:</t>
        </r>
        <r>
          <rPr>
            <sz val="9"/>
            <color indexed="81"/>
            <rFont val="Tahoma"/>
            <family val="2"/>
          </rPr>
          <t xml:space="preserve">
Previous tariff expired July 31, 2021. Using Item 45452. See Notes tab.</t>
        </r>
      </text>
    </comment>
    <comment ref="J5667" authorId="2" shapeId="0" xr:uid="{A6F4D660-648B-4C01-90D9-2226FEC228BF}">
      <text>
        <r>
          <rPr>
            <b/>
            <sz val="9"/>
            <color indexed="81"/>
            <rFont val="Tahoma"/>
            <family val="2"/>
          </rPr>
          <t>Caffarelli, Peter - AMS:</t>
        </r>
        <r>
          <rPr>
            <sz val="9"/>
            <color indexed="81"/>
            <rFont val="Tahoma"/>
            <family val="2"/>
          </rPr>
          <t xml:space="preserve">
107+. No longer 92 to 106.
UP 4052 (7500-I)</t>
        </r>
      </text>
    </comment>
    <comment ref="J5669" authorId="2" shapeId="0" xr:uid="{BC6A8691-7860-4C10-A710-E19106FD4E26}">
      <text>
        <r>
          <rPr>
            <b/>
            <sz val="9"/>
            <color indexed="81"/>
            <rFont val="Tahoma"/>
            <family val="2"/>
          </rPr>
          <t>Caffarelli, Peter - AMS:</t>
        </r>
        <r>
          <rPr>
            <sz val="9"/>
            <color indexed="81"/>
            <rFont val="Tahoma"/>
            <family val="2"/>
          </rPr>
          <t xml:space="preserve">
107+. No longer 92 to 106.
UP 4052 (7500-I)</t>
        </r>
      </text>
    </comment>
    <comment ref="J5670" authorId="2" shapeId="0" xr:uid="{403E29B4-241C-4DFA-A74C-B3598B55D282}">
      <text>
        <r>
          <rPr>
            <b/>
            <sz val="9"/>
            <color indexed="81"/>
            <rFont val="Tahoma"/>
            <family val="2"/>
          </rPr>
          <t>Caffarelli, Peter - AMS:</t>
        </r>
        <r>
          <rPr>
            <sz val="9"/>
            <color indexed="81"/>
            <rFont val="Tahoma"/>
            <family val="2"/>
          </rPr>
          <t xml:space="preserve">
Tariff cancelled.</t>
        </r>
      </text>
    </comment>
    <comment ref="J5671" authorId="2" shapeId="0" xr:uid="{CF4C354C-F80A-4D03-9738-62E47A5D4C63}">
      <text>
        <r>
          <rPr>
            <b/>
            <sz val="9"/>
            <color indexed="81"/>
            <rFont val="Tahoma"/>
            <family val="2"/>
          </rPr>
          <t>Caffarelli, Peter - AMS:</t>
        </r>
        <r>
          <rPr>
            <sz val="9"/>
            <color indexed="81"/>
            <rFont val="Tahoma"/>
            <family val="2"/>
          </rPr>
          <t xml:space="preserve">
92 to 106 rate is no longer offered.</t>
        </r>
      </text>
    </comment>
    <comment ref="J5673" authorId="2" shapeId="0" xr:uid="{ECD9DB03-9B2D-4C68-9ECD-2AA5FE2CF494}">
      <text>
        <r>
          <rPr>
            <b/>
            <sz val="9"/>
            <color indexed="81"/>
            <rFont val="Tahoma"/>
            <family val="2"/>
          </rPr>
          <t>Caffarelli, Peter - AMS:</t>
        </r>
        <r>
          <rPr>
            <sz val="9"/>
            <color indexed="81"/>
            <rFont val="Tahoma"/>
            <family val="2"/>
          </rPr>
          <t xml:space="preserve">
92 to 106. No longer 69-91.</t>
        </r>
      </text>
    </comment>
    <comment ref="J5676" authorId="2" shapeId="0" xr:uid="{D3B219BC-7D4D-478E-BCB7-AC44FC799625}">
      <text>
        <r>
          <rPr>
            <b/>
            <sz val="9"/>
            <color indexed="81"/>
            <rFont val="Tahoma"/>
            <family val="2"/>
          </rPr>
          <t>Caffarelli, Peter - AMS:</t>
        </r>
        <r>
          <rPr>
            <sz val="9"/>
            <color indexed="81"/>
            <rFont val="Tahoma"/>
            <family val="2"/>
          </rPr>
          <t xml:space="preserve">
92 to 106. No longer 69-91.</t>
        </r>
      </text>
    </comment>
    <comment ref="J5677" authorId="2" shapeId="0" xr:uid="{159E0464-C7A3-4029-875C-D07F23B8DCB7}">
      <text>
        <r>
          <rPr>
            <b/>
            <sz val="9"/>
            <color indexed="81"/>
            <rFont val="Tahoma"/>
            <family val="2"/>
          </rPr>
          <t>Caffarelli, Peter - AMS:</t>
        </r>
        <r>
          <rPr>
            <sz val="9"/>
            <color indexed="81"/>
            <rFont val="Tahoma"/>
            <family val="2"/>
          </rPr>
          <t xml:space="preserve">
92 to 106. No longer 69-91.</t>
        </r>
      </text>
    </comment>
    <comment ref="J5678" authorId="1" shapeId="0" xr:uid="{CD1760D8-F5E4-46DA-AAA9-3A0FE88D8CEA}">
      <text>
        <r>
          <rPr>
            <b/>
            <sz val="9"/>
            <color indexed="81"/>
            <rFont val="Tahoma"/>
            <family val="2"/>
          </rPr>
          <t>Adam Sparger:</t>
        </r>
        <r>
          <rPr>
            <sz val="9"/>
            <color indexed="81"/>
            <rFont val="Tahoma"/>
            <family val="2"/>
          </rPr>
          <t xml:space="preserve">
25-49 cars</t>
        </r>
      </text>
    </comment>
    <comment ref="J5682" authorId="2" shapeId="0" xr:uid="{EB904258-4FB8-4E6F-BE4D-BA93DEEB270C}">
      <text>
        <r>
          <rPr>
            <b/>
            <sz val="9"/>
            <color indexed="81"/>
            <rFont val="Tahoma"/>
            <family val="2"/>
          </rPr>
          <t>Caffarelli, Peter - AMS:</t>
        </r>
        <r>
          <rPr>
            <sz val="9"/>
            <color indexed="81"/>
            <rFont val="Tahoma"/>
            <family val="2"/>
          </rPr>
          <t xml:space="preserve">
107+. No longer 92 to 106.</t>
        </r>
      </text>
    </comment>
    <comment ref="J5687" authorId="2" shapeId="0" xr:uid="{F458B35D-AE59-42B0-A003-0265A191C426}">
      <text>
        <r>
          <rPr>
            <b/>
            <sz val="9"/>
            <color indexed="81"/>
            <rFont val="Tahoma"/>
            <family val="2"/>
          </rPr>
          <t>Caffarelli, Peter - AMS:</t>
        </r>
        <r>
          <rPr>
            <sz val="9"/>
            <color indexed="81"/>
            <rFont val="Tahoma"/>
            <family val="2"/>
          </rPr>
          <t xml:space="preserve">
Previous tariff expired July 31, 2021. Using Item 45700. See Notes tab.</t>
        </r>
      </text>
    </comment>
    <comment ref="J5688" authorId="2" shapeId="0" xr:uid="{76445CD4-114C-470F-AACE-168774D46765}">
      <text>
        <r>
          <rPr>
            <b/>
            <sz val="9"/>
            <color indexed="81"/>
            <rFont val="Tahoma"/>
            <family val="2"/>
          </rPr>
          <t>Caffarelli, Peter - AMS:</t>
        </r>
        <r>
          <rPr>
            <sz val="9"/>
            <color indexed="81"/>
            <rFont val="Tahoma"/>
            <family val="2"/>
          </rPr>
          <t xml:space="preserve">
Tariff cancelled.</t>
        </r>
      </text>
    </comment>
    <comment ref="J5691" authorId="2" shapeId="0" xr:uid="{07D9ECC4-0AD9-4CDB-B8C7-C7B60F1619B5}">
      <text>
        <r>
          <rPr>
            <b/>
            <sz val="9"/>
            <color indexed="81"/>
            <rFont val="Tahoma"/>
            <family val="2"/>
          </rPr>
          <t>Caffarelli, Peter - AMS:</t>
        </r>
        <r>
          <rPr>
            <sz val="9"/>
            <color indexed="81"/>
            <rFont val="Tahoma"/>
            <family val="2"/>
          </rPr>
          <t xml:space="preserve">
107+ cars.</t>
        </r>
      </text>
    </comment>
    <comment ref="J5699" authorId="2" shapeId="0" xr:uid="{ACC73CFE-6F03-4A7F-82D9-D8BD8F6B350D}">
      <text>
        <r>
          <rPr>
            <b/>
            <sz val="9"/>
            <color indexed="81"/>
            <rFont val="Tahoma"/>
            <family val="2"/>
          </rPr>
          <t>Caffarelli, Peter - AMS:</t>
        </r>
        <r>
          <rPr>
            <sz val="9"/>
            <color indexed="81"/>
            <rFont val="Tahoma"/>
            <family val="2"/>
          </rPr>
          <t xml:space="preserve">
107+. No longer 92 to 106.</t>
        </r>
      </text>
    </comment>
    <comment ref="J5701" authorId="2" shapeId="0" xr:uid="{F1B1A943-F46A-47A6-9E95-607F602DF286}">
      <text>
        <r>
          <rPr>
            <b/>
            <sz val="9"/>
            <color indexed="81"/>
            <rFont val="Tahoma"/>
            <family val="2"/>
          </rPr>
          <t>Caffarelli, Peter - AMS:</t>
        </r>
        <r>
          <rPr>
            <sz val="9"/>
            <color indexed="81"/>
            <rFont val="Tahoma"/>
            <family val="2"/>
          </rPr>
          <t xml:space="preserve">
107+. No longer 92 to 106.</t>
        </r>
      </text>
    </comment>
    <comment ref="J5702" authorId="2" shapeId="0" xr:uid="{7A6B98C6-6D6C-493C-9E37-9DC1DD07116A}">
      <text>
        <r>
          <rPr>
            <b/>
            <sz val="9"/>
            <color indexed="81"/>
            <rFont val="Tahoma"/>
            <family val="2"/>
          </rPr>
          <t>Caffarelli, Peter - AMS:</t>
        </r>
        <r>
          <rPr>
            <sz val="9"/>
            <color indexed="81"/>
            <rFont val="Tahoma"/>
            <family val="2"/>
          </rPr>
          <t xml:space="preserve">
UP 4052 (1105-A)</t>
        </r>
      </text>
    </comment>
    <comment ref="J5703" authorId="2" shapeId="0" xr:uid="{818386A3-207C-446D-88D8-9C679CFA96DA}">
      <text>
        <r>
          <rPr>
            <b/>
            <sz val="9"/>
            <color indexed="81"/>
            <rFont val="Tahoma"/>
            <family val="2"/>
          </rPr>
          <t>Caffarelli, Peter - AMS:</t>
        </r>
        <r>
          <rPr>
            <sz val="9"/>
            <color indexed="81"/>
            <rFont val="Tahoma"/>
            <family val="2"/>
          </rPr>
          <t xml:space="preserve">
Previous tariff expired July 31, 2021. Using Item 45452. See Notes tab.</t>
        </r>
      </text>
    </comment>
    <comment ref="J5705" authorId="2" shapeId="0" xr:uid="{9C5AD5CA-39C0-45FF-9EEF-41AE83AEEB1B}">
      <text>
        <r>
          <rPr>
            <b/>
            <sz val="9"/>
            <color indexed="81"/>
            <rFont val="Tahoma"/>
            <family val="2"/>
          </rPr>
          <t>Caffarelli, Peter - AMS:</t>
        </r>
        <r>
          <rPr>
            <sz val="9"/>
            <color indexed="81"/>
            <rFont val="Tahoma"/>
            <family val="2"/>
          </rPr>
          <t xml:space="preserve">
107+. No longer 92 to 106.
UP 4052 (7500-I)</t>
        </r>
      </text>
    </comment>
    <comment ref="J5707" authorId="2" shapeId="0" xr:uid="{153B9EF5-9DAA-414F-9ADB-4EE1270A24E7}">
      <text>
        <r>
          <rPr>
            <b/>
            <sz val="9"/>
            <color indexed="81"/>
            <rFont val="Tahoma"/>
            <family val="2"/>
          </rPr>
          <t>Caffarelli, Peter - AMS:</t>
        </r>
        <r>
          <rPr>
            <sz val="9"/>
            <color indexed="81"/>
            <rFont val="Tahoma"/>
            <family val="2"/>
          </rPr>
          <t xml:space="preserve">
107+. No longer 92 to 106.
UP 4052 (7500-I)</t>
        </r>
      </text>
    </comment>
    <comment ref="J5708" authorId="2" shapeId="0" xr:uid="{016F7A2D-9B35-4947-AF2D-4933AE7A4135}">
      <text>
        <r>
          <rPr>
            <b/>
            <sz val="9"/>
            <color indexed="81"/>
            <rFont val="Tahoma"/>
            <family val="2"/>
          </rPr>
          <t>Caffarelli, Peter - AMS:</t>
        </r>
        <r>
          <rPr>
            <sz val="9"/>
            <color indexed="81"/>
            <rFont val="Tahoma"/>
            <family val="2"/>
          </rPr>
          <t xml:space="preserve">
Tariff cancelled.</t>
        </r>
      </text>
    </comment>
    <comment ref="J5709" authorId="2" shapeId="0" xr:uid="{3D0662B3-60BF-49EF-9225-36F7D5DD01C3}">
      <text>
        <r>
          <rPr>
            <b/>
            <sz val="9"/>
            <color indexed="81"/>
            <rFont val="Tahoma"/>
            <family val="2"/>
          </rPr>
          <t>Caffarelli, Peter - AMS:</t>
        </r>
        <r>
          <rPr>
            <sz val="9"/>
            <color indexed="81"/>
            <rFont val="Tahoma"/>
            <family val="2"/>
          </rPr>
          <t xml:space="preserve">
92 to 106 rate is no longer offered.</t>
        </r>
      </text>
    </comment>
    <comment ref="J5711" authorId="2" shapeId="0" xr:uid="{98140AA3-A7B7-47EF-B336-AE8BA30177BC}">
      <text>
        <r>
          <rPr>
            <b/>
            <sz val="9"/>
            <color indexed="81"/>
            <rFont val="Tahoma"/>
            <family val="2"/>
          </rPr>
          <t>Caffarelli, Peter - AMS:</t>
        </r>
        <r>
          <rPr>
            <sz val="9"/>
            <color indexed="81"/>
            <rFont val="Tahoma"/>
            <family val="2"/>
          </rPr>
          <t xml:space="preserve">
92 to 106. No longer 69-91.</t>
        </r>
      </text>
    </comment>
    <comment ref="J5714" authorId="2" shapeId="0" xr:uid="{11930C25-3E23-4525-968B-A70359790AD6}">
      <text>
        <r>
          <rPr>
            <b/>
            <sz val="9"/>
            <color indexed="81"/>
            <rFont val="Tahoma"/>
            <family val="2"/>
          </rPr>
          <t>Caffarelli, Peter - AMS:</t>
        </r>
        <r>
          <rPr>
            <sz val="9"/>
            <color indexed="81"/>
            <rFont val="Tahoma"/>
            <family val="2"/>
          </rPr>
          <t xml:space="preserve">
92 to 106. No longer 69-91.</t>
        </r>
      </text>
    </comment>
    <comment ref="J5715" authorId="2" shapeId="0" xr:uid="{45B663F9-1C07-405C-A48C-80C0419538FC}">
      <text>
        <r>
          <rPr>
            <b/>
            <sz val="9"/>
            <color indexed="81"/>
            <rFont val="Tahoma"/>
            <family val="2"/>
          </rPr>
          <t>Caffarelli, Peter - AMS:</t>
        </r>
        <r>
          <rPr>
            <sz val="9"/>
            <color indexed="81"/>
            <rFont val="Tahoma"/>
            <family val="2"/>
          </rPr>
          <t xml:space="preserve">
92 to 106. No longer 69-91.</t>
        </r>
      </text>
    </comment>
    <comment ref="J5716" authorId="1" shapeId="0" xr:uid="{D7E8C28E-05C0-4D71-B004-53B7F861895E}">
      <text>
        <r>
          <rPr>
            <b/>
            <sz val="9"/>
            <color indexed="81"/>
            <rFont val="Tahoma"/>
            <family val="2"/>
          </rPr>
          <t>Adam Sparger:</t>
        </r>
        <r>
          <rPr>
            <sz val="9"/>
            <color indexed="81"/>
            <rFont val="Tahoma"/>
            <family val="2"/>
          </rPr>
          <t xml:space="preserve">
25-49 cars</t>
        </r>
      </text>
    </comment>
    <comment ref="J5720" authorId="2" shapeId="0" xr:uid="{3A5BB77D-5B68-4724-835E-602E5DE18859}">
      <text>
        <r>
          <rPr>
            <b/>
            <sz val="9"/>
            <color indexed="81"/>
            <rFont val="Tahoma"/>
            <family val="2"/>
          </rPr>
          <t>Caffarelli, Peter - AMS:</t>
        </r>
        <r>
          <rPr>
            <sz val="9"/>
            <color indexed="81"/>
            <rFont val="Tahoma"/>
            <family val="2"/>
          </rPr>
          <t xml:space="preserve">
107+. No longer 92 to 106.</t>
        </r>
      </text>
    </comment>
    <comment ref="J5725" authorId="2" shapeId="0" xr:uid="{A739DFA3-C205-4A8C-ACA6-0B682E01E8AE}">
      <text>
        <r>
          <rPr>
            <b/>
            <sz val="9"/>
            <color indexed="81"/>
            <rFont val="Tahoma"/>
            <family val="2"/>
          </rPr>
          <t>Caffarelli, Peter - AMS:</t>
        </r>
        <r>
          <rPr>
            <sz val="9"/>
            <color indexed="81"/>
            <rFont val="Tahoma"/>
            <family val="2"/>
          </rPr>
          <t xml:space="preserve">
Previous tariff expired July 31, 2021. Using Item 45700. See Notes tab.</t>
        </r>
      </text>
    </comment>
    <comment ref="J5726" authorId="2" shapeId="0" xr:uid="{9689468D-52FE-4A58-87B2-BB8716E586EE}">
      <text>
        <r>
          <rPr>
            <b/>
            <sz val="9"/>
            <color indexed="81"/>
            <rFont val="Tahoma"/>
            <family val="2"/>
          </rPr>
          <t>Caffarelli, Peter - AMS:</t>
        </r>
        <r>
          <rPr>
            <sz val="9"/>
            <color indexed="81"/>
            <rFont val="Tahoma"/>
            <family val="2"/>
          </rPr>
          <t xml:space="preserve">
Tariff cancelled.</t>
        </r>
      </text>
    </comment>
    <comment ref="J5729" authorId="2" shapeId="0" xr:uid="{8BFAE2AA-B5B0-4F5F-B844-C80213D82323}">
      <text>
        <r>
          <rPr>
            <b/>
            <sz val="9"/>
            <color indexed="81"/>
            <rFont val="Tahoma"/>
            <family val="2"/>
          </rPr>
          <t>Caffarelli, Peter - AMS:</t>
        </r>
        <r>
          <rPr>
            <sz val="9"/>
            <color indexed="81"/>
            <rFont val="Tahoma"/>
            <family val="2"/>
          </rPr>
          <t xml:space="preserve">
107+ cars.</t>
        </r>
      </text>
    </comment>
    <comment ref="J5737" authorId="2" shapeId="0" xr:uid="{9CDB6271-0BB3-4AFD-ABFF-04AD5623A8FC}">
      <text>
        <r>
          <rPr>
            <b/>
            <sz val="9"/>
            <color indexed="81"/>
            <rFont val="Tahoma"/>
            <family val="2"/>
          </rPr>
          <t>Caffarelli, Peter - AMS:</t>
        </r>
        <r>
          <rPr>
            <sz val="9"/>
            <color indexed="81"/>
            <rFont val="Tahoma"/>
            <family val="2"/>
          </rPr>
          <t xml:space="preserve">
107+. No longer 92 to 106.</t>
        </r>
      </text>
    </comment>
    <comment ref="J5739" authorId="2" shapeId="0" xr:uid="{35F7676E-6274-4C78-A20C-822F6B9024EC}">
      <text>
        <r>
          <rPr>
            <b/>
            <sz val="9"/>
            <color indexed="81"/>
            <rFont val="Tahoma"/>
            <family val="2"/>
          </rPr>
          <t>Caffarelli, Peter - AMS:</t>
        </r>
        <r>
          <rPr>
            <sz val="9"/>
            <color indexed="81"/>
            <rFont val="Tahoma"/>
            <family val="2"/>
          </rPr>
          <t xml:space="preserve">
107+. No longer 92 to 106.</t>
        </r>
      </text>
    </comment>
    <comment ref="J5740" authorId="2" shapeId="0" xr:uid="{52D2EC95-2D59-4CC1-9B31-856E9D4BF103}">
      <text>
        <r>
          <rPr>
            <b/>
            <sz val="9"/>
            <color indexed="81"/>
            <rFont val="Tahoma"/>
            <family val="2"/>
          </rPr>
          <t>Caffarelli, Peter - AMS:</t>
        </r>
        <r>
          <rPr>
            <sz val="9"/>
            <color indexed="81"/>
            <rFont val="Tahoma"/>
            <family val="2"/>
          </rPr>
          <t xml:space="preserve">
UP 4052 (1105-A)</t>
        </r>
      </text>
    </comment>
    <comment ref="J5741" authorId="2" shapeId="0" xr:uid="{854164F8-0D83-471D-A287-91CB55C05334}">
      <text>
        <r>
          <rPr>
            <b/>
            <sz val="9"/>
            <color indexed="81"/>
            <rFont val="Tahoma"/>
            <family val="2"/>
          </rPr>
          <t>Caffarelli, Peter - AMS:</t>
        </r>
        <r>
          <rPr>
            <sz val="9"/>
            <color indexed="81"/>
            <rFont val="Tahoma"/>
            <family val="2"/>
          </rPr>
          <t xml:space="preserve">
Previous tariff expired July 31, 2021. Using Item 45452. See Notes tab.</t>
        </r>
      </text>
    </comment>
    <comment ref="J5743" authorId="2" shapeId="0" xr:uid="{0351A5C0-3309-49C6-9D55-26D4594520EC}">
      <text>
        <r>
          <rPr>
            <b/>
            <sz val="9"/>
            <color indexed="81"/>
            <rFont val="Tahoma"/>
            <family val="2"/>
          </rPr>
          <t>Caffarelli, Peter - AMS:</t>
        </r>
        <r>
          <rPr>
            <sz val="9"/>
            <color indexed="81"/>
            <rFont val="Tahoma"/>
            <family val="2"/>
          </rPr>
          <t xml:space="preserve">
107+. No longer 92 to 106.
UP 4052 (7500-I)</t>
        </r>
      </text>
    </comment>
    <comment ref="J5745" authorId="2" shapeId="0" xr:uid="{6DF74510-F9A9-4FFA-A17B-3337E85764BE}">
      <text>
        <r>
          <rPr>
            <b/>
            <sz val="9"/>
            <color indexed="81"/>
            <rFont val="Tahoma"/>
            <family val="2"/>
          </rPr>
          <t>Caffarelli, Peter - AMS:</t>
        </r>
        <r>
          <rPr>
            <sz val="9"/>
            <color indexed="81"/>
            <rFont val="Tahoma"/>
            <family val="2"/>
          </rPr>
          <t xml:space="preserve">
107+. No longer 92 to 106.
UP 4052 (7500-I)</t>
        </r>
      </text>
    </comment>
    <comment ref="J5746" authorId="2" shapeId="0" xr:uid="{7CDFFDD9-DD25-4975-A0DB-AA70B83BECCE}">
      <text>
        <r>
          <rPr>
            <b/>
            <sz val="9"/>
            <color indexed="81"/>
            <rFont val="Tahoma"/>
            <family val="2"/>
          </rPr>
          <t>Caffarelli, Peter - AMS:</t>
        </r>
        <r>
          <rPr>
            <sz val="9"/>
            <color indexed="81"/>
            <rFont val="Tahoma"/>
            <family val="2"/>
          </rPr>
          <t xml:space="preserve">
Tariff cancelled.</t>
        </r>
      </text>
    </comment>
    <comment ref="J5747" authorId="2" shapeId="0" xr:uid="{0656CD96-36DC-4DAC-9912-BDC416A365A7}">
      <text>
        <r>
          <rPr>
            <b/>
            <sz val="9"/>
            <color indexed="81"/>
            <rFont val="Tahoma"/>
            <family val="2"/>
          </rPr>
          <t>Caffarelli, Peter - AMS:</t>
        </r>
        <r>
          <rPr>
            <sz val="9"/>
            <color indexed="81"/>
            <rFont val="Tahoma"/>
            <family val="2"/>
          </rPr>
          <t xml:space="preserve">
92 to 106 rate is no longer offered.</t>
        </r>
      </text>
    </comment>
    <comment ref="J5749" authorId="2" shapeId="0" xr:uid="{34E9DB8D-5415-422E-B7D9-4B0D50EBFDBF}">
      <text>
        <r>
          <rPr>
            <b/>
            <sz val="9"/>
            <color indexed="81"/>
            <rFont val="Tahoma"/>
            <family val="2"/>
          </rPr>
          <t>Caffarelli, Peter - AMS:</t>
        </r>
        <r>
          <rPr>
            <sz val="9"/>
            <color indexed="81"/>
            <rFont val="Tahoma"/>
            <family val="2"/>
          </rPr>
          <t xml:space="preserve">
92 to 106. No longer 69-91.</t>
        </r>
      </text>
    </comment>
    <comment ref="J5752" authorId="2" shapeId="0" xr:uid="{9B23978A-D391-4105-8C60-E23D4756261E}">
      <text>
        <r>
          <rPr>
            <b/>
            <sz val="9"/>
            <color indexed="81"/>
            <rFont val="Tahoma"/>
            <family val="2"/>
          </rPr>
          <t>Caffarelli, Peter - AMS:</t>
        </r>
        <r>
          <rPr>
            <sz val="9"/>
            <color indexed="81"/>
            <rFont val="Tahoma"/>
            <family val="2"/>
          </rPr>
          <t xml:space="preserve">
92 to 106. No longer 69-91.</t>
        </r>
      </text>
    </comment>
    <comment ref="J5753" authorId="2" shapeId="0" xr:uid="{84791602-C0E3-4E70-8307-6D1EB8B96BDD}">
      <text>
        <r>
          <rPr>
            <b/>
            <sz val="9"/>
            <color indexed="81"/>
            <rFont val="Tahoma"/>
            <family val="2"/>
          </rPr>
          <t>Caffarelli, Peter - AMS:</t>
        </r>
        <r>
          <rPr>
            <sz val="9"/>
            <color indexed="81"/>
            <rFont val="Tahoma"/>
            <family val="2"/>
          </rPr>
          <t xml:space="preserve">
92 to 106. No longer 69-91.</t>
        </r>
      </text>
    </comment>
    <comment ref="J5754" authorId="1" shapeId="0" xr:uid="{0397E2BA-319C-4038-8395-6A3E2B8EC704}">
      <text>
        <r>
          <rPr>
            <b/>
            <sz val="9"/>
            <color indexed="81"/>
            <rFont val="Tahoma"/>
            <family val="2"/>
          </rPr>
          <t>Adam Sparger:</t>
        </r>
        <r>
          <rPr>
            <sz val="9"/>
            <color indexed="81"/>
            <rFont val="Tahoma"/>
            <family val="2"/>
          </rPr>
          <t xml:space="preserve">
25-49 cars</t>
        </r>
      </text>
    </comment>
    <comment ref="J5758" authorId="2" shapeId="0" xr:uid="{77D95FFA-1758-4EE8-8D75-AEF165D0D7F6}">
      <text>
        <r>
          <rPr>
            <b/>
            <sz val="9"/>
            <color indexed="81"/>
            <rFont val="Tahoma"/>
            <family val="2"/>
          </rPr>
          <t>Caffarelli, Peter - AMS:</t>
        </r>
        <r>
          <rPr>
            <sz val="9"/>
            <color indexed="81"/>
            <rFont val="Tahoma"/>
            <family val="2"/>
          </rPr>
          <t xml:space="preserve">
107+. No longer 92 to 106.</t>
        </r>
      </text>
    </comment>
    <comment ref="J5763" authorId="2" shapeId="0" xr:uid="{8546ABD0-1E9D-4198-B7C5-E3C6D0D66621}">
      <text>
        <r>
          <rPr>
            <b/>
            <sz val="9"/>
            <color indexed="81"/>
            <rFont val="Tahoma"/>
            <family val="2"/>
          </rPr>
          <t>Caffarelli, Peter - AMS:</t>
        </r>
        <r>
          <rPr>
            <sz val="9"/>
            <color indexed="81"/>
            <rFont val="Tahoma"/>
            <family val="2"/>
          </rPr>
          <t xml:space="preserve">
Previous tariff expired July 31, 2021. Using Item 45700. See Notes tab.</t>
        </r>
      </text>
    </comment>
    <comment ref="J5764" authorId="2" shapeId="0" xr:uid="{5D89B0A3-15BD-4D0A-BDFA-EC7B370FECE0}">
      <text>
        <r>
          <rPr>
            <b/>
            <sz val="9"/>
            <color indexed="81"/>
            <rFont val="Tahoma"/>
            <family val="2"/>
          </rPr>
          <t>Caffarelli, Peter - AMS:</t>
        </r>
        <r>
          <rPr>
            <sz val="9"/>
            <color indexed="81"/>
            <rFont val="Tahoma"/>
            <family val="2"/>
          </rPr>
          <t xml:space="preserve">
Tariff cancelled.</t>
        </r>
      </text>
    </comment>
    <comment ref="J5767" authorId="2" shapeId="0" xr:uid="{A7286FFA-DB8E-4007-B21A-9EBED3631783}">
      <text>
        <r>
          <rPr>
            <b/>
            <sz val="9"/>
            <color indexed="81"/>
            <rFont val="Tahoma"/>
            <family val="2"/>
          </rPr>
          <t>Caffarelli, Peter - AMS:</t>
        </r>
        <r>
          <rPr>
            <sz val="9"/>
            <color indexed="81"/>
            <rFont val="Tahoma"/>
            <family val="2"/>
          </rPr>
          <t xml:space="preserve">
107+ cars.</t>
        </r>
      </text>
    </comment>
    <comment ref="J5775" authorId="2" shapeId="0" xr:uid="{BDD45DF7-1DE1-4D2D-9326-B8E2C2E39E14}">
      <text>
        <r>
          <rPr>
            <b/>
            <sz val="9"/>
            <color indexed="81"/>
            <rFont val="Tahoma"/>
            <family val="2"/>
          </rPr>
          <t>Caffarelli, Peter - AMS:</t>
        </r>
        <r>
          <rPr>
            <sz val="9"/>
            <color indexed="81"/>
            <rFont val="Tahoma"/>
            <family val="2"/>
          </rPr>
          <t xml:space="preserve">
107+. No longer 92 to 106.</t>
        </r>
      </text>
    </comment>
    <comment ref="J5777" authorId="2" shapeId="0" xr:uid="{A3B95A65-88ED-45D1-9ED3-C2BF8493B878}">
      <text>
        <r>
          <rPr>
            <b/>
            <sz val="9"/>
            <color indexed="81"/>
            <rFont val="Tahoma"/>
            <family val="2"/>
          </rPr>
          <t>Caffarelli, Peter - AMS:</t>
        </r>
        <r>
          <rPr>
            <sz val="9"/>
            <color indexed="81"/>
            <rFont val="Tahoma"/>
            <family val="2"/>
          </rPr>
          <t xml:space="preserve">
107+. No longer 92 to 106.</t>
        </r>
      </text>
    </comment>
    <comment ref="J5778" authorId="2" shapeId="0" xr:uid="{7DBD2042-60C5-4391-A056-5196A40A0CB4}">
      <text>
        <r>
          <rPr>
            <b/>
            <sz val="9"/>
            <color indexed="81"/>
            <rFont val="Tahoma"/>
            <family val="2"/>
          </rPr>
          <t>Caffarelli, Peter - AMS:</t>
        </r>
        <r>
          <rPr>
            <sz val="9"/>
            <color indexed="81"/>
            <rFont val="Tahoma"/>
            <family val="2"/>
          </rPr>
          <t xml:space="preserve">
UP 4052 (1105-A)</t>
        </r>
      </text>
    </comment>
    <comment ref="J5779" authorId="2" shapeId="0" xr:uid="{55897004-4849-4CE3-AB06-6EFB0183DB67}">
      <text>
        <r>
          <rPr>
            <b/>
            <sz val="9"/>
            <color indexed="81"/>
            <rFont val="Tahoma"/>
            <family val="2"/>
          </rPr>
          <t>Caffarelli, Peter - AMS:</t>
        </r>
        <r>
          <rPr>
            <sz val="9"/>
            <color indexed="81"/>
            <rFont val="Tahoma"/>
            <family val="2"/>
          </rPr>
          <t xml:space="preserve">
Previous tariff expired July 31, 2021. Using Item 45452. See Notes tab.</t>
        </r>
      </text>
    </comment>
    <comment ref="J5781" authorId="2" shapeId="0" xr:uid="{1432EE73-5273-4914-B72B-4F0B05D0A99B}">
      <text>
        <r>
          <rPr>
            <b/>
            <sz val="9"/>
            <color indexed="81"/>
            <rFont val="Tahoma"/>
            <family val="2"/>
          </rPr>
          <t>Caffarelli, Peter - AMS:</t>
        </r>
        <r>
          <rPr>
            <sz val="9"/>
            <color indexed="81"/>
            <rFont val="Tahoma"/>
            <family val="2"/>
          </rPr>
          <t xml:space="preserve">
107+. No longer 92 to 106.
UP 4052 (7500-I)</t>
        </r>
      </text>
    </comment>
    <comment ref="J5783" authorId="2" shapeId="0" xr:uid="{F32E894E-C96C-474F-ADBE-BB81EC6E7312}">
      <text>
        <r>
          <rPr>
            <b/>
            <sz val="9"/>
            <color indexed="81"/>
            <rFont val="Tahoma"/>
            <family val="2"/>
          </rPr>
          <t>Caffarelli, Peter - AMS:</t>
        </r>
        <r>
          <rPr>
            <sz val="9"/>
            <color indexed="81"/>
            <rFont val="Tahoma"/>
            <family val="2"/>
          </rPr>
          <t xml:space="preserve">
107+. No longer 92 to 106.
UP 4052 (7500-I)</t>
        </r>
      </text>
    </comment>
    <comment ref="J5784" authorId="2" shapeId="0" xr:uid="{55158B9E-55D1-45A9-9BF7-25B48B885556}">
      <text>
        <r>
          <rPr>
            <b/>
            <sz val="9"/>
            <color indexed="81"/>
            <rFont val="Tahoma"/>
            <family val="2"/>
          </rPr>
          <t>Caffarelli, Peter - AMS:</t>
        </r>
        <r>
          <rPr>
            <sz val="9"/>
            <color indexed="81"/>
            <rFont val="Tahoma"/>
            <family val="2"/>
          </rPr>
          <t xml:space="preserve">
Tariff cancelled.</t>
        </r>
      </text>
    </comment>
    <comment ref="J5785" authorId="2" shapeId="0" xr:uid="{5521CF80-9BD0-497A-B519-69FE9739ED78}">
      <text>
        <r>
          <rPr>
            <b/>
            <sz val="9"/>
            <color indexed="81"/>
            <rFont val="Tahoma"/>
            <family val="2"/>
          </rPr>
          <t>Caffarelli, Peter - AMS:</t>
        </r>
        <r>
          <rPr>
            <sz val="9"/>
            <color indexed="81"/>
            <rFont val="Tahoma"/>
            <family val="2"/>
          </rPr>
          <t xml:space="preserve">
92 to 106 rate is no longer offered.</t>
        </r>
      </text>
    </comment>
    <comment ref="J5787" authorId="2" shapeId="0" xr:uid="{C2247223-AF08-4FC2-B11F-CC504398FC36}">
      <text>
        <r>
          <rPr>
            <b/>
            <sz val="9"/>
            <color indexed="81"/>
            <rFont val="Tahoma"/>
            <family val="2"/>
          </rPr>
          <t>Caffarelli, Peter - AMS:</t>
        </r>
        <r>
          <rPr>
            <sz val="9"/>
            <color indexed="81"/>
            <rFont val="Tahoma"/>
            <family val="2"/>
          </rPr>
          <t xml:space="preserve">
92 to 106. No longer 69-91.</t>
        </r>
      </text>
    </comment>
    <comment ref="J5790" authorId="2" shapeId="0" xr:uid="{32651CEC-DEEC-40D4-923C-BECCDDAEF8BC}">
      <text>
        <r>
          <rPr>
            <b/>
            <sz val="9"/>
            <color indexed="81"/>
            <rFont val="Tahoma"/>
            <family val="2"/>
          </rPr>
          <t>Caffarelli, Peter - AMS:</t>
        </r>
        <r>
          <rPr>
            <sz val="9"/>
            <color indexed="81"/>
            <rFont val="Tahoma"/>
            <family val="2"/>
          </rPr>
          <t xml:space="preserve">
92 to 106. No longer 69-91.</t>
        </r>
      </text>
    </comment>
    <comment ref="J5791" authorId="2" shapeId="0" xr:uid="{0584218B-152B-4A68-9DC6-1C9073DD2237}">
      <text>
        <r>
          <rPr>
            <b/>
            <sz val="9"/>
            <color indexed="81"/>
            <rFont val="Tahoma"/>
            <family val="2"/>
          </rPr>
          <t>Caffarelli, Peter - AMS:</t>
        </r>
        <r>
          <rPr>
            <sz val="9"/>
            <color indexed="81"/>
            <rFont val="Tahoma"/>
            <family val="2"/>
          </rPr>
          <t xml:space="preserve">
92 to 106. No longer 69-91.</t>
        </r>
      </text>
    </comment>
    <comment ref="J5792" authorId="1" shapeId="0" xr:uid="{5B2F1E11-C450-4964-90B7-F53794B062BF}">
      <text>
        <r>
          <rPr>
            <b/>
            <sz val="9"/>
            <color indexed="81"/>
            <rFont val="Tahoma"/>
            <family val="2"/>
          </rPr>
          <t>Adam Sparger:</t>
        </r>
        <r>
          <rPr>
            <sz val="9"/>
            <color indexed="81"/>
            <rFont val="Tahoma"/>
            <family val="2"/>
          </rPr>
          <t xml:space="preserve">
25-49 cars</t>
        </r>
      </text>
    </comment>
    <comment ref="J5796" authorId="2" shapeId="0" xr:uid="{2A276784-660D-4CF1-92B4-61DACBF073C8}">
      <text>
        <r>
          <rPr>
            <b/>
            <sz val="9"/>
            <color indexed="81"/>
            <rFont val="Tahoma"/>
            <family val="2"/>
          </rPr>
          <t>Caffarelli, Peter - AMS:</t>
        </r>
        <r>
          <rPr>
            <sz val="9"/>
            <color indexed="81"/>
            <rFont val="Tahoma"/>
            <family val="2"/>
          </rPr>
          <t xml:space="preserve">
107+. No longer 92 to 106.</t>
        </r>
      </text>
    </comment>
    <comment ref="J5801" authorId="2" shapeId="0" xr:uid="{DF9FD1A9-3773-4B43-BB6F-55DED1F3A0AC}">
      <text>
        <r>
          <rPr>
            <b/>
            <sz val="9"/>
            <color indexed="81"/>
            <rFont val="Tahoma"/>
            <family val="2"/>
          </rPr>
          <t>Caffarelli, Peter - AMS:</t>
        </r>
        <r>
          <rPr>
            <sz val="9"/>
            <color indexed="81"/>
            <rFont val="Tahoma"/>
            <family val="2"/>
          </rPr>
          <t xml:space="preserve">
Previous tariff expired July 31, 2021. Using Item 45700. See Notes tab.</t>
        </r>
      </text>
    </comment>
    <comment ref="J5802" authorId="2" shapeId="0" xr:uid="{37A083AA-EA90-4750-B739-3ADE3C49B021}">
      <text>
        <r>
          <rPr>
            <b/>
            <sz val="9"/>
            <color indexed="81"/>
            <rFont val="Tahoma"/>
            <family val="2"/>
          </rPr>
          <t>Caffarelli, Peter - AMS:</t>
        </r>
        <r>
          <rPr>
            <sz val="9"/>
            <color indexed="81"/>
            <rFont val="Tahoma"/>
            <family val="2"/>
          </rPr>
          <t xml:space="preserve">
Tariff cancelled.</t>
        </r>
      </text>
    </comment>
    <comment ref="J5805" authorId="2" shapeId="0" xr:uid="{ABA4E579-18BE-4B89-82F1-741C5751C820}">
      <text>
        <r>
          <rPr>
            <b/>
            <sz val="9"/>
            <color indexed="81"/>
            <rFont val="Tahoma"/>
            <family val="2"/>
          </rPr>
          <t>Caffarelli, Peter - AMS:</t>
        </r>
        <r>
          <rPr>
            <sz val="9"/>
            <color indexed="81"/>
            <rFont val="Tahoma"/>
            <family val="2"/>
          </rPr>
          <t xml:space="preserve">
107+ cars.</t>
        </r>
      </text>
    </comment>
    <comment ref="J5813" authorId="2" shapeId="0" xr:uid="{F5156C46-F637-479C-9C1A-0801CC85391E}">
      <text>
        <r>
          <rPr>
            <b/>
            <sz val="9"/>
            <color indexed="81"/>
            <rFont val="Tahoma"/>
            <family val="2"/>
          </rPr>
          <t>Caffarelli, Peter - AMS:</t>
        </r>
        <r>
          <rPr>
            <sz val="9"/>
            <color indexed="81"/>
            <rFont val="Tahoma"/>
            <family val="2"/>
          </rPr>
          <t xml:space="preserve">
107+. No longer 92 to 106.</t>
        </r>
      </text>
    </comment>
    <comment ref="J5815" authorId="2" shapeId="0" xr:uid="{DA56E953-EFA8-4DC6-9961-DD5C841CD417}">
      <text>
        <r>
          <rPr>
            <b/>
            <sz val="9"/>
            <color indexed="81"/>
            <rFont val="Tahoma"/>
            <family val="2"/>
          </rPr>
          <t>Caffarelli, Peter - AMS:</t>
        </r>
        <r>
          <rPr>
            <sz val="9"/>
            <color indexed="81"/>
            <rFont val="Tahoma"/>
            <family val="2"/>
          </rPr>
          <t xml:space="preserve">
107+. No longer 92 to 106.</t>
        </r>
      </text>
    </comment>
    <comment ref="J5816" authorId="2" shapeId="0" xr:uid="{246A2BB9-AA1B-4CEF-9386-23A81C79C045}">
      <text>
        <r>
          <rPr>
            <b/>
            <sz val="9"/>
            <color indexed="81"/>
            <rFont val="Tahoma"/>
            <family val="2"/>
          </rPr>
          <t>Caffarelli, Peter - AMS:</t>
        </r>
        <r>
          <rPr>
            <sz val="9"/>
            <color indexed="81"/>
            <rFont val="Tahoma"/>
            <family val="2"/>
          </rPr>
          <t xml:space="preserve">
UP 4052 (1105-A)</t>
        </r>
      </text>
    </comment>
    <comment ref="J5817" authorId="2" shapeId="0" xr:uid="{F6707EF8-4C8B-4B75-BF9F-E972CA3BA511}">
      <text>
        <r>
          <rPr>
            <b/>
            <sz val="9"/>
            <color indexed="81"/>
            <rFont val="Tahoma"/>
            <family val="2"/>
          </rPr>
          <t>Caffarelli, Peter - AMS:</t>
        </r>
        <r>
          <rPr>
            <sz val="9"/>
            <color indexed="81"/>
            <rFont val="Tahoma"/>
            <family val="2"/>
          </rPr>
          <t xml:space="preserve">
Previous tariff expired July 31, 2021. Using Item 45452. See Notes tab.</t>
        </r>
      </text>
    </comment>
    <comment ref="J5819" authorId="2" shapeId="0" xr:uid="{4AA65DEA-EB03-4A89-9135-09E2C4CC1D4F}">
      <text>
        <r>
          <rPr>
            <b/>
            <sz val="9"/>
            <color indexed="81"/>
            <rFont val="Tahoma"/>
            <family val="2"/>
          </rPr>
          <t>Caffarelli, Peter - AMS:</t>
        </r>
        <r>
          <rPr>
            <sz val="9"/>
            <color indexed="81"/>
            <rFont val="Tahoma"/>
            <family val="2"/>
          </rPr>
          <t xml:space="preserve">
107+. No longer 92 to 106.
UP 4052 (7500-I)</t>
        </r>
      </text>
    </comment>
    <comment ref="J5821" authorId="2" shapeId="0" xr:uid="{9FA716D4-4EF8-46B2-B485-D14FC2F7A8D9}">
      <text>
        <r>
          <rPr>
            <b/>
            <sz val="9"/>
            <color indexed="81"/>
            <rFont val="Tahoma"/>
            <family val="2"/>
          </rPr>
          <t>Caffarelli, Peter - AMS:</t>
        </r>
        <r>
          <rPr>
            <sz val="9"/>
            <color indexed="81"/>
            <rFont val="Tahoma"/>
            <family val="2"/>
          </rPr>
          <t xml:space="preserve">
107+. No longer 92 to 106.
UP 4052 (7500-I)</t>
        </r>
      </text>
    </comment>
    <comment ref="J5822" authorId="2" shapeId="0" xr:uid="{F1634131-4DCE-4349-A823-EC1CEBFFC9DE}">
      <text>
        <r>
          <rPr>
            <b/>
            <sz val="9"/>
            <color indexed="81"/>
            <rFont val="Tahoma"/>
            <family val="2"/>
          </rPr>
          <t>Caffarelli, Peter - AMS:</t>
        </r>
        <r>
          <rPr>
            <sz val="9"/>
            <color indexed="81"/>
            <rFont val="Tahoma"/>
            <family val="2"/>
          </rPr>
          <t xml:space="preserve">
Tariff cancelled.</t>
        </r>
      </text>
    </comment>
    <comment ref="J5823" authorId="2" shapeId="0" xr:uid="{FB2E8302-00EE-43B3-9725-3692D604C1A7}">
      <text>
        <r>
          <rPr>
            <b/>
            <sz val="9"/>
            <color indexed="81"/>
            <rFont val="Tahoma"/>
            <family val="2"/>
          </rPr>
          <t>Caffarelli, Peter - AMS:</t>
        </r>
        <r>
          <rPr>
            <sz val="9"/>
            <color indexed="81"/>
            <rFont val="Tahoma"/>
            <family val="2"/>
          </rPr>
          <t xml:space="preserve">
92 to 106 rate is no longer offered.</t>
        </r>
      </text>
    </comment>
    <comment ref="J5825" authorId="2" shapeId="0" xr:uid="{5326A52A-FEAB-416C-BA53-073869CC3177}">
      <text>
        <r>
          <rPr>
            <b/>
            <sz val="9"/>
            <color indexed="81"/>
            <rFont val="Tahoma"/>
            <family val="2"/>
          </rPr>
          <t>Caffarelli, Peter - AMS:</t>
        </r>
        <r>
          <rPr>
            <sz val="9"/>
            <color indexed="81"/>
            <rFont val="Tahoma"/>
            <family val="2"/>
          </rPr>
          <t xml:space="preserve">
92 to 106. No longer 69-91.</t>
        </r>
      </text>
    </comment>
    <comment ref="J5828" authorId="2" shapeId="0" xr:uid="{70E7D87A-3692-4A08-8C3C-4C18F0982A6D}">
      <text>
        <r>
          <rPr>
            <b/>
            <sz val="9"/>
            <color indexed="81"/>
            <rFont val="Tahoma"/>
            <family val="2"/>
          </rPr>
          <t>Caffarelli, Peter - AMS:</t>
        </r>
        <r>
          <rPr>
            <sz val="9"/>
            <color indexed="81"/>
            <rFont val="Tahoma"/>
            <family val="2"/>
          </rPr>
          <t xml:space="preserve">
92 to 106. No longer 69-91.</t>
        </r>
      </text>
    </comment>
    <comment ref="J5829" authorId="2" shapeId="0" xr:uid="{B903B67B-572F-4E9F-AFA4-A50EA1C4214D}">
      <text>
        <r>
          <rPr>
            <b/>
            <sz val="9"/>
            <color indexed="81"/>
            <rFont val="Tahoma"/>
            <family val="2"/>
          </rPr>
          <t>Caffarelli, Peter - AMS:</t>
        </r>
        <r>
          <rPr>
            <sz val="9"/>
            <color indexed="81"/>
            <rFont val="Tahoma"/>
            <family val="2"/>
          </rPr>
          <t xml:space="preserve">
92 to 106. No longer 69-91.</t>
        </r>
      </text>
    </comment>
    <comment ref="J5830" authorId="1" shapeId="0" xr:uid="{D23252BB-AFAF-4489-BDE9-E26E7CFDB912}">
      <text>
        <r>
          <rPr>
            <b/>
            <sz val="9"/>
            <color indexed="81"/>
            <rFont val="Tahoma"/>
            <family val="2"/>
          </rPr>
          <t>Adam Sparger:</t>
        </r>
        <r>
          <rPr>
            <sz val="9"/>
            <color indexed="81"/>
            <rFont val="Tahoma"/>
            <family val="2"/>
          </rPr>
          <t xml:space="preserve">
25-49 cars</t>
        </r>
      </text>
    </comment>
    <comment ref="J5834" authorId="2" shapeId="0" xr:uid="{7B36E298-4CF4-4AC1-A2FB-5F1AA035A2B9}">
      <text>
        <r>
          <rPr>
            <b/>
            <sz val="9"/>
            <color indexed="81"/>
            <rFont val="Tahoma"/>
            <family val="2"/>
          </rPr>
          <t>Caffarelli, Peter - AMS:</t>
        </r>
        <r>
          <rPr>
            <sz val="9"/>
            <color indexed="81"/>
            <rFont val="Tahoma"/>
            <family val="2"/>
          </rPr>
          <t xml:space="preserve">
107+. No longer 92 to 106.</t>
        </r>
      </text>
    </comment>
    <comment ref="J5839" authorId="2" shapeId="0" xr:uid="{36C6EBF4-8463-4E66-ACD7-7CB3D3FEE69E}">
      <text>
        <r>
          <rPr>
            <b/>
            <sz val="9"/>
            <color indexed="81"/>
            <rFont val="Tahoma"/>
            <family val="2"/>
          </rPr>
          <t>Caffarelli, Peter - AMS:</t>
        </r>
        <r>
          <rPr>
            <sz val="9"/>
            <color indexed="81"/>
            <rFont val="Tahoma"/>
            <family val="2"/>
          </rPr>
          <t xml:space="preserve">
Previous tariff expired July 31, 2021. Using Item 45700. See Notes tab.</t>
        </r>
      </text>
    </comment>
    <comment ref="J5840" authorId="2" shapeId="0" xr:uid="{747F4217-2BB7-424B-9C2B-FAC4619402CC}">
      <text>
        <r>
          <rPr>
            <b/>
            <sz val="9"/>
            <color indexed="81"/>
            <rFont val="Tahoma"/>
            <family val="2"/>
          </rPr>
          <t>Caffarelli, Peter - AMS:</t>
        </r>
        <r>
          <rPr>
            <sz val="9"/>
            <color indexed="81"/>
            <rFont val="Tahoma"/>
            <family val="2"/>
          </rPr>
          <t xml:space="preserve">
Tariff cancelled.</t>
        </r>
      </text>
    </comment>
    <comment ref="J5843" authorId="2" shapeId="0" xr:uid="{ED975428-F50C-4315-B972-77D029AE26CC}">
      <text>
        <r>
          <rPr>
            <b/>
            <sz val="9"/>
            <color indexed="81"/>
            <rFont val="Tahoma"/>
            <family val="2"/>
          </rPr>
          <t>Caffarelli, Peter - AMS:</t>
        </r>
        <r>
          <rPr>
            <sz val="9"/>
            <color indexed="81"/>
            <rFont val="Tahoma"/>
            <family val="2"/>
          </rPr>
          <t xml:space="preserve">
107+ cars.</t>
        </r>
      </text>
    </comment>
    <comment ref="J5851" authorId="2" shapeId="0" xr:uid="{0F613CDA-B1E2-409C-B94D-2BB33D4CDC4C}">
      <text>
        <r>
          <rPr>
            <b/>
            <sz val="9"/>
            <color indexed="81"/>
            <rFont val="Tahoma"/>
            <family val="2"/>
          </rPr>
          <t>Caffarelli, Peter - AMS:</t>
        </r>
        <r>
          <rPr>
            <sz val="9"/>
            <color indexed="81"/>
            <rFont val="Tahoma"/>
            <family val="2"/>
          </rPr>
          <t xml:space="preserve">
107+. No longer 92 to 106.</t>
        </r>
      </text>
    </comment>
    <comment ref="J5853" authorId="2" shapeId="0" xr:uid="{D6D0F173-CC5F-4CEE-804A-116E4DC36D3D}">
      <text>
        <r>
          <rPr>
            <b/>
            <sz val="9"/>
            <color indexed="81"/>
            <rFont val="Tahoma"/>
            <family val="2"/>
          </rPr>
          <t>Caffarelli, Peter - AMS:</t>
        </r>
        <r>
          <rPr>
            <sz val="9"/>
            <color indexed="81"/>
            <rFont val="Tahoma"/>
            <family val="2"/>
          </rPr>
          <t xml:space="preserve">
107+. No longer 92 to 106.</t>
        </r>
      </text>
    </comment>
    <comment ref="J5854" authorId="2" shapeId="0" xr:uid="{025744C0-8825-4219-B18C-9CA4F0B3A1B4}">
      <text>
        <r>
          <rPr>
            <b/>
            <sz val="9"/>
            <color indexed="81"/>
            <rFont val="Tahoma"/>
            <family val="2"/>
          </rPr>
          <t>Caffarelli, Peter - AMS:</t>
        </r>
        <r>
          <rPr>
            <sz val="9"/>
            <color indexed="81"/>
            <rFont val="Tahoma"/>
            <family val="2"/>
          </rPr>
          <t xml:space="preserve">
UP 4052 (1105-A)</t>
        </r>
      </text>
    </comment>
    <comment ref="J5855" authorId="2" shapeId="0" xr:uid="{66ADA05D-7632-45C5-8A13-E76FE0FB01F8}">
      <text>
        <r>
          <rPr>
            <b/>
            <sz val="9"/>
            <color indexed="81"/>
            <rFont val="Tahoma"/>
            <family val="2"/>
          </rPr>
          <t>Caffarelli, Peter - AMS:</t>
        </r>
        <r>
          <rPr>
            <sz val="9"/>
            <color indexed="81"/>
            <rFont val="Tahoma"/>
            <family val="2"/>
          </rPr>
          <t xml:space="preserve">
Previous tariff expired July 31, 2021. Using Item 45452. See Notes tab.</t>
        </r>
      </text>
    </comment>
    <comment ref="J5857" authorId="2" shapeId="0" xr:uid="{40A1BCA3-E5D3-4E59-A9E3-059399751BDE}">
      <text>
        <r>
          <rPr>
            <b/>
            <sz val="9"/>
            <color indexed="81"/>
            <rFont val="Tahoma"/>
            <family val="2"/>
          </rPr>
          <t>Caffarelli, Peter - AMS:</t>
        </r>
        <r>
          <rPr>
            <sz val="9"/>
            <color indexed="81"/>
            <rFont val="Tahoma"/>
            <family val="2"/>
          </rPr>
          <t xml:space="preserve">
107+. No longer 92 to 106.
UP 4052 (7500-I)</t>
        </r>
      </text>
    </comment>
    <comment ref="J5859" authorId="2" shapeId="0" xr:uid="{5AEA05C8-A6B1-435C-B35C-F722E5AFC934}">
      <text>
        <r>
          <rPr>
            <b/>
            <sz val="9"/>
            <color indexed="81"/>
            <rFont val="Tahoma"/>
            <family val="2"/>
          </rPr>
          <t>Caffarelli, Peter - AMS:</t>
        </r>
        <r>
          <rPr>
            <sz val="9"/>
            <color indexed="81"/>
            <rFont val="Tahoma"/>
            <family val="2"/>
          </rPr>
          <t xml:space="preserve">
107+. No longer 92 to 106.
UP 4052 (7500-I)</t>
        </r>
      </text>
    </comment>
    <comment ref="J5860" authorId="2" shapeId="0" xr:uid="{2B0C3957-F78F-4F1C-940F-833358125477}">
      <text>
        <r>
          <rPr>
            <b/>
            <sz val="9"/>
            <color indexed="81"/>
            <rFont val="Tahoma"/>
            <family val="2"/>
          </rPr>
          <t>Caffarelli, Peter - AMS:</t>
        </r>
        <r>
          <rPr>
            <sz val="9"/>
            <color indexed="81"/>
            <rFont val="Tahoma"/>
            <family val="2"/>
          </rPr>
          <t xml:space="preserve">
Tariff cancelled.</t>
        </r>
      </text>
    </comment>
    <comment ref="J5861" authorId="2" shapeId="0" xr:uid="{2F714678-DDFB-426E-ABBB-CD7C4F1223B2}">
      <text>
        <r>
          <rPr>
            <b/>
            <sz val="9"/>
            <color indexed="81"/>
            <rFont val="Tahoma"/>
            <family val="2"/>
          </rPr>
          <t>Caffarelli, Peter - AMS:</t>
        </r>
        <r>
          <rPr>
            <sz val="9"/>
            <color indexed="81"/>
            <rFont val="Tahoma"/>
            <family val="2"/>
          </rPr>
          <t xml:space="preserve">
92 to 106 rate is no longer offered.</t>
        </r>
      </text>
    </comment>
    <comment ref="J5863" authorId="2" shapeId="0" xr:uid="{2686A483-CC33-4857-8515-0FE4FECCE7D3}">
      <text>
        <r>
          <rPr>
            <b/>
            <sz val="9"/>
            <color indexed="81"/>
            <rFont val="Tahoma"/>
            <family val="2"/>
          </rPr>
          <t>Caffarelli, Peter - AMS:</t>
        </r>
        <r>
          <rPr>
            <sz val="9"/>
            <color indexed="81"/>
            <rFont val="Tahoma"/>
            <family val="2"/>
          </rPr>
          <t xml:space="preserve">
92 to 106. No longer 69-91.</t>
        </r>
      </text>
    </comment>
    <comment ref="J5866" authorId="2" shapeId="0" xr:uid="{2F81BC4B-2FF3-439F-A216-475724DFA9EB}">
      <text>
        <r>
          <rPr>
            <b/>
            <sz val="9"/>
            <color indexed="81"/>
            <rFont val="Tahoma"/>
            <family val="2"/>
          </rPr>
          <t>Caffarelli, Peter - AMS:</t>
        </r>
        <r>
          <rPr>
            <sz val="9"/>
            <color indexed="81"/>
            <rFont val="Tahoma"/>
            <family val="2"/>
          </rPr>
          <t xml:space="preserve">
92 to 106. No longer 69-91.</t>
        </r>
      </text>
    </comment>
    <comment ref="J5867" authorId="2" shapeId="0" xr:uid="{31C25C0C-B867-4D70-9433-CE7FC4E4C092}">
      <text>
        <r>
          <rPr>
            <b/>
            <sz val="9"/>
            <color indexed="81"/>
            <rFont val="Tahoma"/>
            <family val="2"/>
          </rPr>
          <t>Caffarelli, Peter - AMS:</t>
        </r>
        <r>
          <rPr>
            <sz val="9"/>
            <color indexed="81"/>
            <rFont val="Tahoma"/>
            <family val="2"/>
          </rPr>
          <t xml:space="preserve">
92 to 106. No longer 69-91.</t>
        </r>
      </text>
    </comment>
    <comment ref="J5868" authorId="1" shapeId="0" xr:uid="{4E2C833F-3843-4451-B210-8B6F5E98393E}">
      <text>
        <r>
          <rPr>
            <b/>
            <sz val="9"/>
            <color indexed="81"/>
            <rFont val="Tahoma"/>
            <family val="2"/>
          </rPr>
          <t>Adam Sparger:</t>
        </r>
        <r>
          <rPr>
            <sz val="9"/>
            <color indexed="81"/>
            <rFont val="Tahoma"/>
            <family val="2"/>
          </rPr>
          <t xml:space="preserve">
25-49 cars</t>
        </r>
      </text>
    </comment>
    <comment ref="J5872" authorId="2" shapeId="0" xr:uid="{F6B0211A-F4F5-44A2-9A7E-7483F4355DFB}">
      <text>
        <r>
          <rPr>
            <b/>
            <sz val="9"/>
            <color indexed="81"/>
            <rFont val="Tahoma"/>
            <family val="2"/>
          </rPr>
          <t>Caffarelli, Peter - AMS:</t>
        </r>
        <r>
          <rPr>
            <sz val="9"/>
            <color indexed="81"/>
            <rFont val="Tahoma"/>
            <family val="2"/>
          </rPr>
          <t xml:space="preserve">
107+. No longer 92 to 106.</t>
        </r>
      </text>
    </comment>
    <comment ref="J5877" authorId="2" shapeId="0" xr:uid="{D4BE5EEA-DBBC-4D51-B116-82478E9C69A7}">
      <text>
        <r>
          <rPr>
            <b/>
            <sz val="9"/>
            <color indexed="81"/>
            <rFont val="Tahoma"/>
            <family val="2"/>
          </rPr>
          <t>Caffarelli, Peter - AMS:</t>
        </r>
        <r>
          <rPr>
            <sz val="9"/>
            <color indexed="81"/>
            <rFont val="Tahoma"/>
            <family val="2"/>
          </rPr>
          <t xml:space="preserve">
Previous tariff expired July 31, 2021. Using Item 45700. See Notes tab.</t>
        </r>
      </text>
    </comment>
    <comment ref="J5878" authorId="2" shapeId="0" xr:uid="{CE00F47B-3449-4CA9-B719-F822690DFC83}">
      <text>
        <r>
          <rPr>
            <b/>
            <sz val="9"/>
            <color indexed="81"/>
            <rFont val="Tahoma"/>
            <family val="2"/>
          </rPr>
          <t>Caffarelli, Peter - AMS:</t>
        </r>
        <r>
          <rPr>
            <sz val="9"/>
            <color indexed="81"/>
            <rFont val="Tahoma"/>
            <family val="2"/>
          </rPr>
          <t xml:space="preserve">
Tariff cancelled.</t>
        </r>
      </text>
    </comment>
    <comment ref="J5881" authorId="2" shapeId="0" xr:uid="{A984D28E-45C2-4955-81A2-2BB13CC595D5}">
      <text>
        <r>
          <rPr>
            <b/>
            <sz val="9"/>
            <color indexed="81"/>
            <rFont val="Tahoma"/>
            <family val="2"/>
          </rPr>
          <t>Caffarelli, Peter - AMS:</t>
        </r>
        <r>
          <rPr>
            <sz val="9"/>
            <color indexed="81"/>
            <rFont val="Tahoma"/>
            <family val="2"/>
          </rPr>
          <t xml:space="preserve">
107+ cars.</t>
        </r>
      </text>
    </comment>
    <comment ref="J5889" authorId="2" shapeId="0" xr:uid="{36306703-5A80-41CF-BDCD-8975355ECFA8}">
      <text>
        <r>
          <rPr>
            <b/>
            <sz val="9"/>
            <color indexed="81"/>
            <rFont val="Tahoma"/>
            <family val="2"/>
          </rPr>
          <t>Caffarelli, Peter - AMS:</t>
        </r>
        <r>
          <rPr>
            <sz val="9"/>
            <color indexed="81"/>
            <rFont val="Tahoma"/>
            <family val="2"/>
          </rPr>
          <t xml:space="preserve">
107+. No longer 92 to 106.</t>
        </r>
      </text>
    </comment>
    <comment ref="J5891" authorId="2" shapeId="0" xr:uid="{20BCE9B9-B03B-4FDB-8346-11647BE7B881}">
      <text>
        <r>
          <rPr>
            <b/>
            <sz val="9"/>
            <color indexed="81"/>
            <rFont val="Tahoma"/>
            <family val="2"/>
          </rPr>
          <t>Caffarelli, Peter - AMS:</t>
        </r>
        <r>
          <rPr>
            <sz val="9"/>
            <color indexed="81"/>
            <rFont val="Tahoma"/>
            <family val="2"/>
          </rPr>
          <t xml:space="preserve">
107+. No longer 92 to 106.</t>
        </r>
      </text>
    </comment>
    <comment ref="J5892" authorId="2" shapeId="0" xr:uid="{B7CDDBA6-FBE2-403C-B0FA-419CF2799F7B}">
      <text>
        <r>
          <rPr>
            <b/>
            <sz val="9"/>
            <color indexed="81"/>
            <rFont val="Tahoma"/>
            <family val="2"/>
          </rPr>
          <t>Caffarelli, Peter - AMS:</t>
        </r>
        <r>
          <rPr>
            <sz val="9"/>
            <color indexed="81"/>
            <rFont val="Tahoma"/>
            <family val="2"/>
          </rPr>
          <t xml:space="preserve">
UP 4052 (1105-A)</t>
        </r>
      </text>
    </comment>
    <comment ref="J5893" authorId="2" shapeId="0" xr:uid="{73700861-3ADB-4119-A426-F7E33331144F}">
      <text>
        <r>
          <rPr>
            <b/>
            <sz val="9"/>
            <color indexed="81"/>
            <rFont val="Tahoma"/>
            <family val="2"/>
          </rPr>
          <t>Caffarelli, Peter - AMS:</t>
        </r>
        <r>
          <rPr>
            <sz val="9"/>
            <color indexed="81"/>
            <rFont val="Tahoma"/>
            <family val="2"/>
          </rPr>
          <t xml:space="preserve">
Previous tariff expired July 31, 2021. Using Item 45452. See Notes tab.</t>
        </r>
      </text>
    </comment>
    <comment ref="J5895" authorId="2" shapeId="0" xr:uid="{FCC217FC-3A48-47C6-B3C8-938F3EFA763B}">
      <text>
        <r>
          <rPr>
            <b/>
            <sz val="9"/>
            <color indexed="81"/>
            <rFont val="Tahoma"/>
            <family val="2"/>
          </rPr>
          <t>Caffarelli, Peter - AMS:</t>
        </r>
        <r>
          <rPr>
            <sz val="9"/>
            <color indexed="81"/>
            <rFont val="Tahoma"/>
            <family val="2"/>
          </rPr>
          <t xml:space="preserve">
107+. No longer 92 to 106.
UP 4052 (7500-I)</t>
        </r>
      </text>
    </comment>
    <comment ref="J5897" authorId="2" shapeId="0" xr:uid="{1D3820D4-967D-4CE7-BF47-CFEAFE3B87A3}">
      <text>
        <r>
          <rPr>
            <b/>
            <sz val="9"/>
            <color indexed="81"/>
            <rFont val="Tahoma"/>
            <family val="2"/>
          </rPr>
          <t>Caffarelli, Peter - AMS:</t>
        </r>
        <r>
          <rPr>
            <sz val="9"/>
            <color indexed="81"/>
            <rFont val="Tahoma"/>
            <family val="2"/>
          </rPr>
          <t xml:space="preserve">
107+. No longer 92 to 106.
UP 4052 (7500-I)</t>
        </r>
      </text>
    </comment>
    <comment ref="J5898" authorId="2" shapeId="0" xr:uid="{AF832CE9-0805-4A2C-9308-4C2B48C7F282}">
      <text>
        <r>
          <rPr>
            <b/>
            <sz val="9"/>
            <color indexed="81"/>
            <rFont val="Tahoma"/>
            <family val="2"/>
          </rPr>
          <t>Caffarelli, Peter - AMS:</t>
        </r>
        <r>
          <rPr>
            <sz val="9"/>
            <color indexed="81"/>
            <rFont val="Tahoma"/>
            <family val="2"/>
          </rPr>
          <t xml:space="preserve">
Tariff cancelled.</t>
        </r>
      </text>
    </comment>
    <comment ref="J5899" authorId="2" shapeId="0" xr:uid="{26AD1A83-1560-4B36-8225-D640048B1C76}">
      <text>
        <r>
          <rPr>
            <b/>
            <sz val="9"/>
            <color indexed="81"/>
            <rFont val="Tahoma"/>
            <family val="2"/>
          </rPr>
          <t>Caffarelli, Peter - AMS:</t>
        </r>
        <r>
          <rPr>
            <sz val="9"/>
            <color indexed="81"/>
            <rFont val="Tahoma"/>
            <family val="2"/>
          </rPr>
          <t xml:space="preserve">
92 to 106 rate is no longer offered.</t>
        </r>
      </text>
    </comment>
    <comment ref="J5901" authorId="2" shapeId="0" xr:uid="{CB5C988D-866E-4ABA-A43E-AF7C7DFC2DDC}">
      <text>
        <r>
          <rPr>
            <b/>
            <sz val="9"/>
            <color indexed="81"/>
            <rFont val="Tahoma"/>
            <family val="2"/>
          </rPr>
          <t>Caffarelli, Peter - AMS:</t>
        </r>
        <r>
          <rPr>
            <sz val="9"/>
            <color indexed="81"/>
            <rFont val="Tahoma"/>
            <family val="2"/>
          </rPr>
          <t xml:space="preserve">
92 to 106. No longer 69-91.</t>
        </r>
      </text>
    </comment>
    <comment ref="J5904" authorId="2" shapeId="0" xr:uid="{0BD2DCE2-0316-4BF1-BEAD-303820089EBA}">
      <text>
        <r>
          <rPr>
            <b/>
            <sz val="9"/>
            <color indexed="81"/>
            <rFont val="Tahoma"/>
            <family val="2"/>
          </rPr>
          <t>Caffarelli, Peter - AMS:</t>
        </r>
        <r>
          <rPr>
            <sz val="9"/>
            <color indexed="81"/>
            <rFont val="Tahoma"/>
            <family val="2"/>
          </rPr>
          <t xml:space="preserve">
92 to 106. No longer 69-91.</t>
        </r>
      </text>
    </comment>
    <comment ref="J5905" authorId="2" shapeId="0" xr:uid="{D0ECAA08-6F5F-42CF-A33A-5F70FA397C9C}">
      <text>
        <r>
          <rPr>
            <b/>
            <sz val="9"/>
            <color indexed="81"/>
            <rFont val="Tahoma"/>
            <family val="2"/>
          </rPr>
          <t>Caffarelli, Peter - AMS:</t>
        </r>
        <r>
          <rPr>
            <sz val="9"/>
            <color indexed="81"/>
            <rFont val="Tahoma"/>
            <family val="2"/>
          </rPr>
          <t xml:space="preserve">
92 to 106. No longer 69-91.</t>
        </r>
      </text>
    </comment>
    <comment ref="J5906" authorId="1" shapeId="0" xr:uid="{91EFCFD0-BE21-4C21-A393-05A705027611}">
      <text>
        <r>
          <rPr>
            <b/>
            <sz val="9"/>
            <color indexed="81"/>
            <rFont val="Tahoma"/>
            <family val="2"/>
          </rPr>
          <t>Adam Sparger:</t>
        </r>
        <r>
          <rPr>
            <sz val="9"/>
            <color indexed="81"/>
            <rFont val="Tahoma"/>
            <family val="2"/>
          </rPr>
          <t xml:space="preserve">
25-49 cars</t>
        </r>
      </text>
    </comment>
    <comment ref="J5910" authorId="2" shapeId="0" xr:uid="{E1D145F2-A35B-4C5A-B2DC-646186EBA633}">
      <text>
        <r>
          <rPr>
            <b/>
            <sz val="9"/>
            <color indexed="81"/>
            <rFont val="Tahoma"/>
            <family val="2"/>
          </rPr>
          <t>Caffarelli, Peter - AMS:</t>
        </r>
        <r>
          <rPr>
            <sz val="9"/>
            <color indexed="81"/>
            <rFont val="Tahoma"/>
            <family val="2"/>
          </rPr>
          <t xml:space="preserve">
107+. No longer 92 to 106.</t>
        </r>
      </text>
    </comment>
    <comment ref="J5915" authorId="2" shapeId="0" xr:uid="{E9CE581A-750F-4F51-973F-D0ECAFEA6F3C}">
      <text>
        <r>
          <rPr>
            <b/>
            <sz val="9"/>
            <color indexed="81"/>
            <rFont val="Tahoma"/>
            <family val="2"/>
          </rPr>
          <t>Caffarelli, Peter - AMS:</t>
        </r>
        <r>
          <rPr>
            <sz val="9"/>
            <color indexed="81"/>
            <rFont val="Tahoma"/>
            <family val="2"/>
          </rPr>
          <t xml:space="preserve">
Previous tariff expired July 31, 2021. Using Item 45700. See Notes tab.</t>
        </r>
      </text>
    </comment>
    <comment ref="J5916" authorId="2" shapeId="0" xr:uid="{D20D0241-E1C6-44D5-848F-77ED06ECE248}">
      <text>
        <r>
          <rPr>
            <b/>
            <sz val="9"/>
            <color indexed="81"/>
            <rFont val="Tahoma"/>
            <family val="2"/>
          </rPr>
          <t>Caffarelli, Peter - AMS:</t>
        </r>
        <r>
          <rPr>
            <sz val="9"/>
            <color indexed="81"/>
            <rFont val="Tahoma"/>
            <family val="2"/>
          </rPr>
          <t xml:space="preserve">
Tariff cancelled.</t>
        </r>
      </text>
    </comment>
    <comment ref="J5919" authorId="2" shapeId="0" xr:uid="{E0DF92EC-BE07-4ED3-A3C0-DC975537C684}">
      <text>
        <r>
          <rPr>
            <b/>
            <sz val="9"/>
            <color indexed="81"/>
            <rFont val="Tahoma"/>
            <family val="2"/>
          </rPr>
          <t>Caffarelli, Peter - AMS:</t>
        </r>
        <r>
          <rPr>
            <sz val="9"/>
            <color indexed="81"/>
            <rFont val="Tahoma"/>
            <family val="2"/>
          </rPr>
          <t xml:space="preserve">
107+ cars.</t>
        </r>
      </text>
    </comment>
    <comment ref="J5927" authorId="2" shapeId="0" xr:uid="{50141E12-8EE5-4D48-BA8B-12042B9E07BC}">
      <text>
        <r>
          <rPr>
            <b/>
            <sz val="9"/>
            <color indexed="81"/>
            <rFont val="Tahoma"/>
            <family val="2"/>
          </rPr>
          <t>Caffarelli, Peter - AMS:</t>
        </r>
        <r>
          <rPr>
            <sz val="9"/>
            <color indexed="81"/>
            <rFont val="Tahoma"/>
            <family val="2"/>
          </rPr>
          <t xml:space="preserve">
107+. No longer 92 to 106.</t>
        </r>
      </text>
    </comment>
    <comment ref="J5929" authorId="2" shapeId="0" xr:uid="{02016365-5D2F-4B7C-B3C9-AFE066079E3B}">
      <text>
        <r>
          <rPr>
            <b/>
            <sz val="9"/>
            <color indexed="81"/>
            <rFont val="Tahoma"/>
            <family val="2"/>
          </rPr>
          <t>Caffarelli, Peter - AMS:</t>
        </r>
        <r>
          <rPr>
            <sz val="9"/>
            <color indexed="81"/>
            <rFont val="Tahoma"/>
            <family val="2"/>
          </rPr>
          <t xml:space="preserve">
107+. No longer 92 to 106.</t>
        </r>
      </text>
    </comment>
    <comment ref="J5930" authorId="2" shapeId="0" xr:uid="{CA227FAD-BB35-4AA6-9D2A-FF85554EFC62}">
      <text>
        <r>
          <rPr>
            <b/>
            <sz val="9"/>
            <color indexed="81"/>
            <rFont val="Tahoma"/>
            <family val="2"/>
          </rPr>
          <t>Caffarelli, Peter - AMS:</t>
        </r>
        <r>
          <rPr>
            <sz val="9"/>
            <color indexed="81"/>
            <rFont val="Tahoma"/>
            <family val="2"/>
          </rPr>
          <t xml:space="preserve">
UP 4052 (1105-C)</t>
        </r>
      </text>
    </comment>
    <comment ref="J5931" authorId="2" shapeId="0" xr:uid="{6C708769-EAA3-423D-A833-1F9C482F62D1}">
      <text>
        <r>
          <rPr>
            <b/>
            <sz val="9"/>
            <color indexed="81"/>
            <rFont val="Tahoma"/>
            <family val="2"/>
          </rPr>
          <t>Caffarelli, Peter - AMS:</t>
        </r>
        <r>
          <rPr>
            <sz val="9"/>
            <color indexed="81"/>
            <rFont val="Tahoma"/>
            <family val="2"/>
          </rPr>
          <t xml:space="preserve">
Previous tariff expired July 31, 2021. Using Item 45452. See Notes tab.</t>
        </r>
      </text>
    </comment>
    <comment ref="J5933" authorId="2" shapeId="0" xr:uid="{DFF4EBDC-9FF7-4648-93CF-C8C06D4010FB}">
      <text>
        <r>
          <rPr>
            <b/>
            <sz val="9"/>
            <color indexed="81"/>
            <rFont val="Tahoma"/>
            <family val="2"/>
          </rPr>
          <t>Caffarelli, Peter - AMS:</t>
        </r>
        <r>
          <rPr>
            <sz val="9"/>
            <color indexed="81"/>
            <rFont val="Tahoma"/>
            <family val="2"/>
          </rPr>
          <t xml:space="preserve">
107+. No longer 92 to 106.
UP 4052 (7500-I)</t>
        </r>
      </text>
    </comment>
    <comment ref="J5935" authorId="2" shapeId="0" xr:uid="{6282A1F8-3DC8-4676-BDB1-E632FD2C52F1}">
      <text>
        <r>
          <rPr>
            <b/>
            <sz val="9"/>
            <color indexed="81"/>
            <rFont val="Tahoma"/>
            <family val="2"/>
          </rPr>
          <t>Caffarelli, Peter - AMS:</t>
        </r>
        <r>
          <rPr>
            <sz val="9"/>
            <color indexed="81"/>
            <rFont val="Tahoma"/>
            <family val="2"/>
          </rPr>
          <t xml:space="preserve">
107+. No longer 92 to 106.
UP 4052 (7500-I)</t>
        </r>
      </text>
    </comment>
    <comment ref="J5936" authorId="2" shapeId="0" xr:uid="{D81A449D-D181-4409-981B-588C6A603667}">
      <text>
        <r>
          <rPr>
            <b/>
            <sz val="9"/>
            <color indexed="81"/>
            <rFont val="Tahoma"/>
            <family val="2"/>
          </rPr>
          <t>Caffarelli, Peter - AMS:</t>
        </r>
        <r>
          <rPr>
            <sz val="9"/>
            <color indexed="81"/>
            <rFont val="Tahoma"/>
            <family val="2"/>
          </rPr>
          <t xml:space="preserve">
Tariff cancelled.</t>
        </r>
      </text>
    </comment>
    <comment ref="J5937" authorId="2" shapeId="0" xr:uid="{9B28024D-9FD7-4AD0-98AD-0BD8DD74345F}">
      <text>
        <r>
          <rPr>
            <b/>
            <sz val="9"/>
            <color indexed="81"/>
            <rFont val="Tahoma"/>
            <family val="2"/>
          </rPr>
          <t>Caffarelli, Peter - AMS:</t>
        </r>
        <r>
          <rPr>
            <sz val="9"/>
            <color indexed="81"/>
            <rFont val="Tahoma"/>
            <family val="2"/>
          </rPr>
          <t xml:space="preserve">
92 to 106 rate is no longer offered.</t>
        </r>
      </text>
    </comment>
    <comment ref="J5939" authorId="2" shapeId="0" xr:uid="{3043CC0E-B223-45A1-9D78-572402F43D7D}">
      <text>
        <r>
          <rPr>
            <b/>
            <sz val="9"/>
            <color indexed="81"/>
            <rFont val="Tahoma"/>
            <family val="2"/>
          </rPr>
          <t>Caffarelli, Peter - AMS:</t>
        </r>
        <r>
          <rPr>
            <sz val="9"/>
            <color indexed="81"/>
            <rFont val="Tahoma"/>
            <family val="2"/>
          </rPr>
          <t xml:space="preserve">
92 to 106. No longer 69-91.</t>
        </r>
      </text>
    </comment>
    <comment ref="J5942" authorId="2" shapeId="0" xr:uid="{B769B498-048A-4857-BB31-BBA0F3A83F36}">
      <text>
        <r>
          <rPr>
            <b/>
            <sz val="9"/>
            <color indexed="81"/>
            <rFont val="Tahoma"/>
            <family val="2"/>
          </rPr>
          <t>Caffarelli, Peter - AMS:</t>
        </r>
        <r>
          <rPr>
            <sz val="9"/>
            <color indexed="81"/>
            <rFont val="Tahoma"/>
            <family val="2"/>
          </rPr>
          <t xml:space="preserve">
92 to 106. No longer 69-91.</t>
        </r>
      </text>
    </comment>
    <comment ref="J5943" authorId="2" shapeId="0" xr:uid="{7DE530FC-F3AB-4A49-AADC-68C6B3412671}">
      <text>
        <r>
          <rPr>
            <b/>
            <sz val="9"/>
            <color indexed="81"/>
            <rFont val="Tahoma"/>
            <family val="2"/>
          </rPr>
          <t>Caffarelli, Peter - AMS:</t>
        </r>
        <r>
          <rPr>
            <sz val="9"/>
            <color indexed="81"/>
            <rFont val="Tahoma"/>
            <family val="2"/>
          </rPr>
          <t xml:space="preserve">
92 to 106. No longer 69-91.</t>
        </r>
      </text>
    </comment>
    <comment ref="J5944" authorId="1" shapeId="0" xr:uid="{473C8686-59C2-4594-810E-895478487941}">
      <text>
        <r>
          <rPr>
            <b/>
            <sz val="9"/>
            <color indexed="81"/>
            <rFont val="Tahoma"/>
            <family val="2"/>
          </rPr>
          <t>Adam Sparger:</t>
        </r>
        <r>
          <rPr>
            <sz val="9"/>
            <color indexed="81"/>
            <rFont val="Tahoma"/>
            <family val="2"/>
          </rPr>
          <t xml:space="preserve">
25-49 cars</t>
        </r>
      </text>
    </comment>
    <comment ref="J5948" authorId="2" shapeId="0" xr:uid="{C2C94E81-C01A-4054-8EB4-BD7DBC1CD247}">
      <text>
        <r>
          <rPr>
            <b/>
            <sz val="9"/>
            <color indexed="81"/>
            <rFont val="Tahoma"/>
            <family val="2"/>
          </rPr>
          <t>Caffarelli, Peter - AMS:</t>
        </r>
        <r>
          <rPr>
            <sz val="9"/>
            <color indexed="81"/>
            <rFont val="Tahoma"/>
            <family val="2"/>
          </rPr>
          <t xml:space="preserve">
107+. No longer 92 to 106.</t>
        </r>
      </text>
    </comment>
    <comment ref="J5953" authorId="2" shapeId="0" xr:uid="{CDB43619-7D4E-4BCF-9913-97098D0ED0A2}">
      <text>
        <r>
          <rPr>
            <b/>
            <sz val="9"/>
            <color indexed="81"/>
            <rFont val="Tahoma"/>
            <family val="2"/>
          </rPr>
          <t>Caffarelli, Peter - AMS:</t>
        </r>
        <r>
          <rPr>
            <sz val="9"/>
            <color indexed="81"/>
            <rFont val="Tahoma"/>
            <family val="2"/>
          </rPr>
          <t xml:space="preserve">
Previous tariff expired July 31, 2021. Using Item 45700. See Notes tab.</t>
        </r>
      </text>
    </comment>
    <comment ref="J5954" authorId="2" shapeId="0" xr:uid="{6BA34F65-709F-4709-96FC-55265888D4D7}">
      <text>
        <r>
          <rPr>
            <b/>
            <sz val="9"/>
            <color indexed="81"/>
            <rFont val="Tahoma"/>
            <family val="2"/>
          </rPr>
          <t>Caffarelli, Peter - AMS:</t>
        </r>
        <r>
          <rPr>
            <sz val="9"/>
            <color indexed="81"/>
            <rFont val="Tahoma"/>
            <family val="2"/>
          </rPr>
          <t xml:space="preserve">
Tariff cancelled.</t>
        </r>
      </text>
    </comment>
    <comment ref="J5957" authorId="2" shapeId="0" xr:uid="{13A12D32-6782-4E1C-81CB-E873743D96E6}">
      <text>
        <r>
          <rPr>
            <b/>
            <sz val="9"/>
            <color indexed="81"/>
            <rFont val="Tahoma"/>
            <family val="2"/>
          </rPr>
          <t>Caffarelli, Peter - AMS:</t>
        </r>
        <r>
          <rPr>
            <sz val="9"/>
            <color indexed="81"/>
            <rFont val="Tahoma"/>
            <family val="2"/>
          </rPr>
          <t xml:space="preserve">
107+ cars.</t>
        </r>
      </text>
    </comment>
    <comment ref="J5965" authorId="2" shapeId="0" xr:uid="{6E1C921A-811A-48C3-8FC7-A48D58CF6C29}">
      <text>
        <r>
          <rPr>
            <b/>
            <sz val="9"/>
            <color indexed="81"/>
            <rFont val="Tahoma"/>
            <family val="2"/>
          </rPr>
          <t>Caffarelli, Peter - AMS:</t>
        </r>
        <r>
          <rPr>
            <sz val="9"/>
            <color indexed="81"/>
            <rFont val="Tahoma"/>
            <family val="2"/>
          </rPr>
          <t xml:space="preserve">
107+. No longer 92 to 106.</t>
        </r>
      </text>
    </comment>
    <comment ref="J5967" authorId="2" shapeId="0" xr:uid="{2373AE58-0921-4B31-B8B1-7BCA61B04EC2}">
      <text>
        <r>
          <rPr>
            <b/>
            <sz val="9"/>
            <color indexed="81"/>
            <rFont val="Tahoma"/>
            <family val="2"/>
          </rPr>
          <t>Caffarelli, Peter - AMS:</t>
        </r>
        <r>
          <rPr>
            <sz val="9"/>
            <color indexed="81"/>
            <rFont val="Tahoma"/>
            <family val="2"/>
          </rPr>
          <t xml:space="preserve">
107+. No longer 92 to 106.</t>
        </r>
      </text>
    </comment>
    <comment ref="J5968" authorId="2" shapeId="0" xr:uid="{1B00D7B5-0C2F-45E6-812E-FDD695EB857B}">
      <text>
        <r>
          <rPr>
            <b/>
            <sz val="9"/>
            <color indexed="81"/>
            <rFont val="Tahoma"/>
            <family val="2"/>
          </rPr>
          <t>Caffarelli, Peter - AMS:</t>
        </r>
        <r>
          <rPr>
            <sz val="9"/>
            <color indexed="81"/>
            <rFont val="Tahoma"/>
            <family val="2"/>
          </rPr>
          <t xml:space="preserve">
UP 4052 (1105-C)</t>
        </r>
      </text>
    </comment>
    <comment ref="J5969" authorId="2" shapeId="0" xr:uid="{85F91BE8-8E39-4B4D-83CC-7C640B1A2D31}">
      <text>
        <r>
          <rPr>
            <b/>
            <sz val="9"/>
            <color indexed="81"/>
            <rFont val="Tahoma"/>
            <family val="2"/>
          </rPr>
          <t>Caffarelli, Peter - AMS:</t>
        </r>
        <r>
          <rPr>
            <sz val="9"/>
            <color indexed="81"/>
            <rFont val="Tahoma"/>
            <family val="2"/>
          </rPr>
          <t xml:space="preserve">
Previous tariff expired July 31, 2021. Using Item 45452. See Notes tab.</t>
        </r>
      </text>
    </comment>
    <comment ref="J5971" authorId="2" shapeId="0" xr:uid="{EF0A8E0D-211F-40E3-88C1-06ADCAC92930}">
      <text>
        <r>
          <rPr>
            <b/>
            <sz val="9"/>
            <color indexed="81"/>
            <rFont val="Tahoma"/>
            <family val="2"/>
          </rPr>
          <t>Caffarelli, Peter - AMS:</t>
        </r>
        <r>
          <rPr>
            <sz val="9"/>
            <color indexed="81"/>
            <rFont val="Tahoma"/>
            <family val="2"/>
          </rPr>
          <t xml:space="preserve">
107+. No longer 92 to 106.
UP 4052 (7500-I)</t>
        </r>
      </text>
    </comment>
    <comment ref="J5973" authorId="2" shapeId="0" xr:uid="{942FD2A2-4DED-405B-85AA-D983C4A63950}">
      <text>
        <r>
          <rPr>
            <b/>
            <sz val="9"/>
            <color indexed="81"/>
            <rFont val="Tahoma"/>
            <family val="2"/>
          </rPr>
          <t>Caffarelli, Peter - AMS:</t>
        </r>
        <r>
          <rPr>
            <sz val="9"/>
            <color indexed="81"/>
            <rFont val="Tahoma"/>
            <family val="2"/>
          </rPr>
          <t xml:space="preserve">
107+. No longer 92 to 106.
UP 4052 (7500-I)</t>
        </r>
      </text>
    </comment>
    <comment ref="J5974" authorId="2" shapeId="0" xr:uid="{CA46B51E-A2DE-4D03-86CD-EA3BBB4371A7}">
      <text>
        <r>
          <rPr>
            <b/>
            <sz val="9"/>
            <color indexed="81"/>
            <rFont val="Tahoma"/>
            <family val="2"/>
          </rPr>
          <t>Caffarelli, Peter - AMS:</t>
        </r>
        <r>
          <rPr>
            <sz val="9"/>
            <color indexed="81"/>
            <rFont val="Tahoma"/>
            <family val="2"/>
          </rPr>
          <t xml:space="preserve">
Tariff cancelled.</t>
        </r>
      </text>
    </comment>
    <comment ref="J5975" authorId="2" shapeId="0" xr:uid="{134CD00A-E903-499C-BB9F-AF3AF1BB81E4}">
      <text>
        <r>
          <rPr>
            <b/>
            <sz val="9"/>
            <color indexed="81"/>
            <rFont val="Tahoma"/>
            <family val="2"/>
          </rPr>
          <t>Caffarelli, Peter - AMS:</t>
        </r>
        <r>
          <rPr>
            <sz val="9"/>
            <color indexed="81"/>
            <rFont val="Tahoma"/>
            <family val="2"/>
          </rPr>
          <t xml:space="preserve">
92 to 106 rate is no longer offered.</t>
        </r>
      </text>
    </comment>
    <comment ref="J5977" authorId="2" shapeId="0" xr:uid="{09EBAE94-62E1-48A6-9BB2-1CF043EBE3A2}">
      <text>
        <r>
          <rPr>
            <b/>
            <sz val="9"/>
            <color indexed="81"/>
            <rFont val="Tahoma"/>
            <family val="2"/>
          </rPr>
          <t>Caffarelli, Peter - AMS:</t>
        </r>
        <r>
          <rPr>
            <sz val="9"/>
            <color indexed="81"/>
            <rFont val="Tahoma"/>
            <family val="2"/>
          </rPr>
          <t xml:space="preserve">
92 to 106. No longer 69-91.</t>
        </r>
      </text>
    </comment>
    <comment ref="J5980" authorId="2" shapeId="0" xr:uid="{3D349F9C-8B59-44F9-A7A1-D47B0EF931F6}">
      <text>
        <r>
          <rPr>
            <b/>
            <sz val="9"/>
            <color indexed="81"/>
            <rFont val="Tahoma"/>
            <family val="2"/>
          </rPr>
          <t>Caffarelli, Peter - AMS:</t>
        </r>
        <r>
          <rPr>
            <sz val="9"/>
            <color indexed="81"/>
            <rFont val="Tahoma"/>
            <family val="2"/>
          </rPr>
          <t xml:space="preserve">
92 to 106. No longer 69-91.</t>
        </r>
      </text>
    </comment>
    <comment ref="J5981" authorId="2" shapeId="0" xr:uid="{80FE510F-F6BA-4EBE-B1BF-A3AB5FD182B7}">
      <text>
        <r>
          <rPr>
            <b/>
            <sz val="9"/>
            <color indexed="81"/>
            <rFont val="Tahoma"/>
            <family val="2"/>
          </rPr>
          <t>Caffarelli, Peter - AMS:</t>
        </r>
        <r>
          <rPr>
            <sz val="9"/>
            <color indexed="81"/>
            <rFont val="Tahoma"/>
            <family val="2"/>
          </rPr>
          <t xml:space="preserve">
92 to 106. No longer 69-91.</t>
        </r>
      </text>
    </comment>
    <comment ref="J5982" authorId="1" shapeId="0" xr:uid="{3783A3CE-6C64-41C2-8C60-D1A93E42EF07}">
      <text>
        <r>
          <rPr>
            <b/>
            <sz val="9"/>
            <color indexed="81"/>
            <rFont val="Tahoma"/>
            <family val="2"/>
          </rPr>
          <t>Adam Sparger:</t>
        </r>
        <r>
          <rPr>
            <sz val="9"/>
            <color indexed="81"/>
            <rFont val="Tahoma"/>
            <family val="2"/>
          </rPr>
          <t xml:space="preserve">
25-49 cars</t>
        </r>
      </text>
    </comment>
    <comment ref="J5986" authorId="2" shapeId="0" xr:uid="{DBD4615C-F404-44CC-B008-593D2E793ABB}">
      <text>
        <r>
          <rPr>
            <b/>
            <sz val="9"/>
            <color indexed="81"/>
            <rFont val="Tahoma"/>
            <family val="2"/>
          </rPr>
          <t>Caffarelli, Peter - AMS:</t>
        </r>
        <r>
          <rPr>
            <sz val="9"/>
            <color indexed="81"/>
            <rFont val="Tahoma"/>
            <family val="2"/>
          </rPr>
          <t xml:space="preserve">
107+. No longer 92 to 106.</t>
        </r>
      </text>
    </comment>
    <comment ref="J5991" authorId="2" shapeId="0" xr:uid="{CB2A2515-9DE2-48E1-A923-9B4D9043ABE5}">
      <text>
        <r>
          <rPr>
            <b/>
            <sz val="9"/>
            <color indexed="81"/>
            <rFont val="Tahoma"/>
            <family val="2"/>
          </rPr>
          <t>Caffarelli, Peter - AMS:</t>
        </r>
        <r>
          <rPr>
            <sz val="9"/>
            <color indexed="81"/>
            <rFont val="Tahoma"/>
            <family val="2"/>
          </rPr>
          <t xml:space="preserve">
Previous tariff expired July 31, 2021. Using Item 45700. See Notes tab.</t>
        </r>
      </text>
    </comment>
    <comment ref="J5992" authorId="2" shapeId="0" xr:uid="{65EEE591-58E8-4F60-B5A6-6AE2B17D359B}">
      <text>
        <r>
          <rPr>
            <b/>
            <sz val="9"/>
            <color indexed="81"/>
            <rFont val="Tahoma"/>
            <family val="2"/>
          </rPr>
          <t>Caffarelli, Peter - AMS:</t>
        </r>
        <r>
          <rPr>
            <sz val="9"/>
            <color indexed="81"/>
            <rFont val="Tahoma"/>
            <family val="2"/>
          </rPr>
          <t xml:space="preserve">
Tariff cancelled.</t>
        </r>
      </text>
    </comment>
    <comment ref="J5995" authorId="2" shapeId="0" xr:uid="{D5F14A41-B879-4AAF-BFAC-25842AA17CE4}">
      <text>
        <r>
          <rPr>
            <b/>
            <sz val="9"/>
            <color indexed="81"/>
            <rFont val="Tahoma"/>
            <family val="2"/>
          </rPr>
          <t>Caffarelli, Peter - AMS:</t>
        </r>
        <r>
          <rPr>
            <sz val="9"/>
            <color indexed="81"/>
            <rFont val="Tahoma"/>
            <family val="2"/>
          </rPr>
          <t xml:space="preserve">
107+ cars.</t>
        </r>
      </text>
    </comment>
    <comment ref="J6003" authorId="2" shapeId="0" xr:uid="{2CED8D82-5C25-4377-9681-1CA10418919F}">
      <text>
        <r>
          <rPr>
            <b/>
            <sz val="9"/>
            <color indexed="81"/>
            <rFont val="Tahoma"/>
            <family val="2"/>
          </rPr>
          <t>Caffarelli, Peter - AMS:</t>
        </r>
        <r>
          <rPr>
            <sz val="9"/>
            <color indexed="81"/>
            <rFont val="Tahoma"/>
            <family val="2"/>
          </rPr>
          <t xml:space="preserve">
107+. No longer 92 to 106.</t>
        </r>
      </text>
    </comment>
    <comment ref="J6005" authorId="2" shapeId="0" xr:uid="{9E6E9B07-C479-43BF-B046-8EFB4389D238}">
      <text>
        <r>
          <rPr>
            <b/>
            <sz val="9"/>
            <color indexed="81"/>
            <rFont val="Tahoma"/>
            <family val="2"/>
          </rPr>
          <t>Caffarelli, Peter - AMS:</t>
        </r>
        <r>
          <rPr>
            <sz val="9"/>
            <color indexed="81"/>
            <rFont val="Tahoma"/>
            <family val="2"/>
          </rPr>
          <t xml:space="preserve">
107+. No longer 92 to 106.</t>
        </r>
      </text>
    </comment>
    <comment ref="J6006" authorId="2" shapeId="0" xr:uid="{1E2CEC55-2E38-4294-A19F-8DE85114BB51}">
      <text>
        <r>
          <rPr>
            <b/>
            <sz val="9"/>
            <color indexed="81"/>
            <rFont val="Tahoma"/>
            <family val="2"/>
          </rPr>
          <t>Caffarelli, Peter - AMS:</t>
        </r>
        <r>
          <rPr>
            <sz val="9"/>
            <color indexed="81"/>
            <rFont val="Tahoma"/>
            <family val="2"/>
          </rPr>
          <t xml:space="preserve">
UP 4052 (1105-C)</t>
        </r>
      </text>
    </comment>
    <comment ref="J6007" authorId="2" shapeId="0" xr:uid="{552F40B3-6CF9-4524-AC84-5CB928A2EE3A}">
      <text>
        <r>
          <rPr>
            <b/>
            <sz val="9"/>
            <color indexed="81"/>
            <rFont val="Tahoma"/>
            <family val="2"/>
          </rPr>
          <t>Caffarelli, Peter - AMS:</t>
        </r>
        <r>
          <rPr>
            <sz val="9"/>
            <color indexed="81"/>
            <rFont val="Tahoma"/>
            <family val="2"/>
          </rPr>
          <t xml:space="preserve">
Previous tariff expired July 31, 2021. Using Item 45452. See Notes tab.</t>
        </r>
      </text>
    </comment>
    <comment ref="J6009" authorId="2" shapeId="0" xr:uid="{6679F66D-DB37-4DEF-AC2F-F0DE39B639A7}">
      <text>
        <r>
          <rPr>
            <b/>
            <sz val="9"/>
            <color indexed="81"/>
            <rFont val="Tahoma"/>
            <family val="2"/>
          </rPr>
          <t>Caffarelli, Peter - AMS:</t>
        </r>
        <r>
          <rPr>
            <sz val="9"/>
            <color indexed="81"/>
            <rFont val="Tahoma"/>
            <family val="2"/>
          </rPr>
          <t xml:space="preserve">
107+. No longer 92 to 106.
UP 4052 (7500-I)</t>
        </r>
      </text>
    </comment>
    <comment ref="J6011" authorId="2" shapeId="0" xr:uid="{7C402353-9B5E-435C-A662-8D0A7547936D}">
      <text>
        <r>
          <rPr>
            <b/>
            <sz val="9"/>
            <color indexed="81"/>
            <rFont val="Tahoma"/>
            <family val="2"/>
          </rPr>
          <t>Caffarelli, Peter - AMS:</t>
        </r>
        <r>
          <rPr>
            <sz val="9"/>
            <color indexed="81"/>
            <rFont val="Tahoma"/>
            <family val="2"/>
          </rPr>
          <t xml:space="preserve">
107+. No longer 92 to 106.
UP 4052 (7500-I)</t>
        </r>
      </text>
    </comment>
    <comment ref="J6012" authorId="2" shapeId="0" xr:uid="{5CB5B1C6-6664-4D73-9CC2-392CAEE30ACB}">
      <text>
        <r>
          <rPr>
            <b/>
            <sz val="9"/>
            <color indexed="81"/>
            <rFont val="Tahoma"/>
            <family val="2"/>
          </rPr>
          <t>Caffarelli, Peter - AMS:</t>
        </r>
        <r>
          <rPr>
            <sz val="9"/>
            <color indexed="81"/>
            <rFont val="Tahoma"/>
            <family val="2"/>
          </rPr>
          <t xml:space="preserve">
Tariff cancelled.</t>
        </r>
      </text>
    </comment>
    <comment ref="J6013" authorId="2" shapeId="0" xr:uid="{E12040DF-7DD8-4032-97B3-ED400F5DB532}">
      <text>
        <r>
          <rPr>
            <b/>
            <sz val="9"/>
            <color indexed="81"/>
            <rFont val="Tahoma"/>
            <family val="2"/>
          </rPr>
          <t>Caffarelli, Peter - AMS:</t>
        </r>
        <r>
          <rPr>
            <sz val="9"/>
            <color indexed="81"/>
            <rFont val="Tahoma"/>
            <family val="2"/>
          </rPr>
          <t xml:space="preserve">
92 to 106 rate is no longer offered.</t>
        </r>
      </text>
    </comment>
    <comment ref="J6015" authorId="2" shapeId="0" xr:uid="{50C83F22-1519-465F-8099-78981A084DA4}">
      <text>
        <r>
          <rPr>
            <b/>
            <sz val="9"/>
            <color indexed="81"/>
            <rFont val="Tahoma"/>
            <family val="2"/>
          </rPr>
          <t>Caffarelli, Peter - AMS:</t>
        </r>
        <r>
          <rPr>
            <sz val="9"/>
            <color indexed="81"/>
            <rFont val="Tahoma"/>
            <family val="2"/>
          </rPr>
          <t xml:space="preserve">
92 to 106. No longer 69-91.</t>
        </r>
      </text>
    </comment>
    <comment ref="J6018" authorId="2" shapeId="0" xr:uid="{E8027CDC-74B2-4250-8415-09EBAA494610}">
      <text>
        <r>
          <rPr>
            <b/>
            <sz val="9"/>
            <color indexed="81"/>
            <rFont val="Tahoma"/>
            <family val="2"/>
          </rPr>
          <t>Caffarelli, Peter - AMS:</t>
        </r>
        <r>
          <rPr>
            <sz val="9"/>
            <color indexed="81"/>
            <rFont val="Tahoma"/>
            <family val="2"/>
          </rPr>
          <t xml:space="preserve">
92 to 106. No longer 69-91.</t>
        </r>
      </text>
    </comment>
    <comment ref="J6019" authorId="2" shapeId="0" xr:uid="{19853F57-107F-4B28-A3EB-CA0C70E3387C}">
      <text>
        <r>
          <rPr>
            <b/>
            <sz val="9"/>
            <color indexed="81"/>
            <rFont val="Tahoma"/>
            <family val="2"/>
          </rPr>
          <t>Caffarelli, Peter - AMS:</t>
        </r>
        <r>
          <rPr>
            <sz val="9"/>
            <color indexed="81"/>
            <rFont val="Tahoma"/>
            <family val="2"/>
          </rPr>
          <t xml:space="preserve">
92 to 106. No longer 69-91.</t>
        </r>
      </text>
    </comment>
    <comment ref="J6020" authorId="1" shapeId="0" xr:uid="{51213E83-3FEA-445F-971F-73739F81F5FC}">
      <text>
        <r>
          <rPr>
            <b/>
            <sz val="9"/>
            <color indexed="81"/>
            <rFont val="Tahoma"/>
            <family val="2"/>
          </rPr>
          <t>Adam Sparger:</t>
        </r>
        <r>
          <rPr>
            <sz val="9"/>
            <color indexed="81"/>
            <rFont val="Tahoma"/>
            <family val="2"/>
          </rPr>
          <t xml:space="preserve">
25-49 cars</t>
        </r>
      </text>
    </comment>
    <comment ref="J6024" authorId="2" shapeId="0" xr:uid="{07BB59A0-607F-4F1D-ABF6-0EE73C2B0D47}">
      <text>
        <r>
          <rPr>
            <b/>
            <sz val="9"/>
            <color indexed="81"/>
            <rFont val="Tahoma"/>
            <family val="2"/>
          </rPr>
          <t>Caffarelli, Peter - AMS:</t>
        </r>
        <r>
          <rPr>
            <sz val="9"/>
            <color indexed="81"/>
            <rFont val="Tahoma"/>
            <family val="2"/>
          </rPr>
          <t xml:space="preserve">
107+. No longer 92 to 106.</t>
        </r>
      </text>
    </comment>
    <comment ref="J6029" authorId="2" shapeId="0" xr:uid="{72FEFAB1-0C3E-437A-A828-D3739F994FC7}">
      <text>
        <r>
          <rPr>
            <b/>
            <sz val="9"/>
            <color indexed="81"/>
            <rFont val="Tahoma"/>
            <family val="2"/>
          </rPr>
          <t>Caffarelli, Peter - AMS:</t>
        </r>
        <r>
          <rPr>
            <sz val="9"/>
            <color indexed="81"/>
            <rFont val="Tahoma"/>
            <family val="2"/>
          </rPr>
          <t xml:space="preserve">
Previous tariff expired July 31, 2021. Using Item 45700. See Notes tab.</t>
        </r>
      </text>
    </comment>
    <comment ref="J6030" authorId="2" shapeId="0" xr:uid="{79D5DFB7-0FBB-490A-9F7E-319D9078AC65}">
      <text>
        <r>
          <rPr>
            <b/>
            <sz val="9"/>
            <color indexed="81"/>
            <rFont val="Tahoma"/>
            <family val="2"/>
          </rPr>
          <t>Caffarelli, Peter - AMS:</t>
        </r>
        <r>
          <rPr>
            <sz val="9"/>
            <color indexed="81"/>
            <rFont val="Tahoma"/>
            <family val="2"/>
          </rPr>
          <t xml:space="preserve">
Tariff cancelled.</t>
        </r>
      </text>
    </comment>
    <comment ref="J6033" authorId="2" shapeId="0" xr:uid="{5085327D-A2F5-4F3C-A9E2-008FFCD69C4C}">
      <text>
        <r>
          <rPr>
            <b/>
            <sz val="9"/>
            <color indexed="81"/>
            <rFont val="Tahoma"/>
            <family val="2"/>
          </rPr>
          <t>Caffarelli, Peter - AMS:</t>
        </r>
        <r>
          <rPr>
            <sz val="9"/>
            <color indexed="81"/>
            <rFont val="Tahoma"/>
            <family val="2"/>
          </rPr>
          <t xml:space="preserve">
107+ cars.</t>
        </r>
      </text>
    </comment>
    <comment ref="J6041" authorId="2" shapeId="0" xr:uid="{A3802073-784C-43C4-A934-D52FD2BAE887}">
      <text>
        <r>
          <rPr>
            <b/>
            <sz val="9"/>
            <color indexed="81"/>
            <rFont val="Tahoma"/>
            <family val="2"/>
          </rPr>
          <t>Caffarelli, Peter - AMS:</t>
        </r>
        <r>
          <rPr>
            <sz val="9"/>
            <color indexed="81"/>
            <rFont val="Tahoma"/>
            <family val="2"/>
          </rPr>
          <t xml:space="preserve">
107+. No longer 92 to 106.</t>
        </r>
      </text>
    </comment>
    <comment ref="J6043" authorId="2" shapeId="0" xr:uid="{5A8C4626-E39B-4364-9689-8A7A3103FF7E}">
      <text>
        <r>
          <rPr>
            <b/>
            <sz val="9"/>
            <color indexed="81"/>
            <rFont val="Tahoma"/>
            <family val="2"/>
          </rPr>
          <t>Caffarelli, Peter - AMS:</t>
        </r>
        <r>
          <rPr>
            <sz val="9"/>
            <color indexed="81"/>
            <rFont val="Tahoma"/>
            <family val="2"/>
          </rPr>
          <t xml:space="preserve">
107+. No longer 92 to 106.</t>
        </r>
      </text>
    </comment>
    <comment ref="J6044" authorId="2" shapeId="0" xr:uid="{020B3DC3-6E9A-44F2-934A-0E061CB2F976}">
      <text>
        <r>
          <rPr>
            <b/>
            <sz val="9"/>
            <color indexed="81"/>
            <rFont val="Tahoma"/>
            <family val="2"/>
          </rPr>
          <t>Caffarelli, Peter - AMS:</t>
        </r>
        <r>
          <rPr>
            <sz val="9"/>
            <color indexed="81"/>
            <rFont val="Tahoma"/>
            <family val="2"/>
          </rPr>
          <t xml:space="preserve">
UP 4052 (1105-C)</t>
        </r>
      </text>
    </comment>
    <comment ref="J6045" authorId="2" shapeId="0" xr:uid="{2E8EE885-2E46-404E-ADC0-E1F16A7883C9}">
      <text>
        <r>
          <rPr>
            <b/>
            <sz val="9"/>
            <color indexed="81"/>
            <rFont val="Tahoma"/>
            <family val="2"/>
          </rPr>
          <t>Caffarelli, Peter - AMS:</t>
        </r>
        <r>
          <rPr>
            <sz val="9"/>
            <color indexed="81"/>
            <rFont val="Tahoma"/>
            <family val="2"/>
          </rPr>
          <t xml:space="preserve">
Previous tariff expired July 31, 2021. Using Item 45452. See Notes tab.</t>
        </r>
      </text>
    </comment>
    <comment ref="J6047" authorId="2" shapeId="0" xr:uid="{BB0FFB5D-3989-42E8-87BC-9F5EB9510044}">
      <text>
        <r>
          <rPr>
            <b/>
            <sz val="9"/>
            <color indexed="81"/>
            <rFont val="Tahoma"/>
            <family val="2"/>
          </rPr>
          <t>Caffarelli, Peter - AMS:</t>
        </r>
        <r>
          <rPr>
            <sz val="9"/>
            <color indexed="81"/>
            <rFont val="Tahoma"/>
            <family val="2"/>
          </rPr>
          <t xml:space="preserve">
107+. No longer 92 to 106.
UP 4052 (7500-I)</t>
        </r>
      </text>
    </comment>
    <comment ref="J6049" authorId="2" shapeId="0" xr:uid="{DBB33AEB-FF3B-41F7-96AF-73F36C6B53D5}">
      <text>
        <r>
          <rPr>
            <b/>
            <sz val="9"/>
            <color indexed="81"/>
            <rFont val="Tahoma"/>
            <family val="2"/>
          </rPr>
          <t>Caffarelli, Peter - AMS:</t>
        </r>
        <r>
          <rPr>
            <sz val="9"/>
            <color indexed="81"/>
            <rFont val="Tahoma"/>
            <family val="2"/>
          </rPr>
          <t xml:space="preserve">
107+. No longer 92 to 106.
UP 4052 (7500-I)</t>
        </r>
      </text>
    </comment>
    <comment ref="J6050" authorId="2" shapeId="0" xr:uid="{8371CDBE-9CFE-4DC5-AC07-F31FD889FFF1}">
      <text>
        <r>
          <rPr>
            <b/>
            <sz val="9"/>
            <color indexed="81"/>
            <rFont val="Tahoma"/>
            <family val="2"/>
          </rPr>
          <t>Caffarelli, Peter - AMS:</t>
        </r>
        <r>
          <rPr>
            <sz val="9"/>
            <color indexed="81"/>
            <rFont val="Tahoma"/>
            <family val="2"/>
          </rPr>
          <t xml:space="preserve">
Tariff cancelled.</t>
        </r>
      </text>
    </comment>
    <comment ref="J6051" authorId="2" shapeId="0" xr:uid="{BEC44167-479F-45ED-B0C9-C6DD06FE6036}">
      <text>
        <r>
          <rPr>
            <b/>
            <sz val="9"/>
            <color indexed="81"/>
            <rFont val="Tahoma"/>
            <family val="2"/>
          </rPr>
          <t>Caffarelli, Peter - AMS:</t>
        </r>
        <r>
          <rPr>
            <sz val="9"/>
            <color indexed="81"/>
            <rFont val="Tahoma"/>
            <family val="2"/>
          </rPr>
          <t xml:space="preserve">
92 to 106 rate is no longer offered.</t>
        </r>
      </text>
    </comment>
    <comment ref="J6053" authorId="2" shapeId="0" xr:uid="{4434513A-1C94-4AD1-B2B8-3AB08F5D920C}">
      <text>
        <r>
          <rPr>
            <b/>
            <sz val="9"/>
            <color indexed="81"/>
            <rFont val="Tahoma"/>
            <family val="2"/>
          </rPr>
          <t>Caffarelli, Peter - AMS:</t>
        </r>
        <r>
          <rPr>
            <sz val="9"/>
            <color indexed="81"/>
            <rFont val="Tahoma"/>
            <family val="2"/>
          </rPr>
          <t xml:space="preserve">
92 to 106. No longer 69-91.</t>
        </r>
      </text>
    </comment>
    <comment ref="J6056" authorId="2" shapeId="0" xr:uid="{7494763F-AB1D-4DCC-B309-E33FCA522DCA}">
      <text>
        <r>
          <rPr>
            <b/>
            <sz val="9"/>
            <color indexed="81"/>
            <rFont val="Tahoma"/>
            <family val="2"/>
          </rPr>
          <t>Caffarelli, Peter - AMS:</t>
        </r>
        <r>
          <rPr>
            <sz val="9"/>
            <color indexed="81"/>
            <rFont val="Tahoma"/>
            <family val="2"/>
          </rPr>
          <t xml:space="preserve">
92 to 106. No longer 69-91.</t>
        </r>
      </text>
    </comment>
    <comment ref="J6057" authorId="2" shapeId="0" xr:uid="{B18C4D9E-BCC5-400F-8329-A44AF09D3D24}">
      <text>
        <r>
          <rPr>
            <b/>
            <sz val="9"/>
            <color indexed="81"/>
            <rFont val="Tahoma"/>
            <family val="2"/>
          </rPr>
          <t>Caffarelli, Peter - AMS:</t>
        </r>
        <r>
          <rPr>
            <sz val="9"/>
            <color indexed="81"/>
            <rFont val="Tahoma"/>
            <family val="2"/>
          </rPr>
          <t xml:space="preserve">
92 to 106. No longer 69-91.</t>
        </r>
      </text>
    </comment>
    <comment ref="J6058" authorId="1" shapeId="0" xr:uid="{BDA151D4-8C8E-4AF6-A89E-F2AE1D6697C6}">
      <text>
        <r>
          <rPr>
            <b/>
            <sz val="9"/>
            <color indexed="81"/>
            <rFont val="Tahoma"/>
            <family val="2"/>
          </rPr>
          <t>Adam Sparger:</t>
        </r>
        <r>
          <rPr>
            <sz val="9"/>
            <color indexed="81"/>
            <rFont val="Tahoma"/>
            <family val="2"/>
          </rPr>
          <t xml:space="preserve">
25-49 cars</t>
        </r>
      </text>
    </comment>
    <comment ref="J6062" authorId="2" shapeId="0" xr:uid="{419DB924-70C7-4435-A59E-B2C469823179}">
      <text>
        <r>
          <rPr>
            <b/>
            <sz val="9"/>
            <color indexed="81"/>
            <rFont val="Tahoma"/>
            <family val="2"/>
          </rPr>
          <t>Caffarelli, Peter - AMS:</t>
        </r>
        <r>
          <rPr>
            <sz val="9"/>
            <color indexed="81"/>
            <rFont val="Tahoma"/>
            <family val="2"/>
          </rPr>
          <t xml:space="preserve">
107+. No longer 92 to 106.</t>
        </r>
      </text>
    </comment>
    <comment ref="J6067" authorId="2" shapeId="0" xr:uid="{9F55D25B-033A-49AE-9002-1227D6B42066}">
      <text>
        <r>
          <rPr>
            <b/>
            <sz val="9"/>
            <color indexed="81"/>
            <rFont val="Tahoma"/>
            <family val="2"/>
          </rPr>
          <t>Caffarelli, Peter - AMS:</t>
        </r>
        <r>
          <rPr>
            <sz val="9"/>
            <color indexed="81"/>
            <rFont val="Tahoma"/>
            <family val="2"/>
          </rPr>
          <t xml:space="preserve">
Previous tariff expired July 31, 2021. Using Item 45700. See Notes tab.</t>
        </r>
      </text>
    </comment>
    <comment ref="J6068" authorId="2" shapeId="0" xr:uid="{66C94CAD-5C1B-48A5-99D0-0D7CD08D9425}">
      <text>
        <r>
          <rPr>
            <b/>
            <sz val="9"/>
            <color indexed="81"/>
            <rFont val="Tahoma"/>
            <family val="2"/>
          </rPr>
          <t>Caffarelli, Peter - AMS:</t>
        </r>
        <r>
          <rPr>
            <sz val="9"/>
            <color indexed="81"/>
            <rFont val="Tahoma"/>
            <family val="2"/>
          </rPr>
          <t xml:space="preserve">
Tariff cancelled.</t>
        </r>
      </text>
    </comment>
    <comment ref="J6071" authorId="2" shapeId="0" xr:uid="{46FD59E8-BC6A-4441-B54B-2E10EC845555}">
      <text>
        <r>
          <rPr>
            <b/>
            <sz val="9"/>
            <color indexed="81"/>
            <rFont val="Tahoma"/>
            <family val="2"/>
          </rPr>
          <t>Caffarelli, Peter - AMS:</t>
        </r>
        <r>
          <rPr>
            <sz val="9"/>
            <color indexed="81"/>
            <rFont val="Tahoma"/>
            <family val="2"/>
          </rPr>
          <t xml:space="preserve">
107+ cars.</t>
        </r>
      </text>
    </comment>
    <comment ref="J6079" authorId="2" shapeId="0" xr:uid="{DBC9ACC7-54B3-4B69-A39B-C40A4F91ADC5}">
      <text>
        <r>
          <rPr>
            <b/>
            <sz val="9"/>
            <color indexed="81"/>
            <rFont val="Tahoma"/>
            <family val="2"/>
          </rPr>
          <t>Caffarelli, Peter - AMS:</t>
        </r>
        <r>
          <rPr>
            <sz val="9"/>
            <color indexed="81"/>
            <rFont val="Tahoma"/>
            <family val="2"/>
          </rPr>
          <t xml:space="preserve">
107+. No longer 92 to 106.</t>
        </r>
      </text>
    </comment>
    <comment ref="J6081" authorId="2" shapeId="0" xr:uid="{F207EEED-5E74-4BCB-9C7C-2F1BACE03BFF}">
      <text>
        <r>
          <rPr>
            <b/>
            <sz val="9"/>
            <color indexed="81"/>
            <rFont val="Tahoma"/>
            <family val="2"/>
          </rPr>
          <t>Caffarelli, Peter - AMS:</t>
        </r>
        <r>
          <rPr>
            <sz val="9"/>
            <color indexed="81"/>
            <rFont val="Tahoma"/>
            <family val="2"/>
          </rPr>
          <t xml:space="preserve">
107+. No longer 92 to 106.</t>
        </r>
      </text>
    </comment>
    <comment ref="J6082" authorId="2" shapeId="0" xr:uid="{F8AAE0A5-D56E-411B-9D2F-0C46A2631ECA}">
      <text>
        <r>
          <rPr>
            <b/>
            <sz val="9"/>
            <color indexed="81"/>
            <rFont val="Tahoma"/>
            <family val="2"/>
          </rPr>
          <t>Caffarelli, Peter - AMS:</t>
        </r>
        <r>
          <rPr>
            <sz val="9"/>
            <color indexed="81"/>
            <rFont val="Tahoma"/>
            <family val="2"/>
          </rPr>
          <t xml:space="preserve">
UP 4052 (1105-C)</t>
        </r>
      </text>
    </comment>
    <comment ref="J6083" authorId="2" shapeId="0" xr:uid="{4558F235-3AEA-4BB9-87D7-99A749AEFFCA}">
      <text>
        <r>
          <rPr>
            <b/>
            <sz val="9"/>
            <color indexed="81"/>
            <rFont val="Tahoma"/>
            <family val="2"/>
          </rPr>
          <t>Caffarelli, Peter - AMS:</t>
        </r>
        <r>
          <rPr>
            <sz val="9"/>
            <color indexed="81"/>
            <rFont val="Tahoma"/>
            <family val="2"/>
          </rPr>
          <t xml:space="preserve">
Previous tariff expired July 31, 2021. Using Item 45452. See Notes tab.</t>
        </r>
      </text>
    </comment>
    <comment ref="J6085" authorId="2" shapeId="0" xr:uid="{9887288A-8FF3-4245-A7CF-066278C9759A}">
      <text>
        <r>
          <rPr>
            <b/>
            <sz val="9"/>
            <color indexed="81"/>
            <rFont val="Tahoma"/>
            <family val="2"/>
          </rPr>
          <t>Caffarelli, Peter - AMS:</t>
        </r>
        <r>
          <rPr>
            <sz val="9"/>
            <color indexed="81"/>
            <rFont val="Tahoma"/>
            <family val="2"/>
          </rPr>
          <t xml:space="preserve">
107+. No longer 92 to 106.
UP 4052 (7500-I)</t>
        </r>
      </text>
    </comment>
    <comment ref="J6087" authorId="2" shapeId="0" xr:uid="{5D2E2EBC-A11C-4C14-8855-EE46A39BDA5F}">
      <text>
        <r>
          <rPr>
            <b/>
            <sz val="9"/>
            <color indexed="81"/>
            <rFont val="Tahoma"/>
            <family val="2"/>
          </rPr>
          <t>Caffarelli, Peter - AMS:</t>
        </r>
        <r>
          <rPr>
            <sz val="9"/>
            <color indexed="81"/>
            <rFont val="Tahoma"/>
            <family val="2"/>
          </rPr>
          <t xml:space="preserve">
107+. No longer 92 to 106.
UP 4052 (7500-I)</t>
        </r>
      </text>
    </comment>
    <comment ref="J6088" authorId="2" shapeId="0" xr:uid="{BB1688A8-1493-452E-9E60-DFEBF0E2002C}">
      <text>
        <r>
          <rPr>
            <b/>
            <sz val="9"/>
            <color indexed="81"/>
            <rFont val="Tahoma"/>
            <family val="2"/>
          </rPr>
          <t>Caffarelli, Peter - AMS:</t>
        </r>
        <r>
          <rPr>
            <sz val="9"/>
            <color indexed="81"/>
            <rFont val="Tahoma"/>
            <family val="2"/>
          </rPr>
          <t xml:space="preserve">
Tariff cancelled.</t>
        </r>
      </text>
    </comment>
    <comment ref="J6089" authorId="2" shapeId="0" xr:uid="{DD0D8F6B-AA2B-4A41-8E4F-1531F570F957}">
      <text>
        <r>
          <rPr>
            <b/>
            <sz val="9"/>
            <color indexed="81"/>
            <rFont val="Tahoma"/>
            <family val="2"/>
          </rPr>
          <t>Caffarelli, Peter - AMS:</t>
        </r>
        <r>
          <rPr>
            <sz val="9"/>
            <color indexed="81"/>
            <rFont val="Tahoma"/>
            <family val="2"/>
          </rPr>
          <t xml:space="preserve">
92 to 106 rate is no longer offered.</t>
        </r>
      </text>
    </comment>
    <comment ref="J6091" authorId="2" shapeId="0" xr:uid="{4264AD27-0CC5-4BBB-AD5A-AD116CF0A34D}">
      <text>
        <r>
          <rPr>
            <b/>
            <sz val="9"/>
            <color indexed="81"/>
            <rFont val="Tahoma"/>
            <family val="2"/>
          </rPr>
          <t>Caffarelli, Peter - AMS:</t>
        </r>
        <r>
          <rPr>
            <sz val="9"/>
            <color indexed="81"/>
            <rFont val="Tahoma"/>
            <family val="2"/>
          </rPr>
          <t xml:space="preserve">
92 to 106. No longer 69-91.</t>
        </r>
      </text>
    </comment>
    <comment ref="J6094" authorId="2" shapeId="0" xr:uid="{CBBC4B56-E3A7-4D2C-9453-2116B291FB12}">
      <text>
        <r>
          <rPr>
            <b/>
            <sz val="9"/>
            <color indexed="81"/>
            <rFont val="Tahoma"/>
            <family val="2"/>
          </rPr>
          <t>Caffarelli, Peter - AMS:</t>
        </r>
        <r>
          <rPr>
            <sz val="9"/>
            <color indexed="81"/>
            <rFont val="Tahoma"/>
            <family val="2"/>
          </rPr>
          <t xml:space="preserve">
92 to 106. No longer 69-91.</t>
        </r>
      </text>
    </comment>
    <comment ref="J6095" authorId="2" shapeId="0" xr:uid="{26242E23-2F2D-45D6-A194-85DCF33D43D0}">
      <text>
        <r>
          <rPr>
            <b/>
            <sz val="9"/>
            <color indexed="81"/>
            <rFont val="Tahoma"/>
            <family val="2"/>
          </rPr>
          <t>Caffarelli, Peter - AMS:</t>
        </r>
        <r>
          <rPr>
            <sz val="9"/>
            <color indexed="81"/>
            <rFont val="Tahoma"/>
            <family val="2"/>
          </rPr>
          <t xml:space="preserve">
92 to 106. No longer 69-91.</t>
        </r>
      </text>
    </comment>
    <comment ref="J6096" authorId="1" shapeId="0" xr:uid="{16542986-5A79-4D30-9D59-916AC3F1E6DD}">
      <text>
        <r>
          <rPr>
            <b/>
            <sz val="9"/>
            <color indexed="81"/>
            <rFont val="Tahoma"/>
            <family val="2"/>
          </rPr>
          <t>Adam Sparger:</t>
        </r>
        <r>
          <rPr>
            <sz val="9"/>
            <color indexed="81"/>
            <rFont val="Tahoma"/>
            <family val="2"/>
          </rPr>
          <t xml:space="preserve">
25-49 cars</t>
        </r>
      </text>
    </comment>
    <comment ref="J6100" authorId="2" shapeId="0" xr:uid="{7B511651-DE2E-456A-8594-9B6B4FB9D414}">
      <text>
        <r>
          <rPr>
            <b/>
            <sz val="9"/>
            <color indexed="81"/>
            <rFont val="Tahoma"/>
            <family val="2"/>
          </rPr>
          <t>Caffarelli, Peter - AMS:</t>
        </r>
        <r>
          <rPr>
            <sz val="9"/>
            <color indexed="81"/>
            <rFont val="Tahoma"/>
            <family val="2"/>
          </rPr>
          <t xml:space="preserve">
107+. No longer 92 to 106.</t>
        </r>
      </text>
    </comment>
    <comment ref="J6105" authorId="2" shapeId="0" xr:uid="{82D8421A-5257-408F-A75B-5A6E3FA8AFD6}">
      <text>
        <r>
          <rPr>
            <b/>
            <sz val="9"/>
            <color indexed="81"/>
            <rFont val="Tahoma"/>
            <family val="2"/>
          </rPr>
          <t>Caffarelli, Peter - AMS:</t>
        </r>
        <r>
          <rPr>
            <sz val="9"/>
            <color indexed="81"/>
            <rFont val="Tahoma"/>
            <family val="2"/>
          </rPr>
          <t xml:space="preserve">
Previous tariff expired July 31, 2021. Using Item 45700. See Notes tab.</t>
        </r>
      </text>
    </comment>
    <comment ref="J6106" authorId="2" shapeId="0" xr:uid="{06AF2090-923D-46D7-BAC1-8709A3A90F70}">
      <text>
        <r>
          <rPr>
            <b/>
            <sz val="9"/>
            <color indexed="81"/>
            <rFont val="Tahoma"/>
            <family val="2"/>
          </rPr>
          <t>Caffarelli, Peter - AMS:</t>
        </r>
        <r>
          <rPr>
            <sz val="9"/>
            <color indexed="81"/>
            <rFont val="Tahoma"/>
            <family val="2"/>
          </rPr>
          <t xml:space="preserve">
Tariff cancelled.</t>
        </r>
      </text>
    </comment>
    <comment ref="J6109" authorId="2" shapeId="0" xr:uid="{81FEBAAC-1A47-4566-A5A1-E8E573FA8405}">
      <text>
        <r>
          <rPr>
            <b/>
            <sz val="9"/>
            <color indexed="81"/>
            <rFont val="Tahoma"/>
            <family val="2"/>
          </rPr>
          <t>Caffarelli, Peter - AMS:</t>
        </r>
        <r>
          <rPr>
            <sz val="9"/>
            <color indexed="81"/>
            <rFont val="Tahoma"/>
            <family val="2"/>
          </rPr>
          <t xml:space="preserve">
107+ cars.</t>
        </r>
      </text>
    </comment>
    <comment ref="J6117" authorId="2" shapeId="0" xr:uid="{8ECFBF1A-6B42-4882-947E-EF12537C2FB8}">
      <text>
        <r>
          <rPr>
            <b/>
            <sz val="9"/>
            <color indexed="81"/>
            <rFont val="Tahoma"/>
            <family val="2"/>
          </rPr>
          <t>Caffarelli, Peter - AMS:</t>
        </r>
        <r>
          <rPr>
            <sz val="9"/>
            <color indexed="81"/>
            <rFont val="Tahoma"/>
            <family val="2"/>
          </rPr>
          <t xml:space="preserve">
107+. No longer 92 to 106.</t>
        </r>
      </text>
    </comment>
    <comment ref="J6119" authorId="2" shapeId="0" xr:uid="{2C5901A5-A174-4C50-ABEB-C90137EEF941}">
      <text>
        <r>
          <rPr>
            <b/>
            <sz val="9"/>
            <color indexed="81"/>
            <rFont val="Tahoma"/>
            <family val="2"/>
          </rPr>
          <t>Caffarelli, Peter - AMS:</t>
        </r>
        <r>
          <rPr>
            <sz val="9"/>
            <color indexed="81"/>
            <rFont val="Tahoma"/>
            <family val="2"/>
          </rPr>
          <t xml:space="preserve">
107+. No longer 92 to 106.</t>
        </r>
      </text>
    </comment>
    <comment ref="J6120" authorId="2" shapeId="0" xr:uid="{C9762D0C-81EB-43F3-98A5-BD69D39A8E6C}">
      <text>
        <r>
          <rPr>
            <b/>
            <sz val="9"/>
            <color indexed="81"/>
            <rFont val="Tahoma"/>
            <family val="2"/>
          </rPr>
          <t>Caffarelli, Peter - AMS:</t>
        </r>
        <r>
          <rPr>
            <sz val="9"/>
            <color indexed="81"/>
            <rFont val="Tahoma"/>
            <family val="2"/>
          </rPr>
          <t xml:space="preserve">
UP 4052 (1105-C)</t>
        </r>
      </text>
    </comment>
    <comment ref="J6121" authorId="2" shapeId="0" xr:uid="{17FAB8A6-FC1E-4AC2-8E20-E147709F8CBA}">
      <text>
        <r>
          <rPr>
            <b/>
            <sz val="9"/>
            <color indexed="81"/>
            <rFont val="Tahoma"/>
            <family val="2"/>
          </rPr>
          <t>Caffarelli, Peter - AMS:</t>
        </r>
        <r>
          <rPr>
            <sz val="9"/>
            <color indexed="81"/>
            <rFont val="Tahoma"/>
            <family val="2"/>
          </rPr>
          <t xml:space="preserve">
Previous tariff expired July 31, 2021. Using Item 45452. See Notes tab.</t>
        </r>
      </text>
    </comment>
    <comment ref="J6123" authorId="2" shapeId="0" xr:uid="{FD0F51A7-4D24-4255-A13B-D2E429A6C572}">
      <text>
        <r>
          <rPr>
            <b/>
            <sz val="9"/>
            <color indexed="81"/>
            <rFont val="Tahoma"/>
            <family val="2"/>
          </rPr>
          <t>Caffarelli, Peter - AMS:</t>
        </r>
        <r>
          <rPr>
            <sz val="9"/>
            <color indexed="81"/>
            <rFont val="Tahoma"/>
            <family val="2"/>
          </rPr>
          <t xml:space="preserve">
107+. No longer 92 to 106.
UP 4052 (7500-I)</t>
        </r>
      </text>
    </comment>
    <comment ref="J6125" authorId="2" shapeId="0" xr:uid="{35D3747B-B119-4EF5-99AB-B97754453A84}">
      <text>
        <r>
          <rPr>
            <b/>
            <sz val="9"/>
            <color indexed="81"/>
            <rFont val="Tahoma"/>
            <family val="2"/>
          </rPr>
          <t>Caffarelli, Peter - AMS:</t>
        </r>
        <r>
          <rPr>
            <sz val="9"/>
            <color indexed="81"/>
            <rFont val="Tahoma"/>
            <family val="2"/>
          </rPr>
          <t xml:space="preserve">
107+. No longer 92 to 106.
UP 4052 (7500-I)</t>
        </r>
      </text>
    </comment>
    <comment ref="J6126" authorId="2" shapeId="0" xr:uid="{EACAB344-3672-4953-9BF9-87441033779E}">
      <text>
        <r>
          <rPr>
            <b/>
            <sz val="9"/>
            <color indexed="81"/>
            <rFont val="Tahoma"/>
            <family val="2"/>
          </rPr>
          <t>Caffarelli, Peter - AMS:</t>
        </r>
        <r>
          <rPr>
            <sz val="9"/>
            <color indexed="81"/>
            <rFont val="Tahoma"/>
            <family val="2"/>
          </rPr>
          <t xml:space="preserve">
Tariff cancelled.</t>
        </r>
      </text>
    </comment>
    <comment ref="J6127" authorId="2" shapeId="0" xr:uid="{AF65C293-9A31-43C4-8688-C2350702BEE0}">
      <text>
        <r>
          <rPr>
            <b/>
            <sz val="9"/>
            <color indexed="81"/>
            <rFont val="Tahoma"/>
            <family val="2"/>
          </rPr>
          <t>Caffarelli, Peter - AMS:</t>
        </r>
        <r>
          <rPr>
            <sz val="9"/>
            <color indexed="81"/>
            <rFont val="Tahoma"/>
            <family val="2"/>
          </rPr>
          <t xml:space="preserve">
92 to 106 rate is no longer offered.</t>
        </r>
      </text>
    </comment>
    <comment ref="J6129" authorId="2" shapeId="0" xr:uid="{04F866FB-F205-4E9F-BFB2-3EC2E79134D3}">
      <text>
        <r>
          <rPr>
            <b/>
            <sz val="9"/>
            <color indexed="81"/>
            <rFont val="Tahoma"/>
            <family val="2"/>
          </rPr>
          <t>Caffarelli, Peter - AMS:</t>
        </r>
        <r>
          <rPr>
            <sz val="9"/>
            <color indexed="81"/>
            <rFont val="Tahoma"/>
            <family val="2"/>
          </rPr>
          <t xml:space="preserve">
92 to 106. No longer 69-91.</t>
        </r>
      </text>
    </comment>
    <comment ref="J6132" authorId="2" shapeId="0" xr:uid="{D10E6141-FBD7-4644-BAF6-1BEF555A5FA5}">
      <text>
        <r>
          <rPr>
            <b/>
            <sz val="9"/>
            <color indexed="81"/>
            <rFont val="Tahoma"/>
            <family val="2"/>
          </rPr>
          <t>Caffarelli, Peter - AMS:</t>
        </r>
        <r>
          <rPr>
            <sz val="9"/>
            <color indexed="81"/>
            <rFont val="Tahoma"/>
            <family val="2"/>
          </rPr>
          <t xml:space="preserve">
92 to 106. No longer 69-91.</t>
        </r>
      </text>
    </comment>
    <comment ref="J6133" authorId="2" shapeId="0" xr:uid="{80A779B4-B310-417B-BB38-681186155DFC}">
      <text>
        <r>
          <rPr>
            <b/>
            <sz val="9"/>
            <color indexed="81"/>
            <rFont val="Tahoma"/>
            <family val="2"/>
          </rPr>
          <t>Caffarelli, Peter - AMS:</t>
        </r>
        <r>
          <rPr>
            <sz val="9"/>
            <color indexed="81"/>
            <rFont val="Tahoma"/>
            <family val="2"/>
          </rPr>
          <t xml:space="preserve">
92 to 106. No longer 69-91.</t>
        </r>
      </text>
    </comment>
    <comment ref="J6134" authorId="1" shapeId="0" xr:uid="{C748B28B-9E24-48C6-84DD-D1D617BDAD31}">
      <text>
        <r>
          <rPr>
            <b/>
            <sz val="9"/>
            <color indexed="81"/>
            <rFont val="Tahoma"/>
            <family val="2"/>
          </rPr>
          <t>Adam Sparger:</t>
        </r>
        <r>
          <rPr>
            <sz val="9"/>
            <color indexed="81"/>
            <rFont val="Tahoma"/>
            <family val="2"/>
          </rPr>
          <t xml:space="preserve">
25-49 cars</t>
        </r>
      </text>
    </comment>
    <comment ref="J6138" authorId="2" shapeId="0" xr:uid="{3E83E597-520B-41DC-848C-3A0ED325B913}">
      <text>
        <r>
          <rPr>
            <b/>
            <sz val="9"/>
            <color indexed="81"/>
            <rFont val="Tahoma"/>
            <family val="2"/>
          </rPr>
          <t>Caffarelli, Peter - AMS:</t>
        </r>
        <r>
          <rPr>
            <sz val="9"/>
            <color indexed="81"/>
            <rFont val="Tahoma"/>
            <family val="2"/>
          </rPr>
          <t xml:space="preserve">
107+. No longer 92 to 106.</t>
        </r>
      </text>
    </comment>
    <comment ref="J6143" authorId="2" shapeId="0" xr:uid="{E0F7E2E1-804A-49AC-9ABF-807FF1E1443A}">
      <text>
        <r>
          <rPr>
            <b/>
            <sz val="9"/>
            <color indexed="81"/>
            <rFont val="Tahoma"/>
            <family val="2"/>
          </rPr>
          <t>Caffarelli, Peter - AMS:</t>
        </r>
        <r>
          <rPr>
            <sz val="9"/>
            <color indexed="81"/>
            <rFont val="Tahoma"/>
            <family val="2"/>
          </rPr>
          <t xml:space="preserve">
Previous tariff expired July 31, 2021. Using Item 45700. See Notes tab.</t>
        </r>
      </text>
    </comment>
    <comment ref="J6144" authorId="2" shapeId="0" xr:uid="{ABED6CCE-9440-4125-91DF-77F90E6C9E05}">
      <text>
        <r>
          <rPr>
            <b/>
            <sz val="9"/>
            <color indexed="81"/>
            <rFont val="Tahoma"/>
            <family val="2"/>
          </rPr>
          <t>Caffarelli, Peter - AMS:</t>
        </r>
        <r>
          <rPr>
            <sz val="9"/>
            <color indexed="81"/>
            <rFont val="Tahoma"/>
            <family val="2"/>
          </rPr>
          <t xml:space="preserve">
Tariff cancelled.</t>
        </r>
      </text>
    </comment>
    <comment ref="J6147" authorId="2" shapeId="0" xr:uid="{CC7822E1-4428-4781-8B68-C07CFEBE54ED}">
      <text>
        <r>
          <rPr>
            <b/>
            <sz val="9"/>
            <color indexed="81"/>
            <rFont val="Tahoma"/>
            <family val="2"/>
          </rPr>
          <t>Caffarelli, Peter - AMS:</t>
        </r>
        <r>
          <rPr>
            <sz val="9"/>
            <color indexed="81"/>
            <rFont val="Tahoma"/>
            <family val="2"/>
          </rPr>
          <t xml:space="preserve">
107+ cars.</t>
        </r>
      </text>
    </comment>
    <comment ref="J6155" authorId="2" shapeId="0" xr:uid="{C25A9D3D-CC48-4CDD-A572-BB248C938215}">
      <text>
        <r>
          <rPr>
            <b/>
            <sz val="9"/>
            <color indexed="81"/>
            <rFont val="Tahoma"/>
            <family val="2"/>
          </rPr>
          <t>Caffarelli, Peter - AMS:</t>
        </r>
        <r>
          <rPr>
            <sz val="9"/>
            <color indexed="81"/>
            <rFont val="Tahoma"/>
            <family val="2"/>
          </rPr>
          <t xml:space="preserve">
107+. No longer 92 to 106.</t>
        </r>
      </text>
    </comment>
    <comment ref="J6157" authorId="2" shapeId="0" xr:uid="{214DFE4B-D567-46AC-895E-5671B3F2A867}">
      <text>
        <r>
          <rPr>
            <b/>
            <sz val="9"/>
            <color indexed="81"/>
            <rFont val="Tahoma"/>
            <family val="2"/>
          </rPr>
          <t>Caffarelli, Peter - AMS:</t>
        </r>
        <r>
          <rPr>
            <sz val="9"/>
            <color indexed="81"/>
            <rFont val="Tahoma"/>
            <family val="2"/>
          </rPr>
          <t xml:space="preserve">
107+. No longer 92 to 106.</t>
        </r>
      </text>
    </comment>
    <comment ref="J6158" authorId="2" shapeId="0" xr:uid="{09C78F6B-ED86-40F4-81F6-1E1B87F61F11}">
      <text>
        <r>
          <rPr>
            <b/>
            <sz val="9"/>
            <color indexed="81"/>
            <rFont val="Tahoma"/>
            <family val="2"/>
          </rPr>
          <t>Caffarelli, Peter - AMS:</t>
        </r>
        <r>
          <rPr>
            <sz val="9"/>
            <color indexed="81"/>
            <rFont val="Tahoma"/>
            <family val="2"/>
          </rPr>
          <t xml:space="preserve">
UP 4052 (1105-C)</t>
        </r>
      </text>
    </comment>
    <comment ref="J6159" authorId="2" shapeId="0" xr:uid="{2089BA67-510F-4A52-8EE3-1E5942287517}">
      <text>
        <r>
          <rPr>
            <b/>
            <sz val="9"/>
            <color indexed="81"/>
            <rFont val="Tahoma"/>
            <family val="2"/>
          </rPr>
          <t>Caffarelli, Peter - AMS:</t>
        </r>
        <r>
          <rPr>
            <sz val="9"/>
            <color indexed="81"/>
            <rFont val="Tahoma"/>
            <family val="2"/>
          </rPr>
          <t xml:space="preserve">
Previous tariff expired July 31, 2021. Using Item 45452. See Notes tab.</t>
        </r>
      </text>
    </comment>
    <comment ref="J6161" authorId="2" shapeId="0" xr:uid="{99F71A79-89E6-410E-BB2F-27BDFD1E4943}">
      <text>
        <r>
          <rPr>
            <b/>
            <sz val="9"/>
            <color indexed="81"/>
            <rFont val="Tahoma"/>
            <family val="2"/>
          </rPr>
          <t>Caffarelli, Peter - AMS:</t>
        </r>
        <r>
          <rPr>
            <sz val="9"/>
            <color indexed="81"/>
            <rFont val="Tahoma"/>
            <family val="2"/>
          </rPr>
          <t xml:space="preserve">
107+. No longer 92 to 106.
UP 4052 (7500-I)</t>
        </r>
      </text>
    </comment>
    <comment ref="J6163" authorId="2" shapeId="0" xr:uid="{AA445F55-7004-4CAB-9F83-743EE1D9700C}">
      <text>
        <r>
          <rPr>
            <b/>
            <sz val="9"/>
            <color indexed="81"/>
            <rFont val="Tahoma"/>
            <family val="2"/>
          </rPr>
          <t>Caffarelli, Peter - AMS:</t>
        </r>
        <r>
          <rPr>
            <sz val="9"/>
            <color indexed="81"/>
            <rFont val="Tahoma"/>
            <family val="2"/>
          </rPr>
          <t xml:space="preserve">
107+. No longer 92 to 106.
UP 4052 (7500-I)</t>
        </r>
      </text>
    </comment>
    <comment ref="J6164" authorId="2" shapeId="0" xr:uid="{6AD5B20B-9202-489A-B4B0-F942A5045D13}">
      <text>
        <r>
          <rPr>
            <b/>
            <sz val="9"/>
            <color indexed="81"/>
            <rFont val="Tahoma"/>
            <family val="2"/>
          </rPr>
          <t>Caffarelli, Peter - AMS:</t>
        </r>
        <r>
          <rPr>
            <sz val="9"/>
            <color indexed="81"/>
            <rFont val="Tahoma"/>
            <family val="2"/>
          </rPr>
          <t xml:space="preserve">
Tariff cancelled.</t>
        </r>
      </text>
    </comment>
    <comment ref="J6165" authorId="2" shapeId="0" xr:uid="{1FBA98DC-96A4-4A5D-99A8-0224BC9BB211}">
      <text>
        <r>
          <rPr>
            <b/>
            <sz val="9"/>
            <color indexed="81"/>
            <rFont val="Tahoma"/>
            <family val="2"/>
          </rPr>
          <t>Caffarelli, Peter - AMS:</t>
        </r>
        <r>
          <rPr>
            <sz val="9"/>
            <color indexed="81"/>
            <rFont val="Tahoma"/>
            <family val="2"/>
          </rPr>
          <t xml:space="preserve">
92 to 106 rate is no longer offered.</t>
        </r>
      </text>
    </comment>
    <comment ref="J6167" authorId="2" shapeId="0" xr:uid="{E385015A-D15D-4E10-A0E2-74CAB58BE91D}">
      <text>
        <r>
          <rPr>
            <b/>
            <sz val="9"/>
            <color indexed="81"/>
            <rFont val="Tahoma"/>
            <family val="2"/>
          </rPr>
          <t>Caffarelli, Peter - AMS:</t>
        </r>
        <r>
          <rPr>
            <sz val="9"/>
            <color indexed="81"/>
            <rFont val="Tahoma"/>
            <family val="2"/>
          </rPr>
          <t xml:space="preserve">
92 to 106. No longer 69-91.</t>
        </r>
      </text>
    </comment>
    <comment ref="J6170" authorId="2" shapeId="0" xr:uid="{EDCDE3DE-21B5-4A3F-966D-DE7D9830D8CA}">
      <text>
        <r>
          <rPr>
            <b/>
            <sz val="9"/>
            <color indexed="81"/>
            <rFont val="Tahoma"/>
            <family val="2"/>
          </rPr>
          <t>Caffarelli, Peter - AMS:</t>
        </r>
        <r>
          <rPr>
            <sz val="9"/>
            <color indexed="81"/>
            <rFont val="Tahoma"/>
            <family val="2"/>
          </rPr>
          <t xml:space="preserve">
92 to 106. No longer 69-91.</t>
        </r>
      </text>
    </comment>
    <comment ref="J6171" authorId="2" shapeId="0" xr:uid="{A72AB793-D2A5-44F4-81F1-7C7DE6C2FE1C}">
      <text>
        <r>
          <rPr>
            <b/>
            <sz val="9"/>
            <color indexed="81"/>
            <rFont val="Tahoma"/>
            <family val="2"/>
          </rPr>
          <t>Caffarelli, Peter - AMS:</t>
        </r>
        <r>
          <rPr>
            <sz val="9"/>
            <color indexed="81"/>
            <rFont val="Tahoma"/>
            <family val="2"/>
          </rPr>
          <t xml:space="preserve">
92 to 106. No longer 69-91.</t>
        </r>
      </text>
    </comment>
    <comment ref="J6172" authorId="1" shapeId="0" xr:uid="{4BAFEBFD-E5FF-48DE-B3ED-B0A4BDB860C8}">
      <text>
        <r>
          <rPr>
            <b/>
            <sz val="9"/>
            <color indexed="81"/>
            <rFont val="Tahoma"/>
            <family val="2"/>
          </rPr>
          <t>Adam Sparger:</t>
        </r>
        <r>
          <rPr>
            <sz val="9"/>
            <color indexed="81"/>
            <rFont val="Tahoma"/>
            <family val="2"/>
          </rPr>
          <t xml:space="preserve">
25-49 cars</t>
        </r>
      </text>
    </comment>
    <comment ref="J6176" authorId="2" shapeId="0" xr:uid="{242475A4-9874-472B-9CB6-2AB74BA05F19}">
      <text>
        <r>
          <rPr>
            <b/>
            <sz val="9"/>
            <color indexed="81"/>
            <rFont val="Tahoma"/>
            <family val="2"/>
          </rPr>
          <t>Caffarelli, Peter - AMS:</t>
        </r>
        <r>
          <rPr>
            <sz val="9"/>
            <color indexed="81"/>
            <rFont val="Tahoma"/>
            <family val="2"/>
          </rPr>
          <t xml:space="preserve">
107+. No longer 92 to 106.</t>
        </r>
      </text>
    </comment>
    <comment ref="J6181" authorId="2" shapeId="0" xr:uid="{0CE8C836-8D20-4698-88EC-1B83BA7998F5}">
      <text>
        <r>
          <rPr>
            <b/>
            <sz val="9"/>
            <color indexed="81"/>
            <rFont val="Tahoma"/>
            <family val="2"/>
          </rPr>
          <t>Caffarelli, Peter - AMS:</t>
        </r>
        <r>
          <rPr>
            <sz val="9"/>
            <color indexed="81"/>
            <rFont val="Tahoma"/>
            <family val="2"/>
          </rPr>
          <t xml:space="preserve">
Previous tariff expired July 31, 2021. Using Item 45700. See Notes tab.</t>
        </r>
      </text>
    </comment>
    <comment ref="J6182" authorId="2" shapeId="0" xr:uid="{C7D05723-4968-4714-BBDA-10BDB6C8E05A}">
      <text>
        <r>
          <rPr>
            <b/>
            <sz val="9"/>
            <color indexed="81"/>
            <rFont val="Tahoma"/>
            <family val="2"/>
          </rPr>
          <t>Caffarelli, Peter - AMS:</t>
        </r>
        <r>
          <rPr>
            <sz val="9"/>
            <color indexed="81"/>
            <rFont val="Tahoma"/>
            <family val="2"/>
          </rPr>
          <t xml:space="preserve">
Tariff cancelled.</t>
        </r>
      </text>
    </comment>
    <comment ref="J6185" authorId="2" shapeId="0" xr:uid="{9E97F9CB-00EF-4DCB-8F19-4968481DA2F7}">
      <text>
        <r>
          <rPr>
            <b/>
            <sz val="9"/>
            <color indexed="81"/>
            <rFont val="Tahoma"/>
            <family val="2"/>
          </rPr>
          <t>Caffarelli, Peter - AMS:</t>
        </r>
        <r>
          <rPr>
            <sz val="9"/>
            <color indexed="81"/>
            <rFont val="Tahoma"/>
            <family val="2"/>
          </rPr>
          <t xml:space="preserve">
107+ cars.</t>
        </r>
      </text>
    </comment>
    <comment ref="J6193" authorId="2" shapeId="0" xr:uid="{E32089CB-198C-41AD-B728-EC4F2ADAB34B}">
      <text>
        <r>
          <rPr>
            <b/>
            <sz val="9"/>
            <color indexed="81"/>
            <rFont val="Tahoma"/>
            <family val="2"/>
          </rPr>
          <t>Caffarelli, Peter - AMS:</t>
        </r>
        <r>
          <rPr>
            <sz val="9"/>
            <color indexed="81"/>
            <rFont val="Tahoma"/>
            <family val="2"/>
          </rPr>
          <t xml:space="preserve">
107+. No longer 92 to 106.</t>
        </r>
      </text>
    </comment>
    <comment ref="J6195" authorId="2" shapeId="0" xr:uid="{233510D3-E7A5-4173-9ECD-5B3D2C893E10}">
      <text>
        <r>
          <rPr>
            <b/>
            <sz val="9"/>
            <color indexed="81"/>
            <rFont val="Tahoma"/>
            <family val="2"/>
          </rPr>
          <t>Caffarelli, Peter - AMS:</t>
        </r>
        <r>
          <rPr>
            <sz val="9"/>
            <color indexed="81"/>
            <rFont val="Tahoma"/>
            <family val="2"/>
          </rPr>
          <t xml:space="preserve">
107+. No longer 92 to 106.</t>
        </r>
      </text>
    </comment>
    <comment ref="J6196" authorId="2" shapeId="0" xr:uid="{DD37E041-60E7-447E-86AC-AB72CC6EBF7A}">
      <text>
        <r>
          <rPr>
            <b/>
            <sz val="9"/>
            <color indexed="81"/>
            <rFont val="Tahoma"/>
            <family val="2"/>
          </rPr>
          <t>Caffarelli, Peter - AMS:</t>
        </r>
        <r>
          <rPr>
            <sz val="9"/>
            <color indexed="81"/>
            <rFont val="Tahoma"/>
            <family val="2"/>
          </rPr>
          <t xml:space="preserve">
UP 4052 (1105-C)</t>
        </r>
      </text>
    </comment>
    <comment ref="J6197" authorId="2" shapeId="0" xr:uid="{A9C46326-BD28-4EA5-9C24-B294EDEABCEB}">
      <text>
        <r>
          <rPr>
            <b/>
            <sz val="9"/>
            <color indexed="81"/>
            <rFont val="Tahoma"/>
            <family val="2"/>
          </rPr>
          <t>Caffarelli, Peter - AMS:</t>
        </r>
        <r>
          <rPr>
            <sz val="9"/>
            <color indexed="81"/>
            <rFont val="Tahoma"/>
            <family val="2"/>
          </rPr>
          <t xml:space="preserve">
Previous tariff expired July 31, 2021. Using Item 45452. See Notes tab.</t>
        </r>
      </text>
    </comment>
    <comment ref="J6199" authorId="2" shapeId="0" xr:uid="{DDBAAB46-2041-435D-A894-93D859A6280A}">
      <text>
        <r>
          <rPr>
            <b/>
            <sz val="9"/>
            <color indexed="81"/>
            <rFont val="Tahoma"/>
            <family val="2"/>
          </rPr>
          <t>Caffarelli, Peter - AMS:</t>
        </r>
        <r>
          <rPr>
            <sz val="9"/>
            <color indexed="81"/>
            <rFont val="Tahoma"/>
            <family val="2"/>
          </rPr>
          <t xml:space="preserve">
107+. No longer 92 to 106.
UP 4052 (7500-I)</t>
        </r>
      </text>
    </comment>
    <comment ref="J6201" authorId="2" shapeId="0" xr:uid="{1B013A0D-00BF-4CAA-A89B-DE3ABBDF4E8E}">
      <text>
        <r>
          <rPr>
            <b/>
            <sz val="9"/>
            <color indexed="81"/>
            <rFont val="Tahoma"/>
            <family val="2"/>
          </rPr>
          <t>Caffarelli, Peter - AMS:</t>
        </r>
        <r>
          <rPr>
            <sz val="9"/>
            <color indexed="81"/>
            <rFont val="Tahoma"/>
            <family val="2"/>
          </rPr>
          <t xml:space="preserve">
107+. No longer 92 to 106.
UP 4052 (7500-I)</t>
        </r>
      </text>
    </comment>
    <comment ref="J6202" authorId="2" shapeId="0" xr:uid="{69767B05-301A-4C7B-9957-1484A9751421}">
      <text>
        <r>
          <rPr>
            <b/>
            <sz val="9"/>
            <color indexed="81"/>
            <rFont val="Tahoma"/>
            <family val="2"/>
          </rPr>
          <t>Caffarelli, Peter - AMS:</t>
        </r>
        <r>
          <rPr>
            <sz val="9"/>
            <color indexed="81"/>
            <rFont val="Tahoma"/>
            <family val="2"/>
          </rPr>
          <t xml:space="preserve">
Tariff cancelled.</t>
        </r>
      </text>
    </comment>
    <comment ref="J6203" authorId="2" shapeId="0" xr:uid="{57BF49B2-B3C9-4BAD-9DFE-37433CF22FF5}">
      <text>
        <r>
          <rPr>
            <b/>
            <sz val="9"/>
            <color indexed="81"/>
            <rFont val="Tahoma"/>
            <family val="2"/>
          </rPr>
          <t>Caffarelli, Peter - AMS:</t>
        </r>
        <r>
          <rPr>
            <sz val="9"/>
            <color indexed="81"/>
            <rFont val="Tahoma"/>
            <family val="2"/>
          </rPr>
          <t xml:space="preserve">
92 to 106 rate is no longer offered.</t>
        </r>
      </text>
    </comment>
    <comment ref="J6205" authorId="2" shapeId="0" xr:uid="{BC131ECF-BB48-4C5F-AF50-3F328291C96D}">
      <text>
        <r>
          <rPr>
            <b/>
            <sz val="9"/>
            <color indexed="81"/>
            <rFont val="Tahoma"/>
            <family val="2"/>
          </rPr>
          <t>Caffarelli, Peter - AMS:</t>
        </r>
        <r>
          <rPr>
            <sz val="9"/>
            <color indexed="81"/>
            <rFont val="Tahoma"/>
            <family val="2"/>
          </rPr>
          <t xml:space="preserve">
92 to 106. No longer 69-91.</t>
        </r>
      </text>
    </comment>
    <comment ref="J6208" authorId="2" shapeId="0" xr:uid="{311DCD29-31EF-4A2A-8398-F7E68E41329E}">
      <text>
        <r>
          <rPr>
            <b/>
            <sz val="9"/>
            <color indexed="81"/>
            <rFont val="Tahoma"/>
            <family val="2"/>
          </rPr>
          <t>Caffarelli, Peter - AMS:</t>
        </r>
        <r>
          <rPr>
            <sz val="9"/>
            <color indexed="81"/>
            <rFont val="Tahoma"/>
            <family val="2"/>
          </rPr>
          <t xml:space="preserve">
92 to 106. No longer 69-91.</t>
        </r>
      </text>
    </comment>
    <comment ref="J6209" authorId="2" shapeId="0" xr:uid="{38BB4EAB-66E4-4F3F-9D26-0CBC28922D8C}">
      <text>
        <r>
          <rPr>
            <b/>
            <sz val="9"/>
            <color indexed="81"/>
            <rFont val="Tahoma"/>
            <family val="2"/>
          </rPr>
          <t>Caffarelli, Peter - AMS:</t>
        </r>
        <r>
          <rPr>
            <sz val="9"/>
            <color indexed="81"/>
            <rFont val="Tahoma"/>
            <family val="2"/>
          </rPr>
          <t xml:space="preserve">
92 to 106. No longer 69-91.</t>
        </r>
      </text>
    </comment>
    <comment ref="J6210" authorId="1" shapeId="0" xr:uid="{37A1C7FA-A017-47D1-9485-52CC80570CC1}">
      <text>
        <r>
          <rPr>
            <b/>
            <sz val="9"/>
            <color indexed="81"/>
            <rFont val="Tahoma"/>
            <family val="2"/>
          </rPr>
          <t>Adam Sparger:</t>
        </r>
        <r>
          <rPr>
            <sz val="9"/>
            <color indexed="81"/>
            <rFont val="Tahoma"/>
            <family val="2"/>
          </rPr>
          <t xml:space="preserve">
25-49 cars</t>
        </r>
      </text>
    </comment>
    <comment ref="J6214" authorId="2" shapeId="0" xr:uid="{F105AA56-6373-46E3-B47B-29D3C5B7979A}">
      <text>
        <r>
          <rPr>
            <b/>
            <sz val="9"/>
            <color indexed="81"/>
            <rFont val="Tahoma"/>
            <family val="2"/>
          </rPr>
          <t>Caffarelli, Peter - AMS:</t>
        </r>
        <r>
          <rPr>
            <sz val="9"/>
            <color indexed="81"/>
            <rFont val="Tahoma"/>
            <family val="2"/>
          </rPr>
          <t xml:space="preserve">
107+. No longer 92 to 106.</t>
        </r>
      </text>
    </comment>
    <comment ref="J6219" authorId="2" shapeId="0" xr:uid="{1B03B6CD-69DC-49CA-BE2B-2C929C7E897E}">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220" authorId="2" shapeId="0" xr:uid="{018D5301-81FA-4A23-9F11-BC19C408777B}">
      <text>
        <r>
          <rPr>
            <b/>
            <sz val="9"/>
            <color indexed="81"/>
            <rFont val="Tahoma"/>
            <family val="2"/>
          </rPr>
          <t>Caffarelli, Peter - AMS:</t>
        </r>
        <r>
          <rPr>
            <sz val="9"/>
            <color indexed="81"/>
            <rFont val="Tahoma"/>
            <family val="2"/>
          </rPr>
          <t xml:space="preserve">
Tariff cancelled.</t>
        </r>
      </text>
    </comment>
    <comment ref="J6223" authorId="2" shapeId="0" xr:uid="{3D402FDF-23DA-4C01-8278-38C52ABFF6D8}">
      <text>
        <r>
          <rPr>
            <b/>
            <sz val="9"/>
            <color indexed="81"/>
            <rFont val="Tahoma"/>
            <family val="2"/>
          </rPr>
          <t>Caffarelli, Peter - AMS:</t>
        </r>
        <r>
          <rPr>
            <sz val="9"/>
            <color indexed="81"/>
            <rFont val="Tahoma"/>
            <family val="2"/>
          </rPr>
          <t xml:space="preserve">
107+ cars.</t>
        </r>
      </text>
    </comment>
    <comment ref="J6231" authorId="2" shapeId="0" xr:uid="{D88F6B45-F58B-47F9-9937-4A5632AFB332}">
      <text>
        <r>
          <rPr>
            <b/>
            <sz val="9"/>
            <color indexed="81"/>
            <rFont val="Tahoma"/>
            <family val="2"/>
          </rPr>
          <t>Caffarelli, Peter - AMS:</t>
        </r>
        <r>
          <rPr>
            <sz val="9"/>
            <color indexed="81"/>
            <rFont val="Tahoma"/>
            <family val="2"/>
          </rPr>
          <t xml:space="preserve">
107+. No longer 92 to 106.</t>
        </r>
      </text>
    </comment>
    <comment ref="J6233" authorId="2" shapeId="0" xr:uid="{7A3C4FB5-FE54-46AB-91DF-EAD83FD420B2}">
      <text>
        <r>
          <rPr>
            <b/>
            <sz val="9"/>
            <color indexed="81"/>
            <rFont val="Tahoma"/>
            <family val="2"/>
          </rPr>
          <t>Caffarelli, Peter - AMS:</t>
        </r>
        <r>
          <rPr>
            <sz val="9"/>
            <color indexed="81"/>
            <rFont val="Tahoma"/>
            <family val="2"/>
          </rPr>
          <t xml:space="preserve">
107+. No longer 92 to 106.</t>
        </r>
      </text>
    </comment>
    <comment ref="J6234" authorId="2" shapeId="0" xr:uid="{29F20F63-D77B-4AEF-B8CB-73614835913E}">
      <text>
        <r>
          <rPr>
            <b/>
            <sz val="9"/>
            <color indexed="81"/>
            <rFont val="Tahoma"/>
            <family val="2"/>
          </rPr>
          <t>Caffarelli, Peter - AMS:</t>
        </r>
        <r>
          <rPr>
            <sz val="9"/>
            <color indexed="81"/>
            <rFont val="Tahoma"/>
            <family val="2"/>
          </rPr>
          <t xml:space="preserve">
UP 4052 (1105-C)</t>
        </r>
      </text>
    </comment>
    <comment ref="J6235" authorId="2" shapeId="0" xr:uid="{718C99C4-7C94-46A4-9E55-160140657FDB}">
      <text>
        <r>
          <rPr>
            <b/>
            <sz val="9"/>
            <color indexed="81"/>
            <rFont val="Tahoma"/>
            <family val="2"/>
          </rPr>
          <t>Caffarelli, Peter - AMS:</t>
        </r>
        <r>
          <rPr>
            <sz val="9"/>
            <color indexed="81"/>
            <rFont val="Tahoma"/>
            <family val="2"/>
          </rPr>
          <t xml:space="preserve">
Previous tariff expired July 31, 2021. Using Item 45452. See Notes tab.</t>
        </r>
      </text>
    </comment>
    <comment ref="J6237" authorId="2" shapeId="0" xr:uid="{D52E0E26-35BC-4F01-947A-36CAF69CD9FB}">
      <text>
        <r>
          <rPr>
            <b/>
            <sz val="9"/>
            <color indexed="81"/>
            <rFont val="Tahoma"/>
            <family val="2"/>
          </rPr>
          <t>Caffarelli, Peter - AMS:</t>
        </r>
        <r>
          <rPr>
            <sz val="9"/>
            <color indexed="81"/>
            <rFont val="Tahoma"/>
            <family val="2"/>
          </rPr>
          <t xml:space="preserve">
107+. No longer 92 to 106.
UP 4052 (7500-I)</t>
        </r>
      </text>
    </comment>
    <comment ref="J6239" authorId="2" shapeId="0" xr:uid="{5D2926BF-8130-48E6-803B-4A3C49097582}">
      <text>
        <r>
          <rPr>
            <b/>
            <sz val="9"/>
            <color indexed="81"/>
            <rFont val="Tahoma"/>
            <family val="2"/>
          </rPr>
          <t>Caffarelli, Peter - AMS:</t>
        </r>
        <r>
          <rPr>
            <sz val="9"/>
            <color indexed="81"/>
            <rFont val="Tahoma"/>
            <family val="2"/>
          </rPr>
          <t xml:space="preserve">
107+. No longer 92 to 106.
UP 4052 (7500-I)</t>
        </r>
      </text>
    </comment>
    <comment ref="J6240" authorId="2" shapeId="0" xr:uid="{58507B34-7723-4380-B991-9AE95F7FE49F}">
      <text>
        <r>
          <rPr>
            <b/>
            <sz val="9"/>
            <color indexed="81"/>
            <rFont val="Tahoma"/>
            <family val="2"/>
          </rPr>
          <t>Caffarelli, Peter - AMS:</t>
        </r>
        <r>
          <rPr>
            <sz val="9"/>
            <color indexed="81"/>
            <rFont val="Tahoma"/>
            <family val="2"/>
          </rPr>
          <t xml:space="preserve">
Tariff cancelled.</t>
        </r>
      </text>
    </comment>
    <comment ref="J6241" authorId="2" shapeId="0" xr:uid="{C3D36E64-A89A-4555-AF8B-18CC49070191}">
      <text>
        <r>
          <rPr>
            <b/>
            <sz val="9"/>
            <color indexed="81"/>
            <rFont val="Tahoma"/>
            <family val="2"/>
          </rPr>
          <t>Caffarelli, Peter - AMS:</t>
        </r>
        <r>
          <rPr>
            <sz val="9"/>
            <color indexed="81"/>
            <rFont val="Tahoma"/>
            <family val="2"/>
          </rPr>
          <t xml:space="preserve">
92 to 106 rate is no longer offered.</t>
        </r>
      </text>
    </comment>
    <comment ref="J6243" authorId="2" shapeId="0" xr:uid="{82FB6C80-2511-4BE6-A73D-BAB0C20FDF82}">
      <text>
        <r>
          <rPr>
            <b/>
            <sz val="9"/>
            <color indexed="81"/>
            <rFont val="Tahoma"/>
            <family val="2"/>
          </rPr>
          <t>Caffarelli, Peter - AMS:</t>
        </r>
        <r>
          <rPr>
            <sz val="9"/>
            <color indexed="81"/>
            <rFont val="Tahoma"/>
            <family val="2"/>
          </rPr>
          <t xml:space="preserve">
92 to 106. No longer 69-91.</t>
        </r>
      </text>
    </comment>
    <comment ref="J6246" authorId="2" shapeId="0" xr:uid="{E0D8650D-534C-472C-87E5-474BD259C847}">
      <text>
        <r>
          <rPr>
            <b/>
            <sz val="9"/>
            <color indexed="81"/>
            <rFont val="Tahoma"/>
            <family val="2"/>
          </rPr>
          <t>Caffarelli, Peter - AMS:</t>
        </r>
        <r>
          <rPr>
            <sz val="9"/>
            <color indexed="81"/>
            <rFont val="Tahoma"/>
            <family val="2"/>
          </rPr>
          <t xml:space="preserve">
92 to 106. No longer 69-91.</t>
        </r>
      </text>
    </comment>
    <comment ref="J6247" authorId="2" shapeId="0" xr:uid="{C8FCB8EA-37C7-4859-97C5-EFA7950B0250}">
      <text>
        <r>
          <rPr>
            <b/>
            <sz val="9"/>
            <color indexed="81"/>
            <rFont val="Tahoma"/>
            <family val="2"/>
          </rPr>
          <t>Caffarelli, Peter - AMS:</t>
        </r>
        <r>
          <rPr>
            <sz val="9"/>
            <color indexed="81"/>
            <rFont val="Tahoma"/>
            <family val="2"/>
          </rPr>
          <t xml:space="preserve">
92 to 106. No longer 69-91.</t>
        </r>
      </text>
    </comment>
    <comment ref="J6248" authorId="1" shapeId="0" xr:uid="{B3EBDC93-7993-42BE-ADB1-602DED6F717D}">
      <text>
        <r>
          <rPr>
            <b/>
            <sz val="9"/>
            <color indexed="81"/>
            <rFont val="Tahoma"/>
            <family val="2"/>
          </rPr>
          <t>Adam Sparger:</t>
        </r>
        <r>
          <rPr>
            <sz val="9"/>
            <color indexed="81"/>
            <rFont val="Tahoma"/>
            <family val="2"/>
          </rPr>
          <t xml:space="preserve">
25-49 cars</t>
        </r>
      </text>
    </comment>
    <comment ref="J6252" authorId="2" shapeId="0" xr:uid="{44D7AEF1-4860-4319-958E-EB8201B3B8B5}">
      <text>
        <r>
          <rPr>
            <b/>
            <sz val="9"/>
            <color indexed="81"/>
            <rFont val="Tahoma"/>
            <family val="2"/>
          </rPr>
          <t>Caffarelli, Peter - AMS:</t>
        </r>
        <r>
          <rPr>
            <sz val="9"/>
            <color indexed="81"/>
            <rFont val="Tahoma"/>
            <family val="2"/>
          </rPr>
          <t xml:space="preserve">
107+. No longer 92 to 106.</t>
        </r>
      </text>
    </comment>
    <comment ref="J6257" authorId="2" shapeId="0" xr:uid="{1246229B-61CF-4488-A156-EB186E101EE0}">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258" authorId="2" shapeId="0" xr:uid="{C575C64A-FC42-46FF-BA50-FDCE48A4FF08}">
      <text>
        <r>
          <rPr>
            <b/>
            <sz val="9"/>
            <color indexed="81"/>
            <rFont val="Tahoma"/>
            <family val="2"/>
          </rPr>
          <t>Caffarelli, Peter - AMS:</t>
        </r>
        <r>
          <rPr>
            <sz val="9"/>
            <color indexed="81"/>
            <rFont val="Tahoma"/>
            <family val="2"/>
          </rPr>
          <t xml:space="preserve">
Tariff cancelled.</t>
        </r>
      </text>
    </comment>
    <comment ref="J6261" authorId="2" shapeId="0" xr:uid="{F6073E26-061E-4007-846E-E2ACB00C717A}">
      <text>
        <r>
          <rPr>
            <b/>
            <sz val="9"/>
            <color indexed="81"/>
            <rFont val="Tahoma"/>
            <family val="2"/>
          </rPr>
          <t>Caffarelli, Peter - AMS:</t>
        </r>
        <r>
          <rPr>
            <sz val="9"/>
            <color indexed="81"/>
            <rFont val="Tahoma"/>
            <family val="2"/>
          </rPr>
          <t xml:space="preserve">
107+ cars.</t>
        </r>
      </text>
    </comment>
    <comment ref="J6269" authorId="2" shapeId="0" xr:uid="{06323EF7-0E35-4D5E-B4AF-B6EBC78BC672}">
      <text>
        <r>
          <rPr>
            <b/>
            <sz val="9"/>
            <color indexed="81"/>
            <rFont val="Tahoma"/>
            <family val="2"/>
          </rPr>
          <t>Caffarelli, Peter - AMS:</t>
        </r>
        <r>
          <rPr>
            <sz val="9"/>
            <color indexed="81"/>
            <rFont val="Tahoma"/>
            <family val="2"/>
          </rPr>
          <t xml:space="preserve">
107+. No longer 92 to 106.</t>
        </r>
      </text>
    </comment>
    <comment ref="J6271" authorId="2" shapeId="0" xr:uid="{47866E8A-A6A6-4899-B844-A2C7CD27803D}">
      <text>
        <r>
          <rPr>
            <b/>
            <sz val="9"/>
            <color indexed="81"/>
            <rFont val="Tahoma"/>
            <family val="2"/>
          </rPr>
          <t>Caffarelli, Peter - AMS:</t>
        </r>
        <r>
          <rPr>
            <sz val="9"/>
            <color indexed="81"/>
            <rFont val="Tahoma"/>
            <family val="2"/>
          </rPr>
          <t xml:space="preserve">
107+. No longer 92 to 106.</t>
        </r>
      </text>
    </comment>
    <comment ref="J6272" authorId="2" shapeId="0" xr:uid="{CD16C019-B73D-4A40-8CB3-CE1A2570A52C}">
      <text>
        <r>
          <rPr>
            <b/>
            <sz val="9"/>
            <color indexed="81"/>
            <rFont val="Tahoma"/>
            <family val="2"/>
          </rPr>
          <t>Caffarelli, Peter - AMS:</t>
        </r>
        <r>
          <rPr>
            <sz val="9"/>
            <color indexed="81"/>
            <rFont val="Tahoma"/>
            <family val="2"/>
          </rPr>
          <t xml:space="preserve">
UP 4052 (1105-C)</t>
        </r>
      </text>
    </comment>
    <comment ref="J6273" authorId="2" shapeId="0" xr:uid="{0AB49B50-779C-4F5A-9D38-A5649276DADA}">
      <text>
        <r>
          <rPr>
            <b/>
            <sz val="9"/>
            <color indexed="81"/>
            <rFont val="Tahoma"/>
            <family val="2"/>
          </rPr>
          <t>Caffarelli, Peter - AMS:</t>
        </r>
        <r>
          <rPr>
            <sz val="9"/>
            <color indexed="81"/>
            <rFont val="Tahoma"/>
            <family val="2"/>
          </rPr>
          <t xml:space="preserve">
Previous tariff expired July 31, 2021. Using Item 45452. See Notes tab.</t>
        </r>
      </text>
    </comment>
    <comment ref="J6275" authorId="2" shapeId="0" xr:uid="{402D5C49-DC58-4574-9A3C-90B4D345E334}">
      <text>
        <r>
          <rPr>
            <b/>
            <sz val="9"/>
            <color indexed="81"/>
            <rFont val="Tahoma"/>
            <family val="2"/>
          </rPr>
          <t>Caffarelli, Peter - AMS:</t>
        </r>
        <r>
          <rPr>
            <sz val="9"/>
            <color indexed="81"/>
            <rFont val="Tahoma"/>
            <family val="2"/>
          </rPr>
          <t xml:space="preserve">
107+. No longer 92 to 106.
UP 4052 (7500-I)</t>
        </r>
      </text>
    </comment>
    <comment ref="J6277" authorId="2" shapeId="0" xr:uid="{623824EB-9E5E-49D4-854E-6060F024D614}">
      <text>
        <r>
          <rPr>
            <b/>
            <sz val="9"/>
            <color indexed="81"/>
            <rFont val="Tahoma"/>
            <family val="2"/>
          </rPr>
          <t>Caffarelli, Peter - AMS:</t>
        </r>
        <r>
          <rPr>
            <sz val="9"/>
            <color indexed="81"/>
            <rFont val="Tahoma"/>
            <family val="2"/>
          </rPr>
          <t xml:space="preserve">
107+. No longer 92 to 106.
UP 4052 (7500-I)</t>
        </r>
      </text>
    </comment>
    <comment ref="J6278" authorId="2" shapeId="0" xr:uid="{1DEE9E10-EA04-4EB6-908E-F4179EE5AF05}">
      <text>
        <r>
          <rPr>
            <b/>
            <sz val="9"/>
            <color indexed="81"/>
            <rFont val="Tahoma"/>
            <family val="2"/>
          </rPr>
          <t>Caffarelli, Peter - AMS:</t>
        </r>
        <r>
          <rPr>
            <sz val="9"/>
            <color indexed="81"/>
            <rFont val="Tahoma"/>
            <family val="2"/>
          </rPr>
          <t xml:space="preserve">
Tariff cancelled.</t>
        </r>
      </text>
    </comment>
    <comment ref="J6279" authorId="2" shapeId="0" xr:uid="{A97A6957-C690-4217-9611-2DDDBE676E34}">
      <text>
        <r>
          <rPr>
            <b/>
            <sz val="9"/>
            <color indexed="81"/>
            <rFont val="Tahoma"/>
            <family val="2"/>
          </rPr>
          <t>Caffarelli, Peter - AMS:</t>
        </r>
        <r>
          <rPr>
            <sz val="9"/>
            <color indexed="81"/>
            <rFont val="Tahoma"/>
            <family val="2"/>
          </rPr>
          <t xml:space="preserve">
92 to 106 rate is no longer offered.</t>
        </r>
      </text>
    </comment>
    <comment ref="J6281" authorId="2" shapeId="0" xr:uid="{9F4C7D94-770D-4334-A2B4-6ACF86AE9AA2}">
      <text>
        <r>
          <rPr>
            <b/>
            <sz val="9"/>
            <color indexed="81"/>
            <rFont val="Tahoma"/>
            <family val="2"/>
          </rPr>
          <t>Caffarelli, Peter - AMS:</t>
        </r>
        <r>
          <rPr>
            <sz val="9"/>
            <color indexed="81"/>
            <rFont val="Tahoma"/>
            <family val="2"/>
          </rPr>
          <t xml:space="preserve">
92 to 106. No longer 69-91.</t>
        </r>
      </text>
    </comment>
    <comment ref="J6284" authorId="2" shapeId="0" xr:uid="{64E327A3-83D7-4CAB-8162-E7D079F29567}">
      <text>
        <r>
          <rPr>
            <b/>
            <sz val="9"/>
            <color indexed="81"/>
            <rFont val="Tahoma"/>
            <family val="2"/>
          </rPr>
          <t>Caffarelli, Peter - AMS:</t>
        </r>
        <r>
          <rPr>
            <sz val="9"/>
            <color indexed="81"/>
            <rFont val="Tahoma"/>
            <family val="2"/>
          </rPr>
          <t xml:space="preserve">
92 to 106. No longer 69-91.</t>
        </r>
      </text>
    </comment>
    <comment ref="J6285" authorId="2" shapeId="0" xr:uid="{2AEBF4B5-B3B1-45EB-BB9A-D13F0C5E4D0C}">
      <text>
        <r>
          <rPr>
            <b/>
            <sz val="9"/>
            <color indexed="81"/>
            <rFont val="Tahoma"/>
            <family val="2"/>
          </rPr>
          <t>Caffarelli, Peter - AMS:</t>
        </r>
        <r>
          <rPr>
            <sz val="9"/>
            <color indexed="81"/>
            <rFont val="Tahoma"/>
            <family val="2"/>
          </rPr>
          <t xml:space="preserve">
92 to 106. No longer 69-91.</t>
        </r>
      </text>
    </comment>
    <comment ref="J6286" authorId="1" shapeId="0" xr:uid="{9CC6417C-BC8B-4330-B654-709757763A04}">
      <text>
        <r>
          <rPr>
            <b/>
            <sz val="9"/>
            <color indexed="81"/>
            <rFont val="Tahoma"/>
            <family val="2"/>
          </rPr>
          <t>Adam Sparger:</t>
        </r>
        <r>
          <rPr>
            <sz val="9"/>
            <color indexed="81"/>
            <rFont val="Tahoma"/>
            <family val="2"/>
          </rPr>
          <t xml:space="preserve">
25-49 cars</t>
        </r>
      </text>
    </comment>
    <comment ref="J6290" authorId="2" shapeId="0" xr:uid="{C4AC557A-79F0-40D3-A980-04C3CA59E193}">
      <text>
        <r>
          <rPr>
            <b/>
            <sz val="9"/>
            <color indexed="81"/>
            <rFont val="Tahoma"/>
            <family val="2"/>
          </rPr>
          <t>Caffarelli, Peter - AMS:</t>
        </r>
        <r>
          <rPr>
            <sz val="9"/>
            <color indexed="81"/>
            <rFont val="Tahoma"/>
            <family val="2"/>
          </rPr>
          <t xml:space="preserve">
107+. No longer 92 to 106.</t>
        </r>
      </text>
    </comment>
    <comment ref="J6295" authorId="2" shapeId="0" xr:uid="{1851455B-7C1B-4D12-8A06-6834DA8D058F}">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296" authorId="2" shapeId="0" xr:uid="{1E1B31F8-3B02-4B90-B3C7-5FD7B5E83E00}">
      <text>
        <r>
          <rPr>
            <b/>
            <sz val="9"/>
            <color indexed="81"/>
            <rFont val="Tahoma"/>
            <family val="2"/>
          </rPr>
          <t>Caffarelli, Peter - AMS:</t>
        </r>
        <r>
          <rPr>
            <sz val="9"/>
            <color indexed="81"/>
            <rFont val="Tahoma"/>
            <family val="2"/>
          </rPr>
          <t xml:space="preserve">
Tariff cancelled.</t>
        </r>
      </text>
    </comment>
    <comment ref="J6299" authorId="2" shapeId="0" xr:uid="{00D53DC7-3D9B-425F-A495-28963A896FD0}">
      <text>
        <r>
          <rPr>
            <b/>
            <sz val="9"/>
            <color indexed="81"/>
            <rFont val="Tahoma"/>
            <family val="2"/>
          </rPr>
          <t>Caffarelli, Peter - AMS:</t>
        </r>
        <r>
          <rPr>
            <sz val="9"/>
            <color indexed="81"/>
            <rFont val="Tahoma"/>
            <family val="2"/>
          </rPr>
          <t xml:space="preserve">
107+ cars.</t>
        </r>
      </text>
    </comment>
    <comment ref="J6307" authorId="2" shapeId="0" xr:uid="{0D9E8068-57CD-4811-9FD4-CECC99612121}">
      <text>
        <r>
          <rPr>
            <b/>
            <sz val="9"/>
            <color indexed="81"/>
            <rFont val="Tahoma"/>
            <family val="2"/>
          </rPr>
          <t>Caffarelli, Peter - AMS:</t>
        </r>
        <r>
          <rPr>
            <sz val="9"/>
            <color indexed="81"/>
            <rFont val="Tahoma"/>
            <family val="2"/>
          </rPr>
          <t xml:space="preserve">
107+. No longer 92 to 106.</t>
        </r>
      </text>
    </comment>
    <comment ref="J6309" authorId="2" shapeId="0" xr:uid="{82FB6F44-F3C9-4096-A2F4-C7EC7F6E1983}">
      <text>
        <r>
          <rPr>
            <b/>
            <sz val="9"/>
            <color indexed="81"/>
            <rFont val="Tahoma"/>
            <family val="2"/>
          </rPr>
          <t>Caffarelli, Peter - AMS:</t>
        </r>
        <r>
          <rPr>
            <sz val="9"/>
            <color indexed="81"/>
            <rFont val="Tahoma"/>
            <family val="2"/>
          </rPr>
          <t xml:space="preserve">
107+. No longer 92 to 106.</t>
        </r>
      </text>
    </comment>
    <comment ref="J6310" authorId="2" shapeId="0" xr:uid="{63D60896-0BB0-49AB-B454-AE520C47937A}">
      <text>
        <r>
          <rPr>
            <b/>
            <sz val="9"/>
            <color indexed="81"/>
            <rFont val="Tahoma"/>
            <family val="2"/>
          </rPr>
          <t>Caffarelli, Peter - AMS:</t>
        </r>
        <r>
          <rPr>
            <sz val="9"/>
            <color indexed="81"/>
            <rFont val="Tahoma"/>
            <family val="2"/>
          </rPr>
          <t xml:space="preserve">
UP 4052 (1105-C)</t>
        </r>
      </text>
    </comment>
    <comment ref="J6311" authorId="2" shapeId="0" xr:uid="{9B1EF173-72FA-4C15-94FC-C49B2D0EEF46}">
      <text>
        <r>
          <rPr>
            <b/>
            <sz val="9"/>
            <color indexed="81"/>
            <rFont val="Tahoma"/>
            <family val="2"/>
          </rPr>
          <t>Caffarelli, Peter - AMS:</t>
        </r>
        <r>
          <rPr>
            <sz val="9"/>
            <color indexed="81"/>
            <rFont val="Tahoma"/>
            <family val="2"/>
          </rPr>
          <t xml:space="preserve">
Previous tariff expired July 31, 2021. Using Item 45452. See Notes tab.</t>
        </r>
      </text>
    </comment>
    <comment ref="J6313" authorId="2" shapeId="0" xr:uid="{34CF0CFA-D833-4227-9D35-B580D24325DB}">
      <text>
        <r>
          <rPr>
            <b/>
            <sz val="9"/>
            <color indexed="81"/>
            <rFont val="Tahoma"/>
            <family val="2"/>
          </rPr>
          <t>Caffarelli, Peter - AMS:</t>
        </r>
        <r>
          <rPr>
            <sz val="9"/>
            <color indexed="81"/>
            <rFont val="Tahoma"/>
            <family val="2"/>
          </rPr>
          <t xml:space="preserve">
107+. No longer 92 to 106.
UP 4052 (7500-I)</t>
        </r>
      </text>
    </comment>
    <comment ref="J6315" authorId="2" shapeId="0" xr:uid="{5C9E4D1B-5428-43EC-BBE6-610035DD1DA3}">
      <text>
        <r>
          <rPr>
            <b/>
            <sz val="9"/>
            <color indexed="81"/>
            <rFont val="Tahoma"/>
            <family val="2"/>
          </rPr>
          <t>Caffarelli, Peter - AMS:</t>
        </r>
        <r>
          <rPr>
            <sz val="9"/>
            <color indexed="81"/>
            <rFont val="Tahoma"/>
            <family val="2"/>
          </rPr>
          <t xml:space="preserve">
107+. No longer 92 to 106.
UP 4052 (7500-I)</t>
        </r>
      </text>
    </comment>
    <comment ref="J6316" authorId="2" shapeId="0" xr:uid="{3709F8EF-E375-4FCC-9861-ED22C47FDB18}">
      <text>
        <r>
          <rPr>
            <b/>
            <sz val="9"/>
            <color indexed="81"/>
            <rFont val="Tahoma"/>
            <family val="2"/>
          </rPr>
          <t>Caffarelli, Peter - AMS:</t>
        </r>
        <r>
          <rPr>
            <sz val="9"/>
            <color indexed="81"/>
            <rFont val="Tahoma"/>
            <family val="2"/>
          </rPr>
          <t xml:space="preserve">
Tariff cancelled.</t>
        </r>
      </text>
    </comment>
    <comment ref="J6317" authorId="2" shapeId="0" xr:uid="{1337F671-EDBD-4CAD-A651-9333C16D84FB}">
      <text>
        <r>
          <rPr>
            <b/>
            <sz val="9"/>
            <color indexed="81"/>
            <rFont val="Tahoma"/>
            <family val="2"/>
          </rPr>
          <t>Caffarelli, Peter - AMS:</t>
        </r>
        <r>
          <rPr>
            <sz val="9"/>
            <color indexed="81"/>
            <rFont val="Tahoma"/>
            <family val="2"/>
          </rPr>
          <t xml:space="preserve">
92 to 106 rate is no longer offered.</t>
        </r>
      </text>
    </comment>
    <comment ref="J6319" authorId="2" shapeId="0" xr:uid="{A75CD7B2-BF41-48E1-BD2E-D72EB54AAE68}">
      <text>
        <r>
          <rPr>
            <b/>
            <sz val="9"/>
            <color indexed="81"/>
            <rFont val="Tahoma"/>
            <family val="2"/>
          </rPr>
          <t>Caffarelli, Peter - AMS:</t>
        </r>
        <r>
          <rPr>
            <sz val="9"/>
            <color indexed="81"/>
            <rFont val="Tahoma"/>
            <family val="2"/>
          </rPr>
          <t xml:space="preserve">
92 to 106. No longer 69-91.</t>
        </r>
      </text>
    </comment>
    <comment ref="J6322" authorId="2" shapeId="0" xr:uid="{4DD3A339-FA6C-4F6E-BE91-F36FC5958899}">
      <text>
        <r>
          <rPr>
            <b/>
            <sz val="9"/>
            <color indexed="81"/>
            <rFont val="Tahoma"/>
            <family val="2"/>
          </rPr>
          <t>Caffarelli, Peter - AMS:</t>
        </r>
        <r>
          <rPr>
            <sz val="9"/>
            <color indexed="81"/>
            <rFont val="Tahoma"/>
            <family val="2"/>
          </rPr>
          <t xml:space="preserve">
92 to 106. No longer 69-91.</t>
        </r>
      </text>
    </comment>
    <comment ref="J6323" authorId="2" shapeId="0" xr:uid="{FA22BA01-936D-4D26-AB7A-1E2C786052F8}">
      <text>
        <r>
          <rPr>
            <b/>
            <sz val="9"/>
            <color indexed="81"/>
            <rFont val="Tahoma"/>
            <family val="2"/>
          </rPr>
          <t>Caffarelli, Peter - AMS:</t>
        </r>
        <r>
          <rPr>
            <sz val="9"/>
            <color indexed="81"/>
            <rFont val="Tahoma"/>
            <family val="2"/>
          </rPr>
          <t xml:space="preserve">
92 to 106. No longer 69-91.</t>
        </r>
      </text>
    </comment>
    <comment ref="J6324" authorId="1" shapeId="0" xr:uid="{5CE02959-1485-42E3-A003-B09E512E621F}">
      <text>
        <r>
          <rPr>
            <b/>
            <sz val="9"/>
            <color indexed="81"/>
            <rFont val="Tahoma"/>
            <family val="2"/>
          </rPr>
          <t>Adam Sparger:</t>
        </r>
        <r>
          <rPr>
            <sz val="9"/>
            <color indexed="81"/>
            <rFont val="Tahoma"/>
            <family val="2"/>
          </rPr>
          <t xml:space="preserve">
25-49 cars</t>
        </r>
      </text>
    </comment>
    <comment ref="J6328" authorId="2" shapeId="0" xr:uid="{DC5D1DC1-7EB3-40A5-B348-5BCFDAD91639}">
      <text>
        <r>
          <rPr>
            <b/>
            <sz val="9"/>
            <color indexed="81"/>
            <rFont val="Tahoma"/>
            <family val="2"/>
          </rPr>
          <t>Caffarelli, Peter - AMS:</t>
        </r>
        <r>
          <rPr>
            <sz val="9"/>
            <color indexed="81"/>
            <rFont val="Tahoma"/>
            <family val="2"/>
          </rPr>
          <t xml:space="preserve">
107+. No longer 92 to 106.</t>
        </r>
      </text>
    </comment>
    <comment ref="J6333" authorId="2" shapeId="0" xr:uid="{89F59823-0697-491F-A6F8-64EA9D9A3C99}">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334" authorId="2" shapeId="0" xr:uid="{6F50BA51-DD83-488F-9A94-842A4B93C519}">
      <text>
        <r>
          <rPr>
            <b/>
            <sz val="9"/>
            <color indexed="81"/>
            <rFont val="Tahoma"/>
            <family val="2"/>
          </rPr>
          <t>Caffarelli, Peter - AMS:</t>
        </r>
        <r>
          <rPr>
            <sz val="9"/>
            <color indexed="81"/>
            <rFont val="Tahoma"/>
            <family val="2"/>
          </rPr>
          <t xml:space="preserve">
Tariff cancelled.</t>
        </r>
      </text>
    </comment>
    <comment ref="J6337" authorId="2" shapeId="0" xr:uid="{F1D690CC-1ABA-4540-87A7-AC750D713E1E}">
      <text>
        <r>
          <rPr>
            <b/>
            <sz val="9"/>
            <color indexed="81"/>
            <rFont val="Tahoma"/>
            <family val="2"/>
          </rPr>
          <t>Caffarelli, Peter - AMS:</t>
        </r>
        <r>
          <rPr>
            <sz val="9"/>
            <color indexed="81"/>
            <rFont val="Tahoma"/>
            <family val="2"/>
          </rPr>
          <t xml:space="preserve">
107+ cars.</t>
        </r>
      </text>
    </comment>
    <comment ref="J6345" authorId="2" shapeId="0" xr:uid="{F50D0718-FB79-4D9D-971D-FC2E453A15DB}">
      <text>
        <r>
          <rPr>
            <b/>
            <sz val="9"/>
            <color indexed="81"/>
            <rFont val="Tahoma"/>
            <family val="2"/>
          </rPr>
          <t>Caffarelli, Peter - AMS:</t>
        </r>
        <r>
          <rPr>
            <sz val="9"/>
            <color indexed="81"/>
            <rFont val="Tahoma"/>
            <family val="2"/>
          </rPr>
          <t xml:space="preserve">
107+. No longer 92 to 106.</t>
        </r>
      </text>
    </comment>
    <comment ref="J6347" authorId="2" shapeId="0" xr:uid="{85A1065B-6655-479C-A3D1-AC18184182BC}">
      <text>
        <r>
          <rPr>
            <b/>
            <sz val="9"/>
            <color indexed="81"/>
            <rFont val="Tahoma"/>
            <family val="2"/>
          </rPr>
          <t>Caffarelli, Peter - AMS:</t>
        </r>
        <r>
          <rPr>
            <sz val="9"/>
            <color indexed="81"/>
            <rFont val="Tahoma"/>
            <family val="2"/>
          </rPr>
          <t xml:space="preserve">
107+. No longer 92 to 106.</t>
        </r>
      </text>
    </comment>
    <comment ref="J6348" authorId="2" shapeId="0" xr:uid="{E9912A34-D43A-4F6C-9EF8-734D9C64AE04}">
      <text>
        <r>
          <rPr>
            <b/>
            <sz val="9"/>
            <color indexed="81"/>
            <rFont val="Tahoma"/>
            <family val="2"/>
          </rPr>
          <t>Caffarelli, Peter - AMS:</t>
        </r>
        <r>
          <rPr>
            <sz val="9"/>
            <color indexed="81"/>
            <rFont val="Tahoma"/>
            <family val="2"/>
          </rPr>
          <t xml:space="preserve">
UP 4052 (1105-C)</t>
        </r>
      </text>
    </comment>
    <comment ref="J6349" authorId="2" shapeId="0" xr:uid="{8041A94A-1C6A-4ED6-B43A-F302DB1789F3}">
      <text>
        <r>
          <rPr>
            <b/>
            <sz val="9"/>
            <color indexed="81"/>
            <rFont val="Tahoma"/>
            <family val="2"/>
          </rPr>
          <t>Caffarelli, Peter - AMS:</t>
        </r>
        <r>
          <rPr>
            <sz val="9"/>
            <color indexed="81"/>
            <rFont val="Tahoma"/>
            <family val="2"/>
          </rPr>
          <t xml:space="preserve">
Previous tariff expired July 31, 2021. Using Item 45452. See Notes tab.</t>
        </r>
      </text>
    </comment>
    <comment ref="J6351" authorId="2" shapeId="0" xr:uid="{64BC5CC5-6D96-4C47-9A89-290DF53EBD1F}">
      <text>
        <r>
          <rPr>
            <b/>
            <sz val="9"/>
            <color indexed="81"/>
            <rFont val="Tahoma"/>
            <family val="2"/>
          </rPr>
          <t>Caffarelli, Peter - AMS:</t>
        </r>
        <r>
          <rPr>
            <sz val="9"/>
            <color indexed="81"/>
            <rFont val="Tahoma"/>
            <family val="2"/>
          </rPr>
          <t xml:space="preserve">
107+. No longer 92 to 106.
UP 4052 (7500-I)</t>
        </r>
      </text>
    </comment>
    <comment ref="J6353" authorId="2" shapeId="0" xr:uid="{6E77F68E-8EE5-49F2-86B3-97DA954030D6}">
      <text>
        <r>
          <rPr>
            <b/>
            <sz val="9"/>
            <color indexed="81"/>
            <rFont val="Tahoma"/>
            <family val="2"/>
          </rPr>
          <t>Caffarelli, Peter - AMS:</t>
        </r>
        <r>
          <rPr>
            <sz val="9"/>
            <color indexed="81"/>
            <rFont val="Tahoma"/>
            <family val="2"/>
          </rPr>
          <t xml:space="preserve">
107+. No longer 92 to 106.
UP 4052 (7500-I)</t>
        </r>
      </text>
    </comment>
    <comment ref="J6354" authorId="2" shapeId="0" xr:uid="{1E0B7885-FAF7-4689-80C2-FBE016E50F7F}">
      <text>
        <r>
          <rPr>
            <b/>
            <sz val="9"/>
            <color indexed="81"/>
            <rFont val="Tahoma"/>
            <family val="2"/>
          </rPr>
          <t>Caffarelli, Peter - AMS:</t>
        </r>
        <r>
          <rPr>
            <sz val="9"/>
            <color indexed="81"/>
            <rFont val="Tahoma"/>
            <family val="2"/>
          </rPr>
          <t xml:space="preserve">
Tariff cancelled.</t>
        </r>
      </text>
    </comment>
    <comment ref="J6355" authorId="2" shapeId="0" xr:uid="{0AA17473-3920-4597-A375-8CD7F99686D7}">
      <text>
        <r>
          <rPr>
            <b/>
            <sz val="9"/>
            <color indexed="81"/>
            <rFont val="Tahoma"/>
            <family val="2"/>
          </rPr>
          <t>Caffarelli, Peter - AMS:</t>
        </r>
        <r>
          <rPr>
            <sz val="9"/>
            <color indexed="81"/>
            <rFont val="Tahoma"/>
            <family val="2"/>
          </rPr>
          <t xml:space="preserve">
92 to 106 rate is no longer offered.</t>
        </r>
      </text>
    </comment>
    <comment ref="J6357" authorId="2" shapeId="0" xr:uid="{32DE0EB0-CC47-4CF7-B828-B3F8885C9E31}">
      <text>
        <r>
          <rPr>
            <b/>
            <sz val="9"/>
            <color indexed="81"/>
            <rFont val="Tahoma"/>
            <family val="2"/>
          </rPr>
          <t>Caffarelli, Peter - AMS:</t>
        </r>
        <r>
          <rPr>
            <sz val="9"/>
            <color indexed="81"/>
            <rFont val="Tahoma"/>
            <family val="2"/>
          </rPr>
          <t xml:space="preserve">
92 to 106. No longer 69-91.</t>
        </r>
      </text>
    </comment>
    <comment ref="J6360" authorId="2" shapeId="0" xr:uid="{67C4A175-43F5-400F-96B8-4103989B3484}">
      <text>
        <r>
          <rPr>
            <b/>
            <sz val="9"/>
            <color indexed="81"/>
            <rFont val="Tahoma"/>
            <family val="2"/>
          </rPr>
          <t>Caffarelli, Peter - AMS:</t>
        </r>
        <r>
          <rPr>
            <sz val="9"/>
            <color indexed="81"/>
            <rFont val="Tahoma"/>
            <family val="2"/>
          </rPr>
          <t xml:space="preserve">
92 to 106. No longer 69-91.</t>
        </r>
      </text>
    </comment>
    <comment ref="J6361" authorId="2" shapeId="0" xr:uid="{DECE9766-1522-473C-A831-EAF9335C9A66}">
      <text>
        <r>
          <rPr>
            <b/>
            <sz val="9"/>
            <color indexed="81"/>
            <rFont val="Tahoma"/>
            <family val="2"/>
          </rPr>
          <t>Caffarelli, Peter - AMS:</t>
        </r>
        <r>
          <rPr>
            <sz val="9"/>
            <color indexed="81"/>
            <rFont val="Tahoma"/>
            <family val="2"/>
          </rPr>
          <t xml:space="preserve">
92 to 106. No longer 69-91.</t>
        </r>
      </text>
    </comment>
    <comment ref="J6362" authorId="1" shapeId="0" xr:uid="{B8F11F6F-90BF-4315-85D3-D0F79D3A5B43}">
      <text>
        <r>
          <rPr>
            <b/>
            <sz val="9"/>
            <color indexed="81"/>
            <rFont val="Tahoma"/>
            <family val="2"/>
          </rPr>
          <t>Adam Sparger:</t>
        </r>
        <r>
          <rPr>
            <sz val="9"/>
            <color indexed="81"/>
            <rFont val="Tahoma"/>
            <family val="2"/>
          </rPr>
          <t xml:space="preserve">
25-49 cars</t>
        </r>
      </text>
    </comment>
    <comment ref="J6366" authorId="2" shapeId="0" xr:uid="{A3C6B625-2E4F-4CC2-BA09-48FE144F30AD}">
      <text>
        <r>
          <rPr>
            <b/>
            <sz val="9"/>
            <color indexed="81"/>
            <rFont val="Tahoma"/>
            <family val="2"/>
          </rPr>
          <t>Caffarelli, Peter - AMS:</t>
        </r>
        <r>
          <rPr>
            <sz val="9"/>
            <color indexed="81"/>
            <rFont val="Tahoma"/>
            <family val="2"/>
          </rPr>
          <t xml:space="preserve">
107+. No longer 92 to 106.</t>
        </r>
      </text>
    </comment>
    <comment ref="J6371" authorId="2" shapeId="0" xr:uid="{0C6C7AEA-5EDC-441F-AFD6-1E3AED8654FB}">
      <text>
        <r>
          <rPr>
            <b/>
            <sz val="9"/>
            <color indexed="81"/>
            <rFont val="Tahoma"/>
            <family val="2"/>
          </rPr>
          <t>Caffarelli, Peter - AMS:</t>
        </r>
        <r>
          <rPr>
            <sz val="9"/>
            <color indexed="81"/>
            <rFont val="Tahoma"/>
            <family val="2"/>
          </rPr>
          <t xml:space="preserve">
New tariff for northern wheat to the Texas Gulf is 46700. (Also using new, nearby origin.) See Notes tab.</t>
        </r>
      </text>
    </comment>
    <comment ref="J6372" authorId="2" shapeId="0" xr:uid="{CA243B65-C1F0-420A-930A-FA5F4421D732}">
      <text>
        <r>
          <rPr>
            <b/>
            <sz val="9"/>
            <color indexed="81"/>
            <rFont val="Tahoma"/>
            <family val="2"/>
          </rPr>
          <t>Caffarelli, Peter - AMS:</t>
        </r>
        <r>
          <rPr>
            <sz val="9"/>
            <color indexed="81"/>
            <rFont val="Tahoma"/>
            <family val="2"/>
          </rPr>
          <t xml:space="preserve">
Tariff cancelled.</t>
        </r>
      </text>
    </comment>
    <comment ref="J6375" authorId="2" shapeId="0" xr:uid="{F60F247F-A30C-4338-88D8-4F53CC047F3D}">
      <text>
        <r>
          <rPr>
            <b/>
            <sz val="9"/>
            <color indexed="81"/>
            <rFont val="Tahoma"/>
            <family val="2"/>
          </rPr>
          <t>Caffarelli, Peter - AMS:</t>
        </r>
        <r>
          <rPr>
            <sz val="9"/>
            <color indexed="81"/>
            <rFont val="Tahoma"/>
            <family val="2"/>
          </rPr>
          <t xml:space="preserve">
107+ cars.</t>
        </r>
      </text>
    </comment>
    <comment ref="J6383" authorId="2" shapeId="0" xr:uid="{AFC4EC45-BD0C-45B2-8D19-9F678F747629}">
      <text>
        <r>
          <rPr>
            <b/>
            <sz val="9"/>
            <color indexed="81"/>
            <rFont val="Tahoma"/>
            <family val="2"/>
          </rPr>
          <t>Caffarelli, Peter - AMS:</t>
        </r>
        <r>
          <rPr>
            <sz val="9"/>
            <color indexed="81"/>
            <rFont val="Tahoma"/>
            <family val="2"/>
          </rPr>
          <t xml:space="preserve">
107+. No longer 92 to 106.</t>
        </r>
      </text>
    </comment>
    <comment ref="J6385" authorId="2" shapeId="0" xr:uid="{BD510F2F-68D2-44B8-948D-38C49108D504}">
      <text>
        <r>
          <rPr>
            <b/>
            <sz val="9"/>
            <color indexed="81"/>
            <rFont val="Tahoma"/>
            <family val="2"/>
          </rPr>
          <t>Caffarelli, Peter - AMS:</t>
        </r>
        <r>
          <rPr>
            <sz val="9"/>
            <color indexed="81"/>
            <rFont val="Tahoma"/>
            <family val="2"/>
          </rPr>
          <t xml:space="preserve">
107+. No longer 92 to 106.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Caffarelli, Peter - AMS</author>
    <author>Caffarelli, Peter - MRP-AMS</author>
  </authors>
  <commentList>
    <comment ref="I2" authorId="0" shapeId="0" xr:uid="{00000000-0006-0000-0200-000001000000}">
      <text>
        <r>
          <rPr>
            <b/>
            <sz val="9"/>
            <color indexed="81"/>
            <rFont val="Tahoma"/>
            <family val="2"/>
          </rPr>
          <t>Caffarelli, Peter - AMS:</t>
        </r>
        <r>
          <rPr>
            <sz val="9"/>
            <color indexed="81"/>
            <rFont val="Tahoma"/>
            <family val="2"/>
          </rPr>
          <t xml:space="preserve">
 UP 4052 (9171-AK)</t>
        </r>
      </text>
    </comment>
    <comment ref="M10" authorId="0" shapeId="0" xr:uid="{00000000-0006-0000-0200-000002000000}">
      <text>
        <r>
          <rPr>
            <b/>
            <sz val="9"/>
            <color indexed="81"/>
            <rFont val="Tahoma"/>
            <family val="2"/>
          </rPr>
          <t>Caffarelli, Peter - AMS:</t>
        </r>
        <r>
          <rPr>
            <sz val="9"/>
            <color indexed="81"/>
            <rFont val="Tahoma"/>
            <family val="2"/>
          </rPr>
          <t xml:space="preserve">
Price ID = 235683114.
Price applies on less than 90 unit train carload shipments.</t>
        </r>
      </text>
    </comment>
    <comment ref="M12" authorId="0" shapeId="0" xr:uid="{00000000-0006-0000-0200-000003000000}">
      <text>
        <r>
          <rPr>
            <b/>
            <sz val="9"/>
            <color indexed="81"/>
            <rFont val="Tahoma"/>
            <family val="2"/>
          </rPr>
          <t>Caffarelli, Peter - AMS:</t>
        </r>
        <r>
          <rPr>
            <sz val="9"/>
            <color indexed="81"/>
            <rFont val="Tahoma"/>
            <family val="2"/>
          </rPr>
          <t xml:space="preserve">
Price ID = 235678690.
Price applies on less than 90 unit train carload shipments.</t>
        </r>
      </text>
    </comment>
    <comment ref="D14" authorId="0" shapeId="0" xr:uid="{69A5DB24-606A-4578-8B34-35899AC8F146}">
      <text>
        <r>
          <rPr>
            <b/>
            <sz val="9"/>
            <color indexed="81"/>
            <rFont val="Tahoma"/>
            <family val="2"/>
          </rPr>
          <t>Caffarelli, Peter - AMS:</t>
        </r>
        <r>
          <rPr>
            <sz val="9"/>
            <color indexed="81"/>
            <rFont val="Tahoma"/>
            <family val="2"/>
          </rPr>
          <t xml:space="preserve">
As of October 1, 2018, Des Moines, IA is no longer active for route. Switched to Avon, IA (see Notes tab).</t>
        </r>
      </text>
    </comment>
    <comment ref="I14" authorId="0" shapeId="0" xr:uid="{6B8537E0-84D3-4704-B3C1-F4DFBC9D389E}">
      <text>
        <r>
          <rPr>
            <b/>
            <sz val="9"/>
            <color indexed="81"/>
            <rFont val="Tahoma"/>
            <family val="2"/>
          </rPr>
          <t>Caffarelli, Peter - AMS:</t>
        </r>
        <r>
          <rPr>
            <sz val="9"/>
            <color indexed="81"/>
            <rFont val="Tahoma"/>
            <family val="2"/>
          </rPr>
          <t xml:space="preserve">
New price reference is under UP 4051 Item 2210.</t>
        </r>
      </text>
    </comment>
    <comment ref="D15" authorId="0" shapeId="0" xr:uid="{21AB65CB-5757-4C8D-88DE-30A2EE9D4FDC}">
      <text>
        <r>
          <rPr>
            <b/>
            <sz val="9"/>
            <color indexed="81"/>
            <rFont val="Tahoma"/>
            <family val="2"/>
          </rPr>
          <t>Caffarelli, Peter - AMS:</t>
        </r>
        <r>
          <rPr>
            <sz val="9"/>
            <color indexed="81"/>
            <rFont val="Tahoma"/>
            <family val="2"/>
          </rPr>
          <t xml:space="preserve">
As of October 1, 2018, Des Moines, IA is no longer active for route. Switched to Avon, IA (see Notes tab).</t>
        </r>
      </text>
    </comment>
    <comment ref="D16" authorId="0" shapeId="0" xr:uid="{00000000-0006-0000-0200-000004000000}">
      <text>
        <r>
          <rPr>
            <b/>
            <sz val="9"/>
            <color indexed="81"/>
            <rFont val="Tahoma"/>
            <family val="2"/>
          </rPr>
          <t>Caffarelli, Peter - AMS:</t>
        </r>
        <r>
          <rPr>
            <sz val="9"/>
            <color indexed="81"/>
            <rFont val="Tahoma"/>
            <family val="2"/>
          </rPr>
          <t xml:space="preserve">
Glenville, MN no longer active, switched to London, MN (see Notes tab).</t>
        </r>
      </text>
    </comment>
    <comment ref="I16" authorId="0" shapeId="0" xr:uid="{00000000-0006-0000-0200-000005000000}">
      <text>
        <r>
          <rPr>
            <b/>
            <sz val="9"/>
            <color indexed="81"/>
            <rFont val="Tahoma"/>
            <family val="2"/>
          </rPr>
          <t>Caffarelli, Peter - AMS:</t>
        </r>
        <r>
          <rPr>
            <sz val="9"/>
            <color indexed="81"/>
            <rFont val="Tahoma"/>
            <family val="2"/>
          </rPr>
          <t xml:space="preserve">
Price reference: T0000004051000608.</t>
        </r>
      </text>
    </comment>
    <comment ref="D25" authorId="1" shapeId="0" xr:uid="{8B2C6742-343B-4DED-9339-475F4F8C55E0}">
      <text>
        <r>
          <rPr>
            <b/>
            <sz val="9"/>
            <color indexed="81"/>
            <rFont val="Tahoma"/>
            <family val="2"/>
          </rPr>
          <t>Caffarelli, Peter - MRP-AMS:</t>
        </r>
        <r>
          <rPr>
            <sz val="9"/>
            <color indexed="81"/>
            <rFont val="Tahoma"/>
            <family val="2"/>
          </rPr>
          <t xml:space="preserve">
North Grand Forks, ND, no longer available on route. Switched to Thompson, ND (see Notes tab).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Caffarelli, Peter - AMS</author>
  </authors>
  <commentList>
    <comment ref="T39" authorId="0" shapeId="0" xr:uid="{00000000-0006-0000-0300-000001000000}">
      <text>
        <r>
          <rPr>
            <sz val="9"/>
            <color indexed="81"/>
            <rFont val="Tahoma"/>
            <family val="2"/>
          </rPr>
          <t>Rate went up because mlleage changed. Mileage used to be 682. (UP uses PC Miler.) UP has a progressive scale for this O-D pair. For example: 651-700 miles = $4,802, 701-750 miles = $4916. Mileage is now $4,916.</t>
        </r>
      </text>
    </comment>
    <comment ref="T57" authorId="0" shapeId="0" xr:uid="{00000000-0006-0000-0300-000002000000}">
      <text>
        <r>
          <rPr>
            <b/>
            <sz val="9"/>
            <color indexed="81"/>
            <rFont val="Tahoma"/>
            <family val="2"/>
          </rPr>
          <t>Caffarelli, Peter - AMS:</t>
        </r>
        <r>
          <rPr>
            <sz val="9"/>
            <color indexed="81"/>
            <rFont val="Tahoma"/>
            <family val="2"/>
          </rPr>
          <t xml:space="preserve">
Large covered hopper, 1-68 cars. UP 4051 (1000).</t>
        </r>
      </text>
    </comment>
    <comment ref="T58" authorId="0" shapeId="0" xr:uid="{00000000-0006-0000-0300-000003000000}">
      <text>
        <r>
          <rPr>
            <b/>
            <sz val="9"/>
            <color indexed="81"/>
            <rFont val="Tahoma"/>
            <family val="2"/>
          </rPr>
          <t>Caffarelli, Peter - AMS:</t>
        </r>
        <r>
          <rPr>
            <sz val="9"/>
            <color indexed="81"/>
            <rFont val="Tahoma"/>
            <family val="2"/>
          </rPr>
          <t xml:space="preserve">
Large covered hopper, 1-68 cars. UP 4051 (1000).</t>
        </r>
      </text>
    </comment>
    <comment ref="T59" authorId="0" shapeId="0" xr:uid="{00000000-0006-0000-0300-000004000000}">
      <text>
        <r>
          <rPr>
            <b/>
            <sz val="9"/>
            <color indexed="81"/>
            <rFont val="Tahoma"/>
            <family val="2"/>
          </rPr>
          <t>Caffarelli, Peter - AMS:</t>
        </r>
        <r>
          <rPr>
            <sz val="9"/>
            <color indexed="81"/>
            <rFont val="Tahoma"/>
            <family val="2"/>
          </rPr>
          <t xml:space="preserve">
Large covered hopper, 1-68 cars. UP 4051 (1000).</t>
        </r>
      </text>
    </comment>
    <comment ref="T60" authorId="0" shapeId="0" xr:uid="{00000000-0006-0000-0300-000005000000}">
      <text>
        <r>
          <rPr>
            <b/>
            <sz val="9"/>
            <color indexed="81"/>
            <rFont val="Tahoma"/>
            <family val="2"/>
          </rPr>
          <t>Caffarelli, Peter - AMS:</t>
        </r>
        <r>
          <rPr>
            <sz val="9"/>
            <color indexed="81"/>
            <rFont val="Tahoma"/>
            <family val="2"/>
          </rPr>
          <t xml:space="preserve">
Large covered hopper, 1-68 cars. UP 4051 (1000).</t>
        </r>
      </text>
    </comment>
    <comment ref="T61" authorId="0" shapeId="0" xr:uid="{00000000-0006-0000-0300-000006000000}">
      <text>
        <r>
          <rPr>
            <b/>
            <sz val="9"/>
            <color indexed="81"/>
            <rFont val="Tahoma"/>
            <family val="2"/>
          </rPr>
          <t>Caffarelli, Peter - AMS:</t>
        </r>
        <r>
          <rPr>
            <sz val="9"/>
            <color indexed="81"/>
            <rFont val="Tahoma"/>
            <family val="2"/>
          </rPr>
          <t xml:space="preserve">
Large covered hopper, 1-68 cars. UP 4051 (1000).</t>
        </r>
      </text>
    </comment>
    <comment ref="T62" authorId="0" shapeId="0" xr:uid="{EB4DB984-C51C-40A9-AC6B-EB6BC3F0C21F}">
      <text>
        <r>
          <rPr>
            <b/>
            <sz val="9"/>
            <color indexed="81"/>
            <rFont val="Tahoma"/>
            <family val="2"/>
          </rPr>
          <t>Caffarelli, Peter - AMS:</t>
        </r>
        <r>
          <rPr>
            <sz val="9"/>
            <color indexed="81"/>
            <rFont val="Tahoma"/>
            <family val="2"/>
          </rPr>
          <t xml:space="preserve">
Large covered hopper, 1-68 cars. UP 4051 (1000).</t>
        </r>
      </text>
    </comment>
    <comment ref="T63" authorId="0" shapeId="0" xr:uid="{BDAAE209-63D1-439E-B951-FA5F761B0828}">
      <text>
        <r>
          <rPr>
            <b/>
            <sz val="9"/>
            <color indexed="81"/>
            <rFont val="Tahoma"/>
            <family val="2"/>
          </rPr>
          <t>Caffarelli, Peter - AMS:</t>
        </r>
        <r>
          <rPr>
            <sz val="9"/>
            <color indexed="81"/>
            <rFont val="Tahoma"/>
            <family val="2"/>
          </rPr>
          <t xml:space="preserve">
Large covered hopper, 1-68 cars. UP 4051 (1000).</t>
        </r>
      </text>
    </comment>
    <comment ref="T64" authorId="0" shapeId="0" xr:uid="{BF4237D1-BFA6-435C-869F-775AE8D92408}">
      <text>
        <r>
          <rPr>
            <b/>
            <sz val="9"/>
            <color indexed="81"/>
            <rFont val="Tahoma"/>
            <family val="2"/>
          </rPr>
          <t>Caffarelli, Peter - AMS:</t>
        </r>
        <r>
          <rPr>
            <sz val="9"/>
            <color indexed="81"/>
            <rFont val="Tahoma"/>
            <family val="2"/>
          </rPr>
          <t xml:space="preserve">
Large covered hopper, 1-68 cars. UP 4051 (1000).</t>
        </r>
      </text>
    </comment>
    <comment ref="T65" authorId="0" shapeId="0" xr:uid="{F052CD53-2433-4C0A-9583-87ACCA3B4801}">
      <text>
        <r>
          <rPr>
            <b/>
            <sz val="9"/>
            <color indexed="81"/>
            <rFont val="Tahoma"/>
            <family val="2"/>
          </rPr>
          <t>Caffarelli, Peter - AMS:</t>
        </r>
        <r>
          <rPr>
            <sz val="9"/>
            <color indexed="81"/>
            <rFont val="Tahoma"/>
            <family val="2"/>
          </rPr>
          <t xml:space="preserve">
Large covered hopper, 1-68 cars. UP 4051 (1000).</t>
        </r>
      </text>
    </comment>
    <comment ref="T66" authorId="0" shapeId="0" xr:uid="{E0514605-30E9-4F7E-BCAF-11AF48D92EBA}">
      <text>
        <r>
          <rPr>
            <b/>
            <sz val="9"/>
            <color indexed="81"/>
            <rFont val="Tahoma"/>
            <family val="2"/>
          </rPr>
          <t>Caffarelli, Peter - AMS:</t>
        </r>
        <r>
          <rPr>
            <sz val="9"/>
            <color indexed="81"/>
            <rFont val="Tahoma"/>
            <family val="2"/>
          </rPr>
          <t xml:space="preserve">
Large covered hopper, 1-68 cars. UP 4051 (1000).</t>
        </r>
      </text>
    </comment>
    <comment ref="T67" authorId="0" shapeId="0" xr:uid="{E757B505-AC1D-42A7-BC35-989FE1FAFB21}">
      <text>
        <r>
          <rPr>
            <b/>
            <sz val="9"/>
            <color indexed="81"/>
            <rFont val="Tahoma"/>
            <family val="2"/>
          </rPr>
          <t>Caffarelli, Peter - AMS:</t>
        </r>
        <r>
          <rPr>
            <sz val="9"/>
            <color indexed="81"/>
            <rFont val="Tahoma"/>
            <family val="2"/>
          </rPr>
          <t xml:space="preserve">
Large covered hopper, 1-68 cars. UP 4051 (1000-A).</t>
        </r>
      </text>
    </comment>
    <comment ref="T68" authorId="0" shapeId="0" xr:uid="{2A978F5D-B28D-41FB-96F3-D7F617468531}">
      <text>
        <r>
          <rPr>
            <b/>
            <sz val="9"/>
            <color indexed="81"/>
            <rFont val="Tahoma"/>
            <family val="2"/>
          </rPr>
          <t>Caffarelli, Peter - AMS:</t>
        </r>
        <r>
          <rPr>
            <sz val="9"/>
            <color indexed="81"/>
            <rFont val="Tahoma"/>
            <family val="2"/>
          </rPr>
          <t xml:space="preserve">
Large covered hopper, 1-68 cars. UP 4051 (1000-A).</t>
        </r>
      </text>
    </comment>
    <comment ref="T69" authorId="0" shapeId="0" xr:uid="{75F312EB-0FD6-46EE-975C-1CCBC4D7ECCB}">
      <text>
        <r>
          <rPr>
            <b/>
            <sz val="9"/>
            <color indexed="81"/>
            <rFont val="Tahoma"/>
            <family val="2"/>
          </rPr>
          <t>Caffarelli, Peter - AMS:</t>
        </r>
        <r>
          <rPr>
            <sz val="9"/>
            <color indexed="81"/>
            <rFont val="Tahoma"/>
            <family val="2"/>
          </rPr>
          <t xml:space="preserve">
Large covered hopper, 1-68 cars. UP 4051 (1000-A).</t>
        </r>
      </text>
    </comment>
    <comment ref="T70" authorId="0" shapeId="0" xr:uid="{372DBC05-B24E-40E2-B782-71C9AED19D34}">
      <text>
        <r>
          <rPr>
            <b/>
            <sz val="9"/>
            <color indexed="81"/>
            <rFont val="Tahoma"/>
            <family val="2"/>
          </rPr>
          <t>Caffarelli, Peter - AMS:</t>
        </r>
        <r>
          <rPr>
            <sz val="9"/>
            <color indexed="81"/>
            <rFont val="Tahoma"/>
            <family val="2"/>
          </rPr>
          <t xml:space="preserve">
Large covered hopper, 1-68 cars. UP 4051 (1000-A).</t>
        </r>
      </text>
    </comment>
    <comment ref="T71" authorId="0" shapeId="0" xr:uid="{EFD1DBE5-6445-4E16-9D3A-2E08613CFF52}">
      <text>
        <r>
          <rPr>
            <b/>
            <sz val="9"/>
            <color indexed="81"/>
            <rFont val="Tahoma"/>
            <family val="2"/>
          </rPr>
          <t>Caffarelli, Peter - AMS:</t>
        </r>
        <r>
          <rPr>
            <sz val="9"/>
            <color indexed="81"/>
            <rFont val="Tahoma"/>
            <family val="2"/>
          </rPr>
          <t xml:space="preserve">
Large covered hopper, 1-68 cars. UP 4051 (1000-A).</t>
        </r>
      </text>
    </comment>
    <comment ref="T72" authorId="0" shapeId="0" xr:uid="{D8B02B37-65B2-4ACE-AFE9-2A2FB5A43D96}">
      <text>
        <r>
          <rPr>
            <b/>
            <sz val="9"/>
            <color indexed="81"/>
            <rFont val="Tahoma"/>
            <family val="2"/>
          </rPr>
          <t>Caffarelli, Peter - AMS:</t>
        </r>
        <r>
          <rPr>
            <sz val="9"/>
            <color indexed="81"/>
            <rFont val="Tahoma"/>
            <family val="2"/>
          </rPr>
          <t xml:space="preserve">
Large covered hopper, 1-68 cars. UP 4051 (1000-A).</t>
        </r>
      </text>
    </comment>
    <comment ref="T73" authorId="0" shapeId="0" xr:uid="{1F813CB8-CFBE-4082-A900-060C05EA0BC5}">
      <text>
        <r>
          <rPr>
            <b/>
            <sz val="9"/>
            <color indexed="81"/>
            <rFont val="Tahoma"/>
            <family val="2"/>
          </rPr>
          <t>Caffarelli, Peter - AMS:</t>
        </r>
        <r>
          <rPr>
            <sz val="9"/>
            <color indexed="81"/>
            <rFont val="Tahoma"/>
            <family val="2"/>
          </rPr>
          <t xml:space="preserve">
Large covered hopper, 1-68 cars. UP 4051 (1000-A).</t>
        </r>
      </text>
    </comment>
    <comment ref="T74" authorId="0" shapeId="0" xr:uid="{C0C49480-1EE8-4B4C-BBFD-18F0C9755EBF}">
      <text>
        <r>
          <rPr>
            <b/>
            <sz val="9"/>
            <color indexed="81"/>
            <rFont val="Tahoma"/>
            <family val="2"/>
          </rPr>
          <t>Caffarelli, Peter - AMS:</t>
        </r>
        <r>
          <rPr>
            <sz val="9"/>
            <color indexed="81"/>
            <rFont val="Tahoma"/>
            <family val="2"/>
          </rPr>
          <t xml:space="preserve">
Large covered hopper, 1-68 cars. UP 4051 (1000-A).</t>
        </r>
      </text>
    </comment>
    <comment ref="T75" authorId="0" shapeId="0" xr:uid="{70CB5C60-38EF-46EC-8B62-27565CB07AD6}">
      <text>
        <r>
          <rPr>
            <b/>
            <sz val="9"/>
            <color indexed="81"/>
            <rFont val="Tahoma"/>
            <family val="2"/>
          </rPr>
          <t>Caffarelli, Peter - AMS:</t>
        </r>
        <r>
          <rPr>
            <sz val="9"/>
            <color indexed="81"/>
            <rFont val="Tahoma"/>
            <family val="2"/>
          </rPr>
          <t xml:space="preserve">
Large covered hopper, 1-68 cars. UP 4051 (1000-A).</t>
        </r>
      </text>
    </comment>
    <comment ref="T76" authorId="0" shapeId="0" xr:uid="{66925C69-ED62-4D00-A280-429C36B7E30E}">
      <text>
        <r>
          <rPr>
            <b/>
            <sz val="9"/>
            <color indexed="81"/>
            <rFont val="Tahoma"/>
            <family val="2"/>
          </rPr>
          <t>Caffarelli, Peter - AMS:</t>
        </r>
        <r>
          <rPr>
            <sz val="9"/>
            <color indexed="81"/>
            <rFont val="Tahoma"/>
            <family val="2"/>
          </rPr>
          <t xml:space="preserve">
Large covered hopper, 1-68 cars. UP 4051 (1000-A).</t>
        </r>
      </text>
    </comment>
    <comment ref="T77" authorId="0" shapeId="0" xr:uid="{1961E356-F98F-45EA-A266-9FAEF0959AE2}">
      <text>
        <r>
          <rPr>
            <b/>
            <sz val="9"/>
            <color indexed="81"/>
            <rFont val="Tahoma"/>
            <family val="2"/>
          </rPr>
          <t>Caffarelli, Peter - AMS:</t>
        </r>
        <r>
          <rPr>
            <sz val="9"/>
            <color indexed="81"/>
            <rFont val="Tahoma"/>
            <family val="2"/>
          </rPr>
          <t xml:space="preserve">
Large covered hopper, 1-68 cars. UP 4051 (1000-A).</t>
        </r>
      </text>
    </comment>
    <comment ref="T78" authorId="0" shapeId="0" xr:uid="{50325501-A5A7-4ECE-A00A-0C8117C66827}">
      <text>
        <r>
          <rPr>
            <b/>
            <sz val="9"/>
            <color indexed="81"/>
            <rFont val="Tahoma"/>
            <family val="2"/>
          </rPr>
          <t>Caffarelli, Peter - AMS:</t>
        </r>
        <r>
          <rPr>
            <sz val="9"/>
            <color indexed="81"/>
            <rFont val="Tahoma"/>
            <family val="2"/>
          </rPr>
          <t xml:space="preserve">
Large covered hopper, 1-68 cars. UP 4051 (1000-A).</t>
        </r>
      </text>
    </comment>
    <comment ref="T79" authorId="0" shapeId="0" xr:uid="{88064702-8A60-4865-99EF-7E5FB9D3F8B6}">
      <text>
        <r>
          <rPr>
            <b/>
            <sz val="9"/>
            <color indexed="81"/>
            <rFont val="Tahoma"/>
            <family val="2"/>
          </rPr>
          <t>Caffarelli, Peter - AMS:</t>
        </r>
        <r>
          <rPr>
            <sz val="9"/>
            <color indexed="81"/>
            <rFont val="Tahoma"/>
            <family val="2"/>
          </rPr>
          <t xml:space="preserve">
Large covered hopper, 92-106 cars. UP 4051 (1500-AQ).</t>
        </r>
      </text>
    </comment>
    <comment ref="T80" authorId="0" shapeId="0" xr:uid="{46706E2C-6BEA-442E-888D-6C85E73E74A9}">
      <text>
        <r>
          <rPr>
            <b/>
            <sz val="9"/>
            <color indexed="81"/>
            <rFont val="Tahoma"/>
            <family val="2"/>
          </rPr>
          <t>Caffarelli, Peter - AMS:</t>
        </r>
        <r>
          <rPr>
            <sz val="9"/>
            <color indexed="81"/>
            <rFont val="Tahoma"/>
            <family val="2"/>
          </rPr>
          <t xml:space="preserve">
Large covered hopper, 92-106 cars. UP 4051 (1500-AS).</t>
        </r>
      </text>
    </comment>
    <comment ref="T81" authorId="0" shapeId="0" xr:uid="{EA285141-64B1-4DB8-A6E5-0CEB8065D6C0}">
      <text>
        <r>
          <rPr>
            <b/>
            <sz val="9"/>
            <color indexed="81"/>
            <rFont val="Tahoma"/>
            <family val="2"/>
          </rPr>
          <t>Caffarelli, Peter - AMS:</t>
        </r>
        <r>
          <rPr>
            <sz val="9"/>
            <color indexed="81"/>
            <rFont val="Tahoma"/>
            <family val="2"/>
          </rPr>
          <t xml:space="preserve">
Large covered hopper, 92-106 cars. UP 4051 (1500-AS).</t>
        </r>
      </text>
    </comment>
    <comment ref="T82" authorId="0" shapeId="0" xr:uid="{F3A796F9-CADF-4B3E-B880-E1852FF49234}">
      <text>
        <r>
          <rPr>
            <b/>
            <sz val="9"/>
            <color indexed="81"/>
            <rFont val="Tahoma"/>
            <family val="2"/>
          </rPr>
          <t>Caffarelli, Peter - AMS:</t>
        </r>
        <r>
          <rPr>
            <sz val="9"/>
            <color indexed="81"/>
            <rFont val="Tahoma"/>
            <family val="2"/>
          </rPr>
          <t xml:space="preserve">
Large covered hopper, 92-106 cars. UP 4051 (1500-AU).</t>
        </r>
      </text>
    </comment>
    <comment ref="T83" authorId="0" shapeId="0" xr:uid="{733D9888-3946-4F9D-8DC5-53F44DABA43A}">
      <text>
        <r>
          <rPr>
            <b/>
            <sz val="9"/>
            <color indexed="81"/>
            <rFont val="Tahoma"/>
            <family val="2"/>
          </rPr>
          <t>Caffarelli, Peter - AMS:</t>
        </r>
        <r>
          <rPr>
            <sz val="9"/>
            <color indexed="81"/>
            <rFont val="Tahoma"/>
            <family val="2"/>
          </rPr>
          <t xml:space="preserve">
Large covered hopper, 92-106 cars. UP 4051 (1500-AU).</t>
        </r>
      </text>
    </comment>
    <comment ref="T84" authorId="0" shapeId="0" xr:uid="{CCF1116D-8D96-4306-B4A2-1234BD66F23D}">
      <text>
        <r>
          <rPr>
            <b/>
            <sz val="9"/>
            <color indexed="81"/>
            <rFont val="Tahoma"/>
            <family val="2"/>
          </rPr>
          <t>Caffarelli, Peter - AMS:</t>
        </r>
        <r>
          <rPr>
            <sz val="9"/>
            <color indexed="81"/>
            <rFont val="Tahoma"/>
            <family val="2"/>
          </rPr>
          <t xml:space="preserve">
Large covered hopper, 92-106 cars. UP 4051 (1500-AU).</t>
        </r>
      </text>
    </comment>
    <comment ref="T85" authorId="0" shapeId="0" xr:uid="{8DD8E2BA-D150-47D5-9BDF-9B3EDB5ED403}">
      <text>
        <r>
          <rPr>
            <b/>
            <sz val="9"/>
            <color indexed="81"/>
            <rFont val="Tahoma"/>
            <family val="2"/>
          </rPr>
          <t>Caffarelli, Peter - AMS:</t>
        </r>
        <r>
          <rPr>
            <sz val="9"/>
            <color indexed="81"/>
            <rFont val="Tahoma"/>
            <family val="2"/>
          </rPr>
          <t xml:space="preserve">
Large covered hopper, 92-106 cars. UP 4051 (1500-AU).</t>
        </r>
      </text>
    </comment>
    <comment ref="T86" authorId="0" shapeId="0" xr:uid="{63331A9C-628E-4530-81BA-024EB4E2563F}">
      <text>
        <r>
          <rPr>
            <b/>
            <sz val="9"/>
            <color indexed="81"/>
            <rFont val="Tahoma"/>
            <family val="2"/>
          </rPr>
          <t>Caffarelli, Peter - AMS:</t>
        </r>
        <r>
          <rPr>
            <sz val="9"/>
            <color indexed="81"/>
            <rFont val="Tahoma"/>
            <family val="2"/>
          </rPr>
          <t xml:space="preserve">
Large covered hopper, 92-106 cars. UP 4051 (1500-AU).</t>
        </r>
      </text>
    </comment>
    <comment ref="T87" authorId="0" shapeId="0" xr:uid="{6E24FD16-F68E-4DB8-82F6-5277DB25C166}">
      <text>
        <r>
          <rPr>
            <b/>
            <sz val="9"/>
            <color indexed="81"/>
            <rFont val="Tahoma"/>
            <family val="2"/>
          </rPr>
          <t>Caffarelli, Peter - AMS:</t>
        </r>
        <r>
          <rPr>
            <sz val="9"/>
            <color indexed="81"/>
            <rFont val="Tahoma"/>
            <family val="2"/>
          </rPr>
          <t xml:space="preserve">
Large covered hopper, 92-106 cars. UP 4051 (1500-AW).</t>
        </r>
      </text>
    </comment>
    <comment ref="T88" authorId="0" shapeId="0" xr:uid="{993A541F-E439-480A-9CDB-97E24F026CF7}">
      <text>
        <r>
          <rPr>
            <b/>
            <sz val="9"/>
            <color indexed="81"/>
            <rFont val="Tahoma"/>
            <family val="2"/>
          </rPr>
          <t>Caffarelli, Peter - AMS:</t>
        </r>
        <r>
          <rPr>
            <sz val="9"/>
            <color indexed="81"/>
            <rFont val="Tahoma"/>
            <family val="2"/>
          </rPr>
          <t xml:space="preserve">
Large covered hopper, 92-106 cars. UP 4051 (1500-AW).</t>
        </r>
      </text>
    </comment>
    <comment ref="T89" authorId="0" shapeId="0" xr:uid="{95AAFAA1-14ED-49E0-A1ED-55D3817CEC80}">
      <text>
        <r>
          <rPr>
            <b/>
            <sz val="9"/>
            <color indexed="81"/>
            <rFont val="Tahoma"/>
            <family val="2"/>
          </rPr>
          <t>Caffarelli, Peter - AMS:</t>
        </r>
        <r>
          <rPr>
            <sz val="9"/>
            <color indexed="81"/>
            <rFont val="Tahoma"/>
            <family val="2"/>
          </rPr>
          <t xml:space="preserve">
Large covered hopper, 92-106 cars. UP 4051 (1500-AW).</t>
        </r>
      </text>
    </comment>
    <comment ref="T90" authorId="0" shapeId="0" xr:uid="{A49D9D87-919E-46FC-AEB9-E3325E5E3BD2}">
      <text>
        <r>
          <rPr>
            <b/>
            <sz val="9"/>
            <color indexed="81"/>
            <rFont val="Tahoma"/>
            <family val="2"/>
          </rPr>
          <t>Caffarelli, Peter - AMS:</t>
        </r>
        <r>
          <rPr>
            <sz val="9"/>
            <color indexed="81"/>
            <rFont val="Tahoma"/>
            <family val="2"/>
          </rPr>
          <t xml:space="preserve">
Large covered hopper, 92-106 cars. UP 4051 (1500-AW).</t>
        </r>
      </text>
    </comment>
    <comment ref="T91" authorId="0" shapeId="0" xr:uid="{839D10BB-7FA3-41F3-A04A-3F708CB43825}">
      <text>
        <r>
          <rPr>
            <b/>
            <sz val="9"/>
            <color indexed="81"/>
            <rFont val="Tahoma"/>
            <family val="2"/>
          </rPr>
          <t>Caffarelli, Peter - AMS:</t>
        </r>
        <r>
          <rPr>
            <sz val="9"/>
            <color indexed="81"/>
            <rFont val="Tahoma"/>
            <family val="2"/>
          </rPr>
          <t xml:space="preserve">
Large covered hopper, 92-106 cars. UP 4051 (1500-AZ).</t>
        </r>
      </text>
    </comment>
    <comment ref="T92" authorId="0" shapeId="0" xr:uid="{29C3855A-FD82-456B-BE63-522534096F5F}">
      <text>
        <r>
          <rPr>
            <b/>
            <sz val="9"/>
            <color indexed="81"/>
            <rFont val="Tahoma"/>
            <family val="2"/>
          </rPr>
          <t>Caffarelli, Peter - AMS:</t>
        </r>
        <r>
          <rPr>
            <sz val="9"/>
            <color indexed="81"/>
            <rFont val="Tahoma"/>
            <family val="2"/>
          </rPr>
          <t xml:space="preserve">
Large covered hopper, 92-106 cars. UP 4051 (1500-AZ).</t>
        </r>
      </text>
    </comment>
    <comment ref="T93" authorId="0" shapeId="0" xr:uid="{69F07305-9D14-478F-9A93-F8BF436D1C9A}">
      <text>
        <r>
          <rPr>
            <b/>
            <sz val="9"/>
            <color indexed="81"/>
            <rFont val="Tahoma"/>
            <family val="2"/>
          </rPr>
          <t>Caffarelli, Peter - AMS:</t>
        </r>
        <r>
          <rPr>
            <sz val="9"/>
            <color indexed="81"/>
            <rFont val="Tahoma"/>
            <family val="2"/>
          </rPr>
          <t xml:space="preserve">
Large covered hopper, 92-106 cars. UP 4051 (1500-AZ).</t>
        </r>
      </text>
    </comment>
    <comment ref="T94" authorId="0" shapeId="0" xr:uid="{0FD4F831-ADA8-48FC-A1DE-DF66A8FF309D}">
      <text>
        <r>
          <rPr>
            <b/>
            <sz val="9"/>
            <color indexed="81"/>
            <rFont val="Tahoma"/>
            <family val="2"/>
          </rPr>
          <t>Caffarelli, Peter - AMS:</t>
        </r>
        <r>
          <rPr>
            <sz val="9"/>
            <color indexed="81"/>
            <rFont val="Tahoma"/>
            <family val="2"/>
          </rPr>
          <t xml:space="preserve">
Large covered hopper, 92-106 cars. UP 4051 (1500-AZ).</t>
        </r>
      </text>
    </comment>
    <comment ref="T95" authorId="0" shapeId="0" xr:uid="{8E1CE495-17DA-4F7D-9A71-A56B219CF49E}">
      <text>
        <r>
          <rPr>
            <b/>
            <sz val="9"/>
            <color indexed="81"/>
            <rFont val="Tahoma"/>
            <family val="2"/>
          </rPr>
          <t>Caffarelli, Peter - AMS:</t>
        </r>
        <r>
          <rPr>
            <sz val="9"/>
            <color indexed="81"/>
            <rFont val="Tahoma"/>
            <family val="2"/>
          </rPr>
          <t xml:space="preserve">
Large covered hopper, 92-106 cars. UP 4051 (1500-AZ).</t>
        </r>
      </text>
    </comment>
    <comment ref="T96" authorId="0" shapeId="0" xr:uid="{1D690B2C-13FE-462F-8AA5-26EE676AAB82}">
      <text>
        <r>
          <rPr>
            <b/>
            <sz val="9"/>
            <color indexed="81"/>
            <rFont val="Tahoma"/>
            <family val="2"/>
          </rPr>
          <t>Caffarelli, Peter - AMS:</t>
        </r>
        <r>
          <rPr>
            <sz val="9"/>
            <color indexed="81"/>
            <rFont val="Tahoma"/>
            <family val="2"/>
          </rPr>
          <t xml:space="preserve">
Large covered hopper, 92-106 cars. UP 4051 (1500-AZ).</t>
        </r>
      </text>
    </comment>
    <comment ref="T97" authorId="0" shapeId="0" xr:uid="{554AE7A1-2B10-4E9F-BD06-30C21A685B22}">
      <text>
        <r>
          <rPr>
            <b/>
            <sz val="9"/>
            <color indexed="81"/>
            <rFont val="Tahoma"/>
            <family val="2"/>
          </rPr>
          <t>Caffarelli, Peter - AMS:</t>
        </r>
        <r>
          <rPr>
            <sz val="9"/>
            <color indexed="81"/>
            <rFont val="Tahoma"/>
            <family val="2"/>
          </rPr>
          <t xml:space="preserve">
Large covered hopper, 92-106 cars. UP 4051 (1500-AZ).</t>
        </r>
      </text>
    </comment>
    <comment ref="T98" authorId="0" shapeId="0" xr:uid="{D04C55F3-82AC-4E01-B94F-1F9AE2AA684A}">
      <text>
        <r>
          <rPr>
            <b/>
            <sz val="9"/>
            <color indexed="81"/>
            <rFont val="Tahoma"/>
            <family val="2"/>
          </rPr>
          <t>Caffarelli, Peter - AMS:</t>
        </r>
        <r>
          <rPr>
            <sz val="9"/>
            <color indexed="81"/>
            <rFont val="Tahoma"/>
            <family val="2"/>
          </rPr>
          <t xml:space="preserve">
Large covered hopper, 92-106 cars. UP 4051 (1500-AZ).</t>
        </r>
      </text>
    </comment>
    <comment ref="T99" authorId="0" shapeId="0" xr:uid="{C3A47E90-D472-43D9-B288-2EE5B5E3DB5D}">
      <text>
        <r>
          <rPr>
            <b/>
            <sz val="9"/>
            <color indexed="81"/>
            <rFont val="Tahoma"/>
            <family val="2"/>
          </rPr>
          <t>Caffarelli, Peter - AMS:</t>
        </r>
        <r>
          <rPr>
            <sz val="9"/>
            <color indexed="81"/>
            <rFont val="Tahoma"/>
            <family val="2"/>
          </rPr>
          <t xml:space="preserve">
Large covered hopper, 92-106 cars. UP 4051 (1500-AZ).</t>
        </r>
      </text>
    </comment>
    <comment ref="T100" authorId="0" shapeId="0" xr:uid="{88EC1122-A6C6-4493-9699-D4AF7598A6DB}">
      <text>
        <r>
          <rPr>
            <b/>
            <sz val="9"/>
            <color indexed="81"/>
            <rFont val="Tahoma"/>
            <family val="2"/>
          </rPr>
          <t>Caffarelli, Peter - AMS:</t>
        </r>
        <r>
          <rPr>
            <sz val="9"/>
            <color indexed="81"/>
            <rFont val="Tahoma"/>
            <family val="2"/>
          </rPr>
          <t xml:space="preserve">
Large covered hopper, 92-106 cars. UP 4051 (1500-AZ).</t>
        </r>
      </text>
    </comment>
    <comment ref="T101" authorId="0" shapeId="0" xr:uid="{BE403008-90BC-42D3-8156-B335083A5C0F}">
      <text>
        <r>
          <rPr>
            <b/>
            <sz val="9"/>
            <color indexed="81"/>
            <rFont val="Tahoma"/>
            <family val="2"/>
          </rPr>
          <t>Caffarelli, Peter - AMS:</t>
        </r>
        <r>
          <rPr>
            <sz val="9"/>
            <color indexed="81"/>
            <rFont val="Tahoma"/>
            <family val="2"/>
          </rPr>
          <t xml:space="preserve">
Large covered hopper, 92-106 cars. UP 4051 (1500-AZ).</t>
        </r>
      </text>
    </comment>
    <comment ref="T102" authorId="0" shapeId="0" xr:uid="{09F1AA7D-A3CB-4340-AD06-1CD563D56733}">
      <text>
        <r>
          <rPr>
            <b/>
            <sz val="9"/>
            <color indexed="81"/>
            <rFont val="Tahoma"/>
            <family val="2"/>
          </rPr>
          <t>Caffarelli, Peter - AMS:</t>
        </r>
        <r>
          <rPr>
            <sz val="9"/>
            <color indexed="81"/>
            <rFont val="Tahoma"/>
            <family val="2"/>
          </rPr>
          <t xml:space="preserve">
Large covered hopper, 92-106 cars. UP 4051 (1500-AZ).</t>
        </r>
      </text>
    </comment>
    <comment ref="T103" authorId="0" shapeId="0" xr:uid="{1A11A5A9-FCE4-4D4A-8B93-5182BC872036}">
      <text>
        <r>
          <rPr>
            <b/>
            <sz val="9"/>
            <color indexed="81"/>
            <rFont val="Tahoma"/>
            <family val="2"/>
          </rPr>
          <t>Caffarelli, Peter - AMS:</t>
        </r>
        <r>
          <rPr>
            <sz val="9"/>
            <color indexed="81"/>
            <rFont val="Tahoma"/>
            <family val="2"/>
          </rPr>
          <t xml:space="preserve">
Large covered hopper, 92-106 cars. UP 4051 (1500-BD).</t>
        </r>
      </text>
    </comment>
    <comment ref="T104" authorId="0" shapeId="0" xr:uid="{E556248E-97ED-4BB5-8DB9-AF9C0780AC59}">
      <text>
        <r>
          <rPr>
            <b/>
            <sz val="9"/>
            <color indexed="81"/>
            <rFont val="Tahoma"/>
            <family val="2"/>
          </rPr>
          <t>Caffarelli, Peter - AMS:</t>
        </r>
        <r>
          <rPr>
            <sz val="9"/>
            <color indexed="81"/>
            <rFont val="Tahoma"/>
            <family val="2"/>
          </rPr>
          <t xml:space="preserve">
Large covered hopper, 92-106 cars. UP 4051 (1500-BD).</t>
        </r>
      </text>
    </comment>
    <comment ref="T105" authorId="0" shapeId="0" xr:uid="{4E8E8763-4B44-40AF-8A73-962C0D27D912}">
      <text>
        <r>
          <rPr>
            <b/>
            <sz val="9"/>
            <color indexed="81"/>
            <rFont val="Tahoma"/>
            <family val="2"/>
          </rPr>
          <t>Caffarelli, Peter - AMS:</t>
        </r>
        <r>
          <rPr>
            <sz val="9"/>
            <color indexed="81"/>
            <rFont val="Tahoma"/>
            <family val="2"/>
          </rPr>
          <t xml:space="preserve">
Large covered hopper, 92-106 cars. UP 4051 (1500-BD).</t>
        </r>
      </text>
    </comment>
    <comment ref="T106" authorId="0" shapeId="0" xr:uid="{98DDB9F6-4EA4-44B3-B0DD-D7310ED313E6}">
      <text>
        <r>
          <rPr>
            <b/>
            <sz val="9"/>
            <color indexed="81"/>
            <rFont val="Tahoma"/>
            <family val="2"/>
          </rPr>
          <t>Caffarelli, Peter - AMS:</t>
        </r>
        <r>
          <rPr>
            <sz val="9"/>
            <color indexed="81"/>
            <rFont val="Tahoma"/>
            <family val="2"/>
          </rPr>
          <t xml:space="preserve">
Large covered hopper, 92-106 cars. UP 4051 (1500-BD).</t>
        </r>
      </text>
    </comment>
    <comment ref="T107" authorId="0" shapeId="0" xr:uid="{148AD919-66FB-46CA-AB0E-FDED02195E00}">
      <text>
        <r>
          <rPr>
            <b/>
            <sz val="9"/>
            <color indexed="81"/>
            <rFont val="Tahoma"/>
            <family val="2"/>
          </rPr>
          <t>Caffarelli, Peter - AMS:</t>
        </r>
        <r>
          <rPr>
            <sz val="9"/>
            <color indexed="81"/>
            <rFont val="Tahoma"/>
            <family val="2"/>
          </rPr>
          <t xml:space="preserve">
Large covered hopper, 107+ cars. UP 4051 (1500-BE).</t>
        </r>
      </text>
    </comment>
    <comment ref="T108" authorId="0" shapeId="0" xr:uid="{75E5E45C-33D2-4F20-B85A-668DFECC67F1}">
      <text>
        <r>
          <rPr>
            <b/>
            <sz val="9"/>
            <color indexed="81"/>
            <rFont val="Tahoma"/>
            <family val="2"/>
          </rPr>
          <t>Caffarelli, Peter - AMS:</t>
        </r>
        <r>
          <rPr>
            <sz val="9"/>
            <color indexed="81"/>
            <rFont val="Tahoma"/>
            <family val="2"/>
          </rPr>
          <t xml:space="preserve">
Large covered hopper, 107+ cars. UP 4051 (1500-BE).</t>
        </r>
      </text>
    </comment>
    <comment ref="T109" authorId="0" shapeId="0" xr:uid="{337DA275-7A01-4F9A-898F-3709A7BA7F49}">
      <text>
        <r>
          <rPr>
            <b/>
            <sz val="9"/>
            <color indexed="81"/>
            <rFont val="Tahoma"/>
            <family val="2"/>
          </rPr>
          <t>Caffarelli, Peter - AMS:</t>
        </r>
        <r>
          <rPr>
            <sz val="9"/>
            <color indexed="81"/>
            <rFont val="Tahoma"/>
            <family val="2"/>
          </rPr>
          <t xml:space="preserve">
Large covered hopper, 107+ cars. UP 4051 (1500-BE).</t>
        </r>
      </text>
    </comment>
    <comment ref="T110" authorId="0" shapeId="0" xr:uid="{963E4D3D-D042-4E29-ABA6-4D7A7F84F422}">
      <text>
        <r>
          <rPr>
            <b/>
            <sz val="9"/>
            <color indexed="81"/>
            <rFont val="Tahoma"/>
            <family val="2"/>
          </rPr>
          <t>Caffarelli, Peter - AMS:</t>
        </r>
        <r>
          <rPr>
            <sz val="9"/>
            <color indexed="81"/>
            <rFont val="Tahoma"/>
            <family val="2"/>
          </rPr>
          <t xml:space="preserve">
Large covered hopper, 107+ cars. UP 4051 (1500-BE).</t>
        </r>
      </text>
    </comment>
    <comment ref="T111" authorId="0" shapeId="0" xr:uid="{54BCAA91-189E-4EA7-8A0B-50803ED8C726}">
      <text>
        <r>
          <rPr>
            <b/>
            <sz val="9"/>
            <color indexed="81"/>
            <rFont val="Tahoma"/>
            <family val="2"/>
          </rPr>
          <t>Caffarelli, Peter - AMS:</t>
        </r>
        <r>
          <rPr>
            <sz val="9"/>
            <color indexed="81"/>
            <rFont val="Tahoma"/>
            <family val="2"/>
          </rPr>
          <t xml:space="preserve">
Large covered hopper, 107+ cars. UP 4051 (1500-BE).</t>
        </r>
      </text>
    </comment>
    <comment ref="T112" authorId="0" shapeId="0" xr:uid="{5D857D66-B82B-4D8A-BF36-DFC8723F2C39}">
      <text>
        <r>
          <rPr>
            <b/>
            <sz val="9"/>
            <color indexed="81"/>
            <rFont val="Tahoma"/>
            <family val="2"/>
          </rPr>
          <t>Caffarelli, Peter - AMS:</t>
        </r>
        <r>
          <rPr>
            <sz val="9"/>
            <color indexed="81"/>
            <rFont val="Tahoma"/>
            <family val="2"/>
          </rPr>
          <t xml:space="preserve">
Large covered hopper, 107+ cars. UP 4051 (1500-BE).</t>
        </r>
      </text>
    </comment>
    <comment ref="T113" authorId="0" shapeId="0" xr:uid="{CE092B3C-9A27-47D5-8EBE-41D5F73D4AA8}">
      <text>
        <r>
          <rPr>
            <b/>
            <sz val="9"/>
            <color indexed="81"/>
            <rFont val="Tahoma"/>
            <family val="2"/>
          </rPr>
          <t>Caffarelli, Peter - AMS:</t>
        </r>
        <r>
          <rPr>
            <sz val="9"/>
            <color indexed="81"/>
            <rFont val="Tahoma"/>
            <family val="2"/>
          </rPr>
          <t xml:space="preserve">
Large covered hopper, 107+ cars. UP 4051 (1500-BE).</t>
        </r>
      </text>
    </comment>
    <comment ref="T114" authorId="0" shapeId="0" xr:uid="{5C7BD4F1-1EB3-48E2-82C5-87A55B6F9204}">
      <text>
        <r>
          <rPr>
            <b/>
            <sz val="9"/>
            <color indexed="81"/>
            <rFont val="Tahoma"/>
            <family val="2"/>
          </rPr>
          <t>Caffarelli, Peter - AMS:</t>
        </r>
        <r>
          <rPr>
            <sz val="9"/>
            <color indexed="81"/>
            <rFont val="Tahoma"/>
            <family val="2"/>
          </rPr>
          <t xml:space="preserve">
Large covered hopper, 107+ cars. UP 4051 (1500-BE).</t>
        </r>
      </text>
    </comment>
    <comment ref="T115" authorId="0" shapeId="0" xr:uid="{E73B66D3-88F7-421F-A051-91016E7E504F}">
      <text>
        <r>
          <rPr>
            <b/>
            <sz val="9"/>
            <color indexed="81"/>
            <rFont val="Tahoma"/>
            <family val="2"/>
          </rPr>
          <t>Caffarelli, Peter - AMS:</t>
        </r>
        <r>
          <rPr>
            <sz val="9"/>
            <color indexed="81"/>
            <rFont val="Tahoma"/>
            <family val="2"/>
          </rPr>
          <t xml:space="preserve">
Large covered hopper, 107+ cars. UP 4051 (1500-BI).</t>
        </r>
      </text>
    </comment>
    <comment ref="T116" authorId="0" shapeId="0" xr:uid="{CCB6B492-C8C3-4DC9-9B94-EBEFC5EE3814}">
      <text>
        <r>
          <rPr>
            <b/>
            <sz val="9"/>
            <color indexed="81"/>
            <rFont val="Tahoma"/>
            <family val="2"/>
          </rPr>
          <t>Caffarelli, Peter - AMS:</t>
        </r>
        <r>
          <rPr>
            <sz val="9"/>
            <color indexed="81"/>
            <rFont val="Tahoma"/>
            <family val="2"/>
          </rPr>
          <t xml:space="preserve">
Large covered hopper, 107+ cars. UP 4051 (1500-BI).</t>
        </r>
      </text>
    </comment>
    <comment ref="T117" authorId="0" shapeId="0" xr:uid="{1647547E-614C-422B-AEFA-3094538B5919}">
      <text>
        <r>
          <rPr>
            <b/>
            <sz val="9"/>
            <color indexed="81"/>
            <rFont val="Tahoma"/>
            <family val="2"/>
          </rPr>
          <t>Caffarelli, Peter - AMS:</t>
        </r>
        <r>
          <rPr>
            <sz val="9"/>
            <color indexed="81"/>
            <rFont val="Tahoma"/>
            <family val="2"/>
          </rPr>
          <t xml:space="preserve">
Large covered hopper, 107+ cars. UP 4051 (1500-BI).</t>
        </r>
      </text>
    </comment>
    <comment ref="T118" authorId="0" shapeId="0" xr:uid="{4BE575D4-B1FD-4B67-9934-725C78119A4E}">
      <text>
        <r>
          <rPr>
            <b/>
            <sz val="9"/>
            <color indexed="81"/>
            <rFont val="Tahoma"/>
            <family val="2"/>
          </rPr>
          <t>Caffarelli, Peter - AMS:</t>
        </r>
        <r>
          <rPr>
            <sz val="9"/>
            <color indexed="81"/>
            <rFont val="Tahoma"/>
            <family val="2"/>
          </rPr>
          <t xml:space="preserve">
Large covered hopper, 107+ cars. UP 4051 (1500-BI).</t>
        </r>
      </text>
    </comment>
    <comment ref="T119" authorId="0" shapeId="0" xr:uid="{42BDD38C-7A76-472F-A184-F579F4874697}">
      <text>
        <r>
          <rPr>
            <b/>
            <sz val="9"/>
            <color indexed="81"/>
            <rFont val="Tahoma"/>
            <family val="2"/>
          </rPr>
          <t>Caffarelli, Peter - AMS:</t>
        </r>
        <r>
          <rPr>
            <sz val="9"/>
            <color indexed="81"/>
            <rFont val="Tahoma"/>
            <family val="2"/>
          </rPr>
          <t xml:space="preserve">
Large covered hopper, 107+ cars. UP 4051 (1500-BI).</t>
        </r>
      </text>
    </comment>
    <comment ref="T120" authorId="0" shapeId="0" xr:uid="{40547181-5523-4F4E-95B6-BAE4E0CCE52B}">
      <text>
        <r>
          <rPr>
            <b/>
            <sz val="9"/>
            <color indexed="81"/>
            <rFont val="Tahoma"/>
            <family val="2"/>
          </rPr>
          <t>Caffarelli, Peter - AMS:</t>
        </r>
        <r>
          <rPr>
            <sz val="9"/>
            <color indexed="81"/>
            <rFont val="Tahoma"/>
            <family val="2"/>
          </rPr>
          <t xml:space="preserve">
Large covered hopper, 107+ cars. UP 4051 (1500-BI).</t>
        </r>
      </text>
    </comment>
    <comment ref="T121" authorId="0" shapeId="0" xr:uid="{F2B68335-2CC8-4F30-AF63-0B5E5FBDD9F2}">
      <text>
        <r>
          <rPr>
            <b/>
            <sz val="9"/>
            <color indexed="81"/>
            <rFont val="Tahoma"/>
            <family val="2"/>
          </rPr>
          <t>Caffarelli, Peter - AMS:</t>
        </r>
        <r>
          <rPr>
            <sz val="9"/>
            <color indexed="81"/>
            <rFont val="Tahoma"/>
            <family val="2"/>
          </rPr>
          <t xml:space="preserve">
Large covered hopper, 107+ cars. UP 4051 (1500-BI).</t>
        </r>
      </text>
    </comment>
    <comment ref="T122" authorId="0" shapeId="0" xr:uid="{B004AAD6-3ED8-4771-A30F-9FBAB903AA8C}">
      <text>
        <r>
          <rPr>
            <b/>
            <sz val="9"/>
            <color indexed="81"/>
            <rFont val="Tahoma"/>
            <family val="2"/>
          </rPr>
          <t>Caffarelli, Peter - AMS:</t>
        </r>
        <r>
          <rPr>
            <sz val="9"/>
            <color indexed="81"/>
            <rFont val="Tahoma"/>
            <family val="2"/>
          </rPr>
          <t xml:space="preserve">
Large covered hopper, 107+ cars. UP 4051 (1500-BI).</t>
        </r>
      </text>
    </comment>
    <comment ref="T123" authorId="0" shapeId="0" xr:uid="{62897510-61BD-44D4-87E4-FD09851797B0}">
      <text>
        <r>
          <rPr>
            <b/>
            <sz val="9"/>
            <color indexed="81"/>
            <rFont val="Tahoma"/>
            <family val="2"/>
          </rPr>
          <t>Caffarelli, Peter - AMS:</t>
        </r>
        <r>
          <rPr>
            <sz val="9"/>
            <color indexed="81"/>
            <rFont val="Tahoma"/>
            <family val="2"/>
          </rPr>
          <t xml:space="preserve">
Large covered hopper, 107+ cars. UP 4051 (1500-BI).</t>
        </r>
      </text>
    </comment>
    <comment ref="T124" authorId="0" shapeId="0" xr:uid="{CF812D5D-6D9D-453F-85FC-7BE3375FE91D}">
      <text>
        <r>
          <rPr>
            <b/>
            <sz val="9"/>
            <color indexed="81"/>
            <rFont val="Tahoma"/>
            <family val="2"/>
          </rPr>
          <t>Caffarelli, Peter - AMS:</t>
        </r>
        <r>
          <rPr>
            <sz val="9"/>
            <color indexed="81"/>
            <rFont val="Tahoma"/>
            <family val="2"/>
          </rPr>
          <t xml:space="preserve">
Large covered hopper, 107+ cars. UP 4051 (1500-BI).</t>
        </r>
      </text>
    </comment>
    <comment ref="T125" authorId="0" shapeId="0" xr:uid="{13F36DF1-71CA-490C-8ED9-632E50DFE315}">
      <text>
        <r>
          <rPr>
            <b/>
            <sz val="9"/>
            <color indexed="81"/>
            <rFont val="Tahoma"/>
            <family val="2"/>
          </rPr>
          <t>Caffarelli, Peter - AMS:</t>
        </r>
        <r>
          <rPr>
            <sz val="9"/>
            <color indexed="81"/>
            <rFont val="Tahoma"/>
            <family val="2"/>
          </rPr>
          <t xml:space="preserve">
Large covered hopper, 107+ cars. UP 4051 (1500-BI).</t>
        </r>
      </text>
    </comment>
    <comment ref="T126" authorId="0" shapeId="0" xr:uid="{1775E0F4-9B62-4EE1-9A75-E017CEDFE8C5}">
      <text>
        <r>
          <rPr>
            <b/>
            <sz val="9"/>
            <color indexed="81"/>
            <rFont val="Tahoma"/>
            <family val="2"/>
          </rPr>
          <t>Caffarelli, Peter - AMS:</t>
        </r>
        <r>
          <rPr>
            <sz val="9"/>
            <color indexed="81"/>
            <rFont val="Tahoma"/>
            <family val="2"/>
          </rPr>
          <t xml:space="preserve">
Large covered hopper, 107+ cars. UP 4051 (1500-BJ).</t>
        </r>
      </text>
    </comment>
    <comment ref="T127" authorId="0" shapeId="0" xr:uid="{668DEA02-66DA-42DB-A655-868F276DB361}">
      <text>
        <r>
          <rPr>
            <b/>
            <sz val="9"/>
            <color indexed="81"/>
            <rFont val="Tahoma"/>
            <family val="2"/>
          </rPr>
          <t>Caffarelli, Peter - AMS:</t>
        </r>
        <r>
          <rPr>
            <sz val="9"/>
            <color indexed="81"/>
            <rFont val="Tahoma"/>
            <family val="2"/>
          </rPr>
          <t xml:space="preserve">
Large covered hopper, 107+ cars. UP 4051 (1500-BL).</t>
        </r>
      </text>
    </comment>
    <comment ref="T128" authorId="0" shapeId="0" xr:uid="{B1ADD2E7-C736-4547-A0CB-3A30DEACB3B4}">
      <text>
        <r>
          <rPr>
            <b/>
            <sz val="9"/>
            <color indexed="81"/>
            <rFont val="Tahoma"/>
            <family val="2"/>
          </rPr>
          <t>Caffarelli, Peter - AMS:</t>
        </r>
        <r>
          <rPr>
            <sz val="9"/>
            <color indexed="81"/>
            <rFont val="Tahoma"/>
            <family val="2"/>
          </rPr>
          <t xml:space="preserve">
Large covered hopper, 107+ cars. UP 4051 (1500-BL).</t>
        </r>
      </text>
    </comment>
    <comment ref="T129" authorId="0" shapeId="0" xr:uid="{48942EE8-E7BD-40F9-BFD1-5AA3DB567BAD}">
      <text>
        <r>
          <rPr>
            <b/>
            <sz val="9"/>
            <color indexed="81"/>
            <rFont val="Tahoma"/>
            <family val="2"/>
          </rPr>
          <t>Caffarelli, Peter - AMS:</t>
        </r>
        <r>
          <rPr>
            <sz val="9"/>
            <color indexed="81"/>
            <rFont val="Tahoma"/>
            <family val="2"/>
          </rPr>
          <t xml:space="preserve">
Large covered hopper, 107+ cars. UP 4051 (1500-BL).</t>
        </r>
      </text>
    </comment>
    <comment ref="T130" authorId="0" shapeId="0" xr:uid="{A81B378F-6030-4866-A62C-4FA2D2933D3B}">
      <text>
        <r>
          <rPr>
            <b/>
            <sz val="9"/>
            <color indexed="81"/>
            <rFont val="Tahoma"/>
            <family val="2"/>
          </rPr>
          <t>Caffarelli, Peter - AMS:</t>
        </r>
        <r>
          <rPr>
            <sz val="9"/>
            <color indexed="81"/>
            <rFont val="Tahoma"/>
            <family val="2"/>
          </rPr>
          <t xml:space="preserve">
Large covered hopper, 107+ cars. UP 4051 (1500-BL).</t>
        </r>
      </text>
    </comment>
    <comment ref="T131" authorId="0" shapeId="0" xr:uid="{6C814D44-D6CF-4D85-8B0F-50F711ECFE30}">
      <text>
        <r>
          <rPr>
            <b/>
            <sz val="9"/>
            <color indexed="81"/>
            <rFont val="Tahoma"/>
            <family val="2"/>
          </rPr>
          <t>Caffarelli, Peter - AMS:</t>
        </r>
        <r>
          <rPr>
            <sz val="9"/>
            <color indexed="81"/>
            <rFont val="Tahoma"/>
            <family val="2"/>
          </rPr>
          <t xml:space="preserve">
Large covered hopper, 107+ cars. UP 4051 (1500-BL).</t>
        </r>
      </text>
    </comment>
    <comment ref="T132" authorId="0" shapeId="0" xr:uid="{54DD3385-E606-4906-B693-F289FE53DF28}">
      <text>
        <r>
          <rPr>
            <b/>
            <sz val="9"/>
            <color indexed="81"/>
            <rFont val="Tahoma"/>
            <family val="2"/>
          </rPr>
          <t>Caffarelli, Peter - AMS:</t>
        </r>
        <r>
          <rPr>
            <sz val="9"/>
            <color indexed="81"/>
            <rFont val="Tahoma"/>
            <family val="2"/>
          </rPr>
          <t xml:space="preserve">
Large covered hopper, 107+ cars. UP 4051 (1500-BL).</t>
        </r>
      </text>
    </comment>
    <comment ref="T133" authorId="0" shapeId="0" xr:uid="{174204D1-F0CD-49A2-830C-E834C931AFA2}">
      <text>
        <r>
          <rPr>
            <b/>
            <sz val="9"/>
            <color indexed="81"/>
            <rFont val="Tahoma"/>
            <family val="2"/>
          </rPr>
          <t>Caffarelli, Peter - AMS:</t>
        </r>
        <r>
          <rPr>
            <sz val="9"/>
            <color indexed="81"/>
            <rFont val="Tahoma"/>
            <family val="2"/>
          </rPr>
          <t xml:space="preserve">
Large covered hopper, 107+ cars. UP 4051 (1500-BL).</t>
        </r>
      </text>
    </comment>
    <comment ref="T134" authorId="0" shapeId="0" xr:uid="{706EE398-01B5-4A49-91A3-37B9A8DD1B46}">
      <text>
        <r>
          <rPr>
            <b/>
            <sz val="9"/>
            <color indexed="81"/>
            <rFont val="Tahoma"/>
            <family val="2"/>
          </rPr>
          <t>Caffarelli, Peter - AMS:</t>
        </r>
        <r>
          <rPr>
            <sz val="9"/>
            <color indexed="81"/>
            <rFont val="Tahoma"/>
            <family val="2"/>
          </rPr>
          <t xml:space="preserve">
Large covered hopper, 107+ cars. UP 4051 (1500-BL).</t>
        </r>
      </text>
    </comment>
    <comment ref="T199" authorId="0" shapeId="0" xr:uid="{00000000-0006-0000-0300-000007000000}">
      <text>
        <r>
          <rPr>
            <b/>
            <sz val="9"/>
            <color indexed="81"/>
            <rFont val="Tahoma"/>
            <family val="2"/>
          </rPr>
          <t>Caffarelli, Peter - AMS:</t>
        </r>
        <r>
          <rPr>
            <sz val="9"/>
            <color indexed="81"/>
            <rFont val="Tahoma"/>
            <family val="2"/>
          </rPr>
          <t xml:space="preserve">
Large covered hopper, 1-68 cars. UP 4051 (1000).</t>
        </r>
      </text>
    </comment>
    <comment ref="T200" authorId="0" shapeId="0" xr:uid="{00000000-0006-0000-0300-000008000000}">
      <text>
        <r>
          <rPr>
            <b/>
            <sz val="9"/>
            <color indexed="81"/>
            <rFont val="Tahoma"/>
            <family val="2"/>
          </rPr>
          <t>Caffarelli, Peter - AMS:</t>
        </r>
        <r>
          <rPr>
            <sz val="9"/>
            <color indexed="81"/>
            <rFont val="Tahoma"/>
            <family val="2"/>
          </rPr>
          <t xml:space="preserve">
Large covered hopper, 1-68 cars. UP 4051 (1000).</t>
        </r>
      </text>
    </comment>
    <comment ref="T201" authorId="0" shapeId="0" xr:uid="{00000000-0006-0000-0300-000009000000}">
      <text>
        <r>
          <rPr>
            <b/>
            <sz val="9"/>
            <color indexed="81"/>
            <rFont val="Tahoma"/>
            <family val="2"/>
          </rPr>
          <t>Caffarelli, Peter - AMS:</t>
        </r>
        <r>
          <rPr>
            <sz val="9"/>
            <color indexed="81"/>
            <rFont val="Tahoma"/>
            <family val="2"/>
          </rPr>
          <t xml:space="preserve">
Large covered hopper, 1-68 cars. UP 4051 (1000).</t>
        </r>
      </text>
    </comment>
    <comment ref="T202" authorId="0" shapeId="0" xr:uid="{00000000-0006-0000-0300-00000A000000}">
      <text>
        <r>
          <rPr>
            <b/>
            <sz val="9"/>
            <color indexed="81"/>
            <rFont val="Tahoma"/>
            <family val="2"/>
          </rPr>
          <t>Caffarelli, Peter - AMS:</t>
        </r>
        <r>
          <rPr>
            <sz val="9"/>
            <color indexed="81"/>
            <rFont val="Tahoma"/>
            <family val="2"/>
          </rPr>
          <t xml:space="preserve">
Large covered hopper, 1-68 cars. UP 4051 (1000).</t>
        </r>
      </text>
    </comment>
    <comment ref="T203" authorId="0" shapeId="0" xr:uid="{00000000-0006-0000-0300-00000B000000}">
      <text>
        <r>
          <rPr>
            <b/>
            <sz val="9"/>
            <color indexed="81"/>
            <rFont val="Tahoma"/>
            <family val="2"/>
          </rPr>
          <t>Caffarelli, Peter - AMS:</t>
        </r>
        <r>
          <rPr>
            <sz val="9"/>
            <color indexed="81"/>
            <rFont val="Tahoma"/>
            <family val="2"/>
          </rPr>
          <t xml:space="preserve">
Large covered hopper, 1-68 cars. UP 4051 (1000).</t>
        </r>
      </text>
    </comment>
    <comment ref="T204" authorId="0" shapeId="0" xr:uid="{108EDBB2-ECF8-4401-A89E-189EFAC1E489}">
      <text>
        <r>
          <rPr>
            <b/>
            <sz val="9"/>
            <color indexed="81"/>
            <rFont val="Tahoma"/>
            <family val="2"/>
          </rPr>
          <t>Caffarelli, Peter - AMS:</t>
        </r>
        <r>
          <rPr>
            <sz val="9"/>
            <color indexed="81"/>
            <rFont val="Tahoma"/>
            <family val="2"/>
          </rPr>
          <t xml:space="preserve">
Large covered hopper, 1-68 cars. UP 4051 (1000).</t>
        </r>
      </text>
    </comment>
    <comment ref="T205" authorId="0" shapeId="0" xr:uid="{F0D08DC8-290F-4E9C-A6D5-3E709D9C14DB}">
      <text>
        <r>
          <rPr>
            <b/>
            <sz val="9"/>
            <color indexed="81"/>
            <rFont val="Tahoma"/>
            <family val="2"/>
          </rPr>
          <t>Caffarelli, Peter - AMS:</t>
        </r>
        <r>
          <rPr>
            <sz val="9"/>
            <color indexed="81"/>
            <rFont val="Tahoma"/>
            <family val="2"/>
          </rPr>
          <t xml:space="preserve">
Large covered hopper, 1-68 cars. UP 4051 (1000).</t>
        </r>
      </text>
    </comment>
    <comment ref="T206" authorId="0" shapeId="0" xr:uid="{5D7F28D2-EDC9-4039-9638-FFD3D5A69930}">
      <text>
        <r>
          <rPr>
            <b/>
            <sz val="9"/>
            <color indexed="81"/>
            <rFont val="Tahoma"/>
            <family val="2"/>
          </rPr>
          <t>Caffarelli, Peter - AMS:</t>
        </r>
        <r>
          <rPr>
            <sz val="9"/>
            <color indexed="81"/>
            <rFont val="Tahoma"/>
            <family val="2"/>
          </rPr>
          <t xml:space="preserve">
Large covered hopper, 1-68 cars. UP 4051 (1000).</t>
        </r>
      </text>
    </comment>
    <comment ref="T207" authorId="0" shapeId="0" xr:uid="{A8975A97-A226-4C14-B806-03F2CD091830}">
      <text>
        <r>
          <rPr>
            <b/>
            <sz val="9"/>
            <color indexed="81"/>
            <rFont val="Tahoma"/>
            <family val="2"/>
          </rPr>
          <t>Caffarelli, Peter - AMS:</t>
        </r>
        <r>
          <rPr>
            <sz val="9"/>
            <color indexed="81"/>
            <rFont val="Tahoma"/>
            <family val="2"/>
          </rPr>
          <t xml:space="preserve">
Large covered hopper, 1-68 cars. UP 4051 (1000).</t>
        </r>
      </text>
    </comment>
    <comment ref="T208" authorId="0" shapeId="0" xr:uid="{42A6AD79-9F72-4C0F-A672-2CC9EA65BADF}">
      <text>
        <r>
          <rPr>
            <b/>
            <sz val="9"/>
            <color indexed="81"/>
            <rFont val="Tahoma"/>
            <family val="2"/>
          </rPr>
          <t>Caffarelli, Peter - AMS:</t>
        </r>
        <r>
          <rPr>
            <sz val="9"/>
            <color indexed="81"/>
            <rFont val="Tahoma"/>
            <family val="2"/>
          </rPr>
          <t xml:space="preserve">
Large covered hopper, 1-68 cars. UP 4051 (1000).</t>
        </r>
      </text>
    </comment>
    <comment ref="T209" authorId="0" shapeId="0" xr:uid="{29BA1012-CE42-4CBF-9683-9B48DA770560}">
      <text>
        <r>
          <rPr>
            <b/>
            <sz val="9"/>
            <color indexed="81"/>
            <rFont val="Tahoma"/>
            <family val="2"/>
          </rPr>
          <t>Caffarelli, Peter - AMS:</t>
        </r>
        <r>
          <rPr>
            <sz val="9"/>
            <color indexed="81"/>
            <rFont val="Tahoma"/>
            <family val="2"/>
          </rPr>
          <t xml:space="preserve">
Large covered hopper, 1-68 cars. UP 4051 (1000-A).</t>
        </r>
      </text>
    </comment>
    <comment ref="T210" authorId="0" shapeId="0" xr:uid="{5227557C-7E86-4391-945D-4451FF4D8487}">
      <text>
        <r>
          <rPr>
            <b/>
            <sz val="9"/>
            <color indexed="81"/>
            <rFont val="Tahoma"/>
            <family val="2"/>
          </rPr>
          <t>Caffarelli, Peter - AMS:</t>
        </r>
        <r>
          <rPr>
            <sz val="9"/>
            <color indexed="81"/>
            <rFont val="Tahoma"/>
            <family val="2"/>
          </rPr>
          <t xml:space="preserve">
Large covered hopper, 1-68 cars. UP 4051 (1000-A).</t>
        </r>
      </text>
    </comment>
    <comment ref="T211" authorId="0" shapeId="0" xr:uid="{B23F9AF3-88F2-44C7-B994-94DDDA8F5698}">
      <text>
        <r>
          <rPr>
            <b/>
            <sz val="9"/>
            <color indexed="81"/>
            <rFont val="Tahoma"/>
            <family val="2"/>
          </rPr>
          <t>Caffarelli, Peter - AMS:</t>
        </r>
        <r>
          <rPr>
            <sz val="9"/>
            <color indexed="81"/>
            <rFont val="Tahoma"/>
            <family val="2"/>
          </rPr>
          <t xml:space="preserve">
Large covered hopper, 1-68 cars. UP 4051 (1000-A).</t>
        </r>
      </text>
    </comment>
    <comment ref="T212" authorId="0" shapeId="0" xr:uid="{5DE93A3A-E99E-43D8-B94A-D0F0C7C413ED}">
      <text>
        <r>
          <rPr>
            <b/>
            <sz val="9"/>
            <color indexed="81"/>
            <rFont val="Tahoma"/>
            <family val="2"/>
          </rPr>
          <t>Caffarelli, Peter - AMS:</t>
        </r>
        <r>
          <rPr>
            <sz val="9"/>
            <color indexed="81"/>
            <rFont val="Tahoma"/>
            <family val="2"/>
          </rPr>
          <t xml:space="preserve">
Large covered hopper, 1-68 cars. UP 4051 (1000-A).</t>
        </r>
      </text>
    </comment>
    <comment ref="T213" authorId="0" shapeId="0" xr:uid="{3810397D-B028-4AC3-9A8A-ED5F76D6F0B5}">
      <text>
        <r>
          <rPr>
            <b/>
            <sz val="9"/>
            <color indexed="81"/>
            <rFont val="Tahoma"/>
            <family val="2"/>
          </rPr>
          <t>Caffarelli, Peter - AMS:</t>
        </r>
        <r>
          <rPr>
            <sz val="9"/>
            <color indexed="81"/>
            <rFont val="Tahoma"/>
            <family val="2"/>
          </rPr>
          <t xml:space="preserve">
Large covered hopper, 1-68 cars. UP 4051 (1000-A).</t>
        </r>
      </text>
    </comment>
    <comment ref="T214" authorId="0" shapeId="0" xr:uid="{002D25AA-D280-472A-ABF4-220C6499FD40}">
      <text>
        <r>
          <rPr>
            <b/>
            <sz val="9"/>
            <color indexed="81"/>
            <rFont val="Tahoma"/>
            <family val="2"/>
          </rPr>
          <t>Caffarelli, Peter - AMS:</t>
        </r>
        <r>
          <rPr>
            <sz val="9"/>
            <color indexed="81"/>
            <rFont val="Tahoma"/>
            <family val="2"/>
          </rPr>
          <t xml:space="preserve">
Large covered hopper, 1-68 cars. UP 4051 (1000-A).</t>
        </r>
      </text>
    </comment>
    <comment ref="T215" authorId="0" shapeId="0" xr:uid="{B6813621-2C7B-4CAB-B0AA-8E8203BBB600}">
      <text>
        <r>
          <rPr>
            <b/>
            <sz val="9"/>
            <color indexed="81"/>
            <rFont val="Tahoma"/>
            <family val="2"/>
          </rPr>
          <t>Caffarelli, Peter - AMS:</t>
        </r>
        <r>
          <rPr>
            <sz val="9"/>
            <color indexed="81"/>
            <rFont val="Tahoma"/>
            <family val="2"/>
          </rPr>
          <t xml:space="preserve">
Large covered hopper, 1-68 cars. UP 4051 (1000-A).</t>
        </r>
      </text>
    </comment>
    <comment ref="T216" authorId="0" shapeId="0" xr:uid="{3CD3887B-4101-4E83-ACAA-0CB8339D3E62}">
      <text>
        <r>
          <rPr>
            <b/>
            <sz val="9"/>
            <color indexed="81"/>
            <rFont val="Tahoma"/>
            <family val="2"/>
          </rPr>
          <t>Caffarelli, Peter - AMS:</t>
        </r>
        <r>
          <rPr>
            <sz val="9"/>
            <color indexed="81"/>
            <rFont val="Tahoma"/>
            <family val="2"/>
          </rPr>
          <t xml:space="preserve">
Large covered hopper, 1-68 cars. UP 4051 (1000-A).</t>
        </r>
      </text>
    </comment>
    <comment ref="T217" authorId="0" shapeId="0" xr:uid="{0CEAA3FB-F303-4076-9593-A14961CF5CF7}">
      <text>
        <r>
          <rPr>
            <b/>
            <sz val="9"/>
            <color indexed="81"/>
            <rFont val="Tahoma"/>
            <family val="2"/>
          </rPr>
          <t>Caffarelli, Peter - AMS:</t>
        </r>
        <r>
          <rPr>
            <sz val="9"/>
            <color indexed="81"/>
            <rFont val="Tahoma"/>
            <family val="2"/>
          </rPr>
          <t xml:space="preserve">
Large covered hopper, 1-68 cars. UP 4051 (1000-A).</t>
        </r>
      </text>
    </comment>
    <comment ref="T218" authorId="0" shapeId="0" xr:uid="{5BBF60C1-F1DD-4AB0-93DC-3BA3100C9F3E}">
      <text>
        <r>
          <rPr>
            <b/>
            <sz val="9"/>
            <color indexed="81"/>
            <rFont val="Tahoma"/>
            <family val="2"/>
          </rPr>
          <t>Caffarelli, Peter - AMS:</t>
        </r>
        <r>
          <rPr>
            <sz val="9"/>
            <color indexed="81"/>
            <rFont val="Tahoma"/>
            <family val="2"/>
          </rPr>
          <t xml:space="preserve">
Large covered hopper, 1-68 cars. UP 4051 (1000-A).</t>
        </r>
      </text>
    </comment>
    <comment ref="T219" authorId="0" shapeId="0" xr:uid="{D6A83267-E72C-417B-BB0D-1452651D9209}">
      <text>
        <r>
          <rPr>
            <b/>
            <sz val="9"/>
            <color indexed="81"/>
            <rFont val="Tahoma"/>
            <family val="2"/>
          </rPr>
          <t>Caffarelli, Peter - AMS:</t>
        </r>
        <r>
          <rPr>
            <sz val="9"/>
            <color indexed="81"/>
            <rFont val="Tahoma"/>
            <family val="2"/>
          </rPr>
          <t xml:space="preserve">
Large covered hopper, 1-68 cars. UP 4051 (1000-A).</t>
        </r>
      </text>
    </comment>
    <comment ref="T220" authorId="0" shapeId="0" xr:uid="{5853E2F1-7264-4C8F-ADDC-C309F87332F9}">
      <text>
        <r>
          <rPr>
            <b/>
            <sz val="9"/>
            <color indexed="81"/>
            <rFont val="Tahoma"/>
            <family val="2"/>
          </rPr>
          <t>Caffarelli, Peter - AMS:</t>
        </r>
        <r>
          <rPr>
            <sz val="9"/>
            <color indexed="81"/>
            <rFont val="Tahoma"/>
            <family val="2"/>
          </rPr>
          <t xml:space="preserve">
Large covered hopper, 1-68 cars. UP 4051 (1000-A).</t>
        </r>
      </text>
    </comment>
    <comment ref="T221" authorId="0" shapeId="0" xr:uid="{851360C8-BFB6-466C-A10D-E731126205AC}">
      <text>
        <r>
          <rPr>
            <b/>
            <sz val="9"/>
            <color indexed="81"/>
            <rFont val="Tahoma"/>
            <family val="2"/>
          </rPr>
          <t>Caffarelli, Peter - AMS:</t>
        </r>
        <r>
          <rPr>
            <sz val="9"/>
            <color indexed="81"/>
            <rFont val="Tahoma"/>
            <family val="2"/>
          </rPr>
          <t xml:space="preserve">
Large covered hopper, 1-68 cars. UP 4051 (1000-E).</t>
        </r>
      </text>
    </comment>
    <comment ref="T222" authorId="0" shapeId="0" xr:uid="{BD376351-52C7-4830-B00F-59BFE6CD67E9}">
      <text>
        <r>
          <rPr>
            <b/>
            <sz val="9"/>
            <color indexed="81"/>
            <rFont val="Tahoma"/>
            <family val="2"/>
          </rPr>
          <t>Caffarelli, Peter - AMS:</t>
        </r>
        <r>
          <rPr>
            <sz val="9"/>
            <color indexed="81"/>
            <rFont val="Tahoma"/>
            <family val="2"/>
          </rPr>
          <t xml:space="preserve">
Large covered hopper, 1-68 cars. UP 4051 (1000-E).</t>
        </r>
      </text>
    </comment>
    <comment ref="T223" authorId="0" shapeId="0" xr:uid="{EC11F94C-534B-4C2C-95C4-508F2AE9ADD2}">
      <text>
        <r>
          <rPr>
            <b/>
            <sz val="9"/>
            <color indexed="81"/>
            <rFont val="Tahoma"/>
            <family val="2"/>
          </rPr>
          <t>Caffarelli, Peter - AMS:</t>
        </r>
        <r>
          <rPr>
            <sz val="9"/>
            <color indexed="81"/>
            <rFont val="Tahoma"/>
            <family val="2"/>
          </rPr>
          <t xml:space="preserve">
Large covered hopper, 1-68 cars. UP 4051 (1000-E).</t>
        </r>
      </text>
    </comment>
    <comment ref="T224" authorId="0" shapeId="0" xr:uid="{1A1D6A3F-6FD5-4734-B45E-770185597F1D}">
      <text>
        <r>
          <rPr>
            <b/>
            <sz val="9"/>
            <color indexed="81"/>
            <rFont val="Tahoma"/>
            <family val="2"/>
          </rPr>
          <t>Caffarelli, Peter - AMS:</t>
        </r>
        <r>
          <rPr>
            <sz val="9"/>
            <color indexed="81"/>
            <rFont val="Tahoma"/>
            <family val="2"/>
          </rPr>
          <t xml:space="preserve">
Large covered hopper, 1-68 cars. UP 4051 (1000-E).</t>
        </r>
      </text>
    </comment>
    <comment ref="T225" authorId="0" shapeId="0" xr:uid="{6B056791-0592-4D14-A555-D1364F430752}">
      <text>
        <r>
          <rPr>
            <b/>
            <sz val="9"/>
            <color indexed="81"/>
            <rFont val="Tahoma"/>
            <family val="2"/>
          </rPr>
          <t>Caffarelli, Peter - AMS:</t>
        </r>
        <r>
          <rPr>
            <sz val="9"/>
            <color indexed="81"/>
            <rFont val="Tahoma"/>
            <family val="2"/>
          </rPr>
          <t xml:space="preserve">
Large covered hopper, 1-68 cars. UP 4051 (1000-E).</t>
        </r>
      </text>
    </comment>
    <comment ref="T226" authorId="0" shapeId="0" xr:uid="{8F809A2C-F5DD-4EB1-A30E-135E27140CED}">
      <text>
        <r>
          <rPr>
            <b/>
            <sz val="9"/>
            <color indexed="81"/>
            <rFont val="Tahoma"/>
            <family val="2"/>
          </rPr>
          <t>Caffarelli, Peter - AMS:</t>
        </r>
        <r>
          <rPr>
            <sz val="9"/>
            <color indexed="81"/>
            <rFont val="Tahoma"/>
            <family val="2"/>
          </rPr>
          <t xml:space="preserve">
Large covered hopper, 1-68 cars. UP 4051 (1000-E).</t>
        </r>
      </text>
    </comment>
    <comment ref="T227" authorId="0" shapeId="0" xr:uid="{A476D5F4-50C2-4D8F-A474-7661A3AF8EE8}">
      <text>
        <r>
          <rPr>
            <b/>
            <sz val="9"/>
            <color indexed="81"/>
            <rFont val="Tahoma"/>
            <family val="2"/>
          </rPr>
          <t>Caffarelli, Peter - AMS:</t>
        </r>
        <r>
          <rPr>
            <sz val="9"/>
            <color indexed="81"/>
            <rFont val="Tahoma"/>
            <family val="2"/>
          </rPr>
          <t xml:space="preserve">
Large covered hopper, 1-68 cars. UP 4051 (1000-E).</t>
        </r>
      </text>
    </comment>
    <comment ref="T228" authorId="0" shapeId="0" xr:uid="{DA38FD4A-67EE-4BD0-85A3-2FD0D9513546}">
      <text>
        <r>
          <rPr>
            <b/>
            <sz val="9"/>
            <color indexed="81"/>
            <rFont val="Tahoma"/>
            <family val="2"/>
          </rPr>
          <t>Caffarelli, Peter - AMS:</t>
        </r>
        <r>
          <rPr>
            <sz val="9"/>
            <color indexed="81"/>
            <rFont val="Tahoma"/>
            <family val="2"/>
          </rPr>
          <t xml:space="preserve">
Large covered hopper, 1-68 cars. UP 4051 (1000-E).</t>
        </r>
      </text>
    </comment>
    <comment ref="T229" authorId="0" shapeId="0" xr:uid="{A113F8FF-603C-48BB-8324-6F0E46D5311E}">
      <text>
        <r>
          <rPr>
            <b/>
            <sz val="9"/>
            <color indexed="81"/>
            <rFont val="Tahoma"/>
            <family val="2"/>
          </rPr>
          <t>Caffarelli, Peter - AMS:</t>
        </r>
        <r>
          <rPr>
            <sz val="9"/>
            <color indexed="81"/>
            <rFont val="Tahoma"/>
            <family val="2"/>
          </rPr>
          <t xml:space="preserve">
Large covered hopper, 1-68 cars. UP 4051 (1000-E).</t>
        </r>
      </text>
    </comment>
    <comment ref="T230" authorId="0" shapeId="0" xr:uid="{643FA1F0-0593-4FF3-AF49-CF0323281A7E}">
      <text>
        <r>
          <rPr>
            <b/>
            <sz val="9"/>
            <color indexed="81"/>
            <rFont val="Tahoma"/>
            <family val="2"/>
          </rPr>
          <t>Caffarelli, Peter - AMS:</t>
        </r>
        <r>
          <rPr>
            <sz val="9"/>
            <color indexed="81"/>
            <rFont val="Tahoma"/>
            <family val="2"/>
          </rPr>
          <t xml:space="preserve">
Large covered hopper, 1-68 cars. UP 4051 (1000-E).</t>
        </r>
      </text>
    </comment>
    <comment ref="T231" authorId="0" shapeId="0" xr:uid="{421CAA71-410D-49B0-920A-89ADE5A2A3C1}">
      <text>
        <r>
          <rPr>
            <b/>
            <sz val="9"/>
            <color indexed="81"/>
            <rFont val="Tahoma"/>
            <family val="2"/>
          </rPr>
          <t>Caffarelli, Peter - AMS:</t>
        </r>
        <r>
          <rPr>
            <sz val="9"/>
            <color indexed="81"/>
            <rFont val="Tahoma"/>
            <family val="2"/>
          </rPr>
          <t xml:space="preserve">
Large covered hopper, 1-68 cars. UP 4051 (1000-E).</t>
        </r>
      </text>
    </comment>
    <comment ref="T232" authorId="0" shapeId="0" xr:uid="{01792A81-DB7D-4BF5-9742-7D2A86BA6B96}">
      <text>
        <r>
          <rPr>
            <b/>
            <sz val="9"/>
            <color indexed="81"/>
            <rFont val="Tahoma"/>
            <family val="2"/>
          </rPr>
          <t>Caffarelli, Peter - AMS:</t>
        </r>
        <r>
          <rPr>
            <sz val="9"/>
            <color indexed="81"/>
            <rFont val="Tahoma"/>
            <family val="2"/>
          </rPr>
          <t xml:space="preserve">
Large covered hopper, 1-68 cars. UP 4051 (1000-E). Expires 9/30/2020.</t>
        </r>
      </text>
    </comment>
    <comment ref="T233" authorId="0" shapeId="0" xr:uid="{DA8DE87B-141A-4B70-B55A-B1C980769C33}">
      <text>
        <r>
          <rPr>
            <b/>
            <sz val="9"/>
            <color indexed="81"/>
            <rFont val="Tahoma"/>
            <family val="2"/>
          </rPr>
          <t>Caffarelli, Peter - AMS:</t>
        </r>
        <r>
          <rPr>
            <sz val="9"/>
            <color indexed="81"/>
            <rFont val="Tahoma"/>
            <family val="2"/>
          </rPr>
          <t xml:space="preserve">
Large covered hopper, 1-68 cars. UP 4051 (1000-F).</t>
        </r>
      </text>
    </comment>
    <comment ref="T234" authorId="0" shapeId="0" xr:uid="{23F41CE7-637B-4A7B-A050-793E1A2778D5}">
      <text>
        <r>
          <rPr>
            <b/>
            <sz val="9"/>
            <color indexed="81"/>
            <rFont val="Tahoma"/>
            <family val="2"/>
          </rPr>
          <t>Caffarelli, Peter - AMS:</t>
        </r>
        <r>
          <rPr>
            <sz val="9"/>
            <color indexed="81"/>
            <rFont val="Tahoma"/>
            <family val="2"/>
          </rPr>
          <t xml:space="preserve">
Large covered hopper, 1-68 cars. UP 4051 (1000-F).</t>
        </r>
      </text>
    </comment>
    <comment ref="T235" authorId="0" shapeId="0" xr:uid="{FD73BD18-71A7-4EEA-A4AE-4D3A3DE92E33}">
      <text>
        <r>
          <rPr>
            <b/>
            <sz val="9"/>
            <color indexed="81"/>
            <rFont val="Tahoma"/>
            <family val="2"/>
          </rPr>
          <t>Caffarelli, Peter - AMS:</t>
        </r>
        <r>
          <rPr>
            <sz val="9"/>
            <color indexed="81"/>
            <rFont val="Tahoma"/>
            <family val="2"/>
          </rPr>
          <t xml:space="preserve">
Large covered hopper, 1-68 cars. UP 4051 (1000-F).</t>
        </r>
      </text>
    </comment>
    <comment ref="T236" authorId="0" shapeId="0" xr:uid="{F2BDFFAE-E336-4DE1-A466-BD12ADF887D8}">
      <text>
        <r>
          <rPr>
            <b/>
            <sz val="9"/>
            <color indexed="81"/>
            <rFont val="Tahoma"/>
            <family val="2"/>
          </rPr>
          <t>Caffarelli, Peter - AMS:</t>
        </r>
        <r>
          <rPr>
            <sz val="9"/>
            <color indexed="81"/>
            <rFont val="Tahoma"/>
            <family val="2"/>
          </rPr>
          <t xml:space="preserve">
Large covered hopper, 1-68 cars. UP 4051 (1000-F).</t>
        </r>
      </text>
    </comment>
    <comment ref="T237" authorId="0" shapeId="0" xr:uid="{13F42256-0EBA-4498-826F-7C6877EB1891}">
      <text>
        <r>
          <rPr>
            <b/>
            <sz val="9"/>
            <color indexed="81"/>
            <rFont val="Tahoma"/>
            <family val="2"/>
          </rPr>
          <t>Caffarelli, Peter - AMS:</t>
        </r>
        <r>
          <rPr>
            <sz val="9"/>
            <color indexed="81"/>
            <rFont val="Tahoma"/>
            <family val="2"/>
          </rPr>
          <t xml:space="preserve">
Large covered hopper, 1-68 cars. UP 4051 (1000-F).</t>
        </r>
      </text>
    </comment>
    <comment ref="T238" authorId="0" shapeId="0" xr:uid="{442EEFB2-7845-42E6-AC5A-D98BADF48B8A}">
      <text>
        <r>
          <rPr>
            <b/>
            <sz val="9"/>
            <color indexed="81"/>
            <rFont val="Tahoma"/>
            <family val="2"/>
          </rPr>
          <t>Caffarelli, Peter - AMS:</t>
        </r>
        <r>
          <rPr>
            <sz val="9"/>
            <color indexed="81"/>
            <rFont val="Tahoma"/>
            <family val="2"/>
          </rPr>
          <t xml:space="preserve">
Large covered hopper, 1-68 cars. UP 4051 (1000-F).</t>
        </r>
      </text>
    </comment>
    <comment ref="T239" authorId="0" shapeId="0" xr:uid="{C594DF99-F5A4-4C60-A00C-942CF1C75862}">
      <text>
        <r>
          <rPr>
            <b/>
            <sz val="9"/>
            <color indexed="81"/>
            <rFont val="Tahoma"/>
            <family val="2"/>
          </rPr>
          <t>Caffarelli, Peter - AMS:</t>
        </r>
        <r>
          <rPr>
            <sz val="9"/>
            <color indexed="81"/>
            <rFont val="Tahoma"/>
            <family val="2"/>
          </rPr>
          <t xml:space="preserve">
Large covered hopper, 1-68 cars. UP 4051 (1000-F).</t>
        </r>
      </text>
    </comment>
    <comment ref="T240" authorId="0" shapeId="0" xr:uid="{0038D1E3-5F80-4A7E-A14D-EF2D0249CC33}">
      <text>
        <r>
          <rPr>
            <b/>
            <sz val="9"/>
            <color indexed="81"/>
            <rFont val="Tahoma"/>
            <family val="2"/>
          </rPr>
          <t>Caffarelli, Peter - AMS:</t>
        </r>
        <r>
          <rPr>
            <sz val="9"/>
            <color indexed="81"/>
            <rFont val="Tahoma"/>
            <family val="2"/>
          </rPr>
          <t xml:space="preserve">
Large covered hopper, 1-68 cars. UP 4051 (1000-F).</t>
        </r>
      </text>
    </comment>
    <comment ref="T241" authorId="0" shapeId="0" xr:uid="{45AF9CAD-85EA-4DF2-BFB4-508D3A79386E}">
      <text>
        <r>
          <rPr>
            <b/>
            <sz val="9"/>
            <color indexed="81"/>
            <rFont val="Tahoma"/>
            <family val="2"/>
          </rPr>
          <t>Caffarelli, Peter - AMS:</t>
        </r>
        <r>
          <rPr>
            <sz val="9"/>
            <color indexed="81"/>
            <rFont val="Tahoma"/>
            <family val="2"/>
          </rPr>
          <t xml:space="preserve">
Large covered hopper, 1-68 cars. UP 4051 (1000-F).</t>
        </r>
      </text>
    </comment>
    <comment ref="T242" authorId="0" shapeId="0" xr:uid="{84B48FDF-F228-4478-A437-E2EBB30D1823}">
      <text>
        <r>
          <rPr>
            <b/>
            <sz val="9"/>
            <color indexed="81"/>
            <rFont val="Tahoma"/>
            <family val="2"/>
          </rPr>
          <t>Caffarelli, Peter - AMS:</t>
        </r>
        <r>
          <rPr>
            <sz val="9"/>
            <color indexed="81"/>
            <rFont val="Tahoma"/>
            <family val="2"/>
          </rPr>
          <t xml:space="preserve">
Large covered hopper, 1-68 cars. UP 4051 (1000-F).</t>
        </r>
      </text>
    </comment>
    <comment ref="T243" authorId="0" shapeId="0" xr:uid="{4B9CCC86-BC68-4EA2-B9C3-C560B77ED01F}">
      <text>
        <r>
          <rPr>
            <b/>
            <sz val="9"/>
            <color indexed="81"/>
            <rFont val="Tahoma"/>
            <family val="2"/>
          </rPr>
          <t>Caffarelli, Peter - AMS:</t>
        </r>
        <r>
          <rPr>
            <sz val="9"/>
            <color indexed="81"/>
            <rFont val="Tahoma"/>
            <family val="2"/>
          </rPr>
          <t xml:space="preserve">
Large covered hopper, 1-68 cars. UP 4051 (1000-F).</t>
        </r>
      </text>
    </comment>
    <comment ref="T244" authorId="0" shapeId="0" xr:uid="{9F8D2E41-6315-4B12-B069-11172B65F87F}">
      <text>
        <r>
          <rPr>
            <b/>
            <sz val="9"/>
            <color indexed="81"/>
            <rFont val="Tahoma"/>
            <family val="2"/>
          </rPr>
          <t>Caffarelli, Peter - AMS:</t>
        </r>
        <r>
          <rPr>
            <sz val="9"/>
            <color indexed="81"/>
            <rFont val="Tahoma"/>
            <family val="2"/>
          </rPr>
          <t xml:space="preserve">
Large covered hopper, 1-68 cars. UP 4051 (1000-F).</t>
        </r>
      </text>
    </comment>
    <comment ref="T245" authorId="0" shapeId="0" xr:uid="{9859E5D2-C06B-4E01-932F-4809380F79BB}">
      <text>
        <r>
          <rPr>
            <b/>
            <sz val="9"/>
            <color indexed="81"/>
            <rFont val="Tahoma"/>
            <family val="2"/>
          </rPr>
          <t>Caffarelli, Peter - AMS:</t>
        </r>
        <r>
          <rPr>
            <sz val="9"/>
            <color indexed="81"/>
            <rFont val="Tahoma"/>
            <family val="2"/>
          </rPr>
          <t xml:space="preserve">
Large covered hopper, 1-68 cars. UP 4051 (1000-G).</t>
        </r>
      </text>
    </comment>
    <comment ref="T246" authorId="0" shapeId="0" xr:uid="{00D06CC1-0F3D-42FE-A46E-1BCFF0924754}">
      <text>
        <r>
          <rPr>
            <b/>
            <sz val="9"/>
            <color indexed="81"/>
            <rFont val="Tahoma"/>
            <family val="2"/>
          </rPr>
          <t>Caffarelli, Peter - AMS:</t>
        </r>
        <r>
          <rPr>
            <sz val="9"/>
            <color indexed="81"/>
            <rFont val="Tahoma"/>
            <family val="2"/>
          </rPr>
          <t xml:space="preserve">
Large covered hopper, 1-68 cars. UP 4051 (1000-G).</t>
        </r>
      </text>
    </comment>
    <comment ref="T247" authorId="0" shapeId="0" xr:uid="{93104AD9-89CA-4C3F-B33D-6A104CCC59CC}">
      <text>
        <r>
          <rPr>
            <b/>
            <sz val="9"/>
            <color indexed="81"/>
            <rFont val="Tahoma"/>
            <family val="2"/>
          </rPr>
          <t>Caffarelli, Peter - AMS:</t>
        </r>
        <r>
          <rPr>
            <sz val="9"/>
            <color indexed="81"/>
            <rFont val="Tahoma"/>
            <family val="2"/>
          </rPr>
          <t xml:space="preserve">
Large covered hopper, 1-68 cars. UP 4051 (1000-G).</t>
        </r>
      </text>
    </comment>
    <comment ref="T248" authorId="0" shapeId="0" xr:uid="{71F8DE84-B13C-418E-BE44-D74B4489E904}">
      <text>
        <r>
          <rPr>
            <b/>
            <sz val="9"/>
            <color indexed="81"/>
            <rFont val="Tahoma"/>
            <family val="2"/>
          </rPr>
          <t>Caffarelli, Peter - AMS:</t>
        </r>
        <r>
          <rPr>
            <sz val="9"/>
            <color indexed="81"/>
            <rFont val="Tahoma"/>
            <family val="2"/>
          </rPr>
          <t xml:space="preserve">
Large covered hopper, 1-68 cars. UP 4051 (1000-G).</t>
        </r>
      </text>
    </comment>
    <comment ref="T249" authorId="0" shapeId="0" xr:uid="{B4667D81-EA58-42EA-8566-D9112A7471D8}">
      <text>
        <r>
          <rPr>
            <b/>
            <sz val="9"/>
            <color indexed="81"/>
            <rFont val="Tahoma"/>
            <family val="2"/>
          </rPr>
          <t>Caffarelli, Peter - AMS:</t>
        </r>
        <r>
          <rPr>
            <sz val="9"/>
            <color indexed="81"/>
            <rFont val="Tahoma"/>
            <family val="2"/>
          </rPr>
          <t xml:space="preserve">
Large covered hopper, 1-68 cars. UP 4051 (1000-G).</t>
        </r>
      </text>
    </comment>
    <comment ref="T250" authorId="0" shapeId="0" xr:uid="{AFDED937-4336-4274-AEAB-6CFA13F09DE5}">
      <text>
        <r>
          <rPr>
            <b/>
            <sz val="9"/>
            <color indexed="81"/>
            <rFont val="Tahoma"/>
            <family val="2"/>
          </rPr>
          <t>Caffarelli, Peter - AMS:</t>
        </r>
        <r>
          <rPr>
            <sz val="9"/>
            <color indexed="81"/>
            <rFont val="Tahoma"/>
            <family val="2"/>
          </rPr>
          <t xml:space="preserve">
Large covered hopper, 1-68 cars. UP 4051 (1000-G).</t>
        </r>
      </text>
    </comment>
    <comment ref="T251" authorId="0" shapeId="0" xr:uid="{52A9A6D5-72F6-43D6-96C2-B3AC9E98126C}">
      <text>
        <r>
          <rPr>
            <b/>
            <sz val="9"/>
            <color indexed="81"/>
            <rFont val="Tahoma"/>
            <family val="2"/>
          </rPr>
          <t>Caffarelli, Peter - AMS:</t>
        </r>
        <r>
          <rPr>
            <sz val="9"/>
            <color indexed="81"/>
            <rFont val="Tahoma"/>
            <family val="2"/>
          </rPr>
          <t xml:space="preserve">
Large covered hopper, 1-68 cars. UP 4051 (1000-G).</t>
        </r>
      </text>
    </comment>
    <comment ref="T252" authorId="0" shapeId="0" xr:uid="{30357356-75D7-4AC8-87B9-27D7C104BAE2}">
      <text>
        <r>
          <rPr>
            <b/>
            <sz val="9"/>
            <color indexed="81"/>
            <rFont val="Tahoma"/>
            <family val="2"/>
          </rPr>
          <t>Caffarelli, Peter - AMS:</t>
        </r>
        <r>
          <rPr>
            <sz val="9"/>
            <color indexed="81"/>
            <rFont val="Tahoma"/>
            <family val="2"/>
          </rPr>
          <t xml:space="preserve">
Large covered hopper, 1-68 cars. UP 4051 (1000-G).</t>
        </r>
      </text>
    </comment>
    <comment ref="T253" authorId="0" shapeId="0" xr:uid="{8F08A594-4250-4190-A6B9-8CA175F04181}">
      <text>
        <r>
          <rPr>
            <b/>
            <sz val="9"/>
            <color indexed="81"/>
            <rFont val="Tahoma"/>
            <family val="2"/>
          </rPr>
          <t>Caffarelli, Peter - AMS:</t>
        </r>
        <r>
          <rPr>
            <sz val="9"/>
            <color indexed="81"/>
            <rFont val="Tahoma"/>
            <family val="2"/>
          </rPr>
          <t xml:space="preserve">
Large covered hopper, 1-68 cars. UP 4051 (1000-G).</t>
        </r>
      </text>
    </comment>
    <comment ref="T254" authorId="0" shapeId="0" xr:uid="{F27F1422-2393-40BC-B8E9-F036723713A7}">
      <text>
        <r>
          <rPr>
            <b/>
            <sz val="9"/>
            <color indexed="81"/>
            <rFont val="Tahoma"/>
            <family val="2"/>
          </rPr>
          <t>Caffarelli, Peter - AMS:</t>
        </r>
        <r>
          <rPr>
            <sz val="9"/>
            <color indexed="81"/>
            <rFont val="Tahoma"/>
            <family val="2"/>
          </rPr>
          <t xml:space="preserve">
Large covered hopper, 1-68 cars. UP 4051 (1000-G).</t>
        </r>
      </text>
    </comment>
    <comment ref="T255" authorId="0" shapeId="0" xr:uid="{5BDE7BD6-879C-49F2-A4D7-F4D4A934EC91}">
      <text>
        <r>
          <rPr>
            <b/>
            <sz val="9"/>
            <color indexed="81"/>
            <rFont val="Tahoma"/>
            <family val="2"/>
          </rPr>
          <t>Caffarelli, Peter - AMS:</t>
        </r>
        <r>
          <rPr>
            <sz val="9"/>
            <color indexed="81"/>
            <rFont val="Tahoma"/>
            <family val="2"/>
          </rPr>
          <t xml:space="preserve">
Large covered hopper, 1-68 cars. UP 4051 (1000-G).</t>
        </r>
      </text>
    </comment>
    <comment ref="T256" authorId="0" shapeId="0" xr:uid="{894E8D5D-EF94-4EDC-BFE3-64B7386D1367}">
      <text>
        <r>
          <rPr>
            <b/>
            <sz val="9"/>
            <color indexed="81"/>
            <rFont val="Tahoma"/>
            <family val="2"/>
          </rPr>
          <t>Caffarelli, Peter - AMS:</t>
        </r>
        <r>
          <rPr>
            <sz val="9"/>
            <color indexed="81"/>
            <rFont val="Tahoma"/>
            <family val="2"/>
          </rPr>
          <t xml:space="preserve">
Large covered hopper, 1-68 cars. UP 4051 (1000-G).</t>
        </r>
      </text>
    </comment>
    <comment ref="T257" authorId="0" shapeId="0" xr:uid="{B21FBEA9-BAB2-48D9-95E6-DB8B8BCC008B}">
      <text>
        <r>
          <rPr>
            <b/>
            <sz val="9"/>
            <color indexed="81"/>
            <rFont val="Tahoma"/>
            <family val="2"/>
          </rPr>
          <t>Caffarelli, Peter - AMS:</t>
        </r>
        <r>
          <rPr>
            <sz val="9"/>
            <color indexed="81"/>
            <rFont val="Tahoma"/>
            <family val="2"/>
          </rPr>
          <t xml:space="preserve">
Large covered hopper, 1-68 cars. UP 4051 (1000-K).</t>
        </r>
      </text>
    </comment>
    <comment ref="T258" authorId="0" shapeId="0" xr:uid="{EA382DBE-8117-4DD5-80D5-7FE10DD43B73}">
      <text>
        <r>
          <rPr>
            <b/>
            <sz val="9"/>
            <color indexed="81"/>
            <rFont val="Tahoma"/>
            <family val="2"/>
          </rPr>
          <t>Caffarelli, Peter - AMS:</t>
        </r>
        <r>
          <rPr>
            <sz val="9"/>
            <color indexed="81"/>
            <rFont val="Tahoma"/>
            <family val="2"/>
          </rPr>
          <t xml:space="preserve">
Large covered hopper, 1-68 cars. UP 4051 (1000-K).</t>
        </r>
      </text>
    </comment>
    <comment ref="T259" authorId="0" shapeId="0" xr:uid="{B42552D6-A7B3-404A-88F7-ECEE22F84D2B}">
      <text>
        <r>
          <rPr>
            <b/>
            <sz val="9"/>
            <color indexed="81"/>
            <rFont val="Tahoma"/>
            <family val="2"/>
          </rPr>
          <t>Caffarelli, Peter - AMS:</t>
        </r>
        <r>
          <rPr>
            <sz val="9"/>
            <color indexed="81"/>
            <rFont val="Tahoma"/>
            <family val="2"/>
          </rPr>
          <t xml:space="preserve">
Large covered hopper, 1-68 cars. UP 4051 (1000-K).</t>
        </r>
      </text>
    </comment>
    <comment ref="T260" authorId="0" shapeId="0" xr:uid="{292189E3-EB54-4891-971E-2ACBDF5DCB83}">
      <text>
        <r>
          <rPr>
            <b/>
            <sz val="9"/>
            <color indexed="81"/>
            <rFont val="Tahoma"/>
            <family val="2"/>
          </rPr>
          <t>Caffarelli, Peter - AMS:</t>
        </r>
        <r>
          <rPr>
            <sz val="9"/>
            <color indexed="81"/>
            <rFont val="Tahoma"/>
            <family val="2"/>
          </rPr>
          <t xml:space="preserve">
Large covered hopper, 1-68 cars. UP 4051 (1000-K).</t>
        </r>
      </text>
    </comment>
    <comment ref="T261" authorId="0" shapeId="0" xr:uid="{B83FC55E-70CC-4603-80B4-5B1C52A75A58}">
      <text>
        <r>
          <rPr>
            <b/>
            <sz val="9"/>
            <color indexed="81"/>
            <rFont val="Tahoma"/>
            <family val="2"/>
          </rPr>
          <t>Caffarelli, Peter - AMS:</t>
        </r>
        <r>
          <rPr>
            <sz val="9"/>
            <color indexed="81"/>
            <rFont val="Tahoma"/>
            <family val="2"/>
          </rPr>
          <t xml:space="preserve">
Large covered hopper, 1-68 cars. UP 4051 (1000-K).</t>
        </r>
      </text>
    </comment>
    <comment ref="T262" authorId="0" shapeId="0" xr:uid="{1557F064-AADD-40A7-92CA-CF7D3C302760}">
      <text>
        <r>
          <rPr>
            <b/>
            <sz val="9"/>
            <color indexed="81"/>
            <rFont val="Tahoma"/>
            <family val="2"/>
          </rPr>
          <t>Caffarelli, Peter - AMS:</t>
        </r>
        <r>
          <rPr>
            <sz val="9"/>
            <color indexed="81"/>
            <rFont val="Tahoma"/>
            <family val="2"/>
          </rPr>
          <t xml:space="preserve">
Large covered hopper, 1-68 cars. UP 4051 (1000-K).</t>
        </r>
      </text>
    </comment>
    <comment ref="T263" authorId="0" shapeId="0" xr:uid="{FBBA956D-FFD3-4A99-A5AC-0B31ED911715}">
      <text>
        <r>
          <rPr>
            <b/>
            <sz val="9"/>
            <color indexed="81"/>
            <rFont val="Tahoma"/>
            <family val="2"/>
          </rPr>
          <t>Caffarelli, Peter - AMS:</t>
        </r>
        <r>
          <rPr>
            <sz val="9"/>
            <color indexed="81"/>
            <rFont val="Tahoma"/>
            <family val="2"/>
          </rPr>
          <t xml:space="preserve">
Large covered hopper, 1-68 cars. UP 4051 (1000-K).</t>
        </r>
      </text>
    </comment>
    <comment ref="T264" authorId="0" shapeId="0" xr:uid="{CA9F36E6-2A36-42AB-B649-ED3213A01611}">
      <text>
        <r>
          <rPr>
            <b/>
            <sz val="9"/>
            <color indexed="81"/>
            <rFont val="Tahoma"/>
            <family val="2"/>
          </rPr>
          <t>Caffarelli, Peter - AMS:</t>
        </r>
        <r>
          <rPr>
            <sz val="9"/>
            <color indexed="81"/>
            <rFont val="Tahoma"/>
            <family val="2"/>
          </rPr>
          <t xml:space="preserve">
Large covered hopper, 1-68 cars. UP 4051 (1000-K).</t>
        </r>
      </text>
    </comment>
    <comment ref="T265" authorId="0" shapeId="0" xr:uid="{04D6968E-362E-43AB-B5BB-9DC4A7029A8F}">
      <text>
        <r>
          <rPr>
            <b/>
            <sz val="9"/>
            <color indexed="81"/>
            <rFont val="Tahoma"/>
            <family val="2"/>
          </rPr>
          <t>Caffarelli, Peter - AMS:</t>
        </r>
        <r>
          <rPr>
            <sz val="9"/>
            <color indexed="81"/>
            <rFont val="Tahoma"/>
            <family val="2"/>
          </rPr>
          <t xml:space="preserve">
Large covered hopper, 1-68 cars. UP 4051 (1000-K).</t>
        </r>
      </text>
    </comment>
    <comment ref="T266" authorId="0" shapeId="0" xr:uid="{1A2637BB-DDDE-4B19-9157-DB410A656A07}">
      <text>
        <r>
          <rPr>
            <b/>
            <sz val="9"/>
            <color indexed="81"/>
            <rFont val="Tahoma"/>
            <family val="2"/>
          </rPr>
          <t>Caffarelli, Peter - AMS:</t>
        </r>
        <r>
          <rPr>
            <sz val="9"/>
            <color indexed="81"/>
            <rFont val="Tahoma"/>
            <family val="2"/>
          </rPr>
          <t xml:space="preserve">
Large covered hopper, 1-68 cars. UP 4051 (1000-K).</t>
        </r>
      </text>
    </comment>
    <comment ref="T267" authorId="0" shapeId="0" xr:uid="{FEBA3113-F637-43BA-82A0-70D347A0F40D}">
      <text>
        <r>
          <rPr>
            <b/>
            <sz val="9"/>
            <color indexed="81"/>
            <rFont val="Tahoma"/>
            <family val="2"/>
          </rPr>
          <t>Caffarelli, Peter - AMS:</t>
        </r>
        <r>
          <rPr>
            <sz val="9"/>
            <color indexed="81"/>
            <rFont val="Tahoma"/>
            <family val="2"/>
          </rPr>
          <t xml:space="preserve">
Large covered hopper, 1-68 cars. UP 4051 (1000-K).</t>
        </r>
      </text>
    </comment>
    <comment ref="T268" authorId="0" shapeId="0" xr:uid="{EE823F85-6FF3-404F-B4A8-4ABBAA5F7B2E}">
      <text>
        <r>
          <rPr>
            <b/>
            <sz val="9"/>
            <color indexed="81"/>
            <rFont val="Tahoma"/>
            <family val="2"/>
          </rPr>
          <t>Caffarelli, Peter - AMS:</t>
        </r>
        <r>
          <rPr>
            <sz val="9"/>
            <color indexed="81"/>
            <rFont val="Tahoma"/>
            <family val="2"/>
          </rPr>
          <t xml:space="preserve">
Large covered hopper, 1-68 cars. UP 4051 (1000-K).</t>
        </r>
      </text>
    </comment>
    <comment ref="T269" authorId="0" shapeId="0" xr:uid="{52077750-F8F2-4C65-AEDF-F9C89D33FF88}">
      <text>
        <r>
          <rPr>
            <b/>
            <sz val="9"/>
            <color indexed="81"/>
            <rFont val="Tahoma"/>
            <family val="2"/>
          </rPr>
          <t>Caffarelli, Peter - AMS:</t>
        </r>
        <r>
          <rPr>
            <sz val="9"/>
            <color indexed="81"/>
            <rFont val="Tahoma"/>
            <family val="2"/>
          </rPr>
          <t xml:space="preserve">
Large covered hopper, 1-68 cars. UP 4051 (1000-P).</t>
        </r>
      </text>
    </comment>
    <comment ref="T270" authorId="0" shapeId="0" xr:uid="{D685D893-8D1A-4E43-9FC0-DAD95F00A208}">
      <text>
        <r>
          <rPr>
            <b/>
            <sz val="9"/>
            <color indexed="81"/>
            <rFont val="Tahoma"/>
            <family val="2"/>
          </rPr>
          <t>Caffarelli, Peter - AMS:</t>
        </r>
        <r>
          <rPr>
            <sz val="9"/>
            <color indexed="81"/>
            <rFont val="Tahoma"/>
            <family val="2"/>
          </rPr>
          <t xml:space="preserve">
Large covered hopper, 1-68 cars. UP 4051 (1000-P).</t>
        </r>
      </text>
    </comment>
    <comment ref="T271" authorId="0" shapeId="0" xr:uid="{027B37F9-5B1B-40C2-80E3-D082D9B51E2D}">
      <text>
        <r>
          <rPr>
            <b/>
            <sz val="9"/>
            <color indexed="81"/>
            <rFont val="Tahoma"/>
            <family val="2"/>
          </rPr>
          <t>Caffarelli, Peter - AMS:</t>
        </r>
        <r>
          <rPr>
            <sz val="9"/>
            <color indexed="81"/>
            <rFont val="Tahoma"/>
            <family val="2"/>
          </rPr>
          <t xml:space="preserve">
Large covered hopper, 1-68 cars. UP 4051 (1000-P).</t>
        </r>
      </text>
    </comment>
    <comment ref="T272" authorId="0" shapeId="0" xr:uid="{F75A479D-ADEF-455D-955C-B9EF483BE04B}">
      <text>
        <r>
          <rPr>
            <b/>
            <sz val="9"/>
            <color indexed="81"/>
            <rFont val="Tahoma"/>
            <family val="2"/>
          </rPr>
          <t>Caffarelli, Peter - AMS:</t>
        </r>
        <r>
          <rPr>
            <sz val="9"/>
            <color indexed="81"/>
            <rFont val="Tahoma"/>
            <family val="2"/>
          </rPr>
          <t xml:space="preserve">
Large covered hopper, 1-68 cars. UP 4051 (1000-P).</t>
        </r>
      </text>
    </comment>
    <comment ref="T273" authorId="0" shapeId="0" xr:uid="{B672D965-11AB-4611-A1B7-8BCF9CB6B18A}">
      <text>
        <r>
          <rPr>
            <b/>
            <sz val="9"/>
            <color indexed="81"/>
            <rFont val="Tahoma"/>
            <family val="2"/>
          </rPr>
          <t>Caffarelli, Peter - AMS:</t>
        </r>
        <r>
          <rPr>
            <sz val="9"/>
            <color indexed="81"/>
            <rFont val="Tahoma"/>
            <family val="2"/>
          </rPr>
          <t xml:space="preserve">
Large covered hopper, 1-68 cars. UP 4051 (1000-P).</t>
        </r>
      </text>
    </comment>
    <comment ref="T274" authorId="0" shapeId="0" xr:uid="{C320EF32-B523-4D23-89AF-E9EDFCEDFA9C}">
      <text>
        <r>
          <rPr>
            <b/>
            <sz val="9"/>
            <color indexed="81"/>
            <rFont val="Tahoma"/>
            <family val="2"/>
          </rPr>
          <t>Caffarelli, Peter - AMS:</t>
        </r>
        <r>
          <rPr>
            <sz val="9"/>
            <color indexed="81"/>
            <rFont val="Tahoma"/>
            <family val="2"/>
          </rPr>
          <t xml:space="preserve">
Large covered hopper, 1-68 cars. UP 4051 (1000-P).</t>
        </r>
      </text>
    </comment>
    <comment ref="T275" authorId="0" shapeId="0" xr:uid="{FFA1B246-67BD-4A65-B841-52F5F1C55BFB}">
      <text>
        <r>
          <rPr>
            <b/>
            <sz val="9"/>
            <color indexed="81"/>
            <rFont val="Tahoma"/>
            <family val="2"/>
          </rPr>
          <t>Caffarelli, Peter - AMS:</t>
        </r>
        <r>
          <rPr>
            <sz val="9"/>
            <color indexed="81"/>
            <rFont val="Tahoma"/>
            <family val="2"/>
          </rPr>
          <t xml:space="preserve">
Large covered hopper, 1-68 cars. UP 4051 (1000-P).</t>
        </r>
      </text>
    </comment>
    <comment ref="T276" authorId="0" shapeId="0" xr:uid="{B770A8BA-1665-4551-B5CB-BCF352A6F420}">
      <text>
        <r>
          <rPr>
            <b/>
            <sz val="9"/>
            <color indexed="81"/>
            <rFont val="Tahoma"/>
            <family val="2"/>
          </rPr>
          <t>Caffarelli, Peter - AMS:</t>
        </r>
        <r>
          <rPr>
            <sz val="9"/>
            <color indexed="81"/>
            <rFont val="Tahoma"/>
            <family val="2"/>
          </rPr>
          <t xml:space="preserve">
Large covered hopper, 1-68 cars. UP 4051 (1000-P).</t>
        </r>
      </text>
    </comment>
  </commentList>
</comments>
</file>

<file path=xl/sharedStrings.xml><?xml version="1.0" encoding="utf-8"?>
<sst xmlns="http://schemas.openxmlformats.org/spreadsheetml/2006/main" count="46342" uniqueCount="443">
  <si>
    <t xml:space="preserve">Wheat </t>
  </si>
  <si>
    <t xml:space="preserve">St. Louis, MO </t>
  </si>
  <si>
    <t xml:space="preserve">Grand Forks, ND </t>
  </si>
  <si>
    <t xml:space="preserve">Los Angeles, CA </t>
  </si>
  <si>
    <t xml:space="preserve">New Orleans, LA </t>
  </si>
  <si>
    <t xml:space="preserve">Sioux Falls, SD </t>
  </si>
  <si>
    <t xml:space="preserve">Galveston-Houston, TX </t>
  </si>
  <si>
    <t xml:space="preserve">Amarillo, TX </t>
  </si>
  <si>
    <t xml:space="preserve">Corn </t>
  </si>
  <si>
    <t xml:space="preserve">Champaign-Urbana, IL </t>
  </si>
  <si>
    <t xml:space="preserve">Toledo, OH </t>
  </si>
  <si>
    <t xml:space="preserve">Raleigh, NC </t>
  </si>
  <si>
    <t xml:space="preserve">Des Moines, IA </t>
  </si>
  <si>
    <t xml:space="preserve">Davenport, IA </t>
  </si>
  <si>
    <t xml:space="preserve">Indianapolis, IN </t>
  </si>
  <si>
    <t xml:space="preserve">Atlanta, GA </t>
  </si>
  <si>
    <t xml:space="preserve">Knoxville, TN </t>
  </si>
  <si>
    <t xml:space="preserve">Little Rock, AR </t>
  </si>
  <si>
    <t xml:space="preserve">Soybeans </t>
  </si>
  <si>
    <t xml:space="preserve">Minneapolis, MN </t>
  </si>
  <si>
    <t xml:space="preserve">Huntsville, AL </t>
  </si>
  <si>
    <t xml:space="preserve">Great Falls, MT </t>
  </si>
  <si>
    <t xml:space="preserve">Portland, OR </t>
  </si>
  <si>
    <t xml:space="preserve">Chicago, IL </t>
  </si>
  <si>
    <t xml:space="preserve">Albany, NY </t>
  </si>
  <si>
    <t xml:space="preserve">Tacoma, WA </t>
  </si>
  <si>
    <t xml:space="preserve">Lincoln, NE </t>
  </si>
  <si>
    <t xml:space="preserve">Council Bluffs, IA </t>
  </si>
  <si>
    <t xml:space="preserve">Stockton, CA </t>
  </si>
  <si>
    <t xml:space="preserve">Fargo, ND </t>
  </si>
  <si>
    <t xml:space="preserve">Grand Island, NE </t>
  </si>
  <si>
    <t>Fuel surcharge per car</t>
  </si>
  <si>
    <t>commodity</t>
  </si>
  <si>
    <t>train type</t>
  </si>
  <si>
    <t>unit</t>
  </si>
  <si>
    <t>shuttle</t>
  </si>
  <si>
    <t>UP</t>
  </si>
  <si>
    <t>BNSF</t>
  </si>
  <si>
    <t>CSX</t>
  </si>
  <si>
    <t>CN</t>
  </si>
  <si>
    <t>Commodity</t>
  </si>
  <si>
    <t>Origin Area</t>
  </si>
  <si>
    <t>Actual Origin</t>
  </si>
  <si>
    <t>Destination Area</t>
  </si>
  <si>
    <t>Actual Destination</t>
  </si>
  <si>
    <t>Railroad</t>
  </si>
  <si>
    <t>Train Type</t>
  </si>
  <si>
    <t>Rate</t>
  </si>
  <si>
    <t>Effective Date</t>
  </si>
  <si>
    <t>Mileage</t>
  </si>
  <si>
    <t>Tariff Document</t>
  </si>
  <si>
    <t>Wheat</t>
  </si>
  <si>
    <t>Wichita, KS</t>
  </si>
  <si>
    <t>St. Louis, MO</t>
  </si>
  <si>
    <t>Unit</t>
  </si>
  <si>
    <t>Grand Forks, ND</t>
  </si>
  <si>
    <t>Dulth-Superior, MN</t>
  </si>
  <si>
    <t>Duluth, MN</t>
  </si>
  <si>
    <t>Los Angeles, CA</t>
  </si>
  <si>
    <t>New Orleans, LA</t>
  </si>
  <si>
    <t>Ama, LA</t>
  </si>
  <si>
    <t>Sioux Falls, SD</t>
  </si>
  <si>
    <t>Mitchell, SD</t>
  </si>
  <si>
    <t>Galveston-Houston, TX</t>
  </si>
  <si>
    <t>Houston, TX</t>
  </si>
  <si>
    <t>Colby, KS</t>
  </si>
  <si>
    <t>Amarillo, TX</t>
  </si>
  <si>
    <t>Corn</t>
  </si>
  <si>
    <t>Champaign-Urbana, IL</t>
  </si>
  <si>
    <t>Pontiac, IL</t>
  </si>
  <si>
    <t>Toledo, OH</t>
  </si>
  <si>
    <t>Raleigh, NC</t>
  </si>
  <si>
    <t>Public CSXT 4315</t>
  </si>
  <si>
    <t>Des Moines, IA</t>
  </si>
  <si>
    <t>Davenport, IA</t>
  </si>
  <si>
    <t>Clinton, IA</t>
  </si>
  <si>
    <t>Indianapolis, IN</t>
  </si>
  <si>
    <t>Atlanta, GA</t>
  </si>
  <si>
    <t>Athens, GA</t>
  </si>
  <si>
    <t>Knoxville, TN</t>
  </si>
  <si>
    <t>Little Rock, AR</t>
  </si>
  <si>
    <t>Russellville, AR</t>
  </si>
  <si>
    <t>Brawley, CA</t>
  </si>
  <si>
    <t>Soybeans</t>
  </si>
  <si>
    <t>Minneapolis, MN</t>
  </si>
  <si>
    <t>Glenville, MN</t>
  </si>
  <si>
    <t>Reserve, LA</t>
  </si>
  <si>
    <t>Huntsville, AL</t>
  </si>
  <si>
    <t>Decatur, AL</t>
  </si>
  <si>
    <t>Great Falls, MT</t>
  </si>
  <si>
    <t>Portland, OR</t>
  </si>
  <si>
    <t>Shuttle</t>
  </si>
  <si>
    <t>Galveston, TX</t>
  </si>
  <si>
    <t>Chicago, IL</t>
  </si>
  <si>
    <t>Albany, NY</t>
  </si>
  <si>
    <t>North Grand Forks, ND</t>
  </si>
  <si>
    <t>New Ulm, MN</t>
  </si>
  <si>
    <t>Tacoma, WA</t>
  </si>
  <si>
    <t>Lincoln, NE</t>
  </si>
  <si>
    <t>Avon, IA</t>
  </si>
  <si>
    <t>Council Bluffs, IA</t>
  </si>
  <si>
    <t>Red Oak, IA</t>
  </si>
  <si>
    <t>Stockton, CA</t>
  </si>
  <si>
    <t>Fargo, ND</t>
  </si>
  <si>
    <t>Casselton, ND</t>
  </si>
  <si>
    <t>Grand Island, NE</t>
  </si>
  <si>
    <t xml:space="preserve">Duluth-Superior, MN </t>
  </si>
  <si>
    <t>BNSF rates for</t>
  </si>
  <si>
    <t>Shuttle trains of 110 to 120 railcars</t>
  </si>
  <si>
    <t>Miles</t>
  </si>
  <si>
    <t>Month/year</t>
  </si>
  <si>
    <t>Tariff rate</t>
  </si>
  <si>
    <t>FSC</t>
  </si>
  <si>
    <t>rate/mile</t>
  </si>
  <si>
    <t>per carload</t>
  </si>
  <si>
    <t>Tariff +</t>
  </si>
  <si>
    <t>Rate/MT</t>
  </si>
  <si>
    <t>MT</t>
  </si>
  <si>
    <t>=</t>
  </si>
  <si>
    <t>Rate per</t>
  </si>
  <si>
    <t>Railcar</t>
  </si>
  <si>
    <t>UP rates for</t>
  </si>
  <si>
    <t xml:space="preserve">Wichita, KS </t>
  </si>
  <si>
    <t>Heavy axle railcars -- load to 111 tons</t>
  </si>
  <si>
    <t>St Louis, MO</t>
  </si>
  <si>
    <t>STCC</t>
  </si>
  <si>
    <t>0113710</t>
  </si>
  <si>
    <t>0113210</t>
  </si>
  <si>
    <t>0114410</t>
  </si>
  <si>
    <t>Jan. 14</t>
  </si>
  <si>
    <t>Feb. 14</t>
  </si>
  <si>
    <t>Mar. 14</t>
  </si>
  <si>
    <t>Apr. 14</t>
  </si>
  <si>
    <t>Minneapolis, MN to St. Louis, MO</t>
  </si>
  <si>
    <t>Davenport, IA to St. Louis, MO</t>
  </si>
  <si>
    <t>(Clinton, IA)</t>
  </si>
  <si>
    <t>1Q 14</t>
  </si>
  <si>
    <t>May. 14</t>
  </si>
  <si>
    <t>Jun. 14</t>
  </si>
  <si>
    <t>2Q14</t>
  </si>
  <si>
    <t>Jul. 14</t>
  </si>
  <si>
    <t>Aug. 14</t>
  </si>
  <si>
    <t>Sep. 14</t>
  </si>
  <si>
    <t>Oct. 14</t>
  </si>
  <si>
    <t>3Q14</t>
  </si>
  <si>
    <t>Nov. 14</t>
  </si>
  <si>
    <t>Dec. 14</t>
  </si>
  <si>
    <t>Jan. 15</t>
  </si>
  <si>
    <t>4Q14</t>
  </si>
  <si>
    <t>Feb. 15</t>
  </si>
  <si>
    <t>Mar. 15</t>
  </si>
  <si>
    <t>1Q15</t>
  </si>
  <si>
    <t>Apr. 15</t>
  </si>
  <si>
    <t>Covered, LO, GWOR 286,000 lbs, 24 - 47 cars</t>
  </si>
  <si>
    <t>Conditions</t>
  </si>
  <si>
    <t>Covered, LO, GWOR 286K, 24-47</t>
  </si>
  <si>
    <t>Covered, LO, GWOR 286K, 24-48 cars</t>
  </si>
  <si>
    <t>BNSF 4022-M Item 46107</t>
  </si>
  <si>
    <t>BNSF 4022-M Item 44106</t>
  </si>
  <si>
    <t>BNSF 4022-M Item 45347</t>
  </si>
  <si>
    <t>shuttles, 286k lbs, 110-120 cars</t>
  </si>
  <si>
    <t>BNSF 4022-M Item 45447</t>
  </si>
  <si>
    <t>BNSF 4022-M Item 39013</t>
  </si>
  <si>
    <t>Covered, LO, GWOR 286K, GTE 5001 cu ft, 110-120</t>
  </si>
  <si>
    <t>BNSF 4022-M Item 39010</t>
  </si>
  <si>
    <t>Covered, LO, GTE 5001 cu ft, 110-120 cars</t>
  </si>
  <si>
    <t>BNSF 4022-M Item 69105</t>
  </si>
  <si>
    <t>CN T 004051 Item 1108000</t>
  </si>
  <si>
    <t>COVERED HOPPER, JUMBO, &gt; 5149 CUBIC FT CAPACITY, Private - Zero Mileage Comp., 25-49 cars</t>
  </si>
  <si>
    <t>Price ID 227913098, Price applies on less than 65 unit train carload shipments, in covered hoppers cars, when the equipment tare weight plus lading weight is greater than 268,000 pounds, only in railroad owned or leased equipment.</t>
  </si>
  <si>
    <t>Price ID 227914862, Price applies on less than 65 unit train carload shipments, in covered hoppers cars, when the equipment tare weight plus lading weight is greater than 268,000 pounds, only in railroad owned or leased equipment.</t>
  </si>
  <si>
    <t>Price ID 227915486, Price applies on less than 65 unit train carload shipments, in covered hoppers cars, when the equipment tare weight plus lading weight is greater than 268,000 pounds, only in railroad owned or leased equipment.</t>
  </si>
  <si>
    <t>Price ID 227917550, Price applies on less than 65 unit train carload shipments, in covered hoppers cars, when the equipment tare weight plus lading weight is greater than 268,000 pounds, only in railroad owned or leased equipment.</t>
  </si>
  <si>
    <t>Price ID 227914190, Price applies on less than 65 unit train carload shipments, in covered hoppers cars, when the equipment tare weight plus lading weight is greater than 268,000 pounds, only in railroad owned or leased equipment.</t>
  </si>
  <si>
    <t>Price ID 227918982, Price applies on 90 cars per shipment, in covered hoppers cars, when the equipment tare weight plus lading weight is greater than 268,000 pounds, only in railroad owned or leased equipment.</t>
  </si>
  <si>
    <t>Price ID 227915490, Price applies on 90 cars per shipment, in covered hoppers cars, when the equipment tare weight plus lading weight is greater than 268,000 pounds, only in railroad owned or leased equipment.</t>
  </si>
  <si>
    <t xml:space="preserve">Price applies in cars whose total allowable weight on rail is 0286000 to 0999999 LB and Subject to a minimum tender of 00000092 carloads per shipment and a maximum of 00000104 carloads </t>
  </si>
  <si>
    <t>UP 4052 Item 9171-AJ</t>
  </si>
  <si>
    <t xml:space="preserve">Price applies in cars whose total allowable weight on rail is 0286000 to 0999999 LB and Subject to a minimum tender of 00000069 carloads per shipment and a maximum of 00000091 carloads </t>
  </si>
  <si>
    <t>UP 4052 Item 7021-AS</t>
  </si>
  <si>
    <t>UP 4052 Item 9045-Y</t>
  </si>
  <si>
    <t xml:space="preserve">Large Covered Hopper, 69-91 cars, Lading must be loaded in equipment with a capacity of 0005001 to 0009999 cubic feet . Or Price applies in cars whose total allowable weight on rail is 0286000 to 0999999 LB </t>
  </si>
  <si>
    <t>UP 4051 Item 2205.000-AL</t>
  </si>
  <si>
    <t>UP 4051 Item 2606.000-R</t>
  </si>
  <si>
    <t>UP 4051 Item 1132.000-AV</t>
  </si>
  <si>
    <t>UP 4051 Item 2320.000-AU</t>
  </si>
  <si>
    <t>UP 4051 Item 1144.000-AR</t>
  </si>
  <si>
    <t>UP 4052 Item 6021-AJ</t>
  </si>
  <si>
    <t xml:space="preserve">Large Covered Hopper, 92-106 cars, Lading must be loaded in equipment with a capacity of 0005001 to 0009999 cubic feet . Or Price applies in cars whose total allowable weight on rail is 0286000 to 0999999 LB </t>
  </si>
  <si>
    <t>UP 4051 Item 2240.000-Y</t>
  </si>
  <si>
    <t>UP 4051 Item 1301-AK</t>
  </si>
  <si>
    <t>BNSF 4022-M Item 43910</t>
  </si>
  <si>
    <t>Covered, LO, 286,000 lbs, 110-120 cars, shuttles</t>
  </si>
  <si>
    <t>Covered, LO, 286K, 110-120 shuttle/DET</t>
  </si>
  <si>
    <t>BNSF 4022-M Item 46307</t>
  </si>
  <si>
    <t>UP 4052 Item 7101-BT</t>
  </si>
  <si>
    <t>May. 15</t>
  </si>
  <si>
    <t>Jun. 15</t>
  </si>
  <si>
    <t>2Q15</t>
  </si>
  <si>
    <t>Jul. 15</t>
  </si>
  <si>
    <t>Price ID 227917502, Price applies on less than 65 unit train carload shipments, in covered hoppers cars, when the equipment tare weight plus lading weight is greater than 268,000 pounds, only in railroad owned or leased equipment. COL19 C114 RR LTT DSW</t>
  </si>
  <si>
    <t>Aug. 15</t>
  </si>
  <si>
    <t xml:space="preserve">Covered, LO, GWOR 286K, GTE 5001 cu ft, 110-120, 4022 C4 SHTL EQCW HI HVY-2 </t>
  </si>
  <si>
    <t>Covered, LO, GWOR 286K, GTE 5001 cu ft, 110-120, 4022 C4 SHTL EQCW HI HVY-2</t>
  </si>
  <si>
    <t>Oct. 15</t>
  </si>
  <si>
    <t>Sep. 15</t>
  </si>
  <si>
    <t>Nov. 15</t>
  </si>
  <si>
    <t>Date</t>
  </si>
  <si>
    <t>Tariff/mt</t>
  </si>
  <si>
    <t>Tariff/car</t>
  </si>
  <si>
    <t>FSC/mile</t>
  </si>
  <si>
    <t>Tariff/bushel</t>
  </si>
  <si>
    <t>FSC/car</t>
  </si>
  <si>
    <t>TariffPlusFSC/car</t>
  </si>
  <si>
    <t>TariffPlusFSC/mt</t>
  </si>
  <si>
    <t>TariffPlusFSC/bushel</t>
  </si>
  <si>
    <t>TPF/car y2y</t>
  </si>
  <si>
    <t>Tariff/car y2y</t>
  </si>
  <si>
    <t>Origin State</t>
  </si>
  <si>
    <t>Dec. 15</t>
  </si>
  <si>
    <t>Jan. 16</t>
  </si>
  <si>
    <t>Feb. 16</t>
  </si>
  <si>
    <t>Mar. 16</t>
  </si>
  <si>
    <t>Apr. 16</t>
  </si>
  <si>
    <t>3Q15</t>
  </si>
  <si>
    <t>4Q15</t>
  </si>
  <si>
    <t>1Q16</t>
  </si>
  <si>
    <t>May. 16</t>
  </si>
  <si>
    <t>Jun. 16</t>
  </si>
  <si>
    <t>Jul. 16</t>
  </si>
  <si>
    <t>BNSF 4022, Item 61011, Series M</t>
  </si>
  <si>
    <t>BNSF 4022, Item 33945, Series M</t>
  </si>
  <si>
    <t>Aug. 16</t>
  </si>
  <si>
    <t>Destination State</t>
  </si>
  <si>
    <t>Origin City</t>
  </si>
  <si>
    <t>KS</t>
  </si>
  <si>
    <t>Grand Forks</t>
  </si>
  <si>
    <t>ND</t>
  </si>
  <si>
    <t>Sioux Falls</t>
  </si>
  <si>
    <t>SD</t>
  </si>
  <si>
    <t>Amarillo</t>
  </si>
  <si>
    <t>TX</t>
  </si>
  <si>
    <t>Champaign-Urbana</t>
  </si>
  <si>
    <t>IL</t>
  </si>
  <si>
    <t>Toledo</t>
  </si>
  <si>
    <t>OH</t>
  </si>
  <si>
    <t>Des Moines</t>
  </si>
  <si>
    <t>IA</t>
  </si>
  <si>
    <t>Indianapolis</t>
  </si>
  <si>
    <t>IN</t>
  </si>
  <si>
    <t>Minneapolis</t>
  </si>
  <si>
    <t>MN</t>
  </si>
  <si>
    <t>Great Falls</t>
  </si>
  <si>
    <t>Chicago</t>
  </si>
  <si>
    <t>Lincoln</t>
  </si>
  <si>
    <t>NE</t>
  </si>
  <si>
    <t>Council Bluffs</t>
  </si>
  <si>
    <t>Fargo</t>
  </si>
  <si>
    <t>Grand Island</t>
  </si>
  <si>
    <t>Destination City</t>
  </si>
  <si>
    <t>St. Louis</t>
  </si>
  <si>
    <t>MO</t>
  </si>
  <si>
    <t>Dulth-Superior</t>
  </si>
  <si>
    <t>Los Angeles</t>
  </si>
  <si>
    <t>CA</t>
  </si>
  <si>
    <t>New Orleans</t>
  </si>
  <si>
    <t>LA</t>
  </si>
  <si>
    <t>Galveston-Houston</t>
  </si>
  <si>
    <t>Raleigh</t>
  </si>
  <si>
    <t>NC</t>
  </si>
  <si>
    <t>Davenport</t>
  </si>
  <si>
    <t>Atlanta</t>
  </si>
  <si>
    <t>GA</t>
  </si>
  <si>
    <t>Knoxville</t>
  </si>
  <si>
    <t>TN</t>
  </si>
  <si>
    <t>Little Rock</t>
  </si>
  <si>
    <t>AR</t>
  </si>
  <si>
    <t>Huntsville</t>
  </si>
  <si>
    <t>AL</t>
  </si>
  <si>
    <t>Portland</t>
  </si>
  <si>
    <t>OR</t>
  </si>
  <si>
    <t>Albany</t>
  </si>
  <si>
    <t>NY</t>
  </si>
  <si>
    <t>Tacoma</t>
  </si>
  <si>
    <t>WA</t>
  </si>
  <si>
    <t>Stockton</t>
  </si>
  <si>
    <t>Sep. 16</t>
  </si>
  <si>
    <t>Oct. 16</t>
  </si>
  <si>
    <t>Nov. 16</t>
  </si>
  <si>
    <t>Dec. 16</t>
  </si>
  <si>
    <t>Jan. 17</t>
  </si>
  <si>
    <t>Feb. 17</t>
  </si>
  <si>
    <t>Mar. 17</t>
  </si>
  <si>
    <t>Apr. 17</t>
  </si>
  <si>
    <t>May. 17</t>
  </si>
  <si>
    <t>Jun. 17</t>
  </si>
  <si>
    <t>Corn, Soybeans</t>
  </si>
  <si>
    <t>DULUTH, MN</t>
  </si>
  <si>
    <t>2Q16</t>
  </si>
  <si>
    <t>3Q16</t>
  </si>
  <si>
    <t>4Q16</t>
  </si>
  <si>
    <t>1Q17</t>
  </si>
  <si>
    <t>Jul. 17</t>
  </si>
  <si>
    <t>Aug. 17</t>
  </si>
  <si>
    <t>Sep. 17</t>
  </si>
  <si>
    <t>Notes</t>
  </si>
  <si>
    <t>n/a</t>
  </si>
  <si>
    <t>Oct. 17</t>
  </si>
  <si>
    <t>Nov. 17</t>
  </si>
  <si>
    <t>Dec. 17</t>
  </si>
  <si>
    <t>Jan. 18</t>
  </si>
  <si>
    <t>Feb. 18</t>
  </si>
  <si>
    <t>Mar. 18</t>
  </si>
  <si>
    <t>Apr. 18</t>
  </si>
  <si>
    <t>May. 18</t>
  </si>
  <si>
    <t>Jun. 18</t>
  </si>
  <si>
    <t>Jul. 18</t>
  </si>
  <si>
    <t>Aug. 18</t>
  </si>
  <si>
    <t>Sep. 18</t>
  </si>
  <si>
    <t>Oct. 18</t>
  </si>
  <si>
    <t>Nov. 18</t>
  </si>
  <si>
    <t>Dec. 18</t>
  </si>
  <si>
    <t>TPF/mt 3month avg</t>
  </si>
  <si>
    <t>1Q18</t>
  </si>
  <si>
    <t>Jan. 19</t>
  </si>
  <si>
    <t>Feb. 19</t>
  </si>
  <si>
    <t>Mar. 19</t>
  </si>
  <si>
    <t>Apr. 19</t>
  </si>
  <si>
    <t>May. 19</t>
  </si>
  <si>
    <t>Jun. 19</t>
  </si>
  <si>
    <t>Jul. 19</t>
  </si>
  <si>
    <t>Aug. 19</t>
  </si>
  <si>
    <t>Sep. 19</t>
  </si>
  <si>
    <t>Oct. 19</t>
  </si>
  <si>
    <t>Nov. 19</t>
  </si>
  <si>
    <t>Dec. 19</t>
  </si>
  <si>
    <t>1Q19</t>
  </si>
  <si>
    <t>..In February 2015, BNSF began including the fuel surcharge within the tariff rate. 'Terms and Conditions' under the rates each say that 'This price is not subject to a fuel surcharge.'</t>
  </si>
  <si>
    <t>..Tariff document for UP Selected Historical Rates--UP 4051-C-4000-[O through R]--expired June 30, 2017. New document for corn and soybeans--UP 4051 (1000)--became effective December 1, 2017.</t>
  </si>
  <si>
    <t>..Beginning in October 2017, wheat from Chicago to Albany on CSX was "C114, RR, 90, OSW" meaning switching charges are absorbed at origin. Formerly, it was "C114, RR, 90, DSW" meaning switching charges are absorbed at destination.</t>
  </si>
  <si>
    <r>
      <t>..Beginning in October 2017, CSX posted tariffs for "</t>
    </r>
    <r>
      <rPr>
        <u/>
        <sz val="11"/>
        <color theme="1"/>
        <rFont val="Calibri"/>
        <family val="2"/>
        <scheme val="minor"/>
      </rPr>
      <t>less than 90</t>
    </r>
    <r>
      <rPr>
        <sz val="11"/>
        <color theme="1"/>
        <rFont val="Calibri"/>
        <family val="2"/>
        <scheme val="minor"/>
      </rPr>
      <t xml:space="preserve"> unit train carload shipments" and "</t>
    </r>
    <r>
      <rPr>
        <u/>
        <sz val="11"/>
        <color theme="1"/>
        <rFont val="Calibri"/>
        <family val="2"/>
        <scheme val="minor"/>
      </rPr>
      <t>90</t>
    </r>
    <r>
      <rPr>
        <sz val="11"/>
        <color theme="1"/>
        <rFont val="Calibri"/>
        <family val="2"/>
        <scheme val="minor"/>
      </rPr>
      <t xml:space="preserve"> cars per shipment" (not 65).</t>
    </r>
  </si>
  <si>
    <t xml:space="preserve">..Per UP Annoucement AG2018-24 (posted July 10, 2018), https://www.up.com/customers/announcements/agriculturalproducts/domesticcornfeedgrainsandsoybeans/AG2018-24.html: Beginning in October 2018, UP no longer published a rate from Des Moines, IA to Russellville, AR ("Little Rock" in Table 7) for corn. These tariffs were formerly under UP 4051 Item 2205, which expired 9/30/2018. Effective October 2018, "Corn to Arkansas" rates moved under UP 4051 Item 2210. The closest UP location to Des Moines (to continue providing a proxy) is Avon, IA. As a comparison, "Des Moines to Russellville, 69-91 cars, 286K pound cars" was $3,609 per car for September 2018. "Avon to Russellville, 69-91 cars, 286K pound cars" was $3,775 from October 1, 2017 to September 30, 2018 and $3,860 from October 1, 2018 to June 30, 2019. Rates for 69-91 car service expires July 1, 2019. </t>
  </si>
  <si>
    <t xml:space="preserve">..Per UP Annoucement AG2018-24 (posted July 10, 2018), https://www.up.com/customers/announcements/agriculturalproducts/domesticcornfeedgrainsandsoybeans/AG2018-24.html: Beginning in October 2018, UP no longer published a rate from Des Moines, IA to Brawley, CA ("Los Angeles" in Table 7) for corn. These tariffs were formerly under UP 4051 Item 2320.000, which expired 9/30/2018. Effective October 2018, "Corn to Arizona/Imperial Valley California" rates moved under UP 4051 Item 2310. The closest UP location to Des Moines (to continue providing a proxy) is Avon, IA. As a comparison, "Des Moines to Brawley, 69-91 cars, 286K pound cars" per car was $5,327 for September 2018. "Avon to Brawley, 69-91 cars, 286K pound cars" was $5,630 from October 1, 2017 to September 30, 2018 and $5,720 from October 1, 2018 to June 30, 2019. Rates for 69-91 car service expires July 1, 2019. </t>
  </si>
  <si>
    <t>..Per UP Annoucement AG2019-13 (posted April 22, 2019), https://www.up.com/customers/announcements/agriculturalproducts/wheatandfoodgrains/AG2019-13.html: "On June 1, 2019, Union Pacific will be taking selective increases on the UP 4052 tariff. See attachment for information by current tariff item as to the action being taken along with the destination groupings for certain items.   
   ...Corpus Christi vs. Houston rate spreads - In addition to the $125 rate increase, rate spreads for Corpus Christi, relative to Houston/Galveston/Galena Park/Beaumont destinations, will increase from the current spread of $65 to $120 to be consistent with our feed grain spreads as published in UP 4051 
   ...Light axle rates will be published at an 8.8% discount to the corresponding heavy axle rate
   ...All split train rates along with 75 car train rates will expire
   ...Unit train sizes will now be consistent with UP 4051. Rates will be offered for 92 to 106 cars and a minimum of 107 cars"
UP 4052 as of 6.1.2019: https://www.up.com/cs/groups/public/@uprr/@customers/@agriculturalproducts/documents/up_pdf_nativedocs/pdf_up_wheat_items.pdf
Geography Groupings: https://www.up.com/cs/groups/public/@uprr/@customers/@agriculturalproducts/documents/up_pdf_nativedocs/pdf_up_wheat_geo_groups.pdf</t>
  </si>
  <si>
    <t>2Q19</t>
  </si>
  <si>
    <t>..Beginning in October 2019, CSX no longer offered a rate for 90-car shipments of wheat from Chicago to Albany. Rate quoted is for less-than-90-car shipments.</t>
  </si>
  <si>
    <t>Jan. 20</t>
  </si>
  <si>
    <t>Feb. 20</t>
  </si>
  <si>
    <t>Mar. 20</t>
  </si>
  <si>
    <t>Apr. 20</t>
  </si>
  <si>
    <t>May. 20</t>
  </si>
  <si>
    <t>Jun. 20</t>
  </si>
  <si>
    <t>Jul. 20</t>
  </si>
  <si>
    <t>Aug. 20</t>
  </si>
  <si>
    <t>Sep. 20</t>
  </si>
  <si>
    <t>Oct. 20</t>
  </si>
  <si>
    <t>Nov. 20</t>
  </si>
  <si>
    <t>Dec. 20</t>
  </si>
  <si>
    <t>Colby</t>
  </si>
  <si>
    <t>Wichita</t>
  </si>
  <si>
    <t xml:space="preserve">Colby, KS </t>
  </si>
  <si>
    <t>1Q20</t>
  </si>
  <si>
    <t>2Q20</t>
  </si>
  <si>
    <t>Jan. 21</t>
  </si>
  <si>
    <t>Feb. 21</t>
  </si>
  <si>
    <t>Mar. 21</t>
  </si>
  <si>
    <t>Apr. 21</t>
  </si>
  <si>
    <t>May. 21</t>
  </si>
  <si>
    <t>Jun. 21</t>
  </si>
  <si>
    <t>Jul. 21</t>
  </si>
  <si>
    <t>Aug. 21</t>
  </si>
  <si>
    <t>Sep. 21</t>
  </si>
  <si>
    <t>Oct. 21</t>
  </si>
  <si>
    <t>Nov. 21</t>
  </si>
  <si>
    <t>Dec. 21</t>
  </si>
  <si>
    <t>1Q21</t>
  </si>
  <si>
    <t>..On May 31, 2019, UP 4052 Item 9171 expired. UP 4052 Item 9173 (Shuttles - Saint Louis &amp; East St Louis Termination) was used going forward (286+ pounds, 92-106 cars).</t>
  </si>
  <si>
    <t>..On July 31, 2021, BNSF 4022 Item 45347 expired. Used BNSF4022 Item 45452 going forward.</t>
  </si>
  <si>
    <t>..On July 31, 2021, BNSF 4022 Item 45447 expired. Used BNSF4022 Item 45700 going forward.</t>
  </si>
  <si>
    <t>Jan. 22</t>
  </si>
  <si>
    <t>Feb. 22</t>
  </si>
  <si>
    <t>Mar. 22</t>
  </si>
  <si>
    <t>Apr. 22</t>
  </si>
  <si>
    <t>May. 22</t>
  </si>
  <si>
    <t>Jun. 22</t>
  </si>
  <si>
    <t>Jul. 22</t>
  </si>
  <si>
    <t>Aug. 22</t>
  </si>
  <si>
    <t>Sep. 22</t>
  </si>
  <si>
    <t>Oct. 22</t>
  </si>
  <si>
    <t>Nov. 22</t>
  </si>
  <si>
    <t>Dec. 22</t>
  </si>
  <si>
    <t>..On "Selected Hist. Rates" tab, monthly data from January 2014 through December 2019 is hidden. To unhide, select Rows 9 and 82 (and 127 and 200), right-click, click "Unhide."</t>
  </si>
  <si>
    <t>..Beginning late January 2022, UP "removed short train rates due to no longer utilized" on the wheat origin-destination pairs to LA and TX and on the 3 soybean origin-destination pairs. (These are marked as Notes on the Data tab.)</t>
  </si>
  <si>
    <t>2Q21</t>
  </si>
  <si>
    <t>3Q21</t>
  </si>
  <si>
    <t>4Q21</t>
  </si>
  <si>
    <t xml:space="preserve"> </t>
  </si>
  <si>
    <t>1Q22</t>
  </si>
  <si>
    <t>3Q22</t>
  </si>
  <si>
    <t>2Q22</t>
  </si>
  <si>
    <t>Jan. 23</t>
  </si>
  <si>
    <t>Feb. 23</t>
  </si>
  <si>
    <t>Mar. 23</t>
  </si>
  <si>
    <t>Apr. 23</t>
  </si>
  <si>
    <t>May. 23</t>
  </si>
  <si>
    <t>Jun. 23</t>
  </si>
  <si>
    <t>Jul. 23</t>
  </si>
  <si>
    <t>Aug. 23</t>
  </si>
  <si>
    <t>Sep. 23</t>
  </si>
  <si>
    <t>Oct. 23</t>
  </si>
  <si>
    <t>Nov. 23</t>
  </si>
  <si>
    <t>Dec. 23</t>
  </si>
  <si>
    <t>1Q23</t>
  </si>
  <si>
    <t>4Q22</t>
  </si>
  <si>
    <t>Source: BNSF Railway, Canadian National Railway, CSX Transportation, and Union Pacific Railroad.</t>
  </si>
  <si>
    <t>Note: A unit train refers to shipments of at least 25 cars. Shuttle train rates are generally available for qualified shipments of 75-120 cars that meet railroad efficiency requirements. The table assumes 111 short tons (100.7 metric tons) per car, 56 pounds per bushel of corn, and 60 pounds per bushel of wheat and soybeans. Percentage change year to year (Y/Y) is calculated using the tariff rate plus fuel surcharge.</t>
  </si>
  <si>
    <t>Percent
Change
Y/Y</t>
  </si>
  <si>
    <t>Tariff plus
surcharge per bushel</t>
  </si>
  <si>
    <t>Tariff plus
surcharge per
metric ton</t>
  </si>
  <si>
    <t>Tariff
rate/car</t>
  </si>
  <si>
    <t>Destination region</t>
  </si>
  <si>
    <t>Origin region</t>
  </si>
  <si>
    <t>Table 7: Tariff rail rates for shuttle train shipments</t>
  </si>
  <si>
    <t>Table 6: Tariff rail rates for unit train shipments</t>
  </si>
  <si>
    <t>..Beginning in November 2017, CN did not offer a rate out of Glenville, MN (no longer active). Switched to London, MN, per CN recommendation. Same conditions apply (private car, 24-49 cars). Mileage for fuel surcharge updated in December 2023 back to November 2017.</t>
  </si>
  <si>
    <t>..On December 14, corrected CSX fuel surcharges, which are included in the public tariffs (see note in Figure 7 data).</t>
  </si>
  <si>
    <t>Jan. 24</t>
  </si>
  <si>
    <t>Feb. 24</t>
  </si>
  <si>
    <t>Mar. 24</t>
  </si>
  <si>
    <t>Apr. 24</t>
  </si>
  <si>
    <t>May. 24</t>
  </si>
  <si>
    <t>Jun. 24</t>
  </si>
  <si>
    <t>Jul. 24</t>
  </si>
  <si>
    <t>Aug. 24</t>
  </si>
  <si>
    <t>Sep. 24</t>
  </si>
  <si>
    <t>Oct. 24</t>
  </si>
  <si>
    <t>Nov. 24</t>
  </si>
  <si>
    <t>Dec. 24</t>
  </si>
  <si>
    <t>..Beginning January 2024, BNSF did not offer a wheat shuttle rate from North Grand Forks, ND, to Houston, TX (the seventh BNSF rate listed). Switched the origin to Thompson, ND, 24 miles south (same conditions apply: shuttles, 286k lbs, 110-120 cars). Northern wheat to the Texas Gulf and Mexico are published in a BNSF 4022, Item 46700.</t>
  </si>
  <si>
    <t>2Q23</t>
  </si>
  <si>
    <t>3Q23</t>
  </si>
  <si>
    <t>4Q23</t>
  </si>
  <si>
    <t>1Q24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</si>
</sst>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_____);_(* \(#,##0\);_(* &quot;-&quot;_);_(@_)"/>
    <numFmt numFmtId="165" formatCode="&quot;$&quot;#,##0___________);\(&quot;$&quot;#,##0\)"/>
    <numFmt numFmtId="166" formatCode="[$$-409]#,##0"/>
    <numFmt numFmtId="167" formatCode="_(* #,##0_);_(* \(#,##0\);_(* &quot;-&quot;??_);_(@_)"/>
    <numFmt numFmtId="168" formatCode="0.0%"/>
    <numFmt numFmtId="169" formatCode="&quot;$&quot;#,##0.00"/>
    <numFmt numFmtId="170" formatCode="mmm\ yyyy"/>
    <numFmt numFmtId="171" formatCode="[$$-409]#,##0.00"/>
    <numFmt numFmtId="172" formatCode="mmmm\ yyyy"/>
  </numFmts>
  <fonts count="3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Times New Roman"/>
      <family val="1"/>
    </font>
    <font>
      <b/>
      <sz val="11"/>
      <color indexed="8"/>
      <name val="Times New Roman"/>
      <family val="1"/>
    </font>
    <font>
      <b/>
      <sz val="10"/>
      <color indexed="8"/>
      <name val="Times New Roman"/>
      <family val="1"/>
    </font>
    <font>
      <b/>
      <sz val="9"/>
      <color indexed="8"/>
      <name val="Times New Roman"/>
      <family val="1"/>
    </font>
    <font>
      <b/>
      <sz val="9"/>
      <name val="Times New Roman"/>
      <family val="1"/>
    </font>
    <font>
      <sz val="10"/>
      <name val="Times New Roman"/>
      <family val="1"/>
    </font>
    <font>
      <sz val="10"/>
      <color indexed="8"/>
      <name val="Times New Roman"/>
      <family val="1"/>
    </font>
    <font>
      <sz val="8"/>
      <name val="Times New Roman"/>
      <family val="1"/>
    </font>
    <font>
      <sz val="12"/>
      <name val="Arial"/>
      <family val="2"/>
    </font>
    <font>
      <sz val="10"/>
      <name val="Arial"/>
      <family val="2"/>
    </font>
    <font>
      <b/>
      <sz val="9"/>
      <color indexed="81"/>
      <name val="Tahoma"/>
      <family val="2"/>
    </font>
    <font>
      <sz val="9"/>
      <color indexed="81"/>
      <name val="Tahoma"/>
      <family val="2"/>
    </font>
    <font>
      <sz val="8"/>
      <color theme="1"/>
      <name val="Verdana"/>
      <family val="2"/>
    </font>
    <font>
      <b/>
      <u/>
      <sz val="11"/>
      <color theme="1"/>
      <name val="Calibri"/>
      <family val="2"/>
      <scheme val="minor"/>
    </font>
    <font>
      <u/>
      <sz val="11"/>
      <color theme="1"/>
      <name val="Calibri"/>
      <family val="2"/>
      <scheme val="minor"/>
    </font>
    <font>
      <b/>
      <sz val="11"/>
      <name val="Calibri"/>
      <family val="2"/>
      <scheme val="minor"/>
    </font>
    <font>
      <sz val="11"/>
      <name val="Calibri"/>
      <family val="2"/>
      <scheme val="minor"/>
    </font>
    <font>
      <sz val="10"/>
      <color theme="1"/>
      <name val="Times New Roman"/>
      <family val="1"/>
    </font>
    <font>
      <b/>
      <sz val="11"/>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42"/>
        <bgColor indexed="64"/>
      </patternFill>
    </fill>
    <fill>
      <patternFill patternType="solid">
        <fgColor indexed="65"/>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6"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06">
    <xf numFmtId="0" fontId="0" fillId="0" borderId="0" xfId="0"/>
    <xf numFmtId="0" fontId="0" fillId="33" borderId="0" xfId="0" applyFill="1"/>
    <xf numFmtId="0" fontId="19" fillId="33" borderId="10" xfId="0" applyFont="1" applyFill="1" applyBorder="1" applyAlignment="1">
      <alignment horizontal="left"/>
    </xf>
    <xf numFmtId="0" fontId="19" fillId="33" borderId="10" xfId="0" applyFont="1" applyFill="1" applyBorder="1" applyAlignment="1">
      <alignment horizontal="center"/>
    </xf>
    <xf numFmtId="164" fontId="19" fillId="33" borderId="10" xfId="0" applyNumberFormat="1" applyFont="1" applyFill="1" applyBorder="1" applyAlignment="1">
      <alignment horizontal="center"/>
    </xf>
    <xf numFmtId="165" fontId="20" fillId="33" borderId="10" xfId="0" applyNumberFormat="1" applyFont="1" applyFill="1" applyBorder="1" applyAlignment="1">
      <alignment horizontal="center"/>
    </xf>
    <xf numFmtId="0" fontId="25" fillId="33" borderId="0" xfId="0" applyFont="1" applyFill="1" applyAlignment="1">
      <alignment horizontal="left"/>
    </xf>
    <xf numFmtId="0" fontId="23" fillId="33" borderId="0" xfId="0" applyFont="1" applyFill="1" applyAlignment="1">
      <alignment horizontal="center"/>
    </xf>
    <xf numFmtId="164" fontId="23" fillId="33" borderId="0" xfId="0" applyNumberFormat="1" applyFont="1" applyFill="1" applyAlignment="1">
      <alignment horizontal="center"/>
    </xf>
    <xf numFmtId="165" fontId="23" fillId="33" borderId="0" xfId="0" applyNumberFormat="1" applyFont="1" applyFill="1" applyAlignment="1">
      <alignment horizontal="center"/>
    </xf>
    <xf numFmtId="0" fontId="16" fillId="0" borderId="0" xfId="0" applyFont="1"/>
    <xf numFmtId="14" fontId="0" fillId="0" borderId="0" xfId="0" applyNumberFormat="1"/>
    <xf numFmtId="2" fontId="0" fillId="0" borderId="0" xfId="0" applyNumberFormat="1" applyAlignment="1">
      <alignment horizontal="right"/>
    </xf>
    <xf numFmtId="0" fontId="0" fillId="0" borderId="12" xfId="0" applyBorder="1"/>
    <xf numFmtId="167" fontId="0" fillId="0" borderId="0" xfId="46" applyNumberFormat="1" applyFont="1"/>
    <xf numFmtId="167" fontId="0" fillId="0" borderId="0" xfId="0" applyNumberFormat="1"/>
    <xf numFmtId="2" fontId="0" fillId="0" borderId="0" xfId="0" applyNumberFormat="1"/>
    <xf numFmtId="1" fontId="0" fillId="0" borderId="0" xfId="0" applyNumberFormat="1"/>
    <xf numFmtId="0" fontId="0" fillId="37" borderId="0" xfId="0" applyFill="1"/>
    <xf numFmtId="0" fontId="0" fillId="0" borderId="0" xfId="0" quotePrefix="1"/>
    <xf numFmtId="0" fontId="0" fillId="36" borderId="0" xfId="0" applyFill="1"/>
    <xf numFmtId="0" fontId="30" fillId="0" borderId="0" xfId="0" applyFont="1"/>
    <xf numFmtId="1" fontId="0" fillId="33" borderId="0" xfId="47" applyNumberFormat="1" applyFont="1" applyFill="1"/>
    <xf numFmtId="1" fontId="20" fillId="33" borderId="10" xfId="47" applyNumberFormat="1" applyFont="1" applyFill="1" applyBorder="1" applyAlignment="1" applyProtection="1">
      <alignment horizontal="center"/>
    </xf>
    <xf numFmtId="1" fontId="23" fillId="33" borderId="0" xfId="47" applyNumberFormat="1" applyFont="1" applyFill="1" applyBorder="1" applyAlignment="1">
      <alignment horizontal="center"/>
    </xf>
    <xf numFmtId="1" fontId="0" fillId="0" borderId="0" xfId="47" applyNumberFormat="1" applyFont="1"/>
    <xf numFmtId="169" fontId="0" fillId="33" borderId="0" xfId="0" applyNumberFormat="1" applyFill="1"/>
    <xf numFmtId="169" fontId="20" fillId="33" borderId="10" xfId="0" applyNumberFormat="1" applyFont="1" applyFill="1" applyBorder="1" applyAlignment="1">
      <alignment horizontal="center"/>
    </xf>
    <xf numFmtId="169" fontId="23" fillId="33" borderId="0" xfId="0" applyNumberFormat="1" applyFont="1" applyFill="1" applyAlignment="1">
      <alignment horizontal="center"/>
    </xf>
    <xf numFmtId="169" fontId="0" fillId="0" borderId="0" xfId="0" applyNumberFormat="1"/>
    <xf numFmtId="167" fontId="0" fillId="0" borderId="0" xfId="46" applyNumberFormat="1" applyFont="1" applyFill="1"/>
    <xf numFmtId="0" fontId="16" fillId="37" borderId="0" xfId="0" applyFont="1" applyFill="1"/>
    <xf numFmtId="0" fontId="0" fillId="35" borderId="0" xfId="0" applyFill="1"/>
    <xf numFmtId="169" fontId="0" fillId="35" borderId="0" xfId="0" applyNumberFormat="1" applyFill="1"/>
    <xf numFmtId="1" fontId="0" fillId="35" borderId="0" xfId="47" applyNumberFormat="1" applyFont="1" applyFill="1"/>
    <xf numFmtId="0" fontId="0" fillId="0" borderId="0" xfId="0" applyAlignment="1">
      <alignment horizontal="right"/>
    </xf>
    <xf numFmtId="0" fontId="31" fillId="36" borderId="0" xfId="0" applyFont="1" applyFill="1" applyAlignment="1">
      <alignment horizontal="center"/>
    </xf>
    <xf numFmtId="0" fontId="18" fillId="33" borderId="0" xfId="0" applyFont="1" applyFill="1"/>
    <xf numFmtId="0" fontId="23" fillId="36" borderId="0" xfId="0" applyFont="1" applyFill="1"/>
    <xf numFmtId="0" fontId="24" fillId="36" borderId="0" xfId="0" applyFont="1" applyFill="1"/>
    <xf numFmtId="0" fontId="33" fillId="0" borderId="0" xfId="0" applyFont="1" applyAlignment="1">
      <alignment horizontal="left"/>
    </xf>
    <xf numFmtId="4" fontId="33" fillId="0" borderId="0" xfId="43" applyNumberFormat="1" applyFont="1" applyAlignment="1" applyProtection="1">
      <alignment horizontal="left"/>
      <protection locked="0"/>
    </xf>
    <xf numFmtId="0" fontId="33" fillId="0" borderId="0" xfId="43" applyFont="1" applyAlignment="1" applyProtection="1">
      <alignment horizontal="left"/>
      <protection locked="0"/>
    </xf>
    <xf numFmtId="0" fontId="0" fillId="38" borderId="0" xfId="0" applyFill="1"/>
    <xf numFmtId="1" fontId="0" fillId="38" borderId="0" xfId="0" applyNumberFormat="1" applyFill="1"/>
    <xf numFmtId="2" fontId="0" fillId="38" borderId="0" xfId="0" applyNumberFormat="1" applyFill="1"/>
    <xf numFmtId="0" fontId="0" fillId="38" borderId="10" xfId="0" applyFill="1" applyBorder="1"/>
    <xf numFmtId="1" fontId="0" fillId="38" borderId="10" xfId="0" applyNumberFormat="1" applyFill="1" applyBorder="1"/>
    <xf numFmtId="2" fontId="0" fillId="38" borderId="10" xfId="0" applyNumberFormat="1" applyFill="1" applyBorder="1"/>
    <xf numFmtId="1" fontId="0" fillId="38" borderId="11" xfId="0" applyNumberFormat="1" applyFill="1" applyBorder="1"/>
    <xf numFmtId="2" fontId="0" fillId="38" borderId="11" xfId="0" applyNumberFormat="1" applyFill="1" applyBorder="1"/>
    <xf numFmtId="1" fontId="0" fillId="38" borderId="0" xfId="47" applyNumberFormat="1" applyFont="1" applyFill="1" applyBorder="1"/>
    <xf numFmtId="1" fontId="0" fillId="38" borderId="0" xfId="47" applyNumberFormat="1" applyFont="1" applyFill="1"/>
    <xf numFmtId="1" fontId="0" fillId="38" borderId="10" xfId="47" applyNumberFormat="1" applyFont="1" applyFill="1" applyBorder="1"/>
    <xf numFmtId="166" fontId="23" fillId="36" borderId="0" xfId="0" applyNumberFormat="1" applyFont="1" applyFill="1"/>
    <xf numFmtId="171" fontId="23" fillId="36" borderId="0" xfId="0" applyNumberFormat="1" applyFont="1" applyFill="1"/>
    <xf numFmtId="0" fontId="23" fillId="36" borderId="10" xfId="0" applyFont="1" applyFill="1" applyBorder="1"/>
    <xf numFmtId="166" fontId="23" fillId="36" borderId="10" xfId="0" applyNumberFormat="1" applyFont="1" applyFill="1" applyBorder="1"/>
    <xf numFmtId="171" fontId="23" fillId="36" borderId="10" xfId="0" applyNumberFormat="1" applyFont="1" applyFill="1" applyBorder="1"/>
    <xf numFmtId="3" fontId="23" fillId="36" borderId="0" xfId="0" applyNumberFormat="1" applyFont="1" applyFill="1"/>
    <xf numFmtId="3" fontId="23" fillId="36" borderId="10" xfId="0" applyNumberFormat="1" applyFont="1" applyFill="1" applyBorder="1"/>
    <xf numFmtId="0" fontId="34" fillId="38" borderId="0" xfId="0" applyFont="1" applyFill="1"/>
    <xf numFmtId="1" fontId="34" fillId="38" borderId="0" xfId="0" applyNumberFormat="1" applyFont="1" applyFill="1"/>
    <xf numFmtId="2" fontId="34" fillId="38" borderId="0" xfId="0" applyNumberFormat="1" applyFont="1" applyFill="1"/>
    <xf numFmtId="1" fontId="34" fillId="38" borderId="0" xfId="47" applyNumberFormat="1" applyFont="1" applyFill="1" applyBorder="1"/>
    <xf numFmtId="0" fontId="34" fillId="0" borderId="0" xfId="0" applyFont="1"/>
    <xf numFmtId="0" fontId="14" fillId="38" borderId="0" xfId="0" applyFont="1" applyFill="1"/>
    <xf numFmtId="0" fontId="0" fillId="36" borderId="0" xfId="0" applyFill="1" applyAlignment="1">
      <alignment wrapText="1"/>
    </xf>
    <xf numFmtId="0" fontId="23" fillId="33" borderId="0" xfId="0" applyFont="1" applyFill="1" applyAlignment="1">
      <alignment horizontal="left"/>
    </xf>
    <xf numFmtId="0" fontId="23" fillId="36" borderId="0" xfId="0" applyFont="1" applyFill="1" applyAlignment="1">
      <alignment horizontal="left" vertical="top"/>
    </xf>
    <xf numFmtId="0" fontId="0" fillId="0" borderId="0" xfId="0" applyAlignment="1">
      <alignment horizontal="left" vertical="center" indent="10"/>
    </xf>
    <xf numFmtId="0" fontId="36" fillId="36" borderId="0" xfId="0" applyFont="1" applyFill="1" applyAlignment="1">
      <alignment horizontal="left" vertical="top"/>
    </xf>
    <xf numFmtId="170" fontId="34" fillId="0" borderId="0" xfId="0" applyNumberFormat="1" applyFont="1" applyAlignment="1">
      <alignment horizontal="left"/>
    </xf>
    <xf numFmtId="0" fontId="34" fillId="0" borderId="0" xfId="0" applyFont="1" applyAlignment="1">
      <alignment horizontal="left"/>
    </xf>
    <xf numFmtId="170" fontId="34" fillId="0" borderId="10" xfId="0" applyNumberFormat="1" applyFont="1" applyBorder="1" applyAlignment="1">
      <alignment horizontal="left"/>
    </xf>
    <xf numFmtId="0" fontId="34" fillId="0" borderId="10" xfId="0" applyFont="1" applyBorder="1" applyAlignment="1">
      <alignment horizontal="left"/>
    </xf>
    <xf numFmtId="0" fontId="0" fillId="0" borderId="10" xfId="0" applyBorder="1"/>
    <xf numFmtId="2" fontId="34" fillId="0" borderId="0" xfId="0" applyNumberFormat="1" applyFont="1"/>
    <xf numFmtId="2" fontId="0" fillId="0" borderId="10" xfId="0" applyNumberFormat="1" applyBorder="1"/>
    <xf numFmtId="170" fontId="33" fillId="0" borderId="0" xfId="0" applyNumberFormat="1" applyFont="1" applyAlignment="1">
      <alignment horizontal="left"/>
    </xf>
    <xf numFmtId="170" fontId="0" fillId="0" borderId="0" xfId="0" applyNumberFormat="1"/>
    <xf numFmtId="2" fontId="0" fillId="0" borderId="11" xfId="0" applyNumberFormat="1" applyBorder="1"/>
    <xf numFmtId="168" fontId="0" fillId="0" borderId="10" xfId="47" applyNumberFormat="1" applyFont="1" applyFill="1" applyBorder="1"/>
    <xf numFmtId="1" fontId="21" fillId="34" borderId="11" xfId="47" applyNumberFormat="1" applyFont="1" applyFill="1" applyBorder="1" applyAlignment="1" applyProtection="1">
      <alignment horizontal="center" wrapText="1"/>
    </xf>
    <xf numFmtId="1" fontId="21" fillId="34" borderId="0" xfId="47" applyNumberFormat="1" applyFont="1" applyFill="1" applyBorder="1" applyAlignment="1" applyProtection="1">
      <alignment horizontal="center"/>
    </xf>
    <xf numFmtId="1" fontId="21" fillId="34" borderId="10" xfId="47" applyNumberFormat="1" applyFont="1" applyFill="1" applyBorder="1" applyAlignment="1" applyProtection="1">
      <alignment horizontal="center"/>
    </xf>
    <xf numFmtId="169" fontId="21" fillId="34" borderId="11" xfId="0" applyNumberFormat="1" applyFont="1" applyFill="1" applyBorder="1" applyAlignment="1">
      <alignment horizontal="center" wrapText="1"/>
    </xf>
    <xf numFmtId="169" fontId="21" fillId="34" borderId="0" xfId="0" applyNumberFormat="1" applyFont="1" applyFill="1" applyAlignment="1">
      <alignment horizontal="center"/>
    </xf>
    <xf numFmtId="169" fontId="21" fillId="34" borderId="10" xfId="0" applyNumberFormat="1" applyFont="1" applyFill="1" applyBorder="1" applyAlignment="1">
      <alignment horizontal="center"/>
    </xf>
    <xf numFmtId="0" fontId="23" fillId="36" borderId="11" xfId="0" applyFont="1" applyFill="1" applyBorder="1" applyAlignment="1">
      <alignment horizontal="left" vertical="top"/>
    </xf>
    <xf numFmtId="0" fontId="23" fillId="36" borderId="0" xfId="0" applyFont="1" applyFill="1" applyAlignment="1">
      <alignment horizontal="left" vertical="top"/>
    </xf>
    <xf numFmtId="165" fontId="21" fillId="34" borderId="11" xfId="0" applyNumberFormat="1" applyFont="1" applyFill="1" applyBorder="1" applyAlignment="1">
      <alignment horizontal="right" wrapText="1"/>
    </xf>
    <xf numFmtId="165" fontId="21" fillId="34" borderId="0" xfId="0" applyNumberFormat="1" applyFont="1" applyFill="1" applyAlignment="1">
      <alignment horizontal="right" wrapText="1"/>
    </xf>
    <xf numFmtId="165" fontId="21" fillId="34" borderId="10" xfId="0" applyNumberFormat="1" applyFont="1" applyFill="1" applyBorder="1" applyAlignment="1">
      <alignment horizontal="right" wrapText="1"/>
    </xf>
    <xf numFmtId="172" fontId="22" fillId="34" borderId="11" xfId="0" applyNumberFormat="1" applyFont="1" applyFill="1" applyBorder="1" applyAlignment="1">
      <alignment horizontal="center"/>
    </xf>
    <xf numFmtId="172" fontId="22" fillId="34" borderId="0" xfId="0" applyNumberFormat="1" applyFont="1" applyFill="1" applyAlignment="1">
      <alignment horizontal="center"/>
    </xf>
    <xf numFmtId="172" fontId="22" fillId="34" borderId="10" xfId="0" applyNumberFormat="1" applyFont="1" applyFill="1" applyBorder="1" applyAlignment="1">
      <alignment horizontal="center"/>
    </xf>
    <xf numFmtId="0" fontId="21" fillId="34" borderId="11" xfId="0" applyFont="1" applyFill="1" applyBorder="1" applyAlignment="1">
      <alignment horizontal="center"/>
    </xf>
    <xf numFmtId="0" fontId="21" fillId="34" borderId="0" xfId="0" applyFont="1" applyFill="1" applyAlignment="1">
      <alignment horizontal="center"/>
    </xf>
    <xf numFmtId="0" fontId="21" fillId="34" borderId="10" xfId="0" applyFont="1" applyFill="1" applyBorder="1" applyAlignment="1">
      <alignment horizontal="center"/>
    </xf>
    <xf numFmtId="165" fontId="21" fillId="34" borderId="11" xfId="0" applyNumberFormat="1" applyFont="1" applyFill="1" applyBorder="1" applyAlignment="1">
      <alignment horizontal="center" wrapText="1"/>
    </xf>
    <xf numFmtId="165" fontId="21" fillId="34" borderId="0" xfId="0" applyNumberFormat="1" applyFont="1" applyFill="1" applyAlignment="1">
      <alignment horizontal="center" wrapText="1"/>
    </xf>
    <xf numFmtId="165" fontId="21" fillId="34" borderId="10" xfId="0" applyNumberFormat="1" applyFont="1" applyFill="1" applyBorder="1" applyAlignment="1">
      <alignment horizontal="center" wrapText="1"/>
    </xf>
    <xf numFmtId="0" fontId="23" fillId="36" borderId="10" xfId="0" applyFont="1" applyFill="1" applyBorder="1" applyAlignment="1">
      <alignment horizontal="left" vertical="top"/>
    </xf>
    <xf numFmtId="0" fontId="35" fillId="0" borderId="11" xfId="0" applyFont="1" applyBorder="1" applyAlignment="1">
      <alignment horizontal="left" vertical="top" wrapText="1"/>
    </xf>
    <xf numFmtId="0" fontId="35" fillId="0" borderId="0" xfId="0" applyFont="1" applyAlignment="1">
      <alignment horizontal="left" vertical="top" wrapText="1"/>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6" builtinId="3"/>
    <cellStyle name="Comma 2" xfId="44" xr:uid="{00000000-0005-0000-0000-00001C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7000000}"/>
    <cellStyle name="Normal_Historical Rail Rates Update" xfId="43" xr:uid="{00000000-0005-0000-0000-000028000000}"/>
    <cellStyle name="Note" xfId="15" builtinId="10" customBuiltin="1"/>
    <cellStyle name="Output" xfId="10" builtinId="21" customBuiltin="1"/>
    <cellStyle name="Percent" xfId="47" builtinId="5"/>
    <cellStyle name="Percent 2" xfId="45" xr:uid="{00000000-0005-0000-0000-00002C000000}"/>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FFFF99"/>
      <color rgb="FFCC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6</xdr:row>
      <xdr:rowOff>66675</xdr:rowOff>
    </xdr:from>
    <xdr:to>
      <xdr:col>0</xdr:col>
      <xdr:colOff>7638145</xdr:colOff>
      <xdr:row>24</xdr:row>
      <xdr:rowOff>123389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400050" y="1400175"/>
          <a:ext cx="7238095" cy="348571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E37B0-BA57-4980-A219-A8274C920BE5}">
  <sheetPr>
    <pageSetUpPr fitToPage="1"/>
  </sheetPr>
  <dimension ref="A1:N59"/>
  <sheetViews>
    <sheetView tabSelected="1" zoomScaleNormal="100" workbookViewId="0"/>
  </sheetViews>
  <sheetFormatPr defaultRowHeight="15" x14ac:dyDescent="0.25"/>
  <cols>
    <col min="1" max="1" width="14.5703125" customWidth="1"/>
    <col min="2" max="2" width="18.85546875" bestFit="1" customWidth="1"/>
    <col min="3" max="3" width="20" bestFit="1" customWidth="1"/>
    <col min="4" max="4" width="9.7109375" customWidth="1"/>
    <col min="5" max="5" width="9.28515625" customWidth="1"/>
    <col min="6" max="6" width="10.85546875" style="29" bestFit="1" customWidth="1"/>
    <col min="7" max="7" width="10.42578125" style="29" customWidth="1"/>
    <col min="8" max="8" width="6.7109375" style="25" bestFit="1" customWidth="1"/>
  </cols>
  <sheetData>
    <row r="1" spans="1:10" x14ac:dyDescent="0.25">
      <c r="A1" s="37"/>
      <c r="B1" s="1"/>
      <c r="C1" s="1"/>
      <c r="D1" s="1"/>
      <c r="E1" s="1"/>
      <c r="F1" s="26"/>
      <c r="G1" s="26"/>
      <c r="H1" s="22"/>
      <c r="I1" s="20"/>
      <c r="J1" s="32"/>
    </row>
    <row r="2" spans="1:10" x14ac:dyDescent="0.25">
      <c r="A2" s="2" t="s">
        <v>423</v>
      </c>
      <c r="B2" s="3"/>
      <c r="C2" s="4"/>
      <c r="D2" s="5"/>
      <c r="E2" s="5"/>
      <c r="F2" s="27"/>
      <c r="G2" s="27"/>
      <c r="H2" s="23"/>
      <c r="I2" s="20"/>
      <c r="J2" s="32"/>
    </row>
    <row r="3" spans="1:10" x14ac:dyDescent="0.25">
      <c r="A3" s="94">
        <f>MAX(Data!A:A)</f>
        <v>45427</v>
      </c>
      <c r="B3" s="97" t="s">
        <v>421</v>
      </c>
      <c r="C3" s="97" t="s">
        <v>420</v>
      </c>
      <c r="D3" s="100" t="s">
        <v>419</v>
      </c>
      <c r="E3" s="91" t="s">
        <v>31</v>
      </c>
      <c r="F3" s="86" t="s">
        <v>418</v>
      </c>
      <c r="G3" s="86" t="s">
        <v>417</v>
      </c>
      <c r="H3" s="83" t="s">
        <v>416</v>
      </c>
      <c r="I3" s="20"/>
      <c r="J3" s="32"/>
    </row>
    <row r="4" spans="1:10" ht="15" customHeight="1" x14ac:dyDescent="0.25">
      <c r="A4" s="95"/>
      <c r="B4" s="98"/>
      <c r="C4" s="98"/>
      <c r="D4" s="101"/>
      <c r="E4" s="92"/>
      <c r="F4" s="87"/>
      <c r="G4" s="87"/>
      <c r="H4" s="84"/>
      <c r="I4" s="20"/>
      <c r="J4" s="32"/>
    </row>
    <row r="5" spans="1:10" x14ac:dyDescent="0.25">
      <c r="A5" s="96"/>
      <c r="B5" s="99"/>
      <c r="C5" s="99"/>
      <c r="D5" s="102"/>
      <c r="E5" s="93"/>
      <c r="F5" s="88"/>
      <c r="G5" s="88"/>
      <c r="H5" s="85"/>
      <c r="I5" s="20"/>
      <c r="J5" s="32"/>
    </row>
    <row r="6" spans="1:10" x14ac:dyDescent="0.25">
      <c r="A6" s="89" t="s">
        <v>0</v>
      </c>
      <c r="B6" s="38" t="s">
        <v>122</v>
      </c>
      <c r="C6" s="38" t="s">
        <v>1</v>
      </c>
      <c r="D6" s="54">
        <f>INDEX(Data!J:J,COUNTIF(Data!$A:$A,"&gt;0")-36,1)</f>
        <v>4095</v>
      </c>
      <c r="E6" s="54">
        <f>INDEX(Data!N:N,COUNTIF(Data!$A:$A,"&gt;0")-36,1)</f>
        <v>197.34</v>
      </c>
      <c r="F6" s="55">
        <f>INDEX(Data!P:P,COUNTIF(Data!$A:$A,"&gt;0")-36,1)</f>
        <v>42.625024826216482</v>
      </c>
      <c r="G6" s="55">
        <f>INDEX(Data!Q:Q,COUNTIF(Data!$A:$A,"&gt;0")-36,1)</f>
        <v>1.1600918918918919</v>
      </c>
      <c r="H6" s="59">
        <f>INDEX(Data!S:S,COUNTIF(Data!$A:$A,"&gt;0")-36,1)</f>
        <v>5.0093209184896681</v>
      </c>
      <c r="I6" s="20"/>
      <c r="J6" s="32"/>
    </row>
    <row r="7" spans="1:10" ht="15.6" customHeight="1" x14ac:dyDescent="0.25">
      <c r="A7" s="90"/>
      <c r="B7" s="38" t="s">
        <v>2</v>
      </c>
      <c r="C7" s="38" t="s">
        <v>106</v>
      </c>
      <c r="D7" s="54">
        <f>INDEX(Data!J:J,COUNTIF(Data!$A:$A,"&gt;0")-35,1)</f>
        <v>3508</v>
      </c>
      <c r="E7" s="54">
        <f>INDEX(Data!N:N,COUNTIF(Data!$A:$A,"&gt;0")-35,1)</f>
        <v>59.6</v>
      </c>
      <c r="F7" s="55">
        <f>INDEX(Data!P:P,COUNTIF(Data!$A:$A,"&gt;0")-35,1)</f>
        <v>35.428003972194638</v>
      </c>
      <c r="G7" s="55">
        <f>INDEX(Data!Q:Q,COUNTIF(Data!$A:$A,"&gt;0")-35,1)</f>
        <v>0.96421621621621623</v>
      </c>
      <c r="H7" s="59">
        <f>INDEX(Data!S:S,COUNTIF(Data!$A:$A,"&gt;0")-35,1)</f>
        <v>-9.2790845518118221</v>
      </c>
      <c r="I7" s="20"/>
      <c r="J7" s="32"/>
    </row>
    <row r="8" spans="1:10" ht="15.6" customHeight="1" x14ac:dyDescent="0.25">
      <c r="A8" s="90"/>
      <c r="B8" s="38" t="s">
        <v>122</v>
      </c>
      <c r="C8" s="38" t="s">
        <v>3</v>
      </c>
      <c r="D8" s="54">
        <f>INDEX(Data!J:J,COUNTIF(Data!$A:$A,"&gt;0")-34,1)</f>
        <v>6840</v>
      </c>
      <c r="E8" s="54">
        <f>INDEX(Data!N:N,COUNTIF(Data!$A:$A,"&gt;0")-34,1)</f>
        <v>306</v>
      </c>
      <c r="F8" s="55">
        <f>INDEX(Data!P:P,COUNTIF(Data!$A:$A,"&gt;0")-34,1)</f>
        <v>70.963257199602779</v>
      </c>
      <c r="G8" s="55">
        <f>INDEX(Data!Q:Q,COUNTIF(Data!$A:$A,"&gt;0")-34,1)</f>
        <v>1.9313513513513514</v>
      </c>
      <c r="H8" s="59">
        <f>INDEX(Data!S:S,COUNTIF(Data!$A:$A,"&gt;0")-34,1)</f>
        <v>-9.2283264528421718</v>
      </c>
      <c r="I8" s="20"/>
      <c r="J8" s="32"/>
    </row>
    <row r="9" spans="1:10" x14ac:dyDescent="0.25">
      <c r="A9" s="90"/>
      <c r="B9" s="38" t="s">
        <v>122</v>
      </c>
      <c r="C9" s="39" t="s">
        <v>4</v>
      </c>
      <c r="D9" s="54">
        <f>INDEX(Data!J:J,COUNTIF(Data!$A:$A,"&gt;0")-33,1)</f>
        <v>4825</v>
      </c>
      <c r="E9" s="54">
        <f>INDEX(Data!N:N,COUNTIF(Data!$A:$A,"&gt;0")-33,1)</f>
        <v>347.1</v>
      </c>
      <c r="F9" s="55">
        <f>INDEX(Data!P:P,COUNTIF(Data!$A:$A,"&gt;0")-33,1)</f>
        <v>51.361469712015889</v>
      </c>
      <c r="G9" s="55">
        <f>INDEX(Data!Q:Q,COUNTIF(Data!$A:$A,"&gt;0")-33,1)</f>
        <v>1.3978648648648651</v>
      </c>
      <c r="H9" s="59">
        <f>INDEX(Data!S:S,COUNTIF(Data!$A:$A,"&gt;0")-33,1)</f>
        <v>3.8011519858711207</v>
      </c>
      <c r="I9" s="20"/>
      <c r="J9" s="32"/>
    </row>
    <row r="10" spans="1:10" ht="15.6" customHeight="1" x14ac:dyDescent="0.25">
      <c r="A10" s="90"/>
      <c r="B10" s="38" t="s">
        <v>5</v>
      </c>
      <c r="C10" s="38" t="s">
        <v>6</v>
      </c>
      <c r="D10" s="54">
        <f>INDEX(Data!J:J,COUNTIF(Data!$A:$A,"&gt;0")-32,1)</f>
        <v>6611</v>
      </c>
      <c r="E10" s="54">
        <f>INDEX(Data!N:N,COUNTIF(Data!$A:$A,"&gt;0")-32,1)</f>
        <v>251.20000000000002</v>
      </c>
      <c r="F10" s="55">
        <f>INDEX(Data!P:P,COUNTIF(Data!$A:$A,"&gt;0")-32,1)</f>
        <v>68.144985104270106</v>
      </c>
      <c r="G10" s="55">
        <f>INDEX(Data!Q:Q,COUNTIF(Data!$A:$A,"&gt;0")-32,1)</f>
        <v>1.8546486486486486</v>
      </c>
      <c r="H10" s="59">
        <f>INDEX(Data!S:S,COUNTIF(Data!$A:$A,"&gt;0")-32,1)</f>
        <v>-8.9893899204244061</v>
      </c>
      <c r="I10" s="20"/>
      <c r="J10" s="32"/>
    </row>
    <row r="11" spans="1:10" ht="15.6" customHeight="1" x14ac:dyDescent="0.25">
      <c r="A11" s="90"/>
      <c r="B11" s="38" t="s">
        <v>65</v>
      </c>
      <c r="C11" s="38" t="s">
        <v>6</v>
      </c>
      <c r="D11" s="54">
        <f>INDEX(Data!J:J,COUNTIF(Data!$A:$A,"&gt;0")-31,1)</f>
        <v>5075</v>
      </c>
      <c r="E11" s="54">
        <f>INDEX(Data!N:N,COUNTIF(Data!$A:$A,"&gt;0")-31,1)</f>
        <v>380.25</v>
      </c>
      <c r="F11" s="55">
        <f>INDEX(Data!P:P,COUNTIF(Data!$A:$A,"&gt;0")-31,1)</f>
        <v>54.173286991062561</v>
      </c>
      <c r="G11" s="55">
        <f>INDEX(Data!Q:Q,COUNTIF(Data!$A:$A,"&gt;0")-31,1)</f>
        <v>1.4743918918918919</v>
      </c>
      <c r="H11" s="59">
        <f>INDEX(Data!S:S,COUNTIF(Data!$A:$A,"&gt;0")-31,1)</f>
        <v>3.5299141244010013</v>
      </c>
      <c r="I11" s="20"/>
      <c r="J11" s="32"/>
    </row>
    <row r="12" spans="1:10" x14ac:dyDescent="0.25">
      <c r="A12" s="90"/>
      <c r="B12" s="38" t="s">
        <v>7</v>
      </c>
      <c r="C12" s="38" t="s">
        <v>3</v>
      </c>
      <c r="D12" s="54">
        <f>INDEX(Data!J:J,COUNTIF(Data!$A:$A,"&gt;0")-30,1)</f>
        <v>5121</v>
      </c>
      <c r="E12" s="54">
        <f>INDEX(Data!N:N,COUNTIF(Data!$A:$A,"&gt;0")-30,1)</f>
        <v>529.23</v>
      </c>
      <c r="F12" s="55">
        <f>INDEX(Data!P:P,COUNTIF(Data!$A:$A,"&gt;0")-30,1)</f>
        <v>56.109533267130082</v>
      </c>
      <c r="G12" s="55">
        <f>INDEX(Data!Q:Q,COUNTIF(Data!$A:$A,"&gt;0")-30,1)</f>
        <v>1.5270891891891891</v>
      </c>
      <c r="H12" s="59">
        <f>INDEX(Data!S:S,COUNTIF(Data!$A:$A,"&gt;0")-30,1)</f>
        <v>-0.95152782622873744</v>
      </c>
      <c r="I12" s="20"/>
      <c r="J12" s="32"/>
    </row>
    <row r="13" spans="1:10" x14ac:dyDescent="0.25">
      <c r="A13" s="90" t="s">
        <v>8</v>
      </c>
      <c r="B13" s="38" t="s">
        <v>9</v>
      </c>
      <c r="C13" s="38" t="s">
        <v>4</v>
      </c>
      <c r="D13" s="54">
        <f>INDEX(Data!J:J,COUNTIF(Data!$A:$A,"&gt;0")-29,1)</f>
        <v>4000</v>
      </c>
      <c r="E13" s="54">
        <f>INDEX(Data!N:N,COUNTIF(Data!$A:$A,"&gt;0")-29,1)</f>
        <v>392.34000000000003</v>
      </c>
      <c r="F13" s="55">
        <f>INDEX(Data!P:P,COUNTIF(Data!$A:$A,"&gt;0")-29,1)</f>
        <v>43.618073485600796</v>
      </c>
      <c r="G13" s="55">
        <f>INDEX(Data!Q:Q,COUNTIF(Data!$A:$A,"&gt;0")-29,1)</f>
        <v>1.1079776576576577</v>
      </c>
      <c r="H13" s="59">
        <f>INDEX(Data!S:S,COUNTIF(Data!$A:$A,"&gt;0")-29,1)</f>
        <v>-0.90782343465881654</v>
      </c>
      <c r="I13" s="20"/>
      <c r="J13" s="32"/>
    </row>
    <row r="14" spans="1:10" x14ac:dyDescent="0.25">
      <c r="A14" s="90"/>
      <c r="B14" s="38" t="s">
        <v>10</v>
      </c>
      <c r="C14" s="38" t="s">
        <v>11</v>
      </c>
      <c r="D14" s="54">
        <f>INDEX(Data!J:J,COUNTIF(Data!$A:$A,"&gt;0")-28,1)</f>
        <v>8877</v>
      </c>
      <c r="E14" s="54">
        <f>INDEX(Data!N:N,COUNTIF(Data!$A:$A,"&gt;0")-28,1)</f>
        <v>0</v>
      </c>
      <c r="F14" s="55">
        <f>INDEX(Data!P:P,COUNTIF(Data!$A:$A,"&gt;0")-28,1)</f>
        <v>88.152929493545187</v>
      </c>
      <c r="G14" s="55">
        <f>INDEX(Data!Q:Q,COUNTIF(Data!$A:$A,"&gt;0")-28,1)</f>
        <v>2.2392432432432434</v>
      </c>
      <c r="H14" s="59">
        <f>INDEX(Data!S:S,COUNTIF(Data!$A:$A,"&gt;0")-28,1)</f>
        <v>3.8124196000467681</v>
      </c>
      <c r="I14" s="20"/>
      <c r="J14" s="32"/>
    </row>
    <row r="15" spans="1:10" ht="15.6" customHeight="1" x14ac:dyDescent="0.25">
      <c r="A15" s="90"/>
      <c r="B15" s="38" t="s">
        <v>12</v>
      </c>
      <c r="C15" s="38" t="s">
        <v>13</v>
      </c>
      <c r="D15" s="54">
        <f>INDEX(Data!J:J,COUNTIF(Data!$A:$A,"&gt;0")-27,1)</f>
        <v>2830</v>
      </c>
      <c r="E15" s="54">
        <f>INDEX(Data!N:N,COUNTIF(Data!$A:$A,"&gt;0")-27,1)</f>
        <v>83.070000000000007</v>
      </c>
      <c r="F15" s="55">
        <f>INDEX(Data!P:P,COUNTIF(Data!$A:$A,"&gt;0")-27,1)</f>
        <v>28.928202581926517</v>
      </c>
      <c r="G15" s="55">
        <f>INDEX(Data!Q:Q,COUNTIF(Data!$A:$A,"&gt;0")-27,1)</f>
        <v>0.7348284684684685</v>
      </c>
      <c r="H15" s="59">
        <f>INDEX(Data!S:S,COUNTIF(Data!$A:$A,"&gt;0")-27,1)</f>
        <v>6.0613342362711542</v>
      </c>
      <c r="I15" s="20"/>
      <c r="J15" s="32"/>
    </row>
    <row r="16" spans="1:10" x14ac:dyDescent="0.25">
      <c r="A16" s="90"/>
      <c r="B16" s="38" t="s">
        <v>14</v>
      </c>
      <c r="C16" s="38" t="s">
        <v>15</v>
      </c>
      <c r="D16" s="54">
        <f>INDEX(Data!J:J,COUNTIF(Data!$A:$A,"&gt;0")-26,1)</f>
        <v>6866</v>
      </c>
      <c r="E16" s="54">
        <f>INDEX(Data!N:N,COUNTIF(Data!$A:$A,"&gt;0")-26,1)</f>
        <v>0</v>
      </c>
      <c r="F16" s="55">
        <f>INDEX(Data!P:P,COUNTIF(Data!$A:$A,"&gt;0")-26,1)</f>
        <v>68.182720953326708</v>
      </c>
      <c r="G16" s="55">
        <f>INDEX(Data!Q:Q,COUNTIF(Data!$A:$A,"&gt;0")-26,1)</f>
        <v>1.7319639639639639</v>
      </c>
      <c r="H16" s="59">
        <f>INDEX(Data!S:S,COUNTIF(Data!$A:$A,"&gt;0")-26,1)</f>
        <v>4.1407553465797164</v>
      </c>
      <c r="I16" s="20"/>
      <c r="J16" s="32"/>
    </row>
    <row r="17" spans="1:10" ht="15.6" customHeight="1" x14ac:dyDescent="0.25">
      <c r="A17" s="90"/>
      <c r="B17" s="38" t="s">
        <v>14</v>
      </c>
      <c r="C17" s="38" t="s">
        <v>16</v>
      </c>
      <c r="D17" s="54">
        <f>INDEX(Data!J:J,COUNTIF(Data!$A:$A,"&gt;0")-25,1)</f>
        <v>5790</v>
      </c>
      <c r="E17" s="54">
        <f>INDEX(Data!N:N,COUNTIF(Data!$A:$A,"&gt;0")-25,1)</f>
        <v>0</v>
      </c>
      <c r="F17" s="55">
        <f>INDEX(Data!P:P,COUNTIF(Data!$A:$A,"&gt;0")-25,1)</f>
        <v>57.497517378351539</v>
      </c>
      <c r="G17" s="55">
        <f>INDEX(Data!Q:Q,COUNTIF(Data!$A:$A,"&gt;0")-25,1)</f>
        <v>1.4605405405405405</v>
      </c>
      <c r="H17" s="59">
        <f>INDEX(Data!S:S,COUNTIF(Data!$A:$A,"&gt;0")-25,1)</f>
        <v>4.0618260244428495</v>
      </c>
      <c r="I17" s="20"/>
      <c r="J17" s="32"/>
    </row>
    <row r="18" spans="1:10" x14ac:dyDescent="0.25">
      <c r="A18" s="90"/>
      <c r="B18" s="38" t="s">
        <v>12</v>
      </c>
      <c r="C18" s="38" t="s">
        <v>17</v>
      </c>
      <c r="D18" s="54">
        <f>INDEX(Data!J:J,COUNTIF(Data!$A:$A,"&gt;0")-24,1)</f>
        <v>4425</v>
      </c>
      <c r="E18" s="54">
        <f>INDEX(Data!N:N,COUNTIF(Data!$A:$A,"&gt;0")-24,1)</f>
        <v>244.14000000000001</v>
      </c>
      <c r="F18" s="55">
        <f>INDEX(Data!P:P,COUNTIF(Data!$A:$A,"&gt;0")-24,1)</f>
        <v>46.366832174776569</v>
      </c>
      <c r="G18" s="55">
        <f>INDEX(Data!Q:Q,COUNTIF(Data!$A:$A,"&gt;0")-24,1)</f>
        <v>1.1778010810810813</v>
      </c>
      <c r="H18" s="59">
        <f>INDEX(Data!S:S,COUNTIF(Data!$A:$A,"&gt;0")-24,1)</f>
        <v>3.3183011077230873</v>
      </c>
      <c r="I18" s="20"/>
      <c r="J18" s="32"/>
    </row>
    <row r="19" spans="1:10" ht="15.6" customHeight="1" x14ac:dyDescent="0.25">
      <c r="A19" s="90"/>
      <c r="B19" s="38" t="s">
        <v>12</v>
      </c>
      <c r="C19" s="38" t="s">
        <v>3</v>
      </c>
      <c r="D19" s="54">
        <f>INDEX(Data!J:J,COUNTIF(Data!$A:$A,"&gt;0")-23,1)</f>
        <v>6305</v>
      </c>
      <c r="E19" s="54">
        <f>INDEX(Data!N:N,COUNTIF(Data!$A:$A,"&gt;0")-23,1)</f>
        <v>710.97</v>
      </c>
      <c r="F19" s="55">
        <f>INDEX(Data!P:P,COUNTIF(Data!$A:$A,"&gt;0")-23,1)</f>
        <v>69.671996027805363</v>
      </c>
      <c r="G19" s="55">
        <f>INDEX(Data!Q:Q,COUNTIF(Data!$A:$A,"&gt;0")-23,1)</f>
        <v>1.7697942342342343</v>
      </c>
      <c r="H19" s="59">
        <f>INDEX(Data!S:S,COUNTIF(Data!$A:$A,"&gt;0")-23,1)</f>
        <v>1.4764481355647785</v>
      </c>
      <c r="I19" s="20"/>
      <c r="J19" s="32"/>
    </row>
    <row r="20" spans="1:10" x14ac:dyDescent="0.25">
      <c r="A20" s="90" t="s">
        <v>18</v>
      </c>
      <c r="B20" s="38" t="s">
        <v>19</v>
      </c>
      <c r="C20" s="38" t="s">
        <v>4</v>
      </c>
      <c r="D20" s="54">
        <f>INDEX(Data!J:J,COUNTIF(Data!$A:$A,"&gt;0")-22,1)</f>
        <v>3156</v>
      </c>
      <c r="E20" s="54">
        <f>INDEX(Data!N:N,COUNTIF(Data!$A:$A,"&gt;0")-22,1)</f>
        <v>572.096</v>
      </c>
      <c r="F20" s="55">
        <f>INDEX(Data!P:P,COUNTIF(Data!$A:$A,"&gt;0")-22,1)</f>
        <v>37.021807348560081</v>
      </c>
      <c r="G20" s="55">
        <f>INDEX(Data!Q:Q,COUNTIF(Data!$A:$A,"&gt;0")-22,1)</f>
        <v>1.0075935135135135</v>
      </c>
      <c r="H20" s="59">
        <f>INDEX(Data!S:S,COUNTIF(Data!$A:$A,"&gt;0")-22,1)</f>
        <v>-23.612416760577815</v>
      </c>
      <c r="I20" s="20"/>
      <c r="J20" s="32"/>
    </row>
    <row r="21" spans="1:10" ht="15.6" customHeight="1" x14ac:dyDescent="0.25">
      <c r="A21" s="90"/>
      <c r="B21" s="38" t="s">
        <v>10</v>
      </c>
      <c r="C21" s="38" t="s">
        <v>20</v>
      </c>
      <c r="D21" s="54">
        <f>INDEX(Data!J:J,COUNTIF(Data!$A:$A,"&gt;0")-21,1)</f>
        <v>7269</v>
      </c>
      <c r="E21" s="54">
        <f>INDEX(Data!N:N,COUNTIF(Data!$A:$A,"&gt;0")-21,1)</f>
        <v>0</v>
      </c>
      <c r="F21" s="55">
        <f>INDEX(Data!P:P,COUNTIF(Data!$A:$A,"&gt;0")-21,1)</f>
        <v>72.184707050645486</v>
      </c>
      <c r="G21" s="55">
        <f>INDEX(Data!Q:Q,COUNTIF(Data!$A:$A,"&gt;0")-21,1)</f>
        <v>1.9645945945945946</v>
      </c>
      <c r="H21" s="59">
        <f>INDEX(Data!S:S,COUNTIF(Data!$A:$A,"&gt;0")-21,1)</f>
        <v>3.2968594571550325</v>
      </c>
      <c r="I21" s="20"/>
      <c r="J21" s="32"/>
    </row>
    <row r="22" spans="1:10" x14ac:dyDescent="0.25">
      <c r="A22" s="90"/>
      <c r="B22" s="38" t="s">
        <v>14</v>
      </c>
      <c r="C22" s="38" t="s">
        <v>11</v>
      </c>
      <c r="D22" s="54">
        <f>INDEX(Data!J:J,COUNTIF(Data!$A:$A,"&gt;0")-20,1)</f>
        <v>8169</v>
      </c>
      <c r="E22" s="54">
        <f>INDEX(Data!N:N,COUNTIF(Data!$A:$A,"&gt;0")-20,1)</f>
        <v>0</v>
      </c>
      <c r="F22" s="55">
        <f>INDEX(Data!P:P,COUNTIF(Data!$A:$A,"&gt;0")-20,1)</f>
        <v>81.122144985104271</v>
      </c>
      <c r="G22" s="55">
        <f>INDEX(Data!Q:Q,COUNTIF(Data!$A:$A,"&gt;0")-20,1)</f>
        <v>2.2078378378378378</v>
      </c>
      <c r="H22" s="59">
        <f>INDEX(Data!S:S,COUNTIF(Data!$A:$A,"&gt;0")-20,1)</f>
        <v>4.1565727400229457</v>
      </c>
      <c r="I22" s="20"/>
      <c r="J22" s="32"/>
    </row>
    <row r="23" spans="1:10" ht="15.6" customHeight="1" x14ac:dyDescent="0.25">
      <c r="A23" s="90"/>
      <c r="B23" s="38" t="s">
        <v>14</v>
      </c>
      <c r="C23" s="38" t="s">
        <v>20</v>
      </c>
      <c r="D23" s="54">
        <f>INDEX(Data!J:J,COUNTIF(Data!$A:$A,"&gt;0")-19,1)</f>
        <v>5921</v>
      </c>
      <c r="E23" s="54">
        <f>INDEX(Data!N:N,COUNTIF(Data!$A:$A,"&gt;0")-19,1)</f>
        <v>0</v>
      </c>
      <c r="F23" s="55">
        <f>INDEX(Data!P:P,COUNTIF(Data!$A:$A,"&gt;0")-19,1)</f>
        <v>58.798411122144984</v>
      </c>
      <c r="G23" s="55">
        <f>INDEX(Data!Q:Q,COUNTIF(Data!$A:$A,"&gt;0")-19,1)</f>
        <v>1.6002702702702702</v>
      </c>
      <c r="H23" s="59">
        <f>INDEX(Data!S:S,COUNTIF(Data!$A:$A,"&gt;0")-19,1)</f>
        <v>4.0780453506767511</v>
      </c>
      <c r="I23" s="20"/>
      <c r="J23" s="32"/>
    </row>
    <row r="24" spans="1:10" x14ac:dyDescent="0.25">
      <c r="A24" s="103"/>
      <c r="B24" s="56" t="s">
        <v>9</v>
      </c>
      <c r="C24" s="56" t="s">
        <v>4</v>
      </c>
      <c r="D24" s="57">
        <f>INDEX(Data!J:J,COUNTIF(Data!$A:$A,"&gt;0")-18,1)</f>
        <v>5040</v>
      </c>
      <c r="E24" s="57">
        <f>INDEX(Data!N:N,COUNTIF(Data!$A:$A,"&gt;0")-18,1)</f>
        <v>392.34000000000003</v>
      </c>
      <c r="F24" s="58">
        <f>INDEX(Data!P:P,COUNTIF(Data!$A:$A,"&gt;0")-18,1)</f>
        <v>53.945779543197617</v>
      </c>
      <c r="G24" s="58">
        <f>INDEX(Data!Q:Q,COUNTIF(Data!$A:$A,"&gt;0")-18,1)</f>
        <v>1.4681999999999999</v>
      </c>
      <c r="H24" s="60">
        <f>INDEX(Data!S:S,COUNTIF(Data!$A:$A,"&gt;0")-18,1)</f>
        <v>2.5438030194919303</v>
      </c>
      <c r="I24" s="20"/>
      <c r="J24" s="32"/>
    </row>
    <row r="25" spans="1:10" x14ac:dyDescent="0.25">
      <c r="A25" s="69"/>
      <c r="B25" s="38"/>
      <c r="C25" s="38"/>
      <c r="D25" s="54"/>
      <c r="E25" s="54"/>
      <c r="F25" s="55"/>
      <c r="G25" s="55"/>
      <c r="H25" s="59"/>
      <c r="I25" s="20"/>
      <c r="J25" s="32"/>
    </row>
    <row r="26" spans="1:10" x14ac:dyDescent="0.25">
      <c r="A26" s="71" t="s">
        <v>422</v>
      </c>
      <c r="B26" s="38"/>
      <c r="C26" s="38"/>
      <c r="D26" s="54"/>
      <c r="E26" s="54"/>
      <c r="F26" s="55"/>
      <c r="G26" s="55"/>
      <c r="H26" s="59"/>
      <c r="I26" s="20"/>
      <c r="J26" s="32"/>
    </row>
    <row r="27" spans="1:10" ht="15.75" customHeight="1" x14ac:dyDescent="0.25">
      <c r="A27" s="94">
        <f>MAX(Data!A:A)</f>
        <v>45427</v>
      </c>
      <c r="B27" s="97" t="s">
        <v>421</v>
      </c>
      <c r="C27" s="97" t="s">
        <v>420</v>
      </c>
      <c r="D27" s="100" t="s">
        <v>419</v>
      </c>
      <c r="E27" s="91" t="s">
        <v>31</v>
      </c>
      <c r="F27" s="86" t="s">
        <v>418</v>
      </c>
      <c r="G27" s="86" t="s">
        <v>417</v>
      </c>
      <c r="H27" s="83" t="s">
        <v>416</v>
      </c>
      <c r="I27" s="20"/>
      <c r="J27" s="32"/>
    </row>
    <row r="28" spans="1:10" x14ac:dyDescent="0.25">
      <c r="A28" s="95"/>
      <c r="B28" s="98"/>
      <c r="C28" s="98"/>
      <c r="D28" s="101"/>
      <c r="E28" s="92"/>
      <c r="F28" s="87"/>
      <c r="G28" s="87"/>
      <c r="H28" s="84"/>
      <c r="I28" s="20"/>
      <c r="J28" s="32"/>
    </row>
    <row r="29" spans="1:10" x14ac:dyDescent="0.25">
      <c r="A29" s="96"/>
      <c r="B29" s="99"/>
      <c r="C29" s="99"/>
      <c r="D29" s="102"/>
      <c r="E29" s="93"/>
      <c r="F29" s="88"/>
      <c r="G29" s="88"/>
      <c r="H29" s="85"/>
      <c r="I29" s="20"/>
      <c r="J29" s="32"/>
    </row>
    <row r="30" spans="1:10" x14ac:dyDescent="0.25">
      <c r="A30" s="90" t="s">
        <v>0</v>
      </c>
      <c r="B30" s="38" t="s">
        <v>21</v>
      </c>
      <c r="C30" s="38" t="s">
        <v>22</v>
      </c>
      <c r="D30" s="54">
        <f>INDEX(Data!J:J,COUNTIF(Data!$A:$A,"&gt;0")-17,1)</f>
        <v>4043</v>
      </c>
      <c r="E30" s="54">
        <f>INDEX(Data!N:N,COUNTIF(Data!$A:$A,"&gt;0")-17,1)</f>
        <v>176</v>
      </c>
      <c r="F30" s="55">
        <f>INDEX(Data!P:P,COUNTIF(Data!$A:$A,"&gt;0")-17,1)</f>
        <v>41.896722939424031</v>
      </c>
      <c r="G30" s="55">
        <f>INDEX(Data!Q:Q,COUNTIF(Data!$A:$A,"&gt;0")-17,1)</f>
        <v>1.1402702702702703</v>
      </c>
      <c r="H30" s="59">
        <f>INDEX(Data!S:S,COUNTIF(Data!$A:$A,"&gt;0")-17,1)</f>
        <v>-8.5410795577715142</v>
      </c>
      <c r="I30" s="20"/>
      <c r="J30" s="32"/>
    </row>
    <row r="31" spans="1:10" ht="15.6" customHeight="1" x14ac:dyDescent="0.25">
      <c r="A31" s="90"/>
      <c r="B31" s="38" t="s">
        <v>122</v>
      </c>
      <c r="C31" s="38" t="s">
        <v>6</v>
      </c>
      <c r="D31" s="54">
        <f>INDEX(Data!J:J,COUNTIF(Data!$A:$A,"&gt;0")-16,1)</f>
        <v>4111</v>
      </c>
      <c r="E31" s="54">
        <f>INDEX(Data!N:N,COUNTIF(Data!$A:$A,"&gt;0")-16,1)</f>
        <v>137</v>
      </c>
      <c r="F31" s="55">
        <f>INDEX(Data!P:P,COUNTIF(Data!$A:$A,"&gt;0")-16,1)</f>
        <v>42.184707050645478</v>
      </c>
      <c r="G31" s="55">
        <f>INDEX(Data!Q:Q,COUNTIF(Data!$A:$A,"&gt;0")-16,1)</f>
        <v>1.1481081081081081</v>
      </c>
      <c r="H31" s="59">
        <f>INDEX(Data!S:S,COUNTIF(Data!$A:$A,"&gt;0")-16,1)</f>
        <v>-5.2261698923531714</v>
      </c>
      <c r="I31" s="20"/>
      <c r="J31" s="32"/>
    </row>
    <row r="32" spans="1:10" x14ac:dyDescent="0.25">
      <c r="A32" s="90"/>
      <c r="B32" s="38" t="s">
        <v>23</v>
      </c>
      <c r="C32" s="38" t="s">
        <v>24</v>
      </c>
      <c r="D32" s="54">
        <f>INDEX(Data!J:J,COUNTIF(Data!$A:$A,"&gt;0")-15,1)</f>
        <v>7413</v>
      </c>
      <c r="E32" s="54">
        <f>INDEX(Data!N:N,COUNTIF(Data!$A:$A,"&gt;0")-15,1)</f>
        <v>0</v>
      </c>
      <c r="F32" s="55">
        <f>INDEX(Data!P:P,COUNTIF(Data!$A:$A,"&gt;0")-15,1)</f>
        <v>73.61469712015888</v>
      </c>
      <c r="G32" s="55">
        <f>INDEX(Data!Q:Q,COUNTIF(Data!$A:$A,"&gt;0")-15,1)</f>
        <v>2.0035135135135134</v>
      </c>
      <c r="H32" s="59">
        <f>INDEX(Data!S:S,COUNTIF(Data!$A:$A,"&gt;0")-15,1)</f>
        <v>4.5557122708039577</v>
      </c>
      <c r="I32" s="20"/>
      <c r="J32" s="32"/>
    </row>
    <row r="33" spans="1:14" ht="15.6" customHeight="1" x14ac:dyDescent="0.25">
      <c r="A33" s="90"/>
      <c r="B33" s="38" t="s">
        <v>2</v>
      </c>
      <c r="C33" s="38" t="s">
        <v>22</v>
      </c>
      <c r="D33" s="54">
        <f>INDEX(Data!J:J,COUNTIF(Data!$A:$A,"&gt;0")-14,1)</f>
        <v>5701</v>
      </c>
      <c r="E33" s="54">
        <f>INDEX(Data!N:N,COUNTIF(Data!$A:$A,"&gt;0")-14,1)</f>
        <v>304</v>
      </c>
      <c r="F33" s="55">
        <f>INDEX(Data!P:P,COUNTIF(Data!$A:$A,"&gt;0")-14,1)</f>
        <v>59.632571996027806</v>
      </c>
      <c r="G33" s="55">
        <f>INDEX(Data!Q:Q,COUNTIF(Data!$A:$A,"&gt;0")-14,1)</f>
        <v>1.6229729729729729</v>
      </c>
      <c r="H33" s="59">
        <f>INDEX(Data!S:S,COUNTIF(Data!$A:$A,"&gt;0")-14,1)</f>
        <v>-6.624164204633809</v>
      </c>
      <c r="I33" s="20"/>
      <c r="J33" s="32"/>
    </row>
    <row r="34" spans="1:14" x14ac:dyDescent="0.25">
      <c r="A34" s="90"/>
      <c r="B34" s="38" t="s">
        <v>2</v>
      </c>
      <c r="C34" s="38" t="s">
        <v>6</v>
      </c>
      <c r="D34" s="54">
        <f>INDEX(Data!J:J,COUNTIF(Data!$A:$A,"&gt;0")-13,1)</f>
        <v>5146</v>
      </c>
      <c r="E34" s="54">
        <f>INDEX(Data!N:N,COUNTIF(Data!$A:$A,"&gt;0")-13,1)</f>
        <v>311.8</v>
      </c>
      <c r="F34" s="55">
        <f>INDEX(Data!P:P,COUNTIF(Data!$A:$A,"&gt;0")-13,1)</f>
        <v>54.198609731876864</v>
      </c>
      <c r="G34" s="55">
        <f>INDEX(Data!Q:Q,COUNTIF(Data!$A:$A,"&gt;0")-13,1)</f>
        <v>1.475081081081081</v>
      </c>
      <c r="H34" s="59">
        <f>INDEX(Data!S:S,COUNTIF(Data!$A:$A,"&gt;0")-13,1)</f>
        <v>-5.8147461063894017</v>
      </c>
      <c r="I34" s="20"/>
      <c r="J34" s="32"/>
    </row>
    <row r="35" spans="1:14" ht="15.6" customHeight="1" x14ac:dyDescent="0.25">
      <c r="A35" s="90"/>
      <c r="B35" s="38" t="s">
        <v>360</v>
      </c>
      <c r="C35" s="38" t="s">
        <v>22</v>
      </c>
      <c r="D35" s="54">
        <f>INDEX(Data!J:J,COUNTIF(Data!$A:$A,"&gt;0")-12,1)</f>
        <v>5923</v>
      </c>
      <c r="E35" s="54">
        <f>INDEX(Data!N:N,COUNTIF(Data!$A:$A,"&gt;0")-12,1)</f>
        <v>623.61</v>
      </c>
      <c r="F35" s="55">
        <f>INDEX(Data!P:P,COUNTIF(Data!$A:$A,"&gt;0")-12,1)</f>
        <v>65.011022840119168</v>
      </c>
      <c r="G35" s="55">
        <f>INDEX(Data!Q:Q,COUNTIF(Data!$A:$A,"&gt;0")-12,1)</f>
        <v>1.769354054054054</v>
      </c>
      <c r="H35" s="59">
        <f>INDEX(Data!S:S,COUNTIF(Data!$A:$A,"&gt;0")-12,1)</f>
        <v>-0.96754137691605901</v>
      </c>
      <c r="I35" s="20"/>
      <c r="J35" s="32"/>
    </row>
    <row r="36" spans="1:14" x14ac:dyDescent="0.25">
      <c r="A36" s="90" t="s">
        <v>8</v>
      </c>
      <c r="B36" s="38" t="s">
        <v>19</v>
      </c>
      <c r="C36" s="38" t="s">
        <v>22</v>
      </c>
      <c r="D36" s="54">
        <f>INDEX(Data!J:J,COUNTIF(Data!$A:$A,"&gt;0")-11,1)</f>
        <v>5660</v>
      </c>
      <c r="E36" s="54">
        <f>INDEX(Data!N:N,COUNTIF(Data!$A:$A,"&gt;0")-11,1)</f>
        <v>370.20000000000005</v>
      </c>
      <c r="F36" s="55">
        <f>INDEX(Data!P:P,COUNTIF(Data!$A:$A,"&gt;0")-11,1)</f>
        <v>59.882820258192645</v>
      </c>
      <c r="G36" s="55">
        <f>INDEX(Data!Q:Q,COUNTIF(Data!$A:$A,"&gt;0")-11,1)</f>
        <v>1.5211315315315315</v>
      </c>
      <c r="H36" s="59">
        <f>INDEX(Data!S:S,COUNTIF(Data!$A:$A,"&gt;0")-11,1)</f>
        <v>-1.5115756808623648</v>
      </c>
      <c r="I36" s="20"/>
      <c r="J36" s="32"/>
    </row>
    <row r="37" spans="1:14" ht="15.6" customHeight="1" x14ac:dyDescent="0.25">
      <c r="A37" s="90"/>
      <c r="B37" s="38" t="s">
        <v>5</v>
      </c>
      <c r="C37" s="38" t="s">
        <v>25</v>
      </c>
      <c r="D37" s="54">
        <f>INDEX(Data!J:J,COUNTIF(Data!$A:$A,"&gt;0")-10,1)</f>
        <v>5620</v>
      </c>
      <c r="E37" s="54">
        <f>INDEX(Data!N:N,COUNTIF(Data!$A:$A,"&gt;0")-10,1)</f>
        <v>339</v>
      </c>
      <c r="F37" s="55">
        <f>INDEX(Data!P:P,COUNTIF(Data!$A:$A,"&gt;0")-10,1)</f>
        <v>59.175769612711022</v>
      </c>
      <c r="G37" s="55">
        <f>INDEX(Data!Q:Q,COUNTIF(Data!$A:$A,"&gt;0")-10,1)</f>
        <v>1.5031711711711713</v>
      </c>
      <c r="H37" s="59">
        <f>INDEX(Data!S:S,COUNTIF(Data!$A:$A,"&gt;0")-10,1)</f>
        <v>-1.4022750775594672</v>
      </c>
      <c r="I37" s="20"/>
      <c r="J37" s="32"/>
    </row>
    <row r="38" spans="1:14" x14ac:dyDescent="0.25">
      <c r="A38" s="90"/>
      <c r="B38" s="38" t="s">
        <v>9</v>
      </c>
      <c r="C38" s="38" t="s">
        <v>4</v>
      </c>
      <c r="D38" s="54">
        <f>INDEX(Data!J:J,COUNTIF(Data!$A:$A,"&gt;0")-9,1)</f>
        <v>4345</v>
      </c>
      <c r="E38" s="54">
        <f>INDEX(Data!N:N,COUNTIF(Data!$A:$A,"&gt;0")-9,1)</f>
        <v>392.34000000000003</v>
      </c>
      <c r="F38" s="55">
        <f>INDEX(Data!P:P,COUNTIF(Data!$A:$A,"&gt;0")-9,1)</f>
        <v>47.044091360476664</v>
      </c>
      <c r="G38" s="55">
        <f>INDEX(Data!Q:Q,COUNTIF(Data!$A:$A,"&gt;0")-9,1)</f>
        <v>1.1950046846846847</v>
      </c>
      <c r="H38" s="59">
        <f>INDEX(Data!S:S,COUNTIF(Data!$A:$A,"&gt;0")-9,1)</f>
        <v>2.9279230344719798</v>
      </c>
      <c r="I38" s="20"/>
      <c r="J38" s="32"/>
    </row>
    <row r="39" spans="1:14" ht="15.6" customHeight="1" x14ac:dyDescent="0.25">
      <c r="A39" s="90"/>
      <c r="B39" s="38" t="s">
        <v>26</v>
      </c>
      <c r="C39" s="38" t="s">
        <v>6</v>
      </c>
      <c r="D39" s="54">
        <f>INDEX(Data!J:J,COUNTIF(Data!$A:$A,"&gt;0")-8,1)</f>
        <v>4560</v>
      </c>
      <c r="E39" s="54">
        <f>INDEX(Data!N:N,COUNTIF(Data!$A:$A,"&gt;0")-8,1)</f>
        <v>197.60000000000002</v>
      </c>
      <c r="F39" s="55">
        <f>INDEX(Data!P:P,COUNTIF(Data!$A:$A,"&gt;0")-8,1)</f>
        <v>47.24528301886793</v>
      </c>
      <c r="G39" s="55">
        <f>INDEX(Data!Q:Q,COUNTIF(Data!$A:$A,"&gt;0")-8,1)</f>
        <v>1.2001153153153155</v>
      </c>
      <c r="H39" s="59">
        <f>INDEX(Data!S:S,COUNTIF(Data!$A:$A,"&gt;0")-8,1)</f>
        <v>3.2689385717386665</v>
      </c>
      <c r="I39" s="20"/>
      <c r="J39" s="32"/>
    </row>
    <row r="40" spans="1:14" x14ac:dyDescent="0.25">
      <c r="A40" s="90"/>
      <c r="B40" s="38" t="s">
        <v>12</v>
      </c>
      <c r="C40" s="38" t="s">
        <v>7</v>
      </c>
      <c r="D40" s="54">
        <f>INDEX(Data!J:J,COUNTIF(Data!$A:$A,"&gt;0")-7,1)</f>
        <v>4845</v>
      </c>
      <c r="E40" s="54">
        <f>INDEX(Data!N:N,COUNTIF(Data!$A:$A,"&gt;0")-7,1)</f>
        <v>306.93</v>
      </c>
      <c r="F40" s="55">
        <f>INDEX(Data!P:P,COUNTIF(Data!$A:$A,"&gt;0")-7,1)</f>
        <v>51.161171797418078</v>
      </c>
      <c r="G40" s="55">
        <f>INDEX(Data!Q:Q,COUNTIF(Data!$A:$A,"&gt;0")-7,1)</f>
        <v>1.299585945945946</v>
      </c>
      <c r="H40" s="59">
        <f>INDEX(Data!S:S,COUNTIF(Data!$A:$A,"&gt;0")-7,1)</f>
        <v>2.8655800942814169</v>
      </c>
      <c r="I40" s="20"/>
      <c r="J40" s="32"/>
    </row>
    <row r="41" spans="1:14" ht="15.6" customHeight="1" x14ac:dyDescent="0.25">
      <c r="A41" s="90"/>
      <c r="B41" s="38" t="s">
        <v>19</v>
      </c>
      <c r="C41" s="38" t="s">
        <v>25</v>
      </c>
      <c r="D41" s="54">
        <f>INDEX(Data!J:J,COUNTIF(Data!$A:$A,"&gt;0")-6,1)</f>
        <v>5660</v>
      </c>
      <c r="E41" s="54">
        <f>INDEX(Data!N:N,COUNTIF(Data!$A:$A,"&gt;0")-6,1)</f>
        <v>367.20000000000005</v>
      </c>
      <c r="F41" s="55">
        <f>INDEX(Data!P:P,COUNTIF(Data!$A:$A,"&gt;0")-6,1)</f>
        <v>59.853028798411117</v>
      </c>
      <c r="G41" s="55">
        <f>INDEX(Data!Q:Q,COUNTIF(Data!$A:$A,"&gt;0")-6,1)</f>
        <v>1.5203747747747747</v>
      </c>
      <c r="H41" s="59">
        <f>INDEX(Data!S:S,COUNTIF(Data!$A:$A,"&gt;0")-6,1)</f>
        <v>-1.5002451380944581</v>
      </c>
      <c r="I41" s="20"/>
      <c r="J41" s="32"/>
    </row>
    <row r="42" spans="1:14" x14ac:dyDescent="0.25">
      <c r="A42" s="90"/>
      <c r="B42" s="38" t="s">
        <v>27</v>
      </c>
      <c r="C42" s="38" t="s">
        <v>28</v>
      </c>
      <c r="D42" s="54">
        <f>INDEX(Data!J:J,COUNTIF(Data!$A:$A,"&gt;0")-5,1)</f>
        <v>5780</v>
      </c>
      <c r="E42" s="54">
        <f>INDEX(Data!N:N,COUNTIF(Data!$A:$A,"&gt;0")-5,1)</f>
        <v>379.8</v>
      </c>
      <c r="F42" s="55">
        <f>INDEX(Data!P:P,COUNTIF(Data!$A:$A,"&gt;0")-5,1)</f>
        <v>61.169811320754718</v>
      </c>
      <c r="G42" s="55">
        <f>INDEX(Data!Q:Q,COUNTIF(Data!$A:$A,"&gt;0")-5,1)</f>
        <v>1.5538234234234234</v>
      </c>
      <c r="H42" s="59">
        <f>INDEX(Data!S:S,COUNTIF(Data!$A:$A,"&gt;0")-5,1)</f>
        <v>1.735001445146378</v>
      </c>
      <c r="I42" s="20"/>
      <c r="J42" s="32"/>
    </row>
    <row r="43" spans="1:14" x14ac:dyDescent="0.25">
      <c r="A43" s="90" t="s">
        <v>18</v>
      </c>
      <c r="B43" s="38" t="s">
        <v>5</v>
      </c>
      <c r="C43" s="38" t="s">
        <v>25</v>
      </c>
      <c r="D43" s="54">
        <f>INDEX(Data!J:J,COUNTIF(Data!$A:$A,"&gt;0")-4,1)</f>
        <v>6335</v>
      </c>
      <c r="E43" s="54">
        <f>INDEX(Data!N:N,COUNTIF(Data!$A:$A,"&gt;0")-4,1)</f>
        <v>339</v>
      </c>
      <c r="F43" s="55">
        <f>INDEX(Data!P:P,COUNTIF(Data!$A:$A,"&gt;0")-4,1)</f>
        <v>66.27606752730884</v>
      </c>
      <c r="G43" s="55">
        <f>INDEX(Data!Q:Q,COUNTIF(Data!$A:$A,"&gt;0")-4,1)</f>
        <v>1.8037837837837838</v>
      </c>
      <c r="H43" s="59">
        <f>INDEX(Data!S:S,COUNTIF(Data!$A:$A,"&gt;0")-4,1)</f>
        <v>-1.4725964200036912</v>
      </c>
      <c r="I43" s="20"/>
      <c r="J43" s="32"/>
      <c r="N43" s="70"/>
    </row>
    <row r="44" spans="1:14" x14ac:dyDescent="0.25">
      <c r="A44" s="90"/>
      <c r="B44" s="38" t="s">
        <v>19</v>
      </c>
      <c r="C44" s="38" t="s">
        <v>22</v>
      </c>
      <c r="D44" s="54">
        <f>INDEX(Data!J:J,COUNTIF(Data!$A:$A,"&gt;0")-3,1)</f>
        <v>6385</v>
      </c>
      <c r="E44" s="54">
        <f>INDEX(Data!N:N,COUNTIF(Data!$A:$A,"&gt;0")-3,1)</f>
        <v>370.20000000000005</v>
      </c>
      <c r="F44" s="55">
        <f>INDEX(Data!P:P,COUNTIF(Data!$A:$A,"&gt;0")-3,1)</f>
        <v>67.082423038728891</v>
      </c>
      <c r="G44" s="55">
        <f>INDEX(Data!Q:Q,COUNTIF(Data!$A:$A,"&gt;0")-3,1)</f>
        <v>1.8257297297297297</v>
      </c>
      <c r="H44" s="59">
        <f>INDEX(Data!S:S,COUNTIF(Data!$A:$A,"&gt;0")-3,1)</f>
        <v>-1.5671560234599813</v>
      </c>
      <c r="I44" s="20"/>
      <c r="J44" s="32"/>
    </row>
    <row r="45" spans="1:14" ht="15.6" customHeight="1" x14ac:dyDescent="0.25">
      <c r="A45" s="90"/>
      <c r="B45" s="38" t="s">
        <v>29</v>
      </c>
      <c r="C45" s="38" t="s">
        <v>25</v>
      </c>
      <c r="D45" s="54">
        <f>INDEX(Data!J:J,COUNTIF(Data!$A:$A,"&gt;0")-2,1)</f>
        <v>6235</v>
      </c>
      <c r="E45" s="54">
        <f>INDEX(Data!N:N,COUNTIF(Data!$A:$A,"&gt;0")-2,1)</f>
        <v>301.40000000000003</v>
      </c>
      <c r="F45" s="55">
        <f>INDEX(Data!P:P,COUNTIF(Data!$A:$A,"&gt;0")-2,1)</f>
        <v>64.909632571996028</v>
      </c>
      <c r="G45" s="55">
        <f>INDEX(Data!Q:Q,COUNTIF(Data!$A:$A,"&gt;0")-2,1)</f>
        <v>1.7665945945945944</v>
      </c>
      <c r="H45" s="59">
        <f>INDEX(Data!S:S,COUNTIF(Data!$A:$A,"&gt;0")-2,1)</f>
        <v>-1.3634134379597929</v>
      </c>
      <c r="I45" s="20"/>
      <c r="J45" s="32"/>
    </row>
    <row r="46" spans="1:14" x14ac:dyDescent="0.25">
      <c r="A46" s="90"/>
      <c r="B46" s="38" t="s">
        <v>27</v>
      </c>
      <c r="C46" s="38" t="s">
        <v>4</v>
      </c>
      <c r="D46" s="54">
        <f>INDEX(Data!J:J,COUNTIF(Data!$A:$A,"&gt;0")-1,1)</f>
        <v>5270</v>
      </c>
      <c r="E46" s="54">
        <f>INDEX(Data!N:N,COUNTIF(Data!$A:$A,"&gt;0")-1,1)</f>
        <v>452.40000000000003</v>
      </c>
      <c r="F46" s="55">
        <f>INDEX(Data!P:P,COUNTIF(Data!$A:$A,"&gt;0")-1,1)</f>
        <v>56.826216484607741</v>
      </c>
      <c r="G46" s="55">
        <f>INDEX(Data!Q:Q,COUNTIF(Data!$A:$A,"&gt;0")-1,1)</f>
        <v>1.5465945945945945</v>
      </c>
      <c r="H46" s="59">
        <f>INDEX(Data!S:S,COUNTIF(Data!$A:$A,"&gt;0")-1,1)</f>
        <v>2.2989738639207502</v>
      </c>
      <c r="I46" s="20"/>
      <c r="J46" s="32"/>
    </row>
    <row r="47" spans="1:14" x14ac:dyDescent="0.25">
      <c r="A47" s="90"/>
      <c r="B47" s="38" t="s">
        <v>10</v>
      </c>
      <c r="C47" s="38" t="s">
        <v>20</v>
      </c>
      <c r="D47" s="54">
        <f>INDEX(Data!J:J,COUNTIF(Data!$A:$A,"&gt;0")+0,1)</f>
        <v>5509</v>
      </c>
      <c r="E47" s="54">
        <f>INDEX(Data!N:N,COUNTIF(Data!$A:$A,"&gt;0")+0,1)</f>
        <v>0</v>
      </c>
      <c r="F47" s="55">
        <f>INDEX(Data!P:P,COUNTIF(Data!$A:$A,"&gt;0")+0,1)</f>
        <v>54.70705064548163</v>
      </c>
      <c r="G47" s="55">
        <f>INDEX(Data!Q:Q,COUNTIF(Data!$A:$A,"&gt;0")+0,1)</f>
        <v>1.4889189189189189</v>
      </c>
      <c r="H47" s="59">
        <f>INDEX(Data!S:S,COUNTIF(Data!$A:$A,"&gt;0")+0,1)</f>
        <v>4.3964373697176429</v>
      </c>
      <c r="I47" s="20"/>
      <c r="J47" s="32"/>
    </row>
    <row r="48" spans="1:14" ht="15.6" customHeight="1" x14ac:dyDescent="0.25">
      <c r="A48" s="103"/>
      <c r="B48" s="56" t="s">
        <v>30</v>
      </c>
      <c r="C48" s="56" t="s">
        <v>22</v>
      </c>
      <c r="D48" s="57">
        <f>INDEX(Data!J:J,COUNTIF(Data!$A:$A,"&gt;0")+1,1)</f>
        <v>5905</v>
      </c>
      <c r="E48" s="57">
        <f>INDEX(Data!N:N,COUNTIF(Data!$A:$A,"&gt;0")+1,1)</f>
        <v>638.43000000000006</v>
      </c>
      <c r="F48" s="58">
        <f>INDEX(Data!P:P,COUNTIF(Data!$A:$A,"&gt;0")+1,1)</f>
        <v>64.979443892750751</v>
      </c>
      <c r="G48" s="58">
        <f>INDEX(Data!Q:Q,COUNTIF(Data!$A:$A,"&gt;0")+1,1)</f>
        <v>1.7684945945945947</v>
      </c>
      <c r="H48" s="60">
        <f>INDEX(Data!S:S,COUNTIF(Data!$A:$A,"&gt;0")+1,1)</f>
        <v>1.7022308363032757</v>
      </c>
      <c r="I48" s="20"/>
      <c r="J48" s="32"/>
    </row>
    <row r="49" spans="1:10" ht="14.45" customHeight="1" x14ac:dyDescent="0.25">
      <c r="A49" s="104" t="s">
        <v>415</v>
      </c>
      <c r="B49" s="104"/>
      <c r="C49" s="104"/>
      <c r="D49" s="104"/>
      <c r="E49" s="104"/>
      <c r="F49" s="104"/>
      <c r="G49" s="104"/>
      <c r="H49" s="104"/>
      <c r="I49" s="20"/>
      <c r="J49" s="32"/>
    </row>
    <row r="50" spans="1:10" ht="14.45" customHeight="1" x14ac:dyDescent="0.25">
      <c r="A50" s="105"/>
      <c r="B50" s="105"/>
      <c r="C50" s="105"/>
      <c r="D50" s="105"/>
      <c r="E50" s="105"/>
      <c r="F50" s="105"/>
      <c r="G50" s="105"/>
      <c r="H50" s="105"/>
      <c r="I50" s="20"/>
      <c r="J50" s="32"/>
    </row>
    <row r="51" spans="1:10" ht="14.45" customHeight="1" x14ac:dyDescent="0.25">
      <c r="A51" s="105"/>
      <c r="B51" s="105"/>
      <c r="C51" s="105"/>
      <c r="D51" s="105"/>
      <c r="E51" s="105"/>
      <c r="F51" s="105"/>
      <c r="G51" s="105"/>
      <c r="H51" s="105"/>
      <c r="I51" s="20"/>
      <c r="J51" s="32"/>
    </row>
    <row r="52" spans="1:10" x14ac:dyDescent="0.25">
      <c r="A52" s="105"/>
      <c r="B52" s="105"/>
      <c r="C52" s="105"/>
      <c r="D52" s="105"/>
      <c r="E52" s="105"/>
      <c r="F52" s="105"/>
      <c r="G52" s="105"/>
      <c r="H52" s="105"/>
      <c r="I52" s="20"/>
      <c r="J52" s="32"/>
    </row>
    <row r="53" spans="1:10" x14ac:dyDescent="0.25">
      <c r="A53" s="68" t="s">
        <v>414</v>
      </c>
      <c r="B53" s="7"/>
      <c r="C53" s="8"/>
      <c r="D53" s="9"/>
      <c r="E53" s="9"/>
      <c r="F53" s="28"/>
      <c r="G53" s="28"/>
      <c r="H53" s="24"/>
      <c r="I53" s="1"/>
      <c r="J53" s="32"/>
    </row>
    <row r="54" spans="1:10" x14ac:dyDescent="0.25">
      <c r="A54" s="6"/>
      <c r="B54" s="7"/>
      <c r="C54" s="8"/>
      <c r="D54" s="9"/>
      <c r="E54" s="9"/>
      <c r="F54" s="28"/>
      <c r="G54" s="28"/>
      <c r="H54" s="24"/>
      <c r="I54" s="1"/>
      <c r="J54" s="32"/>
    </row>
    <row r="55" spans="1:10" ht="15.75" customHeight="1" x14ac:dyDescent="0.25">
      <c r="A55" s="32"/>
      <c r="B55" s="32"/>
      <c r="C55" s="32"/>
      <c r="D55" s="32"/>
      <c r="E55" s="32"/>
      <c r="F55" s="33"/>
      <c r="G55" s="33"/>
      <c r="H55" s="34"/>
      <c r="I55" s="32"/>
      <c r="J55" s="32"/>
    </row>
    <row r="56" spans="1:10" x14ac:dyDescent="0.25">
      <c r="A56" s="32"/>
      <c r="B56" s="32"/>
      <c r="C56" s="32"/>
      <c r="D56" s="32"/>
      <c r="E56" s="32"/>
      <c r="F56" s="33"/>
      <c r="G56" s="33"/>
      <c r="H56" s="34"/>
      <c r="I56" s="32"/>
      <c r="J56" s="32"/>
    </row>
    <row r="57" spans="1:10" x14ac:dyDescent="0.25">
      <c r="A57" s="32"/>
      <c r="B57" s="32"/>
      <c r="C57" s="32"/>
      <c r="D57" s="32"/>
      <c r="E57" s="32"/>
      <c r="F57" s="33"/>
      <c r="G57" s="33"/>
      <c r="H57" s="34"/>
      <c r="I57" s="32"/>
      <c r="J57" s="32"/>
    </row>
    <row r="58" spans="1:10" x14ac:dyDescent="0.25">
      <c r="A58" s="32"/>
      <c r="B58" s="32"/>
      <c r="C58" s="32"/>
      <c r="D58" s="32"/>
      <c r="E58" s="32"/>
      <c r="F58" s="33"/>
      <c r="G58" s="33"/>
      <c r="H58" s="34"/>
      <c r="I58" s="32"/>
      <c r="J58" s="32"/>
    </row>
    <row r="59" spans="1:10" x14ac:dyDescent="0.25">
      <c r="A59" s="32"/>
      <c r="B59" s="32"/>
      <c r="C59" s="32"/>
      <c r="D59" s="32"/>
      <c r="E59" s="32"/>
      <c r="F59" s="33"/>
      <c r="G59" s="33"/>
      <c r="H59" s="34"/>
      <c r="I59" s="32"/>
      <c r="J59" s="32"/>
    </row>
  </sheetData>
  <mergeCells count="23">
    <mergeCell ref="H27:H29"/>
    <mergeCell ref="A49:H52"/>
    <mergeCell ref="B27:B29"/>
    <mergeCell ref="C27:C29"/>
    <mergeCell ref="D27:D29"/>
    <mergeCell ref="E27:E29"/>
    <mergeCell ref="F27:F29"/>
    <mergeCell ref="G27:G29"/>
    <mergeCell ref="A20:A24"/>
    <mergeCell ref="A30:A35"/>
    <mergeCell ref="A36:A42"/>
    <mergeCell ref="A43:A48"/>
    <mergeCell ref="A27:A29"/>
    <mergeCell ref="H3:H5"/>
    <mergeCell ref="F3:F5"/>
    <mergeCell ref="G3:G5"/>
    <mergeCell ref="A6:A12"/>
    <mergeCell ref="A13:A19"/>
    <mergeCell ref="E3:E5"/>
    <mergeCell ref="A3:A5"/>
    <mergeCell ref="B3:B5"/>
    <mergeCell ref="C3:C5"/>
    <mergeCell ref="D3:D5"/>
  </mergeCells>
  <pageMargins left="0.7" right="0.7" top="0.75" bottom="0.75" header="0.3" footer="0.3"/>
  <pageSetup scale="7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T6385"/>
  <sheetViews>
    <sheetView zoomScaleNormal="100" workbookViewId="0">
      <pane ySplit="1" topLeftCell="A6352" activePane="bottomLeft" state="frozen"/>
      <selection pane="bottomLeft" activeCell="A6385" sqref="A6385"/>
    </sheetView>
  </sheetViews>
  <sheetFormatPr defaultColWidth="8.85546875" defaultRowHeight="15" x14ac:dyDescent="0.25"/>
  <cols>
    <col min="1" max="1" width="9.85546875" style="80" bestFit="1" customWidth="1"/>
    <col min="2" max="2" width="13.28515625" bestFit="1" customWidth="1"/>
    <col min="3" max="3" width="18.140625" bestFit="1" customWidth="1"/>
    <col min="4" max="4" width="13.7109375" bestFit="1" customWidth="1"/>
    <col min="5" max="5" width="18.28515625" bestFit="1" customWidth="1"/>
    <col min="6" max="6" width="18.7109375" bestFit="1" customWidth="1"/>
    <col min="7" max="7" width="11.85546875" bestFit="1" customWidth="1"/>
    <col min="8" max="9" width="10.5703125" bestFit="1" customWidth="1"/>
    <col min="10" max="10" width="11.42578125" bestFit="1" customWidth="1"/>
    <col min="11" max="12" width="11.28515625" bestFit="1" customWidth="1"/>
    <col min="13" max="13" width="14.85546875" bestFit="1" customWidth="1"/>
    <col min="14" max="14" width="9.85546875" bestFit="1" customWidth="1"/>
    <col min="15" max="15" width="18.42578125" bestFit="1" customWidth="1"/>
    <col min="16" max="16" width="18.28515625" bestFit="1" customWidth="1"/>
    <col min="17" max="17" width="22" bestFit="1" customWidth="1"/>
    <col min="18" max="18" width="14.85546875" bestFit="1" customWidth="1"/>
    <col min="19" max="19" width="13.28515625" bestFit="1" customWidth="1"/>
    <col min="20" max="20" width="20.7109375" bestFit="1" customWidth="1"/>
  </cols>
  <sheetData>
    <row r="1" spans="1:20" s="42" customFormat="1" x14ac:dyDescent="0.25">
      <c r="A1" s="79" t="s">
        <v>207</v>
      </c>
      <c r="B1" s="40" t="s">
        <v>32</v>
      </c>
      <c r="C1" s="40" t="s">
        <v>234</v>
      </c>
      <c r="D1" s="40" t="s">
        <v>218</v>
      </c>
      <c r="E1" s="40" t="s">
        <v>259</v>
      </c>
      <c r="F1" s="40" t="s">
        <v>233</v>
      </c>
      <c r="G1" s="40" t="s">
        <v>33</v>
      </c>
      <c r="H1" s="40" t="s">
        <v>45</v>
      </c>
      <c r="I1" s="40" t="s">
        <v>49</v>
      </c>
      <c r="J1" s="40" t="s">
        <v>209</v>
      </c>
      <c r="K1" s="40" t="s">
        <v>210</v>
      </c>
      <c r="L1" s="40" t="s">
        <v>208</v>
      </c>
      <c r="M1" s="40" t="s">
        <v>211</v>
      </c>
      <c r="N1" s="41" t="s">
        <v>212</v>
      </c>
      <c r="O1" s="40" t="s">
        <v>213</v>
      </c>
      <c r="P1" s="40" t="s">
        <v>214</v>
      </c>
      <c r="Q1" s="40" t="s">
        <v>215</v>
      </c>
      <c r="R1" s="40" t="s">
        <v>217</v>
      </c>
      <c r="S1" s="40" t="s">
        <v>216</v>
      </c>
      <c r="T1" s="40" t="s">
        <v>322</v>
      </c>
    </row>
    <row r="2" spans="1:20" x14ac:dyDescent="0.25">
      <c r="A2" s="72">
        <f>IF(B2&lt;&gt;"", DATE(2010, ROUNDUP((ROW(A2)-1)*(1/38), 0)+5, 15), "")</f>
        <v>40344</v>
      </c>
      <c r="B2" s="73" t="s">
        <v>0</v>
      </c>
      <c r="C2" s="73" t="s">
        <v>359</v>
      </c>
      <c r="D2" s="73" t="s">
        <v>235</v>
      </c>
      <c r="E2" s="73" t="s">
        <v>260</v>
      </c>
      <c r="F2" s="73" t="s">
        <v>261</v>
      </c>
      <c r="G2" s="73" t="s">
        <v>34</v>
      </c>
      <c r="H2" t="s">
        <v>36</v>
      </c>
      <c r="I2">
        <v>506</v>
      </c>
      <c r="J2" s="43">
        <v>2774</v>
      </c>
      <c r="K2" s="16">
        <v>0.2</v>
      </c>
      <c r="L2" s="16">
        <f t="shared" ref="L2:L65" si="0">J2/100.7</f>
        <v>27.547169811320753</v>
      </c>
      <c r="M2" s="16">
        <f t="shared" ref="M2:M65" si="1">IF(B2="corn",J2/(111*2000/56),J2/(111*2000/60))</f>
        <v>0.74972972972972973</v>
      </c>
      <c r="N2" s="44">
        <f t="shared" ref="N2:N65" si="2">I2*K2</f>
        <v>101.2</v>
      </c>
      <c r="O2" s="44">
        <f t="shared" ref="O2:O65" si="3">J2+N2</f>
        <v>2875.2</v>
      </c>
      <c r="P2" s="45">
        <f>O2/100.7</f>
        <v>28.552135054617672</v>
      </c>
      <c r="Q2" s="45">
        <f t="shared" ref="Q2:Q65" si="4">IF(B2="corn",O2/(111*2000/56),O2/(111*2000/60))</f>
        <v>0.77708108108108098</v>
      </c>
      <c r="S2" s="43"/>
    </row>
    <row r="3" spans="1:20" x14ac:dyDescent="0.25">
      <c r="A3" s="72">
        <f t="shared" ref="A3:A39" si="5">IF(B3&lt;&gt;"", DATE(2010, ROUNDUP((ROW(A3)-1)*(1/38), 0)+5, 15), "")</f>
        <v>40344</v>
      </c>
      <c r="B3" s="73" t="s">
        <v>0</v>
      </c>
      <c r="C3" s="73" t="s">
        <v>236</v>
      </c>
      <c r="D3" s="73" t="s">
        <v>237</v>
      </c>
      <c r="E3" s="73" t="s">
        <v>262</v>
      </c>
      <c r="F3" s="73" t="s">
        <v>251</v>
      </c>
      <c r="G3" s="73" t="s">
        <v>34</v>
      </c>
      <c r="H3" t="s">
        <v>37</v>
      </c>
      <c r="I3">
        <v>298</v>
      </c>
      <c r="J3" s="43">
        <v>2400</v>
      </c>
      <c r="K3" s="16">
        <v>0.46</v>
      </c>
      <c r="L3" s="16">
        <f t="shared" si="0"/>
        <v>23.833167825223434</v>
      </c>
      <c r="M3" s="16">
        <f t="shared" si="1"/>
        <v>0.64864864864864868</v>
      </c>
      <c r="N3" s="44">
        <f t="shared" si="2"/>
        <v>137.08000000000001</v>
      </c>
      <c r="O3" s="44">
        <f t="shared" si="3"/>
        <v>2537.08</v>
      </c>
      <c r="P3" s="45">
        <f t="shared" ref="P3:P66" si="6">O3/100.7</f>
        <v>25.194438927507445</v>
      </c>
      <c r="Q3" s="45">
        <f t="shared" si="4"/>
        <v>0.68569729729729723</v>
      </c>
      <c r="S3" s="43"/>
    </row>
    <row r="4" spans="1:20" x14ac:dyDescent="0.25">
      <c r="A4" s="72">
        <f t="shared" si="5"/>
        <v>40344</v>
      </c>
      <c r="B4" s="73" t="s">
        <v>0</v>
      </c>
      <c r="C4" s="73" t="s">
        <v>359</v>
      </c>
      <c r="D4" s="73" t="s">
        <v>235</v>
      </c>
      <c r="E4" s="73" t="s">
        <v>263</v>
      </c>
      <c r="F4" s="73" t="s">
        <v>264</v>
      </c>
      <c r="G4" s="73" t="s">
        <v>34</v>
      </c>
      <c r="H4" t="s">
        <v>37</v>
      </c>
      <c r="I4">
        <v>1530</v>
      </c>
      <c r="J4" s="43">
        <v>5047</v>
      </c>
      <c r="K4" s="16">
        <v>0.46</v>
      </c>
      <c r="L4" s="16">
        <f t="shared" si="0"/>
        <v>50.119165839126119</v>
      </c>
      <c r="M4" s="16">
        <f t="shared" si="1"/>
        <v>1.364054054054054</v>
      </c>
      <c r="N4" s="44">
        <f t="shared" si="2"/>
        <v>703.80000000000007</v>
      </c>
      <c r="O4" s="44">
        <f t="shared" si="3"/>
        <v>5750.8</v>
      </c>
      <c r="P4" s="45">
        <f t="shared" si="6"/>
        <v>57.108242303872892</v>
      </c>
      <c r="Q4" s="45">
        <f t="shared" si="4"/>
        <v>1.5542702702702704</v>
      </c>
      <c r="S4" s="43"/>
    </row>
    <row r="5" spans="1:20" x14ac:dyDescent="0.25">
      <c r="A5" s="72">
        <f t="shared" si="5"/>
        <v>40344</v>
      </c>
      <c r="B5" s="73" t="s">
        <v>0</v>
      </c>
      <c r="C5" s="73" t="s">
        <v>359</v>
      </c>
      <c r="D5" s="73" t="s">
        <v>235</v>
      </c>
      <c r="E5" s="73" t="s">
        <v>265</v>
      </c>
      <c r="F5" s="73" t="s">
        <v>266</v>
      </c>
      <c r="G5" s="73" t="s">
        <v>34</v>
      </c>
      <c r="H5" t="s">
        <v>36</v>
      </c>
      <c r="I5">
        <v>890</v>
      </c>
      <c r="J5" s="43">
        <v>3275</v>
      </c>
      <c r="K5" s="16">
        <v>0.2</v>
      </c>
      <c r="L5" s="16">
        <f t="shared" si="0"/>
        <v>32.522343594836144</v>
      </c>
      <c r="M5" s="16">
        <f t="shared" si="1"/>
        <v>0.88513513513513509</v>
      </c>
      <c r="N5" s="44">
        <f t="shared" si="2"/>
        <v>178</v>
      </c>
      <c r="O5" s="44">
        <f t="shared" si="3"/>
        <v>3453</v>
      </c>
      <c r="P5" s="45">
        <f t="shared" si="6"/>
        <v>34.289970208540218</v>
      </c>
      <c r="Q5" s="45">
        <f t="shared" si="4"/>
        <v>0.93324324324324326</v>
      </c>
      <c r="S5" s="43"/>
    </row>
    <row r="6" spans="1:20" x14ac:dyDescent="0.25">
      <c r="A6" s="72">
        <f t="shared" si="5"/>
        <v>40344</v>
      </c>
      <c r="B6" s="73" t="s">
        <v>0</v>
      </c>
      <c r="C6" s="73" t="s">
        <v>238</v>
      </c>
      <c r="D6" s="73" t="s">
        <v>239</v>
      </c>
      <c r="E6" s="73" t="s">
        <v>267</v>
      </c>
      <c r="F6" s="73" t="s">
        <v>241</v>
      </c>
      <c r="G6" s="73" t="s">
        <v>34</v>
      </c>
      <c r="H6" t="s">
        <v>37</v>
      </c>
      <c r="I6">
        <v>1256</v>
      </c>
      <c r="J6" s="43">
        <v>4981</v>
      </c>
      <c r="K6" s="16">
        <v>0.46</v>
      </c>
      <c r="L6" s="16">
        <f t="shared" si="0"/>
        <v>49.46375372393247</v>
      </c>
      <c r="M6" s="16">
        <f t="shared" si="1"/>
        <v>1.3462162162162161</v>
      </c>
      <c r="N6" s="44">
        <f t="shared" si="2"/>
        <v>577.76</v>
      </c>
      <c r="O6" s="44">
        <f t="shared" si="3"/>
        <v>5558.76</v>
      </c>
      <c r="P6" s="45">
        <f t="shared" si="6"/>
        <v>55.201191658391259</v>
      </c>
      <c r="Q6" s="45">
        <f t="shared" si="4"/>
        <v>1.5023675675675676</v>
      </c>
      <c r="S6" s="43"/>
    </row>
    <row r="7" spans="1:20" x14ac:dyDescent="0.25">
      <c r="A7" s="72">
        <f t="shared" si="5"/>
        <v>40344</v>
      </c>
      <c r="B7" s="73" t="s">
        <v>0</v>
      </c>
      <c r="C7" s="73" t="s">
        <v>358</v>
      </c>
      <c r="D7" s="73" t="s">
        <v>235</v>
      </c>
      <c r="E7" s="73" t="s">
        <v>267</v>
      </c>
      <c r="F7" s="73" t="s">
        <v>241</v>
      </c>
      <c r="G7" s="73" t="s">
        <v>34</v>
      </c>
      <c r="H7" t="s">
        <v>36</v>
      </c>
      <c r="I7">
        <v>975</v>
      </c>
      <c r="J7" s="43">
        <v>3543</v>
      </c>
      <c r="K7" s="16">
        <v>0.2</v>
      </c>
      <c r="L7" s="16">
        <f t="shared" si="0"/>
        <v>35.183714001986097</v>
      </c>
      <c r="M7" s="16">
        <f t="shared" si="1"/>
        <v>0.95756756756756756</v>
      </c>
      <c r="N7" s="44">
        <f t="shared" si="2"/>
        <v>195</v>
      </c>
      <c r="O7" s="44">
        <f t="shared" si="3"/>
        <v>3738</v>
      </c>
      <c r="P7" s="45">
        <f t="shared" si="6"/>
        <v>37.1201588877855</v>
      </c>
      <c r="Q7" s="45">
        <f t="shared" si="4"/>
        <v>1.0102702702702702</v>
      </c>
      <c r="S7" s="43"/>
    </row>
    <row r="8" spans="1:20" x14ac:dyDescent="0.25">
      <c r="A8" s="72">
        <f t="shared" si="5"/>
        <v>40344</v>
      </c>
      <c r="B8" s="73" t="s">
        <v>0</v>
      </c>
      <c r="C8" s="73" t="s">
        <v>240</v>
      </c>
      <c r="D8" s="73" t="s">
        <v>241</v>
      </c>
      <c r="E8" s="73" t="s">
        <v>263</v>
      </c>
      <c r="F8" s="73" t="s">
        <v>264</v>
      </c>
      <c r="G8" s="73" t="s">
        <v>34</v>
      </c>
      <c r="H8" t="s">
        <v>36</v>
      </c>
      <c r="I8">
        <v>1357</v>
      </c>
      <c r="J8" s="43">
        <v>3742</v>
      </c>
      <c r="K8" s="16">
        <v>0.2</v>
      </c>
      <c r="L8" s="16">
        <f t="shared" si="0"/>
        <v>37.159880834160873</v>
      </c>
      <c r="M8" s="16">
        <f t="shared" si="1"/>
        <v>1.0113513513513515</v>
      </c>
      <c r="N8" s="44">
        <f t="shared" si="2"/>
        <v>271.40000000000003</v>
      </c>
      <c r="O8" s="44">
        <f t="shared" si="3"/>
        <v>4013.4</v>
      </c>
      <c r="P8" s="45">
        <f t="shared" si="6"/>
        <v>39.855014895729887</v>
      </c>
      <c r="Q8" s="45">
        <f t="shared" si="4"/>
        <v>1.0847027027027027</v>
      </c>
      <c r="S8" s="43"/>
    </row>
    <row r="9" spans="1:20" x14ac:dyDescent="0.25">
      <c r="A9" s="72">
        <f t="shared" si="5"/>
        <v>40344</v>
      </c>
      <c r="B9" s="73" t="s">
        <v>67</v>
      </c>
      <c r="C9" s="73" t="s">
        <v>242</v>
      </c>
      <c r="D9" s="73" t="s">
        <v>243</v>
      </c>
      <c r="E9" s="73" t="s">
        <v>265</v>
      </c>
      <c r="F9" s="73" t="s">
        <v>266</v>
      </c>
      <c r="G9" s="73" t="s">
        <v>34</v>
      </c>
      <c r="H9" t="s">
        <v>36</v>
      </c>
      <c r="I9">
        <v>1006</v>
      </c>
      <c r="J9" s="43">
        <v>2785</v>
      </c>
      <c r="K9" s="16">
        <v>0.2</v>
      </c>
      <c r="L9" s="16">
        <f t="shared" si="0"/>
        <v>27.656405163853027</v>
      </c>
      <c r="M9" s="16">
        <f t="shared" si="1"/>
        <v>0.70252252252252256</v>
      </c>
      <c r="N9" s="44">
        <f t="shared" si="2"/>
        <v>201.20000000000002</v>
      </c>
      <c r="O9" s="44">
        <f t="shared" si="3"/>
        <v>2986.2</v>
      </c>
      <c r="P9" s="45">
        <f t="shared" si="6"/>
        <v>29.654419066534256</v>
      </c>
      <c r="Q9" s="45">
        <f t="shared" si="4"/>
        <v>0.75327567567567566</v>
      </c>
      <c r="S9" s="43"/>
    </row>
    <row r="10" spans="1:20" x14ac:dyDescent="0.25">
      <c r="A10" s="72">
        <f t="shared" si="5"/>
        <v>40344</v>
      </c>
      <c r="B10" s="73" t="s">
        <v>67</v>
      </c>
      <c r="C10" s="73" t="s">
        <v>244</v>
      </c>
      <c r="D10" s="73" t="s">
        <v>245</v>
      </c>
      <c r="E10" s="73" t="s">
        <v>268</v>
      </c>
      <c r="F10" s="73" t="s">
        <v>269</v>
      </c>
      <c r="G10" s="73" t="s">
        <v>34</v>
      </c>
      <c r="H10" t="s">
        <v>38</v>
      </c>
      <c r="I10">
        <v>866</v>
      </c>
      <c r="J10" s="43">
        <v>3471</v>
      </c>
      <c r="K10" s="16">
        <v>0.27</v>
      </c>
      <c r="L10" s="16">
        <f t="shared" si="0"/>
        <v>34.468718967229393</v>
      </c>
      <c r="M10" s="16">
        <f t="shared" si="1"/>
        <v>0.8755675675675676</v>
      </c>
      <c r="N10" s="44">
        <f t="shared" si="2"/>
        <v>233.82000000000002</v>
      </c>
      <c r="O10" s="44">
        <f t="shared" si="3"/>
        <v>3704.82</v>
      </c>
      <c r="P10" s="45">
        <f t="shared" si="6"/>
        <v>36.790665342601791</v>
      </c>
      <c r="Q10" s="45">
        <f t="shared" si="4"/>
        <v>0.93454918918918928</v>
      </c>
      <c r="S10" s="43"/>
    </row>
    <row r="11" spans="1:20" x14ac:dyDescent="0.25">
      <c r="A11" s="72">
        <f t="shared" si="5"/>
        <v>40344</v>
      </c>
      <c r="B11" s="73" t="s">
        <v>67</v>
      </c>
      <c r="C11" s="73" t="s">
        <v>246</v>
      </c>
      <c r="D11" s="73" t="s">
        <v>247</v>
      </c>
      <c r="E11" s="73" t="s">
        <v>270</v>
      </c>
      <c r="F11" s="73" t="s">
        <v>247</v>
      </c>
      <c r="G11" s="73" t="s">
        <v>34</v>
      </c>
      <c r="H11" t="s">
        <v>36</v>
      </c>
      <c r="I11">
        <v>213</v>
      </c>
      <c r="J11" s="43">
        <v>1912</v>
      </c>
      <c r="K11" s="16">
        <v>0.2</v>
      </c>
      <c r="L11" s="16">
        <f t="shared" si="0"/>
        <v>18.987090367428003</v>
      </c>
      <c r="M11" s="16">
        <f t="shared" si="1"/>
        <v>0.48230630630630633</v>
      </c>
      <c r="N11" s="44">
        <f t="shared" si="2"/>
        <v>42.6</v>
      </c>
      <c r="O11" s="44">
        <f t="shared" si="3"/>
        <v>1954.6</v>
      </c>
      <c r="P11" s="45">
        <f t="shared" si="6"/>
        <v>19.410129096325718</v>
      </c>
      <c r="Q11" s="45">
        <f t="shared" si="4"/>
        <v>0.49305225225225224</v>
      </c>
      <c r="S11" s="43"/>
    </row>
    <row r="12" spans="1:20" x14ac:dyDescent="0.25">
      <c r="A12" s="72">
        <f t="shared" si="5"/>
        <v>40344</v>
      </c>
      <c r="B12" s="73" t="s">
        <v>67</v>
      </c>
      <c r="C12" s="73" t="s">
        <v>248</v>
      </c>
      <c r="D12" s="73" t="s">
        <v>249</v>
      </c>
      <c r="E12" s="73" t="s">
        <v>271</v>
      </c>
      <c r="F12" s="73" t="s">
        <v>272</v>
      </c>
      <c r="G12" s="73" t="s">
        <v>34</v>
      </c>
      <c r="H12" t="s">
        <v>38</v>
      </c>
      <c r="I12">
        <v>650</v>
      </c>
      <c r="J12" s="43">
        <v>2993</v>
      </c>
      <c r="K12" s="16">
        <v>0.27</v>
      </c>
      <c r="L12" s="16">
        <f t="shared" si="0"/>
        <v>29.721946375372394</v>
      </c>
      <c r="M12" s="16">
        <f t="shared" si="1"/>
        <v>0.75499099099099098</v>
      </c>
      <c r="N12" s="44">
        <f t="shared" si="2"/>
        <v>175.5</v>
      </c>
      <c r="O12" s="44">
        <f t="shared" si="3"/>
        <v>3168.5</v>
      </c>
      <c r="P12" s="45">
        <f t="shared" si="6"/>
        <v>31.464746772591855</v>
      </c>
      <c r="Q12" s="45">
        <f t="shared" si="4"/>
        <v>0.79926126126126129</v>
      </c>
      <c r="S12" s="43"/>
    </row>
    <row r="13" spans="1:20" x14ac:dyDescent="0.25">
      <c r="A13" s="72">
        <f t="shared" si="5"/>
        <v>40344</v>
      </c>
      <c r="B13" s="73" t="s">
        <v>67</v>
      </c>
      <c r="C13" s="73" t="s">
        <v>248</v>
      </c>
      <c r="D13" s="73" t="s">
        <v>249</v>
      </c>
      <c r="E13" s="73" t="s">
        <v>273</v>
      </c>
      <c r="F13" s="73" t="s">
        <v>274</v>
      </c>
      <c r="G13" s="73" t="s">
        <v>34</v>
      </c>
      <c r="H13" t="s">
        <v>38</v>
      </c>
      <c r="I13">
        <v>417</v>
      </c>
      <c r="J13" s="43">
        <v>2557</v>
      </c>
      <c r="K13" s="16">
        <v>0.27</v>
      </c>
      <c r="L13" s="16">
        <f t="shared" si="0"/>
        <v>25.392254220456802</v>
      </c>
      <c r="M13" s="16">
        <f t="shared" si="1"/>
        <v>0.64500900900900904</v>
      </c>
      <c r="N13" s="44">
        <f t="shared" si="2"/>
        <v>112.59</v>
      </c>
      <c r="O13" s="44">
        <f t="shared" si="3"/>
        <v>2669.59</v>
      </c>
      <c r="P13" s="45">
        <f t="shared" si="6"/>
        <v>26.510327706057598</v>
      </c>
      <c r="Q13" s="45">
        <f t="shared" si="4"/>
        <v>0.67341009009009012</v>
      </c>
      <c r="S13" s="43"/>
    </row>
    <row r="14" spans="1:20" x14ac:dyDescent="0.25">
      <c r="A14" s="72">
        <f t="shared" si="5"/>
        <v>40344</v>
      </c>
      <c r="B14" s="73" t="s">
        <v>67</v>
      </c>
      <c r="C14" s="73" t="s">
        <v>246</v>
      </c>
      <c r="D14" s="73" t="s">
        <v>247</v>
      </c>
      <c r="E14" s="73" t="s">
        <v>275</v>
      </c>
      <c r="F14" s="73" t="s">
        <v>276</v>
      </c>
      <c r="G14" s="73" t="s">
        <v>34</v>
      </c>
      <c r="H14" t="s">
        <v>36</v>
      </c>
      <c r="I14">
        <v>626</v>
      </c>
      <c r="J14" s="43">
        <v>2848</v>
      </c>
      <c r="K14" s="16">
        <v>0.2</v>
      </c>
      <c r="L14" s="16">
        <f t="shared" si="0"/>
        <v>28.282025819265144</v>
      </c>
      <c r="M14" s="16">
        <f t="shared" si="1"/>
        <v>0.71841441441441445</v>
      </c>
      <c r="N14" s="44">
        <f t="shared" si="2"/>
        <v>125.2</v>
      </c>
      <c r="O14" s="44">
        <f t="shared" si="3"/>
        <v>2973.2</v>
      </c>
      <c r="P14" s="45">
        <f t="shared" si="6"/>
        <v>29.525322740814296</v>
      </c>
      <c r="Q14" s="45">
        <f t="shared" si="4"/>
        <v>0.74999639639639637</v>
      </c>
      <c r="S14" s="43"/>
    </row>
    <row r="15" spans="1:20" x14ac:dyDescent="0.25">
      <c r="A15" s="72">
        <f t="shared" si="5"/>
        <v>40344</v>
      </c>
      <c r="B15" s="73" t="s">
        <v>67</v>
      </c>
      <c r="C15" s="73" t="s">
        <v>246</v>
      </c>
      <c r="D15" s="73" t="s">
        <v>247</v>
      </c>
      <c r="E15" s="73" t="s">
        <v>263</v>
      </c>
      <c r="F15" s="73" t="s">
        <v>264</v>
      </c>
      <c r="G15" s="73" t="s">
        <v>34</v>
      </c>
      <c r="H15" t="s">
        <v>36</v>
      </c>
      <c r="I15">
        <v>1823</v>
      </c>
      <c r="J15" s="43">
        <v>4263</v>
      </c>
      <c r="K15" s="16">
        <v>0.2</v>
      </c>
      <c r="L15" s="16">
        <f t="shared" si="0"/>
        <v>42.333664349553125</v>
      </c>
      <c r="M15" s="16">
        <f t="shared" si="1"/>
        <v>1.0753513513513513</v>
      </c>
      <c r="N15" s="44">
        <f t="shared" si="2"/>
        <v>364.6</v>
      </c>
      <c r="O15" s="44">
        <f t="shared" si="3"/>
        <v>4627.6000000000004</v>
      </c>
      <c r="P15" s="45">
        <f t="shared" si="6"/>
        <v>45.954319761668323</v>
      </c>
      <c r="Q15" s="45">
        <f t="shared" si="4"/>
        <v>1.1673225225225226</v>
      </c>
      <c r="S15" s="43"/>
    </row>
    <row r="16" spans="1:20" x14ac:dyDescent="0.25">
      <c r="A16" s="72">
        <f t="shared" si="5"/>
        <v>40344</v>
      </c>
      <c r="B16" s="73" t="s">
        <v>18</v>
      </c>
      <c r="C16" s="73" t="s">
        <v>250</v>
      </c>
      <c r="D16" s="73" t="s">
        <v>251</v>
      </c>
      <c r="E16" s="73" t="s">
        <v>265</v>
      </c>
      <c r="F16" s="73" t="s">
        <v>266</v>
      </c>
      <c r="G16" s="73" t="s">
        <v>34</v>
      </c>
      <c r="H16" t="s">
        <v>39</v>
      </c>
      <c r="I16">
        <v>1295</v>
      </c>
      <c r="J16" s="43">
        <v>2981</v>
      </c>
      <c r="K16" s="16">
        <v>0.14949999999999999</v>
      </c>
      <c r="L16" s="16">
        <f t="shared" si="0"/>
        <v>29.602780536246275</v>
      </c>
      <c r="M16" s="16">
        <f t="shared" si="1"/>
        <v>0.80567567567567566</v>
      </c>
      <c r="N16" s="44">
        <f t="shared" si="2"/>
        <v>193.60249999999999</v>
      </c>
      <c r="O16" s="44">
        <f t="shared" si="3"/>
        <v>3174.6025</v>
      </c>
      <c r="P16" s="45">
        <f t="shared" si="6"/>
        <v>31.525347567030785</v>
      </c>
      <c r="Q16" s="45">
        <f t="shared" si="4"/>
        <v>0.85800067567567562</v>
      </c>
      <c r="S16" s="43"/>
    </row>
    <row r="17" spans="1:19" x14ac:dyDescent="0.25">
      <c r="A17" s="72">
        <f t="shared" si="5"/>
        <v>40344</v>
      </c>
      <c r="B17" s="73" t="s">
        <v>18</v>
      </c>
      <c r="C17" s="73" t="s">
        <v>244</v>
      </c>
      <c r="D17" s="73" t="s">
        <v>245</v>
      </c>
      <c r="E17" s="73" t="s">
        <v>277</v>
      </c>
      <c r="F17" s="73" t="s">
        <v>278</v>
      </c>
      <c r="G17" s="73" t="s">
        <v>34</v>
      </c>
      <c r="H17" t="s">
        <v>38</v>
      </c>
      <c r="I17">
        <v>615</v>
      </c>
      <c r="J17" s="43">
        <v>2748</v>
      </c>
      <c r="K17" s="16">
        <v>0.27</v>
      </c>
      <c r="L17" s="16">
        <f t="shared" si="0"/>
        <v>27.288977159880833</v>
      </c>
      <c r="M17" s="16">
        <f t="shared" si="1"/>
        <v>0.74270270270270267</v>
      </c>
      <c r="N17" s="44">
        <f t="shared" si="2"/>
        <v>166.05</v>
      </c>
      <c r="O17" s="44">
        <f t="shared" si="3"/>
        <v>2914.05</v>
      </c>
      <c r="P17" s="45">
        <f t="shared" si="6"/>
        <v>28.937934458788483</v>
      </c>
      <c r="Q17" s="45">
        <f t="shared" si="4"/>
        <v>0.78758108108108116</v>
      </c>
      <c r="S17" s="43"/>
    </row>
    <row r="18" spans="1:19" x14ac:dyDescent="0.25">
      <c r="A18" s="72">
        <f t="shared" si="5"/>
        <v>40344</v>
      </c>
      <c r="B18" s="73" t="s">
        <v>18</v>
      </c>
      <c r="C18" s="73" t="s">
        <v>248</v>
      </c>
      <c r="D18" s="73" t="s">
        <v>249</v>
      </c>
      <c r="E18" s="73" t="s">
        <v>268</v>
      </c>
      <c r="F18" s="73" t="s">
        <v>269</v>
      </c>
      <c r="G18" s="73" t="s">
        <v>34</v>
      </c>
      <c r="H18" t="s">
        <v>38</v>
      </c>
      <c r="I18">
        <v>872</v>
      </c>
      <c r="J18" s="43">
        <v>3540</v>
      </c>
      <c r="K18" s="16">
        <v>0.27</v>
      </c>
      <c r="L18" s="16">
        <f t="shared" si="0"/>
        <v>35.153922542204569</v>
      </c>
      <c r="M18" s="16">
        <f t="shared" si="1"/>
        <v>0.95675675675675675</v>
      </c>
      <c r="N18" s="44">
        <f t="shared" si="2"/>
        <v>235.44000000000003</v>
      </c>
      <c r="O18" s="44">
        <f t="shared" si="3"/>
        <v>3775.44</v>
      </c>
      <c r="P18" s="45">
        <f t="shared" si="6"/>
        <v>37.491956305858984</v>
      </c>
      <c r="Q18" s="45">
        <f t="shared" si="4"/>
        <v>1.0203891891891892</v>
      </c>
      <c r="S18" s="43"/>
    </row>
    <row r="19" spans="1:19" x14ac:dyDescent="0.25">
      <c r="A19" s="72">
        <f t="shared" si="5"/>
        <v>40344</v>
      </c>
      <c r="B19" s="73" t="s">
        <v>18</v>
      </c>
      <c r="C19" s="73" t="s">
        <v>248</v>
      </c>
      <c r="D19" s="73" t="s">
        <v>249</v>
      </c>
      <c r="E19" s="73" t="s">
        <v>277</v>
      </c>
      <c r="F19" s="73" t="s">
        <v>278</v>
      </c>
      <c r="G19" s="73" t="s">
        <v>34</v>
      </c>
      <c r="H19" t="s">
        <v>38</v>
      </c>
      <c r="I19">
        <v>417</v>
      </c>
      <c r="J19" s="43">
        <v>2443</v>
      </c>
      <c r="K19" s="16">
        <v>0.27</v>
      </c>
      <c r="L19" s="16">
        <f t="shared" si="0"/>
        <v>24.260178748758687</v>
      </c>
      <c r="M19" s="16">
        <f t="shared" si="1"/>
        <v>0.6602702702702703</v>
      </c>
      <c r="N19" s="44">
        <f t="shared" si="2"/>
        <v>112.59</v>
      </c>
      <c r="O19" s="44">
        <f t="shared" si="3"/>
        <v>2555.59</v>
      </c>
      <c r="P19" s="45">
        <f t="shared" si="6"/>
        <v>25.378252234359483</v>
      </c>
      <c r="Q19" s="45">
        <f t="shared" si="4"/>
        <v>0.69070000000000009</v>
      </c>
      <c r="S19" s="43"/>
    </row>
    <row r="20" spans="1:19" x14ac:dyDescent="0.25">
      <c r="A20" s="72">
        <f t="shared" si="5"/>
        <v>40344</v>
      </c>
      <c r="B20" s="73" t="s">
        <v>18</v>
      </c>
      <c r="C20" s="73" t="s">
        <v>242</v>
      </c>
      <c r="D20" s="73" t="s">
        <v>243</v>
      </c>
      <c r="E20" s="73" t="s">
        <v>265</v>
      </c>
      <c r="F20" s="73" t="s">
        <v>266</v>
      </c>
      <c r="G20" s="73" t="s">
        <v>34</v>
      </c>
      <c r="H20" t="s">
        <v>36</v>
      </c>
      <c r="I20">
        <v>1006</v>
      </c>
      <c r="J20" s="43">
        <v>3038</v>
      </c>
      <c r="K20" s="16">
        <v>0.2</v>
      </c>
      <c r="L20" s="16">
        <f t="shared" si="0"/>
        <v>30.168818272095333</v>
      </c>
      <c r="M20" s="16">
        <f t="shared" si="1"/>
        <v>0.82108108108108113</v>
      </c>
      <c r="N20" s="44">
        <f t="shared" si="2"/>
        <v>201.20000000000002</v>
      </c>
      <c r="O20" s="44">
        <f t="shared" si="3"/>
        <v>3239.2</v>
      </c>
      <c r="P20" s="45">
        <f t="shared" si="6"/>
        <v>32.166832174776559</v>
      </c>
      <c r="Q20" s="45">
        <f t="shared" si="4"/>
        <v>0.87545945945945935</v>
      </c>
      <c r="S20" s="43"/>
    </row>
    <row r="21" spans="1:19" x14ac:dyDescent="0.25">
      <c r="A21" s="72">
        <f t="shared" si="5"/>
        <v>40344</v>
      </c>
      <c r="B21" s="73" t="s">
        <v>0</v>
      </c>
      <c r="C21" s="73" t="s">
        <v>252</v>
      </c>
      <c r="D21" s="73" t="s">
        <v>117</v>
      </c>
      <c r="E21" s="73" t="s">
        <v>279</v>
      </c>
      <c r="F21" s="73" t="s">
        <v>280</v>
      </c>
      <c r="G21" s="73" t="s">
        <v>35</v>
      </c>
      <c r="H21" t="s">
        <v>37</v>
      </c>
      <c r="I21">
        <v>880</v>
      </c>
      <c r="J21" s="43">
        <v>2770</v>
      </c>
      <c r="K21" s="16">
        <v>0.46</v>
      </c>
      <c r="L21" s="16">
        <f t="shared" si="0"/>
        <v>27.50744786494538</v>
      </c>
      <c r="M21" s="16">
        <f t="shared" si="1"/>
        <v>0.74864864864864866</v>
      </c>
      <c r="N21" s="44">
        <f t="shared" si="2"/>
        <v>404.8</v>
      </c>
      <c r="O21" s="44">
        <f t="shared" si="3"/>
        <v>3174.8</v>
      </c>
      <c r="P21" s="45">
        <f t="shared" si="6"/>
        <v>31.52730883813307</v>
      </c>
      <c r="Q21" s="45">
        <f t="shared" si="4"/>
        <v>0.85805405405405411</v>
      </c>
      <c r="S21" s="43"/>
    </row>
    <row r="22" spans="1:19" x14ac:dyDescent="0.25">
      <c r="A22" s="72">
        <f t="shared" si="5"/>
        <v>40344</v>
      </c>
      <c r="B22" s="73" t="s">
        <v>0</v>
      </c>
      <c r="C22" s="73" t="s">
        <v>359</v>
      </c>
      <c r="D22" s="73" t="s">
        <v>235</v>
      </c>
      <c r="E22" s="73" t="s">
        <v>267</v>
      </c>
      <c r="F22" s="73" t="s">
        <v>241</v>
      </c>
      <c r="G22" s="73" t="s">
        <v>35</v>
      </c>
      <c r="H22" t="s">
        <v>37</v>
      </c>
      <c r="I22">
        <v>685</v>
      </c>
      <c r="J22" s="43">
        <v>2867</v>
      </c>
      <c r="K22" s="16">
        <v>0.46</v>
      </c>
      <c r="L22" s="16">
        <f t="shared" si="0"/>
        <v>28.470705064548163</v>
      </c>
      <c r="M22" s="16">
        <f t="shared" si="1"/>
        <v>0.77486486486486483</v>
      </c>
      <c r="N22" s="44">
        <f t="shared" si="2"/>
        <v>315.10000000000002</v>
      </c>
      <c r="O22" s="44">
        <f t="shared" si="3"/>
        <v>3182.1</v>
      </c>
      <c r="P22" s="45">
        <f t="shared" si="6"/>
        <v>31.599801390268123</v>
      </c>
      <c r="Q22" s="45">
        <f t="shared" si="4"/>
        <v>0.86002702702702705</v>
      </c>
      <c r="S22" s="43"/>
    </row>
    <row r="23" spans="1:19" x14ac:dyDescent="0.25">
      <c r="A23" s="72">
        <f t="shared" si="5"/>
        <v>40344</v>
      </c>
      <c r="B23" s="73" t="s">
        <v>0</v>
      </c>
      <c r="C23" s="73" t="s">
        <v>253</v>
      </c>
      <c r="D23" s="73" t="s">
        <v>243</v>
      </c>
      <c r="E23" s="73" t="s">
        <v>281</v>
      </c>
      <c r="F23" s="73" t="s">
        <v>282</v>
      </c>
      <c r="G23" s="73" t="s">
        <v>35</v>
      </c>
      <c r="H23" t="s">
        <v>38</v>
      </c>
      <c r="I23">
        <v>812</v>
      </c>
      <c r="J23" s="43">
        <v>3811</v>
      </c>
      <c r="K23" s="16">
        <v>0.27</v>
      </c>
      <c r="L23" s="16">
        <f t="shared" si="0"/>
        <v>37.845084409136049</v>
      </c>
      <c r="M23" s="16">
        <f t="shared" si="1"/>
        <v>1.03</v>
      </c>
      <c r="N23" s="44">
        <f t="shared" si="2"/>
        <v>219.24</v>
      </c>
      <c r="O23" s="44">
        <f t="shared" si="3"/>
        <v>4030.24</v>
      </c>
      <c r="P23" s="45">
        <f t="shared" si="6"/>
        <v>40.022244289970203</v>
      </c>
      <c r="Q23" s="45">
        <f t="shared" si="4"/>
        <v>1.0892540540540541</v>
      </c>
      <c r="S23" s="43"/>
    </row>
    <row r="24" spans="1:19" x14ac:dyDescent="0.25">
      <c r="A24" s="72">
        <f t="shared" si="5"/>
        <v>40344</v>
      </c>
      <c r="B24" s="73" t="s">
        <v>0</v>
      </c>
      <c r="C24" s="73" t="s">
        <v>236</v>
      </c>
      <c r="D24" s="73" t="s">
        <v>237</v>
      </c>
      <c r="E24" s="73" t="s">
        <v>279</v>
      </c>
      <c r="F24" s="73" t="s">
        <v>280</v>
      </c>
      <c r="G24" s="73" t="s">
        <v>35</v>
      </c>
      <c r="H24" t="s">
        <v>37</v>
      </c>
      <c r="I24">
        <v>1520</v>
      </c>
      <c r="J24" s="43">
        <v>4033</v>
      </c>
      <c r="K24" s="16">
        <v>0.46</v>
      </c>
      <c r="L24" s="16">
        <f t="shared" si="0"/>
        <v>40.049652432969218</v>
      </c>
      <c r="M24" s="16">
        <f t="shared" si="1"/>
        <v>1.0900000000000001</v>
      </c>
      <c r="N24" s="44">
        <f t="shared" si="2"/>
        <v>699.2</v>
      </c>
      <c r="O24" s="44">
        <f t="shared" si="3"/>
        <v>4732.2</v>
      </c>
      <c r="P24" s="45">
        <f t="shared" si="6"/>
        <v>46.993048659384307</v>
      </c>
      <c r="Q24" s="45">
        <f t="shared" si="4"/>
        <v>1.2789729729729729</v>
      </c>
      <c r="S24" s="43"/>
    </row>
    <row r="25" spans="1:19" x14ac:dyDescent="0.25">
      <c r="A25" s="72">
        <f t="shared" si="5"/>
        <v>40344</v>
      </c>
      <c r="B25" s="73" t="s">
        <v>0</v>
      </c>
      <c r="C25" s="73" t="s">
        <v>236</v>
      </c>
      <c r="D25" s="73" t="s">
        <v>237</v>
      </c>
      <c r="E25" s="73" t="s">
        <v>267</v>
      </c>
      <c r="F25" s="73" t="s">
        <v>241</v>
      </c>
      <c r="G25" s="73" t="s">
        <v>35</v>
      </c>
      <c r="H25" t="s">
        <v>37</v>
      </c>
      <c r="I25">
        <v>1583</v>
      </c>
      <c r="J25" s="43">
        <v>4948</v>
      </c>
      <c r="K25" s="16">
        <v>0.46</v>
      </c>
      <c r="L25" s="16">
        <f t="shared" si="0"/>
        <v>49.136047666335649</v>
      </c>
      <c r="M25" s="16">
        <f t="shared" si="1"/>
        <v>1.3372972972972974</v>
      </c>
      <c r="N25" s="44">
        <f t="shared" si="2"/>
        <v>728.18000000000006</v>
      </c>
      <c r="O25" s="44">
        <f t="shared" si="3"/>
        <v>5676.18</v>
      </c>
      <c r="P25" s="45">
        <f t="shared" si="6"/>
        <v>56.367229394240319</v>
      </c>
      <c r="Q25" s="45">
        <f t="shared" si="4"/>
        <v>1.5341027027027028</v>
      </c>
      <c r="S25" s="43"/>
    </row>
    <row r="26" spans="1:19" x14ac:dyDescent="0.25">
      <c r="A26" s="72">
        <f t="shared" si="5"/>
        <v>40344</v>
      </c>
      <c r="B26" s="73" t="s">
        <v>0</v>
      </c>
      <c r="C26" s="73" t="s">
        <v>358</v>
      </c>
      <c r="D26" s="73" t="s">
        <v>235</v>
      </c>
      <c r="E26" s="73" t="s">
        <v>279</v>
      </c>
      <c r="F26" s="73" t="s">
        <v>280</v>
      </c>
      <c r="G26" s="73" t="s">
        <v>35</v>
      </c>
      <c r="H26" t="s">
        <v>36</v>
      </c>
      <c r="I26">
        <v>1599</v>
      </c>
      <c r="J26" s="43">
        <v>4510</v>
      </c>
      <c r="K26" s="16">
        <v>0.2</v>
      </c>
      <c r="L26" s="16">
        <f t="shared" si="0"/>
        <v>44.786494538232375</v>
      </c>
      <c r="M26" s="16">
        <f t="shared" si="1"/>
        <v>1.2189189189189189</v>
      </c>
      <c r="N26" s="44">
        <f t="shared" si="2"/>
        <v>319.8</v>
      </c>
      <c r="O26" s="44">
        <f t="shared" si="3"/>
        <v>4829.8</v>
      </c>
      <c r="P26" s="45">
        <f t="shared" si="6"/>
        <v>47.962264150943398</v>
      </c>
      <c r="Q26" s="45">
        <f t="shared" si="4"/>
        <v>1.3053513513513515</v>
      </c>
      <c r="S26" s="43"/>
    </row>
    <row r="27" spans="1:19" x14ac:dyDescent="0.25">
      <c r="A27" s="72">
        <f t="shared" si="5"/>
        <v>40344</v>
      </c>
      <c r="B27" s="73" t="s">
        <v>67</v>
      </c>
      <c r="C27" s="73" t="s">
        <v>250</v>
      </c>
      <c r="D27" s="73" t="s">
        <v>251</v>
      </c>
      <c r="E27" s="73" t="s">
        <v>279</v>
      </c>
      <c r="F27" s="73" t="s">
        <v>280</v>
      </c>
      <c r="G27" s="73" t="s">
        <v>35</v>
      </c>
      <c r="H27" t="s">
        <v>37</v>
      </c>
      <c r="I27">
        <v>1851</v>
      </c>
      <c r="J27" s="43">
        <v>3920</v>
      </c>
      <c r="K27" s="16">
        <v>0.46</v>
      </c>
      <c r="L27" s="16">
        <f t="shared" si="0"/>
        <v>38.927507447864947</v>
      </c>
      <c r="M27" s="16">
        <f t="shared" si="1"/>
        <v>0.98882882882882883</v>
      </c>
      <c r="N27" s="44">
        <f t="shared" si="2"/>
        <v>851.46</v>
      </c>
      <c r="O27" s="44">
        <f t="shared" si="3"/>
        <v>4771.46</v>
      </c>
      <c r="P27" s="45">
        <f t="shared" si="6"/>
        <v>47.382919563058586</v>
      </c>
      <c r="Q27" s="45">
        <f t="shared" si="4"/>
        <v>1.2036115315315317</v>
      </c>
      <c r="S27" s="43"/>
    </row>
    <row r="28" spans="1:19" x14ac:dyDescent="0.25">
      <c r="A28" s="72">
        <f t="shared" si="5"/>
        <v>40344</v>
      </c>
      <c r="B28" s="73" t="s">
        <v>67</v>
      </c>
      <c r="C28" s="73" t="s">
        <v>238</v>
      </c>
      <c r="D28" s="73" t="s">
        <v>239</v>
      </c>
      <c r="E28" s="73" t="s">
        <v>283</v>
      </c>
      <c r="F28" s="73" t="s">
        <v>284</v>
      </c>
      <c r="G28" s="73" t="s">
        <v>35</v>
      </c>
      <c r="H28" t="s">
        <v>37</v>
      </c>
      <c r="I28">
        <v>1695</v>
      </c>
      <c r="J28" s="43">
        <v>3920</v>
      </c>
      <c r="K28" s="16">
        <v>0.46</v>
      </c>
      <c r="L28" s="16">
        <f t="shared" si="0"/>
        <v>38.927507447864947</v>
      </c>
      <c r="M28" s="16">
        <f t="shared" si="1"/>
        <v>0.98882882882882883</v>
      </c>
      <c r="N28" s="44">
        <f t="shared" si="2"/>
        <v>779.7</v>
      </c>
      <c r="O28" s="44">
        <f t="shared" si="3"/>
        <v>4699.7</v>
      </c>
      <c r="P28" s="45">
        <f t="shared" si="6"/>
        <v>46.670307845084409</v>
      </c>
      <c r="Q28" s="45">
        <f t="shared" si="4"/>
        <v>1.1855099099099098</v>
      </c>
      <c r="S28" s="43"/>
    </row>
    <row r="29" spans="1:19" x14ac:dyDescent="0.25">
      <c r="A29" s="72">
        <f t="shared" si="5"/>
        <v>40344</v>
      </c>
      <c r="B29" s="73" t="s">
        <v>67</v>
      </c>
      <c r="C29" s="73" t="s">
        <v>242</v>
      </c>
      <c r="D29" s="73" t="s">
        <v>243</v>
      </c>
      <c r="E29" s="73" t="s">
        <v>265</v>
      </c>
      <c r="F29" s="73" t="s">
        <v>266</v>
      </c>
      <c r="G29" s="73" t="s">
        <v>35</v>
      </c>
      <c r="H29" t="s">
        <v>36</v>
      </c>
      <c r="I29">
        <v>1006</v>
      </c>
      <c r="J29" s="43">
        <v>2677</v>
      </c>
      <c r="K29" s="16">
        <v>0.2</v>
      </c>
      <c r="L29" s="16">
        <f t="shared" si="0"/>
        <v>26.583912611717974</v>
      </c>
      <c r="M29" s="16">
        <f t="shared" si="1"/>
        <v>0.67527927927927933</v>
      </c>
      <c r="N29" s="44">
        <f t="shared" si="2"/>
        <v>201.20000000000002</v>
      </c>
      <c r="O29" s="44">
        <f t="shared" si="3"/>
        <v>2878.2</v>
      </c>
      <c r="P29" s="45">
        <f t="shared" si="6"/>
        <v>28.581926514399203</v>
      </c>
      <c r="Q29" s="45">
        <f t="shared" si="4"/>
        <v>0.72603243243243243</v>
      </c>
      <c r="S29" s="43"/>
    </row>
    <row r="30" spans="1:19" x14ac:dyDescent="0.25">
      <c r="A30" s="72">
        <f t="shared" si="5"/>
        <v>40344</v>
      </c>
      <c r="B30" s="73" t="s">
        <v>67</v>
      </c>
      <c r="C30" s="73" t="s">
        <v>254</v>
      </c>
      <c r="D30" s="73" t="s">
        <v>255</v>
      </c>
      <c r="E30" s="73" t="s">
        <v>267</v>
      </c>
      <c r="F30" s="73" t="s">
        <v>241</v>
      </c>
      <c r="G30" s="73" t="s">
        <v>35</v>
      </c>
      <c r="H30" t="s">
        <v>37</v>
      </c>
      <c r="I30">
        <v>988</v>
      </c>
      <c r="J30" s="43">
        <v>2800</v>
      </c>
      <c r="K30" s="16">
        <v>0.46</v>
      </c>
      <c r="L30" s="16">
        <f t="shared" si="0"/>
        <v>27.805362462760673</v>
      </c>
      <c r="M30" s="16">
        <f t="shared" si="1"/>
        <v>0.70630630630630631</v>
      </c>
      <c r="N30" s="44">
        <f t="shared" si="2"/>
        <v>454.48</v>
      </c>
      <c r="O30" s="44">
        <f t="shared" si="3"/>
        <v>3254.48</v>
      </c>
      <c r="P30" s="45">
        <f t="shared" si="6"/>
        <v>32.318570009930482</v>
      </c>
      <c r="Q30" s="45">
        <f t="shared" si="4"/>
        <v>0.8209499099099099</v>
      </c>
      <c r="S30" s="43"/>
    </row>
    <row r="31" spans="1:19" x14ac:dyDescent="0.25">
      <c r="A31" s="72">
        <f t="shared" si="5"/>
        <v>40344</v>
      </c>
      <c r="B31" s="73" t="s">
        <v>67</v>
      </c>
      <c r="C31" s="73" t="s">
        <v>246</v>
      </c>
      <c r="D31" s="73" t="s">
        <v>247</v>
      </c>
      <c r="E31" s="73" t="s">
        <v>240</v>
      </c>
      <c r="F31" s="73" t="s">
        <v>241</v>
      </c>
      <c r="G31" s="73" t="s">
        <v>35</v>
      </c>
      <c r="H31" t="s">
        <v>36</v>
      </c>
      <c r="I31">
        <v>787</v>
      </c>
      <c r="J31" s="43">
        <v>3230</v>
      </c>
      <c r="K31" s="16">
        <v>0.2</v>
      </c>
      <c r="L31" s="16">
        <f t="shared" si="0"/>
        <v>32.075471698113205</v>
      </c>
      <c r="M31" s="16">
        <f t="shared" si="1"/>
        <v>0.81477477477477478</v>
      </c>
      <c r="N31" s="44">
        <f t="shared" si="2"/>
        <v>157.4</v>
      </c>
      <c r="O31" s="44">
        <f t="shared" si="3"/>
        <v>3387.4</v>
      </c>
      <c r="P31" s="45">
        <f t="shared" si="6"/>
        <v>33.638530287984111</v>
      </c>
      <c r="Q31" s="45">
        <f t="shared" si="4"/>
        <v>0.85447927927927936</v>
      </c>
      <c r="S31" s="43"/>
    </row>
    <row r="32" spans="1:19" x14ac:dyDescent="0.25">
      <c r="A32" s="72">
        <f t="shared" si="5"/>
        <v>40344</v>
      </c>
      <c r="B32" s="73" t="s">
        <v>67</v>
      </c>
      <c r="C32" s="73" t="s">
        <v>250</v>
      </c>
      <c r="D32" s="73" t="s">
        <v>251</v>
      </c>
      <c r="E32" s="73" t="s">
        <v>283</v>
      </c>
      <c r="F32" s="73" t="s">
        <v>284</v>
      </c>
      <c r="G32" s="73" t="s">
        <v>35</v>
      </c>
      <c r="H32" t="s">
        <v>37</v>
      </c>
      <c r="I32">
        <v>1836</v>
      </c>
      <c r="J32" s="43">
        <v>3920</v>
      </c>
      <c r="K32" s="16">
        <v>0.46</v>
      </c>
      <c r="L32" s="16">
        <f t="shared" si="0"/>
        <v>38.927507447864947</v>
      </c>
      <c r="M32" s="16">
        <f t="shared" si="1"/>
        <v>0.98882882882882883</v>
      </c>
      <c r="N32" s="44">
        <f t="shared" si="2"/>
        <v>844.56000000000006</v>
      </c>
      <c r="O32" s="44">
        <f t="shared" si="3"/>
        <v>4764.5600000000004</v>
      </c>
      <c r="P32" s="45">
        <f t="shared" si="6"/>
        <v>47.314399205561074</v>
      </c>
      <c r="Q32" s="45">
        <f t="shared" si="4"/>
        <v>1.201870990990991</v>
      </c>
      <c r="S32" s="43"/>
    </row>
    <row r="33" spans="1:20" x14ac:dyDescent="0.25">
      <c r="A33" s="72">
        <f t="shared" si="5"/>
        <v>40344</v>
      </c>
      <c r="B33" s="73" t="s">
        <v>67</v>
      </c>
      <c r="C33" s="73" t="s">
        <v>256</v>
      </c>
      <c r="D33" s="73" t="s">
        <v>247</v>
      </c>
      <c r="E33" s="73" t="s">
        <v>285</v>
      </c>
      <c r="F33" s="73" t="s">
        <v>264</v>
      </c>
      <c r="G33" s="73" t="s">
        <v>35</v>
      </c>
      <c r="H33" t="s">
        <v>37</v>
      </c>
      <c r="I33">
        <v>1899</v>
      </c>
      <c r="J33" s="43">
        <v>3400</v>
      </c>
      <c r="K33" s="16">
        <v>0.46</v>
      </c>
      <c r="L33" s="16">
        <f t="shared" si="0"/>
        <v>33.763654419066533</v>
      </c>
      <c r="M33" s="16">
        <f t="shared" si="1"/>
        <v>0.85765765765765767</v>
      </c>
      <c r="N33" s="44">
        <f t="shared" si="2"/>
        <v>873.54000000000008</v>
      </c>
      <c r="O33" s="44">
        <f t="shared" si="3"/>
        <v>4273.54</v>
      </c>
      <c r="P33" s="45">
        <f t="shared" si="6"/>
        <v>42.438331678252233</v>
      </c>
      <c r="Q33" s="45">
        <f t="shared" si="4"/>
        <v>1.0780100900900902</v>
      </c>
      <c r="S33" s="43"/>
    </row>
    <row r="34" spans="1:20" x14ac:dyDescent="0.25">
      <c r="A34" s="72">
        <f t="shared" si="5"/>
        <v>40344</v>
      </c>
      <c r="B34" s="73" t="s">
        <v>18</v>
      </c>
      <c r="C34" s="73" t="s">
        <v>238</v>
      </c>
      <c r="D34" s="73" t="s">
        <v>239</v>
      </c>
      <c r="E34" s="73" t="s">
        <v>283</v>
      </c>
      <c r="F34" s="73" t="s">
        <v>284</v>
      </c>
      <c r="G34" s="73" t="s">
        <v>35</v>
      </c>
      <c r="H34" t="s">
        <v>37</v>
      </c>
      <c r="I34">
        <v>1695</v>
      </c>
      <c r="J34" s="43">
        <v>4220</v>
      </c>
      <c r="K34" s="16">
        <v>0.46</v>
      </c>
      <c r="L34" s="16">
        <f t="shared" si="0"/>
        <v>41.906653426017876</v>
      </c>
      <c r="M34" s="16">
        <f t="shared" si="1"/>
        <v>1.1405405405405404</v>
      </c>
      <c r="N34" s="44">
        <f t="shared" si="2"/>
        <v>779.7</v>
      </c>
      <c r="O34" s="44">
        <f t="shared" si="3"/>
        <v>4999.7</v>
      </c>
      <c r="P34" s="45">
        <f t="shared" si="6"/>
        <v>49.649453823237337</v>
      </c>
      <c r="Q34" s="45">
        <f t="shared" si="4"/>
        <v>1.3512702702702701</v>
      </c>
      <c r="S34" s="43"/>
    </row>
    <row r="35" spans="1:20" x14ac:dyDescent="0.25">
      <c r="A35" s="72">
        <f t="shared" si="5"/>
        <v>40344</v>
      </c>
      <c r="B35" s="73" t="s">
        <v>18</v>
      </c>
      <c r="C35" s="73" t="s">
        <v>250</v>
      </c>
      <c r="D35" s="73" t="s">
        <v>251</v>
      </c>
      <c r="E35" s="73" t="s">
        <v>279</v>
      </c>
      <c r="F35" s="73" t="s">
        <v>280</v>
      </c>
      <c r="G35" s="73" t="s">
        <v>35</v>
      </c>
      <c r="H35" t="s">
        <v>37</v>
      </c>
      <c r="I35">
        <v>1851</v>
      </c>
      <c r="J35" s="43">
        <v>4170</v>
      </c>
      <c r="K35" s="16">
        <v>0.46</v>
      </c>
      <c r="L35" s="16">
        <f t="shared" si="0"/>
        <v>41.410129096325718</v>
      </c>
      <c r="M35" s="16">
        <f t="shared" si="1"/>
        <v>1.1270270270270271</v>
      </c>
      <c r="N35" s="44">
        <f t="shared" si="2"/>
        <v>851.46</v>
      </c>
      <c r="O35" s="44">
        <f t="shared" si="3"/>
        <v>5021.46</v>
      </c>
      <c r="P35" s="45">
        <f t="shared" si="6"/>
        <v>49.865541211519364</v>
      </c>
      <c r="Q35" s="45">
        <f t="shared" si="4"/>
        <v>1.3571513513513513</v>
      </c>
      <c r="S35" s="43"/>
    </row>
    <row r="36" spans="1:20" x14ac:dyDescent="0.25">
      <c r="A36" s="72">
        <f t="shared" si="5"/>
        <v>40344</v>
      </c>
      <c r="B36" s="73" t="s">
        <v>18</v>
      </c>
      <c r="C36" s="73" t="s">
        <v>257</v>
      </c>
      <c r="D36" s="73" t="s">
        <v>237</v>
      </c>
      <c r="E36" s="73" t="s">
        <v>283</v>
      </c>
      <c r="F36" s="73" t="s">
        <v>284</v>
      </c>
      <c r="G36" s="73" t="s">
        <v>35</v>
      </c>
      <c r="H36" t="s">
        <v>37</v>
      </c>
      <c r="I36">
        <v>1507</v>
      </c>
      <c r="J36" s="43">
        <v>4170</v>
      </c>
      <c r="K36" s="16">
        <v>0.46</v>
      </c>
      <c r="L36" s="16">
        <f t="shared" si="0"/>
        <v>41.410129096325718</v>
      </c>
      <c r="M36" s="16">
        <f t="shared" si="1"/>
        <v>1.1270270270270271</v>
      </c>
      <c r="N36" s="44">
        <f t="shared" si="2"/>
        <v>693.22</v>
      </c>
      <c r="O36" s="44">
        <f t="shared" si="3"/>
        <v>4863.22</v>
      </c>
      <c r="P36" s="45">
        <f t="shared" si="6"/>
        <v>48.294141012909634</v>
      </c>
      <c r="Q36" s="45">
        <f t="shared" si="4"/>
        <v>1.314383783783784</v>
      </c>
      <c r="S36" s="43"/>
    </row>
    <row r="37" spans="1:20" x14ac:dyDescent="0.25">
      <c r="A37" s="72">
        <f t="shared" si="5"/>
        <v>40344</v>
      </c>
      <c r="B37" s="73" t="s">
        <v>18</v>
      </c>
      <c r="C37" s="73" t="s">
        <v>256</v>
      </c>
      <c r="D37" s="73" t="s">
        <v>247</v>
      </c>
      <c r="E37" s="73" t="s">
        <v>265</v>
      </c>
      <c r="F37" s="73" t="s">
        <v>266</v>
      </c>
      <c r="G37" s="73" t="s">
        <v>35</v>
      </c>
      <c r="H37" t="s">
        <v>36</v>
      </c>
      <c r="I37">
        <v>1160</v>
      </c>
      <c r="J37" s="43">
        <v>3410</v>
      </c>
      <c r="K37" s="16">
        <v>0.2</v>
      </c>
      <c r="L37" s="16">
        <f t="shared" si="0"/>
        <v>33.862959285004962</v>
      </c>
      <c r="M37" s="16">
        <f t="shared" si="1"/>
        <v>0.92162162162162165</v>
      </c>
      <c r="N37" s="44">
        <f t="shared" si="2"/>
        <v>232</v>
      </c>
      <c r="O37" s="44">
        <f t="shared" si="3"/>
        <v>3642</v>
      </c>
      <c r="P37" s="45">
        <f t="shared" si="6"/>
        <v>36.166832174776566</v>
      </c>
      <c r="Q37" s="45">
        <f t="shared" si="4"/>
        <v>0.98432432432432437</v>
      </c>
      <c r="S37" s="43"/>
    </row>
    <row r="38" spans="1:20" x14ac:dyDescent="0.25">
      <c r="A38" s="72">
        <f t="shared" si="5"/>
        <v>40344</v>
      </c>
      <c r="B38" s="73" t="s">
        <v>18</v>
      </c>
      <c r="C38" s="73" t="s">
        <v>244</v>
      </c>
      <c r="D38" s="73" t="s">
        <v>245</v>
      </c>
      <c r="E38" s="73" t="s">
        <v>277</v>
      </c>
      <c r="F38" s="73" t="s">
        <v>278</v>
      </c>
      <c r="G38" s="73" t="s">
        <v>35</v>
      </c>
      <c r="H38" t="s">
        <v>38</v>
      </c>
      <c r="I38">
        <v>615</v>
      </c>
      <c r="J38" s="43">
        <v>2366</v>
      </c>
      <c r="K38" s="16">
        <v>0.27</v>
      </c>
      <c r="L38" s="16">
        <f t="shared" si="0"/>
        <v>23.495531281032768</v>
      </c>
      <c r="M38" s="16">
        <f t="shared" si="1"/>
        <v>0.63945945945945948</v>
      </c>
      <c r="N38" s="44">
        <f t="shared" si="2"/>
        <v>166.05</v>
      </c>
      <c r="O38" s="44">
        <f t="shared" si="3"/>
        <v>2532.0500000000002</v>
      </c>
      <c r="P38" s="45">
        <f t="shared" si="6"/>
        <v>25.144488579940418</v>
      </c>
      <c r="Q38" s="45">
        <f t="shared" si="4"/>
        <v>0.68433783783783786</v>
      </c>
      <c r="S38" s="43"/>
    </row>
    <row r="39" spans="1:20" x14ac:dyDescent="0.25">
      <c r="A39" s="74">
        <f t="shared" si="5"/>
        <v>40344</v>
      </c>
      <c r="B39" s="75" t="s">
        <v>18</v>
      </c>
      <c r="C39" s="75" t="s">
        <v>258</v>
      </c>
      <c r="D39" s="75" t="s">
        <v>255</v>
      </c>
      <c r="E39" s="75" t="s">
        <v>279</v>
      </c>
      <c r="F39" s="75" t="s">
        <v>280</v>
      </c>
      <c r="G39" s="75" t="s">
        <v>35</v>
      </c>
      <c r="H39" s="76" t="s">
        <v>36</v>
      </c>
      <c r="I39" s="76">
        <v>1637</v>
      </c>
      <c r="J39" s="46">
        <v>4320</v>
      </c>
      <c r="K39" s="78">
        <v>0.2</v>
      </c>
      <c r="L39" s="78">
        <f t="shared" si="0"/>
        <v>42.899702085402183</v>
      </c>
      <c r="M39" s="78">
        <f t="shared" si="1"/>
        <v>1.1675675675675676</v>
      </c>
      <c r="N39" s="47">
        <f t="shared" si="2"/>
        <v>327.40000000000003</v>
      </c>
      <c r="O39" s="47">
        <f t="shared" si="3"/>
        <v>4647.3999999999996</v>
      </c>
      <c r="P39" s="48">
        <f t="shared" si="6"/>
        <v>46.15094339622641</v>
      </c>
      <c r="Q39" s="48">
        <f t="shared" si="4"/>
        <v>1.2560540540540539</v>
      </c>
      <c r="R39" s="76"/>
      <c r="S39" s="46"/>
      <c r="T39" s="76"/>
    </row>
    <row r="40" spans="1:20" x14ac:dyDescent="0.25">
      <c r="A40" s="72">
        <f>IF(B40&lt;&gt;"", DATE(2010, ROUNDUP((ROW(A40)-1)*(1/38), 0)+5, 15), "")</f>
        <v>40374</v>
      </c>
      <c r="B40" s="73" t="s">
        <v>0</v>
      </c>
      <c r="C40" s="73" t="s">
        <v>359</v>
      </c>
      <c r="D40" s="73" t="s">
        <v>235</v>
      </c>
      <c r="E40" s="73" t="s">
        <v>260</v>
      </c>
      <c r="F40" s="73" t="s">
        <v>261</v>
      </c>
      <c r="G40" s="73" t="s">
        <v>34</v>
      </c>
      <c r="H40" t="s">
        <v>36</v>
      </c>
      <c r="I40">
        <v>506</v>
      </c>
      <c r="J40" s="43">
        <v>2774</v>
      </c>
      <c r="K40" s="16">
        <v>0.2</v>
      </c>
      <c r="L40" s="16">
        <f t="shared" si="0"/>
        <v>27.547169811320753</v>
      </c>
      <c r="M40" s="16">
        <f t="shared" si="1"/>
        <v>0.74972972972972973</v>
      </c>
      <c r="N40" s="44">
        <f t="shared" si="2"/>
        <v>101.2</v>
      </c>
      <c r="O40" s="44">
        <f t="shared" si="3"/>
        <v>2875.2</v>
      </c>
      <c r="P40" s="45">
        <f t="shared" si="6"/>
        <v>28.552135054617672</v>
      </c>
      <c r="Q40" s="45">
        <f t="shared" si="4"/>
        <v>0.77708108108108098</v>
      </c>
      <c r="S40" s="43"/>
    </row>
    <row r="41" spans="1:20" x14ac:dyDescent="0.25">
      <c r="A41" s="72">
        <f t="shared" ref="A41:A104" si="7">IF(B41&lt;&gt;"", DATE(2010, ROUNDUP((ROW(A41)-1)*(1/38), 0)+5, 15), "")</f>
        <v>40374</v>
      </c>
      <c r="B41" s="73" t="s">
        <v>0</v>
      </c>
      <c r="C41" s="73" t="s">
        <v>236</v>
      </c>
      <c r="D41" s="73" t="s">
        <v>237</v>
      </c>
      <c r="E41" s="73" t="s">
        <v>262</v>
      </c>
      <c r="F41" s="73" t="s">
        <v>251</v>
      </c>
      <c r="G41" s="73" t="s">
        <v>34</v>
      </c>
      <c r="H41" t="s">
        <v>37</v>
      </c>
      <c r="I41">
        <v>298</v>
      </c>
      <c r="J41" s="43">
        <v>2400</v>
      </c>
      <c r="K41" s="16">
        <v>0.46</v>
      </c>
      <c r="L41" s="16">
        <f t="shared" si="0"/>
        <v>23.833167825223434</v>
      </c>
      <c r="M41" s="16">
        <f t="shared" si="1"/>
        <v>0.64864864864864868</v>
      </c>
      <c r="N41" s="44">
        <f t="shared" si="2"/>
        <v>137.08000000000001</v>
      </c>
      <c r="O41" s="44">
        <f t="shared" si="3"/>
        <v>2537.08</v>
      </c>
      <c r="P41" s="45">
        <f t="shared" si="6"/>
        <v>25.194438927507445</v>
      </c>
      <c r="Q41" s="45">
        <f t="shared" si="4"/>
        <v>0.68569729729729723</v>
      </c>
      <c r="S41" s="43"/>
    </row>
    <row r="42" spans="1:20" x14ac:dyDescent="0.25">
      <c r="A42" s="72">
        <f t="shared" si="7"/>
        <v>40374</v>
      </c>
      <c r="B42" s="73" t="s">
        <v>0</v>
      </c>
      <c r="C42" s="73" t="s">
        <v>359</v>
      </c>
      <c r="D42" s="73" t="s">
        <v>235</v>
      </c>
      <c r="E42" s="73" t="s">
        <v>263</v>
      </c>
      <c r="F42" s="73" t="s">
        <v>264</v>
      </c>
      <c r="G42" s="73" t="s">
        <v>34</v>
      </c>
      <c r="H42" t="s">
        <v>37</v>
      </c>
      <c r="I42">
        <v>1530</v>
      </c>
      <c r="J42" s="43">
        <v>5047</v>
      </c>
      <c r="K42" s="16">
        <v>0.46</v>
      </c>
      <c r="L42" s="16">
        <f t="shared" si="0"/>
        <v>50.119165839126119</v>
      </c>
      <c r="M42" s="16">
        <f t="shared" si="1"/>
        <v>1.364054054054054</v>
      </c>
      <c r="N42" s="44">
        <f t="shared" si="2"/>
        <v>703.80000000000007</v>
      </c>
      <c r="O42" s="44">
        <f t="shared" si="3"/>
        <v>5750.8</v>
      </c>
      <c r="P42" s="45">
        <f t="shared" si="6"/>
        <v>57.108242303872892</v>
      </c>
      <c r="Q42" s="45">
        <f t="shared" si="4"/>
        <v>1.5542702702702704</v>
      </c>
      <c r="S42" s="43"/>
    </row>
    <row r="43" spans="1:20" x14ac:dyDescent="0.25">
      <c r="A43" s="72">
        <f t="shared" si="7"/>
        <v>40374</v>
      </c>
      <c r="B43" s="73" t="s">
        <v>0</v>
      </c>
      <c r="C43" s="73" t="s">
        <v>359</v>
      </c>
      <c r="D43" s="73" t="s">
        <v>235</v>
      </c>
      <c r="E43" s="73" t="s">
        <v>265</v>
      </c>
      <c r="F43" s="73" t="s">
        <v>266</v>
      </c>
      <c r="G43" s="73" t="s">
        <v>34</v>
      </c>
      <c r="H43" t="s">
        <v>36</v>
      </c>
      <c r="I43">
        <v>890</v>
      </c>
      <c r="J43" s="43">
        <v>3275</v>
      </c>
      <c r="K43" s="16">
        <v>0.2</v>
      </c>
      <c r="L43" s="16">
        <f t="shared" si="0"/>
        <v>32.522343594836144</v>
      </c>
      <c r="M43" s="16">
        <f t="shared" si="1"/>
        <v>0.88513513513513509</v>
      </c>
      <c r="N43" s="44">
        <f t="shared" si="2"/>
        <v>178</v>
      </c>
      <c r="O43" s="44">
        <f t="shared" si="3"/>
        <v>3453</v>
      </c>
      <c r="P43" s="45">
        <f t="shared" si="6"/>
        <v>34.289970208540218</v>
      </c>
      <c r="Q43" s="45">
        <f t="shared" si="4"/>
        <v>0.93324324324324326</v>
      </c>
      <c r="S43" s="43"/>
    </row>
    <row r="44" spans="1:20" x14ac:dyDescent="0.25">
      <c r="A44" s="72">
        <f t="shared" si="7"/>
        <v>40374</v>
      </c>
      <c r="B44" s="73" t="s">
        <v>0</v>
      </c>
      <c r="C44" s="73" t="s">
        <v>238</v>
      </c>
      <c r="D44" s="73" t="s">
        <v>239</v>
      </c>
      <c r="E44" s="73" t="s">
        <v>267</v>
      </c>
      <c r="F44" s="73" t="s">
        <v>241</v>
      </c>
      <c r="G44" s="73" t="s">
        <v>34</v>
      </c>
      <c r="H44" t="s">
        <v>37</v>
      </c>
      <c r="I44">
        <v>1256</v>
      </c>
      <c r="J44" s="43">
        <v>4981</v>
      </c>
      <c r="K44" s="16">
        <v>0.46</v>
      </c>
      <c r="L44" s="16">
        <f t="shared" si="0"/>
        <v>49.46375372393247</v>
      </c>
      <c r="M44" s="16">
        <f t="shared" si="1"/>
        <v>1.3462162162162161</v>
      </c>
      <c r="N44" s="44">
        <f t="shared" si="2"/>
        <v>577.76</v>
      </c>
      <c r="O44" s="44">
        <f t="shared" si="3"/>
        <v>5558.76</v>
      </c>
      <c r="P44" s="45">
        <f t="shared" si="6"/>
        <v>55.201191658391259</v>
      </c>
      <c r="Q44" s="45">
        <f t="shared" si="4"/>
        <v>1.5023675675675676</v>
      </c>
      <c r="S44" s="43"/>
    </row>
    <row r="45" spans="1:20" x14ac:dyDescent="0.25">
      <c r="A45" s="72">
        <f t="shared" si="7"/>
        <v>40374</v>
      </c>
      <c r="B45" s="73" t="s">
        <v>0</v>
      </c>
      <c r="C45" s="73" t="s">
        <v>358</v>
      </c>
      <c r="D45" s="73" t="s">
        <v>235</v>
      </c>
      <c r="E45" s="73" t="s">
        <v>267</v>
      </c>
      <c r="F45" s="73" t="s">
        <v>241</v>
      </c>
      <c r="G45" s="73" t="s">
        <v>34</v>
      </c>
      <c r="H45" t="s">
        <v>36</v>
      </c>
      <c r="I45">
        <v>975</v>
      </c>
      <c r="J45" s="43">
        <v>3543</v>
      </c>
      <c r="K45" s="16">
        <v>0.2</v>
      </c>
      <c r="L45" s="16">
        <f t="shared" si="0"/>
        <v>35.183714001986097</v>
      </c>
      <c r="M45" s="16">
        <f t="shared" si="1"/>
        <v>0.95756756756756756</v>
      </c>
      <c r="N45" s="44">
        <f t="shared" si="2"/>
        <v>195</v>
      </c>
      <c r="O45" s="44">
        <f t="shared" si="3"/>
        <v>3738</v>
      </c>
      <c r="P45" s="45">
        <f t="shared" si="6"/>
        <v>37.1201588877855</v>
      </c>
      <c r="Q45" s="45">
        <f t="shared" si="4"/>
        <v>1.0102702702702702</v>
      </c>
      <c r="S45" s="43"/>
    </row>
    <row r="46" spans="1:20" x14ac:dyDescent="0.25">
      <c r="A46" s="72">
        <f t="shared" si="7"/>
        <v>40374</v>
      </c>
      <c r="B46" s="73" t="s">
        <v>0</v>
      </c>
      <c r="C46" s="73" t="s">
        <v>240</v>
      </c>
      <c r="D46" s="73" t="s">
        <v>241</v>
      </c>
      <c r="E46" s="73" t="s">
        <v>263</v>
      </c>
      <c r="F46" s="73" t="s">
        <v>264</v>
      </c>
      <c r="G46" s="73" t="s">
        <v>34</v>
      </c>
      <c r="H46" t="s">
        <v>36</v>
      </c>
      <c r="I46">
        <v>1357</v>
      </c>
      <c r="J46" s="43">
        <v>3742</v>
      </c>
      <c r="K46" s="16">
        <v>0.2</v>
      </c>
      <c r="L46" s="16">
        <f t="shared" si="0"/>
        <v>37.159880834160873</v>
      </c>
      <c r="M46" s="16">
        <f t="shared" si="1"/>
        <v>1.0113513513513515</v>
      </c>
      <c r="N46" s="44">
        <f t="shared" si="2"/>
        <v>271.40000000000003</v>
      </c>
      <c r="O46" s="44">
        <f t="shared" si="3"/>
        <v>4013.4</v>
      </c>
      <c r="P46" s="45">
        <f t="shared" si="6"/>
        <v>39.855014895729887</v>
      </c>
      <c r="Q46" s="45">
        <f t="shared" si="4"/>
        <v>1.0847027027027027</v>
      </c>
      <c r="S46" s="43"/>
    </row>
    <row r="47" spans="1:20" x14ac:dyDescent="0.25">
      <c r="A47" s="72">
        <f t="shared" si="7"/>
        <v>40374</v>
      </c>
      <c r="B47" s="73" t="s">
        <v>67</v>
      </c>
      <c r="C47" s="73" t="s">
        <v>242</v>
      </c>
      <c r="D47" s="73" t="s">
        <v>243</v>
      </c>
      <c r="E47" s="73" t="s">
        <v>265</v>
      </c>
      <c r="F47" s="73" t="s">
        <v>266</v>
      </c>
      <c r="G47" s="73" t="s">
        <v>34</v>
      </c>
      <c r="H47" t="s">
        <v>36</v>
      </c>
      <c r="I47">
        <v>1006</v>
      </c>
      <c r="J47" s="43">
        <v>2785</v>
      </c>
      <c r="K47" s="16">
        <v>0.2</v>
      </c>
      <c r="L47" s="16">
        <f t="shared" si="0"/>
        <v>27.656405163853027</v>
      </c>
      <c r="M47" s="16">
        <f t="shared" si="1"/>
        <v>0.70252252252252256</v>
      </c>
      <c r="N47" s="44">
        <f t="shared" si="2"/>
        <v>201.20000000000002</v>
      </c>
      <c r="O47" s="44">
        <f t="shared" si="3"/>
        <v>2986.2</v>
      </c>
      <c r="P47" s="45">
        <f t="shared" si="6"/>
        <v>29.654419066534256</v>
      </c>
      <c r="Q47" s="45">
        <f t="shared" si="4"/>
        <v>0.75327567567567566</v>
      </c>
      <c r="S47" s="43"/>
    </row>
    <row r="48" spans="1:20" x14ac:dyDescent="0.25">
      <c r="A48" s="72">
        <f t="shared" si="7"/>
        <v>40374</v>
      </c>
      <c r="B48" s="73" t="s">
        <v>67</v>
      </c>
      <c r="C48" s="73" t="s">
        <v>244</v>
      </c>
      <c r="D48" s="73" t="s">
        <v>245</v>
      </c>
      <c r="E48" s="73" t="s">
        <v>268</v>
      </c>
      <c r="F48" s="73" t="s">
        <v>269</v>
      </c>
      <c r="G48" s="73" t="s">
        <v>34</v>
      </c>
      <c r="H48" t="s">
        <v>38</v>
      </c>
      <c r="I48">
        <v>866</v>
      </c>
      <c r="J48" s="43">
        <v>3471</v>
      </c>
      <c r="K48" s="16">
        <v>0.27</v>
      </c>
      <c r="L48" s="16">
        <f t="shared" si="0"/>
        <v>34.468718967229393</v>
      </c>
      <c r="M48" s="16">
        <f t="shared" si="1"/>
        <v>0.8755675675675676</v>
      </c>
      <c r="N48" s="44">
        <f t="shared" si="2"/>
        <v>233.82000000000002</v>
      </c>
      <c r="O48" s="44">
        <f t="shared" si="3"/>
        <v>3704.82</v>
      </c>
      <c r="P48" s="45">
        <f t="shared" si="6"/>
        <v>36.790665342601791</v>
      </c>
      <c r="Q48" s="45">
        <f t="shared" si="4"/>
        <v>0.93454918918918928</v>
      </c>
      <c r="S48" s="43"/>
    </row>
    <row r="49" spans="1:19" x14ac:dyDescent="0.25">
      <c r="A49" s="72">
        <f t="shared" si="7"/>
        <v>40374</v>
      </c>
      <c r="B49" s="73" t="s">
        <v>67</v>
      </c>
      <c r="C49" s="73" t="s">
        <v>246</v>
      </c>
      <c r="D49" s="73" t="s">
        <v>247</v>
      </c>
      <c r="E49" s="73" t="s">
        <v>270</v>
      </c>
      <c r="F49" s="73" t="s">
        <v>247</v>
      </c>
      <c r="G49" s="73" t="s">
        <v>34</v>
      </c>
      <c r="H49" t="s">
        <v>36</v>
      </c>
      <c r="I49">
        <v>213</v>
      </c>
      <c r="J49" s="43">
        <v>1912</v>
      </c>
      <c r="K49" s="16">
        <v>0.2</v>
      </c>
      <c r="L49" s="16">
        <f t="shared" si="0"/>
        <v>18.987090367428003</v>
      </c>
      <c r="M49" s="16">
        <f t="shared" si="1"/>
        <v>0.48230630630630633</v>
      </c>
      <c r="N49" s="44">
        <f t="shared" si="2"/>
        <v>42.6</v>
      </c>
      <c r="O49" s="44">
        <f t="shared" si="3"/>
        <v>1954.6</v>
      </c>
      <c r="P49" s="45">
        <f t="shared" si="6"/>
        <v>19.410129096325718</v>
      </c>
      <c r="Q49" s="45">
        <f t="shared" si="4"/>
        <v>0.49305225225225224</v>
      </c>
      <c r="S49" s="43"/>
    </row>
    <row r="50" spans="1:19" x14ac:dyDescent="0.25">
      <c r="A50" s="72">
        <f t="shared" si="7"/>
        <v>40374</v>
      </c>
      <c r="B50" s="73" t="s">
        <v>67</v>
      </c>
      <c r="C50" s="73" t="s">
        <v>248</v>
      </c>
      <c r="D50" s="73" t="s">
        <v>249</v>
      </c>
      <c r="E50" s="73" t="s">
        <v>271</v>
      </c>
      <c r="F50" s="73" t="s">
        <v>272</v>
      </c>
      <c r="G50" s="73" t="s">
        <v>34</v>
      </c>
      <c r="H50" t="s">
        <v>38</v>
      </c>
      <c r="I50">
        <v>650</v>
      </c>
      <c r="J50" s="43">
        <v>2993</v>
      </c>
      <c r="K50" s="16">
        <v>0.27</v>
      </c>
      <c r="L50" s="16">
        <f t="shared" si="0"/>
        <v>29.721946375372394</v>
      </c>
      <c r="M50" s="16">
        <f t="shared" si="1"/>
        <v>0.75499099099099098</v>
      </c>
      <c r="N50" s="44">
        <f t="shared" si="2"/>
        <v>175.5</v>
      </c>
      <c r="O50" s="44">
        <f t="shared" si="3"/>
        <v>3168.5</v>
      </c>
      <c r="P50" s="45">
        <f t="shared" si="6"/>
        <v>31.464746772591855</v>
      </c>
      <c r="Q50" s="45">
        <f t="shared" si="4"/>
        <v>0.79926126126126129</v>
      </c>
      <c r="S50" s="43"/>
    </row>
    <row r="51" spans="1:19" x14ac:dyDescent="0.25">
      <c r="A51" s="72">
        <f t="shared" si="7"/>
        <v>40374</v>
      </c>
      <c r="B51" s="73" t="s">
        <v>67</v>
      </c>
      <c r="C51" s="73" t="s">
        <v>248</v>
      </c>
      <c r="D51" s="73" t="s">
        <v>249</v>
      </c>
      <c r="E51" s="73" t="s">
        <v>273</v>
      </c>
      <c r="F51" s="73" t="s">
        <v>274</v>
      </c>
      <c r="G51" s="73" t="s">
        <v>34</v>
      </c>
      <c r="H51" t="s">
        <v>38</v>
      </c>
      <c r="I51">
        <v>417</v>
      </c>
      <c r="J51" s="43">
        <v>2557</v>
      </c>
      <c r="K51" s="16">
        <v>0.27</v>
      </c>
      <c r="L51" s="16">
        <f t="shared" si="0"/>
        <v>25.392254220456802</v>
      </c>
      <c r="M51" s="16">
        <f t="shared" si="1"/>
        <v>0.64500900900900904</v>
      </c>
      <c r="N51" s="44">
        <f t="shared" si="2"/>
        <v>112.59</v>
      </c>
      <c r="O51" s="44">
        <f t="shared" si="3"/>
        <v>2669.59</v>
      </c>
      <c r="P51" s="45">
        <f t="shared" si="6"/>
        <v>26.510327706057598</v>
      </c>
      <c r="Q51" s="45">
        <f t="shared" si="4"/>
        <v>0.67341009009009012</v>
      </c>
      <c r="S51" s="43"/>
    </row>
    <row r="52" spans="1:19" x14ac:dyDescent="0.25">
      <c r="A52" s="72">
        <f t="shared" si="7"/>
        <v>40374</v>
      </c>
      <c r="B52" s="73" t="s">
        <v>67</v>
      </c>
      <c r="C52" s="73" t="s">
        <v>246</v>
      </c>
      <c r="D52" s="73" t="s">
        <v>247</v>
      </c>
      <c r="E52" s="73" t="s">
        <v>275</v>
      </c>
      <c r="F52" s="73" t="s">
        <v>276</v>
      </c>
      <c r="G52" s="73" t="s">
        <v>34</v>
      </c>
      <c r="H52" t="s">
        <v>36</v>
      </c>
      <c r="I52">
        <v>626</v>
      </c>
      <c r="J52" s="43">
        <v>2848</v>
      </c>
      <c r="K52" s="16">
        <v>0.2</v>
      </c>
      <c r="L52" s="16">
        <f t="shared" si="0"/>
        <v>28.282025819265144</v>
      </c>
      <c r="M52" s="16">
        <f t="shared" si="1"/>
        <v>0.71841441441441445</v>
      </c>
      <c r="N52" s="44">
        <f t="shared" si="2"/>
        <v>125.2</v>
      </c>
      <c r="O52" s="44">
        <f t="shared" si="3"/>
        <v>2973.2</v>
      </c>
      <c r="P52" s="45">
        <f t="shared" si="6"/>
        <v>29.525322740814296</v>
      </c>
      <c r="Q52" s="45">
        <f t="shared" si="4"/>
        <v>0.74999639639639637</v>
      </c>
      <c r="S52" s="43"/>
    </row>
    <row r="53" spans="1:19" x14ac:dyDescent="0.25">
      <c r="A53" s="72">
        <f t="shared" si="7"/>
        <v>40374</v>
      </c>
      <c r="B53" s="73" t="s">
        <v>67</v>
      </c>
      <c r="C53" s="73" t="s">
        <v>246</v>
      </c>
      <c r="D53" s="73" t="s">
        <v>247</v>
      </c>
      <c r="E53" s="73" t="s">
        <v>263</v>
      </c>
      <c r="F53" s="73" t="s">
        <v>264</v>
      </c>
      <c r="G53" s="73" t="s">
        <v>34</v>
      </c>
      <c r="H53" t="s">
        <v>36</v>
      </c>
      <c r="I53">
        <v>1823</v>
      </c>
      <c r="J53" s="43">
        <v>4263</v>
      </c>
      <c r="K53" s="16">
        <v>0.2</v>
      </c>
      <c r="L53" s="16">
        <f t="shared" si="0"/>
        <v>42.333664349553125</v>
      </c>
      <c r="M53" s="16">
        <f t="shared" si="1"/>
        <v>1.0753513513513513</v>
      </c>
      <c r="N53" s="44">
        <f t="shared" si="2"/>
        <v>364.6</v>
      </c>
      <c r="O53" s="44">
        <f t="shared" si="3"/>
        <v>4627.6000000000004</v>
      </c>
      <c r="P53" s="45">
        <f t="shared" si="6"/>
        <v>45.954319761668323</v>
      </c>
      <c r="Q53" s="45">
        <f t="shared" si="4"/>
        <v>1.1673225225225226</v>
      </c>
      <c r="S53" s="43"/>
    </row>
    <row r="54" spans="1:19" x14ac:dyDescent="0.25">
      <c r="A54" s="72">
        <f t="shared" si="7"/>
        <v>40374</v>
      </c>
      <c r="B54" s="73" t="s">
        <v>18</v>
      </c>
      <c r="C54" s="73" t="s">
        <v>250</v>
      </c>
      <c r="D54" s="73" t="s">
        <v>251</v>
      </c>
      <c r="E54" s="73" t="s">
        <v>265</v>
      </c>
      <c r="F54" s="73" t="s">
        <v>266</v>
      </c>
      <c r="G54" s="73" t="s">
        <v>34</v>
      </c>
      <c r="H54" t="s">
        <v>39</v>
      </c>
      <c r="I54">
        <v>1295</v>
      </c>
      <c r="J54" s="43">
        <v>2851</v>
      </c>
      <c r="K54" s="16">
        <v>0.14949999999999999</v>
      </c>
      <c r="L54" s="16">
        <f t="shared" si="0"/>
        <v>28.311817279046672</v>
      </c>
      <c r="M54" s="16">
        <f t="shared" si="1"/>
        <v>0.77054054054054055</v>
      </c>
      <c r="N54" s="44">
        <f t="shared" si="2"/>
        <v>193.60249999999999</v>
      </c>
      <c r="O54" s="44">
        <f t="shared" si="3"/>
        <v>3044.6025</v>
      </c>
      <c r="P54" s="45">
        <f t="shared" si="6"/>
        <v>30.234384309831182</v>
      </c>
      <c r="Q54" s="45">
        <f t="shared" si="4"/>
        <v>0.82286554054054051</v>
      </c>
      <c r="S54" s="43"/>
    </row>
    <row r="55" spans="1:19" x14ac:dyDescent="0.25">
      <c r="A55" s="72">
        <f t="shared" si="7"/>
        <v>40374</v>
      </c>
      <c r="B55" s="73" t="s">
        <v>18</v>
      </c>
      <c r="C55" s="73" t="s">
        <v>244</v>
      </c>
      <c r="D55" s="73" t="s">
        <v>245</v>
      </c>
      <c r="E55" s="73" t="s">
        <v>277</v>
      </c>
      <c r="F55" s="73" t="s">
        <v>278</v>
      </c>
      <c r="G55" s="73" t="s">
        <v>34</v>
      </c>
      <c r="H55" t="s">
        <v>38</v>
      </c>
      <c r="I55">
        <v>615</v>
      </c>
      <c r="J55" s="43">
        <v>2748</v>
      </c>
      <c r="K55" s="16">
        <v>0.27</v>
      </c>
      <c r="L55" s="16">
        <f t="shared" si="0"/>
        <v>27.288977159880833</v>
      </c>
      <c r="M55" s="16">
        <f t="shared" si="1"/>
        <v>0.74270270270270267</v>
      </c>
      <c r="N55" s="44">
        <f t="shared" si="2"/>
        <v>166.05</v>
      </c>
      <c r="O55" s="44">
        <f t="shared" si="3"/>
        <v>2914.05</v>
      </c>
      <c r="P55" s="45">
        <f t="shared" si="6"/>
        <v>28.937934458788483</v>
      </c>
      <c r="Q55" s="45">
        <f t="shared" si="4"/>
        <v>0.78758108108108116</v>
      </c>
      <c r="S55" s="43"/>
    </row>
    <row r="56" spans="1:19" x14ac:dyDescent="0.25">
      <c r="A56" s="72">
        <f t="shared" si="7"/>
        <v>40374</v>
      </c>
      <c r="B56" s="73" t="s">
        <v>18</v>
      </c>
      <c r="C56" s="73" t="s">
        <v>248</v>
      </c>
      <c r="D56" s="73" t="s">
        <v>249</v>
      </c>
      <c r="E56" s="73" t="s">
        <v>268</v>
      </c>
      <c r="F56" s="73" t="s">
        <v>269</v>
      </c>
      <c r="G56" s="73" t="s">
        <v>34</v>
      </c>
      <c r="H56" t="s">
        <v>38</v>
      </c>
      <c r="I56">
        <v>872</v>
      </c>
      <c r="J56" s="43">
        <v>3540</v>
      </c>
      <c r="K56" s="16">
        <v>0.27</v>
      </c>
      <c r="L56" s="16">
        <f t="shared" si="0"/>
        <v>35.153922542204569</v>
      </c>
      <c r="M56" s="16">
        <f t="shared" si="1"/>
        <v>0.95675675675675675</v>
      </c>
      <c r="N56" s="44">
        <f t="shared" si="2"/>
        <v>235.44000000000003</v>
      </c>
      <c r="O56" s="44">
        <f t="shared" si="3"/>
        <v>3775.44</v>
      </c>
      <c r="P56" s="45">
        <f t="shared" si="6"/>
        <v>37.491956305858984</v>
      </c>
      <c r="Q56" s="45">
        <f t="shared" si="4"/>
        <v>1.0203891891891892</v>
      </c>
      <c r="S56" s="43"/>
    </row>
    <row r="57" spans="1:19" x14ac:dyDescent="0.25">
      <c r="A57" s="72">
        <f t="shared" si="7"/>
        <v>40374</v>
      </c>
      <c r="B57" s="73" t="s">
        <v>18</v>
      </c>
      <c r="C57" s="73" t="s">
        <v>248</v>
      </c>
      <c r="D57" s="73" t="s">
        <v>249</v>
      </c>
      <c r="E57" s="73" t="s">
        <v>277</v>
      </c>
      <c r="F57" s="73" t="s">
        <v>278</v>
      </c>
      <c r="G57" s="73" t="s">
        <v>34</v>
      </c>
      <c r="H57" t="s">
        <v>38</v>
      </c>
      <c r="I57">
        <v>417</v>
      </c>
      <c r="J57" s="43">
        <v>2443</v>
      </c>
      <c r="K57" s="16">
        <v>0.27</v>
      </c>
      <c r="L57" s="16">
        <f t="shared" si="0"/>
        <v>24.260178748758687</v>
      </c>
      <c r="M57" s="16">
        <f t="shared" si="1"/>
        <v>0.6602702702702703</v>
      </c>
      <c r="N57" s="44">
        <f t="shared" si="2"/>
        <v>112.59</v>
      </c>
      <c r="O57" s="44">
        <f t="shared" si="3"/>
        <v>2555.59</v>
      </c>
      <c r="P57" s="45">
        <f t="shared" si="6"/>
        <v>25.378252234359483</v>
      </c>
      <c r="Q57" s="45">
        <f t="shared" si="4"/>
        <v>0.69070000000000009</v>
      </c>
      <c r="S57" s="43"/>
    </row>
    <row r="58" spans="1:19" x14ac:dyDescent="0.25">
      <c r="A58" s="72">
        <f t="shared" si="7"/>
        <v>40374</v>
      </c>
      <c r="B58" s="73" t="s">
        <v>18</v>
      </c>
      <c r="C58" s="73" t="s">
        <v>242</v>
      </c>
      <c r="D58" s="73" t="s">
        <v>243</v>
      </c>
      <c r="E58" s="73" t="s">
        <v>265</v>
      </c>
      <c r="F58" s="73" t="s">
        <v>266</v>
      </c>
      <c r="G58" s="73" t="s">
        <v>34</v>
      </c>
      <c r="H58" t="s">
        <v>36</v>
      </c>
      <c r="I58">
        <v>1006</v>
      </c>
      <c r="J58" s="43">
        <v>3038</v>
      </c>
      <c r="K58" s="16">
        <v>0.2</v>
      </c>
      <c r="L58" s="16">
        <f t="shared" si="0"/>
        <v>30.168818272095333</v>
      </c>
      <c r="M58" s="16">
        <f t="shared" si="1"/>
        <v>0.82108108108108113</v>
      </c>
      <c r="N58" s="44">
        <f t="shared" si="2"/>
        <v>201.20000000000002</v>
      </c>
      <c r="O58" s="44">
        <f t="shared" si="3"/>
        <v>3239.2</v>
      </c>
      <c r="P58" s="45">
        <f t="shared" si="6"/>
        <v>32.166832174776559</v>
      </c>
      <c r="Q58" s="45">
        <f t="shared" si="4"/>
        <v>0.87545945945945935</v>
      </c>
      <c r="S58" s="43"/>
    </row>
    <row r="59" spans="1:19" x14ac:dyDescent="0.25">
      <c r="A59" s="72">
        <f t="shared" si="7"/>
        <v>40374</v>
      </c>
      <c r="B59" s="73" t="s">
        <v>0</v>
      </c>
      <c r="C59" s="73" t="s">
        <v>252</v>
      </c>
      <c r="D59" s="73" t="s">
        <v>117</v>
      </c>
      <c r="E59" s="73" t="s">
        <v>279</v>
      </c>
      <c r="F59" s="73" t="s">
        <v>280</v>
      </c>
      <c r="G59" s="73" t="s">
        <v>35</v>
      </c>
      <c r="H59" t="s">
        <v>37</v>
      </c>
      <c r="I59">
        <v>880</v>
      </c>
      <c r="J59" s="43">
        <v>2770</v>
      </c>
      <c r="K59" s="16">
        <v>0.46</v>
      </c>
      <c r="L59" s="16">
        <f t="shared" si="0"/>
        <v>27.50744786494538</v>
      </c>
      <c r="M59" s="16">
        <f t="shared" si="1"/>
        <v>0.74864864864864866</v>
      </c>
      <c r="N59" s="44">
        <f t="shared" si="2"/>
        <v>404.8</v>
      </c>
      <c r="O59" s="44">
        <f t="shared" si="3"/>
        <v>3174.8</v>
      </c>
      <c r="P59" s="45">
        <f t="shared" si="6"/>
        <v>31.52730883813307</v>
      </c>
      <c r="Q59" s="45">
        <f t="shared" si="4"/>
        <v>0.85805405405405411</v>
      </c>
      <c r="S59" s="43"/>
    </row>
    <row r="60" spans="1:19" x14ac:dyDescent="0.25">
      <c r="A60" s="72">
        <f t="shared" si="7"/>
        <v>40374</v>
      </c>
      <c r="B60" s="73" t="s">
        <v>0</v>
      </c>
      <c r="C60" s="73" t="s">
        <v>359</v>
      </c>
      <c r="D60" s="73" t="s">
        <v>235</v>
      </c>
      <c r="E60" s="73" t="s">
        <v>267</v>
      </c>
      <c r="F60" s="73" t="s">
        <v>241</v>
      </c>
      <c r="G60" s="73" t="s">
        <v>35</v>
      </c>
      <c r="H60" t="s">
        <v>37</v>
      </c>
      <c r="I60">
        <v>685</v>
      </c>
      <c r="J60" s="43">
        <v>2867</v>
      </c>
      <c r="K60" s="16">
        <v>0.46</v>
      </c>
      <c r="L60" s="16">
        <f t="shared" si="0"/>
        <v>28.470705064548163</v>
      </c>
      <c r="M60" s="16">
        <f t="shared" si="1"/>
        <v>0.77486486486486483</v>
      </c>
      <c r="N60" s="44">
        <f t="shared" si="2"/>
        <v>315.10000000000002</v>
      </c>
      <c r="O60" s="44">
        <f t="shared" si="3"/>
        <v>3182.1</v>
      </c>
      <c r="P60" s="45">
        <f t="shared" si="6"/>
        <v>31.599801390268123</v>
      </c>
      <c r="Q60" s="45">
        <f t="shared" si="4"/>
        <v>0.86002702702702705</v>
      </c>
      <c r="S60" s="43"/>
    </row>
    <row r="61" spans="1:19" x14ac:dyDescent="0.25">
      <c r="A61" s="72">
        <f t="shared" si="7"/>
        <v>40374</v>
      </c>
      <c r="B61" s="73" t="s">
        <v>0</v>
      </c>
      <c r="C61" s="73" t="s">
        <v>253</v>
      </c>
      <c r="D61" s="73" t="s">
        <v>243</v>
      </c>
      <c r="E61" s="73" t="s">
        <v>281</v>
      </c>
      <c r="F61" s="73" t="s">
        <v>282</v>
      </c>
      <c r="G61" s="73" t="s">
        <v>35</v>
      </c>
      <c r="H61" t="s">
        <v>38</v>
      </c>
      <c r="I61">
        <v>812</v>
      </c>
      <c r="J61" s="43">
        <v>3811</v>
      </c>
      <c r="K61" s="16">
        <v>0.27</v>
      </c>
      <c r="L61" s="16">
        <f t="shared" si="0"/>
        <v>37.845084409136049</v>
      </c>
      <c r="M61" s="16">
        <f t="shared" si="1"/>
        <v>1.03</v>
      </c>
      <c r="N61" s="44">
        <f t="shared" si="2"/>
        <v>219.24</v>
      </c>
      <c r="O61" s="44">
        <f t="shared" si="3"/>
        <v>4030.24</v>
      </c>
      <c r="P61" s="45">
        <f t="shared" si="6"/>
        <v>40.022244289970203</v>
      </c>
      <c r="Q61" s="45">
        <f t="shared" si="4"/>
        <v>1.0892540540540541</v>
      </c>
      <c r="S61" s="43"/>
    </row>
    <row r="62" spans="1:19" x14ac:dyDescent="0.25">
      <c r="A62" s="72">
        <f t="shared" si="7"/>
        <v>40374</v>
      </c>
      <c r="B62" s="73" t="s">
        <v>0</v>
      </c>
      <c r="C62" s="73" t="s">
        <v>236</v>
      </c>
      <c r="D62" s="73" t="s">
        <v>237</v>
      </c>
      <c r="E62" s="73" t="s">
        <v>279</v>
      </c>
      <c r="F62" s="73" t="s">
        <v>280</v>
      </c>
      <c r="G62" s="73" t="s">
        <v>35</v>
      </c>
      <c r="H62" t="s">
        <v>37</v>
      </c>
      <c r="I62">
        <v>1520</v>
      </c>
      <c r="J62" s="43">
        <v>4033</v>
      </c>
      <c r="K62" s="16">
        <v>0.46</v>
      </c>
      <c r="L62" s="16">
        <f t="shared" si="0"/>
        <v>40.049652432969218</v>
      </c>
      <c r="M62" s="16">
        <f t="shared" si="1"/>
        <v>1.0900000000000001</v>
      </c>
      <c r="N62" s="44">
        <f t="shared" si="2"/>
        <v>699.2</v>
      </c>
      <c r="O62" s="44">
        <f t="shared" si="3"/>
        <v>4732.2</v>
      </c>
      <c r="P62" s="45">
        <f t="shared" si="6"/>
        <v>46.993048659384307</v>
      </c>
      <c r="Q62" s="45">
        <f t="shared" si="4"/>
        <v>1.2789729729729729</v>
      </c>
      <c r="S62" s="43"/>
    </row>
    <row r="63" spans="1:19" x14ac:dyDescent="0.25">
      <c r="A63" s="72">
        <f t="shared" si="7"/>
        <v>40374</v>
      </c>
      <c r="B63" s="73" t="s">
        <v>0</v>
      </c>
      <c r="C63" s="73" t="s">
        <v>236</v>
      </c>
      <c r="D63" s="73" t="s">
        <v>237</v>
      </c>
      <c r="E63" s="73" t="s">
        <v>267</v>
      </c>
      <c r="F63" s="73" t="s">
        <v>241</v>
      </c>
      <c r="G63" s="73" t="s">
        <v>35</v>
      </c>
      <c r="H63" t="s">
        <v>37</v>
      </c>
      <c r="I63">
        <v>1583</v>
      </c>
      <c r="J63" s="43">
        <v>4948</v>
      </c>
      <c r="K63" s="16">
        <v>0.46</v>
      </c>
      <c r="L63" s="16">
        <f t="shared" si="0"/>
        <v>49.136047666335649</v>
      </c>
      <c r="M63" s="16">
        <f t="shared" si="1"/>
        <v>1.3372972972972974</v>
      </c>
      <c r="N63" s="44">
        <f t="shared" si="2"/>
        <v>728.18000000000006</v>
      </c>
      <c r="O63" s="44">
        <f t="shared" si="3"/>
        <v>5676.18</v>
      </c>
      <c r="P63" s="45">
        <f t="shared" si="6"/>
        <v>56.367229394240319</v>
      </c>
      <c r="Q63" s="45">
        <f t="shared" si="4"/>
        <v>1.5341027027027028</v>
      </c>
      <c r="S63" s="43"/>
    </row>
    <row r="64" spans="1:19" x14ac:dyDescent="0.25">
      <c r="A64" s="72">
        <f t="shared" si="7"/>
        <v>40374</v>
      </c>
      <c r="B64" s="73" t="s">
        <v>0</v>
      </c>
      <c r="C64" s="73" t="s">
        <v>358</v>
      </c>
      <c r="D64" s="73" t="s">
        <v>235</v>
      </c>
      <c r="E64" s="73" t="s">
        <v>279</v>
      </c>
      <c r="F64" s="73" t="s">
        <v>280</v>
      </c>
      <c r="G64" s="73" t="s">
        <v>35</v>
      </c>
      <c r="H64" t="s">
        <v>36</v>
      </c>
      <c r="I64">
        <v>1599</v>
      </c>
      <c r="J64" s="43">
        <v>4510</v>
      </c>
      <c r="K64" s="16">
        <v>0.2</v>
      </c>
      <c r="L64" s="16">
        <f t="shared" si="0"/>
        <v>44.786494538232375</v>
      </c>
      <c r="M64" s="16">
        <f t="shared" si="1"/>
        <v>1.2189189189189189</v>
      </c>
      <c r="N64" s="44">
        <f t="shared" si="2"/>
        <v>319.8</v>
      </c>
      <c r="O64" s="44">
        <f t="shared" si="3"/>
        <v>4829.8</v>
      </c>
      <c r="P64" s="45">
        <f t="shared" si="6"/>
        <v>47.962264150943398</v>
      </c>
      <c r="Q64" s="45">
        <f t="shared" si="4"/>
        <v>1.3053513513513515</v>
      </c>
      <c r="S64" s="43"/>
    </row>
    <row r="65" spans="1:20" x14ac:dyDescent="0.25">
      <c r="A65" s="72">
        <f t="shared" si="7"/>
        <v>40374</v>
      </c>
      <c r="B65" s="73" t="s">
        <v>67</v>
      </c>
      <c r="C65" s="73" t="s">
        <v>250</v>
      </c>
      <c r="D65" s="73" t="s">
        <v>251</v>
      </c>
      <c r="E65" s="73" t="s">
        <v>279</v>
      </c>
      <c r="F65" s="73" t="s">
        <v>280</v>
      </c>
      <c r="G65" s="73" t="s">
        <v>35</v>
      </c>
      <c r="H65" t="s">
        <v>37</v>
      </c>
      <c r="I65">
        <v>1851</v>
      </c>
      <c r="J65" s="43">
        <v>3920</v>
      </c>
      <c r="K65" s="16">
        <v>0.46</v>
      </c>
      <c r="L65" s="16">
        <f t="shared" si="0"/>
        <v>38.927507447864947</v>
      </c>
      <c r="M65" s="16">
        <f t="shared" si="1"/>
        <v>0.98882882882882883</v>
      </c>
      <c r="N65" s="44">
        <f t="shared" si="2"/>
        <v>851.46</v>
      </c>
      <c r="O65" s="44">
        <f t="shared" si="3"/>
        <v>4771.46</v>
      </c>
      <c r="P65" s="45">
        <f t="shared" si="6"/>
        <v>47.382919563058586</v>
      </c>
      <c r="Q65" s="45">
        <f t="shared" si="4"/>
        <v>1.2036115315315317</v>
      </c>
      <c r="S65" s="43"/>
    </row>
    <row r="66" spans="1:20" x14ac:dyDescent="0.25">
      <c r="A66" s="72">
        <f t="shared" si="7"/>
        <v>40374</v>
      </c>
      <c r="B66" s="73" t="s">
        <v>67</v>
      </c>
      <c r="C66" s="73" t="s">
        <v>238</v>
      </c>
      <c r="D66" s="73" t="s">
        <v>239</v>
      </c>
      <c r="E66" s="73" t="s">
        <v>283</v>
      </c>
      <c r="F66" s="73" t="s">
        <v>284</v>
      </c>
      <c r="G66" s="73" t="s">
        <v>35</v>
      </c>
      <c r="H66" t="s">
        <v>37</v>
      </c>
      <c r="I66">
        <v>1695</v>
      </c>
      <c r="J66" s="43">
        <v>3920</v>
      </c>
      <c r="K66" s="16">
        <v>0.46</v>
      </c>
      <c r="L66" s="16">
        <f t="shared" ref="L66:L129" si="8">J66/100.7</f>
        <v>38.927507447864947</v>
      </c>
      <c r="M66" s="16">
        <f t="shared" ref="M66:M129" si="9">IF(B66="corn",J66/(111*2000/56),J66/(111*2000/60))</f>
        <v>0.98882882882882883</v>
      </c>
      <c r="N66" s="44">
        <f t="shared" ref="N66:N129" si="10">I66*K66</f>
        <v>779.7</v>
      </c>
      <c r="O66" s="44">
        <f t="shared" ref="O66:O129" si="11">J66+N66</f>
        <v>4699.7</v>
      </c>
      <c r="P66" s="45">
        <f t="shared" si="6"/>
        <v>46.670307845084409</v>
      </c>
      <c r="Q66" s="45">
        <f t="shared" ref="Q66:Q129" si="12">IF(B66="corn",O66/(111*2000/56),O66/(111*2000/60))</f>
        <v>1.1855099099099098</v>
      </c>
      <c r="S66" s="43"/>
    </row>
    <row r="67" spans="1:20" x14ac:dyDescent="0.25">
      <c r="A67" s="72">
        <f t="shared" si="7"/>
        <v>40374</v>
      </c>
      <c r="B67" s="73" t="s">
        <v>67</v>
      </c>
      <c r="C67" s="73" t="s">
        <v>242</v>
      </c>
      <c r="D67" s="73" t="s">
        <v>243</v>
      </c>
      <c r="E67" s="73" t="s">
        <v>265</v>
      </c>
      <c r="F67" s="73" t="s">
        <v>266</v>
      </c>
      <c r="G67" s="73" t="s">
        <v>35</v>
      </c>
      <c r="H67" t="s">
        <v>36</v>
      </c>
      <c r="I67">
        <v>1006</v>
      </c>
      <c r="J67" s="43">
        <v>2677</v>
      </c>
      <c r="K67" s="16">
        <v>0.2</v>
      </c>
      <c r="L67" s="16">
        <f t="shared" si="8"/>
        <v>26.583912611717974</v>
      </c>
      <c r="M67" s="16">
        <f t="shared" si="9"/>
        <v>0.67527927927927933</v>
      </c>
      <c r="N67" s="44">
        <f t="shared" si="10"/>
        <v>201.20000000000002</v>
      </c>
      <c r="O67" s="44">
        <f t="shared" si="11"/>
        <v>2878.2</v>
      </c>
      <c r="P67" s="45">
        <f t="shared" ref="P67:P77" si="13">O67/100.7</f>
        <v>28.581926514399203</v>
      </c>
      <c r="Q67" s="45">
        <f t="shared" si="12"/>
        <v>0.72603243243243243</v>
      </c>
      <c r="S67" s="43"/>
    </row>
    <row r="68" spans="1:20" x14ac:dyDescent="0.25">
      <c r="A68" s="72">
        <f t="shared" si="7"/>
        <v>40374</v>
      </c>
      <c r="B68" s="73" t="s">
        <v>67</v>
      </c>
      <c r="C68" s="73" t="s">
        <v>254</v>
      </c>
      <c r="D68" s="73" t="s">
        <v>255</v>
      </c>
      <c r="E68" s="73" t="s">
        <v>267</v>
      </c>
      <c r="F68" s="73" t="s">
        <v>241</v>
      </c>
      <c r="G68" s="73" t="s">
        <v>35</v>
      </c>
      <c r="H68" t="s">
        <v>37</v>
      </c>
      <c r="I68">
        <v>988</v>
      </c>
      <c r="J68" s="43">
        <v>2800</v>
      </c>
      <c r="K68" s="16">
        <v>0.46</v>
      </c>
      <c r="L68" s="16">
        <f t="shared" si="8"/>
        <v>27.805362462760673</v>
      </c>
      <c r="M68" s="16">
        <f t="shared" si="9"/>
        <v>0.70630630630630631</v>
      </c>
      <c r="N68" s="44">
        <f t="shared" si="10"/>
        <v>454.48</v>
      </c>
      <c r="O68" s="44">
        <f t="shared" si="11"/>
        <v>3254.48</v>
      </c>
      <c r="P68" s="45">
        <f t="shared" si="13"/>
        <v>32.318570009930482</v>
      </c>
      <c r="Q68" s="45">
        <f t="shared" si="12"/>
        <v>0.8209499099099099</v>
      </c>
      <c r="S68" s="43"/>
    </row>
    <row r="69" spans="1:20" x14ac:dyDescent="0.25">
      <c r="A69" s="72">
        <f t="shared" si="7"/>
        <v>40374</v>
      </c>
      <c r="B69" s="73" t="s">
        <v>67</v>
      </c>
      <c r="C69" s="73" t="s">
        <v>246</v>
      </c>
      <c r="D69" s="73" t="s">
        <v>247</v>
      </c>
      <c r="E69" s="73" t="s">
        <v>240</v>
      </c>
      <c r="F69" s="73" t="s">
        <v>241</v>
      </c>
      <c r="G69" s="73" t="s">
        <v>35</v>
      </c>
      <c r="H69" t="s">
        <v>36</v>
      </c>
      <c r="I69">
        <v>787</v>
      </c>
      <c r="J69" s="43">
        <v>3230</v>
      </c>
      <c r="K69" s="16">
        <v>0.2</v>
      </c>
      <c r="L69" s="16">
        <f t="shared" si="8"/>
        <v>32.075471698113205</v>
      </c>
      <c r="M69" s="16">
        <f t="shared" si="9"/>
        <v>0.81477477477477478</v>
      </c>
      <c r="N69" s="44">
        <f t="shared" si="10"/>
        <v>157.4</v>
      </c>
      <c r="O69" s="44">
        <f t="shared" si="11"/>
        <v>3387.4</v>
      </c>
      <c r="P69" s="45">
        <f t="shared" si="13"/>
        <v>33.638530287984111</v>
      </c>
      <c r="Q69" s="45">
        <f t="shared" si="12"/>
        <v>0.85447927927927936</v>
      </c>
      <c r="S69" s="43"/>
    </row>
    <row r="70" spans="1:20" x14ac:dyDescent="0.25">
      <c r="A70" s="72">
        <f t="shared" si="7"/>
        <v>40374</v>
      </c>
      <c r="B70" s="73" t="s">
        <v>67</v>
      </c>
      <c r="C70" s="73" t="s">
        <v>250</v>
      </c>
      <c r="D70" s="73" t="s">
        <v>251</v>
      </c>
      <c r="E70" s="73" t="s">
        <v>283</v>
      </c>
      <c r="F70" s="73" t="s">
        <v>284</v>
      </c>
      <c r="G70" s="73" t="s">
        <v>35</v>
      </c>
      <c r="H70" t="s">
        <v>37</v>
      </c>
      <c r="I70">
        <v>1836</v>
      </c>
      <c r="J70" s="43">
        <v>3920</v>
      </c>
      <c r="K70" s="16">
        <v>0.46</v>
      </c>
      <c r="L70" s="16">
        <f t="shared" si="8"/>
        <v>38.927507447864947</v>
      </c>
      <c r="M70" s="16">
        <f t="shared" si="9"/>
        <v>0.98882882882882883</v>
      </c>
      <c r="N70" s="44">
        <f t="shared" si="10"/>
        <v>844.56000000000006</v>
      </c>
      <c r="O70" s="44">
        <f t="shared" si="11"/>
        <v>4764.5600000000004</v>
      </c>
      <c r="P70" s="45">
        <f t="shared" si="13"/>
        <v>47.314399205561074</v>
      </c>
      <c r="Q70" s="45">
        <f t="shared" si="12"/>
        <v>1.201870990990991</v>
      </c>
      <c r="S70" s="43"/>
    </row>
    <row r="71" spans="1:20" x14ac:dyDescent="0.25">
      <c r="A71" s="72">
        <f t="shared" si="7"/>
        <v>40374</v>
      </c>
      <c r="B71" s="73" t="s">
        <v>67</v>
      </c>
      <c r="C71" s="73" t="s">
        <v>256</v>
      </c>
      <c r="D71" s="73" t="s">
        <v>247</v>
      </c>
      <c r="E71" s="73" t="s">
        <v>285</v>
      </c>
      <c r="F71" s="73" t="s">
        <v>264</v>
      </c>
      <c r="G71" s="73" t="s">
        <v>35</v>
      </c>
      <c r="H71" t="s">
        <v>37</v>
      </c>
      <c r="I71">
        <v>1899</v>
      </c>
      <c r="J71" s="43">
        <v>3400</v>
      </c>
      <c r="K71" s="16">
        <v>0.46</v>
      </c>
      <c r="L71" s="16">
        <f t="shared" si="8"/>
        <v>33.763654419066533</v>
      </c>
      <c r="M71" s="16">
        <f t="shared" si="9"/>
        <v>0.85765765765765767</v>
      </c>
      <c r="N71" s="44">
        <f t="shared" si="10"/>
        <v>873.54000000000008</v>
      </c>
      <c r="O71" s="44">
        <f t="shared" si="11"/>
        <v>4273.54</v>
      </c>
      <c r="P71" s="45">
        <f t="shared" si="13"/>
        <v>42.438331678252233</v>
      </c>
      <c r="Q71" s="45">
        <f t="shared" si="12"/>
        <v>1.0780100900900902</v>
      </c>
      <c r="S71" s="43"/>
    </row>
    <row r="72" spans="1:20" x14ac:dyDescent="0.25">
      <c r="A72" s="72">
        <f t="shared" si="7"/>
        <v>40374</v>
      </c>
      <c r="B72" s="73" t="s">
        <v>18</v>
      </c>
      <c r="C72" s="73" t="s">
        <v>238</v>
      </c>
      <c r="D72" s="73" t="s">
        <v>239</v>
      </c>
      <c r="E72" s="73" t="s">
        <v>283</v>
      </c>
      <c r="F72" s="73" t="s">
        <v>284</v>
      </c>
      <c r="G72" s="73" t="s">
        <v>35</v>
      </c>
      <c r="H72" t="s">
        <v>37</v>
      </c>
      <c r="I72">
        <v>1695</v>
      </c>
      <c r="J72" s="43">
        <v>4220</v>
      </c>
      <c r="K72" s="16">
        <v>0.46</v>
      </c>
      <c r="L72" s="16">
        <f t="shared" si="8"/>
        <v>41.906653426017876</v>
      </c>
      <c r="M72" s="16">
        <f t="shared" si="9"/>
        <v>1.1405405405405404</v>
      </c>
      <c r="N72" s="44">
        <f t="shared" si="10"/>
        <v>779.7</v>
      </c>
      <c r="O72" s="44">
        <f t="shared" si="11"/>
        <v>4999.7</v>
      </c>
      <c r="P72" s="45">
        <f t="shared" si="13"/>
        <v>49.649453823237337</v>
      </c>
      <c r="Q72" s="45">
        <f t="shared" si="12"/>
        <v>1.3512702702702701</v>
      </c>
      <c r="S72" s="43"/>
    </row>
    <row r="73" spans="1:20" x14ac:dyDescent="0.25">
      <c r="A73" s="72">
        <f t="shared" si="7"/>
        <v>40374</v>
      </c>
      <c r="B73" s="73" t="s">
        <v>18</v>
      </c>
      <c r="C73" s="73" t="s">
        <v>250</v>
      </c>
      <c r="D73" s="73" t="s">
        <v>251</v>
      </c>
      <c r="E73" s="73" t="s">
        <v>279</v>
      </c>
      <c r="F73" s="73" t="s">
        <v>280</v>
      </c>
      <c r="G73" s="73" t="s">
        <v>35</v>
      </c>
      <c r="H73" t="s">
        <v>37</v>
      </c>
      <c r="I73">
        <v>1851</v>
      </c>
      <c r="J73" s="43">
        <v>4170</v>
      </c>
      <c r="K73" s="16">
        <v>0.46</v>
      </c>
      <c r="L73" s="16">
        <f t="shared" si="8"/>
        <v>41.410129096325718</v>
      </c>
      <c r="M73" s="16">
        <f t="shared" si="9"/>
        <v>1.1270270270270271</v>
      </c>
      <c r="N73" s="44">
        <f t="shared" si="10"/>
        <v>851.46</v>
      </c>
      <c r="O73" s="44">
        <f t="shared" si="11"/>
        <v>5021.46</v>
      </c>
      <c r="P73" s="45">
        <f t="shared" si="13"/>
        <v>49.865541211519364</v>
      </c>
      <c r="Q73" s="45">
        <f t="shared" si="12"/>
        <v>1.3571513513513513</v>
      </c>
      <c r="S73" s="43"/>
    </row>
    <row r="74" spans="1:20" x14ac:dyDescent="0.25">
      <c r="A74" s="72">
        <f t="shared" si="7"/>
        <v>40374</v>
      </c>
      <c r="B74" s="73" t="s">
        <v>18</v>
      </c>
      <c r="C74" s="73" t="s">
        <v>257</v>
      </c>
      <c r="D74" s="73" t="s">
        <v>237</v>
      </c>
      <c r="E74" s="73" t="s">
        <v>283</v>
      </c>
      <c r="F74" s="73" t="s">
        <v>284</v>
      </c>
      <c r="G74" s="73" t="s">
        <v>35</v>
      </c>
      <c r="H74" t="s">
        <v>37</v>
      </c>
      <c r="I74">
        <v>1507</v>
      </c>
      <c r="J74" s="43">
        <v>4170</v>
      </c>
      <c r="K74" s="16">
        <v>0.46</v>
      </c>
      <c r="L74" s="16">
        <f t="shared" si="8"/>
        <v>41.410129096325718</v>
      </c>
      <c r="M74" s="16">
        <f t="shared" si="9"/>
        <v>1.1270270270270271</v>
      </c>
      <c r="N74" s="44">
        <f t="shared" si="10"/>
        <v>693.22</v>
      </c>
      <c r="O74" s="44">
        <f t="shared" si="11"/>
        <v>4863.22</v>
      </c>
      <c r="P74" s="45">
        <f t="shared" si="13"/>
        <v>48.294141012909634</v>
      </c>
      <c r="Q74" s="45">
        <f t="shared" si="12"/>
        <v>1.314383783783784</v>
      </c>
      <c r="S74" s="43"/>
    </row>
    <row r="75" spans="1:20" x14ac:dyDescent="0.25">
      <c r="A75" s="72">
        <f t="shared" si="7"/>
        <v>40374</v>
      </c>
      <c r="B75" s="73" t="s">
        <v>18</v>
      </c>
      <c r="C75" s="73" t="s">
        <v>256</v>
      </c>
      <c r="D75" s="73" t="s">
        <v>247</v>
      </c>
      <c r="E75" s="73" t="s">
        <v>265</v>
      </c>
      <c r="F75" s="73" t="s">
        <v>266</v>
      </c>
      <c r="G75" s="73" t="s">
        <v>35</v>
      </c>
      <c r="H75" t="s">
        <v>36</v>
      </c>
      <c r="I75">
        <v>1160</v>
      </c>
      <c r="J75" s="43">
        <v>3410</v>
      </c>
      <c r="K75" s="16">
        <v>0.2</v>
      </c>
      <c r="L75" s="16">
        <f t="shared" si="8"/>
        <v>33.862959285004962</v>
      </c>
      <c r="M75" s="16">
        <f t="shared" si="9"/>
        <v>0.92162162162162165</v>
      </c>
      <c r="N75" s="44">
        <f t="shared" si="10"/>
        <v>232</v>
      </c>
      <c r="O75" s="44">
        <f t="shared" si="11"/>
        <v>3642</v>
      </c>
      <c r="P75" s="45">
        <f t="shared" si="13"/>
        <v>36.166832174776566</v>
      </c>
      <c r="Q75" s="45">
        <f t="shared" si="12"/>
        <v>0.98432432432432437</v>
      </c>
      <c r="S75" s="43"/>
    </row>
    <row r="76" spans="1:20" x14ac:dyDescent="0.25">
      <c r="A76" s="72">
        <f t="shared" si="7"/>
        <v>40374</v>
      </c>
      <c r="B76" s="73" t="s">
        <v>18</v>
      </c>
      <c r="C76" s="73" t="s">
        <v>244</v>
      </c>
      <c r="D76" s="73" t="s">
        <v>245</v>
      </c>
      <c r="E76" s="73" t="s">
        <v>277</v>
      </c>
      <c r="F76" s="73" t="s">
        <v>278</v>
      </c>
      <c r="G76" s="73" t="s">
        <v>35</v>
      </c>
      <c r="H76" t="s">
        <v>38</v>
      </c>
      <c r="I76">
        <v>615</v>
      </c>
      <c r="J76" s="43">
        <v>2366</v>
      </c>
      <c r="K76" s="16">
        <v>0.27</v>
      </c>
      <c r="L76" s="16">
        <f t="shared" si="8"/>
        <v>23.495531281032768</v>
      </c>
      <c r="M76" s="16">
        <f t="shared" si="9"/>
        <v>0.63945945945945948</v>
      </c>
      <c r="N76" s="44">
        <f t="shared" si="10"/>
        <v>166.05</v>
      </c>
      <c r="O76" s="44">
        <f t="shared" si="11"/>
        <v>2532.0500000000002</v>
      </c>
      <c r="P76" s="45">
        <f t="shared" si="13"/>
        <v>25.144488579940418</v>
      </c>
      <c r="Q76" s="45">
        <f t="shared" si="12"/>
        <v>0.68433783783783786</v>
      </c>
      <c r="S76" s="43"/>
    </row>
    <row r="77" spans="1:20" x14ac:dyDescent="0.25">
      <c r="A77" s="74">
        <f t="shared" si="7"/>
        <v>40374</v>
      </c>
      <c r="B77" s="75" t="s">
        <v>18</v>
      </c>
      <c r="C77" s="75" t="s">
        <v>258</v>
      </c>
      <c r="D77" s="75" t="s">
        <v>255</v>
      </c>
      <c r="E77" s="75" t="s">
        <v>279</v>
      </c>
      <c r="F77" s="75" t="s">
        <v>280</v>
      </c>
      <c r="G77" s="75" t="s">
        <v>35</v>
      </c>
      <c r="H77" s="76" t="s">
        <v>36</v>
      </c>
      <c r="I77" s="76">
        <v>1637</v>
      </c>
      <c r="J77" s="46">
        <v>4320</v>
      </c>
      <c r="K77" s="78">
        <v>0.2</v>
      </c>
      <c r="L77" s="78">
        <f t="shared" si="8"/>
        <v>42.899702085402183</v>
      </c>
      <c r="M77" s="78">
        <f t="shared" si="9"/>
        <v>1.1675675675675676</v>
      </c>
      <c r="N77" s="47">
        <f t="shared" si="10"/>
        <v>327.40000000000003</v>
      </c>
      <c r="O77" s="47">
        <f t="shared" si="11"/>
        <v>4647.3999999999996</v>
      </c>
      <c r="P77" s="48">
        <f t="shared" si="13"/>
        <v>46.15094339622641</v>
      </c>
      <c r="Q77" s="48">
        <f t="shared" si="12"/>
        <v>1.2560540540540539</v>
      </c>
      <c r="R77" s="76"/>
      <c r="S77" s="46"/>
      <c r="T77" s="76"/>
    </row>
    <row r="78" spans="1:20" x14ac:dyDescent="0.25">
      <c r="A78" s="72">
        <f t="shared" si="7"/>
        <v>40405</v>
      </c>
      <c r="B78" s="73" t="s">
        <v>0</v>
      </c>
      <c r="C78" s="73" t="s">
        <v>359</v>
      </c>
      <c r="D78" s="73" t="s">
        <v>235</v>
      </c>
      <c r="E78" s="73" t="s">
        <v>260</v>
      </c>
      <c r="F78" s="73" t="s">
        <v>261</v>
      </c>
      <c r="G78" s="73" t="s">
        <v>34</v>
      </c>
      <c r="H78" t="s">
        <v>36</v>
      </c>
      <c r="I78">
        <v>506</v>
      </c>
      <c r="J78" s="43">
        <v>2774</v>
      </c>
      <c r="K78" s="16">
        <v>0.17</v>
      </c>
      <c r="L78" s="16">
        <f t="shared" si="8"/>
        <v>27.547169811320753</v>
      </c>
      <c r="M78" s="16">
        <f t="shared" si="9"/>
        <v>0.74972972972972973</v>
      </c>
      <c r="N78" s="44">
        <f t="shared" si="10"/>
        <v>86.02000000000001</v>
      </c>
      <c r="O78" s="44">
        <f t="shared" si="11"/>
        <v>2860.02</v>
      </c>
      <c r="P78" s="45">
        <f>O78/100.7</f>
        <v>28.401390268123137</v>
      </c>
      <c r="Q78" s="45">
        <f t="shared" si="12"/>
        <v>0.77297837837837835</v>
      </c>
      <c r="S78" s="43"/>
    </row>
    <row r="79" spans="1:20" x14ac:dyDescent="0.25">
      <c r="A79" s="72">
        <f t="shared" si="7"/>
        <v>40405</v>
      </c>
      <c r="B79" s="73" t="s">
        <v>0</v>
      </c>
      <c r="C79" s="73" t="s">
        <v>236</v>
      </c>
      <c r="D79" s="73" t="s">
        <v>237</v>
      </c>
      <c r="E79" s="73" t="s">
        <v>262</v>
      </c>
      <c r="F79" s="73" t="s">
        <v>251</v>
      </c>
      <c r="G79" s="73" t="s">
        <v>34</v>
      </c>
      <c r="H79" t="s">
        <v>37</v>
      </c>
      <c r="I79">
        <v>298</v>
      </c>
      <c r="J79" s="43">
        <v>2563</v>
      </c>
      <c r="K79" s="16">
        <v>0.43</v>
      </c>
      <c r="L79" s="16">
        <f t="shared" si="8"/>
        <v>25.451837140019862</v>
      </c>
      <c r="M79" s="16">
        <f t="shared" si="9"/>
        <v>0.69270270270270273</v>
      </c>
      <c r="N79" s="44">
        <f t="shared" si="10"/>
        <v>128.13999999999999</v>
      </c>
      <c r="O79" s="44">
        <f t="shared" si="11"/>
        <v>2691.14</v>
      </c>
      <c r="P79" s="45">
        <f t="shared" ref="P79:P115" si="14">O79/100.7</f>
        <v>26.724329692154914</v>
      </c>
      <c r="Q79" s="45">
        <f t="shared" si="12"/>
        <v>0.72733513513513515</v>
      </c>
      <c r="S79" s="43"/>
    </row>
    <row r="80" spans="1:20" x14ac:dyDescent="0.25">
      <c r="A80" s="72">
        <f t="shared" si="7"/>
        <v>40405</v>
      </c>
      <c r="B80" s="73" t="s">
        <v>0</v>
      </c>
      <c r="C80" s="73" t="s">
        <v>359</v>
      </c>
      <c r="D80" s="73" t="s">
        <v>235</v>
      </c>
      <c r="E80" s="73" t="s">
        <v>263</v>
      </c>
      <c r="F80" s="73" t="s">
        <v>264</v>
      </c>
      <c r="G80" s="73" t="s">
        <v>34</v>
      </c>
      <c r="H80" t="s">
        <v>37</v>
      </c>
      <c r="I80">
        <v>1530</v>
      </c>
      <c r="J80" s="43">
        <v>5047</v>
      </c>
      <c r="K80" s="16">
        <v>0.43</v>
      </c>
      <c r="L80" s="16">
        <f t="shared" si="8"/>
        <v>50.119165839126119</v>
      </c>
      <c r="M80" s="16">
        <f t="shared" si="9"/>
        <v>1.364054054054054</v>
      </c>
      <c r="N80" s="44">
        <f t="shared" si="10"/>
        <v>657.9</v>
      </c>
      <c r="O80" s="44">
        <f t="shared" si="11"/>
        <v>5704.9</v>
      </c>
      <c r="P80" s="45">
        <f t="shared" si="14"/>
        <v>56.652432969215489</v>
      </c>
      <c r="Q80" s="45">
        <f t="shared" si="12"/>
        <v>1.5418648648648647</v>
      </c>
      <c r="S80" s="43"/>
    </row>
    <row r="81" spans="1:19" x14ac:dyDescent="0.25">
      <c r="A81" s="72">
        <f t="shared" si="7"/>
        <v>40405</v>
      </c>
      <c r="B81" s="73" t="s">
        <v>0</v>
      </c>
      <c r="C81" s="73" t="s">
        <v>359</v>
      </c>
      <c r="D81" s="73" t="s">
        <v>235</v>
      </c>
      <c r="E81" s="73" t="s">
        <v>265</v>
      </c>
      <c r="F81" s="73" t="s">
        <v>266</v>
      </c>
      <c r="G81" s="73" t="s">
        <v>34</v>
      </c>
      <c r="H81" t="s">
        <v>36</v>
      </c>
      <c r="I81">
        <v>890</v>
      </c>
      <c r="J81" s="43">
        <v>3275</v>
      </c>
      <c r="K81" s="16">
        <v>0.17</v>
      </c>
      <c r="L81" s="16">
        <f t="shared" si="8"/>
        <v>32.522343594836144</v>
      </c>
      <c r="M81" s="16">
        <f t="shared" si="9"/>
        <v>0.88513513513513509</v>
      </c>
      <c r="N81" s="44">
        <f t="shared" si="10"/>
        <v>151.30000000000001</v>
      </c>
      <c r="O81" s="44">
        <f t="shared" si="11"/>
        <v>3426.3</v>
      </c>
      <c r="P81" s="45">
        <f t="shared" si="14"/>
        <v>34.024826216484605</v>
      </c>
      <c r="Q81" s="45">
        <f t="shared" si="12"/>
        <v>0.92602702702702711</v>
      </c>
      <c r="S81" s="43"/>
    </row>
    <row r="82" spans="1:19" x14ac:dyDescent="0.25">
      <c r="A82" s="72">
        <f t="shared" si="7"/>
        <v>40405</v>
      </c>
      <c r="B82" s="73" t="s">
        <v>0</v>
      </c>
      <c r="C82" s="73" t="s">
        <v>238</v>
      </c>
      <c r="D82" s="73" t="s">
        <v>239</v>
      </c>
      <c r="E82" s="73" t="s">
        <v>267</v>
      </c>
      <c r="F82" s="73" t="s">
        <v>241</v>
      </c>
      <c r="G82" s="73" t="s">
        <v>34</v>
      </c>
      <c r="H82" t="s">
        <v>37</v>
      </c>
      <c r="I82">
        <v>1256</v>
      </c>
      <c r="J82" s="43">
        <v>4981</v>
      </c>
      <c r="K82" s="16">
        <v>0.43</v>
      </c>
      <c r="L82" s="16">
        <f t="shared" si="8"/>
        <v>49.46375372393247</v>
      </c>
      <c r="M82" s="16">
        <f t="shared" si="9"/>
        <v>1.3462162162162161</v>
      </c>
      <c r="N82" s="44">
        <f t="shared" si="10"/>
        <v>540.08000000000004</v>
      </c>
      <c r="O82" s="44">
        <f t="shared" si="11"/>
        <v>5521.08</v>
      </c>
      <c r="P82" s="45">
        <f t="shared" si="14"/>
        <v>54.827010923535248</v>
      </c>
      <c r="Q82" s="45">
        <f t="shared" si="12"/>
        <v>1.4921837837837837</v>
      </c>
      <c r="S82" s="43"/>
    </row>
    <row r="83" spans="1:19" x14ac:dyDescent="0.25">
      <c r="A83" s="72">
        <f t="shared" si="7"/>
        <v>40405</v>
      </c>
      <c r="B83" s="73" t="s">
        <v>0</v>
      </c>
      <c r="C83" s="73" t="s">
        <v>358</v>
      </c>
      <c r="D83" s="73" t="s">
        <v>235</v>
      </c>
      <c r="E83" s="73" t="s">
        <v>267</v>
      </c>
      <c r="F83" s="73" t="s">
        <v>241</v>
      </c>
      <c r="G83" s="73" t="s">
        <v>34</v>
      </c>
      <c r="H83" t="s">
        <v>36</v>
      </c>
      <c r="I83">
        <v>975</v>
      </c>
      <c r="J83" s="43">
        <v>3543</v>
      </c>
      <c r="K83" s="16">
        <v>0.17</v>
      </c>
      <c r="L83" s="16">
        <f t="shared" si="8"/>
        <v>35.183714001986097</v>
      </c>
      <c r="M83" s="16">
        <f t="shared" si="9"/>
        <v>0.95756756756756756</v>
      </c>
      <c r="N83" s="44">
        <f t="shared" si="10"/>
        <v>165.75</v>
      </c>
      <c r="O83" s="44">
        <f t="shared" si="11"/>
        <v>3708.75</v>
      </c>
      <c r="P83" s="45">
        <f t="shared" si="14"/>
        <v>36.829692154915591</v>
      </c>
      <c r="Q83" s="45">
        <f t="shared" si="12"/>
        <v>1.0023648648648649</v>
      </c>
      <c r="S83" s="43"/>
    </row>
    <row r="84" spans="1:19" x14ac:dyDescent="0.25">
      <c r="A84" s="72">
        <f t="shared" si="7"/>
        <v>40405</v>
      </c>
      <c r="B84" s="73" t="s">
        <v>0</v>
      </c>
      <c r="C84" s="73" t="s">
        <v>240</v>
      </c>
      <c r="D84" s="73" t="s">
        <v>241</v>
      </c>
      <c r="E84" s="73" t="s">
        <v>263</v>
      </c>
      <c r="F84" s="73" t="s">
        <v>264</v>
      </c>
      <c r="G84" s="73" t="s">
        <v>34</v>
      </c>
      <c r="H84" t="s">
        <v>36</v>
      </c>
      <c r="I84">
        <v>1357</v>
      </c>
      <c r="J84" s="43">
        <v>3742</v>
      </c>
      <c r="K84" s="16">
        <v>0.17</v>
      </c>
      <c r="L84" s="16">
        <f t="shared" si="8"/>
        <v>37.159880834160873</v>
      </c>
      <c r="M84" s="16">
        <f t="shared" si="9"/>
        <v>1.0113513513513515</v>
      </c>
      <c r="N84" s="44">
        <f t="shared" si="10"/>
        <v>230.69000000000003</v>
      </c>
      <c r="O84" s="44">
        <f t="shared" si="11"/>
        <v>3972.69</v>
      </c>
      <c r="P84" s="45">
        <f t="shared" si="14"/>
        <v>39.450744786494539</v>
      </c>
      <c r="Q84" s="45">
        <f t="shared" si="12"/>
        <v>1.0737000000000001</v>
      </c>
      <c r="S84" s="43"/>
    </row>
    <row r="85" spans="1:19" x14ac:dyDescent="0.25">
      <c r="A85" s="72">
        <f t="shared" si="7"/>
        <v>40405</v>
      </c>
      <c r="B85" s="73" t="s">
        <v>67</v>
      </c>
      <c r="C85" s="73" t="s">
        <v>242</v>
      </c>
      <c r="D85" s="73" t="s">
        <v>243</v>
      </c>
      <c r="E85" s="73" t="s">
        <v>265</v>
      </c>
      <c r="F85" s="73" t="s">
        <v>266</v>
      </c>
      <c r="G85" s="73" t="s">
        <v>34</v>
      </c>
      <c r="H85" t="s">
        <v>36</v>
      </c>
      <c r="I85">
        <v>1006</v>
      </c>
      <c r="J85" s="43">
        <v>2785</v>
      </c>
      <c r="K85" s="16">
        <v>0.17</v>
      </c>
      <c r="L85" s="16">
        <f t="shared" si="8"/>
        <v>27.656405163853027</v>
      </c>
      <c r="M85" s="16">
        <f t="shared" si="9"/>
        <v>0.70252252252252256</v>
      </c>
      <c r="N85" s="44">
        <f t="shared" si="10"/>
        <v>171.02</v>
      </c>
      <c r="O85" s="44">
        <f t="shared" si="11"/>
        <v>2956.02</v>
      </c>
      <c r="P85" s="45">
        <f t="shared" si="14"/>
        <v>29.354716981132075</v>
      </c>
      <c r="Q85" s="45">
        <f t="shared" si="12"/>
        <v>0.74566270270270274</v>
      </c>
      <c r="S85" s="43"/>
    </row>
    <row r="86" spans="1:19" x14ac:dyDescent="0.25">
      <c r="A86" s="72">
        <f t="shared" si="7"/>
        <v>40405</v>
      </c>
      <c r="B86" s="73" t="s">
        <v>67</v>
      </c>
      <c r="C86" s="73" t="s">
        <v>244</v>
      </c>
      <c r="D86" s="73" t="s">
        <v>245</v>
      </c>
      <c r="E86" s="73" t="s">
        <v>268</v>
      </c>
      <c r="F86" s="73" t="s">
        <v>269</v>
      </c>
      <c r="G86" s="73" t="s">
        <v>34</v>
      </c>
      <c r="H86" t="s">
        <v>38</v>
      </c>
      <c r="I86">
        <v>866</v>
      </c>
      <c r="J86" s="43">
        <v>3471</v>
      </c>
      <c r="K86" s="16">
        <v>0.24</v>
      </c>
      <c r="L86" s="16">
        <f t="shared" si="8"/>
        <v>34.468718967229393</v>
      </c>
      <c r="M86" s="16">
        <f t="shared" si="9"/>
        <v>0.8755675675675676</v>
      </c>
      <c r="N86" s="44">
        <f t="shared" si="10"/>
        <v>207.84</v>
      </c>
      <c r="O86" s="44">
        <f t="shared" si="11"/>
        <v>3678.84</v>
      </c>
      <c r="P86" s="45">
        <f t="shared" si="14"/>
        <v>36.532671300893746</v>
      </c>
      <c r="Q86" s="45">
        <f t="shared" si="12"/>
        <v>0.92799567567567576</v>
      </c>
      <c r="S86" s="43"/>
    </row>
    <row r="87" spans="1:19" x14ac:dyDescent="0.25">
      <c r="A87" s="72">
        <f t="shared" si="7"/>
        <v>40405</v>
      </c>
      <c r="B87" s="73" t="s">
        <v>67</v>
      </c>
      <c r="C87" s="73" t="s">
        <v>246</v>
      </c>
      <c r="D87" s="73" t="s">
        <v>247</v>
      </c>
      <c r="E87" s="73" t="s">
        <v>270</v>
      </c>
      <c r="F87" s="73" t="s">
        <v>247</v>
      </c>
      <c r="G87" s="73" t="s">
        <v>34</v>
      </c>
      <c r="H87" t="s">
        <v>36</v>
      </c>
      <c r="I87">
        <v>213</v>
      </c>
      <c r="J87" s="43">
        <v>1912</v>
      </c>
      <c r="K87" s="16">
        <v>0.17</v>
      </c>
      <c r="L87" s="16">
        <f t="shared" si="8"/>
        <v>18.987090367428003</v>
      </c>
      <c r="M87" s="16">
        <f t="shared" si="9"/>
        <v>0.48230630630630633</v>
      </c>
      <c r="N87" s="44">
        <f t="shared" si="10"/>
        <v>36.21</v>
      </c>
      <c r="O87" s="44">
        <f t="shared" si="11"/>
        <v>1948.21</v>
      </c>
      <c r="P87" s="45">
        <f t="shared" si="14"/>
        <v>19.346673286991063</v>
      </c>
      <c r="Q87" s="45">
        <f t="shared" si="12"/>
        <v>0.49144036036036037</v>
      </c>
      <c r="S87" s="43"/>
    </row>
    <row r="88" spans="1:19" x14ac:dyDescent="0.25">
      <c r="A88" s="72">
        <f t="shared" si="7"/>
        <v>40405</v>
      </c>
      <c r="B88" s="73" t="s">
        <v>67</v>
      </c>
      <c r="C88" s="73" t="s">
        <v>248</v>
      </c>
      <c r="D88" s="73" t="s">
        <v>249</v>
      </c>
      <c r="E88" s="73" t="s">
        <v>271</v>
      </c>
      <c r="F88" s="73" t="s">
        <v>272</v>
      </c>
      <c r="G88" s="73" t="s">
        <v>34</v>
      </c>
      <c r="H88" t="s">
        <v>38</v>
      </c>
      <c r="I88">
        <v>650</v>
      </c>
      <c r="J88" s="43">
        <v>2993</v>
      </c>
      <c r="K88" s="16">
        <v>0.24</v>
      </c>
      <c r="L88" s="16">
        <f t="shared" si="8"/>
        <v>29.721946375372394</v>
      </c>
      <c r="M88" s="16">
        <f t="shared" si="9"/>
        <v>0.75499099099099098</v>
      </c>
      <c r="N88" s="44">
        <f t="shared" si="10"/>
        <v>156</v>
      </c>
      <c r="O88" s="44">
        <f t="shared" si="11"/>
        <v>3149</v>
      </c>
      <c r="P88" s="45">
        <f t="shared" si="14"/>
        <v>31.271102284011917</v>
      </c>
      <c r="Q88" s="45">
        <f t="shared" si="12"/>
        <v>0.79434234234234236</v>
      </c>
      <c r="S88" s="43"/>
    </row>
    <row r="89" spans="1:19" x14ac:dyDescent="0.25">
      <c r="A89" s="72">
        <f t="shared" si="7"/>
        <v>40405</v>
      </c>
      <c r="B89" s="73" t="s">
        <v>67</v>
      </c>
      <c r="C89" s="73" t="s">
        <v>248</v>
      </c>
      <c r="D89" s="73" t="s">
        <v>249</v>
      </c>
      <c r="E89" s="73" t="s">
        <v>273</v>
      </c>
      <c r="F89" s="73" t="s">
        <v>274</v>
      </c>
      <c r="G89" s="73" t="s">
        <v>34</v>
      </c>
      <c r="H89" t="s">
        <v>38</v>
      </c>
      <c r="I89">
        <v>417</v>
      </c>
      <c r="J89" s="43">
        <v>2557</v>
      </c>
      <c r="K89" s="16">
        <v>0.24</v>
      </c>
      <c r="L89" s="16">
        <f t="shared" si="8"/>
        <v>25.392254220456802</v>
      </c>
      <c r="M89" s="16">
        <f t="shared" si="9"/>
        <v>0.64500900900900904</v>
      </c>
      <c r="N89" s="44">
        <f t="shared" si="10"/>
        <v>100.08</v>
      </c>
      <c r="O89" s="44">
        <f t="shared" si="11"/>
        <v>2657.08</v>
      </c>
      <c r="P89" s="45">
        <f t="shared" si="14"/>
        <v>26.38609731876862</v>
      </c>
      <c r="Q89" s="45">
        <f t="shared" si="12"/>
        <v>0.67025441441441436</v>
      </c>
      <c r="S89" s="43"/>
    </row>
    <row r="90" spans="1:19" x14ac:dyDescent="0.25">
      <c r="A90" s="72">
        <f t="shared" si="7"/>
        <v>40405</v>
      </c>
      <c r="B90" s="73" t="s">
        <v>67</v>
      </c>
      <c r="C90" s="73" t="s">
        <v>246</v>
      </c>
      <c r="D90" s="73" t="s">
        <v>247</v>
      </c>
      <c r="E90" s="73" t="s">
        <v>275</v>
      </c>
      <c r="F90" s="73" t="s">
        <v>276</v>
      </c>
      <c r="G90" s="73" t="s">
        <v>34</v>
      </c>
      <c r="H90" t="s">
        <v>36</v>
      </c>
      <c r="I90">
        <v>626</v>
      </c>
      <c r="J90" s="43">
        <v>2848</v>
      </c>
      <c r="K90" s="16">
        <v>0.17</v>
      </c>
      <c r="L90" s="16">
        <f t="shared" si="8"/>
        <v>28.282025819265144</v>
      </c>
      <c r="M90" s="16">
        <f t="shared" si="9"/>
        <v>0.71841441441441445</v>
      </c>
      <c r="N90" s="44">
        <f t="shared" si="10"/>
        <v>106.42</v>
      </c>
      <c r="O90" s="44">
        <f t="shared" si="11"/>
        <v>2954.42</v>
      </c>
      <c r="P90" s="45">
        <f t="shared" si="14"/>
        <v>29.338828202581926</v>
      </c>
      <c r="Q90" s="45">
        <f t="shared" si="12"/>
        <v>0.74525909909909915</v>
      </c>
      <c r="S90" s="43"/>
    </row>
    <row r="91" spans="1:19" x14ac:dyDescent="0.25">
      <c r="A91" s="72">
        <f t="shared" si="7"/>
        <v>40405</v>
      </c>
      <c r="B91" s="73" t="s">
        <v>67</v>
      </c>
      <c r="C91" s="73" t="s">
        <v>246</v>
      </c>
      <c r="D91" s="73" t="s">
        <v>247</v>
      </c>
      <c r="E91" s="73" t="s">
        <v>263</v>
      </c>
      <c r="F91" s="73" t="s">
        <v>264</v>
      </c>
      <c r="G91" s="73" t="s">
        <v>34</v>
      </c>
      <c r="H91" t="s">
        <v>36</v>
      </c>
      <c r="I91">
        <v>1823</v>
      </c>
      <c r="J91" s="43">
        <v>4263</v>
      </c>
      <c r="K91" s="16">
        <v>0.17</v>
      </c>
      <c r="L91" s="16">
        <f t="shared" si="8"/>
        <v>42.333664349553125</v>
      </c>
      <c r="M91" s="16">
        <f t="shared" si="9"/>
        <v>1.0753513513513513</v>
      </c>
      <c r="N91" s="44">
        <f t="shared" si="10"/>
        <v>309.91000000000003</v>
      </c>
      <c r="O91" s="44">
        <f t="shared" si="11"/>
        <v>4572.91</v>
      </c>
      <c r="P91" s="45">
        <f t="shared" si="14"/>
        <v>45.411221449851041</v>
      </c>
      <c r="Q91" s="45">
        <f t="shared" si="12"/>
        <v>1.1535268468468469</v>
      </c>
      <c r="S91" s="43"/>
    </row>
    <row r="92" spans="1:19" x14ac:dyDescent="0.25">
      <c r="A92" s="72">
        <f t="shared" si="7"/>
        <v>40405</v>
      </c>
      <c r="B92" s="73" t="s">
        <v>18</v>
      </c>
      <c r="C92" s="73" t="s">
        <v>250</v>
      </c>
      <c r="D92" s="73" t="s">
        <v>251</v>
      </c>
      <c r="E92" s="73" t="s">
        <v>265</v>
      </c>
      <c r="F92" s="73" t="s">
        <v>266</v>
      </c>
      <c r="G92" s="73" t="s">
        <v>34</v>
      </c>
      <c r="H92" t="s">
        <v>39</v>
      </c>
      <c r="I92">
        <v>1295</v>
      </c>
      <c r="J92" s="43">
        <v>3181</v>
      </c>
      <c r="K92" s="16">
        <v>0.1265</v>
      </c>
      <c r="L92" s="16">
        <f t="shared" si="8"/>
        <v>31.588877855014896</v>
      </c>
      <c r="M92" s="16">
        <f t="shared" si="9"/>
        <v>0.85972972972972972</v>
      </c>
      <c r="N92" s="44">
        <f t="shared" si="10"/>
        <v>163.8175</v>
      </c>
      <c r="O92" s="44">
        <f t="shared" si="11"/>
        <v>3344.8175000000001</v>
      </c>
      <c r="P92" s="45">
        <f t="shared" si="14"/>
        <v>33.215665342601788</v>
      </c>
      <c r="Q92" s="45">
        <f t="shared" si="12"/>
        <v>0.90400472972972978</v>
      </c>
      <c r="S92" s="43"/>
    </row>
    <row r="93" spans="1:19" x14ac:dyDescent="0.25">
      <c r="A93" s="72">
        <f t="shared" si="7"/>
        <v>40405</v>
      </c>
      <c r="B93" s="73" t="s">
        <v>18</v>
      </c>
      <c r="C93" s="73" t="s">
        <v>244</v>
      </c>
      <c r="D93" s="73" t="s">
        <v>245</v>
      </c>
      <c r="E93" s="73" t="s">
        <v>277</v>
      </c>
      <c r="F93" s="73" t="s">
        <v>278</v>
      </c>
      <c r="G93" s="73" t="s">
        <v>34</v>
      </c>
      <c r="H93" t="s">
        <v>38</v>
      </c>
      <c r="I93">
        <v>615</v>
      </c>
      <c r="J93" s="43">
        <v>2748</v>
      </c>
      <c r="K93" s="16">
        <v>0.24</v>
      </c>
      <c r="L93" s="16">
        <f t="shared" si="8"/>
        <v>27.288977159880833</v>
      </c>
      <c r="M93" s="16">
        <f t="shared" si="9"/>
        <v>0.74270270270270267</v>
      </c>
      <c r="N93" s="44">
        <f t="shared" si="10"/>
        <v>147.6</v>
      </c>
      <c r="O93" s="44">
        <f t="shared" si="11"/>
        <v>2895.6</v>
      </c>
      <c r="P93" s="45">
        <f t="shared" si="14"/>
        <v>28.754716981132074</v>
      </c>
      <c r="Q93" s="45">
        <f t="shared" si="12"/>
        <v>0.78259459459459457</v>
      </c>
      <c r="S93" s="43"/>
    </row>
    <row r="94" spans="1:19" x14ac:dyDescent="0.25">
      <c r="A94" s="72">
        <f t="shared" si="7"/>
        <v>40405</v>
      </c>
      <c r="B94" s="73" t="s">
        <v>18</v>
      </c>
      <c r="C94" s="73" t="s">
        <v>248</v>
      </c>
      <c r="D94" s="73" t="s">
        <v>249</v>
      </c>
      <c r="E94" s="73" t="s">
        <v>268</v>
      </c>
      <c r="F94" s="73" t="s">
        <v>269</v>
      </c>
      <c r="G94" s="73" t="s">
        <v>34</v>
      </c>
      <c r="H94" t="s">
        <v>38</v>
      </c>
      <c r="I94">
        <v>872</v>
      </c>
      <c r="J94" s="43">
        <v>3540</v>
      </c>
      <c r="K94" s="16">
        <v>0.24</v>
      </c>
      <c r="L94" s="16">
        <f t="shared" si="8"/>
        <v>35.153922542204569</v>
      </c>
      <c r="M94" s="16">
        <f t="shared" si="9"/>
        <v>0.95675675675675675</v>
      </c>
      <c r="N94" s="44">
        <f t="shared" si="10"/>
        <v>209.28</v>
      </c>
      <c r="O94" s="44">
        <f t="shared" si="11"/>
        <v>3749.28</v>
      </c>
      <c r="P94" s="45">
        <f t="shared" si="14"/>
        <v>37.232174776564051</v>
      </c>
      <c r="Q94" s="45">
        <f t="shared" si="12"/>
        <v>1.0133189189189189</v>
      </c>
      <c r="S94" s="43"/>
    </row>
    <row r="95" spans="1:19" x14ac:dyDescent="0.25">
      <c r="A95" s="72">
        <f t="shared" si="7"/>
        <v>40405</v>
      </c>
      <c r="B95" s="73" t="s">
        <v>18</v>
      </c>
      <c r="C95" s="73" t="s">
        <v>248</v>
      </c>
      <c r="D95" s="73" t="s">
        <v>249</v>
      </c>
      <c r="E95" s="73" t="s">
        <v>277</v>
      </c>
      <c r="F95" s="73" t="s">
        <v>278</v>
      </c>
      <c r="G95" s="73" t="s">
        <v>34</v>
      </c>
      <c r="H95" t="s">
        <v>38</v>
      </c>
      <c r="I95">
        <v>417</v>
      </c>
      <c r="J95" s="43">
        <v>2443</v>
      </c>
      <c r="K95" s="16">
        <v>0.24</v>
      </c>
      <c r="L95" s="16">
        <f t="shared" si="8"/>
        <v>24.260178748758687</v>
      </c>
      <c r="M95" s="16">
        <f t="shared" si="9"/>
        <v>0.6602702702702703</v>
      </c>
      <c r="N95" s="44">
        <f t="shared" si="10"/>
        <v>100.08</v>
      </c>
      <c r="O95" s="44">
        <f t="shared" si="11"/>
        <v>2543.08</v>
      </c>
      <c r="P95" s="45">
        <f t="shared" si="14"/>
        <v>25.254021847070504</v>
      </c>
      <c r="Q95" s="45">
        <f t="shared" si="12"/>
        <v>0.68731891891891894</v>
      </c>
      <c r="S95" s="43"/>
    </row>
    <row r="96" spans="1:19" x14ac:dyDescent="0.25">
      <c r="A96" s="72">
        <f t="shared" si="7"/>
        <v>40405</v>
      </c>
      <c r="B96" s="73" t="s">
        <v>18</v>
      </c>
      <c r="C96" s="73" t="s">
        <v>242</v>
      </c>
      <c r="D96" s="73" t="s">
        <v>243</v>
      </c>
      <c r="E96" s="73" t="s">
        <v>265</v>
      </c>
      <c r="F96" s="73" t="s">
        <v>266</v>
      </c>
      <c r="G96" s="73" t="s">
        <v>34</v>
      </c>
      <c r="H96" t="s">
        <v>36</v>
      </c>
      <c r="I96">
        <v>1006</v>
      </c>
      <c r="J96" s="43">
        <v>3038</v>
      </c>
      <c r="K96" s="16">
        <v>0.17</v>
      </c>
      <c r="L96" s="16">
        <f t="shared" si="8"/>
        <v>30.168818272095333</v>
      </c>
      <c r="M96" s="16">
        <f t="shared" si="9"/>
        <v>0.82108108108108113</v>
      </c>
      <c r="N96" s="44">
        <f t="shared" si="10"/>
        <v>171.02</v>
      </c>
      <c r="O96" s="44">
        <f t="shared" si="11"/>
        <v>3209.02</v>
      </c>
      <c r="P96" s="45">
        <f t="shared" si="14"/>
        <v>31.867130089374378</v>
      </c>
      <c r="Q96" s="45">
        <f t="shared" si="12"/>
        <v>0.86730270270270271</v>
      </c>
      <c r="S96" s="43"/>
    </row>
    <row r="97" spans="1:19" x14ac:dyDescent="0.25">
      <c r="A97" s="72">
        <f t="shared" si="7"/>
        <v>40405</v>
      </c>
      <c r="B97" s="73" t="s">
        <v>0</v>
      </c>
      <c r="C97" s="73" t="s">
        <v>252</v>
      </c>
      <c r="D97" s="73" t="s">
        <v>117</v>
      </c>
      <c r="E97" s="73" t="s">
        <v>279</v>
      </c>
      <c r="F97" s="73" t="s">
        <v>280</v>
      </c>
      <c r="G97" s="73" t="s">
        <v>35</v>
      </c>
      <c r="H97" t="s">
        <v>37</v>
      </c>
      <c r="I97">
        <v>880</v>
      </c>
      <c r="J97" s="43">
        <v>2868</v>
      </c>
      <c r="K97" s="16">
        <v>0.43</v>
      </c>
      <c r="L97" s="16">
        <f t="shared" si="8"/>
        <v>28.480635551142004</v>
      </c>
      <c r="M97" s="16">
        <f t="shared" si="9"/>
        <v>0.7751351351351351</v>
      </c>
      <c r="N97" s="44">
        <f t="shared" si="10"/>
        <v>378.4</v>
      </c>
      <c r="O97" s="44">
        <f t="shared" si="11"/>
        <v>3246.4</v>
      </c>
      <c r="P97" s="45">
        <f t="shared" si="14"/>
        <v>32.238331678252237</v>
      </c>
      <c r="Q97" s="45">
        <f t="shared" si="12"/>
        <v>0.87740540540540546</v>
      </c>
      <c r="S97" s="43"/>
    </row>
    <row r="98" spans="1:19" x14ac:dyDescent="0.25">
      <c r="A98" s="72">
        <f t="shared" si="7"/>
        <v>40405</v>
      </c>
      <c r="B98" s="73" t="s">
        <v>0</v>
      </c>
      <c r="C98" s="73" t="s">
        <v>359</v>
      </c>
      <c r="D98" s="73" t="s">
        <v>235</v>
      </c>
      <c r="E98" s="73" t="s">
        <v>267</v>
      </c>
      <c r="F98" s="73" t="s">
        <v>241</v>
      </c>
      <c r="G98" s="73" t="s">
        <v>35</v>
      </c>
      <c r="H98" t="s">
        <v>37</v>
      </c>
      <c r="I98">
        <v>685</v>
      </c>
      <c r="J98" s="43">
        <v>2867</v>
      </c>
      <c r="K98" s="16">
        <v>0.43</v>
      </c>
      <c r="L98" s="16">
        <f t="shared" si="8"/>
        <v>28.470705064548163</v>
      </c>
      <c r="M98" s="16">
        <f t="shared" si="9"/>
        <v>0.77486486486486483</v>
      </c>
      <c r="N98" s="44">
        <f t="shared" si="10"/>
        <v>294.55</v>
      </c>
      <c r="O98" s="44">
        <f t="shared" si="11"/>
        <v>3161.55</v>
      </c>
      <c r="P98" s="45">
        <f t="shared" si="14"/>
        <v>31.395729890764649</v>
      </c>
      <c r="Q98" s="45">
        <f t="shared" si="12"/>
        <v>0.85447297297297298</v>
      </c>
      <c r="S98" s="43"/>
    </row>
    <row r="99" spans="1:19" x14ac:dyDescent="0.25">
      <c r="A99" s="72">
        <f t="shared" si="7"/>
        <v>40405</v>
      </c>
      <c r="B99" s="73" t="s">
        <v>0</v>
      </c>
      <c r="C99" s="73" t="s">
        <v>253</v>
      </c>
      <c r="D99" s="73" t="s">
        <v>243</v>
      </c>
      <c r="E99" s="73" t="s">
        <v>281</v>
      </c>
      <c r="F99" s="73" t="s">
        <v>282</v>
      </c>
      <c r="G99" s="73" t="s">
        <v>35</v>
      </c>
      <c r="H99" t="s">
        <v>38</v>
      </c>
      <c r="I99">
        <v>812</v>
      </c>
      <c r="J99" s="43">
        <v>3811</v>
      </c>
      <c r="K99" s="16">
        <v>0.24</v>
      </c>
      <c r="L99" s="16">
        <f t="shared" si="8"/>
        <v>37.845084409136049</v>
      </c>
      <c r="M99" s="16">
        <f t="shared" si="9"/>
        <v>1.03</v>
      </c>
      <c r="N99" s="44">
        <f t="shared" si="10"/>
        <v>194.88</v>
      </c>
      <c r="O99" s="44">
        <f t="shared" si="11"/>
        <v>4005.88</v>
      </c>
      <c r="P99" s="45">
        <f t="shared" si="14"/>
        <v>39.780337636544189</v>
      </c>
      <c r="Q99" s="45">
        <f t="shared" si="12"/>
        <v>1.0826702702702704</v>
      </c>
      <c r="S99" s="43"/>
    </row>
    <row r="100" spans="1:19" x14ac:dyDescent="0.25">
      <c r="A100" s="72">
        <f t="shared" si="7"/>
        <v>40405</v>
      </c>
      <c r="B100" s="73" t="s">
        <v>0</v>
      </c>
      <c r="C100" s="73" t="s">
        <v>236</v>
      </c>
      <c r="D100" s="73" t="s">
        <v>237</v>
      </c>
      <c r="E100" s="73" t="s">
        <v>279</v>
      </c>
      <c r="F100" s="73" t="s">
        <v>280</v>
      </c>
      <c r="G100" s="73" t="s">
        <v>35</v>
      </c>
      <c r="H100" t="s">
        <v>37</v>
      </c>
      <c r="I100">
        <v>1520</v>
      </c>
      <c r="J100" s="43">
        <v>4131</v>
      </c>
      <c r="K100" s="16">
        <v>0.43</v>
      </c>
      <c r="L100" s="16">
        <f t="shared" si="8"/>
        <v>41.022840119165835</v>
      </c>
      <c r="M100" s="16">
        <f t="shared" si="9"/>
        <v>1.1164864864864865</v>
      </c>
      <c r="N100" s="44">
        <f t="shared" si="10"/>
        <v>653.6</v>
      </c>
      <c r="O100" s="44">
        <f t="shared" si="11"/>
        <v>4784.6000000000004</v>
      </c>
      <c r="P100" s="45">
        <f t="shared" si="14"/>
        <v>47.513406156901688</v>
      </c>
      <c r="Q100" s="45">
        <f t="shared" si="12"/>
        <v>1.2931351351351352</v>
      </c>
      <c r="S100" s="43"/>
    </row>
    <row r="101" spans="1:19" x14ac:dyDescent="0.25">
      <c r="A101" s="72">
        <f t="shared" si="7"/>
        <v>40405</v>
      </c>
      <c r="B101" s="73" t="s">
        <v>0</v>
      </c>
      <c r="C101" s="73" t="s">
        <v>236</v>
      </c>
      <c r="D101" s="73" t="s">
        <v>237</v>
      </c>
      <c r="E101" s="73" t="s">
        <v>267</v>
      </c>
      <c r="F101" s="73" t="s">
        <v>241</v>
      </c>
      <c r="G101" s="73" t="s">
        <v>35</v>
      </c>
      <c r="H101" t="s">
        <v>37</v>
      </c>
      <c r="I101">
        <v>1583</v>
      </c>
      <c r="J101" s="43">
        <v>5046</v>
      </c>
      <c r="K101" s="16">
        <v>0.43</v>
      </c>
      <c r="L101" s="16">
        <f t="shared" si="8"/>
        <v>50.109235352532274</v>
      </c>
      <c r="M101" s="16">
        <f t="shared" si="9"/>
        <v>1.3637837837837838</v>
      </c>
      <c r="N101" s="44">
        <f t="shared" si="10"/>
        <v>680.68999999999994</v>
      </c>
      <c r="O101" s="44">
        <f t="shared" si="11"/>
        <v>5726.69</v>
      </c>
      <c r="P101" s="45">
        <f t="shared" si="14"/>
        <v>56.868818272095325</v>
      </c>
      <c r="Q101" s="45">
        <f t="shared" si="12"/>
        <v>1.547754054054054</v>
      </c>
      <c r="S101" s="43"/>
    </row>
    <row r="102" spans="1:19" x14ac:dyDescent="0.25">
      <c r="A102" s="72">
        <f t="shared" si="7"/>
        <v>40405</v>
      </c>
      <c r="B102" s="73" t="s">
        <v>0</v>
      </c>
      <c r="C102" s="73" t="s">
        <v>358</v>
      </c>
      <c r="D102" s="73" t="s">
        <v>235</v>
      </c>
      <c r="E102" s="73" t="s">
        <v>279</v>
      </c>
      <c r="F102" s="73" t="s">
        <v>280</v>
      </c>
      <c r="G102" s="73" t="s">
        <v>35</v>
      </c>
      <c r="H102" t="s">
        <v>36</v>
      </c>
      <c r="I102">
        <v>1599</v>
      </c>
      <c r="J102" s="43">
        <v>4510</v>
      </c>
      <c r="K102" s="16">
        <v>0.17</v>
      </c>
      <c r="L102" s="16">
        <f t="shared" si="8"/>
        <v>44.786494538232375</v>
      </c>
      <c r="M102" s="16">
        <f t="shared" si="9"/>
        <v>1.2189189189189189</v>
      </c>
      <c r="N102" s="44">
        <f t="shared" si="10"/>
        <v>271.83000000000004</v>
      </c>
      <c r="O102" s="44">
        <f t="shared" si="11"/>
        <v>4781.83</v>
      </c>
      <c r="P102" s="45">
        <f t="shared" si="14"/>
        <v>47.485898709036739</v>
      </c>
      <c r="Q102" s="45">
        <f t="shared" si="12"/>
        <v>1.2923864864864865</v>
      </c>
      <c r="S102" s="43"/>
    </row>
    <row r="103" spans="1:19" x14ac:dyDescent="0.25">
      <c r="A103" s="72">
        <f t="shared" si="7"/>
        <v>40405</v>
      </c>
      <c r="B103" s="73" t="s">
        <v>67</v>
      </c>
      <c r="C103" s="73" t="s">
        <v>250</v>
      </c>
      <c r="D103" s="73" t="s">
        <v>251</v>
      </c>
      <c r="E103" s="73" t="s">
        <v>279</v>
      </c>
      <c r="F103" s="73" t="s">
        <v>280</v>
      </c>
      <c r="G103" s="73" t="s">
        <v>35</v>
      </c>
      <c r="H103" t="s">
        <v>37</v>
      </c>
      <c r="I103">
        <v>1851</v>
      </c>
      <c r="J103" s="43">
        <v>3920</v>
      </c>
      <c r="K103" s="16">
        <v>0.43</v>
      </c>
      <c r="L103" s="16">
        <f t="shared" si="8"/>
        <v>38.927507447864947</v>
      </c>
      <c r="M103" s="16">
        <f t="shared" si="9"/>
        <v>0.98882882882882883</v>
      </c>
      <c r="N103" s="44">
        <f t="shared" si="10"/>
        <v>795.93</v>
      </c>
      <c r="O103" s="44">
        <f t="shared" si="11"/>
        <v>4715.93</v>
      </c>
      <c r="P103" s="45">
        <f t="shared" si="14"/>
        <v>46.831479642502487</v>
      </c>
      <c r="Q103" s="45">
        <f t="shared" si="12"/>
        <v>1.189603963963964</v>
      </c>
      <c r="S103" s="43"/>
    </row>
    <row r="104" spans="1:19" x14ac:dyDescent="0.25">
      <c r="A104" s="72">
        <f t="shared" si="7"/>
        <v>40405</v>
      </c>
      <c r="B104" s="73" t="s">
        <v>67</v>
      </c>
      <c r="C104" s="73" t="s">
        <v>238</v>
      </c>
      <c r="D104" s="73" t="s">
        <v>239</v>
      </c>
      <c r="E104" s="73" t="s">
        <v>283</v>
      </c>
      <c r="F104" s="73" t="s">
        <v>284</v>
      </c>
      <c r="G104" s="73" t="s">
        <v>35</v>
      </c>
      <c r="H104" t="s">
        <v>37</v>
      </c>
      <c r="I104">
        <v>1695</v>
      </c>
      <c r="J104" s="43">
        <v>3920</v>
      </c>
      <c r="K104" s="16">
        <v>0.43</v>
      </c>
      <c r="L104" s="16">
        <f t="shared" si="8"/>
        <v>38.927507447864947</v>
      </c>
      <c r="M104" s="16">
        <f t="shared" si="9"/>
        <v>0.98882882882882883</v>
      </c>
      <c r="N104" s="44">
        <f t="shared" si="10"/>
        <v>728.85</v>
      </c>
      <c r="O104" s="44">
        <f t="shared" si="11"/>
        <v>4648.8500000000004</v>
      </c>
      <c r="P104" s="45">
        <f t="shared" si="14"/>
        <v>46.165342601787486</v>
      </c>
      <c r="Q104" s="45">
        <f t="shared" si="12"/>
        <v>1.172682882882883</v>
      </c>
      <c r="S104" s="43"/>
    </row>
    <row r="105" spans="1:19" x14ac:dyDescent="0.25">
      <c r="A105" s="72">
        <f t="shared" ref="A105:A168" si="15">IF(B105&lt;&gt;"", DATE(2010, ROUNDUP((ROW(A105)-1)*(1/38), 0)+5, 15), "")</f>
        <v>40405</v>
      </c>
      <c r="B105" s="73" t="s">
        <v>67</v>
      </c>
      <c r="C105" s="73" t="s">
        <v>242</v>
      </c>
      <c r="D105" s="73" t="s">
        <v>243</v>
      </c>
      <c r="E105" s="73" t="s">
        <v>265</v>
      </c>
      <c r="F105" s="73" t="s">
        <v>266</v>
      </c>
      <c r="G105" s="73" t="s">
        <v>35</v>
      </c>
      <c r="H105" t="s">
        <v>36</v>
      </c>
      <c r="I105">
        <v>1006</v>
      </c>
      <c r="J105" s="43">
        <v>2677</v>
      </c>
      <c r="K105" s="16">
        <v>0.17</v>
      </c>
      <c r="L105" s="16">
        <f t="shared" si="8"/>
        <v>26.583912611717974</v>
      </c>
      <c r="M105" s="16">
        <f t="shared" si="9"/>
        <v>0.67527927927927933</v>
      </c>
      <c r="N105" s="44">
        <f t="shared" si="10"/>
        <v>171.02</v>
      </c>
      <c r="O105" s="44">
        <f t="shared" si="11"/>
        <v>2848.02</v>
      </c>
      <c r="P105" s="45">
        <f t="shared" si="14"/>
        <v>28.282224428997019</v>
      </c>
      <c r="Q105" s="45">
        <f t="shared" si="12"/>
        <v>0.71841945945945951</v>
      </c>
      <c r="S105" s="43"/>
    </row>
    <row r="106" spans="1:19" x14ac:dyDescent="0.25">
      <c r="A106" s="72">
        <f t="shared" si="15"/>
        <v>40405</v>
      </c>
      <c r="B106" s="73" t="s">
        <v>67</v>
      </c>
      <c r="C106" s="73" t="s">
        <v>254</v>
      </c>
      <c r="D106" s="73" t="s">
        <v>255</v>
      </c>
      <c r="E106" s="73" t="s">
        <v>267</v>
      </c>
      <c r="F106" s="73" t="s">
        <v>241</v>
      </c>
      <c r="G106" s="73" t="s">
        <v>35</v>
      </c>
      <c r="H106" t="s">
        <v>37</v>
      </c>
      <c r="I106">
        <v>988</v>
      </c>
      <c r="J106" s="43">
        <v>2800</v>
      </c>
      <c r="K106" s="16">
        <v>0.43</v>
      </c>
      <c r="L106" s="16">
        <f t="shared" si="8"/>
        <v>27.805362462760673</v>
      </c>
      <c r="M106" s="16">
        <f t="shared" si="9"/>
        <v>0.70630630630630631</v>
      </c>
      <c r="N106" s="44">
        <f t="shared" si="10"/>
        <v>424.84</v>
      </c>
      <c r="O106" s="44">
        <f t="shared" si="11"/>
        <v>3224.84</v>
      </c>
      <c r="P106" s="45">
        <f t="shared" si="14"/>
        <v>32.024230387288981</v>
      </c>
      <c r="Q106" s="45">
        <f t="shared" si="12"/>
        <v>0.81347315315315316</v>
      </c>
      <c r="S106" s="43"/>
    </row>
    <row r="107" spans="1:19" x14ac:dyDescent="0.25">
      <c r="A107" s="72">
        <f t="shared" si="15"/>
        <v>40405</v>
      </c>
      <c r="B107" s="73" t="s">
        <v>67</v>
      </c>
      <c r="C107" s="73" t="s">
        <v>246</v>
      </c>
      <c r="D107" s="73" t="s">
        <v>247</v>
      </c>
      <c r="E107" s="73" t="s">
        <v>240</v>
      </c>
      <c r="F107" s="73" t="s">
        <v>241</v>
      </c>
      <c r="G107" s="73" t="s">
        <v>35</v>
      </c>
      <c r="H107" t="s">
        <v>36</v>
      </c>
      <c r="I107">
        <v>787</v>
      </c>
      <c r="J107" s="43">
        <v>3230</v>
      </c>
      <c r="K107" s="16">
        <v>0.17</v>
      </c>
      <c r="L107" s="16">
        <f t="shared" si="8"/>
        <v>32.075471698113205</v>
      </c>
      <c r="M107" s="16">
        <f t="shared" si="9"/>
        <v>0.81477477477477478</v>
      </c>
      <c r="N107" s="44">
        <f t="shared" si="10"/>
        <v>133.79000000000002</v>
      </c>
      <c r="O107" s="44">
        <f t="shared" si="11"/>
        <v>3363.79</v>
      </c>
      <c r="P107" s="45">
        <f t="shared" si="14"/>
        <v>33.404071499503473</v>
      </c>
      <c r="Q107" s="45">
        <f t="shared" si="12"/>
        <v>0.84852360360360357</v>
      </c>
      <c r="S107" s="43"/>
    </row>
    <row r="108" spans="1:19" x14ac:dyDescent="0.25">
      <c r="A108" s="72">
        <f t="shared" si="15"/>
        <v>40405</v>
      </c>
      <c r="B108" s="73" t="s">
        <v>67</v>
      </c>
      <c r="C108" s="73" t="s">
        <v>250</v>
      </c>
      <c r="D108" s="73" t="s">
        <v>251</v>
      </c>
      <c r="E108" s="73" t="s">
        <v>283</v>
      </c>
      <c r="F108" s="73" t="s">
        <v>284</v>
      </c>
      <c r="G108" s="73" t="s">
        <v>35</v>
      </c>
      <c r="H108" t="s">
        <v>37</v>
      </c>
      <c r="I108">
        <v>1836</v>
      </c>
      <c r="J108" s="43">
        <v>3920</v>
      </c>
      <c r="K108" s="16">
        <v>0.43</v>
      </c>
      <c r="L108" s="16">
        <f t="shared" si="8"/>
        <v>38.927507447864947</v>
      </c>
      <c r="M108" s="16">
        <f t="shared" si="9"/>
        <v>0.98882882882882883</v>
      </c>
      <c r="N108" s="44">
        <f t="shared" si="10"/>
        <v>789.48</v>
      </c>
      <c r="O108" s="44">
        <f t="shared" si="11"/>
        <v>4709.4799999999996</v>
      </c>
      <c r="P108" s="45">
        <f t="shared" si="14"/>
        <v>46.767428003972192</v>
      </c>
      <c r="Q108" s="45">
        <f t="shared" si="12"/>
        <v>1.1879769369369368</v>
      </c>
      <c r="S108" s="43"/>
    </row>
    <row r="109" spans="1:19" x14ac:dyDescent="0.25">
      <c r="A109" s="72">
        <f t="shared" si="15"/>
        <v>40405</v>
      </c>
      <c r="B109" s="73" t="s">
        <v>67</v>
      </c>
      <c r="C109" s="73" t="s">
        <v>256</v>
      </c>
      <c r="D109" s="73" t="s">
        <v>247</v>
      </c>
      <c r="E109" s="73" t="s">
        <v>285</v>
      </c>
      <c r="F109" s="73" t="s">
        <v>264</v>
      </c>
      <c r="G109" s="73" t="s">
        <v>35</v>
      </c>
      <c r="H109" t="s">
        <v>37</v>
      </c>
      <c r="I109">
        <v>1899</v>
      </c>
      <c r="J109" s="43">
        <v>3400</v>
      </c>
      <c r="K109" s="16">
        <v>0.43</v>
      </c>
      <c r="L109" s="16">
        <f t="shared" si="8"/>
        <v>33.763654419066533</v>
      </c>
      <c r="M109" s="16">
        <f t="shared" si="9"/>
        <v>0.85765765765765767</v>
      </c>
      <c r="N109" s="44">
        <f t="shared" si="10"/>
        <v>816.56999999999994</v>
      </c>
      <c r="O109" s="44">
        <f t="shared" si="11"/>
        <v>4216.57</v>
      </c>
      <c r="P109" s="45">
        <f t="shared" si="14"/>
        <v>41.872591857000991</v>
      </c>
      <c r="Q109" s="45">
        <f t="shared" si="12"/>
        <v>1.0636392792792793</v>
      </c>
      <c r="S109" s="43"/>
    </row>
    <row r="110" spans="1:19" x14ac:dyDescent="0.25">
      <c r="A110" s="72">
        <f t="shared" si="15"/>
        <v>40405</v>
      </c>
      <c r="B110" s="73" t="s">
        <v>18</v>
      </c>
      <c r="C110" s="73" t="s">
        <v>238</v>
      </c>
      <c r="D110" s="73" t="s">
        <v>239</v>
      </c>
      <c r="E110" s="73" t="s">
        <v>283</v>
      </c>
      <c r="F110" s="73" t="s">
        <v>284</v>
      </c>
      <c r="G110" s="73" t="s">
        <v>35</v>
      </c>
      <c r="H110" t="s">
        <v>37</v>
      </c>
      <c r="I110">
        <v>1695</v>
      </c>
      <c r="J110" s="43">
        <v>4220</v>
      </c>
      <c r="K110" s="16">
        <v>0.43</v>
      </c>
      <c r="L110" s="16">
        <f t="shared" si="8"/>
        <v>41.906653426017876</v>
      </c>
      <c r="M110" s="16">
        <f t="shared" si="9"/>
        <v>1.1405405405405404</v>
      </c>
      <c r="N110" s="44">
        <f t="shared" si="10"/>
        <v>728.85</v>
      </c>
      <c r="O110" s="44">
        <f t="shared" si="11"/>
        <v>4948.8500000000004</v>
      </c>
      <c r="P110" s="45">
        <f t="shared" si="14"/>
        <v>49.144488579940422</v>
      </c>
      <c r="Q110" s="45">
        <f t="shared" si="12"/>
        <v>1.3375270270270272</v>
      </c>
      <c r="S110" s="43"/>
    </row>
    <row r="111" spans="1:19" x14ac:dyDescent="0.25">
      <c r="A111" s="72">
        <f t="shared" si="15"/>
        <v>40405</v>
      </c>
      <c r="B111" s="73" t="s">
        <v>18</v>
      </c>
      <c r="C111" s="73" t="s">
        <v>250</v>
      </c>
      <c r="D111" s="73" t="s">
        <v>251</v>
      </c>
      <c r="E111" s="73" t="s">
        <v>279</v>
      </c>
      <c r="F111" s="73" t="s">
        <v>280</v>
      </c>
      <c r="G111" s="73" t="s">
        <v>35</v>
      </c>
      <c r="H111" t="s">
        <v>37</v>
      </c>
      <c r="I111">
        <v>1851</v>
      </c>
      <c r="J111" s="43">
        <v>4170</v>
      </c>
      <c r="K111" s="16">
        <v>0.43</v>
      </c>
      <c r="L111" s="16">
        <f t="shared" si="8"/>
        <v>41.410129096325718</v>
      </c>
      <c r="M111" s="16">
        <f t="shared" si="9"/>
        <v>1.1270270270270271</v>
      </c>
      <c r="N111" s="44">
        <f t="shared" si="10"/>
        <v>795.93</v>
      </c>
      <c r="O111" s="44">
        <f t="shared" si="11"/>
        <v>4965.93</v>
      </c>
      <c r="P111" s="45">
        <f t="shared" si="14"/>
        <v>49.314101290963258</v>
      </c>
      <c r="Q111" s="45">
        <f t="shared" si="12"/>
        <v>1.3421432432432434</v>
      </c>
      <c r="S111" s="43"/>
    </row>
    <row r="112" spans="1:19" x14ac:dyDescent="0.25">
      <c r="A112" s="72">
        <f t="shared" si="15"/>
        <v>40405</v>
      </c>
      <c r="B112" s="73" t="s">
        <v>18</v>
      </c>
      <c r="C112" s="73" t="s">
        <v>257</v>
      </c>
      <c r="D112" s="73" t="s">
        <v>237</v>
      </c>
      <c r="E112" s="73" t="s">
        <v>283</v>
      </c>
      <c r="F112" s="73" t="s">
        <v>284</v>
      </c>
      <c r="G112" s="73" t="s">
        <v>35</v>
      </c>
      <c r="H112" t="s">
        <v>37</v>
      </c>
      <c r="I112">
        <v>1507</v>
      </c>
      <c r="J112" s="43">
        <v>4170</v>
      </c>
      <c r="K112" s="16">
        <v>0.43</v>
      </c>
      <c r="L112" s="16">
        <f t="shared" si="8"/>
        <v>41.410129096325718</v>
      </c>
      <c r="M112" s="16">
        <f t="shared" si="9"/>
        <v>1.1270270270270271</v>
      </c>
      <c r="N112" s="44">
        <f t="shared" si="10"/>
        <v>648.01</v>
      </c>
      <c r="O112" s="44">
        <f t="shared" si="11"/>
        <v>4818.01</v>
      </c>
      <c r="P112" s="45">
        <f t="shared" si="14"/>
        <v>47.84518371400199</v>
      </c>
      <c r="Q112" s="45">
        <f t="shared" si="12"/>
        <v>1.3021648648648649</v>
      </c>
      <c r="S112" s="43"/>
    </row>
    <row r="113" spans="1:20" x14ac:dyDescent="0.25">
      <c r="A113" s="72">
        <f t="shared" si="15"/>
        <v>40405</v>
      </c>
      <c r="B113" s="73" t="s">
        <v>18</v>
      </c>
      <c r="C113" s="73" t="s">
        <v>256</v>
      </c>
      <c r="D113" s="73" t="s">
        <v>247</v>
      </c>
      <c r="E113" s="73" t="s">
        <v>265</v>
      </c>
      <c r="F113" s="73" t="s">
        <v>266</v>
      </c>
      <c r="G113" s="73" t="s">
        <v>35</v>
      </c>
      <c r="H113" t="s">
        <v>36</v>
      </c>
      <c r="I113">
        <v>1160</v>
      </c>
      <c r="J113" s="43">
        <v>3410</v>
      </c>
      <c r="K113" s="16">
        <v>0.17</v>
      </c>
      <c r="L113" s="16">
        <f t="shared" si="8"/>
        <v>33.862959285004962</v>
      </c>
      <c r="M113" s="16">
        <f t="shared" si="9"/>
        <v>0.92162162162162165</v>
      </c>
      <c r="N113" s="44">
        <f t="shared" si="10"/>
        <v>197.20000000000002</v>
      </c>
      <c r="O113" s="44">
        <f t="shared" si="11"/>
        <v>3607.2</v>
      </c>
      <c r="P113" s="45">
        <f t="shared" si="14"/>
        <v>35.821251241310819</v>
      </c>
      <c r="Q113" s="45">
        <f t="shared" si="12"/>
        <v>0.97491891891891891</v>
      </c>
      <c r="S113" s="43"/>
    </row>
    <row r="114" spans="1:20" x14ac:dyDescent="0.25">
      <c r="A114" s="72">
        <f t="shared" si="15"/>
        <v>40405</v>
      </c>
      <c r="B114" s="73" t="s">
        <v>18</v>
      </c>
      <c r="C114" s="73" t="s">
        <v>244</v>
      </c>
      <c r="D114" s="73" t="s">
        <v>245</v>
      </c>
      <c r="E114" s="73" t="s">
        <v>277</v>
      </c>
      <c r="F114" s="73" t="s">
        <v>278</v>
      </c>
      <c r="G114" s="73" t="s">
        <v>35</v>
      </c>
      <c r="H114" t="s">
        <v>38</v>
      </c>
      <c r="I114">
        <v>615</v>
      </c>
      <c r="J114" s="43">
        <v>2366</v>
      </c>
      <c r="K114" s="16">
        <v>0.24</v>
      </c>
      <c r="L114" s="16">
        <f t="shared" si="8"/>
        <v>23.495531281032768</v>
      </c>
      <c r="M114" s="16">
        <f t="shared" si="9"/>
        <v>0.63945945945945948</v>
      </c>
      <c r="N114" s="44">
        <f t="shared" si="10"/>
        <v>147.6</v>
      </c>
      <c r="O114" s="44">
        <f t="shared" si="11"/>
        <v>2513.6</v>
      </c>
      <c r="P114" s="45">
        <f t="shared" si="14"/>
        <v>24.961271102284009</v>
      </c>
      <c r="Q114" s="45">
        <f t="shared" si="12"/>
        <v>0.67935135135135127</v>
      </c>
      <c r="S114" s="43"/>
    </row>
    <row r="115" spans="1:20" x14ac:dyDescent="0.25">
      <c r="A115" s="74">
        <f t="shared" si="15"/>
        <v>40405</v>
      </c>
      <c r="B115" s="75" t="s">
        <v>18</v>
      </c>
      <c r="C115" s="75" t="s">
        <v>258</v>
      </c>
      <c r="D115" s="75" t="s">
        <v>255</v>
      </c>
      <c r="E115" s="75" t="s">
        <v>279</v>
      </c>
      <c r="F115" s="75" t="s">
        <v>280</v>
      </c>
      <c r="G115" s="75" t="s">
        <v>35</v>
      </c>
      <c r="H115" s="76" t="s">
        <v>36</v>
      </c>
      <c r="I115" s="76">
        <v>1637</v>
      </c>
      <c r="J115" s="46">
        <v>4320</v>
      </c>
      <c r="K115" s="78">
        <v>0.17</v>
      </c>
      <c r="L115" s="78">
        <f t="shared" si="8"/>
        <v>42.899702085402183</v>
      </c>
      <c r="M115" s="78">
        <f t="shared" si="9"/>
        <v>1.1675675675675676</v>
      </c>
      <c r="N115" s="47">
        <f t="shared" si="10"/>
        <v>278.29000000000002</v>
      </c>
      <c r="O115" s="47">
        <f t="shared" si="11"/>
        <v>4598.29</v>
      </c>
      <c r="P115" s="48">
        <f t="shared" si="14"/>
        <v>45.663257199602782</v>
      </c>
      <c r="Q115" s="48">
        <f t="shared" si="12"/>
        <v>1.2427810810810811</v>
      </c>
      <c r="R115" s="76"/>
      <c r="S115" s="46"/>
      <c r="T115" s="76"/>
    </row>
    <row r="116" spans="1:20" x14ac:dyDescent="0.25">
      <c r="A116" s="72">
        <f t="shared" si="15"/>
        <v>40436</v>
      </c>
      <c r="B116" s="73" t="s">
        <v>0</v>
      </c>
      <c r="C116" s="73" t="s">
        <v>359</v>
      </c>
      <c r="D116" s="73" t="s">
        <v>235</v>
      </c>
      <c r="E116" s="73" t="s">
        <v>260</v>
      </c>
      <c r="F116" s="73" t="s">
        <v>261</v>
      </c>
      <c r="G116" s="73" t="s">
        <v>34</v>
      </c>
      <c r="H116" t="s">
        <v>36</v>
      </c>
      <c r="I116">
        <v>506</v>
      </c>
      <c r="J116" s="43">
        <v>2774</v>
      </c>
      <c r="K116" s="16">
        <v>0.17</v>
      </c>
      <c r="L116" s="16">
        <f t="shared" si="8"/>
        <v>27.547169811320753</v>
      </c>
      <c r="M116" s="16">
        <f t="shared" si="9"/>
        <v>0.74972972972972973</v>
      </c>
      <c r="N116" s="44">
        <f t="shared" si="10"/>
        <v>86.02000000000001</v>
      </c>
      <c r="O116" s="44">
        <f t="shared" si="11"/>
        <v>2860.02</v>
      </c>
      <c r="P116" s="45">
        <f>O116/100.7</f>
        <v>28.401390268123137</v>
      </c>
      <c r="Q116" s="45">
        <f t="shared" si="12"/>
        <v>0.77297837837837835</v>
      </c>
      <c r="S116" s="43"/>
      <c r="T116" s="16">
        <f>AVERAGE(P40,P78,P116)</f>
        <v>28.451638530287983</v>
      </c>
    </row>
    <row r="117" spans="1:20" x14ac:dyDescent="0.25">
      <c r="A117" s="72">
        <f t="shared" si="15"/>
        <v>40436</v>
      </c>
      <c r="B117" s="73" t="s">
        <v>0</v>
      </c>
      <c r="C117" s="73" t="s">
        <v>236</v>
      </c>
      <c r="D117" s="73" t="s">
        <v>237</v>
      </c>
      <c r="E117" s="73" t="s">
        <v>262</v>
      </c>
      <c r="F117" s="73" t="s">
        <v>251</v>
      </c>
      <c r="G117" s="73" t="s">
        <v>34</v>
      </c>
      <c r="H117" t="s">
        <v>37</v>
      </c>
      <c r="I117">
        <v>298</v>
      </c>
      <c r="J117" s="43">
        <v>2563</v>
      </c>
      <c r="K117" s="16">
        <v>0.42</v>
      </c>
      <c r="L117" s="16">
        <f t="shared" si="8"/>
        <v>25.451837140019862</v>
      </c>
      <c r="M117" s="16">
        <f t="shared" si="9"/>
        <v>0.69270270270270273</v>
      </c>
      <c r="N117" s="44">
        <f t="shared" si="10"/>
        <v>125.16</v>
      </c>
      <c r="O117" s="44">
        <f t="shared" si="11"/>
        <v>2688.16</v>
      </c>
      <c r="P117" s="45">
        <f t="shared" ref="P117:P154" si="16">O117/100.7</f>
        <v>26.694736842105261</v>
      </c>
      <c r="Q117" s="45">
        <f t="shared" si="12"/>
        <v>0.72652972972972973</v>
      </c>
      <c r="S117" s="43"/>
      <c r="T117" s="16">
        <f t="shared" ref="T117:T153" si="17">AVERAGE(P41,P79,P117)</f>
        <v>26.204501820589204</v>
      </c>
    </row>
    <row r="118" spans="1:20" x14ac:dyDescent="0.25">
      <c r="A118" s="72">
        <f t="shared" si="15"/>
        <v>40436</v>
      </c>
      <c r="B118" s="73" t="s">
        <v>0</v>
      </c>
      <c r="C118" s="73" t="s">
        <v>359</v>
      </c>
      <c r="D118" s="73" t="s">
        <v>235</v>
      </c>
      <c r="E118" s="73" t="s">
        <v>263</v>
      </c>
      <c r="F118" s="73" t="s">
        <v>264</v>
      </c>
      <c r="G118" s="73" t="s">
        <v>34</v>
      </c>
      <c r="H118" t="s">
        <v>37</v>
      </c>
      <c r="I118">
        <v>1530</v>
      </c>
      <c r="J118" s="43">
        <v>5047</v>
      </c>
      <c r="K118" s="16">
        <v>0.42</v>
      </c>
      <c r="L118" s="16">
        <f t="shared" si="8"/>
        <v>50.119165839126119</v>
      </c>
      <c r="M118" s="16">
        <f t="shared" si="9"/>
        <v>1.364054054054054</v>
      </c>
      <c r="N118" s="44">
        <f t="shared" si="10"/>
        <v>642.6</v>
      </c>
      <c r="O118" s="44">
        <f t="shared" si="11"/>
        <v>5689.6</v>
      </c>
      <c r="P118" s="45">
        <f t="shared" si="16"/>
        <v>56.500496524329691</v>
      </c>
      <c r="Q118" s="45">
        <f t="shared" si="12"/>
        <v>1.5377297297297299</v>
      </c>
      <c r="S118" s="43"/>
      <c r="T118" s="16">
        <f t="shared" si="17"/>
        <v>56.753723932472688</v>
      </c>
    </row>
    <row r="119" spans="1:20" x14ac:dyDescent="0.25">
      <c r="A119" s="72">
        <f t="shared" si="15"/>
        <v>40436</v>
      </c>
      <c r="B119" s="73" t="s">
        <v>0</v>
      </c>
      <c r="C119" s="73" t="s">
        <v>359</v>
      </c>
      <c r="D119" s="73" t="s">
        <v>235</v>
      </c>
      <c r="E119" s="73" t="s">
        <v>265</v>
      </c>
      <c r="F119" s="73" t="s">
        <v>266</v>
      </c>
      <c r="G119" s="73" t="s">
        <v>34</v>
      </c>
      <c r="H119" t="s">
        <v>36</v>
      </c>
      <c r="I119">
        <v>890</v>
      </c>
      <c r="J119" s="43">
        <v>3275</v>
      </c>
      <c r="K119" s="16">
        <v>0.17</v>
      </c>
      <c r="L119" s="16">
        <f t="shared" si="8"/>
        <v>32.522343594836144</v>
      </c>
      <c r="M119" s="16">
        <f t="shared" si="9"/>
        <v>0.88513513513513509</v>
      </c>
      <c r="N119" s="44">
        <f t="shared" si="10"/>
        <v>151.30000000000001</v>
      </c>
      <c r="O119" s="44">
        <f t="shared" si="11"/>
        <v>3426.3</v>
      </c>
      <c r="P119" s="45">
        <f t="shared" si="16"/>
        <v>34.024826216484605</v>
      </c>
      <c r="Q119" s="45">
        <f t="shared" si="12"/>
        <v>0.92602702702702711</v>
      </c>
      <c r="S119" s="43"/>
      <c r="T119" s="16">
        <f t="shared" si="17"/>
        <v>34.113207547169814</v>
      </c>
    </row>
    <row r="120" spans="1:20" x14ac:dyDescent="0.25">
      <c r="A120" s="72">
        <f t="shared" si="15"/>
        <v>40436</v>
      </c>
      <c r="B120" s="73" t="s">
        <v>0</v>
      </c>
      <c r="C120" s="73" t="s">
        <v>238</v>
      </c>
      <c r="D120" s="73" t="s">
        <v>239</v>
      </c>
      <c r="E120" s="73" t="s">
        <v>267</v>
      </c>
      <c r="F120" s="73" t="s">
        <v>241</v>
      </c>
      <c r="G120" s="73" t="s">
        <v>34</v>
      </c>
      <c r="H120" t="s">
        <v>37</v>
      </c>
      <c r="I120">
        <v>1256</v>
      </c>
      <c r="J120" s="43">
        <v>4981</v>
      </c>
      <c r="K120" s="16">
        <v>0.42</v>
      </c>
      <c r="L120" s="16">
        <f t="shared" si="8"/>
        <v>49.46375372393247</v>
      </c>
      <c r="M120" s="16">
        <f t="shared" si="9"/>
        <v>1.3462162162162161</v>
      </c>
      <c r="N120" s="44">
        <f t="shared" si="10"/>
        <v>527.52</v>
      </c>
      <c r="O120" s="44">
        <f t="shared" si="11"/>
        <v>5508.52</v>
      </c>
      <c r="P120" s="45">
        <f t="shared" si="16"/>
        <v>54.702284011916589</v>
      </c>
      <c r="Q120" s="45">
        <f t="shared" si="12"/>
        <v>1.4887891891891893</v>
      </c>
      <c r="S120" s="43"/>
      <c r="T120" s="16">
        <f t="shared" si="17"/>
        <v>54.910162197947699</v>
      </c>
    </row>
    <row r="121" spans="1:20" x14ac:dyDescent="0.25">
      <c r="A121" s="72">
        <f t="shared" si="15"/>
        <v>40436</v>
      </c>
      <c r="B121" s="73" t="s">
        <v>0</v>
      </c>
      <c r="C121" s="73" t="s">
        <v>358</v>
      </c>
      <c r="D121" s="73" t="s">
        <v>235</v>
      </c>
      <c r="E121" s="73" t="s">
        <v>267</v>
      </c>
      <c r="F121" s="73" t="s">
        <v>241</v>
      </c>
      <c r="G121" s="73" t="s">
        <v>34</v>
      </c>
      <c r="H121" t="s">
        <v>36</v>
      </c>
      <c r="I121">
        <v>975</v>
      </c>
      <c r="J121" s="43">
        <v>3543</v>
      </c>
      <c r="K121" s="16">
        <v>0.17</v>
      </c>
      <c r="L121" s="16">
        <f t="shared" si="8"/>
        <v>35.183714001986097</v>
      </c>
      <c r="M121" s="16">
        <f t="shared" si="9"/>
        <v>0.95756756756756756</v>
      </c>
      <c r="N121" s="44">
        <f t="shared" si="10"/>
        <v>165.75</v>
      </c>
      <c r="O121" s="44">
        <f t="shared" si="11"/>
        <v>3708.75</v>
      </c>
      <c r="P121" s="45">
        <f t="shared" si="16"/>
        <v>36.829692154915591</v>
      </c>
      <c r="Q121" s="45">
        <f t="shared" si="12"/>
        <v>1.0023648648648649</v>
      </c>
      <c r="S121" s="43"/>
      <c r="T121" s="16">
        <f t="shared" si="17"/>
        <v>36.926514399205558</v>
      </c>
    </row>
    <row r="122" spans="1:20" x14ac:dyDescent="0.25">
      <c r="A122" s="72">
        <f t="shared" si="15"/>
        <v>40436</v>
      </c>
      <c r="B122" s="73" t="s">
        <v>0</v>
      </c>
      <c r="C122" s="73" t="s">
        <v>240</v>
      </c>
      <c r="D122" s="73" t="s">
        <v>241</v>
      </c>
      <c r="E122" s="73" t="s">
        <v>263</v>
      </c>
      <c r="F122" s="73" t="s">
        <v>264</v>
      </c>
      <c r="G122" s="73" t="s">
        <v>34</v>
      </c>
      <c r="H122" t="s">
        <v>36</v>
      </c>
      <c r="I122">
        <v>1357</v>
      </c>
      <c r="J122" s="43">
        <v>3742</v>
      </c>
      <c r="K122" s="16">
        <v>0.17</v>
      </c>
      <c r="L122" s="16">
        <f t="shared" si="8"/>
        <v>37.159880834160873</v>
      </c>
      <c r="M122" s="16">
        <f t="shared" si="9"/>
        <v>1.0113513513513515</v>
      </c>
      <c r="N122" s="44">
        <f t="shared" si="10"/>
        <v>230.69000000000003</v>
      </c>
      <c r="O122" s="44">
        <f t="shared" si="11"/>
        <v>3972.69</v>
      </c>
      <c r="P122" s="45">
        <f t="shared" si="16"/>
        <v>39.450744786494539</v>
      </c>
      <c r="Q122" s="45">
        <f t="shared" si="12"/>
        <v>1.0737000000000001</v>
      </c>
      <c r="S122" s="43"/>
      <c r="T122" s="16">
        <f t="shared" si="17"/>
        <v>39.585501489572984</v>
      </c>
    </row>
    <row r="123" spans="1:20" x14ac:dyDescent="0.25">
      <c r="A123" s="72">
        <f t="shared" si="15"/>
        <v>40436</v>
      </c>
      <c r="B123" s="73" t="s">
        <v>67</v>
      </c>
      <c r="C123" s="73" t="s">
        <v>242</v>
      </c>
      <c r="D123" s="73" t="s">
        <v>243</v>
      </c>
      <c r="E123" s="73" t="s">
        <v>265</v>
      </c>
      <c r="F123" s="73" t="s">
        <v>266</v>
      </c>
      <c r="G123" s="73" t="s">
        <v>34</v>
      </c>
      <c r="H123" t="s">
        <v>36</v>
      </c>
      <c r="I123">
        <v>1006</v>
      </c>
      <c r="J123" s="43">
        <v>2785</v>
      </c>
      <c r="K123" s="16">
        <v>0.17</v>
      </c>
      <c r="L123" s="16">
        <f t="shared" si="8"/>
        <v>27.656405163853027</v>
      </c>
      <c r="M123" s="16">
        <f t="shared" si="9"/>
        <v>0.70252252252252256</v>
      </c>
      <c r="N123" s="44">
        <f t="shared" si="10"/>
        <v>171.02</v>
      </c>
      <c r="O123" s="44">
        <f t="shared" si="11"/>
        <v>2956.02</v>
      </c>
      <c r="P123" s="45">
        <f t="shared" si="16"/>
        <v>29.354716981132075</v>
      </c>
      <c r="Q123" s="45">
        <f t="shared" si="12"/>
        <v>0.74566270270270274</v>
      </c>
      <c r="S123" s="43"/>
      <c r="T123" s="16">
        <f t="shared" si="17"/>
        <v>29.454617676266135</v>
      </c>
    </row>
    <row r="124" spans="1:20" x14ac:dyDescent="0.25">
      <c r="A124" s="72">
        <f t="shared" si="15"/>
        <v>40436</v>
      </c>
      <c r="B124" s="73" t="s">
        <v>67</v>
      </c>
      <c r="C124" s="73" t="s">
        <v>244</v>
      </c>
      <c r="D124" s="73" t="s">
        <v>245</v>
      </c>
      <c r="E124" s="73" t="s">
        <v>268</v>
      </c>
      <c r="F124" s="73" t="s">
        <v>269</v>
      </c>
      <c r="G124" s="73" t="s">
        <v>34</v>
      </c>
      <c r="H124" t="s">
        <v>38</v>
      </c>
      <c r="I124">
        <v>866</v>
      </c>
      <c r="J124" s="43">
        <v>3471</v>
      </c>
      <c r="K124" s="16">
        <v>0.23</v>
      </c>
      <c r="L124" s="16">
        <f t="shared" si="8"/>
        <v>34.468718967229393</v>
      </c>
      <c r="M124" s="16">
        <f t="shared" si="9"/>
        <v>0.8755675675675676</v>
      </c>
      <c r="N124" s="44">
        <f t="shared" si="10"/>
        <v>199.18</v>
      </c>
      <c r="O124" s="44">
        <f t="shared" si="11"/>
        <v>3670.18</v>
      </c>
      <c r="P124" s="45">
        <f t="shared" si="16"/>
        <v>36.446673286991057</v>
      </c>
      <c r="Q124" s="45">
        <f t="shared" si="12"/>
        <v>0.92581117117117118</v>
      </c>
      <c r="S124" s="43"/>
      <c r="T124" s="16">
        <f t="shared" si="17"/>
        <v>36.590003310162196</v>
      </c>
    </row>
    <row r="125" spans="1:20" x14ac:dyDescent="0.25">
      <c r="A125" s="72">
        <f t="shared" si="15"/>
        <v>40436</v>
      </c>
      <c r="B125" s="73" t="s">
        <v>67</v>
      </c>
      <c r="C125" s="73" t="s">
        <v>246</v>
      </c>
      <c r="D125" s="73" t="s">
        <v>247</v>
      </c>
      <c r="E125" s="73" t="s">
        <v>270</v>
      </c>
      <c r="F125" s="73" t="s">
        <v>247</v>
      </c>
      <c r="G125" s="73" t="s">
        <v>34</v>
      </c>
      <c r="H125" t="s">
        <v>36</v>
      </c>
      <c r="I125">
        <v>213</v>
      </c>
      <c r="J125" s="43">
        <v>1912</v>
      </c>
      <c r="K125" s="16">
        <v>0.17</v>
      </c>
      <c r="L125" s="16">
        <f t="shared" si="8"/>
        <v>18.987090367428003</v>
      </c>
      <c r="M125" s="16">
        <f t="shared" si="9"/>
        <v>0.48230630630630633</v>
      </c>
      <c r="N125" s="44">
        <f t="shared" si="10"/>
        <v>36.21</v>
      </c>
      <c r="O125" s="44">
        <f t="shared" si="11"/>
        <v>1948.21</v>
      </c>
      <c r="P125" s="45">
        <f t="shared" si="16"/>
        <v>19.346673286991063</v>
      </c>
      <c r="Q125" s="45">
        <f t="shared" si="12"/>
        <v>0.49144036036036037</v>
      </c>
      <c r="S125" s="43"/>
      <c r="T125" s="16">
        <f t="shared" si="17"/>
        <v>19.367825223435947</v>
      </c>
    </row>
    <row r="126" spans="1:20" x14ac:dyDescent="0.25">
      <c r="A126" s="72">
        <f t="shared" si="15"/>
        <v>40436</v>
      </c>
      <c r="B126" s="73" t="s">
        <v>67</v>
      </c>
      <c r="C126" s="73" t="s">
        <v>248</v>
      </c>
      <c r="D126" s="73" t="s">
        <v>249</v>
      </c>
      <c r="E126" s="73" t="s">
        <v>271</v>
      </c>
      <c r="F126" s="73" t="s">
        <v>272</v>
      </c>
      <c r="G126" s="73" t="s">
        <v>34</v>
      </c>
      <c r="H126" t="s">
        <v>38</v>
      </c>
      <c r="I126">
        <v>650</v>
      </c>
      <c r="J126" s="43">
        <v>2993</v>
      </c>
      <c r="K126" s="16">
        <v>0.23</v>
      </c>
      <c r="L126" s="16">
        <f t="shared" si="8"/>
        <v>29.721946375372394</v>
      </c>
      <c r="M126" s="16">
        <f t="shared" si="9"/>
        <v>0.75499099099099098</v>
      </c>
      <c r="N126" s="44">
        <f t="shared" si="10"/>
        <v>149.5</v>
      </c>
      <c r="O126" s="44">
        <f t="shared" si="11"/>
        <v>3142.5</v>
      </c>
      <c r="P126" s="45">
        <f t="shared" si="16"/>
        <v>31.206554121151935</v>
      </c>
      <c r="Q126" s="45">
        <f t="shared" si="12"/>
        <v>0.79270270270270271</v>
      </c>
      <c r="S126" s="43"/>
      <c r="T126" s="16">
        <f t="shared" si="17"/>
        <v>31.314134392585235</v>
      </c>
    </row>
    <row r="127" spans="1:20" x14ac:dyDescent="0.25">
      <c r="A127" s="72">
        <f t="shared" si="15"/>
        <v>40436</v>
      </c>
      <c r="B127" s="73" t="s">
        <v>67</v>
      </c>
      <c r="C127" s="73" t="s">
        <v>248</v>
      </c>
      <c r="D127" s="73" t="s">
        <v>249</v>
      </c>
      <c r="E127" s="73" t="s">
        <v>273</v>
      </c>
      <c r="F127" s="73" t="s">
        <v>274</v>
      </c>
      <c r="G127" s="73" t="s">
        <v>34</v>
      </c>
      <c r="H127" t="s">
        <v>38</v>
      </c>
      <c r="I127">
        <v>417</v>
      </c>
      <c r="J127" s="43">
        <v>2557</v>
      </c>
      <c r="K127" s="16">
        <v>0.23</v>
      </c>
      <c r="L127" s="16">
        <f t="shared" si="8"/>
        <v>25.392254220456802</v>
      </c>
      <c r="M127" s="16">
        <f t="shared" si="9"/>
        <v>0.64500900900900904</v>
      </c>
      <c r="N127" s="44">
        <f t="shared" si="10"/>
        <v>95.910000000000011</v>
      </c>
      <c r="O127" s="44">
        <f t="shared" si="11"/>
        <v>2652.91</v>
      </c>
      <c r="P127" s="45">
        <f t="shared" si="16"/>
        <v>26.344687189672293</v>
      </c>
      <c r="Q127" s="45">
        <f t="shared" si="12"/>
        <v>0.66920252252252255</v>
      </c>
      <c r="S127" s="43"/>
      <c r="T127" s="16">
        <f t="shared" si="17"/>
        <v>26.413704071499506</v>
      </c>
    </row>
    <row r="128" spans="1:20" x14ac:dyDescent="0.25">
      <c r="A128" s="72">
        <f t="shared" si="15"/>
        <v>40436</v>
      </c>
      <c r="B128" s="73" t="s">
        <v>67</v>
      </c>
      <c r="C128" s="73" t="s">
        <v>246</v>
      </c>
      <c r="D128" s="73" t="s">
        <v>247</v>
      </c>
      <c r="E128" s="73" t="s">
        <v>275</v>
      </c>
      <c r="F128" s="73" t="s">
        <v>276</v>
      </c>
      <c r="G128" s="73" t="s">
        <v>34</v>
      </c>
      <c r="H128" t="s">
        <v>36</v>
      </c>
      <c r="I128">
        <v>626</v>
      </c>
      <c r="J128" s="43">
        <v>2848</v>
      </c>
      <c r="K128" s="16">
        <v>0.17</v>
      </c>
      <c r="L128" s="16">
        <f t="shared" si="8"/>
        <v>28.282025819265144</v>
      </c>
      <c r="M128" s="16">
        <f t="shared" si="9"/>
        <v>0.71841441441441445</v>
      </c>
      <c r="N128" s="44">
        <f t="shared" si="10"/>
        <v>106.42</v>
      </c>
      <c r="O128" s="44">
        <f t="shared" si="11"/>
        <v>2954.42</v>
      </c>
      <c r="P128" s="45">
        <f t="shared" si="16"/>
        <v>29.338828202581926</v>
      </c>
      <c r="Q128" s="45">
        <f t="shared" si="12"/>
        <v>0.74525909909909915</v>
      </c>
      <c r="S128" s="43"/>
      <c r="T128" s="16">
        <f t="shared" si="17"/>
        <v>29.400993048659384</v>
      </c>
    </row>
    <row r="129" spans="1:20" x14ac:dyDescent="0.25">
      <c r="A129" s="72">
        <f t="shared" si="15"/>
        <v>40436</v>
      </c>
      <c r="B129" s="73" t="s">
        <v>67</v>
      </c>
      <c r="C129" s="73" t="s">
        <v>246</v>
      </c>
      <c r="D129" s="73" t="s">
        <v>247</v>
      </c>
      <c r="E129" s="73" t="s">
        <v>263</v>
      </c>
      <c r="F129" s="73" t="s">
        <v>264</v>
      </c>
      <c r="G129" s="73" t="s">
        <v>34</v>
      </c>
      <c r="H129" t="s">
        <v>36</v>
      </c>
      <c r="I129">
        <v>1823</v>
      </c>
      <c r="J129" s="43">
        <v>4263</v>
      </c>
      <c r="K129" s="16">
        <v>0.17</v>
      </c>
      <c r="L129" s="16">
        <f t="shared" si="8"/>
        <v>42.333664349553125</v>
      </c>
      <c r="M129" s="16">
        <f t="shared" si="9"/>
        <v>1.0753513513513513</v>
      </c>
      <c r="N129" s="44">
        <f t="shared" si="10"/>
        <v>309.91000000000003</v>
      </c>
      <c r="O129" s="44">
        <f t="shared" si="11"/>
        <v>4572.91</v>
      </c>
      <c r="P129" s="45">
        <f t="shared" si="16"/>
        <v>45.411221449851041</v>
      </c>
      <c r="Q129" s="45">
        <f t="shared" si="12"/>
        <v>1.1535268468468469</v>
      </c>
      <c r="S129" s="43"/>
      <c r="T129" s="16">
        <f t="shared" si="17"/>
        <v>45.592254220456802</v>
      </c>
    </row>
    <row r="130" spans="1:20" x14ac:dyDescent="0.25">
      <c r="A130" s="72">
        <f t="shared" si="15"/>
        <v>40436</v>
      </c>
      <c r="B130" s="73" t="s">
        <v>18</v>
      </c>
      <c r="C130" s="73" t="s">
        <v>250</v>
      </c>
      <c r="D130" s="73" t="s">
        <v>251</v>
      </c>
      <c r="E130" s="73" t="s">
        <v>265</v>
      </c>
      <c r="F130" s="73" t="s">
        <v>266</v>
      </c>
      <c r="G130" s="73" t="s">
        <v>34</v>
      </c>
      <c r="H130" t="s">
        <v>39</v>
      </c>
      <c r="I130">
        <v>1295</v>
      </c>
      <c r="J130" s="43">
        <v>3181</v>
      </c>
      <c r="K130" s="16">
        <v>0.1208</v>
      </c>
      <c r="L130" s="16">
        <f t="shared" ref="L130:L193" si="18">J130/100.7</f>
        <v>31.588877855014896</v>
      </c>
      <c r="M130" s="16">
        <f t="shared" ref="M130:M193" si="19">IF(B130="corn",J130/(111*2000/56),J130/(111*2000/60))</f>
        <v>0.85972972972972972</v>
      </c>
      <c r="N130" s="44">
        <f t="shared" ref="N130:N193" si="20">I130*K130</f>
        <v>156.43600000000001</v>
      </c>
      <c r="O130" s="44">
        <f t="shared" ref="O130:O193" si="21">J130+N130</f>
        <v>3337.4360000000001</v>
      </c>
      <c r="P130" s="45">
        <f t="shared" si="16"/>
        <v>33.142363455809338</v>
      </c>
      <c r="Q130" s="45">
        <f t="shared" ref="Q130:Q193" si="22">IF(B130="corn",O130/(111*2000/56),O130/(111*2000/60))</f>
        <v>0.90200972972972981</v>
      </c>
      <c r="S130" s="43"/>
      <c r="T130" s="16">
        <f t="shared" si="17"/>
        <v>32.197471036080771</v>
      </c>
    </row>
    <row r="131" spans="1:20" x14ac:dyDescent="0.25">
      <c r="A131" s="72">
        <f t="shared" si="15"/>
        <v>40436</v>
      </c>
      <c r="B131" s="73" t="s">
        <v>18</v>
      </c>
      <c r="C131" s="73" t="s">
        <v>244</v>
      </c>
      <c r="D131" s="73" t="s">
        <v>245</v>
      </c>
      <c r="E131" s="73" t="s">
        <v>277</v>
      </c>
      <c r="F131" s="73" t="s">
        <v>278</v>
      </c>
      <c r="G131" s="73" t="s">
        <v>34</v>
      </c>
      <c r="H131" t="s">
        <v>38</v>
      </c>
      <c r="I131">
        <v>615</v>
      </c>
      <c r="J131" s="43">
        <v>2748</v>
      </c>
      <c r="K131" s="16">
        <v>0.23</v>
      </c>
      <c r="L131" s="16">
        <f t="shared" si="18"/>
        <v>27.288977159880833</v>
      </c>
      <c r="M131" s="16">
        <f t="shared" si="19"/>
        <v>0.74270270270270267</v>
      </c>
      <c r="N131" s="44">
        <f t="shared" si="20"/>
        <v>141.45000000000002</v>
      </c>
      <c r="O131" s="44">
        <f t="shared" si="21"/>
        <v>2889.45</v>
      </c>
      <c r="P131" s="45">
        <f t="shared" si="16"/>
        <v>28.693644488579938</v>
      </c>
      <c r="Q131" s="45">
        <f t="shared" si="22"/>
        <v>0.78093243243243238</v>
      </c>
      <c r="S131" s="43"/>
      <c r="T131" s="16">
        <f t="shared" si="17"/>
        <v>28.795431976166828</v>
      </c>
    </row>
    <row r="132" spans="1:20" x14ac:dyDescent="0.25">
      <c r="A132" s="72">
        <f t="shared" si="15"/>
        <v>40436</v>
      </c>
      <c r="B132" s="73" t="s">
        <v>18</v>
      </c>
      <c r="C132" s="73" t="s">
        <v>248</v>
      </c>
      <c r="D132" s="73" t="s">
        <v>249</v>
      </c>
      <c r="E132" s="73" t="s">
        <v>268</v>
      </c>
      <c r="F132" s="73" t="s">
        <v>269</v>
      </c>
      <c r="G132" s="73" t="s">
        <v>34</v>
      </c>
      <c r="H132" t="s">
        <v>38</v>
      </c>
      <c r="I132">
        <v>872</v>
      </c>
      <c r="J132" s="43">
        <v>3540</v>
      </c>
      <c r="K132" s="16">
        <v>0.23</v>
      </c>
      <c r="L132" s="16">
        <f t="shared" si="18"/>
        <v>35.153922542204569</v>
      </c>
      <c r="M132" s="16">
        <f t="shared" si="19"/>
        <v>0.95675675675675675</v>
      </c>
      <c r="N132" s="44">
        <f t="shared" si="20"/>
        <v>200.56</v>
      </c>
      <c r="O132" s="44">
        <f t="shared" si="21"/>
        <v>3740.56</v>
      </c>
      <c r="P132" s="45">
        <f t="shared" si="16"/>
        <v>37.145580933465737</v>
      </c>
      <c r="Q132" s="45">
        <f t="shared" si="22"/>
        <v>1.0109621621621621</v>
      </c>
      <c r="S132" s="43"/>
      <c r="T132" s="16">
        <f t="shared" si="17"/>
        <v>37.289904005296258</v>
      </c>
    </row>
    <row r="133" spans="1:20" x14ac:dyDescent="0.25">
      <c r="A133" s="72">
        <f t="shared" si="15"/>
        <v>40436</v>
      </c>
      <c r="B133" s="73" t="s">
        <v>18</v>
      </c>
      <c r="C133" s="73" t="s">
        <v>248</v>
      </c>
      <c r="D133" s="73" t="s">
        <v>249</v>
      </c>
      <c r="E133" s="73" t="s">
        <v>277</v>
      </c>
      <c r="F133" s="73" t="s">
        <v>278</v>
      </c>
      <c r="G133" s="73" t="s">
        <v>34</v>
      </c>
      <c r="H133" t="s">
        <v>38</v>
      </c>
      <c r="I133">
        <v>417</v>
      </c>
      <c r="J133" s="43">
        <v>2443</v>
      </c>
      <c r="K133" s="16">
        <v>0.23</v>
      </c>
      <c r="L133" s="16">
        <f t="shared" si="18"/>
        <v>24.260178748758687</v>
      </c>
      <c r="M133" s="16">
        <f t="shared" si="19"/>
        <v>0.6602702702702703</v>
      </c>
      <c r="N133" s="44">
        <f t="shared" si="20"/>
        <v>95.910000000000011</v>
      </c>
      <c r="O133" s="44">
        <f t="shared" si="21"/>
        <v>2538.91</v>
      </c>
      <c r="P133" s="45">
        <f t="shared" si="16"/>
        <v>25.212611717974177</v>
      </c>
      <c r="Q133" s="45">
        <f t="shared" si="22"/>
        <v>0.68619189189189189</v>
      </c>
      <c r="S133" s="43"/>
      <c r="T133" s="16">
        <f t="shared" si="17"/>
        <v>25.281628599801383</v>
      </c>
    </row>
    <row r="134" spans="1:20" x14ac:dyDescent="0.25">
      <c r="A134" s="72">
        <f t="shared" si="15"/>
        <v>40436</v>
      </c>
      <c r="B134" s="73" t="s">
        <v>18</v>
      </c>
      <c r="C134" s="73" t="s">
        <v>242</v>
      </c>
      <c r="D134" s="73" t="s">
        <v>243</v>
      </c>
      <c r="E134" s="73" t="s">
        <v>265</v>
      </c>
      <c r="F134" s="73" t="s">
        <v>266</v>
      </c>
      <c r="G134" s="73" t="s">
        <v>34</v>
      </c>
      <c r="H134" t="s">
        <v>36</v>
      </c>
      <c r="I134">
        <v>1006</v>
      </c>
      <c r="J134" s="43">
        <v>3038</v>
      </c>
      <c r="K134" s="16">
        <v>0.17</v>
      </c>
      <c r="L134" s="16">
        <f t="shared" si="18"/>
        <v>30.168818272095333</v>
      </c>
      <c r="M134" s="16">
        <f t="shared" si="19"/>
        <v>0.82108108108108113</v>
      </c>
      <c r="N134" s="44">
        <f t="shared" si="20"/>
        <v>171.02</v>
      </c>
      <c r="O134" s="44">
        <f t="shared" si="21"/>
        <v>3209.02</v>
      </c>
      <c r="P134" s="45">
        <f t="shared" si="16"/>
        <v>31.867130089374378</v>
      </c>
      <c r="Q134" s="45">
        <f t="shared" si="22"/>
        <v>0.86730270270270271</v>
      </c>
      <c r="S134" s="43"/>
      <c r="T134" s="16">
        <f t="shared" si="17"/>
        <v>31.967030784508438</v>
      </c>
    </row>
    <row r="135" spans="1:20" x14ac:dyDescent="0.25">
      <c r="A135" s="72">
        <f t="shared" si="15"/>
        <v>40436</v>
      </c>
      <c r="B135" s="73" t="s">
        <v>0</v>
      </c>
      <c r="C135" s="73" t="s">
        <v>252</v>
      </c>
      <c r="D135" s="73" t="s">
        <v>117</v>
      </c>
      <c r="E135" s="73" t="s">
        <v>279</v>
      </c>
      <c r="F135" s="73" t="s">
        <v>280</v>
      </c>
      <c r="G135" s="73" t="s">
        <v>35</v>
      </c>
      <c r="H135" t="s">
        <v>37</v>
      </c>
      <c r="I135">
        <v>880</v>
      </c>
      <c r="J135" s="43">
        <v>2868</v>
      </c>
      <c r="K135" s="16">
        <v>0.42</v>
      </c>
      <c r="L135" s="16">
        <f t="shared" si="18"/>
        <v>28.480635551142004</v>
      </c>
      <c r="M135" s="16">
        <f t="shared" si="19"/>
        <v>0.7751351351351351</v>
      </c>
      <c r="N135" s="44">
        <f t="shared" si="20"/>
        <v>369.59999999999997</v>
      </c>
      <c r="O135" s="44">
        <f t="shared" si="21"/>
        <v>3237.6</v>
      </c>
      <c r="P135" s="45">
        <f t="shared" si="16"/>
        <v>32.15094339622641</v>
      </c>
      <c r="Q135" s="45">
        <f t="shared" si="22"/>
        <v>0.87502702702702695</v>
      </c>
      <c r="S135" s="43"/>
      <c r="T135" s="16">
        <f t="shared" si="17"/>
        <v>31.972194637537239</v>
      </c>
    </row>
    <row r="136" spans="1:20" x14ac:dyDescent="0.25">
      <c r="A136" s="72">
        <f t="shared" si="15"/>
        <v>40436</v>
      </c>
      <c r="B136" s="73" t="s">
        <v>0</v>
      </c>
      <c r="C136" s="73" t="s">
        <v>359</v>
      </c>
      <c r="D136" s="73" t="s">
        <v>235</v>
      </c>
      <c r="E136" s="73" t="s">
        <v>267</v>
      </c>
      <c r="F136" s="73" t="s">
        <v>241</v>
      </c>
      <c r="G136" s="73" t="s">
        <v>35</v>
      </c>
      <c r="H136" t="s">
        <v>37</v>
      </c>
      <c r="I136">
        <v>685</v>
      </c>
      <c r="J136" s="43">
        <v>2867</v>
      </c>
      <c r="K136" s="16">
        <v>0.42</v>
      </c>
      <c r="L136" s="16">
        <f t="shared" si="18"/>
        <v>28.470705064548163</v>
      </c>
      <c r="M136" s="16">
        <f t="shared" si="19"/>
        <v>0.77486486486486483</v>
      </c>
      <c r="N136" s="44">
        <f t="shared" si="20"/>
        <v>287.7</v>
      </c>
      <c r="O136" s="44">
        <f t="shared" si="21"/>
        <v>3154.7</v>
      </c>
      <c r="P136" s="45">
        <f t="shared" si="16"/>
        <v>31.327706057596821</v>
      </c>
      <c r="Q136" s="45">
        <f t="shared" si="22"/>
        <v>0.85262162162162158</v>
      </c>
      <c r="S136" s="43"/>
      <c r="T136" s="16">
        <f t="shared" si="17"/>
        <v>31.441079112876526</v>
      </c>
    </row>
    <row r="137" spans="1:20" x14ac:dyDescent="0.25">
      <c r="A137" s="72">
        <f t="shared" si="15"/>
        <v>40436</v>
      </c>
      <c r="B137" s="73" t="s">
        <v>0</v>
      </c>
      <c r="C137" s="73" t="s">
        <v>253</v>
      </c>
      <c r="D137" s="73" t="s">
        <v>243</v>
      </c>
      <c r="E137" s="73" t="s">
        <v>281</v>
      </c>
      <c r="F137" s="73" t="s">
        <v>282</v>
      </c>
      <c r="G137" s="73" t="s">
        <v>35</v>
      </c>
      <c r="H137" t="s">
        <v>38</v>
      </c>
      <c r="I137">
        <v>812</v>
      </c>
      <c r="J137" s="43">
        <v>3811</v>
      </c>
      <c r="K137" s="16">
        <v>0.23</v>
      </c>
      <c r="L137" s="16">
        <f t="shared" si="18"/>
        <v>37.845084409136049</v>
      </c>
      <c r="M137" s="16">
        <f t="shared" si="19"/>
        <v>1.03</v>
      </c>
      <c r="N137" s="44">
        <f t="shared" si="20"/>
        <v>186.76000000000002</v>
      </c>
      <c r="O137" s="44">
        <f t="shared" si="21"/>
        <v>3997.76</v>
      </c>
      <c r="P137" s="45">
        <f t="shared" si="16"/>
        <v>39.699702085402187</v>
      </c>
      <c r="Q137" s="45">
        <f t="shared" si="22"/>
        <v>1.0804756756756757</v>
      </c>
      <c r="S137" s="43"/>
      <c r="T137" s="16">
        <f t="shared" si="17"/>
        <v>39.834094670638855</v>
      </c>
    </row>
    <row r="138" spans="1:20" x14ac:dyDescent="0.25">
      <c r="A138" s="72">
        <f t="shared" si="15"/>
        <v>40436</v>
      </c>
      <c r="B138" s="73" t="s">
        <v>0</v>
      </c>
      <c r="C138" s="73" t="s">
        <v>236</v>
      </c>
      <c r="D138" s="73" t="s">
        <v>237</v>
      </c>
      <c r="E138" s="73" t="s">
        <v>279</v>
      </c>
      <c r="F138" s="73" t="s">
        <v>280</v>
      </c>
      <c r="G138" s="73" t="s">
        <v>35</v>
      </c>
      <c r="H138" t="s">
        <v>37</v>
      </c>
      <c r="I138">
        <v>1520</v>
      </c>
      <c r="J138" s="43">
        <v>4131</v>
      </c>
      <c r="K138" s="16">
        <v>0.42</v>
      </c>
      <c r="L138" s="16">
        <f t="shared" si="18"/>
        <v>41.022840119165835</v>
      </c>
      <c r="M138" s="16">
        <f t="shared" si="19"/>
        <v>1.1164864864864865</v>
      </c>
      <c r="N138" s="44">
        <f t="shared" si="20"/>
        <v>638.4</v>
      </c>
      <c r="O138" s="44">
        <f t="shared" si="21"/>
        <v>4769.3999999999996</v>
      </c>
      <c r="P138" s="45">
        <f t="shared" si="16"/>
        <v>47.362462760675271</v>
      </c>
      <c r="Q138" s="45">
        <f t="shared" si="22"/>
        <v>1.289027027027027</v>
      </c>
      <c r="S138" s="43"/>
      <c r="T138" s="16">
        <f t="shared" si="17"/>
        <v>47.289639192320429</v>
      </c>
    </row>
    <row r="139" spans="1:20" x14ac:dyDescent="0.25">
      <c r="A139" s="72">
        <f t="shared" si="15"/>
        <v>40436</v>
      </c>
      <c r="B139" s="73" t="s">
        <v>0</v>
      </c>
      <c r="C139" s="73" t="s">
        <v>236</v>
      </c>
      <c r="D139" s="73" t="s">
        <v>237</v>
      </c>
      <c r="E139" s="73" t="s">
        <v>267</v>
      </c>
      <c r="F139" s="73" t="s">
        <v>241</v>
      </c>
      <c r="G139" s="73" t="s">
        <v>35</v>
      </c>
      <c r="H139" t="s">
        <v>37</v>
      </c>
      <c r="I139">
        <v>1583</v>
      </c>
      <c r="J139" s="43">
        <v>5046</v>
      </c>
      <c r="K139" s="16">
        <v>0.42</v>
      </c>
      <c r="L139" s="16">
        <f t="shared" si="18"/>
        <v>50.109235352532274</v>
      </c>
      <c r="M139" s="16">
        <f t="shared" si="19"/>
        <v>1.3637837837837838</v>
      </c>
      <c r="N139" s="44">
        <f t="shared" si="20"/>
        <v>664.86</v>
      </c>
      <c r="O139" s="44">
        <f t="shared" si="21"/>
        <v>5710.86</v>
      </c>
      <c r="P139" s="45">
        <f t="shared" si="16"/>
        <v>56.711618669314788</v>
      </c>
      <c r="Q139" s="45">
        <f t="shared" si="22"/>
        <v>1.5434756756756756</v>
      </c>
      <c r="S139" s="43"/>
      <c r="T139" s="16">
        <f t="shared" si="17"/>
        <v>56.649222111883482</v>
      </c>
    </row>
    <row r="140" spans="1:20" x14ac:dyDescent="0.25">
      <c r="A140" s="72">
        <f t="shared" si="15"/>
        <v>40436</v>
      </c>
      <c r="B140" s="73" t="s">
        <v>0</v>
      </c>
      <c r="C140" s="73" t="s">
        <v>358</v>
      </c>
      <c r="D140" s="73" t="s">
        <v>235</v>
      </c>
      <c r="E140" s="73" t="s">
        <v>279</v>
      </c>
      <c r="F140" s="73" t="s">
        <v>280</v>
      </c>
      <c r="G140" s="73" t="s">
        <v>35</v>
      </c>
      <c r="H140" t="s">
        <v>36</v>
      </c>
      <c r="I140">
        <v>1599</v>
      </c>
      <c r="J140" s="43">
        <v>4510</v>
      </c>
      <c r="K140" s="16">
        <v>0.17</v>
      </c>
      <c r="L140" s="16">
        <f t="shared" si="18"/>
        <v>44.786494538232375</v>
      </c>
      <c r="M140" s="16">
        <f t="shared" si="19"/>
        <v>1.2189189189189189</v>
      </c>
      <c r="N140" s="44">
        <f t="shared" si="20"/>
        <v>271.83000000000004</v>
      </c>
      <c r="O140" s="44">
        <f t="shared" si="21"/>
        <v>4781.83</v>
      </c>
      <c r="P140" s="45">
        <f t="shared" si="16"/>
        <v>47.485898709036739</v>
      </c>
      <c r="Q140" s="45">
        <f t="shared" si="22"/>
        <v>1.2923864864864865</v>
      </c>
      <c r="S140" s="43"/>
      <c r="T140" s="16">
        <f t="shared" si="17"/>
        <v>47.64468718967229</v>
      </c>
    </row>
    <row r="141" spans="1:20" x14ac:dyDescent="0.25">
      <c r="A141" s="72">
        <f t="shared" si="15"/>
        <v>40436</v>
      </c>
      <c r="B141" s="73" t="s">
        <v>67</v>
      </c>
      <c r="C141" s="73" t="s">
        <v>250</v>
      </c>
      <c r="D141" s="73" t="s">
        <v>251</v>
      </c>
      <c r="E141" s="73" t="s">
        <v>279</v>
      </c>
      <c r="F141" s="73" t="s">
        <v>280</v>
      </c>
      <c r="G141" s="73" t="s">
        <v>35</v>
      </c>
      <c r="H141" t="s">
        <v>37</v>
      </c>
      <c r="I141">
        <v>1851</v>
      </c>
      <c r="J141" s="43">
        <v>3920</v>
      </c>
      <c r="K141" s="16">
        <v>0.42</v>
      </c>
      <c r="L141" s="16">
        <f t="shared" si="18"/>
        <v>38.927507447864947</v>
      </c>
      <c r="M141" s="16">
        <f t="shared" si="19"/>
        <v>0.98882882882882883</v>
      </c>
      <c r="N141" s="44">
        <f t="shared" si="20"/>
        <v>777.42</v>
      </c>
      <c r="O141" s="44">
        <f t="shared" si="21"/>
        <v>4697.42</v>
      </c>
      <c r="P141" s="45">
        <f t="shared" si="16"/>
        <v>46.647666335650449</v>
      </c>
      <c r="Q141" s="45">
        <f t="shared" si="22"/>
        <v>1.1849347747747747</v>
      </c>
      <c r="S141" s="43"/>
      <c r="T141" s="16">
        <f t="shared" si="17"/>
        <v>46.954021847070514</v>
      </c>
    </row>
    <row r="142" spans="1:20" x14ac:dyDescent="0.25">
      <c r="A142" s="72">
        <f t="shared" si="15"/>
        <v>40436</v>
      </c>
      <c r="B142" s="73" t="s">
        <v>67</v>
      </c>
      <c r="C142" s="73" t="s">
        <v>238</v>
      </c>
      <c r="D142" s="73" t="s">
        <v>239</v>
      </c>
      <c r="E142" s="73" t="s">
        <v>283</v>
      </c>
      <c r="F142" s="73" t="s">
        <v>284</v>
      </c>
      <c r="G142" s="73" t="s">
        <v>35</v>
      </c>
      <c r="H142" t="s">
        <v>37</v>
      </c>
      <c r="I142">
        <v>1695</v>
      </c>
      <c r="J142" s="43">
        <v>3920</v>
      </c>
      <c r="K142" s="16">
        <v>0.42</v>
      </c>
      <c r="L142" s="16">
        <f t="shared" si="18"/>
        <v>38.927507447864947</v>
      </c>
      <c r="M142" s="16">
        <f t="shared" si="19"/>
        <v>0.98882882882882883</v>
      </c>
      <c r="N142" s="44">
        <f t="shared" si="20"/>
        <v>711.9</v>
      </c>
      <c r="O142" s="44">
        <f t="shared" si="21"/>
        <v>4631.8999999999996</v>
      </c>
      <c r="P142" s="45">
        <f t="shared" si="16"/>
        <v>45.997020854021841</v>
      </c>
      <c r="Q142" s="45">
        <f t="shared" si="22"/>
        <v>1.1684072072072071</v>
      </c>
      <c r="S142" s="43"/>
      <c r="T142" s="16">
        <f t="shared" si="17"/>
        <v>46.277557100297912</v>
      </c>
    </row>
    <row r="143" spans="1:20" x14ac:dyDescent="0.25">
      <c r="A143" s="72">
        <f t="shared" si="15"/>
        <v>40436</v>
      </c>
      <c r="B143" s="73" t="s">
        <v>67</v>
      </c>
      <c r="C143" s="73" t="s">
        <v>242</v>
      </c>
      <c r="D143" s="73" t="s">
        <v>243</v>
      </c>
      <c r="E143" s="73" t="s">
        <v>265</v>
      </c>
      <c r="F143" s="73" t="s">
        <v>266</v>
      </c>
      <c r="G143" s="73" t="s">
        <v>35</v>
      </c>
      <c r="H143" t="s">
        <v>36</v>
      </c>
      <c r="I143">
        <v>1006</v>
      </c>
      <c r="J143" s="43">
        <v>2677</v>
      </c>
      <c r="K143" s="16">
        <v>0.17</v>
      </c>
      <c r="L143" s="16">
        <f t="shared" si="18"/>
        <v>26.583912611717974</v>
      </c>
      <c r="M143" s="16">
        <f t="shared" si="19"/>
        <v>0.67527927927927933</v>
      </c>
      <c r="N143" s="44">
        <f t="shared" si="20"/>
        <v>171.02</v>
      </c>
      <c r="O143" s="44">
        <f t="shared" si="21"/>
        <v>2848.02</v>
      </c>
      <c r="P143" s="45">
        <f t="shared" si="16"/>
        <v>28.282224428997019</v>
      </c>
      <c r="Q143" s="45">
        <f t="shared" si="22"/>
        <v>0.71841945945945951</v>
      </c>
      <c r="S143" s="43"/>
      <c r="T143" s="16">
        <f t="shared" si="17"/>
        <v>28.382125124131079</v>
      </c>
    </row>
    <row r="144" spans="1:20" x14ac:dyDescent="0.25">
      <c r="A144" s="72">
        <f t="shared" si="15"/>
        <v>40436</v>
      </c>
      <c r="B144" s="73" t="s">
        <v>67</v>
      </c>
      <c r="C144" s="73" t="s">
        <v>254</v>
      </c>
      <c r="D144" s="73" t="s">
        <v>255</v>
      </c>
      <c r="E144" s="73" t="s">
        <v>267</v>
      </c>
      <c r="F144" s="73" t="s">
        <v>241</v>
      </c>
      <c r="G144" s="73" t="s">
        <v>35</v>
      </c>
      <c r="H144" t="s">
        <v>37</v>
      </c>
      <c r="I144">
        <v>988</v>
      </c>
      <c r="J144" s="43">
        <v>2800</v>
      </c>
      <c r="K144" s="16">
        <v>0.42</v>
      </c>
      <c r="L144" s="16">
        <f t="shared" si="18"/>
        <v>27.805362462760673</v>
      </c>
      <c r="M144" s="16">
        <f t="shared" si="19"/>
        <v>0.70630630630630631</v>
      </c>
      <c r="N144" s="44">
        <f t="shared" si="20"/>
        <v>414.96</v>
      </c>
      <c r="O144" s="44">
        <f t="shared" si="21"/>
        <v>3214.96</v>
      </c>
      <c r="P144" s="45">
        <f t="shared" si="16"/>
        <v>31.926117179741805</v>
      </c>
      <c r="Q144" s="45">
        <f t="shared" si="22"/>
        <v>0.81098090090090091</v>
      </c>
      <c r="S144" s="43"/>
      <c r="T144" s="16">
        <f t="shared" si="17"/>
        <v>32.089639192320426</v>
      </c>
    </row>
    <row r="145" spans="1:20" x14ac:dyDescent="0.25">
      <c r="A145" s="72">
        <f t="shared" si="15"/>
        <v>40436</v>
      </c>
      <c r="B145" s="73" t="s">
        <v>67</v>
      </c>
      <c r="C145" s="73" t="s">
        <v>246</v>
      </c>
      <c r="D145" s="73" t="s">
        <v>247</v>
      </c>
      <c r="E145" s="73" t="s">
        <v>240</v>
      </c>
      <c r="F145" s="73" t="s">
        <v>241</v>
      </c>
      <c r="G145" s="73" t="s">
        <v>35</v>
      </c>
      <c r="H145" t="s">
        <v>36</v>
      </c>
      <c r="I145">
        <v>787</v>
      </c>
      <c r="J145" s="43">
        <v>3230</v>
      </c>
      <c r="K145" s="16">
        <v>0.17</v>
      </c>
      <c r="L145" s="16">
        <f t="shared" si="18"/>
        <v>32.075471698113205</v>
      </c>
      <c r="M145" s="16">
        <f t="shared" si="19"/>
        <v>0.81477477477477478</v>
      </c>
      <c r="N145" s="44">
        <f t="shared" si="20"/>
        <v>133.79000000000002</v>
      </c>
      <c r="O145" s="44">
        <f t="shared" si="21"/>
        <v>3363.79</v>
      </c>
      <c r="P145" s="45">
        <f t="shared" si="16"/>
        <v>33.404071499503473</v>
      </c>
      <c r="Q145" s="45">
        <f t="shared" si="22"/>
        <v>0.84852360360360357</v>
      </c>
      <c r="S145" s="43"/>
      <c r="T145" s="16">
        <f t="shared" si="17"/>
        <v>33.482224428997021</v>
      </c>
    </row>
    <row r="146" spans="1:20" x14ac:dyDescent="0.25">
      <c r="A146" s="72">
        <f t="shared" si="15"/>
        <v>40436</v>
      </c>
      <c r="B146" s="73" t="s">
        <v>67</v>
      </c>
      <c r="C146" s="73" t="s">
        <v>250</v>
      </c>
      <c r="D146" s="73" t="s">
        <v>251</v>
      </c>
      <c r="E146" s="73" t="s">
        <v>283</v>
      </c>
      <c r="F146" s="73" t="s">
        <v>284</v>
      </c>
      <c r="G146" s="73" t="s">
        <v>35</v>
      </c>
      <c r="H146" t="s">
        <v>37</v>
      </c>
      <c r="I146">
        <v>1836</v>
      </c>
      <c r="J146" s="43">
        <v>3920</v>
      </c>
      <c r="K146" s="16">
        <v>0.42</v>
      </c>
      <c r="L146" s="16">
        <f t="shared" si="18"/>
        <v>38.927507447864947</v>
      </c>
      <c r="M146" s="16">
        <f t="shared" si="19"/>
        <v>0.98882882882882883</v>
      </c>
      <c r="N146" s="44">
        <f t="shared" si="20"/>
        <v>771.12</v>
      </c>
      <c r="O146" s="44">
        <f t="shared" si="21"/>
        <v>4691.12</v>
      </c>
      <c r="P146" s="45">
        <f t="shared" si="16"/>
        <v>46.585104270109234</v>
      </c>
      <c r="Q146" s="45">
        <f t="shared" si="22"/>
        <v>1.1833455855855857</v>
      </c>
      <c r="S146" s="43"/>
      <c r="T146" s="16">
        <f t="shared" si="17"/>
        <v>46.888977159880831</v>
      </c>
    </row>
    <row r="147" spans="1:20" x14ac:dyDescent="0.25">
      <c r="A147" s="72">
        <f t="shared" si="15"/>
        <v>40436</v>
      </c>
      <c r="B147" s="73" t="s">
        <v>67</v>
      </c>
      <c r="C147" s="73" t="s">
        <v>256</v>
      </c>
      <c r="D147" s="73" t="s">
        <v>247</v>
      </c>
      <c r="E147" s="73" t="s">
        <v>285</v>
      </c>
      <c r="F147" s="73" t="s">
        <v>264</v>
      </c>
      <c r="G147" s="73" t="s">
        <v>35</v>
      </c>
      <c r="H147" t="s">
        <v>37</v>
      </c>
      <c r="I147">
        <v>1899</v>
      </c>
      <c r="J147" s="43">
        <v>3400</v>
      </c>
      <c r="K147" s="16">
        <v>0.42</v>
      </c>
      <c r="L147" s="16">
        <f t="shared" si="18"/>
        <v>33.763654419066533</v>
      </c>
      <c r="M147" s="16">
        <f t="shared" si="19"/>
        <v>0.85765765765765767</v>
      </c>
      <c r="N147" s="44">
        <f t="shared" si="20"/>
        <v>797.57999999999993</v>
      </c>
      <c r="O147" s="44">
        <f t="shared" si="21"/>
        <v>4197.58</v>
      </c>
      <c r="P147" s="45">
        <f t="shared" si="16"/>
        <v>41.684011916583913</v>
      </c>
      <c r="Q147" s="45">
        <f t="shared" si="22"/>
        <v>1.058849009009009</v>
      </c>
      <c r="S147" s="43"/>
      <c r="T147" s="16">
        <f t="shared" si="17"/>
        <v>41.998311817279045</v>
      </c>
    </row>
    <row r="148" spans="1:20" x14ac:dyDescent="0.25">
      <c r="A148" s="72">
        <f t="shared" si="15"/>
        <v>40436</v>
      </c>
      <c r="B148" s="73" t="s">
        <v>18</v>
      </c>
      <c r="C148" s="73" t="s">
        <v>238</v>
      </c>
      <c r="D148" s="73" t="s">
        <v>239</v>
      </c>
      <c r="E148" s="73" t="s">
        <v>283</v>
      </c>
      <c r="F148" s="73" t="s">
        <v>284</v>
      </c>
      <c r="G148" s="73" t="s">
        <v>35</v>
      </c>
      <c r="H148" t="s">
        <v>37</v>
      </c>
      <c r="I148">
        <v>1695</v>
      </c>
      <c r="J148" s="43">
        <v>4320</v>
      </c>
      <c r="K148" s="16">
        <v>0.42</v>
      </c>
      <c r="L148" s="16">
        <f t="shared" si="18"/>
        <v>42.899702085402183</v>
      </c>
      <c r="M148" s="16">
        <f t="shared" si="19"/>
        <v>1.1675675675675676</v>
      </c>
      <c r="N148" s="44">
        <f t="shared" si="20"/>
        <v>711.9</v>
      </c>
      <c r="O148" s="44">
        <f t="shared" si="21"/>
        <v>5031.8999999999996</v>
      </c>
      <c r="P148" s="45">
        <f t="shared" si="16"/>
        <v>49.969215491559083</v>
      </c>
      <c r="Q148" s="45">
        <f t="shared" si="22"/>
        <v>1.3599729729729728</v>
      </c>
      <c r="S148" s="43"/>
      <c r="T148" s="16">
        <f t="shared" si="17"/>
        <v>49.587719298245617</v>
      </c>
    </row>
    <row r="149" spans="1:20" x14ac:dyDescent="0.25">
      <c r="A149" s="72">
        <f t="shared" si="15"/>
        <v>40436</v>
      </c>
      <c r="B149" s="73" t="s">
        <v>18</v>
      </c>
      <c r="C149" s="73" t="s">
        <v>250</v>
      </c>
      <c r="D149" s="73" t="s">
        <v>251</v>
      </c>
      <c r="E149" s="73" t="s">
        <v>279</v>
      </c>
      <c r="F149" s="73" t="s">
        <v>280</v>
      </c>
      <c r="G149" s="73" t="s">
        <v>35</v>
      </c>
      <c r="H149" t="s">
        <v>37</v>
      </c>
      <c r="I149">
        <v>1851</v>
      </c>
      <c r="J149" s="43">
        <v>4270</v>
      </c>
      <c r="K149" s="16">
        <v>0.42</v>
      </c>
      <c r="L149" s="16">
        <f t="shared" si="18"/>
        <v>42.403177755710026</v>
      </c>
      <c r="M149" s="16">
        <f t="shared" si="19"/>
        <v>1.154054054054054</v>
      </c>
      <c r="N149" s="44">
        <f t="shared" si="20"/>
        <v>777.42</v>
      </c>
      <c r="O149" s="44">
        <f t="shared" si="21"/>
        <v>5047.42</v>
      </c>
      <c r="P149" s="45">
        <f t="shared" si="16"/>
        <v>50.123336643495527</v>
      </c>
      <c r="Q149" s="45">
        <f t="shared" si="22"/>
        <v>1.3641675675675675</v>
      </c>
      <c r="S149" s="43"/>
      <c r="T149" s="16">
        <f t="shared" si="17"/>
        <v>49.767659715326054</v>
      </c>
    </row>
    <row r="150" spans="1:20" x14ac:dyDescent="0.25">
      <c r="A150" s="72">
        <f t="shared" si="15"/>
        <v>40436</v>
      </c>
      <c r="B150" s="73" t="s">
        <v>18</v>
      </c>
      <c r="C150" s="73" t="s">
        <v>257</v>
      </c>
      <c r="D150" s="73" t="s">
        <v>237</v>
      </c>
      <c r="E150" s="73" t="s">
        <v>283</v>
      </c>
      <c r="F150" s="73" t="s">
        <v>284</v>
      </c>
      <c r="G150" s="73" t="s">
        <v>35</v>
      </c>
      <c r="H150" t="s">
        <v>37</v>
      </c>
      <c r="I150">
        <v>1507</v>
      </c>
      <c r="J150" s="43">
        <v>4270</v>
      </c>
      <c r="K150" s="16">
        <v>0.42</v>
      </c>
      <c r="L150" s="16">
        <f t="shared" si="18"/>
        <v>42.403177755710026</v>
      </c>
      <c r="M150" s="16">
        <f t="shared" si="19"/>
        <v>1.154054054054054</v>
      </c>
      <c r="N150" s="44">
        <f t="shared" si="20"/>
        <v>632.93999999999994</v>
      </c>
      <c r="O150" s="44">
        <f t="shared" si="21"/>
        <v>4902.9399999999996</v>
      </c>
      <c r="P150" s="45">
        <f t="shared" si="16"/>
        <v>48.688579940417078</v>
      </c>
      <c r="Q150" s="45">
        <f t="shared" si="22"/>
        <v>1.3251189189189188</v>
      </c>
      <c r="S150" s="43"/>
      <c r="T150" s="16">
        <f t="shared" si="17"/>
        <v>48.275968222442906</v>
      </c>
    </row>
    <row r="151" spans="1:20" x14ac:dyDescent="0.25">
      <c r="A151" s="72">
        <f t="shared" si="15"/>
        <v>40436</v>
      </c>
      <c r="B151" s="73" t="s">
        <v>18</v>
      </c>
      <c r="C151" s="73" t="s">
        <v>256</v>
      </c>
      <c r="D151" s="73" t="s">
        <v>247</v>
      </c>
      <c r="E151" s="73" t="s">
        <v>265</v>
      </c>
      <c r="F151" s="73" t="s">
        <v>266</v>
      </c>
      <c r="G151" s="73" t="s">
        <v>35</v>
      </c>
      <c r="H151" t="s">
        <v>36</v>
      </c>
      <c r="I151">
        <v>1160</v>
      </c>
      <c r="J151" s="43">
        <v>3410</v>
      </c>
      <c r="K151" s="16">
        <v>0.17</v>
      </c>
      <c r="L151" s="16">
        <f t="shared" si="18"/>
        <v>33.862959285004962</v>
      </c>
      <c r="M151" s="16">
        <f t="shared" si="19"/>
        <v>0.92162162162162165</v>
      </c>
      <c r="N151" s="44">
        <f t="shared" si="20"/>
        <v>197.20000000000002</v>
      </c>
      <c r="O151" s="44">
        <f t="shared" si="21"/>
        <v>3607.2</v>
      </c>
      <c r="P151" s="45">
        <f t="shared" si="16"/>
        <v>35.821251241310819</v>
      </c>
      <c r="Q151" s="45">
        <f t="shared" si="22"/>
        <v>0.97491891891891891</v>
      </c>
      <c r="S151" s="43"/>
      <c r="T151" s="16">
        <f t="shared" si="17"/>
        <v>35.936444885799403</v>
      </c>
    </row>
    <row r="152" spans="1:20" x14ac:dyDescent="0.25">
      <c r="A152" s="72">
        <f t="shared" si="15"/>
        <v>40436</v>
      </c>
      <c r="B152" s="73" t="s">
        <v>18</v>
      </c>
      <c r="C152" s="73" t="s">
        <v>244</v>
      </c>
      <c r="D152" s="73" t="s">
        <v>245</v>
      </c>
      <c r="E152" s="73" t="s">
        <v>277</v>
      </c>
      <c r="F152" s="73" t="s">
        <v>278</v>
      </c>
      <c r="G152" s="73" t="s">
        <v>35</v>
      </c>
      <c r="H152" t="s">
        <v>38</v>
      </c>
      <c r="I152">
        <v>615</v>
      </c>
      <c r="J152" s="43">
        <v>2366</v>
      </c>
      <c r="K152" s="16">
        <v>0.23</v>
      </c>
      <c r="L152" s="16">
        <f t="shared" si="18"/>
        <v>23.495531281032768</v>
      </c>
      <c r="M152" s="16">
        <f t="shared" si="19"/>
        <v>0.63945945945945948</v>
      </c>
      <c r="N152" s="44">
        <f t="shared" si="20"/>
        <v>141.45000000000002</v>
      </c>
      <c r="O152" s="44">
        <f t="shared" si="21"/>
        <v>2507.4499999999998</v>
      </c>
      <c r="P152" s="45">
        <f t="shared" si="16"/>
        <v>24.900198609731873</v>
      </c>
      <c r="Q152" s="45">
        <f t="shared" si="22"/>
        <v>0.67768918918918919</v>
      </c>
      <c r="S152" s="43"/>
      <c r="T152" s="16">
        <f t="shared" si="17"/>
        <v>25.001986097318767</v>
      </c>
    </row>
    <row r="153" spans="1:20" x14ac:dyDescent="0.25">
      <c r="A153" s="74">
        <f t="shared" si="15"/>
        <v>40436</v>
      </c>
      <c r="B153" s="75" t="s">
        <v>18</v>
      </c>
      <c r="C153" s="75" t="s">
        <v>258</v>
      </c>
      <c r="D153" s="75" t="s">
        <v>255</v>
      </c>
      <c r="E153" s="75" t="s">
        <v>279</v>
      </c>
      <c r="F153" s="75" t="s">
        <v>280</v>
      </c>
      <c r="G153" s="75" t="s">
        <v>35</v>
      </c>
      <c r="H153" s="76" t="s">
        <v>36</v>
      </c>
      <c r="I153" s="76">
        <v>1637</v>
      </c>
      <c r="J153" s="46">
        <v>4420</v>
      </c>
      <c r="K153" s="78">
        <v>0.17</v>
      </c>
      <c r="L153" s="78">
        <f t="shared" si="18"/>
        <v>43.892750744786497</v>
      </c>
      <c r="M153" s="78">
        <f t="shared" si="19"/>
        <v>1.1945945945945946</v>
      </c>
      <c r="N153" s="47">
        <f t="shared" si="20"/>
        <v>278.29000000000002</v>
      </c>
      <c r="O153" s="47">
        <f t="shared" si="21"/>
        <v>4698.29</v>
      </c>
      <c r="P153" s="48">
        <f t="shared" si="16"/>
        <v>46.656305858987089</v>
      </c>
      <c r="Q153" s="48">
        <f t="shared" si="22"/>
        <v>1.2698081081081081</v>
      </c>
      <c r="R153" s="76"/>
      <c r="S153" s="46"/>
      <c r="T153" s="78">
        <f t="shared" si="17"/>
        <v>46.15683548493876</v>
      </c>
    </row>
    <row r="154" spans="1:20" x14ac:dyDescent="0.25">
      <c r="A154" s="72">
        <f t="shared" si="15"/>
        <v>40466</v>
      </c>
      <c r="B154" s="73" t="s">
        <v>0</v>
      </c>
      <c r="C154" s="73" t="s">
        <v>359</v>
      </c>
      <c r="D154" s="73" t="s">
        <v>235</v>
      </c>
      <c r="E154" s="73" t="s">
        <v>260</v>
      </c>
      <c r="F154" s="73" t="s">
        <v>261</v>
      </c>
      <c r="G154" s="73" t="s">
        <v>34</v>
      </c>
      <c r="H154" t="s">
        <v>36</v>
      </c>
      <c r="I154">
        <v>506</v>
      </c>
      <c r="J154" s="43">
        <v>2774</v>
      </c>
      <c r="K154" s="16">
        <v>0.18</v>
      </c>
      <c r="L154" s="16">
        <f t="shared" si="18"/>
        <v>27.547169811320753</v>
      </c>
      <c r="M154" s="16">
        <f t="shared" si="19"/>
        <v>0.74972972972972973</v>
      </c>
      <c r="N154" s="44">
        <f t="shared" si="20"/>
        <v>91.08</v>
      </c>
      <c r="O154" s="44">
        <f t="shared" si="21"/>
        <v>2865.08</v>
      </c>
      <c r="P154" s="45">
        <f t="shared" si="16"/>
        <v>28.451638530287983</v>
      </c>
      <c r="Q154" s="45">
        <f t="shared" si="22"/>
        <v>0.77434594594594597</v>
      </c>
      <c r="S154" s="43"/>
    </row>
    <row r="155" spans="1:20" x14ac:dyDescent="0.25">
      <c r="A155" s="72">
        <f t="shared" si="15"/>
        <v>40466</v>
      </c>
      <c r="B155" s="73" t="s">
        <v>0</v>
      </c>
      <c r="C155" s="73" t="s">
        <v>236</v>
      </c>
      <c r="D155" s="73" t="s">
        <v>237</v>
      </c>
      <c r="E155" s="73" t="s">
        <v>262</v>
      </c>
      <c r="F155" s="73" t="s">
        <v>251</v>
      </c>
      <c r="G155" s="73" t="s">
        <v>34</v>
      </c>
      <c r="H155" t="s">
        <v>37</v>
      </c>
      <c r="I155">
        <v>298</v>
      </c>
      <c r="J155" s="43">
        <f>SUM(-698+3261)</f>
        <v>2563</v>
      </c>
      <c r="K155" s="16">
        <v>0.43</v>
      </c>
      <c r="L155" s="16">
        <f t="shared" si="18"/>
        <v>25.451837140019862</v>
      </c>
      <c r="M155" s="16">
        <f t="shared" si="19"/>
        <v>0.69270270270270273</v>
      </c>
      <c r="N155" s="44">
        <f t="shared" si="20"/>
        <v>128.13999999999999</v>
      </c>
      <c r="O155" s="44">
        <f t="shared" si="21"/>
        <v>2691.14</v>
      </c>
      <c r="P155" s="45">
        <f t="shared" ref="P155:P191" si="23">O155/100.7</f>
        <v>26.724329692154914</v>
      </c>
      <c r="Q155" s="45">
        <f t="shared" si="22"/>
        <v>0.72733513513513515</v>
      </c>
      <c r="S155" s="43"/>
    </row>
    <row r="156" spans="1:20" x14ac:dyDescent="0.25">
      <c r="A156" s="72">
        <f t="shared" si="15"/>
        <v>40466</v>
      </c>
      <c r="B156" s="73" t="s">
        <v>0</v>
      </c>
      <c r="C156" s="73" t="s">
        <v>359</v>
      </c>
      <c r="D156" s="73" t="s">
        <v>235</v>
      </c>
      <c r="E156" s="73" t="s">
        <v>263</v>
      </c>
      <c r="F156" s="73" t="s">
        <v>264</v>
      </c>
      <c r="G156" s="73" t="s">
        <v>34</v>
      </c>
      <c r="H156" t="s">
        <v>37</v>
      </c>
      <c r="I156">
        <v>1530</v>
      </c>
      <c r="J156" s="43">
        <v>5047</v>
      </c>
      <c r="K156" s="16">
        <v>0.43</v>
      </c>
      <c r="L156" s="16">
        <f t="shared" si="18"/>
        <v>50.119165839126119</v>
      </c>
      <c r="M156" s="16">
        <f t="shared" si="19"/>
        <v>1.364054054054054</v>
      </c>
      <c r="N156" s="44">
        <f t="shared" si="20"/>
        <v>657.9</v>
      </c>
      <c r="O156" s="44">
        <f t="shared" si="21"/>
        <v>5704.9</v>
      </c>
      <c r="P156" s="45">
        <f t="shared" si="23"/>
        <v>56.652432969215489</v>
      </c>
      <c r="Q156" s="45">
        <f t="shared" si="22"/>
        <v>1.5418648648648647</v>
      </c>
      <c r="S156" s="43"/>
    </row>
    <row r="157" spans="1:20" x14ac:dyDescent="0.25">
      <c r="A157" s="72">
        <f t="shared" si="15"/>
        <v>40466</v>
      </c>
      <c r="B157" s="73" t="s">
        <v>0</v>
      </c>
      <c r="C157" s="73" t="s">
        <v>359</v>
      </c>
      <c r="D157" s="73" t="s">
        <v>235</v>
      </c>
      <c r="E157" s="73" t="s">
        <v>265</v>
      </c>
      <c r="F157" s="73" t="s">
        <v>266</v>
      </c>
      <c r="G157" s="73" t="s">
        <v>34</v>
      </c>
      <c r="H157" t="s">
        <v>36</v>
      </c>
      <c r="I157">
        <v>890</v>
      </c>
      <c r="J157" s="43">
        <v>3275</v>
      </c>
      <c r="K157" s="16">
        <v>0.18</v>
      </c>
      <c r="L157" s="16">
        <f t="shared" si="18"/>
        <v>32.522343594836144</v>
      </c>
      <c r="M157" s="16">
        <f t="shared" si="19"/>
        <v>0.88513513513513509</v>
      </c>
      <c r="N157" s="44">
        <f t="shared" si="20"/>
        <v>160.19999999999999</v>
      </c>
      <c r="O157" s="44">
        <f t="shared" si="21"/>
        <v>3435.2</v>
      </c>
      <c r="P157" s="45">
        <f t="shared" si="23"/>
        <v>34.113207547169807</v>
      </c>
      <c r="Q157" s="45">
        <f t="shared" si="22"/>
        <v>0.92843243243243234</v>
      </c>
      <c r="S157" s="43"/>
    </row>
    <row r="158" spans="1:20" x14ac:dyDescent="0.25">
      <c r="A158" s="72">
        <f t="shared" si="15"/>
        <v>40466</v>
      </c>
      <c r="B158" s="73" t="s">
        <v>0</v>
      </c>
      <c r="C158" s="73" t="s">
        <v>238</v>
      </c>
      <c r="D158" s="73" t="s">
        <v>239</v>
      </c>
      <c r="E158" s="73" t="s">
        <v>267</v>
      </c>
      <c r="F158" s="73" t="s">
        <v>241</v>
      </c>
      <c r="G158" s="73" t="s">
        <v>34</v>
      </c>
      <c r="H158" t="s">
        <v>37</v>
      </c>
      <c r="I158">
        <v>1256</v>
      </c>
      <c r="J158" s="43">
        <f>SUM(109+4872)</f>
        <v>4981</v>
      </c>
      <c r="K158" s="16">
        <v>0.43</v>
      </c>
      <c r="L158" s="16">
        <f t="shared" si="18"/>
        <v>49.46375372393247</v>
      </c>
      <c r="M158" s="16">
        <f t="shared" si="19"/>
        <v>1.3462162162162161</v>
      </c>
      <c r="N158" s="44">
        <f t="shared" si="20"/>
        <v>540.08000000000004</v>
      </c>
      <c r="O158" s="44">
        <f t="shared" si="21"/>
        <v>5521.08</v>
      </c>
      <c r="P158" s="45">
        <f t="shared" si="23"/>
        <v>54.827010923535248</v>
      </c>
      <c r="Q158" s="45">
        <f t="shared" si="22"/>
        <v>1.4921837837837837</v>
      </c>
      <c r="S158" s="43"/>
    </row>
    <row r="159" spans="1:20" x14ac:dyDescent="0.25">
      <c r="A159" s="72">
        <f t="shared" si="15"/>
        <v>40466</v>
      </c>
      <c r="B159" s="73" t="s">
        <v>0</v>
      </c>
      <c r="C159" s="73" t="s">
        <v>358</v>
      </c>
      <c r="D159" s="73" t="s">
        <v>235</v>
      </c>
      <c r="E159" s="73" t="s">
        <v>267</v>
      </c>
      <c r="F159" s="73" t="s">
        <v>241</v>
      </c>
      <c r="G159" s="73" t="s">
        <v>34</v>
      </c>
      <c r="H159" t="s">
        <v>36</v>
      </c>
      <c r="I159">
        <v>975</v>
      </c>
      <c r="J159" s="43">
        <v>3543</v>
      </c>
      <c r="K159" s="16">
        <v>0.18</v>
      </c>
      <c r="L159" s="16">
        <f t="shared" si="18"/>
        <v>35.183714001986097</v>
      </c>
      <c r="M159" s="16">
        <f t="shared" si="19"/>
        <v>0.95756756756756756</v>
      </c>
      <c r="N159" s="44">
        <f t="shared" si="20"/>
        <v>175.5</v>
      </c>
      <c r="O159" s="44">
        <f t="shared" si="21"/>
        <v>3718.5</v>
      </c>
      <c r="P159" s="45">
        <f t="shared" si="23"/>
        <v>36.926514399205558</v>
      </c>
      <c r="Q159" s="45">
        <f t="shared" si="22"/>
        <v>1.0049999999999999</v>
      </c>
      <c r="S159" s="43"/>
    </row>
    <row r="160" spans="1:20" x14ac:dyDescent="0.25">
      <c r="A160" s="72">
        <f t="shared" si="15"/>
        <v>40466</v>
      </c>
      <c r="B160" s="73" t="s">
        <v>0</v>
      </c>
      <c r="C160" s="73" t="s">
        <v>240</v>
      </c>
      <c r="D160" s="73" t="s">
        <v>241</v>
      </c>
      <c r="E160" s="73" t="s">
        <v>263</v>
      </c>
      <c r="F160" s="73" t="s">
        <v>264</v>
      </c>
      <c r="G160" s="73" t="s">
        <v>34</v>
      </c>
      <c r="H160" t="s">
        <v>36</v>
      </c>
      <c r="I160">
        <v>1357</v>
      </c>
      <c r="J160" s="43">
        <v>3742</v>
      </c>
      <c r="K160" s="16">
        <v>0.18</v>
      </c>
      <c r="L160" s="16">
        <f t="shared" si="18"/>
        <v>37.159880834160873</v>
      </c>
      <c r="M160" s="16">
        <f t="shared" si="19"/>
        <v>1.0113513513513515</v>
      </c>
      <c r="N160" s="44">
        <f t="shared" si="20"/>
        <v>244.26</v>
      </c>
      <c r="O160" s="44">
        <f t="shared" si="21"/>
        <v>3986.26</v>
      </c>
      <c r="P160" s="45">
        <f t="shared" si="23"/>
        <v>39.585501489572991</v>
      </c>
      <c r="Q160" s="45">
        <f t="shared" si="22"/>
        <v>1.0773675675675676</v>
      </c>
      <c r="S160" s="43"/>
    </row>
    <row r="161" spans="1:19" x14ac:dyDescent="0.25">
      <c r="A161" s="72">
        <f t="shared" si="15"/>
        <v>40466</v>
      </c>
      <c r="B161" s="73" t="s">
        <v>67</v>
      </c>
      <c r="C161" s="73" t="s">
        <v>242</v>
      </c>
      <c r="D161" s="73" t="s">
        <v>243</v>
      </c>
      <c r="E161" s="73" t="s">
        <v>265</v>
      </c>
      <c r="F161" s="73" t="s">
        <v>266</v>
      </c>
      <c r="G161" s="73" t="s">
        <v>34</v>
      </c>
      <c r="H161" t="s">
        <v>36</v>
      </c>
      <c r="I161">
        <v>1006</v>
      </c>
      <c r="J161" s="43">
        <v>2812</v>
      </c>
      <c r="K161" s="16">
        <v>0.18</v>
      </c>
      <c r="L161" s="16">
        <f t="shared" si="18"/>
        <v>27.924528301886792</v>
      </c>
      <c r="M161" s="16">
        <f t="shared" si="19"/>
        <v>0.70933333333333337</v>
      </c>
      <c r="N161" s="44">
        <f t="shared" si="20"/>
        <v>181.07999999999998</v>
      </c>
      <c r="O161" s="44">
        <f t="shared" si="21"/>
        <v>2993.08</v>
      </c>
      <c r="P161" s="45">
        <f t="shared" si="23"/>
        <v>29.7227408142999</v>
      </c>
      <c r="Q161" s="45">
        <f t="shared" si="22"/>
        <v>0.75501117117117111</v>
      </c>
      <c r="S161" s="43"/>
    </row>
    <row r="162" spans="1:19" x14ac:dyDescent="0.25">
      <c r="A162" s="72">
        <f t="shared" si="15"/>
        <v>40466</v>
      </c>
      <c r="B162" s="73" t="s">
        <v>67</v>
      </c>
      <c r="C162" s="73" t="s">
        <v>244</v>
      </c>
      <c r="D162" s="73" t="s">
        <v>245</v>
      </c>
      <c r="E162" s="73" t="s">
        <v>268</v>
      </c>
      <c r="F162" s="73" t="s">
        <v>269</v>
      </c>
      <c r="G162" s="73" t="s">
        <v>34</v>
      </c>
      <c r="H162" t="s">
        <v>38</v>
      </c>
      <c r="I162">
        <v>866</v>
      </c>
      <c r="J162" s="43">
        <v>3760</v>
      </c>
      <c r="K162" s="16">
        <v>0.24</v>
      </c>
      <c r="L162" s="16">
        <f t="shared" si="18"/>
        <v>37.338629592850047</v>
      </c>
      <c r="M162" s="16">
        <f t="shared" si="19"/>
        <v>0.94846846846846844</v>
      </c>
      <c r="N162" s="44">
        <f t="shared" si="20"/>
        <v>207.84</v>
      </c>
      <c r="O162" s="44">
        <f t="shared" si="21"/>
        <v>3967.84</v>
      </c>
      <c r="P162" s="45">
        <f t="shared" si="23"/>
        <v>39.402581926514401</v>
      </c>
      <c r="Q162" s="45">
        <f t="shared" si="22"/>
        <v>1.0008965765765767</v>
      </c>
      <c r="S162" s="43"/>
    </row>
    <row r="163" spans="1:19" x14ac:dyDescent="0.25">
      <c r="A163" s="72">
        <f t="shared" si="15"/>
        <v>40466</v>
      </c>
      <c r="B163" s="73" t="s">
        <v>67</v>
      </c>
      <c r="C163" s="73" t="s">
        <v>246</v>
      </c>
      <c r="D163" s="73" t="s">
        <v>247</v>
      </c>
      <c r="E163" s="73" t="s">
        <v>270</v>
      </c>
      <c r="F163" s="73" t="s">
        <v>247</v>
      </c>
      <c r="G163" s="73" t="s">
        <v>34</v>
      </c>
      <c r="H163" t="s">
        <v>36</v>
      </c>
      <c r="I163">
        <v>213</v>
      </c>
      <c r="J163" s="43">
        <v>1843</v>
      </c>
      <c r="K163" s="16">
        <v>0.18</v>
      </c>
      <c r="L163" s="16">
        <f t="shared" si="18"/>
        <v>18.30188679245283</v>
      </c>
      <c r="M163" s="16">
        <f t="shared" si="19"/>
        <v>0.46490090090090092</v>
      </c>
      <c r="N163" s="44">
        <f t="shared" si="20"/>
        <v>38.339999999999996</v>
      </c>
      <c r="O163" s="44">
        <f t="shared" si="21"/>
        <v>1881.34</v>
      </c>
      <c r="P163" s="45">
        <f t="shared" si="23"/>
        <v>18.682621648460774</v>
      </c>
      <c r="Q163" s="45">
        <f t="shared" si="22"/>
        <v>0.47457225225225225</v>
      </c>
      <c r="S163" s="43"/>
    </row>
    <row r="164" spans="1:19" x14ac:dyDescent="0.25">
      <c r="A164" s="72">
        <f t="shared" si="15"/>
        <v>40466</v>
      </c>
      <c r="B164" s="73" t="s">
        <v>67</v>
      </c>
      <c r="C164" s="73" t="s">
        <v>248</v>
      </c>
      <c r="D164" s="73" t="s">
        <v>249</v>
      </c>
      <c r="E164" s="73" t="s">
        <v>271</v>
      </c>
      <c r="F164" s="73" t="s">
        <v>272</v>
      </c>
      <c r="G164" s="73" t="s">
        <v>34</v>
      </c>
      <c r="H164" t="s">
        <v>38</v>
      </c>
      <c r="I164">
        <v>650</v>
      </c>
      <c r="J164" s="43">
        <v>3196</v>
      </c>
      <c r="K164" s="16">
        <v>0.24</v>
      </c>
      <c r="L164" s="16">
        <f t="shared" si="18"/>
        <v>31.737835153922543</v>
      </c>
      <c r="M164" s="16">
        <f t="shared" si="19"/>
        <v>0.80619819819819816</v>
      </c>
      <c r="N164" s="44">
        <f t="shared" si="20"/>
        <v>156</v>
      </c>
      <c r="O164" s="44">
        <f t="shared" si="21"/>
        <v>3352</v>
      </c>
      <c r="P164" s="45">
        <f t="shared" si="23"/>
        <v>33.286991062562066</v>
      </c>
      <c r="Q164" s="45">
        <f t="shared" si="22"/>
        <v>0.84554954954954953</v>
      </c>
      <c r="S164" s="43"/>
    </row>
    <row r="165" spans="1:19" x14ac:dyDescent="0.25">
      <c r="A165" s="72">
        <f t="shared" si="15"/>
        <v>40466</v>
      </c>
      <c r="B165" s="73" t="s">
        <v>67</v>
      </c>
      <c r="C165" s="73" t="s">
        <v>248</v>
      </c>
      <c r="D165" s="73" t="s">
        <v>249</v>
      </c>
      <c r="E165" s="73" t="s">
        <v>273</v>
      </c>
      <c r="F165" s="73" t="s">
        <v>274</v>
      </c>
      <c r="G165" s="73" t="s">
        <v>34</v>
      </c>
      <c r="H165" t="s">
        <v>38</v>
      </c>
      <c r="I165">
        <v>417</v>
      </c>
      <c r="J165" s="43">
        <v>2760</v>
      </c>
      <c r="K165" s="16">
        <v>0.24</v>
      </c>
      <c r="L165" s="16">
        <f t="shared" si="18"/>
        <v>27.408142999006952</v>
      </c>
      <c r="M165" s="16">
        <f t="shared" si="19"/>
        <v>0.69621621621621621</v>
      </c>
      <c r="N165" s="44">
        <f t="shared" si="20"/>
        <v>100.08</v>
      </c>
      <c r="O165" s="44">
        <f t="shared" si="21"/>
        <v>2860.08</v>
      </c>
      <c r="P165" s="45">
        <f t="shared" si="23"/>
        <v>28.401986097318765</v>
      </c>
      <c r="Q165" s="45">
        <f t="shared" si="22"/>
        <v>0.72146162162162164</v>
      </c>
      <c r="S165" s="43"/>
    </row>
    <row r="166" spans="1:19" x14ac:dyDescent="0.25">
      <c r="A166" s="72">
        <f t="shared" si="15"/>
        <v>40466</v>
      </c>
      <c r="B166" s="73" t="s">
        <v>67</v>
      </c>
      <c r="C166" s="73" t="s">
        <v>246</v>
      </c>
      <c r="D166" s="73" t="s">
        <v>247</v>
      </c>
      <c r="E166" s="73" t="s">
        <v>275</v>
      </c>
      <c r="F166" s="73" t="s">
        <v>276</v>
      </c>
      <c r="G166" s="73" t="s">
        <v>34</v>
      </c>
      <c r="H166" t="s">
        <v>36</v>
      </c>
      <c r="I166">
        <v>626</v>
      </c>
      <c r="J166" s="43">
        <v>2938</v>
      </c>
      <c r="K166" s="16">
        <v>0.18</v>
      </c>
      <c r="L166" s="16">
        <f t="shared" si="18"/>
        <v>29.175769612711022</v>
      </c>
      <c r="M166" s="16">
        <f t="shared" si="19"/>
        <v>0.74111711711711714</v>
      </c>
      <c r="N166" s="44">
        <f t="shared" si="20"/>
        <v>112.67999999999999</v>
      </c>
      <c r="O166" s="44">
        <f t="shared" si="21"/>
        <v>3050.68</v>
      </c>
      <c r="P166" s="45">
        <f t="shared" si="23"/>
        <v>30.294736842105262</v>
      </c>
      <c r="Q166" s="45">
        <f t="shared" si="22"/>
        <v>0.76954090090090088</v>
      </c>
      <c r="S166" s="43"/>
    </row>
    <row r="167" spans="1:19" x14ac:dyDescent="0.25">
      <c r="A167" s="72">
        <f t="shared" si="15"/>
        <v>40466</v>
      </c>
      <c r="B167" s="73" t="s">
        <v>67</v>
      </c>
      <c r="C167" s="73" t="s">
        <v>246</v>
      </c>
      <c r="D167" s="73" t="s">
        <v>247</v>
      </c>
      <c r="E167" s="73" t="s">
        <v>263</v>
      </c>
      <c r="F167" s="73" t="s">
        <v>264</v>
      </c>
      <c r="G167" s="73" t="s">
        <v>34</v>
      </c>
      <c r="H167" t="s">
        <v>36</v>
      </c>
      <c r="I167">
        <v>1823</v>
      </c>
      <c r="J167" s="43">
        <v>4372</v>
      </c>
      <c r="K167" s="16">
        <v>0.18</v>
      </c>
      <c r="L167" s="16">
        <f t="shared" si="18"/>
        <v>43.416087388282023</v>
      </c>
      <c r="M167" s="16">
        <f t="shared" si="19"/>
        <v>1.1028468468468469</v>
      </c>
      <c r="N167" s="44">
        <f t="shared" si="20"/>
        <v>328.14</v>
      </c>
      <c r="O167" s="44">
        <f t="shared" si="21"/>
        <v>4700.1400000000003</v>
      </c>
      <c r="P167" s="45">
        <f t="shared" si="23"/>
        <v>46.6746772591857</v>
      </c>
      <c r="Q167" s="45">
        <f t="shared" si="22"/>
        <v>1.1856209009009011</v>
      </c>
      <c r="S167" s="43"/>
    </row>
    <row r="168" spans="1:19" x14ac:dyDescent="0.25">
      <c r="A168" s="72">
        <f t="shared" si="15"/>
        <v>40466</v>
      </c>
      <c r="B168" s="73" t="s">
        <v>18</v>
      </c>
      <c r="C168" s="73" t="s">
        <v>250</v>
      </c>
      <c r="D168" s="73" t="s">
        <v>251</v>
      </c>
      <c r="E168" s="73" t="s">
        <v>265</v>
      </c>
      <c r="F168" s="73" t="s">
        <v>266</v>
      </c>
      <c r="G168" s="73" t="s">
        <v>34</v>
      </c>
      <c r="H168" t="s">
        <v>39</v>
      </c>
      <c r="I168">
        <v>1295</v>
      </c>
      <c r="J168" s="43">
        <v>3316</v>
      </c>
      <c r="K168" s="16">
        <v>0.1265</v>
      </c>
      <c r="L168" s="16">
        <f t="shared" si="18"/>
        <v>32.929493545183711</v>
      </c>
      <c r="M168" s="16">
        <f t="shared" si="19"/>
        <v>0.89621621621621617</v>
      </c>
      <c r="N168" s="44">
        <f t="shared" si="20"/>
        <v>163.8175</v>
      </c>
      <c r="O168" s="44">
        <f t="shared" si="21"/>
        <v>3479.8175000000001</v>
      </c>
      <c r="P168" s="45">
        <f t="shared" si="23"/>
        <v>34.556281032770606</v>
      </c>
      <c r="Q168" s="45">
        <f t="shared" si="22"/>
        <v>0.94049121621621623</v>
      </c>
      <c r="S168" s="43"/>
    </row>
    <row r="169" spans="1:19" x14ac:dyDescent="0.25">
      <c r="A169" s="72">
        <f t="shared" ref="A169:A232" si="24">IF(B169&lt;&gt;"", DATE(2010, ROUNDUP((ROW(A169)-1)*(1/38), 0)+5, 15), "")</f>
        <v>40466</v>
      </c>
      <c r="B169" s="73" t="s">
        <v>18</v>
      </c>
      <c r="C169" s="73" t="s">
        <v>244</v>
      </c>
      <c r="D169" s="73" t="s">
        <v>245</v>
      </c>
      <c r="E169" s="73" t="s">
        <v>277</v>
      </c>
      <c r="F169" s="73" t="s">
        <v>278</v>
      </c>
      <c r="G169" s="73" t="s">
        <v>34</v>
      </c>
      <c r="H169" t="s">
        <v>38</v>
      </c>
      <c r="I169">
        <v>615</v>
      </c>
      <c r="J169" s="43">
        <v>2921</v>
      </c>
      <c r="K169" s="16">
        <v>0.24</v>
      </c>
      <c r="L169" s="16">
        <f t="shared" si="18"/>
        <v>29.006951340615689</v>
      </c>
      <c r="M169" s="16">
        <f t="shared" si="19"/>
        <v>0.7894594594594595</v>
      </c>
      <c r="N169" s="44">
        <f t="shared" si="20"/>
        <v>147.6</v>
      </c>
      <c r="O169" s="44">
        <f t="shared" si="21"/>
        <v>3068.6</v>
      </c>
      <c r="P169" s="45">
        <f t="shared" si="23"/>
        <v>30.47269116186693</v>
      </c>
      <c r="Q169" s="45">
        <f t="shared" si="22"/>
        <v>0.8293513513513513</v>
      </c>
      <c r="S169" s="43"/>
    </row>
    <row r="170" spans="1:19" x14ac:dyDescent="0.25">
      <c r="A170" s="72">
        <f t="shared" si="24"/>
        <v>40466</v>
      </c>
      <c r="B170" s="73" t="s">
        <v>18</v>
      </c>
      <c r="C170" s="73" t="s">
        <v>248</v>
      </c>
      <c r="D170" s="73" t="s">
        <v>249</v>
      </c>
      <c r="E170" s="73" t="s">
        <v>268</v>
      </c>
      <c r="F170" s="73" t="s">
        <v>269</v>
      </c>
      <c r="G170" s="73" t="s">
        <v>34</v>
      </c>
      <c r="H170" t="s">
        <v>38</v>
      </c>
      <c r="I170">
        <v>872</v>
      </c>
      <c r="J170" s="43">
        <v>3830</v>
      </c>
      <c r="K170" s="16">
        <v>0.24</v>
      </c>
      <c r="L170" s="16">
        <f t="shared" si="18"/>
        <v>38.033763654419069</v>
      </c>
      <c r="M170" s="16">
        <f t="shared" si="19"/>
        <v>1.0351351351351352</v>
      </c>
      <c r="N170" s="44">
        <f t="shared" si="20"/>
        <v>209.28</v>
      </c>
      <c r="O170" s="44">
        <f t="shared" si="21"/>
        <v>4039.28</v>
      </c>
      <c r="P170" s="45">
        <f t="shared" si="23"/>
        <v>40.112015888778551</v>
      </c>
      <c r="Q170" s="45">
        <f t="shared" si="22"/>
        <v>1.0916972972972974</v>
      </c>
      <c r="S170" s="43"/>
    </row>
    <row r="171" spans="1:19" x14ac:dyDescent="0.25">
      <c r="A171" s="72">
        <f t="shared" si="24"/>
        <v>40466</v>
      </c>
      <c r="B171" s="73" t="s">
        <v>18</v>
      </c>
      <c r="C171" s="73" t="s">
        <v>248</v>
      </c>
      <c r="D171" s="73" t="s">
        <v>249</v>
      </c>
      <c r="E171" s="73" t="s">
        <v>277</v>
      </c>
      <c r="F171" s="73" t="s">
        <v>278</v>
      </c>
      <c r="G171" s="73" t="s">
        <v>34</v>
      </c>
      <c r="H171" t="s">
        <v>38</v>
      </c>
      <c r="I171">
        <v>417</v>
      </c>
      <c r="J171" s="43">
        <v>2613</v>
      </c>
      <c r="K171" s="16">
        <v>0.24</v>
      </c>
      <c r="L171" s="16">
        <f t="shared" si="18"/>
        <v>25.948361469712015</v>
      </c>
      <c r="M171" s="16">
        <f t="shared" si="19"/>
        <v>0.70621621621621622</v>
      </c>
      <c r="N171" s="44">
        <f t="shared" si="20"/>
        <v>100.08</v>
      </c>
      <c r="O171" s="44">
        <f t="shared" si="21"/>
        <v>2713.08</v>
      </c>
      <c r="P171" s="45">
        <f t="shared" si="23"/>
        <v>26.942204568023833</v>
      </c>
      <c r="Q171" s="45">
        <f t="shared" si="22"/>
        <v>0.73326486486486486</v>
      </c>
      <c r="S171" s="43"/>
    </row>
    <row r="172" spans="1:19" x14ac:dyDescent="0.25">
      <c r="A172" s="72">
        <f t="shared" si="24"/>
        <v>40466</v>
      </c>
      <c r="B172" s="73" t="s">
        <v>18</v>
      </c>
      <c r="C172" s="73" t="s">
        <v>242</v>
      </c>
      <c r="D172" s="73" t="s">
        <v>243</v>
      </c>
      <c r="E172" s="73" t="s">
        <v>265</v>
      </c>
      <c r="F172" s="73" t="s">
        <v>266</v>
      </c>
      <c r="G172" s="73" t="s">
        <v>34</v>
      </c>
      <c r="H172" t="s">
        <v>36</v>
      </c>
      <c r="I172">
        <v>1006</v>
      </c>
      <c r="J172" s="43">
        <v>3156</v>
      </c>
      <c r="K172" s="16">
        <v>0.18</v>
      </c>
      <c r="L172" s="16">
        <f t="shared" si="18"/>
        <v>31.340615690168818</v>
      </c>
      <c r="M172" s="16">
        <f t="shared" si="19"/>
        <v>0.85297297297297292</v>
      </c>
      <c r="N172" s="44">
        <f t="shared" si="20"/>
        <v>181.07999999999998</v>
      </c>
      <c r="O172" s="44">
        <f t="shared" si="21"/>
        <v>3337.08</v>
      </c>
      <c r="P172" s="45">
        <f t="shared" si="23"/>
        <v>33.138828202581927</v>
      </c>
      <c r="Q172" s="45">
        <f t="shared" si="22"/>
        <v>0.90191351351351345</v>
      </c>
      <c r="S172" s="43"/>
    </row>
    <row r="173" spans="1:19" x14ac:dyDescent="0.25">
      <c r="A173" s="72">
        <f t="shared" si="24"/>
        <v>40466</v>
      </c>
      <c r="B173" s="73" t="s">
        <v>0</v>
      </c>
      <c r="C173" s="73" t="s">
        <v>252</v>
      </c>
      <c r="D173" s="73" t="s">
        <v>117</v>
      </c>
      <c r="E173" s="73" t="s">
        <v>279</v>
      </c>
      <c r="F173" s="73" t="s">
        <v>280</v>
      </c>
      <c r="G173" s="73" t="s">
        <v>35</v>
      </c>
      <c r="H173" t="s">
        <v>37</v>
      </c>
      <c r="I173">
        <v>880</v>
      </c>
      <c r="J173" s="43">
        <v>2868</v>
      </c>
      <c r="K173" s="16">
        <v>0.43</v>
      </c>
      <c r="L173" s="16">
        <f t="shared" si="18"/>
        <v>28.480635551142004</v>
      </c>
      <c r="M173" s="16">
        <f t="shared" si="19"/>
        <v>0.7751351351351351</v>
      </c>
      <c r="N173" s="44">
        <f t="shared" si="20"/>
        <v>378.4</v>
      </c>
      <c r="O173" s="44">
        <f t="shared" si="21"/>
        <v>3246.4</v>
      </c>
      <c r="P173" s="45">
        <f t="shared" si="23"/>
        <v>32.238331678252237</v>
      </c>
      <c r="Q173" s="45">
        <f t="shared" si="22"/>
        <v>0.87740540540540546</v>
      </c>
      <c r="S173" s="43"/>
    </row>
    <row r="174" spans="1:19" x14ac:dyDescent="0.25">
      <c r="A174" s="72">
        <f t="shared" si="24"/>
        <v>40466</v>
      </c>
      <c r="B174" s="73" t="s">
        <v>0</v>
      </c>
      <c r="C174" s="73" t="s">
        <v>359</v>
      </c>
      <c r="D174" s="73" t="s">
        <v>235</v>
      </c>
      <c r="E174" s="73" t="s">
        <v>267</v>
      </c>
      <c r="F174" s="73" t="s">
        <v>241</v>
      </c>
      <c r="G174" s="73" t="s">
        <v>35</v>
      </c>
      <c r="H174" t="s">
        <v>37</v>
      </c>
      <c r="I174">
        <v>685</v>
      </c>
      <c r="J174" s="43">
        <v>2867</v>
      </c>
      <c r="K174" s="16">
        <v>0.43</v>
      </c>
      <c r="L174" s="16">
        <f t="shared" si="18"/>
        <v>28.470705064548163</v>
      </c>
      <c r="M174" s="16">
        <f t="shared" si="19"/>
        <v>0.77486486486486483</v>
      </c>
      <c r="N174" s="44">
        <f t="shared" si="20"/>
        <v>294.55</v>
      </c>
      <c r="O174" s="44">
        <f t="shared" si="21"/>
        <v>3161.55</v>
      </c>
      <c r="P174" s="45">
        <f t="shared" si="23"/>
        <v>31.395729890764649</v>
      </c>
      <c r="Q174" s="45">
        <f t="shared" si="22"/>
        <v>0.85447297297297298</v>
      </c>
      <c r="S174" s="43"/>
    </row>
    <row r="175" spans="1:19" x14ac:dyDescent="0.25">
      <c r="A175" s="72">
        <f t="shared" si="24"/>
        <v>40466</v>
      </c>
      <c r="B175" s="73" t="s">
        <v>0</v>
      </c>
      <c r="C175" s="73" t="s">
        <v>253</v>
      </c>
      <c r="D175" s="73" t="s">
        <v>243</v>
      </c>
      <c r="E175" s="73" t="s">
        <v>281</v>
      </c>
      <c r="F175" s="73" t="s">
        <v>282</v>
      </c>
      <c r="G175" s="73" t="s">
        <v>35</v>
      </c>
      <c r="H175" t="s">
        <v>38</v>
      </c>
      <c r="I175">
        <v>812</v>
      </c>
      <c r="J175" s="43">
        <v>3497</v>
      </c>
      <c r="K175" s="16">
        <v>0.24</v>
      </c>
      <c r="L175" s="16">
        <f t="shared" si="18"/>
        <v>34.726911618669313</v>
      </c>
      <c r="M175" s="16">
        <f t="shared" si="19"/>
        <v>0.94513513513513514</v>
      </c>
      <c r="N175" s="44">
        <f t="shared" si="20"/>
        <v>194.88</v>
      </c>
      <c r="O175" s="44">
        <f t="shared" si="21"/>
        <v>3691.88</v>
      </c>
      <c r="P175" s="45">
        <f t="shared" si="23"/>
        <v>36.662164846077459</v>
      </c>
      <c r="Q175" s="45">
        <f t="shared" si="22"/>
        <v>0.99780540540540541</v>
      </c>
      <c r="S175" s="43"/>
    </row>
    <row r="176" spans="1:19" x14ac:dyDescent="0.25">
      <c r="A176" s="72">
        <f t="shared" si="24"/>
        <v>40466</v>
      </c>
      <c r="B176" s="73" t="s">
        <v>0</v>
      </c>
      <c r="C176" s="73" t="s">
        <v>236</v>
      </c>
      <c r="D176" s="73" t="s">
        <v>237</v>
      </c>
      <c r="E176" s="73" t="s">
        <v>279</v>
      </c>
      <c r="F176" s="73" t="s">
        <v>280</v>
      </c>
      <c r="G176" s="73" t="s">
        <v>35</v>
      </c>
      <c r="H176" t="s">
        <v>37</v>
      </c>
      <c r="I176">
        <v>1520</v>
      </c>
      <c r="J176" s="43">
        <v>4131</v>
      </c>
      <c r="K176" s="16">
        <v>0.43</v>
      </c>
      <c r="L176" s="16">
        <f t="shared" si="18"/>
        <v>41.022840119165835</v>
      </c>
      <c r="M176" s="16">
        <f t="shared" si="19"/>
        <v>1.1164864864864865</v>
      </c>
      <c r="N176" s="44">
        <f t="shared" si="20"/>
        <v>653.6</v>
      </c>
      <c r="O176" s="44">
        <f t="shared" si="21"/>
        <v>4784.6000000000004</v>
      </c>
      <c r="P176" s="45">
        <f t="shared" si="23"/>
        <v>47.513406156901688</v>
      </c>
      <c r="Q176" s="45">
        <f t="shared" si="22"/>
        <v>1.2931351351351352</v>
      </c>
      <c r="S176" s="43"/>
    </row>
    <row r="177" spans="1:19" x14ac:dyDescent="0.25">
      <c r="A177" s="72">
        <f t="shared" si="24"/>
        <v>40466</v>
      </c>
      <c r="B177" s="73" t="s">
        <v>0</v>
      </c>
      <c r="C177" s="73" t="s">
        <v>236</v>
      </c>
      <c r="D177" s="73" t="s">
        <v>237</v>
      </c>
      <c r="E177" s="73" t="s">
        <v>267</v>
      </c>
      <c r="F177" s="73" t="s">
        <v>241</v>
      </c>
      <c r="G177" s="73" t="s">
        <v>35</v>
      </c>
      <c r="H177" t="s">
        <v>37</v>
      </c>
      <c r="I177">
        <v>1583</v>
      </c>
      <c r="J177" s="43">
        <f>SUM(2591+2455)</f>
        <v>5046</v>
      </c>
      <c r="K177" s="16">
        <v>0.43</v>
      </c>
      <c r="L177" s="16">
        <f t="shared" si="18"/>
        <v>50.109235352532274</v>
      </c>
      <c r="M177" s="16">
        <f t="shared" si="19"/>
        <v>1.3637837837837838</v>
      </c>
      <c r="N177" s="44">
        <f t="shared" si="20"/>
        <v>680.68999999999994</v>
      </c>
      <c r="O177" s="44">
        <f t="shared" si="21"/>
        <v>5726.69</v>
      </c>
      <c r="P177" s="45">
        <f t="shared" si="23"/>
        <v>56.868818272095325</v>
      </c>
      <c r="Q177" s="45">
        <f t="shared" si="22"/>
        <v>1.547754054054054</v>
      </c>
      <c r="S177" s="43"/>
    </row>
    <row r="178" spans="1:19" x14ac:dyDescent="0.25">
      <c r="A178" s="72">
        <f t="shared" si="24"/>
        <v>40466</v>
      </c>
      <c r="B178" s="73" t="s">
        <v>0</v>
      </c>
      <c r="C178" s="73" t="s">
        <v>358</v>
      </c>
      <c r="D178" s="73" t="s">
        <v>235</v>
      </c>
      <c r="E178" s="73" t="s">
        <v>279</v>
      </c>
      <c r="F178" s="73" t="s">
        <v>280</v>
      </c>
      <c r="G178" s="73" t="s">
        <v>35</v>
      </c>
      <c r="H178" t="s">
        <v>36</v>
      </c>
      <c r="I178">
        <v>1599</v>
      </c>
      <c r="J178" s="43">
        <v>4510</v>
      </c>
      <c r="K178" s="16">
        <v>0.18</v>
      </c>
      <c r="L178" s="16">
        <f t="shared" si="18"/>
        <v>44.786494538232375</v>
      </c>
      <c r="M178" s="16">
        <f t="shared" si="19"/>
        <v>1.2189189189189189</v>
      </c>
      <c r="N178" s="44">
        <f t="shared" si="20"/>
        <v>287.82</v>
      </c>
      <c r="O178" s="44">
        <f t="shared" si="21"/>
        <v>4797.82</v>
      </c>
      <c r="P178" s="45">
        <f t="shared" si="23"/>
        <v>47.64468718967229</v>
      </c>
      <c r="Q178" s="45">
        <f t="shared" si="22"/>
        <v>1.296708108108108</v>
      </c>
      <c r="S178" s="43"/>
    </row>
    <row r="179" spans="1:19" x14ac:dyDescent="0.25">
      <c r="A179" s="72">
        <f t="shared" si="24"/>
        <v>40466</v>
      </c>
      <c r="B179" s="73" t="s">
        <v>67</v>
      </c>
      <c r="C179" s="73" t="s">
        <v>250</v>
      </c>
      <c r="D179" s="73" t="s">
        <v>251</v>
      </c>
      <c r="E179" s="73" t="s">
        <v>279</v>
      </c>
      <c r="F179" s="73" t="s">
        <v>280</v>
      </c>
      <c r="G179" s="73" t="s">
        <v>35</v>
      </c>
      <c r="H179" t="s">
        <v>37</v>
      </c>
      <c r="I179">
        <v>1851</v>
      </c>
      <c r="J179" s="43">
        <v>3920</v>
      </c>
      <c r="K179" s="16">
        <v>0.43</v>
      </c>
      <c r="L179" s="16">
        <f t="shared" si="18"/>
        <v>38.927507447864947</v>
      </c>
      <c r="M179" s="16">
        <f t="shared" si="19"/>
        <v>0.98882882882882883</v>
      </c>
      <c r="N179" s="44">
        <f t="shared" si="20"/>
        <v>795.93</v>
      </c>
      <c r="O179" s="44">
        <f t="shared" si="21"/>
        <v>4715.93</v>
      </c>
      <c r="P179" s="45">
        <f t="shared" si="23"/>
        <v>46.831479642502487</v>
      </c>
      <c r="Q179" s="45">
        <f t="shared" si="22"/>
        <v>1.189603963963964</v>
      </c>
      <c r="S179" s="43"/>
    </row>
    <row r="180" spans="1:19" x14ac:dyDescent="0.25">
      <c r="A180" s="72">
        <f t="shared" si="24"/>
        <v>40466</v>
      </c>
      <c r="B180" s="73" t="s">
        <v>67</v>
      </c>
      <c r="C180" s="73" t="s">
        <v>238</v>
      </c>
      <c r="D180" s="73" t="s">
        <v>239</v>
      </c>
      <c r="E180" s="73" t="s">
        <v>283</v>
      </c>
      <c r="F180" s="73" t="s">
        <v>284</v>
      </c>
      <c r="G180" s="73" t="s">
        <v>35</v>
      </c>
      <c r="H180" t="s">
        <v>37</v>
      </c>
      <c r="I180">
        <v>1695</v>
      </c>
      <c r="J180" s="43">
        <v>3920</v>
      </c>
      <c r="K180" s="16">
        <v>0.43</v>
      </c>
      <c r="L180" s="16">
        <f t="shared" si="18"/>
        <v>38.927507447864947</v>
      </c>
      <c r="M180" s="16">
        <f t="shared" si="19"/>
        <v>0.98882882882882883</v>
      </c>
      <c r="N180" s="44">
        <f t="shared" si="20"/>
        <v>728.85</v>
      </c>
      <c r="O180" s="44">
        <f t="shared" si="21"/>
        <v>4648.8500000000004</v>
      </c>
      <c r="P180" s="45">
        <f t="shared" si="23"/>
        <v>46.165342601787486</v>
      </c>
      <c r="Q180" s="45">
        <f t="shared" si="22"/>
        <v>1.172682882882883</v>
      </c>
      <c r="S180" s="43"/>
    </row>
    <row r="181" spans="1:19" x14ac:dyDescent="0.25">
      <c r="A181" s="72">
        <f t="shared" si="24"/>
        <v>40466</v>
      </c>
      <c r="B181" s="73" t="s">
        <v>67</v>
      </c>
      <c r="C181" s="73" t="s">
        <v>242</v>
      </c>
      <c r="D181" s="73" t="s">
        <v>243</v>
      </c>
      <c r="E181" s="73" t="s">
        <v>265</v>
      </c>
      <c r="F181" s="73" t="s">
        <v>266</v>
      </c>
      <c r="G181" s="73" t="s">
        <v>35</v>
      </c>
      <c r="H181" t="s">
        <v>36</v>
      </c>
      <c r="I181">
        <v>1006</v>
      </c>
      <c r="J181" s="43">
        <v>2677</v>
      </c>
      <c r="K181" s="16">
        <v>0.18</v>
      </c>
      <c r="L181" s="16">
        <f t="shared" si="18"/>
        <v>26.583912611717974</v>
      </c>
      <c r="M181" s="16">
        <f t="shared" si="19"/>
        <v>0.67527927927927933</v>
      </c>
      <c r="N181" s="44">
        <f t="shared" si="20"/>
        <v>181.07999999999998</v>
      </c>
      <c r="O181" s="44">
        <f t="shared" si="21"/>
        <v>2858.08</v>
      </c>
      <c r="P181" s="45">
        <f t="shared" si="23"/>
        <v>28.382125124131083</v>
      </c>
      <c r="Q181" s="45">
        <f t="shared" si="22"/>
        <v>0.72095711711711707</v>
      </c>
      <c r="S181" s="43"/>
    </row>
    <row r="182" spans="1:19" x14ac:dyDescent="0.25">
      <c r="A182" s="72">
        <f t="shared" si="24"/>
        <v>40466</v>
      </c>
      <c r="B182" s="73" t="s">
        <v>67</v>
      </c>
      <c r="C182" s="73" t="s">
        <v>254</v>
      </c>
      <c r="D182" s="73" t="s">
        <v>255</v>
      </c>
      <c r="E182" s="73" t="s">
        <v>267</v>
      </c>
      <c r="F182" s="73" t="s">
        <v>241</v>
      </c>
      <c r="G182" s="73" t="s">
        <v>35</v>
      </c>
      <c r="H182" t="s">
        <v>37</v>
      </c>
      <c r="I182">
        <v>988</v>
      </c>
      <c r="J182" s="43">
        <v>2800</v>
      </c>
      <c r="K182" s="16">
        <v>0.43</v>
      </c>
      <c r="L182" s="16">
        <f t="shared" si="18"/>
        <v>27.805362462760673</v>
      </c>
      <c r="M182" s="16">
        <f t="shared" si="19"/>
        <v>0.70630630630630631</v>
      </c>
      <c r="N182" s="44">
        <f t="shared" si="20"/>
        <v>424.84</v>
      </c>
      <c r="O182" s="44">
        <f t="shared" si="21"/>
        <v>3224.84</v>
      </c>
      <c r="P182" s="45">
        <f t="shared" si="23"/>
        <v>32.024230387288981</v>
      </c>
      <c r="Q182" s="45">
        <f t="shared" si="22"/>
        <v>0.81347315315315316</v>
      </c>
      <c r="S182" s="43"/>
    </row>
    <row r="183" spans="1:19" x14ac:dyDescent="0.25">
      <c r="A183" s="72">
        <f t="shared" si="24"/>
        <v>40466</v>
      </c>
      <c r="B183" s="73" t="s">
        <v>67</v>
      </c>
      <c r="C183" s="73" t="s">
        <v>246</v>
      </c>
      <c r="D183" s="73" t="s">
        <v>247</v>
      </c>
      <c r="E183" s="73" t="s">
        <v>240</v>
      </c>
      <c r="F183" s="73" t="s">
        <v>241</v>
      </c>
      <c r="G183" s="73" t="s">
        <v>35</v>
      </c>
      <c r="H183" t="s">
        <v>36</v>
      </c>
      <c r="I183">
        <v>787</v>
      </c>
      <c r="J183" s="43">
        <v>3330</v>
      </c>
      <c r="K183" s="16">
        <v>0.18</v>
      </c>
      <c r="L183" s="16">
        <f t="shared" si="18"/>
        <v>33.068520357497519</v>
      </c>
      <c r="M183" s="16">
        <f t="shared" si="19"/>
        <v>0.84</v>
      </c>
      <c r="N183" s="44">
        <f t="shared" si="20"/>
        <v>141.66</v>
      </c>
      <c r="O183" s="44">
        <f t="shared" si="21"/>
        <v>3471.66</v>
      </c>
      <c r="P183" s="45">
        <f t="shared" si="23"/>
        <v>34.475273088381329</v>
      </c>
      <c r="Q183" s="45">
        <f t="shared" si="22"/>
        <v>0.87573405405405402</v>
      </c>
      <c r="S183" s="43"/>
    </row>
    <row r="184" spans="1:19" x14ac:dyDescent="0.25">
      <c r="A184" s="72">
        <f t="shared" si="24"/>
        <v>40466</v>
      </c>
      <c r="B184" s="73" t="s">
        <v>67</v>
      </c>
      <c r="C184" s="73" t="s">
        <v>250</v>
      </c>
      <c r="D184" s="73" t="s">
        <v>251</v>
      </c>
      <c r="E184" s="73" t="s">
        <v>283</v>
      </c>
      <c r="F184" s="73" t="s">
        <v>284</v>
      </c>
      <c r="G184" s="73" t="s">
        <v>35</v>
      </c>
      <c r="H184" t="s">
        <v>37</v>
      </c>
      <c r="I184">
        <v>1836</v>
      </c>
      <c r="J184" s="43">
        <v>3920</v>
      </c>
      <c r="K184" s="16">
        <v>0.43</v>
      </c>
      <c r="L184" s="16">
        <f t="shared" si="18"/>
        <v>38.927507447864947</v>
      </c>
      <c r="M184" s="16">
        <f t="shared" si="19"/>
        <v>0.98882882882882883</v>
      </c>
      <c r="N184" s="44">
        <f t="shared" si="20"/>
        <v>789.48</v>
      </c>
      <c r="O184" s="44">
        <f t="shared" si="21"/>
        <v>4709.4799999999996</v>
      </c>
      <c r="P184" s="45">
        <f t="shared" si="23"/>
        <v>46.767428003972192</v>
      </c>
      <c r="Q184" s="45">
        <f t="shared" si="22"/>
        <v>1.1879769369369368</v>
      </c>
      <c r="S184" s="43"/>
    </row>
    <row r="185" spans="1:19" x14ac:dyDescent="0.25">
      <c r="A185" s="72">
        <f t="shared" si="24"/>
        <v>40466</v>
      </c>
      <c r="B185" s="73" t="s">
        <v>67</v>
      </c>
      <c r="C185" s="73" t="s">
        <v>256</v>
      </c>
      <c r="D185" s="73" t="s">
        <v>247</v>
      </c>
      <c r="E185" s="73" t="s">
        <v>285</v>
      </c>
      <c r="F185" s="73" t="s">
        <v>264</v>
      </c>
      <c r="G185" s="73" t="s">
        <v>35</v>
      </c>
      <c r="H185" t="s">
        <v>37</v>
      </c>
      <c r="I185">
        <v>1899</v>
      </c>
      <c r="J185" s="43">
        <v>3400</v>
      </c>
      <c r="K185" s="16">
        <v>0.43</v>
      </c>
      <c r="L185" s="16">
        <f t="shared" si="18"/>
        <v>33.763654419066533</v>
      </c>
      <c r="M185" s="16">
        <f t="shared" si="19"/>
        <v>0.85765765765765767</v>
      </c>
      <c r="N185" s="44">
        <f t="shared" si="20"/>
        <v>816.56999999999994</v>
      </c>
      <c r="O185" s="44">
        <f t="shared" si="21"/>
        <v>4216.57</v>
      </c>
      <c r="P185" s="45">
        <f t="shared" si="23"/>
        <v>41.872591857000991</v>
      </c>
      <c r="Q185" s="45">
        <f t="shared" si="22"/>
        <v>1.0636392792792793</v>
      </c>
      <c r="S185" s="43"/>
    </row>
    <row r="186" spans="1:19" x14ac:dyDescent="0.25">
      <c r="A186" s="72">
        <f t="shared" si="24"/>
        <v>40466</v>
      </c>
      <c r="B186" s="73" t="s">
        <v>18</v>
      </c>
      <c r="C186" s="73" t="s">
        <v>238</v>
      </c>
      <c r="D186" s="73" t="s">
        <v>239</v>
      </c>
      <c r="E186" s="73" t="s">
        <v>283</v>
      </c>
      <c r="F186" s="73" t="s">
        <v>284</v>
      </c>
      <c r="G186" s="73" t="s">
        <v>35</v>
      </c>
      <c r="H186" t="s">
        <v>37</v>
      </c>
      <c r="I186">
        <v>1695</v>
      </c>
      <c r="J186" s="43">
        <v>4320</v>
      </c>
      <c r="K186" s="16">
        <v>0.43</v>
      </c>
      <c r="L186" s="16">
        <f t="shared" si="18"/>
        <v>42.899702085402183</v>
      </c>
      <c r="M186" s="16">
        <f t="shared" si="19"/>
        <v>1.1675675675675676</v>
      </c>
      <c r="N186" s="44">
        <f t="shared" si="20"/>
        <v>728.85</v>
      </c>
      <c r="O186" s="44">
        <f t="shared" si="21"/>
        <v>5048.8500000000004</v>
      </c>
      <c r="P186" s="45">
        <f t="shared" si="23"/>
        <v>50.137537239324729</v>
      </c>
      <c r="Q186" s="45">
        <f t="shared" si="22"/>
        <v>1.3645540540540542</v>
      </c>
      <c r="S186" s="43"/>
    </row>
    <row r="187" spans="1:19" x14ac:dyDescent="0.25">
      <c r="A187" s="72">
        <f t="shared" si="24"/>
        <v>40466</v>
      </c>
      <c r="B187" s="73" t="s">
        <v>18</v>
      </c>
      <c r="C187" s="73" t="s">
        <v>250</v>
      </c>
      <c r="D187" s="73" t="s">
        <v>251</v>
      </c>
      <c r="E187" s="73" t="s">
        <v>279</v>
      </c>
      <c r="F187" s="73" t="s">
        <v>280</v>
      </c>
      <c r="G187" s="73" t="s">
        <v>35</v>
      </c>
      <c r="H187" t="s">
        <v>37</v>
      </c>
      <c r="I187">
        <v>1851</v>
      </c>
      <c r="J187" s="43">
        <v>4270</v>
      </c>
      <c r="K187" s="16">
        <v>0.43</v>
      </c>
      <c r="L187" s="16">
        <f t="shared" si="18"/>
        <v>42.403177755710026</v>
      </c>
      <c r="M187" s="16">
        <f t="shared" si="19"/>
        <v>1.154054054054054</v>
      </c>
      <c r="N187" s="44">
        <f t="shared" si="20"/>
        <v>795.93</v>
      </c>
      <c r="O187" s="44">
        <f t="shared" si="21"/>
        <v>5065.93</v>
      </c>
      <c r="P187" s="45">
        <f t="shared" si="23"/>
        <v>50.307149950347565</v>
      </c>
      <c r="Q187" s="45">
        <f t="shared" si="22"/>
        <v>1.3691702702702704</v>
      </c>
      <c r="S187" s="43"/>
    </row>
    <row r="188" spans="1:19" x14ac:dyDescent="0.25">
      <c r="A188" s="72">
        <f t="shared" si="24"/>
        <v>40466</v>
      </c>
      <c r="B188" s="73" t="s">
        <v>18</v>
      </c>
      <c r="C188" s="73" t="s">
        <v>257</v>
      </c>
      <c r="D188" s="73" t="s">
        <v>237</v>
      </c>
      <c r="E188" s="73" t="s">
        <v>283</v>
      </c>
      <c r="F188" s="73" t="s">
        <v>284</v>
      </c>
      <c r="G188" s="73" t="s">
        <v>35</v>
      </c>
      <c r="H188" t="s">
        <v>37</v>
      </c>
      <c r="I188">
        <v>1507</v>
      </c>
      <c r="J188" s="43">
        <v>4270</v>
      </c>
      <c r="K188" s="16">
        <v>0.43</v>
      </c>
      <c r="L188" s="16">
        <f t="shared" si="18"/>
        <v>42.403177755710026</v>
      </c>
      <c r="M188" s="16">
        <f t="shared" si="19"/>
        <v>1.154054054054054</v>
      </c>
      <c r="N188" s="44">
        <f t="shared" si="20"/>
        <v>648.01</v>
      </c>
      <c r="O188" s="44">
        <f t="shared" si="21"/>
        <v>4918.01</v>
      </c>
      <c r="P188" s="45">
        <f t="shared" si="23"/>
        <v>48.838232373386298</v>
      </c>
      <c r="Q188" s="45">
        <f t="shared" si="22"/>
        <v>1.3291918918918919</v>
      </c>
      <c r="S188" s="43"/>
    </row>
    <row r="189" spans="1:19" x14ac:dyDescent="0.25">
      <c r="A189" s="72">
        <f t="shared" si="24"/>
        <v>40466</v>
      </c>
      <c r="B189" s="73" t="s">
        <v>18</v>
      </c>
      <c r="C189" s="73" t="s">
        <v>256</v>
      </c>
      <c r="D189" s="73" t="s">
        <v>247</v>
      </c>
      <c r="E189" s="73" t="s">
        <v>265</v>
      </c>
      <c r="F189" s="73" t="s">
        <v>266</v>
      </c>
      <c r="G189" s="73" t="s">
        <v>35</v>
      </c>
      <c r="H189" t="s">
        <v>36</v>
      </c>
      <c r="I189">
        <v>1160</v>
      </c>
      <c r="J189" s="43">
        <v>3510</v>
      </c>
      <c r="K189" s="16">
        <v>0.18</v>
      </c>
      <c r="L189" s="16">
        <f t="shared" si="18"/>
        <v>34.856007944389276</v>
      </c>
      <c r="M189" s="16">
        <f t="shared" si="19"/>
        <v>0.94864864864864862</v>
      </c>
      <c r="N189" s="44">
        <f t="shared" si="20"/>
        <v>208.79999999999998</v>
      </c>
      <c r="O189" s="44">
        <f t="shared" si="21"/>
        <v>3718.8</v>
      </c>
      <c r="P189" s="45">
        <f t="shared" si="23"/>
        <v>36.929493545183718</v>
      </c>
      <c r="Q189" s="45">
        <f t="shared" si="22"/>
        <v>1.0050810810810811</v>
      </c>
      <c r="S189" s="43"/>
    </row>
    <row r="190" spans="1:19" x14ac:dyDescent="0.25">
      <c r="A190" s="72">
        <f t="shared" si="24"/>
        <v>40466</v>
      </c>
      <c r="B190" s="73" t="s">
        <v>18</v>
      </c>
      <c r="C190" s="73" t="s">
        <v>244</v>
      </c>
      <c r="D190" s="73" t="s">
        <v>245</v>
      </c>
      <c r="E190" s="73" t="s">
        <v>277</v>
      </c>
      <c r="F190" s="73" t="s">
        <v>278</v>
      </c>
      <c r="G190" s="73" t="s">
        <v>35</v>
      </c>
      <c r="H190" t="s">
        <v>38</v>
      </c>
      <c r="I190">
        <v>615</v>
      </c>
      <c r="J190" s="43">
        <v>2536</v>
      </c>
      <c r="K190" s="16">
        <v>0.24</v>
      </c>
      <c r="L190" s="16">
        <f t="shared" si="18"/>
        <v>25.183714001986097</v>
      </c>
      <c r="M190" s="16">
        <f t="shared" si="19"/>
        <v>0.6854054054054054</v>
      </c>
      <c r="N190" s="44">
        <f t="shared" si="20"/>
        <v>147.6</v>
      </c>
      <c r="O190" s="44">
        <f t="shared" si="21"/>
        <v>2683.6</v>
      </c>
      <c r="P190" s="45">
        <f t="shared" si="23"/>
        <v>26.649453823237337</v>
      </c>
      <c r="Q190" s="45">
        <f t="shared" si="22"/>
        <v>0.72529729729729731</v>
      </c>
      <c r="S190" s="43"/>
    </row>
    <row r="191" spans="1:19" x14ac:dyDescent="0.25">
      <c r="A191" s="74">
        <f t="shared" si="24"/>
        <v>40466</v>
      </c>
      <c r="B191" s="75" t="s">
        <v>18</v>
      </c>
      <c r="C191" s="75" t="s">
        <v>258</v>
      </c>
      <c r="D191" s="75" t="s">
        <v>255</v>
      </c>
      <c r="E191" s="75" t="s">
        <v>279</v>
      </c>
      <c r="F191" s="75" t="s">
        <v>280</v>
      </c>
      <c r="G191" s="75" t="s">
        <v>35</v>
      </c>
      <c r="H191" s="76" t="s">
        <v>36</v>
      </c>
      <c r="I191" s="76">
        <v>1637</v>
      </c>
      <c r="J191" s="46">
        <v>4420</v>
      </c>
      <c r="K191" s="78">
        <v>0.18</v>
      </c>
      <c r="L191" s="78">
        <f t="shared" si="18"/>
        <v>43.892750744786497</v>
      </c>
      <c r="M191" s="78">
        <f t="shared" si="19"/>
        <v>1.1945945945945946</v>
      </c>
      <c r="N191" s="47">
        <f t="shared" si="20"/>
        <v>294.65999999999997</v>
      </c>
      <c r="O191" s="47">
        <f t="shared" si="21"/>
        <v>4714.66</v>
      </c>
      <c r="P191" s="48">
        <f t="shared" si="23"/>
        <v>46.818867924528298</v>
      </c>
      <c r="Q191" s="48">
        <f t="shared" si="22"/>
        <v>1.2742324324324323</v>
      </c>
      <c r="S191" s="43"/>
    </row>
    <row r="192" spans="1:19" x14ac:dyDescent="0.25">
      <c r="A192" s="72">
        <f t="shared" si="24"/>
        <v>40497</v>
      </c>
      <c r="B192" s="73" t="s">
        <v>0</v>
      </c>
      <c r="C192" s="73" t="s">
        <v>359</v>
      </c>
      <c r="D192" s="73" t="s">
        <v>235</v>
      </c>
      <c r="E192" s="73" t="s">
        <v>260</v>
      </c>
      <c r="F192" s="73" t="s">
        <v>261</v>
      </c>
      <c r="G192" s="73" t="s">
        <v>34</v>
      </c>
      <c r="H192" t="s">
        <v>36</v>
      </c>
      <c r="I192">
        <v>506</v>
      </c>
      <c r="J192" s="43">
        <v>2774</v>
      </c>
      <c r="K192" s="16">
        <v>0.17</v>
      </c>
      <c r="L192" s="16">
        <f t="shared" si="18"/>
        <v>27.547169811320753</v>
      </c>
      <c r="M192" s="16">
        <f t="shared" si="19"/>
        <v>0.74972972972972973</v>
      </c>
      <c r="N192" s="44">
        <f t="shared" si="20"/>
        <v>86.02000000000001</v>
      </c>
      <c r="O192" s="44">
        <f t="shared" si="21"/>
        <v>2860.02</v>
      </c>
      <c r="P192" s="45">
        <f t="shared" ref="P192:P229" si="25">O192/100.7</f>
        <v>28.401390268123137</v>
      </c>
      <c r="Q192" s="45">
        <f t="shared" si="22"/>
        <v>0.77297837837837835</v>
      </c>
      <c r="S192" s="43"/>
    </row>
    <row r="193" spans="1:19" x14ac:dyDescent="0.25">
      <c r="A193" s="72">
        <f t="shared" si="24"/>
        <v>40497</v>
      </c>
      <c r="B193" s="73" t="s">
        <v>0</v>
      </c>
      <c r="C193" s="73" t="s">
        <v>236</v>
      </c>
      <c r="D193" s="73" t="s">
        <v>237</v>
      </c>
      <c r="E193" s="73" t="s">
        <v>262</v>
      </c>
      <c r="F193" s="73" t="s">
        <v>251</v>
      </c>
      <c r="G193" s="73" t="s">
        <v>34</v>
      </c>
      <c r="H193" t="s">
        <v>37</v>
      </c>
      <c r="I193">
        <v>298</v>
      </c>
      <c r="J193" s="43">
        <f>SUM(-698+3261)</f>
        <v>2563</v>
      </c>
      <c r="K193" s="16">
        <v>0.43</v>
      </c>
      <c r="L193" s="16">
        <f t="shared" si="18"/>
        <v>25.451837140019862</v>
      </c>
      <c r="M193" s="16">
        <f t="shared" si="19"/>
        <v>0.69270270270270273</v>
      </c>
      <c r="N193" s="44">
        <f t="shared" si="20"/>
        <v>128.13999999999999</v>
      </c>
      <c r="O193" s="44">
        <f t="shared" si="21"/>
        <v>2691.14</v>
      </c>
      <c r="P193" s="45">
        <f t="shared" si="25"/>
        <v>26.724329692154914</v>
      </c>
      <c r="Q193" s="45">
        <f t="shared" si="22"/>
        <v>0.72733513513513515</v>
      </c>
      <c r="S193" s="43"/>
    </row>
    <row r="194" spans="1:19" x14ac:dyDescent="0.25">
      <c r="A194" s="72">
        <f t="shared" si="24"/>
        <v>40497</v>
      </c>
      <c r="B194" s="73" t="s">
        <v>0</v>
      </c>
      <c r="C194" s="73" t="s">
        <v>359</v>
      </c>
      <c r="D194" s="73" t="s">
        <v>235</v>
      </c>
      <c r="E194" s="73" t="s">
        <v>263</v>
      </c>
      <c r="F194" s="73" t="s">
        <v>264</v>
      </c>
      <c r="G194" s="73" t="s">
        <v>34</v>
      </c>
      <c r="H194" t="s">
        <v>37</v>
      </c>
      <c r="I194">
        <v>1530</v>
      </c>
      <c r="J194" s="43">
        <v>5047</v>
      </c>
      <c r="K194" s="16">
        <v>0.43</v>
      </c>
      <c r="L194" s="16">
        <f t="shared" ref="L194:L257" si="26">J194/100.7</f>
        <v>50.119165839126119</v>
      </c>
      <c r="M194" s="16">
        <f t="shared" ref="M194:M257" si="27">IF(B194="corn",J194/(111*2000/56),J194/(111*2000/60))</f>
        <v>1.364054054054054</v>
      </c>
      <c r="N194" s="44">
        <f t="shared" ref="N194:N257" si="28">I194*K194</f>
        <v>657.9</v>
      </c>
      <c r="O194" s="44">
        <f t="shared" ref="O194:O257" si="29">J194+N194</f>
        <v>5704.9</v>
      </c>
      <c r="P194" s="45">
        <f t="shared" si="25"/>
        <v>56.652432969215489</v>
      </c>
      <c r="Q194" s="45">
        <f t="shared" ref="Q194:Q257" si="30">IF(B194="corn",O194/(111*2000/56),O194/(111*2000/60))</f>
        <v>1.5418648648648647</v>
      </c>
      <c r="S194" s="43"/>
    </row>
    <row r="195" spans="1:19" x14ac:dyDescent="0.25">
      <c r="A195" s="72">
        <f t="shared" si="24"/>
        <v>40497</v>
      </c>
      <c r="B195" s="73" t="s">
        <v>0</v>
      </c>
      <c r="C195" s="73" t="s">
        <v>359</v>
      </c>
      <c r="D195" s="73" t="s">
        <v>235</v>
      </c>
      <c r="E195" s="73" t="s">
        <v>265</v>
      </c>
      <c r="F195" s="73" t="s">
        <v>266</v>
      </c>
      <c r="G195" s="73" t="s">
        <v>34</v>
      </c>
      <c r="H195" t="s">
        <v>36</v>
      </c>
      <c r="I195">
        <v>890</v>
      </c>
      <c r="J195" s="43">
        <v>3275</v>
      </c>
      <c r="K195" s="16">
        <v>0.17</v>
      </c>
      <c r="L195" s="16">
        <f t="shared" si="26"/>
        <v>32.522343594836144</v>
      </c>
      <c r="M195" s="16">
        <f t="shared" si="27"/>
        <v>0.88513513513513509</v>
      </c>
      <c r="N195" s="44">
        <f t="shared" si="28"/>
        <v>151.30000000000001</v>
      </c>
      <c r="O195" s="44">
        <f t="shared" si="29"/>
        <v>3426.3</v>
      </c>
      <c r="P195" s="45">
        <f t="shared" si="25"/>
        <v>34.024826216484605</v>
      </c>
      <c r="Q195" s="45">
        <f t="shared" si="30"/>
        <v>0.92602702702702711</v>
      </c>
      <c r="S195" s="43"/>
    </row>
    <row r="196" spans="1:19" x14ac:dyDescent="0.25">
      <c r="A196" s="72">
        <f t="shared" si="24"/>
        <v>40497</v>
      </c>
      <c r="B196" s="73" t="s">
        <v>0</v>
      </c>
      <c r="C196" s="73" t="s">
        <v>238</v>
      </c>
      <c r="D196" s="73" t="s">
        <v>239</v>
      </c>
      <c r="E196" s="73" t="s">
        <v>267</v>
      </c>
      <c r="F196" s="73" t="s">
        <v>241</v>
      </c>
      <c r="G196" s="73" t="s">
        <v>34</v>
      </c>
      <c r="H196" t="s">
        <v>37</v>
      </c>
      <c r="I196">
        <v>1256</v>
      </c>
      <c r="J196" s="43">
        <f>SUM(109+4872)</f>
        <v>4981</v>
      </c>
      <c r="K196" s="16">
        <v>0.43</v>
      </c>
      <c r="L196" s="16">
        <f t="shared" si="26"/>
        <v>49.46375372393247</v>
      </c>
      <c r="M196" s="16">
        <f t="shared" si="27"/>
        <v>1.3462162162162161</v>
      </c>
      <c r="N196" s="44">
        <f t="shared" si="28"/>
        <v>540.08000000000004</v>
      </c>
      <c r="O196" s="44">
        <f t="shared" si="29"/>
        <v>5521.08</v>
      </c>
      <c r="P196" s="45">
        <f t="shared" si="25"/>
        <v>54.827010923535248</v>
      </c>
      <c r="Q196" s="45">
        <f t="shared" si="30"/>
        <v>1.4921837837837837</v>
      </c>
      <c r="S196" s="43"/>
    </row>
    <row r="197" spans="1:19" x14ac:dyDescent="0.25">
      <c r="A197" s="72">
        <f t="shared" si="24"/>
        <v>40497</v>
      </c>
      <c r="B197" s="73" t="s">
        <v>0</v>
      </c>
      <c r="C197" s="73" t="s">
        <v>358</v>
      </c>
      <c r="D197" s="73" t="s">
        <v>235</v>
      </c>
      <c r="E197" s="73" t="s">
        <v>267</v>
      </c>
      <c r="F197" s="73" t="s">
        <v>241</v>
      </c>
      <c r="G197" s="73" t="s">
        <v>34</v>
      </c>
      <c r="H197" t="s">
        <v>36</v>
      </c>
      <c r="I197">
        <v>975</v>
      </c>
      <c r="J197" s="43">
        <v>3543</v>
      </c>
      <c r="K197" s="16">
        <v>0.17</v>
      </c>
      <c r="L197" s="16">
        <f t="shared" si="26"/>
        <v>35.183714001986097</v>
      </c>
      <c r="M197" s="16">
        <f t="shared" si="27"/>
        <v>0.95756756756756756</v>
      </c>
      <c r="N197" s="44">
        <f t="shared" si="28"/>
        <v>165.75</v>
      </c>
      <c r="O197" s="44">
        <f t="shared" si="29"/>
        <v>3708.75</v>
      </c>
      <c r="P197" s="45">
        <f t="shared" si="25"/>
        <v>36.829692154915591</v>
      </c>
      <c r="Q197" s="45">
        <f t="shared" si="30"/>
        <v>1.0023648648648649</v>
      </c>
      <c r="S197" s="43"/>
    </row>
    <row r="198" spans="1:19" x14ac:dyDescent="0.25">
      <c r="A198" s="72">
        <f t="shared" si="24"/>
        <v>40497</v>
      </c>
      <c r="B198" s="73" t="s">
        <v>0</v>
      </c>
      <c r="C198" s="73" t="s">
        <v>240</v>
      </c>
      <c r="D198" s="73" t="s">
        <v>241</v>
      </c>
      <c r="E198" s="73" t="s">
        <v>263</v>
      </c>
      <c r="F198" s="73" t="s">
        <v>264</v>
      </c>
      <c r="G198" s="73" t="s">
        <v>34</v>
      </c>
      <c r="H198" t="s">
        <v>36</v>
      </c>
      <c r="I198">
        <v>1357</v>
      </c>
      <c r="J198" s="43">
        <v>3742</v>
      </c>
      <c r="K198" s="16">
        <v>0.17</v>
      </c>
      <c r="L198" s="16">
        <f t="shared" si="26"/>
        <v>37.159880834160873</v>
      </c>
      <c r="M198" s="16">
        <f t="shared" si="27"/>
        <v>1.0113513513513515</v>
      </c>
      <c r="N198" s="44">
        <f t="shared" si="28"/>
        <v>230.69000000000003</v>
      </c>
      <c r="O198" s="44">
        <f t="shared" si="29"/>
        <v>3972.69</v>
      </c>
      <c r="P198" s="45">
        <f t="shared" si="25"/>
        <v>39.450744786494539</v>
      </c>
      <c r="Q198" s="45">
        <f t="shared" si="30"/>
        <v>1.0737000000000001</v>
      </c>
      <c r="S198" s="43"/>
    </row>
    <row r="199" spans="1:19" x14ac:dyDescent="0.25">
      <c r="A199" s="72">
        <f t="shared" si="24"/>
        <v>40497</v>
      </c>
      <c r="B199" s="73" t="s">
        <v>67</v>
      </c>
      <c r="C199" s="73" t="s">
        <v>242</v>
      </c>
      <c r="D199" s="73" t="s">
        <v>243</v>
      </c>
      <c r="E199" s="73" t="s">
        <v>265</v>
      </c>
      <c r="F199" s="73" t="s">
        <v>266</v>
      </c>
      <c r="G199" s="73" t="s">
        <v>34</v>
      </c>
      <c r="H199" t="s">
        <v>36</v>
      </c>
      <c r="I199">
        <v>1006</v>
      </c>
      <c r="J199" s="43">
        <v>2812</v>
      </c>
      <c r="K199" s="16">
        <v>0.17</v>
      </c>
      <c r="L199" s="16">
        <f t="shared" si="26"/>
        <v>27.924528301886792</v>
      </c>
      <c r="M199" s="16">
        <f t="shared" si="27"/>
        <v>0.70933333333333337</v>
      </c>
      <c r="N199" s="44">
        <f t="shared" si="28"/>
        <v>171.02</v>
      </c>
      <c r="O199" s="44">
        <f t="shared" si="29"/>
        <v>2983.02</v>
      </c>
      <c r="P199" s="45">
        <f t="shared" si="25"/>
        <v>29.622840119165836</v>
      </c>
      <c r="Q199" s="45">
        <f t="shared" si="30"/>
        <v>0.75247351351351355</v>
      </c>
      <c r="S199" s="43"/>
    </row>
    <row r="200" spans="1:19" x14ac:dyDescent="0.25">
      <c r="A200" s="72">
        <f t="shared" si="24"/>
        <v>40497</v>
      </c>
      <c r="B200" s="73" t="s">
        <v>67</v>
      </c>
      <c r="C200" s="73" t="s">
        <v>244</v>
      </c>
      <c r="D200" s="73" t="s">
        <v>245</v>
      </c>
      <c r="E200" s="73" t="s">
        <v>268</v>
      </c>
      <c r="F200" s="73" t="s">
        <v>269</v>
      </c>
      <c r="G200" s="73" t="s">
        <v>34</v>
      </c>
      <c r="H200" t="s">
        <v>38</v>
      </c>
      <c r="I200">
        <v>866</v>
      </c>
      <c r="J200" s="43">
        <v>3760</v>
      </c>
      <c r="K200" s="16">
        <v>0.24</v>
      </c>
      <c r="L200" s="16">
        <f t="shared" si="26"/>
        <v>37.338629592850047</v>
      </c>
      <c r="M200" s="16">
        <f t="shared" si="27"/>
        <v>0.94846846846846844</v>
      </c>
      <c r="N200" s="44">
        <f t="shared" si="28"/>
        <v>207.84</v>
      </c>
      <c r="O200" s="44">
        <f t="shared" si="29"/>
        <v>3967.84</v>
      </c>
      <c r="P200" s="45">
        <f t="shared" si="25"/>
        <v>39.402581926514401</v>
      </c>
      <c r="Q200" s="45">
        <f t="shared" si="30"/>
        <v>1.0008965765765767</v>
      </c>
      <c r="S200" s="43"/>
    </row>
    <row r="201" spans="1:19" x14ac:dyDescent="0.25">
      <c r="A201" s="72">
        <f t="shared" si="24"/>
        <v>40497</v>
      </c>
      <c r="B201" s="73" t="s">
        <v>67</v>
      </c>
      <c r="C201" s="73" t="s">
        <v>246</v>
      </c>
      <c r="D201" s="73" t="s">
        <v>247</v>
      </c>
      <c r="E201" s="73" t="s">
        <v>270</v>
      </c>
      <c r="F201" s="73" t="s">
        <v>247</v>
      </c>
      <c r="G201" s="73" t="s">
        <v>34</v>
      </c>
      <c r="H201" t="s">
        <v>36</v>
      </c>
      <c r="I201">
        <v>213</v>
      </c>
      <c r="J201" s="43">
        <v>1843</v>
      </c>
      <c r="K201" s="16">
        <v>0.17</v>
      </c>
      <c r="L201" s="16">
        <f t="shared" si="26"/>
        <v>18.30188679245283</v>
      </c>
      <c r="M201" s="16">
        <f t="shared" si="27"/>
        <v>0.46490090090090092</v>
      </c>
      <c r="N201" s="44">
        <f t="shared" si="28"/>
        <v>36.21</v>
      </c>
      <c r="O201" s="44">
        <f t="shared" si="29"/>
        <v>1879.21</v>
      </c>
      <c r="P201" s="45">
        <f t="shared" si="25"/>
        <v>18.66146971201589</v>
      </c>
      <c r="Q201" s="45">
        <f t="shared" si="30"/>
        <v>0.47403495495495496</v>
      </c>
      <c r="S201" s="43"/>
    </row>
    <row r="202" spans="1:19" x14ac:dyDescent="0.25">
      <c r="A202" s="72">
        <f t="shared" si="24"/>
        <v>40497</v>
      </c>
      <c r="B202" s="73" t="s">
        <v>67</v>
      </c>
      <c r="C202" s="73" t="s">
        <v>248</v>
      </c>
      <c r="D202" s="73" t="s">
        <v>249</v>
      </c>
      <c r="E202" s="73" t="s">
        <v>271</v>
      </c>
      <c r="F202" s="73" t="s">
        <v>272</v>
      </c>
      <c r="G202" s="73" t="s">
        <v>34</v>
      </c>
      <c r="H202" t="s">
        <v>38</v>
      </c>
      <c r="I202">
        <v>650</v>
      </c>
      <c r="J202" s="43">
        <v>3196</v>
      </c>
      <c r="K202" s="16">
        <v>0.24</v>
      </c>
      <c r="L202" s="16">
        <f t="shared" si="26"/>
        <v>31.737835153922543</v>
      </c>
      <c r="M202" s="16">
        <f t="shared" si="27"/>
        <v>0.80619819819819816</v>
      </c>
      <c r="N202" s="44">
        <f t="shared" si="28"/>
        <v>156</v>
      </c>
      <c r="O202" s="44">
        <f t="shared" si="29"/>
        <v>3352</v>
      </c>
      <c r="P202" s="45">
        <f t="shared" si="25"/>
        <v>33.286991062562066</v>
      </c>
      <c r="Q202" s="45">
        <f t="shared" si="30"/>
        <v>0.84554954954954953</v>
      </c>
      <c r="S202" s="43"/>
    </row>
    <row r="203" spans="1:19" x14ac:dyDescent="0.25">
      <c r="A203" s="72">
        <f t="shared" si="24"/>
        <v>40497</v>
      </c>
      <c r="B203" s="73" t="s">
        <v>67</v>
      </c>
      <c r="C203" s="73" t="s">
        <v>248</v>
      </c>
      <c r="D203" s="73" t="s">
        <v>249</v>
      </c>
      <c r="E203" s="73" t="s">
        <v>273</v>
      </c>
      <c r="F203" s="73" t="s">
        <v>274</v>
      </c>
      <c r="G203" s="73" t="s">
        <v>34</v>
      </c>
      <c r="H203" t="s">
        <v>38</v>
      </c>
      <c r="I203">
        <v>417</v>
      </c>
      <c r="J203" s="43">
        <v>2760</v>
      </c>
      <c r="K203" s="16">
        <v>0.24</v>
      </c>
      <c r="L203" s="16">
        <f t="shared" si="26"/>
        <v>27.408142999006952</v>
      </c>
      <c r="M203" s="16">
        <f t="shared" si="27"/>
        <v>0.69621621621621621</v>
      </c>
      <c r="N203" s="44">
        <f t="shared" si="28"/>
        <v>100.08</v>
      </c>
      <c r="O203" s="44">
        <f t="shared" si="29"/>
        <v>2860.08</v>
      </c>
      <c r="P203" s="45">
        <f t="shared" si="25"/>
        <v>28.401986097318765</v>
      </c>
      <c r="Q203" s="45">
        <f t="shared" si="30"/>
        <v>0.72146162162162164</v>
      </c>
      <c r="S203" s="43"/>
    </row>
    <row r="204" spans="1:19" x14ac:dyDescent="0.25">
      <c r="A204" s="72">
        <f t="shared" si="24"/>
        <v>40497</v>
      </c>
      <c r="B204" s="73" t="s">
        <v>67</v>
      </c>
      <c r="C204" s="73" t="s">
        <v>246</v>
      </c>
      <c r="D204" s="73" t="s">
        <v>247</v>
      </c>
      <c r="E204" s="73" t="s">
        <v>275</v>
      </c>
      <c r="F204" s="73" t="s">
        <v>276</v>
      </c>
      <c r="G204" s="73" t="s">
        <v>34</v>
      </c>
      <c r="H204" t="s">
        <v>36</v>
      </c>
      <c r="I204">
        <v>626</v>
      </c>
      <c r="J204" s="43">
        <v>2938</v>
      </c>
      <c r="K204" s="16">
        <v>0.17</v>
      </c>
      <c r="L204" s="16">
        <f t="shared" si="26"/>
        <v>29.175769612711022</v>
      </c>
      <c r="M204" s="16">
        <f t="shared" si="27"/>
        <v>0.74111711711711714</v>
      </c>
      <c r="N204" s="44">
        <f t="shared" si="28"/>
        <v>106.42</v>
      </c>
      <c r="O204" s="44">
        <f t="shared" si="29"/>
        <v>3044.42</v>
      </c>
      <c r="P204" s="45">
        <f t="shared" si="25"/>
        <v>30.232571996027804</v>
      </c>
      <c r="Q204" s="45">
        <f t="shared" si="30"/>
        <v>0.76796180180180185</v>
      </c>
      <c r="S204" s="43"/>
    </row>
    <row r="205" spans="1:19" x14ac:dyDescent="0.25">
      <c r="A205" s="72">
        <f t="shared" si="24"/>
        <v>40497</v>
      </c>
      <c r="B205" s="73" t="s">
        <v>67</v>
      </c>
      <c r="C205" s="73" t="s">
        <v>246</v>
      </c>
      <c r="D205" s="73" t="s">
        <v>247</v>
      </c>
      <c r="E205" s="73" t="s">
        <v>263</v>
      </c>
      <c r="F205" s="73" t="s">
        <v>264</v>
      </c>
      <c r="G205" s="73" t="s">
        <v>34</v>
      </c>
      <c r="H205" t="s">
        <v>36</v>
      </c>
      <c r="I205">
        <v>1823</v>
      </c>
      <c r="J205" s="43">
        <v>4372</v>
      </c>
      <c r="K205" s="16">
        <v>0.17</v>
      </c>
      <c r="L205" s="16">
        <f t="shared" si="26"/>
        <v>43.416087388282023</v>
      </c>
      <c r="M205" s="16">
        <f t="shared" si="27"/>
        <v>1.1028468468468469</v>
      </c>
      <c r="N205" s="44">
        <f t="shared" si="28"/>
        <v>309.91000000000003</v>
      </c>
      <c r="O205" s="44">
        <f t="shared" si="29"/>
        <v>4681.91</v>
      </c>
      <c r="P205" s="45">
        <f t="shared" si="25"/>
        <v>46.493644488579939</v>
      </c>
      <c r="Q205" s="45">
        <f t="shared" si="30"/>
        <v>1.1810223423423423</v>
      </c>
      <c r="S205" s="43"/>
    </row>
    <row r="206" spans="1:19" x14ac:dyDescent="0.25">
      <c r="A206" s="72">
        <f t="shared" si="24"/>
        <v>40497</v>
      </c>
      <c r="B206" s="73" t="s">
        <v>18</v>
      </c>
      <c r="C206" s="73" t="s">
        <v>250</v>
      </c>
      <c r="D206" s="73" t="s">
        <v>251</v>
      </c>
      <c r="E206" s="73" t="s">
        <v>265</v>
      </c>
      <c r="F206" s="73" t="s">
        <v>266</v>
      </c>
      <c r="G206" s="73" t="s">
        <v>34</v>
      </c>
      <c r="H206" t="s">
        <v>39</v>
      </c>
      <c r="I206">
        <v>1295</v>
      </c>
      <c r="J206" s="43">
        <v>3316</v>
      </c>
      <c r="K206" s="16">
        <v>0.1265</v>
      </c>
      <c r="L206" s="16">
        <f t="shared" si="26"/>
        <v>32.929493545183711</v>
      </c>
      <c r="M206" s="16">
        <f t="shared" si="27"/>
        <v>0.89621621621621617</v>
      </c>
      <c r="N206" s="44">
        <f t="shared" si="28"/>
        <v>163.8175</v>
      </c>
      <c r="O206" s="44">
        <f t="shared" si="29"/>
        <v>3479.8175000000001</v>
      </c>
      <c r="P206" s="45">
        <f t="shared" si="25"/>
        <v>34.556281032770606</v>
      </c>
      <c r="Q206" s="45">
        <f t="shared" si="30"/>
        <v>0.94049121621621623</v>
      </c>
      <c r="S206" s="43"/>
    </row>
    <row r="207" spans="1:19" x14ac:dyDescent="0.25">
      <c r="A207" s="72">
        <f t="shared" si="24"/>
        <v>40497</v>
      </c>
      <c r="B207" s="73" t="s">
        <v>18</v>
      </c>
      <c r="C207" s="73" t="s">
        <v>244</v>
      </c>
      <c r="D207" s="73" t="s">
        <v>245</v>
      </c>
      <c r="E207" s="73" t="s">
        <v>277</v>
      </c>
      <c r="F207" s="73" t="s">
        <v>278</v>
      </c>
      <c r="G207" s="73" t="s">
        <v>34</v>
      </c>
      <c r="H207" t="s">
        <v>38</v>
      </c>
      <c r="I207">
        <v>615</v>
      </c>
      <c r="J207" s="43">
        <v>2921</v>
      </c>
      <c r="K207" s="16">
        <v>0.24</v>
      </c>
      <c r="L207" s="16">
        <f t="shared" si="26"/>
        <v>29.006951340615689</v>
      </c>
      <c r="M207" s="16">
        <f t="shared" si="27"/>
        <v>0.7894594594594595</v>
      </c>
      <c r="N207" s="44">
        <f t="shared" si="28"/>
        <v>147.6</v>
      </c>
      <c r="O207" s="44">
        <f t="shared" si="29"/>
        <v>3068.6</v>
      </c>
      <c r="P207" s="45">
        <f t="shared" si="25"/>
        <v>30.47269116186693</v>
      </c>
      <c r="Q207" s="45">
        <f t="shared" si="30"/>
        <v>0.8293513513513513</v>
      </c>
      <c r="S207" s="43"/>
    </row>
    <row r="208" spans="1:19" x14ac:dyDescent="0.25">
      <c r="A208" s="72">
        <f t="shared" si="24"/>
        <v>40497</v>
      </c>
      <c r="B208" s="73" t="s">
        <v>18</v>
      </c>
      <c r="C208" s="73" t="s">
        <v>248</v>
      </c>
      <c r="D208" s="73" t="s">
        <v>249</v>
      </c>
      <c r="E208" s="73" t="s">
        <v>268</v>
      </c>
      <c r="F208" s="73" t="s">
        <v>269</v>
      </c>
      <c r="G208" s="73" t="s">
        <v>34</v>
      </c>
      <c r="H208" t="s">
        <v>38</v>
      </c>
      <c r="I208">
        <v>872</v>
      </c>
      <c r="J208" s="43">
        <v>3830</v>
      </c>
      <c r="K208" s="16">
        <v>0.24</v>
      </c>
      <c r="L208" s="16">
        <f t="shared" si="26"/>
        <v>38.033763654419069</v>
      </c>
      <c r="M208" s="16">
        <f t="shared" si="27"/>
        <v>1.0351351351351352</v>
      </c>
      <c r="N208" s="44">
        <f t="shared" si="28"/>
        <v>209.28</v>
      </c>
      <c r="O208" s="44">
        <f t="shared" si="29"/>
        <v>4039.28</v>
      </c>
      <c r="P208" s="45">
        <f t="shared" si="25"/>
        <v>40.112015888778551</v>
      </c>
      <c r="Q208" s="45">
        <f t="shared" si="30"/>
        <v>1.0916972972972974</v>
      </c>
      <c r="S208" s="43"/>
    </row>
    <row r="209" spans="1:19" x14ac:dyDescent="0.25">
      <c r="A209" s="72">
        <f t="shared" si="24"/>
        <v>40497</v>
      </c>
      <c r="B209" s="73" t="s">
        <v>18</v>
      </c>
      <c r="C209" s="73" t="s">
        <v>248</v>
      </c>
      <c r="D209" s="73" t="s">
        <v>249</v>
      </c>
      <c r="E209" s="73" t="s">
        <v>277</v>
      </c>
      <c r="F209" s="73" t="s">
        <v>278</v>
      </c>
      <c r="G209" s="73" t="s">
        <v>34</v>
      </c>
      <c r="H209" t="s">
        <v>38</v>
      </c>
      <c r="I209">
        <v>417</v>
      </c>
      <c r="J209" s="43">
        <v>2613</v>
      </c>
      <c r="K209" s="16">
        <v>0.24</v>
      </c>
      <c r="L209" s="16">
        <f t="shared" si="26"/>
        <v>25.948361469712015</v>
      </c>
      <c r="M209" s="16">
        <f t="shared" si="27"/>
        <v>0.70621621621621622</v>
      </c>
      <c r="N209" s="44">
        <f t="shared" si="28"/>
        <v>100.08</v>
      </c>
      <c r="O209" s="44">
        <f t="shared" si="29"/>
        <v>2713.08</v>
      </c>
      <c r="P209" s="45">
        <f t="shared" si="25"/>
        <v>26.942204568023833</v>
      </c>
      <c r="Q209" s="45">
        <f t="shared" si="30"/>
        <v>0.73326486486486486</v>
      </c>
      <c r="S209" s="43"/>
    </row>
    <row r="210" spans="1:19" x14ac:dyDescent="0.25">
      <c r="A210" s="72">
        <f t="shared" si="24"/>
        <v>40497</v>
      </c>
      <c r="B210" s="73" t="s">
        <v>18</v>
      </c>
      <c r="C210" s="73" t="s">
        <v>242</v>
      </c>
      <c r="D210" s="73" t="s">
        <v>243</v>
      </c>
      <c r="E210" s="73" t="s">
        <v>265</v>
      </c>
      <c r="F210" s="73" t="s">
        <v>266</v>
      </c>
      <c r="G210" s="73" t="s">
        <v>34</v>
      </c>
      <c r="H210" t="s">
        <v>36</v>
      </c>
      <c r="I210">
        <v>1006</v>
      </c>
      <c r="J210" s="43">
        <v>3156</v>
      </c>
      <c r="K210" s="16">
        <v>0.17</v>
      </c>
      <c r="L210" s="16">
        <f t="shared" si="26"/>
        <v>31.340615690168818</v>
      </c>
      <c r="M210" s="16">
        <f t="shared" si="27"/>
        <v>0.85297297297297292</v>
      </c>
      <c r="N210" s="44">
        <f t="shared" si="28"/>
        <v>171.02</v>
      </c>
      <c r="O210" s="44">
        <f t="shared" si="29"/>
        <v>3327.02</v>
      </c>
      <c r="P210" s="45">
        <f t="shared" si="25"/>
        <v>33.038927507447866</v>
      </c>
      <c r="Q210" s="45">
        <f t="shared" si="30"/>
        <v>0.89919459459459461</v>
      </c>
      <c r="S210" s="43"/>
    </row>
    <row r="211" spans="1:19" x14ac:dyDescent="0.25">
      <c r="A211" s="72">
        <f t="shared" si="24"/>
        <v>40497</v>
      </c>
      <c r="B211" s="73" t="s">
        <v>0</v>
      </c>
      <c r="C211" s="73" t="s">
        <v>252</v>
      </c>
      <c r="D211" s="73" t="s">
        <v>117</v>
      </c>
      <c r="E211" s="73" t="s">
        <v>279</v>
      </c>
      <c r="F211" s="73" t="s">
        <v>280</v>
      </c>
      <c r="G211" s="73" t="s">
        <v>35</v>
      </c>
      <c r="H211" t="s">
        <v>37</v>
      </c>
      <c r="I211">
        <v>880</v>
      </c>
      <c r="J211" s="43">
        <v>2868</v>
      </c>
      <c r="K211" s="16">
        <v>0.43</v>
      </c>
      <c r="L211" s="16">
        <f t="shared" si="26"/>
        <v>28.480635551142004</v>
      </c>
      <c r="M211" s="16">
        <f t="shared" si="27"/>
        <v>0.7751351351351351</v>
      </c>
      <c r="N211" s="44">
        <f t="shared" si="28"/>
        <v>378.4</v>
      </c>
      <c r="O211" s="44">
        <f t="shared" si="29"/>
        <v>3246.4</v>
      </c>
      <c r="P211" s="45">
        <f t="shared" si="25"/>
        <v>32.238331678252237</v>
      </c>
      <c r="Q211" s="45">
        <f t="shared" si="30"/>
        <v>0.87740540540540546</v>
      </c>
      <c r="S211" s="43"/>
    </row>
    <row r="212" spans="1:19" x14ac:dyDescent="0.25">
      <c r="A212" s="72">
        <f t="shared" si="24"/>
        <v>40497</v>
      </c>
      <c r="B212" s="73" t="s">
        <v>0</v>
      </c>
      <c r="C212" s="73" t="s">
        <v>359</v>
      </c>
      <c r="D212" s="73" t="s">
        <v>235</v>
      </c>
      <c r="E212" s="73" t="s">
        <v>267</v>
      </c>
      <c r="F212" s="73" t="s">
        <v>241</v>
      </c>
      <c r="G212" s="73" t="s">
        <v>35</v>
      </c>
      <c r="H212" t="s">
        <v>37</v>
      </c>
      <c r="I212">
        <v>685</v>
      </c>
      <c r="J212" s="43">
        <v>2867</v>
      </c>
      <c r="K212" s="16">
        <v>0.43</v>
      </c>
      <c r="L212" s="16">
        <f t="shared" si="26"/>
        <v>28.470705064548163</v>
      </c>
      <c r="M212" s="16">
        <f t="shared" si="27"/>
        <v>0.77486486486486483</v>
      </c>
      <c r="N212" s="44">
        <f t="shared" si="28"/>
        <v>294.55</v>
      </c>
      <c r="O212" s="44">
        <f t="shared" si="29"/>
        <v>3161.55</v>
      </c>
      <c r="P212" s="45">
        <f t="shared" si="25"/>
        <v>31.395729890764649</v>
      </c>
      <c r="Q212" s="45">
        <f t="shared" si="30"/>
        <v>0.85447297297297298</v>
      </c>
      <c r="S212" s="43"/>
    </row>
    <row r="213" spans="1:19" x14ac:dyDescent="0.25">
      <c r="A213" s="72">
        <f t="shared" si="24"/>
        <v>40497</v>
      </c>
      <c r="B213" s="73" t="s">
        <v>0</v>
      </c>
      <c r="C213" s="73" t="s">
        <v>253</v>
      </c>
      <c r="D213" s="73" t="s">
        <v>243</v>
      </c>
      <c r="E213" s="73" t="s">
        <v>281</v>
      </c>
      <c r="F213" s="73" t="s">
        <v>282</v>
      </c>
      <c r="G213" s="73" t="s">
        <v>35</v>
      </c>
      <c r="H213" t="s">
        <v>38</v>
      </c>
      <c r="I213">
        <v>812</v>
      </c>
      <c r="J213" s="43">
        <v>3497</v>
      </c>
      <c r="K213" s="16">
        <v>0.24</v>
      </c>
      <c r="L213" s="16">
        <f t="shared" si="26"/>
        <v>34.726911618669313</v>
      </c>
      <c r="M213" s="16">
        <f t="shared" si="27"/>
        <v>0.94513513513513514</v>
      </c>
      <c r="N213" s="44">
        <f t="shared" si="28"/>
        <v>194.88</v>
      </c>
      <c r="O213" s="44">
        <f t="shared" si="29"/>
        <v>3691.88</v>
      </c>
      <c r="P213" s="45">
        <f t="shared" si="25"/>
        <v>36.662164846077459</v>
      </c>
      <c r="Q213" s="45">
        <f t="shared" si="30"/>
        <v>0.99780540540540541</v>
      </c>
      <c r="S213" s="43"/>
    </row>
    <row r="214" spans="1:19" x14ac:dyDescent="0.25">
      <c r="A214" s="72">
        <f t="shared" si="24"/>
        <v>40497</v>
      </c>
      <c r="B214" s="73" t="s">
        <v>0</v>
      </c>
      <c r="C214" s="73" t="s">
        <v>236</v>
      </c>
      <c r="D214" s="73" t="s">
        <v>237</v>
      </c>
      <c r="E214" s="73" t="s">
        <v>279</v>
      </c>
      <c r="F214" s="73" t="s">
        <v>280</v>
      </c>
      <c r="G214" s="73" t="s">
        <v>35</v>
      </c>
      <c r="H214" t="s">
        <v>37</v>
      </c>
      <c r="I214">
        <v>1520</v>
      </c>
      <c r="J214" s="43">
        <v>4131</v>
      </c>
      <c r="K214" s="16">
        <v>0.43</v>
      </c>
      <c r="L214" s="16">
        <f t="shared" si="26"/>
        <v>41.022840119165835</v>
      </c>
      <c r="M214" s="16">
        <f t="shared" si="27"/>
        <v>1.1164864864864865</v>
      </c>
      <c r="N214" s="44">
        <f t="shared" si="28"/>
        <v>653.6</v>
      </c>
      <c r="O214" s="44">
        <f t="shared" si="29"/>
        <v>4784.6000000000004</v>
      </c>
      <c r="P214" s="45">
        <f t="shared" si="25"/>
        <v>47.513406156901688</v>
      </c>
      <c r="Q214" s="45">
        <f t="shared" si="30"/>
        <v>1.2931351351351352</v>
      </c>
      <c r="S214" s="43"/>
    </row>
    <row r="215" spans="1:19" x14ac:dyDescent="0.25">
      <c r="A215" s="72">
        <f t="shared" si="24"/>
        <v>40497</v>
      </c>
      <c r="B215" s="73" t="s">
        <v>0</v>
      </c>
      <c r="C215" s="73" t="s">
        <v>236</v>
      </c>
      <c r="D215" s="73" t="s">
        <v>237</v>
      </c>
      <c r="E215" s="73" t="s">
        <v>267</v>
      </c>
      <c r="F215" s="73" t="s">
        <v>241</v>
      </c>
      <c r="G215" s="73" t="s">
        <v>35</v>
      </c>
      <c r="H215" t="s">
        <v>37</v>
      </c>
      <c r="I215">
        <v>1583</v>
      </c>
      <c r="J215" s="43">
        <f>SUM(2591+2455)</f>
        <v>5046</v>
      </c>
      <c r="K215" s="16">
        <v>0.43</v>
      </c>
      <c r="L215" s="16">
        <f t="shared" si="26"/>
        <v>50.109235352532274</v>
      </c>
      <c r="M215" s="16">
        <f t="shared" si="27"/>
        <v>1.3637837837837838</v>
      </c>
      <c r="N215" s="44">
        <f t="shared" si="28"/>
        <v>680.68999999999994</v>
      </c>
      <c r="O215" s="44">
        <f t="shared" si="29"/>
        <v>5726.69</v>
      </c>
      <c r="P215" s="45">
        <f t="shared" si="25"/>
        <v>56.868818272095325</v>
      </c>
      <c r="Q215" s="45">
        <f t="shared" si="30"/>
        <v>1.547754054054054</v>
      </c>
      <c r="S215" s="43"/>
    </row>
    <row r="216" spans="1:19" x14ac:dyDescent="0.25">
      <c r="A216" s="72">
        <f t="shared" si="24"/>
        <v>40497</v>
      </c>
      <c r="B216" s="73" t="s">
        <v>0</v>
      </c>
      <c r="C216" s="73" t="s">
        <v>358</v>
      </c>
      <c r="D216" s="73" t="s">
        <v>235</v>
      </c>
      <c r="E216" s="73" t="s">
        <v>279</v>
      </c>
      <c r="F216" s="73" t="s">
        <v>280</v>
      </c>
      <c r="G216" s="73" t="s">
        <v>35</v>
      </c>
      <c r="H216" t="s">
        <v>36</v>
      </c>
      <c r="I216">
        <v>1599</v>
      </c>
      <c r="J216" s="43">
        <v>4510</v>
      </c>
      <c r="K216" s="16">
        <v>0.17</v>
      </c>
      <c r="L216" s="16">
        <f t="shared" si="26"/>
        <v>44.786494538232375</v>
      </c>
      <c r="M216" s="16">
        <f t="shared" si="27"/>
        <v>1.2189189189189189</v>
      </c>
      <c r="N216" s="44">
        <f t="shared" si="28"/>
        <v>271.83000000000004</v>
      </c>
      <c r="O216" s="44">
        <f t="shared" si="29"/>
        <v>4781.83</v>
      </c>
      <c r="P216" s="45">
        <f t="shared" si="25"/>
        <v>47.485898709036739</v>
      </c>
      <c r="Q216" s="45">
        <f t="shared" si="30"/>
        <v>1.2923864864864865</v>
      </c>
      <c r="S216" s="43"/>
    </row>
    <row r="217" spans="1:19" x14ac:dyDescent="0.25">
      <c r="A217" s="72">
        <f t="shared" si="24"/>
        <v>40497</v>
      </c>
      <c r="B217" s="73" t="s">
        <v>67</v>
      </c>
      <c r="C217" s="73" t="s">
        <v>250</v>
      </c>
      <c r="D217" s="73" t="s">
        <v>251</v>
      </c>
      <c r="E217" s="73" t="s">
        <v>279</v>
      </c>
      <c r="F217" s="73" t="s">
        <v>280</v>
      </c>
      <c r="G217" s="73" t="s">
        <v>35</v>
      </c>
      <c r="H217" t="s">
        <v>37</v>
      </c>
      <c r="I217">
        <v>1851</v>
      </c>
      <c r="J217" s="43">
        <v>4000</v>
      </c>
      <c r="K217" s="16">
        <v>0.43</v>
      </c>
      <c r="L217" s="16">
        <f t="shared" si="26"/>
        <v>39.72194637537239</v>
      </c>
      <c r="M217" s="16">
        <f t="shared" si="27"/>
        <v>1.0090090090090089</v>
      </c>
      <c r="N217" s="44">
        <f t="shared" si="28"/>
        <v>795.93</v>
      </c>
      <c r="O217" s="44">
        <f t="shared" si="29"/>
        <v>4795.93</v>
      </c>
      <c r="P217" s="45">
        <f t="shared" si="25"/>
        <v>47.625918570009929</v>
      </c>
      <c r="Q217" s="45">
        <f t="shared" si="30"/>
        <v>1.2097841441441441</v>
      </c>
      <c r="S217" s="43"/>
    </row>
    <row r="218" spans="1:19" x14ac:dyDescent="0.25">
      <c r="A218" s="72">
        <f t="shared" si="24"/>
        <v>40497</v>
      </c>
      <c r="B218" s="73" t="s">
        <v>67</v>
      </c>
      <c r="C218" s="73" t="s">
        <v>238</v>
      </c>
      <c r="D218" s="73" t="s">
        <v>239</v>
      </c>
      <c r="E218" s="73" t="s">
        <v>283</v>
      </c>
      <c r="F218" s="73" t="s">
        <v>284</v>
      </c>
      <c r="G218" s="73" t="s">
        <v>35</v>
      </c>
      <c r="H218" t="s">
        <v>37</v>
      </c>
      <c r="I218">
        <v>1695</v>
      </c>
      <c r="J218" s="43">
        <v>4000</v>
      </c>
      <c r="K218" s="16">
        <v>0.43</v>
      </c>
      <c r="L218" s="16">
        <f t="shared" si="26"/>
        <v>39.72194637537239</v>
      </c>
      <c r="M218" s="16">
        <f t="shared" si="27"/>
        <v>1.0090090090090089</v>
      </c>
      <c r="N218" s="44">
        <f t="shared" si="28"/>
        <v>728.85</v>
      </c>
      <c r="O218" s="44">
        <f t="shared" si="29"/>
        <v>4728.8500000000004</v>
      </c>
      <c r="P218" s="45">
        <f t="shared" si="25"/>
        <v>46.959781529294936</v>
      </c>
      <c r="Q218" s="45">
        <f t="shared" si="30"/>
        <v>1.1928630630630632</v>
      </c>
      <c r="S218" s="43"/>
    </row>
    <row r="219" spans="1:19" x14ac:dyDescent="0.25">
      <c r="A219" s="72">
        <f t="shared" si="24"/>
        <v>40497</v>
      </c>
      <c r="B219" s="73" t="s">
        <v>67</v>
      </c>
      <c r="C219" s="73" t="s">
        <v>242</v>
      </c>
      <c r="D219" s="73" t="s">
        <v>243</v>
      </c>
      <c r="E219" s="73" t="s">
        <v>265</v>
      </c>
      <c r="F219" s="73" t="s">
        <v>266</v>
      </c>
      <c r="G219" s="73" t="s">
        <v>35</v>
      </c>
      <c r="H219" t="s">
        <v>36</v>
      </c>
      <c r="I219">
        <v>1006</v>
      </c>
      <c r="J219" s="43">
        <v>2677</v>
      </c>
      <c r="K219" s="16">
        <v>0.17</v>
      </c>
      <c r="L219" s="16">
        <f t="shared" si="26"/>
        <v>26.583912611717974</v>
      </c>
      <c r="M219" s="16">
        <f t="shared" si="27"/>
        <v>0.67527927927927933</v>
      </c>
      <c r="N219" s="44">
        <f t="shared" si="28"/>
        <v>171.02</v>
      </c>
      <c r="O219" s="44">
        <f t="shared" si="29"/>
        <v>2848.02</v>
      </c>
      <c r="P219" s="45">
        <f t="shared" si="25"/>
        <v>28.282224428997019</v>
      </c>
      <c r="Q219" s="45">
        <f t="shared" si="30"/>
        <v>0.71841945945945951</v>
      </c>
      <c r="S219" s="43"/>
    </row>
    <row r="220" spans="1:19" x14ac:dyDescent="0.25">
      <c r="A220" s="72">
        <f t="shared" si="24"/>
        <v>40497</v>
      </c>
      <c r="B220" s="73" t="s">
        <v>67</v>
      </c>
      <c r="C220" s="73" t="s">
        <v>254</v>
      </c>
      <c r="D220" s="73" t="s">
        <v>255</v>
      </c>
      <c r="E220" s="73" t="s">
        <v>267</v>
      </c>
      <c r="F220" s="73" t="s">
        <v>241</v>
      </c>
      <c r="G220" s="73" t="s">
        <v>35</v>
      </c>
      <c r="H220" t="s">
        <v>37</v>
      </c>
      <c r="I220">
        <v>988</v>
      </c>
      <c r="J220" s="43">
        <v>2880</v>
      </c>
      <c r="K220" s="16">
        <v>0.43</v>
      </c>
      <c r="L220" s="16">
        <f t="shared" si="26"/>
        <v>28.599801390268123</v>
      </c>
      <c r="M220" s="16">
        <f t="shared" si="27"/>
        <v>0.7264864864864865</v>
      </c>
      <c r="N220" s="44">
        <f t="shared" si="28"/>
        <v>424.84</v>
      </c>
      <c r="O220" s="44">
        <f t="shared" si="29"/>
        <v>3304.84</v>
      </c>
      <c r="P220" s="45">
        <f t="shared" si="25"/>
        <v>32.818669314796423</v>
      </c>
      <c r="Q220" s="45">
        <f t="shared" si="30"/>
        <v>0.83365333333333336</v>
      </c>
      <c r="S220" s="43"/>
    </row>
    <row r="221" spans="1:19" x14ac:dyDescent="0.25">
      <c r="A221" s="72">
        <f t="shared" si="24"/>
        <v>40497</v>
      </c>
      <c r="B221" s="73" t="s">
        <v>67</v>
      </c>
      <c r="C221" s="73" t="s">
        <v>246</v>
      </c>
      <c r="D221" s="73" t="s">
        <v>247</v>
      </c>
      <c r="E221" s="73" t="s">
        <v>240</v>
      </c>
      <c r="F221" s="73" t="s">
        <v>241</v>
      </c>
      <c r="G221" s="73" t="s">
        <v>35</v>
      </c>
      <c r="H221" t="s">
        <v>36</v>
      </c>
      <c r="I221">
        <v>787</v>
      </c>
      <c r="J221" s="43">
        <v>3330</v>
      </c>
      <c r="K221" s="16">
        <v>0.17</v>
      </c>
      <c r="L221" s="16">
        <f t="shared" si="26"/>
        <v>33.068520357497519</v>
      </c>
      <c r="M221" s="16">
        <f t="shared" si="27"/>
        <v>0.84</v>
      </c>
      <c r="N221" s="44">
        <f t="shared" si="28"/>
        <v>133.79000000000002</v>
      </c>
      <c r="O221" s="44">
        <f t="shared" si="29"/>
        <v>3463.79</v>
      </c>
      <c r="P221" s="45">
        <f t="shared" si="25"/>
        <v>34.397120158887788</v>
      </c>
      <c r="Q221" s="45">
        <f t="shared" si="30"/>
        <v>0.87374882882882887</v>
      </c>
      <c r="S221" s="43"/>
    </row>
    <row r="222" spans="1:19" x14ac:dyDescent="0.25">
      <c r="A222" s="72">
        <f t="shared" si="24"/>
        <v>40497</v>
      </c>
      <c r="B222" s="73" t="s">
        <v>67</v>
      </c>
      <c r="C222" s="73" t="s">
        <v>250</v>
      </c>
      <c r="D222" s="73" t="s">
        <v>251</v>
      </c>
      <c r="E222" s="73" t="s">
        <v>283</v>
      </c>
      <c r="F222" s="73" t="s">
        <v>284</v>
      </c>
      <c r="G222" s="73" t="s">
        <v>35</v>
      </c>
      <c r="H222" t="s">
        <v>37</v>
      </c>
      <c r="I222">
        <v>1836</v>
      </c>
      <c r="J222" s="43">
        <v>4000</v>
      </c>
      <c r="K222" s="16">
        <v>0.43</v>
      </c>
      <c r="L222" s="16">
        <f t="shared" si="26"/>
        <v>39.72194637537239</v>
      </c>
      <c r="M222" s="16">
        <f t="shared" si="27"/>
        <v>1.0090090090090089</v>
      </c>
      <c r="N222" s="44">
        <f t="shared" si="28"/>
        <v>789.48</v>
      </c>
      <c r="O222" s="44">
        <f t="shared" si="29"/>
        <v>4789.4799999999996</v>
      </c>
      <c r="P222" s="45">
        <f t="shared" si="25"/>
        <v>47.561866931479635</v>
      </c>
      <c r="Q222" s="45">
        <f t="shared" si="30"/>
        <v>1.208157117117117</v>
      </c>
      <c r="S222" s="43"/>
    </row>
    <row r="223" spans="1:19" x14ac:dyDescent="0.25">
      <c r="A223" s="72">
        <f t="shared" si="24"/>
        <v>40497</v>
      </c>
      <c r="B223" s="73" t="s">
        <v>67</v>
      </c>
      <c r="C223" s="73" t="s">
        <v>256</v>
      </c>
      <c r="D223" s="73" t="s">
        <v>247</v>
      </c>
      <c r="E223" s="73" t="s">
        <v>285</v>
      </c>
      <c r="F223" s="73" t="s">
        <v>264</v>
      </c>
      <c r="G223" s="73" t="s">
        <v>35</v>
      </c>
      <c r="H223" t="s">
        <v>37</v>
      </c>
      <c r="I223">
        <v>1899</v>
      </c>
      <c r="J223" s="43">
        <v>3480</v>
      </c>
      <c r="K223" s="16">
        <v>0.43</v>
      </c>
      <c r="L223" s="16">
        <f t="shared" si="26"/>
        <v>34.558093346573983</v>
      </c>
      <c r="M223" s="16">
        <f t="shared" si="27"/>
        <v>0.87783783783783786</v>
      </c>
      <c r="N223" s="44">
        <f t="shared" si="28"/>
        <v>816.56999999999994</v>
      </c>
      <c r="O223" s="44">
        <f t="shared" si="29"/>
        <v>4296.57</v>
      </c>
      <c r="P223" s="45">
        <f t="shared" si="25"/>
        <v>42.667030784508434</v>
      </c>
      <c r="Q223" s="45">
        <f t="shared" si="30"/>
        <v>1.0838194594594595</v>
      </c>
      <c r="S223" s="43"/>
    </row>
    <row r="224" spans="1:19" x14ac:dyDescent="0.25">
      <c r="A224" s="72">
        <f t="shared" si="24"/>
        <v>40497</v>
      </c>
      <c r="B224" s="73" t="s">
        <v>18</v>
      </c>
      <c r="C224" s="73" t="s">
        <v>238</v>
      </c>
      <c r="D224" s="73" t="s">
        <v>239</v>
      </c>
      <c r="E224" s="73" t="s">
        <v>283</v>
      </c>
      <c r="F224" s="73" t="s">
        <v>284</v>
      </c>
      <c r="G224" s="73" t="s">
        <v>35</v>
      </c>
      <c r="H224" t="s">
        <v>37</v>
      </c>
      <c r="I224">
        <v>1695</v>
      </c>
      <c r="J224" s="43">
        <v>4320</v>
      </c>
      <c r="K224" s="16">
        <v>0.43</v>
      </c>
      <c r="L224" s="16">
        <f t="shared" si="26"/>
        <v>42.899702085402183</v>
      </c>
      <c r="M224" s="16">
        <f t="shared" si="27"/>
        <v>1.1675675675675676</v>
      </c>
      <c r="N224" s="44">
        <f t="shared" si="28"/>
        <v>728.85</v>
      </c>
      <c r="O224" s="44">
        <f t="shared" si="29"/>
        <v>5048.8500000000004</v>
      </c>
      <c r="P224" s="45">
        <f t="shared" si="25"/>
        <v>50.137537239324729</v>
      </c>
      <c r="Q224" s="45">
        <f t="shared" si="30"/>
        <v>1.3645540540540542</v>
      </c>
      <c r="S224" s="43"/>
    </row>
    <row r="225" spans="1:20" x14ac:dyDescent="0.25">
      <c r="A225" s="72">
        <f t="shared" si="24"/>
        <v>40497</v>
      </c>
      <c r="B225" s="73" t="s">
        <v>18</v>
      </c>
      <c r="C225" s="73" t="s">
        <v>250</v>
      </c>
      <c r="D225" s="73" t="s">
        <v>251</v>
      </c>
      <c r="E225" s="73" t="s">
        <v>279</v>
      </c>
      <c r="F225" s="73" t="s">
        <v>280</v>
      </c>
      <c r="G225" s="73" t="s">
        <v>35</v>
      </c>
      <c r="H225" t="s">
        <v>37</v>
      </c>
      <c r="I225">
        <v>1851</v>
      </c>
      <c r="J225" s="43">
        <v>4270</v>
      </c>
      <c r="K225" s="16">
        <v>0.43</v>
      </c>
      <c r="L225" s="16">
        <f t="shared" si="26"/>
        <v>42.403177755710026</v>
      </c>
      <c r="M225" s="16">
        <f t="shared" si="27"/>
        <v>1.154054054054054</v>
      </c>
      <c r="N225" s="44">
        <f t="shared" si="28"/>
        <v>795.93</v>
      </c>
      <c r="O225" s="44">
        <f t="shared" si="29"/>
        <v>5065.93</v>
      </c>
      <c r="P225" s="45">
        <f t="shared" si="25"/>
        <v>50.307149950347565</v>
      </c>
      <c r="Q225" s="45">
        <f t="shared" si="30"/>
        <v>1.3691702702702704</v>
      </c>
      <c r="S225" s="43"/>
    </row>
    <row r="226" spans="1:20" x14ac:dyDescent="0.25">
      <c r="A226" s="72">
        <f t="shared" si="24"/>
        <v>40497</v>
      </c>
      <c r="B226" s="73" t="s">
        <v>18</v>
      </c>
      <c r="C226" s="73" t="s">
        <v>257</v>
      </c>
      <c r="D226" s="73" t="s">
        <v>237</v>
      </c>
      <c r="E226" s="73" t="s">
        <v>283</v>
      </c>
      <c r="F226" s="73" t="s">
        <v>284</v>
      </c>
      <c r="G226" s="73" t="s">
        <v>35</v>
      </c>
      <c r="H226" t="s">
        <v>37</v>
      </c>
      <c r="I226">
        <v>1507</v>
      </c>
      <c r="J226" s="43">
        <v>4270</v>
      </c>
      <c r="K226" s="16">
        <v>0.43</v>
      </c>
      <c r="L226" s="16">
        <f t="shared" si="26"/>
        <v>42.403177755710026</v>
      </c>
      <c r="M226" s="16">
        <f t="shared" si="27"/>
        <v>1.154054054054054</v>
      </c>
      <c r="N226" s="44">
        <f t="shared" si="28"/>
        <v>648.01</v>
      </c>
      <c r="O226" s="44">
        <f t="shared" si="29"/>
        <v>4918.01</v>
      </c>
      <c r="P226" s="45">
        <f t="shared" si="25"/>
        <v>48.838232373386298</v>
      </c>
      <c r="Q226" s="45">
        <f t="shared" si="30"/>
        <v>1.3291918918918919</v>
      </c>
      <c r="S226" s="43"/>
    </row>
    <row r="227" spans="1:20" x14ac:dyDescent="0.25">
      <c r="A227" s="72">
        <f t="shared" si="24"/>
        <v>40497</v>
      </c>
      <c r="B227" s="73" t="s">
        <v>18</v>
      </c>
      <c r="C227" s="73" t="s">
        <v>256</v>
      </c>
      <c r="D227" s="73" t="s">
        <v>247</v>
      </c>
      <c r="E227" s="73" t="s">
        <v>265</v>
      </c>
      <c r="F227" s="73" t="s">
        <v>266</v>
      </c>
      <c r="G227" s="73" t="s">
        <v>35</v>
      </c>
      <c r="H227" t="s">
        <v>36</v>
      </c>
      <c r="I227">
        <v>1160</v>
      </c>
      <c r="J227" s="43">
        <v>3510</v>
      </c>
      <c r="K227" s="16">
        <v>0.17</v>
      </c>
      <c r="L227" s="16">
        <f t="shared" si="26"/>
        <v>34.856007944389276</v>
      </c>
      <c r="M227" s="16">
        <f t="shared" si="27"/>
        <v>0.94864864864864862</v>
      </c>
      <c r="N227" s="44">
        <f t="shared" si="28"/>
        <v>197.20000000000002</v>
      </c>
      <c r="O227" s="44">
        <f t="shared" si="29"/>
        <v>3707.2</v>
      </c>
      <c r="P227" s="45">
        <f t="shared" si="25"/>
        <v>36.814299900695133</v>
      </c>
      <c r="Q227" s="45">
        <f t="shared" si="30"/>
        <v>1.0019459459459459</v>
      </c>
      <c r="S227" s="43"/>
    </row>
    <row r="228" spans="1:20" x14ac:dyDescent="0.25">
      <c r="A228" s="72">
        <f t="shared" si="24"/>
        <v>40497</v>
      </c>
      <c r="B228" s="73" t="s">
        <v>18</v>
      </c>
      <c r="C228" s="73" t="s">
        <v>244</v>
      </c>
      <c r="D228" s="73" t="s">
        <v>245</v>
      </c>
      <c r="E228" s="73" t="s">
        <v>277</v>
      </c>
      <c r="F228" s="73" t="s">
        <v>278</v>
      </c>
      <c r="G228" s="73" t="s">
        <v>35</v>
      </c>
      <c r="H228" t="s">
        <v>38</v>
      </c>
      <c r="I228">
        <v>615</v>
      </c>
      <c r="J228" s="43">
        <v>2536</v>
      </c>
      <c r="K228" s="16">
        <v>0.24</v>
      </c>
      <c r="L228" s="16">
        <f t="shared" si="26"/>
        <v>25.183714001986097</v>
      </c>
      <c r="M228" s="16">
        <f t="shared" si="27"/>
        <v>0.6854054054054054</v>
      </c>
      <c r="N228" s="44">
        <f t="shared" si="28"/>
        <v>147.6</v>
      </c>
      <c r="O228" s="44">
        <f t="shared" si="29"/>
        <v>2683.6</v>
      </c>
      <c r="P228" s="45">
        <f t="shared" si="25"/>
        <v>26.649453823237337</v>
      </c>
      <c r="Q228" s="45">
        <f t="shared" si="30"/>
        <v>0.72529729729729731</v>
      </c>
      <c r="S228" s="43"/>
    </row>
    <row r="229" spans="1:20" x14ac:dyDescent="0.25">
      <c r="A229" s="74">
        <f t="shared" si="24"/>
        <v>40497</v>
      </c>
      <c r="B229" s="75" t="s">
        <v>18</v>
      </c>
      <c r="C229" s="75" t="s">
        <v>258</v>
      </c>
      <c r="D229" s="75" t="s">
        <v>255</v>
      </c>
      <c r="E229" s="75" t="s">
        <v>279</v>
      </c>
      <c r="F229" s="75" t="s">
        <v>280</v>
      </c>
      <c r="G229" s="75" t="s">
        <v>35</v>
      </c>
      <c r="H229" s="76" t="s">
        <v>36</v>
      </c>
      <c r="I229" s="76">
        <v>1637</v>
      </c>
      <c r="J229" s="46">
        <v>4420</v>
      </c>
      <c r="K229" s="78">
        <v>0.17</v>
      </c>
      <c r="L229" s="78">
        <f t="shared" si="26"/>
        <v>43.892750744786497</v>
      </c>
      <c r="M229" s="78">
        <f t="shared" si="27"/>
        <v>1.1945945945945946</v>
      </c>
      <c r="N229" s="47">
        <f t="shared" si="28"/>
        <v>278.29000000000002</v>
      </c>
      <c r="O229" s="47">
        <f t="shared" si="29"/>
        <v>4698.29</v>
      </c>
      <c r="P229" s="48">
        <f t="shared" si="25"/>
        <v>46.656305858987089</v>
      </c>
      <c r="Q229" s="48">
        <f t="shared" si="30"/>
        <v>1.2698081081081081</v>
      </c>
      <c r="R229" s="76"/>
      <c r="S229" s="46"/>
      <c r="T229" s="76"/>
    </row>
    <row r="230" spans="1:20" x14ac:dyDescent="0.25">
      <c r="A230" s="72">
        <f t="shared" si="24"/>
        <v>40527</v>
      </c>
      <c r="B230" s="73" t="s">
        <v>0</v>
      </c>
      <c r="C230" s="73" t="s">
        <v>359</v>
      </c>
      <c r="D230" s="73" t="s">
        <v>235</v>
      </c>
      <c r="E230" s="73" t="s">
        <v>260</v>
      </c>
      <c r="F230" s="73" t="s">
        <v>261</v>
      </c>
      <c r="G230" s="73" t="s">
        <v>34</v>
      </c>
      <c r="H230" t="s">
        <v>36</v>
      </c>
      <c r="I230">
        <v>506</v>
      </c>
      <c r="J230" s="43">
        <v>2774</v>
      </c>
      <c r="K230" s="16">
        <v>0.2</v>
      </c>
      <c r="L230" s="16">
        <f t="shared" si="26"/>
        <v>27.547169811320753</v>
      </c>
      <c r="M230" s="16">
        <f t="shared" si="27"/>
        <v>0.74972972972972973</v>
      </c>
      <c r="N230" s="44">
        <f t="shared" si="28"/>
        <v>101.2</v>
      </c>
      <c r="O230" s="44">
        <f t="shared" si="29"/>
        <v>2875.2</v>
      </c>
      <c r="P230" s="45">
        <f t="shared" ref="P230:P267" si="31">O230/100.7</f>
        <v>28.552135054617672</v>
      </c>
      <c r="Q230" s="45">
        <f t="shared" si="30"/>
        <v>0.77708108108108098</v>
      </c>
      <c r="S230" s="43"/>
      <c r="T230" s="16">
        <f>AVERAGE(P154,P192,P230)</f>
        <v>28.4683879510096</v>
      </c>
    </row>
    <row r="231" spans="1:20" x14ac:dyDescent="0.25">
      <c r="A231" s="72">
        <f t="shared" si="24"/>
        <v>40527</v>
      </c>
      <c r="B231" s="73" t="s">
        <v>0</v>
      </c>
      <c r="C231" s="73" t="s">
        <v>236</v>
      </c>
      <c r="D231" s="73" t="s">
        <v>237</v>
      </c>
      <c r="E231" s="73" t="s">
        <v>262</v>
      </c>
      <c r="F231" s="73" t="s">
        <v>251</v>
      </c>
      <c r="G231" s="73" t="s">
        <v>34</v>
      </c>
      <c r="H231" t="s">
        <v>37</v>
      </c>
      <c r="I231">
        <v>298</v>
      </c>
      <c r="J231" s="43">
        <f>SUM(-698+3261)</f>
        <v>2563</v>
      </c>
      <c r="K231" s="16">
        <v>0.46</v>
      </c>
      <c r="L231" s="16">
        <f t="shared" si="26"/>
        <v>25.451837140019862</v>
      </c>
      <c r="M231" s="16">
        <f t="shared" si="27"/>
        <v>0.69270270270270273</v>
      </c>
      <c r="N231" s="44">
        <f t="shared" si="28"/>
        <v>137.08000000000001</v>
      </c>
      <c r="O231" s="44">
        <f t="shared" si="29"/>
        <v>2700.08</v>
      </c>
      <c r="P231" s="45">
        <f t="shared" si="31"/>
        <v>26.813108242303873</v>
      </c>
      <c r="Q231" s="45">
        <f t="shared" si="30"/>
        <v>0.72975135135135138</v>
      </c>
      <c r="S231" s="43"/>
      <c r="T231" s="16">
        <f t="shared" ref="T231:T267" si="32">AVERAGE(P155,P193,P231)</f>
        <v>26.753922542204567</v>
      </c>
    </row>
    <row r="232" spans="1:20" x14ac:dyDescent="0.25">
      <c r="A232" s="72">
        <f t="shared" si="24"/>
        <v>40527</v>
      </c>
      <c r="B232" s="73" t="s">
        <v>0</v>
      </c>
      <c r="C232" s="73" t="s">
        <v>359</v>
      </c>
      <c r="D232" s="73" t="s">
        <v>235</v>
      </c>
      <c r="E232" s="73" t="s">
        <v>263</v>
      </c>
      <c r="F232" s="73" t="s">
        <v>264</v>
      </c>
      <c r="G232" s="73" t="s">
        <v>34</v>
      </c>
      <c r="H232" t="s">
        <v>37</v>
      </c>
      <c r="I232">
        <v>1530</v>
      </c>
      <c r="J232" s="43">
        <v>5047</v>
      </c>
      <c r="K232" s="16">
        <v>0.46</v>
      </c>
      <c r="L232" s="16">
        <f t="shared" si="26"/>
        <v>50.119165839126119</v>
      </c>
      <c r="M232" s="16">
        <f t="shared" si="27"/>
        <v>1.364054054054054</v>
      </c>
      <c r="N232" s="44">
        <f t="shared" si="28"/>
        <v>703.80000000000007</v>
      </c>
      <c r="O232" s="44">
        <f t="shared" si="29"/>
        <v>5750.8</v>
      </c>
      <c r="P232" s="45">
        <f t="shared" si="31"/>
        <v>57.108242303872892</v>
      </c>
      <c r="Q232" s="45">
        <f t="shared" si="30"/>
        <v>1.5542702702702704</v>
      </c>
      <c r="S232" s="43"/>
      <c r="T232" s="16">
        <f t="shared" si="32"/>
        <v>56.804369414101295</v>
      </c>
    </row>
    <row r="233" spans="1:20" x14ac:dyDescent="0.25">
      <c r="A233" s="72">
        <f t="shared" ref="A233:A296" si="33">IF(B233&lt;&gt;"", DATE(2010, ROUNDUP((ROW(A233)-1)*(1/38), 0)+5, 15), "")</f>
        <v>40527</v>
      </c>
      <c r="B233" s="73" t="s">
        <v>0</v>
      </c>
      <c r="C233" s="73" t="s">
        <v>359</v>
      </c>
      <c r="D233" s="73" t="s">
        <v>235</v>
      </c>
      <c r="E233" s="73" t="s">
        <v>265</v>
      </c>
      <c r="F233" s="73" t="s">
        <v>266</v>
      </c>
      <c r="G233" s="73" t="s">
        <v>34</v>
      </c>
      <c r="H233" t="s">
        <v>36</v>
      </c>
      <c r="I233">
        <v>890</v>
      </c>
      <c r="J233" s="43">
        <v>3275</v>
      </c>
      <c r="K233" s="16">
        <v>0.2</v>
      </c>
      <c r="L233" s="16">
        <f t="shared" si="26"/>
        <v>32.522343594836144</v>
      </c>
      <c r="M233" s="16">
        <f t="shared" si="27"/>
        <v>0.88513513513513509</v>
      </c>
      <c r="N233" s="44">
        <f t="shared" si="28"/>
        <v>178</v>
      </c>
      <c r="O233" s="44">
        <f t="shared" si="29"/>
        <v>3453</v>
      </c>
      <c r="P233" s="45">
        <f t="shared" si="31"/>
        <v>34.289970208540218</v>
      </c>
      <c r="Q233" s="45">
        <f t="shared" si="30"/>
        <v>0.93324324324324326</v>
      </c>
      <c r="S233" s="43"/>
      <c r="T233" s="16">
        <f t="shared" si="32"/>
        <v>34.142667990731546</v>
      </c>
    </row>
    <row r="234" spans="1:20" x14ac:dyDescent="0.25">
      <c r="A234" s="72">
        <f t="shared" si="33"/>
        <v>40527</v>
      </c>
      <c r="B234" s="73" t="s">
        <v>0</v>
      </c>
      <c r="C234" s="73" t="s">
        <v>238</v>
      </c>
      <c r="D234" s="73" t="s">
        <v>239</v>
      </c>
      <c r="E234" s="73" t="s">
        <v>267</v>
      </c>
      <c r="F234" s="73" t="s">
        <v>241</v>
      </c>
      <c r="G234" s="73" t="s">
        <v>34</v>
      </c>
      <c r="H234" t="s">
        <v>37</v>
      </c>
      <c r="I234">
        <v>1256</v>
      </c>
      <c r="J234" s="43">
        <f>SUM(109+4872)</f>
        <v>4981</v>
      </c>
      <c r="K234" s="16">
        <v>0.46</v>
      </c>
      <c r="L234" s="16">
        <f t="shared" si="26"/>
        <v>49.46375372393247</v>
      </c>
      <c r="M234" s="16">
        <f t="shared" si="27"/>
        <v>1.3462162162162161</v>
      </c>
      <c r="N234" s="44">
        <f t="shared" si="28"/>
        <v>577.76</v>
      </c>
      <c r="O234" s="44">
        <f t="shared" si="29"/>
        <v>5558.76</v>
      </c>
      <c r="P234" s="45">
        <f t="shared" si="31"/>
        <v>55.201191658391259</v>
      </c>
      <c r="Q234" s="45">
        <f t="shared" si="30"/>
        <v>1.5023675675675676</v>
      </c>
      <c r="S234" s="43"/>
      <c r="T234" s="16">
        <f t="shared" si="32"/>
        <v>54.951737835153921</v>
      </c>
    </row>
    <row r="235" spans="1:20" x14ac:dyDescent="0.25">
      <c r="A235" s="72">
        <f t="shared" si="33"/>
        <v>40527</v>
      </c>
      <c r="B235" s="73" t="s">
        <v>0</v>
      </c>
      <c r="C235" s="73" t="s">
        <v>358</v>
      </c>
      <c r="D235" s="73" t="s">
        <v>235</v>
      </c>
      <c r="E235" s="73" t="s">
        <v>267</v>
      </c>
      <c r="F235" s="73" t="s">
        <v>241</v>
      </c>
      <c r="G235" s="73" t="s">
        <v>34</v>
      </c>
      <c r="H235" t="s">
        <v>36</v>
      </c>
      <c r="I235">
        <v>975</v>
      </c>
      <c r="J235" s="43">
        <v>3543</v>
      </c>
      <c r="K235" s="16">
        <v>0.2</v>
      </c>
      <c r="L235" s="16">
        <f t="shared" si="26"/>
        <v>35.183714001986097</v>
      </c>
      <c r="M235" s="16">
        <f t="shared" si="27"/>
        <v>0.95756756756756756</v>
      </c>
      <c r="N235" s="44">
        <f t="shared" si="28"/>
        <v>195</v>
      </c>
      <c r="O235" s="44">
        <f t="shared" si="29"/>
        <v>3738</v>
      </c>
      <c r="P235" s="45">
        <f t="shared" si="31"/>
        <v>37.1201588877855</v>
      </c>
      <c r="Q235" s="45">
        <f t="shared" si="30"/>
        <v>1.0102702702702702</v>
      </c>
      <c r="S235" s="43"/>
      <c r="T235" s="16">
        <f t="shared" si="32"/>
        <v>36.958788480635548</v>
      </c>
    </row>
    <row r="236" spans="1:20" x14ac:dyDescent="0.25">
      <c r="A236" s="72">
        <f t="shared" si="33"/>
        <v>40527</v>
      </c>
      <c r="B236" s="73" t="s">
        <v>0</v>
      </c>
      <c r="C236" s="73" t="s">
        <v>240</v>
      </c>
      <c r="D236" s="73" t="s">
        <v>241</v>
      </c>
      <c r="E236" s="73" t="s">
        <v>263</v>
      </c>
      <c r="F236" s="73" t="s">
        <v>264</v>
      </c>
      <c r="G236" s="73" t="s">
        <v>34</v>
      </c>
      <c r="H236" t="s">
        <v>36</v>
      </c>
      <c r="I236">
        <v>1357</v>
      </c>
      <c r="J236" s="43">
        <v>3742</v>
      </c>
      <c r="K236" s="16">
        <v>0.2</v>
      </c>
      <c r="L236" s="16">
        <f t="shared" si="26"/>
        <v>37.159880834160873</v>
      </c>
      <c r="M236" s="16">
        <f t="shared" si="27"/>
        <v>1.0113513513513515</v>
      </c>
      <c r="N236" s="44">
        <f t="shared" si="28"/>
        <v>271.40000000000003</v>
      </c>
      <c r="O236" s="44">
        <f t="shared" si="29"/>
        <v>4013.4</v>
      </c>
      <c r="P236" s="45">
        <f t="shared" si="31"/>
        <v>39.855014895729887</v>
      </c>
      <c r="Q236" s="45">
        <f t="shared" si="30"/>
        <v>1.0847027027027027</v>
      </c>
      <c r="S236" s="43"/>
      <c r="T236" s="16">
        <f t="shared" si="32"/>
        <v>39.630420390599141</v>
      </c>
    </row>
    <row r="237" spans="1:20" x14ac:dyDescent="0.25">
      <c r="A237" s="72">
        <f t="shared" si="33"/>
        <v>40527</v>
      </c>
      <c r="B237" s="73" t="s">
        <v>67</v>
      </c>
      <c r="C237" s="73" t="s">
        <v>242</v>
      </c>
      <c r="D237" s="73" t="s">
        <v>243</v>
      </c>
      <c r="E237" s="73" t="s">
        <v>265</v>
      </c>
      <c r="F237" s="73" t="s">
        <v>266</v>
      </c>
      <c r="G237" s="73" t="s">
        <v>34</v>
      </c>
      <c r="H237" t="s">
        <v>36</v>
      </c>
      <c r="I237">
        <v>1006</v>
      </c>
      <c r="J237" s="43">
        <v>2812</v>
      </c>
      <c r="K237" s="16">
        <v>0.2</v>
      </c>
      <c r="L237" s="16">
        <f t="shared" si="26"/>
        <v>27.924528301886792</v>
      </c>
      <c r="M237" s="16">
        <f t="shared" si="27"/>
        <v>0.70933333333333337</v>
      </c>
      <c r="N237" s="44">
        <f t="shared" si="28"/>
        <v>201.20000000000002</v>
      </c>
      <c r="O237" s="44">
        <f t="shared" si="29"/>
        <v>3013.2</v>
      </c>
      <c r="P237" s="45">
        <f t="shared" si="31"/>
        <v>29.922542204568021</v>
      </c>
      <c r="Q237" s="45">
        <f t="shared" si="30"/>
        <v>0.76008648648648647</v>
      </c>
      <c r="S237" s="43"/>
      <c r="T237" s="16">
        <f t="shared" si="32"/>
        <v>29.756041046011251</v>
      </c>
    </row>
    <row r="238" spans="1:20" x14ac:dyDescent="0.25">
      <c r="A238" s="72">
        <f t="shared" si="33"/>
        <v>40527</v>
      </c>
      <c r="B238" s="73" t="s">
        <v>67</v>
      </c>
      <c r="C238" s="73" t="s">
        <v>244</v>
      </c>
      <c r="D238" s="73" t="s">
        <v>245</v>
      </c>
      <c r="E238" s="73" t="s">
        <v>268</v>
      </c>
      <c r="F238" s="73" t="s">
        <v>269</v>
      </c>
      <c r="G238" s="73" t="s">
        <v>34</v>
      </c>
      <c r="H238" t="s">
        <v>38</v>
      </c>
      <c r="I238">
        <v>866</v>
      </c>
      <c r="J238" s="43">
        <v>3760</v>
      </c>
      <c r="K238" s="16">
        <v>0.27</v>
      </c>
      <c r="L238" s="16">
        <f t="shared" si="26"/>
        <v>37.338629592850047</v>
      </c>
      <c r="M238" s="16">
        <f t="shared" si="27"/>
        <v>0.94846846846846844</v>
      </c>
      <c r="N238" s="44">
        <f t="shared" si="28"/>
        <v>233.82000000000002</v>
      </c>
      <c r="O238" s="44">
        <f t="shared" si="29"/>
        <v>3993.82</v>
      </c>
      <c r="P238" s="45">
        <f t="shared" si="31"/>
        <v>39.660575968222446</v>
      </c>
      <c r="Q238" s="45">
        <f t="shared" si="30"/>
        <v>1.0074500900900902</v>
      </c>
      <c r="S238" s="43"/>
      <c r="T238" s="16">
        <f t="shared" si="32"/>
        <v>39.488579940417083</v>
      </c>
    </row>
    <row r="239" spans="1:20" x14ac:dyDescent="0.25">
      <c r="A239" s="72">
        <f t="shared" si="33"/>
        <v>40527</v>
      </c>
      <c r="B239" s="73" t="s">
        <v>67</v>
      </c>
      <c r="C239" s="73" t="s">
        <v>246</v>
      </c>
      <c r="D239" s="73" t="s">
        <v>247</v>
      </c>
      <c r="E239" s="73" t="s">
        <v>270</v>
      </c>
      <c r="F239" s="73" t="s">
        <v>247</v>
      </c>
      <c r="G239" s="73" t="s">
        <v>34</v>
      </c>
      <c r="H239" t="s">
        <v>36</v>
      </c>
      <c r="I239">
        <v>213</v>
      </c>
      <c r="J239" s="43">
        <v>1843</v>
      </c>
      <c r="K239" s="16">
        <v>0.2</v>
      </c>
      <c r="L239" s="16">
        <f t="shared" si="26"/>
        <v>18.30188679245283</v>
      </c>
      <c r="M239" s="16">
        <f t="shared" si="27"/>
        <v>0.46490090090090092</v>
      </c>
      <c r="N239" s="44">
        <f t="shared" si="28"/>
        <v>42.6</v>
      </c>
      <c r="O239" s="44">
        <f t="shared" si="29"/>
        <v>1885.6</v>
      </c>
      <c r="P239" s="45">
        <f t="shared" si="31"/>
        <v>18.724925521350546</v>
      </c>
      <c r="Q239" s="45">
        <f t="shared" si="30"/>
        <v>0.47564684684684683</v>
      </c>
      <c r="S239" s="43"/>
      <c r="T239" s="16">
        <f t="shared" si="32"/>
        <v>18.689672293942404</v>
      </c>
    </row>
    <row r="240" spans="1:20" x14ac:dyDescent="0.25">
      <c r="A240" s="72">
        <f t="shared" si="33"/>
        <v>40527</v>
      </c>
      <c r="B240" s="73" t="s">
        <v>67</v>
      </c>
      <c r="C240" s="73" t="s">
        <v>248</v>
      </c>
      <c r="D240" s="73" t="s">
        <v>249</v>
      </c>
      <c r="E240" s="73" t="s">
        <v>271</v>
      </c>
      <c r="F240" s="73" t="s">
        <v>272</v>
      </c>
      <c r="G240" s="73" t="s">
        <v>34</v>
      </c>
      <c r="H240" t="s">
        <v>38</v>
      </c>
      <c r="I240">
        <v>650</v>
      </c>
      <c r="J240" s="43">
        <v>3196</v>
      </c>
      <c r="K240" s="16">
        <v>0.27</v>
      </c>
      <c r="L240" s="16">
        <f t="shared" si="26"/>
        <v>31.737835153922543</v>
      </c>
      <c r="M240" s="16">
        <f t="shared" si="27"/>
        <v>0.80619819819819816</v>
      </c>
      <c r="N240" s="44">
        <f t="shared" si="28"/>
        <v>175.5</v>
      </c>
      <c r="O240" s="44">
        <f t="shared" si="29"/>
        <v>3371.5</v>
      </c>
      <c r="P240" s="45">
        <f t="shared" si="31"/>
        <v>33.480635551142008</v>
      </c>
      <c r="Q240" s="45">
        <f t="shared" si="30"/>
        <v>0.85046846846846846</v>
      </c>
      <c r="S240" s="43"/>
      <c r="T240" s="16">
        <f t="shared" si="32"/>
        <v>33.351539225422044</v>
      </c>
    </row>
    <row r="241" spans="1:20" x14ac:dyDescent="0.25">
      <c r="A241" s="72">
        <f t="shared" si="33"/>
        <v>40527</v>
      </c>
      <c r="B241" s="73" t="s">
        <v>67</v>
      </c>
      <c r="C241" s="73" t="s">
        <v>248</v>
      </c>
      <c r="D241" s="73" t="s">
        <v>249</v>
      </c>
      <c r="E241" s="73" t="s">
        <v>273</v>
      </c>
      <c r="F241" s="73" t="s">
        <v>274</v>
      </c>
      <c r="G241" s="73" t="s">
        <v>34</v>
      </c>
      <c r="H241" t="s">
        <v>38</v>
      </c>
      <c r="I241">
        <v>417</v>
      </c>
      <c r="J241" s="43">
        <v>2760</v>
      </c>
      <c r="K241" s="16">
        <v>0.27</v>
      </c>
      <c r="L241" s="16">
        <f t="shared" si="26"/>
        <v>27.408142999006952</v>
      </c>
      <c r="M241" s="16">
        <f t="shared" si="27"/>
        <v>0.69621621621621621</v>
      </c>
      <c r="N241" s="44">
        <f t="shared" si="28"/>
        <v>112.59</v>
      </c>
      <c r="O241" s="44">
        <f t="shared" si="29"/>
        <v>2872.59</v>
      </c>
      <c r="P241" s="45">
        <f t="shared" si="31"/>
        <v>28.526216484607748</v>
      </c>
      <c r="Q241" s="45">
        <f t="shared" si="30"/>
        <v>0.72461729729729729</v>
      </c>
      <c r="S241" s="43"/>
      <c r="T241" s="16">
        <f t="shared" si="32"/>
        <v>28.443396226415093</v>
      </c>
    </row>
    <row r="242" spans="1:20" x14ac:dyDescent="0.25">
      <c r="A242" s="72">
        <f t="shared" si="33"/>
        <v>40527</v>
      </c>
      <c r="B242" s="73" t="s">
        <v>67</v>
      </c>
      <c r="C242" s="73" t="s">
        <v>246</v>
      </c>
      <c r="D242" s="73" t="s">
        <v>247</v>
      </c>
      <c r="E242" s="73" t="s">
        <v>275</v>
      </c>
      <c r="F242" s="73" t="s">
        <v>276</v>
      </c>
      <c r="G242" s="73" t="s">
        <v>34</v>
      </c>
      <c r="H242" t="s">
        <v>36</v>
      </c>
      <c r="I242">
        <v>626</v>
      </c>
      <c r="J242" s="43">
        <v>2938</v>
      </c>
      <c r="K242" s="16">
        <v>0.2</v>
      </c>
      <c r="L242" s="16">
        <f t="shared" si="26"/>
        <v>29.175769612711022</v>
      </c>
      <c r="M242" s="16">
        <f t="shared" si="27"/>
        <v>0.74111711711711714</v>
      </c>
      <c r="N242" s="44">
        <f t="shared" si="28"/>
        <v>125.2</v>
      </c>
      <c r="O242" s="44">
        <f t="shared" si="29"/>
        <v>3063.2</v>
      </c>
      <c r="P242" s="45">
        <f t="shared" si="31"/>
        <v>30.419066534260175</v>
      </c>
      <c r="Q242" s="45">
        <f t="shared" si="30"/>
        <v>0.77269909909909906</v>
      </c>
      <c r="S242" s="43"/>
      <c r="T242" s="16">
        <f t="shared" si="32"/>
        <v>30.315458457464416</v>
      </c>
    </row>
    <row r="243" spans="1:20" x14ac:dyDescent="0.25">
      <c r="A243" s="72">
        <f t="shared" si="33"/>
        <v>40527</v>
      </c>
      <c r="B243" s="73" t="s">
        <v>67</v>
      </c>
      <c r="C243" s="73" t="s">
        <v>246</v>
      </c>
      <c r="D243" s="73" t="s">
        <v>247</v>
      </c>
      <c r="E243" s="73" t="s">
        <v>263</v>
      </c>
      <c r="F243" s="73" t="s">
        <v>264</v>
      </c>
      <c r="G243" s="73" t="s">
        <v>34</v>
      </c>
      <c r="H243" t="s">
        <v>36</v>
      </c>
      <c r="I243">
        <v>1823</v>
      </c>
      <c r="J243" s="43">
        <v>4372</v>
      </c>
      <c r="K243" s="16">
        <v>0.2</v>
      </c>
      <c r="L243" s="16">
        <f t="shared" si="26"/>
        <v>43.416087388282023</v>
      </c>
      <c r="M243" s="16">
        <f t="shared" si="27"/>
        <v>1.1028468468468469</v>
      </c>
      <c r="N243" s="44">
        <f t="shared" si="28"/>
        <v>364.6</v>
      </c>
      <c r="O243" s="44">
        <f t="shared" si="29"/>
        <v>4736.6000000000004</v>
      </c>
      <c r="P243" s="45">
        <f t="shared" si="31"/>
        <v>47.036742800397221</v>
      </c>
      <c r="Q243" s="45">
        <f t="shared" si="30"/>
        <v>1.1948180180180181</v>
      </c>
      <c r="S243" s="43"/>
      <c r="T243" s="16">
        <f t="shared" si="32"/>
        <v>46.735021516054282</v>
      </c>
    </row>
    <row r="244" spans="1:20" x14ac:dyDescent="0.25">
      <c r="A244" s="72">
        <f t="shared" si="33"/>
        <v>40527</v>
      </c>
      <c r="B244" s="73" t="s">
        <v>18</v>
      </c>
      <c r="C244" s="73" t="s">
        <v>250</v>
      </c>
      <c r="D244" s="73" t="s">
        <v>251</v>
      </c>
      <c r="E244" s="73" t="s">
        <v>265</v>
      </c>
      <c r="F244" s="73" t="s">
        <v>266</v>
      </c>
      <c r="G244" s="73" t="s">
        <v>34</v>
      </c>
      <c r="H244" t="s">
        <v>39</v>
      </c>
      <c r="I244">
        <v>1295</v>
      </c>
      <c r="J244" s="43">
        <v>3381</v>
      </c>
      <c r="K244" s="16">
        <v>0.14949999999999999</v>
      </c>
      <c r="L244" s="16">
        <f t="shared" si="26"/>
        <v>33.574975173783514</v>
      </c>
      <c r="M244" s="16">
        <f t="shared" si="27"/>
        <v>0.91378378378378378</v>
      </c>
      <c r="N244" s="44">
        <f t="shared" si="28"/>
        <v>193.60249999999999</v>
      </c>
      <c r="O244" s="44">
        <f t="shared" si="29"/>
        <v>3574.6025</v>
      </c>
      <c r="P244" s="45">
        <f t="shared" si="31"/>
        <v>35.49754220456802</v>
      </c>
      <c r="Q244" s="45">
        <f t="shared" si="30"/>
        <v>0.96610878378378373</v>
      </c>
      <c r="S244" s="43"/>
      <c r="T244" s="16">
        <f t="shared" si="32"/>
        <v>34.870034756703078</v>
      </c>
    </row>
    <row r="245" spans="1:20" x14ac:dyDescent="0.25">
      <c r="A245" s="72">
        <f t="shared" si="33"/>
        <v>40527</v>
      </c>
      <c r="B245" s="73" t="s">
        <v>18</v>
      </c>
      <c r="C245" s="73" t="s">
        <v>244</v>
      </c>
      <c r="D245" s="73" t="s">
        <v>245</v>
      </c>
      <c r="E245" s="73" t="s">
        <v>277</v>
      </c>
      <c r="F245" s="73" t="s">
        <v>278</v>
      </c>
      <c r="G245" s="73" t="s">
        <v>34</v>
      </c>
      <c r="H245" t="s">
        <v>38</v>
      </c>
      <c r="I245">
        <v>615</v>
      </c>
      <c r="J245" s="43">
        <v>2921</v>
      </c>
      <c r="K245" s="16">
        <v>0.27</v>
      </c>
      <c r="L245" s="16">
        <f t="shared" si="26"/>
        <v>29.006951340615689</v>
      </c>
      <c r="M245" s="16">
        <f t="shared" si="27"/>
        <v>0.7894594594594595</v>
      </c>
      <c r="N245" s="44">
        <f t="shared" si="28"/>
        <v>166.05</v>
      </c>
      <c r="O245" s="44">
        <f t="shared" si="29"/>
        <v>3087.05</v>
      </c>
      <c r="P245" s="45">
        <f t="shared" si="31"/>
        <v>30.655908639523339</v>
      </c>
      <c r="Q245" s="45">
        <f t="shared" si="30"/>
        <v>0.83433783783783788</v>
      </c>
      <c r="S245" s="43"/>
      <c r="T245" s="16">
        <f t="shared" si="32"/>
        <v>30.533763654419065</v>
      </c>
    </row>
    <row r="246" spans="1:20" x14ac:dyDescent="0.25">
      <c r="A246" s="72">
        <f t="shared" si="33"/>
        <v>40527</v>
      </c>
      <c r="B246" s="73" t="s">
        <v>18</v>
      </c>
      <c r="C246" s="73" t="s">
        <v>248</v>
      </c>
      <c r="D246" s="73" t="s">
        <v>249</v>
      </c>
      <c r="E246" s="73" t="s">
        <v>268</v>
      </c>
      <c r="F246" s="73" t="s">
        <v>269</v>
      </c>
      <c r="G246" s="73" t="s">
        <v>34</v>
      </c>
      <c r="H246" t="s">
        <v>38</v>
      </c>
      <c r="I246">
        <v>872</v>
      </c>
      <c r="J246" s="43">
        <v>3830</v>
      </c>
      <c r="K246" s="16">
        <v>0.27</v>
      </c>
      <c r="L246" s="16">
        <f t="shared" si="26"/>
        <v>38.033763654419069</v>
      </c>
      <c r="M246" s="16">
        <f t="shared" si="27"/>
        <v>1.0351351351351352</v>
      </c>
      <c r="N246" s="44">
        <f t="shared" si="28"/>
        <v>235.44000000000003</v>
      </c>
      <c r="O246" s="44">
        <f t="shared" si="29"/>
        <v>4065.44</v>
      </c>
      <c r="P246" s="45">
        <f t="shared" si="31"/>
        <v>40.371797418073484</v>
      </c>
      <c r="Q246" s="45">
        <f t="shared" si="30"/>
        <v>1.0987675675675677</v>
      </c>
      <c r="S246" s="43"/>
      <c r="T246" s="16">
        <f t="shared" si="32"/>
        <v>40.198609731876864</v>
      </c>
    </row>
    <row r="247" spans="1:20" x14ac:dyDescent="0.25">
      <c r="A247" s="72">
        <f t="shared" si="33"/>
        <v>40527</v>
      </c>
      <c r="B247" s="73" t="s">
        <v>18</v>
      </c>
      <c r="C247" s="73" t="s">
        <v>248</v>
      </c>
      <c r="D247" s="73" t="s">
        <v>249</v>
      </c>
      <c r="E247" s="73" t="s">
        <v>277</v>
      </c>
      <c r="F247" s="73" t="s">
        <v>278</v>
      </c>
      <c r="G247" s="73" t="s">
        <v>34</v>
      </c>
      <c r="H247" t="s">
        <v>38</v>
      </c>
      <c r="I247">
        <v>417</v>
      </c>
      <c r="J247" s="43">
        <v>2613</v>
      </c>
      <c r="K247" s="16">
        <v>0.27</v>
      </c>
      <c r="L247" s="16">
        <f t="shared" si="26"/>
        <v>25.948361469712015</v>
      </c>
      <c r="M247" s="16">
        <f t="shared" si="27"/>
        <v>0.70621621621621622</v>
      </c>
      <c r="N247" s="44">
        <f t="shared" si="28"/>
        <v>112.59</v>
      </c>
      <c r="O247" s="44">
        <f t="shared" si="29"/>
        <v>2725.59</v>
      </c>
      <c r="P247" s="45">
        <f t="shared" si="31"/>
        <v>27.066434955312811</v>
      </c>
      <c r="Q247" s="45">
        <f t="shared" si="30"/>
        <v>0.73664594594594601</v>
      </c>
      <c r="S247" s="43"/>
      <c r="T247" s="16">
        <f t="shared" si="32"/>
        <v>26.98361469712016</v>
      </c>
    </row>
    <row r="248" spans="1:20" x14ac:dyDescent="0.25">
      <c r="A248" s="72">
        <f t="shared" si="33"/>
        <v>40527</v>
      </c>
      <c r="B248" s="73" t="s">
        <v>18</v>
      </c>
      <c r="C248" s="73" t="s">
        <v>242</v>
      </c>
      <c r="D248" s="73" t="s">
        <v>243</v>
      </c>
      <c r="E248" s="73" t="s">
        <v>265</v>
      </c>
      <c r="F248" s="73" t="s">
        <v>266</v>
      </c>
      <c r="G248" s="73" t="s">
        <v>34</v>
      </c>
      <c r="H248" t="s">
        <v>36</v>
      </c>
      <c r="I248">
        <v>1006</v>
      </c>
      <c r="J248" s="43">
        <v>3156</v>
      </c>
      <c r="K248" s="16">
        <v>0.2</v>
      </c>
      <c r="L248" s="16">
        <f t="shared" si="26"/>
        <v>31.340615690168818</v>
      </c>
      <c r="M248" s="16">
        <f t="shared" si="27"/>
        <v>0.85297297297297292</v>
      </c>
      <c r="N248" s="44">
        <f t="shared" si="28"/>
        <v>201.20000000000002</v>
      </c>
      <c r="O248" s="44">
        <f t="shared" si="29"/>
        <v>3357.2</v>
      </c>
      <c r="P248" s="45">
        <f t="shared" si="31"/>
        <v>33.338629592850047</v>
      </c>
      <c r="Q248" s="45">
        <f t="shared" si="30"/>
        <v>0.90735135135135125</v>
      </c>
      <c r="S248" s="43"/>
      <c r="T248" s="16">
        <f t="shared" si="32"/>
        <v>33.172128434293285</v>
      </c>
    </row>
    <row r="249" spans="1:20" x14ac:dyDescent="0.25">
      <c r="A249" s="72">
        <f t="shared" si="33"/>
        <v>40527</v>
      </c>
      <c r="B249" s="73" t="s">
        <v>0</v>
      </c>
      <c r="C249" s="73" t="s">
        <v>252</v>
      </c>
      <c r="D249" s="73" t="s">
        <v>117</v>
      </c>
      <c r="E249" s="73" t="s">
        <v>279</v>
      </c>
      <c r="F249" s="73" t="s">
        <v>280</v>
      </c>
      <c r="G249" s="73" t="s">
        <v>35</v>
      </c>
      <c r="H249" t="s">
        <v>37</v>
      </c>
      <c r="I249">
        <v>880</v>
      </c>
      <c r="J249" s="43">
        <v>2868</v>
      </c>
      <c r="K249" s="16">
        <v>0.46</v>
      </c>
      <c r="L249" s="16">
        <f t="shared" si="26"/>
        <v>28.480635551142004</v>
      </c>
      <c r="M249" s="16">
        <f t="shared" si="27"/>
        <v>0.7751351351351351</v>
      </c>
      <c r="N249" s="44">
        <f t="shared" si="28"/>
        <v>404.8</v>
      </c>
      <c r="O249" s="44">
        <f t="shared" si="29"/>
        <v>3272.8</v>
      </c>
      <c r="P249" s="45">
        <f t="shared" si="31"/>
        <v>32.500496524329691</v>
      </c>
      <c r="Q249" s="45">
        <f t="shared" si="30"/>
        <v>0.88454054054054054</v>
      </c>
      <c r="S249" s="43"/>
      <c r="T249" s="16">
        <f t="shared" si="32"/>
        <v>32.325719960278057</v>
      </c>
    </row>
    <row r="250" spans="1:20" x14ac:dyDescent="0.25">
      <c r="A250" s="72">
        <f t="shared" si="33"/>
        <v>40527</v>
      </c>
      <c r="B250" s="73" t="s">
        <v>0</v>
      </c>
      <c r="C250" s="73" t="s">
        <v>359</v>
      </c>
      <c r="D250" s="73" t="s">
        <v>235</v>
      </c>
      <c r="E250" s="73" t="s">
        <v>267</v>
      </c>
      <c r="F250" s="73" t="s">
        <v>241</v>
      </c>
      <c r="G250" s="73" t="s">
        <v>35</v>
      </c>
      <c r="H250" t="s">
        <v>37</v>
      </c>
      <c r="I250">
        <v>685</v>
      </c>
      <c r="J250" s="43">
        <v>2867</v>
      </c>
      <c r="K250" s="16">
        <v>0.46</v>
      </c>
      <c r="L250" s="16">
        <f t="shared" si="26"/>
        <v>28.470705064548163</v>
      </c>
      <c r="M250" s="16">
        <f t="shared" si="27"/>
        <v>0.77486486486486483</v>
      </c>
      <c r="N250" s="44">
        <f t="shared" si="28"/>
        <v>315.10000000000002</v>
      </c>
      <c r="O250" s="44">
        <f t="shared" si="29"/>
        <v>3182.1</v>
      </c>
      <c r="P250" s="45">
        <f t="shared" si="31"/>
        <v>31.599801390268123</v>
      </c>
      <c r="Q250" s="45">
        <f t="shared" si="30"/>
        <v>0.86002702702702705</v>
      </c>
      <c r="S250" s="43"/>
      <c r="T250" s="16">
        <f t="shared" si="32"/>
        <v>31.463753723932474</v>
      </c>
    </row>
    <row r="251" spans="1:20" x14ac:dyDescent="0.25">
      <c r="A251" s="72">
        <f t="shared" si="33"/>
        <v>40527</v>
      </c>
      <c r="B251" s="73" t="s">
        <v>0</v>
      </c>
      <c r="C251" s="73" t="s">
        <v>253</v>
      </c>
      <c r="D251" s="73" t="s">
        <v>243</v>
      </c>
      <c r="E251" s="73" t="s">
        <v>281</v>
      </c>
      <c r="F251" s="73" t="s">
        <v>282</v>
      </c>
      <c r="G251" s="73" t="s">
        <v>35</v>
      </c>
      <c r="H251" t="s">
        <v>38</v>
      </c>
      <c r="I251">
        <v>812</v>
      </c>
      <c r="J251" s="43">
        <v>3497</v>
      </c>
      <c r="K251" s="16">
        <v>0.27</v>
      </c>
      <c r="L251" s="16">
        <f t="shared" si="26"/>
        <v>34.726911618669313</v>
      </c>
      <c r="M251" s="16">
        <f t="shared" si="27"/>
        <v>0.94513513513513514</v>
      </c>
      <c r="N251" s="44">
        <f t="shared" si="28"/>
        <v>219.24</v>
      </c>
      <c r="O251" s="44">
        <f t="shared" si="29"/>
        <v>3716.24</v>
      </c>
      <c r="P251" s="45">
        <f t="shared" si="31"/>
        <v>36.904071499503473</v>
      </c>
      <c r="Q251" s="45">
        <f t="shared" si="30"/>
        <v>1.0043891891891892</v>
      </c>
      <c r="S251" s="43"/>
      <c r="T251" s="16">
        <f t="shared" si="32"/>
        <v>36.742800397219462</v>
      </c>
    </row>
    <row r="252" spans="1:20" x14ac:dyDescent="0.25">
      <c r="A252" s="72">
        <f t="shared" si="33"/>
        <v>40527</v>
      </c>
      <c r="B252" s="73" t="s">
        <v>0</v>
      </c>
      <c r="C252" s="73" t="s">
        <v>236</v>
      </c>
      <c r="D252" s="73" t="s">
        <v>237</v>
      </c>
      <c r="E252" s="73" t="s">
        <v>279</v>
      </c>
      <c r="F252" s="73" t="s">
        <v>280</v>
      </c>
      <c r="G252" s="73" t="s">
        <v>35</v>
      </c>
      <c r="H252" t="s">
        <v>37</v>
      </c>
      <c r="I252">
        <v>1520</v>
      </c>
      <c r="J252" s="43">
        <v>4131</v>
      </c>
      <c r="K252" s="16">
        <v>0.46</v>
      </c>
      <c r="L252" s="16">
        <f t="shared" si="26"/>
        <v>41.022840119165835</v>
      </c>
      <c r="M252" s="16">
        <f t="shared" si="27"/>
        <v>1.1164864864864865</v>
      </c>
      <c r="N252" s="44">
        <f t="shared" si="28"/>
        <v>699.2</v>
      </c>
      <c r="O252" s="44">
        <f t="shared" si="29"/>
        <v>4830.2</v>
      </c>
      <c r="P252" s="45">
        <f t="shared" si="31"/>
        <v>47.966236345580931</v>
      </c>
      <c r="Q252" s="45">
        <f t="shared" si="30"/>
        <v>1.3054594594594595</v>
      </c>
      <c r="S252" s="43"/>
      <c r="T252" s="16">
        <f t="shared" si="32"/>
        <v>47.664349553128098</v>
      </c>
    </row>
    <row r="253" spans="1:20" x14ac:dyDescent="0.25">
      <c r="A253" s="72">
        <f t="shared" si="33"/>
        <v>40527</v>
      </c>
      <c r="B253" s="73" t="s">
        <v>0</v>
      </c>
      <c r="C253" s="73" t="s">
        <v>236</v>
      </c>
      <c r="D253" s="73" t="s">
        <v>237</v>
      </c>
      <c r="E253" s="73" t="s">
        <v>267</v>
      </c>
      <c r="F253" s="73" t="s">
        <v>241</v>
      </c>
      <c r="G253" s="73" t="s">
        <v>35</v>
      </c>
      <c r="H253" t="s">
        <v>37</v>
      </c>
      <c r="I253">
        <v>1583</v>
      </c>
      <c r="J253" s="43">
        <f>SUM(2591+2455)</f>
        <v>5046</v>
      </c>
      <c r="K253" s="16">
        <v>0.46</v>
      </c>
      <c r="L253" s="16">
        <f t="shared" si="26"/>
        <v>50.109235352532274</v>
      </c>
      <c r="M253" s="16">
        <f t="shared" si="27"/>
        <v>1.3637837837837838</v>
      </c>
      <c r="N253" s="44">
        <f t="shared" si="28"/>
        <v>728.18000000000006</v>
      </c>
      <c r="O253" s="44">
        <f t="shared" si="29"/>
        <v>5774.18</v>
      </c>
      <c r="P253" s="45">
        <f t="shared" si="31"/>
        <v>57.340417080436943</v>
      </c>
      <c r="Q253" s="45">
        <f t="shared" si="30"/>
        <v>1.5605891891891892</v>
      </c>
      <c r="S253" s="43"/>
      <c r="T253" s="16">
        <f t="shared" si="32"/>
        <v>57.026017874875862</v>
      </c>
    </row>
    <row r="254" spans="1:20" x14ac:dyDescent="0.25">
      <c r="A254" s="72">
        <f t="shared" si="33"/>
        <v>40527</v>
      </c>
      <c r="B254" s="73" t="s">
        <v>0</v>
      </c>
      <c r="C254" s="73" t="s">
        <v>358</v>
      </c>
      <c r="D254" s="73" t="s">
        <v>235</v>
      </c>
      <c r="E254" s="73" t="s">
        <v>279</v>
      </c>
      <c r="F254" s="73" t="s">
        <v>280</v>
      </c>
      <c r="G254" s="73" t="s">
        <v>35</v>
      </c>
      <c r="H254" t="s">
        <v>36</v>
      </c>
      <c r="I254">
        <v>1599</v>
      </c>
      <c r="J254" s="43">
        <v>4510</v>
      </c>
      <c r="K254" s="16">
        <v>0.2</v>
      </c>
      <c r="L254" s="16">
        <f t="shared" si="26"/>
        <v>44.786494538232375</v>
      </c>
      <c r="M254" s="16">
        <f t="shared" si="27"/>
        <v>1.2189189189189189</v>
      </c>
      <c r="N254" s="44">
        <f t="shared" si="28"/>
        <v>319.8</v>
      </c>
      <c r="O254" s="44">
        <f t="shared" si="29"/>
        <v>4829.8</v>
      </c>
      <c r="P254" s="45">
        <f t="shared" si="31"/>
        <v>47.962264150943398</v>
      </c>
      <c r="Q254" s="45">
        <f t="shared" si="30"/>
        <v>1.3053513513513515</v>
      </c>
      <c r="S254" s="43"/>
      <c r="T254" s="16">
        <f t="shared" si="32"/>
        <v>47.697616683217483</v>
      </c>
    </row>
    <row r="255" spans="1:20" x14ac:dyDescent="0.25">
      <c r="A255" s="72">
        <f t="shared" si="33"/>
        <v>40527</v>
      </c>
      <c r="B255" s="73" t="s">
        <v>67</v>
      </c>
      <c r="C255" s="73" t="s">
        <v>250</v>
      </c>
      <c r="D255" s="73" t="s">
        <v>251</v>
      </c>
      <c r="E255" s="73" t="s">
        <v>279</v>
      </c>
      <c r="F255" s="73" t="s">
        <v>280</v>
      </c>
      <c r="G255" s="73" t="s">
        <v>35</v>
      </c>
      <c r="H255" t="s">
        <v>37</v>
      </c>
      <c r="I255">
        <v>1851</v>
      </c>
      <c r="J255" s="43">
        <v>4120</v>
      </c>
      <c r="K255" s="16">
        <v>0.46</v>
      </c>
      <c r="L255" s="16">
        <f t="shared" si="26"/>
        <v>40.913604766633561</v>
      </c>
      <c r="M255" s="16">
        <f t="shared" si="27"/>
        <v>1.0392792792792793</v>
      </c>
      <c r="N255" s="44">
        <f t="shared" si="28"/>
        <v>851.46</v>
      </c>
      <c r="O255" s="44">
        <f t="shared" si="29"/>
        <v>4971.46</v>
      </c>
      <c r="P255" s="45">
        <f t="shared" si="31"/>
        <v>49.369016881827207</v>
      </c>
      <c r="Q255" s="45">
        <f t="shared" si="30"/>
        <v>1.254061981981982</v>
      </c>
      <c r="S255" s="43"/>
      <c r="T255" s="16">
        <f t="shared" si="32"/>
        <v>47.942138364779872</v>
      </c>
    </row>
    <row r="256" spans="1:20" x14ac:dyDescent="0.25">
      <c r="A256" s="72">
        <f t="shared" si="33"/>
        <v>40527</v>
      </c>
      <c r="B256" s="73" t="s">
        <v>67</v>
      </c>
      <c r="C256" s="73" t="s">
        <v>238</v>
      </c>
      <c r="D256" s="73" t="s">
        <v>239</v>
      </c>
      <c r="E256" s="73" t="s">
        <v>283</v>
      </c>
      <c r="F256" s="73" t="s">
        <v>284</v>
      </c>
      <c r="G256" s="73" t="s">
        <v>35</v>
      </c>
      <c r="H256" t="s">
        <v>37</v>
      </c>
      <c r="I256">
        <v>1695</v>
      </c>
      <c r="J256" s="43">
        <v>4120</v>
      </c>
      <c r="K256" s="16">
        <v>0.46</v>
      </c>
      <c r="L256" s="16">
        <f t="shared" si="26"/>
        <v>40.913604766633561</v>
      </c>
      <c r="M256" s="16">
        <f t="shared" si="27"/>
        <v>1.0392792792792793</v>
      </c>
      <c r="N256" s="44">
        <f t="shared" si="28"/>
        <v>779.7</v>
      </c>
      <c r="O256" s="44">
        <f t="shared" si="29"/>
        <v>4899.7</v>
      </c>
      <c r="P256" s="45">
        <f t="shared" si="31"/>
        <v>48.656405163853023</v>
      </c>
      <c r="Q256" s="45">
        <f t="shared" si="30"/>
        <v>1.2359603603603604</v>
      </c>
      <c r="S256" s="43"/>
      <c r="T256" s="16">
        <f t="shared" si="32"/>
        <v>47.260509764978487</v>
      </c>
    </row>
    <row r="257" spans="1:20" x14ac:dyDescent="0.25">
      <c r="A257" s="72">
        <f t="shared" si="33"/>
        <v>40527</v>
      </c>
      <c r="B257" s="73" t="s">
        <v>67</v>
      </c>
      <c r="C257" s="73" t="s">
        <v>242</v>
      </c>
      <c r="D257" s="73" t="s">
        <v>243</v>
      </c>
      <c r="E257" s="73" t="s">
        <v>265</v>
      </c>
      <c r="F257" s="73" t="s">
        <v>266</v>
      </c>
      <c r="G257" s="73" t="s">
        <v>35</v>
      </c>
      <c r="H257" t="s">
        <v>36</v>
      </c>
      <c r="I257">
        <v>1006</v>
      </c>
      <c r="J257" s="43">
        <v>2677</v>
      </c>
      <c r="K257" s="16">
        <v>0.2</v>
      </c>
      <c r="L257" s="16">
        <f t="shared" si="26"/>
        <v>26.583912611717974</v>
      </c>
      <c r="M257" s="16">
        <f t="shared" si="27"/>
        <v>0.67527927927927933</v>
      </c>
      <c r="N257" s="44">
        <f t="shared" si="28"/>
        <v>201.20000000000002</v>
      </c>
      <c r="O257" s="44">
        <f t="shared" si="29"/>
        <v>2878.2</v>
      </c>
      <c r="P257" s="45">
        <f t="shared" si="31"/>
        <v>28.581926514399203</v>
      </c>
      <c r="Q257" s="45">
        <f t="shared" si="30"/>
        <v>0.72603243243243243</v>
      </c>
      <c r="S257" s="43"/>
      <c r="T257" s="16">
        <f t="shared" si="32"/>
        <v>28.415425355842434</v>
      </c>
    </row>
    <row r="258" spans="1:20" x14ac:dyDescent="0.25">
      <c r="A258" s="72">
        <f t="shared" si="33"/>
        <v>40527</v>
      </c>
      <c r="B258" s="73" t="s">
        <v>67</v>
      </c>
      <c r="C258" s="73" t="s">
        <v>254</v>
      </c>
      <c r="D258" s="73" t="s">
        <v>255</v>
      </c>
      <c r="E258" s="73" t="s">
        <v>267</v>
      </c>
      <c r="F258" s="73" t="s">
        <v>241</v>
      </c>
      <c r="G258" s="73" t="s">
        <v>35</v>
      </c>
      <c r="H258" t="s">
        <v>37</v>
      </c>
      <c r="I258">
        <v>988</v>
      </c>
      <c r="J258" s="43">
        <v>2880</v>
      </c>
      <c r="K258" s="16">
        <v>0.46</v>
      </c>
      <c r="L258" s="16">
        <f t="shared" ref="L258:L321" si="34">J258/100.7</f>
        <v>28.599801390268123</v>
      </c>
      <c r="M258" s="16">
        <f t="shared" ref="M258:M321" si="35">IF(B258="corn",J258/(111*2000/56),J258/(111*2000/60))</f>
        <v>0.7264864864864865</v>
      </c>
      <c r="N258" s="44">
        <f t="shared" ref="N258:N321" si="36">I258*K258</f>
        <v>454.48</v>
      </c>
      <c r="O258" s="44">
        <f t="shared" ref="O258:O321" si="37">J258+N258</f>
        <v>3334.48</v>
      </c>
      <c r="P258" s="45">
        <f t="shared" si="31"/>
        <v>33.113008937437932</v>
      </c>
      <c r="Q258" s="45">
        <f t="shared" ref="Q258:Q321" si="38">IF(B258="corn",O258/(111*2000/56),O258/(111*2000/60))</f>
        <v>0.8411300900900901</v>
      </c>
      <c r="S258" s="43"/>
      <c r="T258" s="16">
        <f t="shared" si="32"/>
        <v>32.651969546507779</v>
      </c>
    </row>
    <row r="259" spans="1:20" x14ac:dyDescent="0.25">
      <c r="A259" s="72">
        <f t="shared" si="33"/>
        <v>40527</v>
      </c>
      <c r="B259" s="73" t="s">
        <v>67</v>
      </c>
      <c r="C259" s="73" t="s">
        <v>246</v>
      </c>
      <c r="D259" s="73" t="s">
        <v>247</v>
      </c>
      <c r="E259" s="73" t="s">
        <v>240</v>
      </c>
      <c r="F259" s="73" t="s">
        <v>241</v>
      </c>
      <c r="G259" s="73" t="s">
        <v>35</v>
      </c>
      <c r="H259" t="s">
        <v>36</v>
      </c>
      <c r="I259">
        <v>787</v>
      </c>
      <c r="J259" s="43">
        <v>3330</v>
      </c>
      <c r="K259" s="16">
        <v>0.2</v>
      </c>
      <c r="L259" s="16">
        <f t="shared" si="34"/>
        <v>33.068520357497519</v>
      </c>
      <c r="M259" s="16">
        <f t="shared" si="35"/>
        <v>0.84</v>
      </c>
      <c r="N259" s="44">
        <f t="shared" si="36"/>
        <v>157.4</v>
      </c>
      <c r="O259" s="44">
        <f t="shared" si="37"/>
        <v>3487.4</v>
      </c>
      <c r="P259" s="45">
        <f t="shared" si="31"/>
        <v>34.631578947368418</v>
      </c>
      <c r="Q259" s="45">
        <f t="shared" si="38"/>
        <v>0.87970450450450455</v>
      </c>
      <c r="S259" s="43"/>
      <c r="T259" s="16">
        <f t="shared" si="32"/>
        <v>34.501324064879178</v>
      </c>
    </row>
    <row r="260" spans="1:20" x14ac:dyDescent="0.25">
      <c r="A260" s="72">
        <f t="shared" si="33"/>
        <v>40527</v>
      </c>
      <c r="B260" s="73" t="s">
        <v>67</v>
      </c>
      <c r="C260" s="73" t="s">
        <v>250</v>
      </c>
      <c r="D260" s="73" t="s">
        <v>251</v>
      </c>
      <c r="E260" s="73" t="s">
        <v>283</v>
      </c>
      <c r="F260" s="73" t="s">
        <v>284</v>
      </c>
      <c r="G260" s="73" t="s">
        <v>35</v>
      </c>
      <c r="H260" t="s">
        <v>37</v>
      </c>
      <c r="I260">
        <v>1836</v>
      </c>
      <c r="J260" s="43">
        <v>4120</v>
      </c>
      <c r="K260" s="16">
        <v>0.46</v>
      </c>
      <c r="L260" s="16">
        <f t="shared" si="34"/>
        <v>40.913604766633561</v>
      </c>
      <c r="M260" s="16">
        <f t="shared" si="35"/>
        <v>1.0392792792792793</v>
      </c>
      <c r="N260" s="44">
        <f t="shared" si="36"/>
        <v>844.56000000000006</v>
      </c>
      <c r="O260" s="44">
        <f t="shared" si="37"/>
        <v>4964.5600000000004</v>
      </c>
      <c r="P260" s="45">
        <f t="shared" si="31"/>
        <v>49.300496524329695</v>
      </c>
      <c r="Q260" s="45">
        <f t="shared" si="38"/>
        <v>1.2523214414414416</v>
      </c>
      <c r="S260" s="43"/>
      <c r="T260" s="16">
        <f t="shared" si="32"/>
        <v>47.876597153260512</v>
      </c>
    </row>
    <row r="261" spans="1:20" x14ac:dyDescent="0.25">
      <c r="A261" s="72">
        <f t="shared" si="33"/>
        <v>40527</v>
      </c>
      <c r="B261" s="73" t="s">
        <v>67</v>
      </c>
      <c r="C261" s="73" t="s">
        <v>256</v>
      </c>
      <c r="D261" s="73" t="s">
        <v>247</v>
      </c>
      <c r="E261" s="73" t="s">
        <v>285</v>
      </c>
      <c r="F261" s="73" t="s">
        <v>264</v>
      </c>
      <c r="G261" s="73" t="s">
        <v>35</v>
      </c>
      <c r="H261" t="s">
        <v>37</v>
      </c>
      <c r="I261">
        <v>1899</v>
      </c>
      <c r="J261" s="43">
        <v>3480</v>
      </c>
      <c r="K261" s="16">
        <v>0.46</v>
      </c>
      <c r="L261" s="16">
        <f t="shared" si="34"/>
        <v>34.558093346573983</v>
      </c>
      <c r="M261" s="16">
        <f t="shared" si="35"/>
        <v>0.87783783783783786</v>
      </c>
      <c r="N261" s="44">
        <f t="shared" si="36"/>
        <v>873.54000000000008</v>
      </c>
      <c r="O261" s="44">
        <f t="shared" si="37"/>
        <v>4353.54</v>
      </c>
      <c r="P261" s="45">
        <f t="shared" si="31"/>
        <v>43.232770605759683</v>
      </c>
      <c r="Q261" s="45">
        <f t="shared" si="38"/>
        <v>1.0981902702702704</v>
      </c>
      <c r="S261" s="43"/>
      <c r="T261" s="16">
        <f t="shared" si="32"/>
        <v>42.590797749089703</v>
      </c>
    </row>
    <row r="262" spans="1:20" x14ac:dyDescent="0.25">
      <c r="A262" s="72">
        <f t="shared" si="33"/>
        <v>40527</v>
      </c>
      <c r="B262" s="73" t="s">
        <v>18</v>
      </c>
      <c r="C262" s="73" t="s">
        <v>238</v>
      </c>
      <c r="D262" s="73" t="s">
        <v>239</v>
      </c>
      <c r="E262" s="73" t="s">
        <v>283</v>
      </c>
      <c r="F262" s="73" t="s">
        <v>284</v>
      </c>
      <c r="G262" s="73" t="s">
        <v>35</v>
      </c>
      <c r="H262" t="s">
        <v>37</v>
      </c>
      <c r="I262">
        <v>1695</v>
      </c>
      <c r="J262" s="43">
        <v>4320</v>
      </c>
      <c r="K262" s="16">
        <v>0.46</v>
      </c>
      <c r="L262" s="16">
        <f t="shared" si="34"/>
        <v>42.899702085402183</v>
      </c>
      <c r="M262" s="16">
        <f t="shared" si="35"/>
        <v>1.1675675675675676</v>
      </c>
      <c r="N262" s="44">
        <f t="shared" si="36"/>
        <v>779.7</v>
      </c>
      <c r="O262" s="44">
        <f t="shared" si="37"/>
        <v>5099.7</v>
      </c>
      <c r="P262" s="45">
        <f t="shared" si="31"/>
        <v>50.642502482621644</v>
      </c>
      <c r="Q262" s="45">
        <f t="shared" si="38"/>
        <v>1.3782972972972973</v>
      </c>
      <c r="S262" s="43"/>
      <c r="T262" s="16">
        <f t="shared" si="32"/>
        <v>50.305858987090367</v>
      </c>
    </row>
    <row r="263" spans="1:20" x14ac:dyDescent="0.25">
      <c r="A263" s="72">
        <f t="shared" si="33"/>
        <v>40527</v>
      </c>
      <c r="B263" s="73" t="s">
        <v>18</v>
      </c>
      <c r="C263" s="73" t="s">
        <v>250</v>
      </c>
      <c r="D263" s="73" t="s">
        <v>251</v>
      </c>
      <c r="E263" s="73" t="s">
        <v>279</v>
      </c>
      <c r="F263" s="73" t="s">
        <v>280</v>
      </c>
      <c r="G263" s="73" t="s">
        <v>35</v>
      </c>
      <c r="H263" t="s">
        <v>37</v>
      </c>
      <c r="I263">
        <v>1851</v>
      </c>
      <c r="J263" s="43">
        <v>4270</v>
      </c>
      <c r="K263" s="16">
        <v>0.46</v>
      </c>
      <c r="L263" s="16">
        <f t="shared" si="34"/>
        <v>42.403177755710026</v>
      </c>
      <c r="M263" s="16">
        <f t="shared" si="35"/>
        <v>1.154054054054054</v>
      </c>
      <c r="N263" s="44">
        <f t="shared" si="36"/>
        <v>851.46</v>
      </c>
      <c r="O263" s="44">
        <f t="shared" si="37"/>
        <v>5121.46</v>
      </c>
      <c r="P263" s="45">
        <f t="shared" si="31"/>
        <v>50.858589870903671</v>
      </c>
      <c r="Q263" s="45">
        <f t="shared" si="38"/>
        <v>1.3841783783783783</v>
      </c>
      <c r="S263" s="43"/>
      <c r="T263" s="16">
        <f t="shared" si="32"/>
        <v>50.490963257199603</v>
      </c>
    </row>
    <row r="264" spans="1:20" x14ac:dyDescent="0.25">
      <c r="A264" s="72">
        <f t="shared" si="33"/>
        <v>40527</v>
      </c>
      <c r="B264" s="73" t="s">
        <v>18</v>
      </c>
      <c r="C264" s="73" t="s">
        <v>257</v>
      </c>
      <c r="D264" s="73" t="s">
        <v>237</v>
      </c>
      <c r="E264" s="73" t="s">
        <v>283</v>
      </c>
      <c r="F264" s="73" t="s">
        <v>284</v>
      </c>
      <c r="G264" s="73" t="s">
        <v>35</v>
      </c>
      <c r="H264" t="s">
        <v>37</v>
      </c>
      <c r="I264">
        <v>1507</v>
      </c>
      <c r="J264" s="43">
        <v>4270</v>
      </c>
      <c r="K264" s="16">
        <v>0.46</v>
      </c>
      <c r="L264" s="16">
        <f t="shared" si="34"/>
        <v>42.403177755710026</v>
      </c>
      <c r="M264" s="16">
        <f t="shared" si="35"/>
        <v>1.154054054054054</v>
      </c>
      <c r="N264" s="44">
        <f t="shared" si="36"/>
        <v>693.22</v>
      </c>
      <c r="O264" s="44">
        <f t="shared" si="37"/>
        <v>4963.22</v>
      </c>
      <c r="P264" s="45">
        <f t="shared" si="31"/>
        <v>49.287189672293941</v>
      </c>
      <c r="Q264" s="45">
        <f t="shared" si="38"/>
        <v>1.3414108108108109</v>
      </c>
      <c r="S264" s="43"/>
      <c r="T264" s="16">
        <f t="shared" si="32"/>
        <v>48.98788480635551</v>
      </c>
    </row>
    <row r="265" spans="1:20" x14ac:dyDescent="0.25">
      <c r="A265" s="72">
        <f t="shared" si="33"/>
        <v>40527</v>
      </c>
      <c r="B265" s="73" t="s">
        <v>18</v>
      </c>
      <c r="C265" s="73" t="s">
        <v>256</v>
      </c>
      <c r="D265" s="73" t="s">
        <v>247</v>
      </c>
      <c r="E265" s="73" t="s">
        <v>265</v>
      </c>
      <c r="F265" s="73" t="s">
        <v>266</v>
      </c>
      <c r="G265" s="73" t="s">
        <v>35</v>
      </c>
      <c r="H265" t="s">
        <v>36</v>
      </c>
      <c r="I265">
        <v>1160</v>
      </c>
      <c r="J265" s="43">
        <v>3510</v>
      </c>
      <c r="K265" s="16">
        <v>0.2</v>
      </c>
      <c r="L265" s="16">
        <f t="shared" si="34"/>
        <v>34.856007944389276</v>
      </c>
      <c r="M265" s="16">
        <f t="shared" si="35"/>
        <v>0.94864864864864862</v>
      </c>
      <c r="N265" s="44">
        <f t="shared" si="36"/>
        <v>232</v>
      </c>
      <c r="O265" s="44">
        <f t="shared" si="37"/>
        <v>3742</v>
      </c>
      <c r="P265" s="45">
        <f t="shared" si="31"/>
        <v>37.159880834160873</v>
      </c>
      <c r="Q265" s="45">
        <f t="shared" si="38"/>
        <v>1.0113513513513515</v>
      </c>
      <c r="S265" s="43"/>
      <c r="T265" s="16">
        <f t="shared" si="32"/>
        <v>36.967891426679905</v>
      </c>
    </row>
    <row r="266" spans="1:20" x14ac:dyDescent="0.25">
      <c r="A266" s="72">
        <f t="shared" si="33"/>
        <v>40527</v>
      </c>
      <c r="B266" s="73" t="s">
        <v>18</v>
      </c>
      <c r="C266" s="73" t="s">
        <v>244</v>
      </c>
      <c r="D266" s="73" t="s">
        <v>245</v>
      </c>
      <c r="E266" s="73" t="s">
        <v>277</v>
      </c>
      <c r="F266" s="73" t="s">
        <v>278</v>
      </c>
      <c r="G266" s="73" t="s">
        <v>35</v>
      </c>
      <c r="H266" t="s">
        <v>38</v>
      </c>
      <c r="I266">
        <v>615</v>
      </c>
      <c r="J266" s="43">
        <v>2536</v>
      </c>
      <c r="K266" s="16">
        <v>0.27</v>
      </c>
      <c r="L266" s="16">
        <f t="shared" si="34"/>
        <v>25.183714001986097</v>
      </c>
      <c r="M266" s="16">
        <f t="shared" si="35"/>
        <v>0.6854054054054054</v>
      </c>
      <c r="N266" s="44">
        <f t="shared" si="36"/>
        <v>166.05</v>
      </c>
      <c r="O266" s="44">
        <f t="shared" si="37"/>
        <v>2702.05</v>
      </c>
      <c r="P266" s="45">
        <f t="shared" si="31"/>
        <v>26.832671300893743</v>
      </c>
      <c r="Q266" s="45">
        <f t="shared" si="38"/>
        <v>0.73028378378378378</v>
      </c>
      <c r="S266" s="43"/>
      <c r="T266" s="16">
        <f t="shared" si="32"/>
        <v>26.710526315789469</v>
      </c>
    </row>
    <row r="267" spans="1:20" x14ac:dyDescent="0.25">
      <c r="A267" s="74">
        <f t="shared" si="33"/>
        <v>40527</v>
      </c>
      <c r="B267" s="75" t="s">
        <v>18</v>
      </c>
      <c r="C267" s="75" t="s">
        <v>258</v>
      </c>
      <c r="D267" s="75" t="s">
        <v>255</v>
      </c>
      <c r="E267" s="75" t="s">
        <v>279</v>
      </c>
      <c r="F267" s="75" t="s">
        <v>280</v>
      </c>
      <c r="G267" s="75" t="s">
        <v>35</v>
      </c>
      <c r="H267" s="76" t="s">
        <v>36</v>
      </c>
      <c r="I267" s="76">
        <v>1637</v>
      </c>
      <c r="J267" s="46">
        <v>4520</v>
      </c>
      <c r="K267" s="78">
        <v>0.2</v>
      </c>
      <c r="L267" s="78">
        <f t="shared" si="34"/>
        <v>44.885799404170804</v>
      </c>
      <c r="M267" s="78">
        <f t="shared" si="35"/>
        <v>1.2216216216216216</v>
      </c>
      <c r="N267" s="47">
        <f t="shared" si="36"/>
        <v>327.40000000000003</v>
      </c>
      <c r="O267" s="47">
        <f t="shared" si="37"/>
        <v>4847.3999999999996</v>
      </c>
      <c r="P267" s="48">
        <f t="shared" si="31"/>
        <v>48.137040714995031</v>
      </c>
      <c r="Q267" s="48">
        <f t="shared" si="38"/>
        <v>1.3101081081081081</v>
      </c>
      <c r="R267" s="76"/>
      <c r="S267" s="46"/>
      <c r="T267" s="78">
        <f t="shared" si="32"/>
        <v>47.20407149950347</v>
      </c>
    </row>
    <row r="268" spans="1:20" x14ac:dyDescent="0.25">
      <c r="A268" s="72">
        <f t="shared" si="33"/>
        <v>40558</v>
      </c>
      <c r="B268" s="73" t="s">
        <v>0</v>
      </c>
      <c r="C268" s="73" t="s">
        <v>359</v>
      </c>
      <c r="D268" s="73" t="s">
        <v>235</v>
      </c>
      <c r="E268" s="73" t="s">
        <v>260</v>
      </c>
      <c r="F268" s="73" t="s">
        <v>261</v>
      </c>
      <c r="G268" s="73" t="s">
        <v>34</v>
      </c>
      <c r="H268" t="s">
        <v>36</v>
      </c>
      <c r="I268">
        <v>506</v>
      </c>
      <c r="J268" s="43">
        <v>2774</v>
      </c>
      <c r="K268" s="16">
        <v>0.21</v>
      </c>
      <c r="L268" s="16">
        <f t="shared" si="34"/>
        <v>27.547169811320753</v>
      </c>
      <c r="M268" s="16">
        <f t="shared" si="35"/>
        <v>0.74972972972972973</v>
      </c>
      <c r="N268" s="44">
        <f t="shared" si="36"/>
        <v>106.25999999999999</v>
      </c>
      <c r="O268" s="44">
        <f t="shared" si="37"/>
        <v>2880.26</v>
      </c>
      <c r="P268" s="45">
        <f t="shared" ref="P268:P305" si="39">O268/100.7</f>
        <v>28.602383316782525</v>
      </c>
      <c r="Q268" s="45">
        <f t="shared" si="38"/>
        <v>0.77844864864864871</v>
      </c>
      <c r="S268" s="43"/>
    </row>
    <row r="269" spans="1:20" x14ac:dyDescent="0.25">
      <c r="A269" s="72">
        <f t="shared" si="33"/>
        <v>40558</v>
      </c>
      <c r="B269" s="73" t="s">
        <v>0</v>
      </c>
      <c r="C269" s="73" t="s">
        <v>236</v>
      </c>
      <c r="D269" s="73" t="s">
        <v>237</v>
      </c>
      <c r="E269" s="73" t="s">
        <v>262</v>
      </c>
      <c r="F269" s="73" t="s">
        <v>251</v>
      </c>
      <c r="G269" s="73" t="s">
        <v>34</v>
      </c>
      <c r="H269" t="s">
        <v>37</v>
      </c>
      <c r="I269">
        <v>298</v>
      </c>
      <c r="J269" s="43">
        <f>SUM(-698+3261)</f>
        <v>2563</v>
      </c>
      <c r="K269" s="16">
        <v>0.48</v>
      </c>
      <c r="L269" s="16">
        <f t="shared" si="34"/>
        <v>25.451837140019862</v>
      </c>
      <c r="M269" s="16">
        <f t="shared" si="35"/>
        <v>0.69270270270270273</v>
      </c>
      <c r="N269" s="44">
        <f t="shared" si="36"/>
        <v>143.04</v>
      </c>
      <c r="O269" s="44">
        <f t="shared" si="37"/>
        <v>2706.04</v>
      </c>
      <c r="P269" s="45">
        <f t="shared" si="39"/>
        <v>26.872293942403175</v>
      </c>
      <c r="Q269" s="45">
        <f t="shared" si="38"/>
        <v>0.7313621621621621</v>
      </c>
      <c r="S269" s="43"/>
    </row>
    <row r="270" spans="1:20" x14ac:dyDescent="0.25">
      <c r="A270" s="72">
        <f t="shared" si="33"/>
        <v>40558</v>
      </c>
      <c r="B270" s="73" t="s">
        <v>0</v>
      </c>
      <c r="C270" s="73" t="s">
        <v>359</v>
      </c>
      <c r="D270" s="73" t="s">
        <v>235</v>
      </c>
      <c r="E270" s="73" t="s">
        <v>263</v>
      </c>
      <c r="F270" s="73" t="s">
        <v>264</v>
      </c>
      <c r="G270" s="73" t="s">
        <v>34</v>
      </c>
      <c r="H270" t="s">
        <v>37</v>
      </c>
      <c r="I270">
        <v>1530</v>
      </c>
      <c r="J270" s="43">
        <v>5047</v>
      </c>
      <c r="K270" s="16">
        <v>0.48</v>
      </c>
      <c r="L270" s="16">
        <f t="shared" si="34"/>
        <v>50.119165839126119</v>
      </c>
      <c r="M270" s="16">
        <f t="shared" si="35"/>
        <v>1.364054054054054</v>
      </c>
      <c r="N270" s="44">
        <f t="shared" si="36"/>
        <v>734.4</v>
      </c>
      <c r="O270" s="44">
        <f t="shared" si="37"/>
        <v>5781.4</v>
      </c>
      <c r="P270" s="45">
        <f t="shared" si="39"/>
        <v>57.412115193644482</v>
      </c>
      <c r="Q270" s="45">
        <f t="shared" si="38"/>
        <v>1.5625405405405404</v>
      </c>
      <c r="S270" s="43"/>
    </row>
    <row r="271" spans="1:20" x14ac:dyDescent="0.25">
      <c r="A271" s="72">
        <f t="shared" si="33"/>
        <v>40558</v>
      </c>
      <c r="B271" s="73" t="s">
        <v>0</v>
      </c>
      <c r="C271" s="73" t="s">
        <v>359</v>
      </c>
      <c r="D271" s="73" t="s">
        <v>235</v>
      </c>
      <c r="E271" s="73" t="s">
        <v>265</v>
      </c>
      <c r="F271" s="73" t="s">
        <v>266</v>
      </c>
      <c r="G271" s="73" t="s">
        <v>34</v>
      </c>
      <c r="H271" t="s">
        <v>36</v>
      </c>
      <c r="I271">
        <v>890</v>
      </c>
      <c r="J271" s="43">
        <v>3275</v>
      </c>
      <c r="K271" s="16">
        <v>0.21</v>
      </c>
      <c r="L271" s="16">
        <f t="shared" si="34"/>
        <v>32.522343594836144</v>
      </c>
      <c r="M271" s="16">
        <f t="shared" si="35"/>
        <v>0.88513513513513509</v>
      </c>
      <c r="N271" s="44">
        <f t="shared" si="36"/>
        <v>186.9</v>
      </c>
      <c r="O271" s="44">
        <f t="shared" si="37"/>
        <v>3461.9</v>
      </c>
      <c r="P271" s="45">
        <f t="shared" si="39"/>
        <v>34.37835153922542</v>
      </c>
      <c r="Q271" s="45">
        <f t="shared" si="38"/>
        <v>0.93564864864864872</v>
      </c>
      <c r="S271" s="43"/>
    </row>
    <row r="272" spans="1:20" x14ac:dyDescent="0.25">
      <c r="A272" s="72">
        <f t="shared" si="33"/>
        <v>40558</v>
      </c>
      <c r="B272" s="73" t="s">
        <v>0</v>
      </c>
      <c r="C272" s="73" t="s">
        <v>238</v>
      </c>
      <c r="D272" s="73" t="s">
        <v>239</v>
      </c>
      <c r="E272" s="73" t="s">
        <v>267</v>
      </c>
      <c r="F272" s="73" t="s">
        <v>241</v>
      </c>
      <c r="G272" s="73" t="s">
        <v>34</v>
      </c>
      <c r="H272" t="s">
        <v>37</v>
      </c>
      <c r="I272">
        <v>1256</v>
      </c>
      <c r="J272" s="43">
        <f>SUM(109+4872)</f>
        <v>4981</v>
      </c>
      <c r="K272" s="16">
        <v>0.48</v>
      </c>
      <c r="L272" s="16">
        <f t="shared" si="34"/>
        <v>49.46375372393247</v>
      </c>
      <c r="M272" s="16">
        <f t="shared" si="35"/>
        <v>1.3462162162162161</v>
      </c>
      <c r="N272" s="44">
        <f t="shared" si="36"/>
        <v>602.88</v>
      </c>
      <c r="O272" s="44">
        <f t="shared" si="37"/>
        <v>5583.88</v>
      </c>
      <c r="P272" s="45">
        <f t="shared" si="39"/>
        <v>55.450645481628598</v>
      </c>
      <c r="Q272" s="45">
        <f t="shared" si="38"/>
        <v>1.5091567567567568</v>
      </c>
      <c r="S272" s="43"/>
    </row>
    <row r="273" spans="1:19" x14ac:dyDescent="0.25">
      <c r="A273" s="72">
        <f t="shared" si="33"/>
        <v>40558</v>
      </c>
      <c r="B273" s="73" t="s">
        <v>0</v>
      </c>
      <c r="C273" s="73" t="s">
        <v>358</v>
      </c>
      <c r="D273" s="73" t="s">
        <v>235</v>
      </c>
      <c r="E273" s="73" t="s">
        <v>267</v>
      </c>
      <c r="F273" s="73" t="s">
        <v>241</v>
      </c>
      <c r="G273" s="73" t="s">
        <v>34</v>
      </c>
      <c r="H273" t="s">
        <v>36</v>
      </c>
      <c r="I273">
        <v>975</v>
      </c>
      <c r="J273" s="43">
        <v>3543</v>
      </c>
      <c r="K273" s="16">
        <v>0.21</v>
      </c>
      <c r="L273" s="16">
        <f t="shared" si="34"/>
        <v>35.183714001986097</v>
      </c>
      <c r="M273" s="16">
        <f t="shared" si="35"/>
        <v>0.95756756756756756</v>
      </c>
      <c r="N273" s="44">
        <f t="shared" si="36"/>
        <v>204.75</v>
      </c>
      <c r="O273" s="44">
        <f t="shared" si="37"/>
        <v>3747.75</v>
      </c>
      <c r="P273" s="45">
        <f t="shared" si="39"/>
        <v>37.216981132075468</v>
      </c>
      <c r="Q273" s="45">
        <f t="shared" si="38"/>
        <v>1.0129054054054054</v>
      </c>
      <c r="S273" s="43"/>
    </row>
    <row r="274" spans="1:19" x14ac:dyDescent="0.25">
      <c r="A274" s="72">
        <f t="shared" si="33"/>
        <v>40558</v>
      </c>
      <c r="B274" s="73" t="s">
        <v>0</v>
      </c>
      <c r="C274" s="73" t="s">
        <v>240</v>
      </c>
      <c r="D274" s="73" t="s">
        <v>241</v>
      </c>
      <c r="E274" s="73" t="s">
        <v>263</v>
      </c>
      <c r="F274" s="73" t="s">
        <v>264</v>
      </c>
      <c r="G274" s="73" t="s">
        <v>34</v>
      </c>
      <c r="H274" t="s">
        <v>36</v>
      </c>
      <c r="I274">
        <v>1357</v>
      </c>
      <c r="J274" s="43">
        <v>3742</v>
      </c>
      <c r="K274" s="16">
        <v>0.21</v>
      </c>
      <c r="L274" s="16">
        <f t="shared" si="34"/>
        <v>37.159880834160873</v>
      </c>
      <c r="M274" s="16">
        <f t="shared" si="35"/>
        <v>1.0113513513513515</v>
      </c>
      <c r="N274" s="44">
        <f t="shared" si="36"/>
        <v>284.96999999999997</v>
      </c>
      <c r="O274" s="44">
        <f t="shared" si="37"/>
        <v>4026.97</v>
      </c>
      <c r="P274" s="45">
        <f t="shared" si="39"/>
        <v>39.989771598808339</v>
      </c>
      <c r="Q274" s="45">
        <f t="shared" si="38"/>
        <v>1.0883702702702702</v>
      </c>
      <c r="S274" s="43"/>
    </row>
    <row r="275" spans="1:19" x14ac:dyDescent="0.25">
      <c r="A275" s="72">
        <f t="shared" si="33"/>
        <v>40558</v>
      </c>
      <c r="B275" s="73" t="s">
        <v>67</v>
      </c>
      <c r="C275" s="73" t="s">
        <v>242</v>
      </c>
      <c r="D275" s="73" t="s">
        <v>243</v>
      </c>
      <c r="E275" s="73" t="s">
        <v>265</v>
      </c>
      <c r="F275" s="73" t="s">
        <v>266</v>
      </c>
      <c r="G275" s="73" t="s">
        <v>34</v>
      </c>
      <c r="H275" t="s">
        <v>36</v>
      </c>
      <c r="I275">
        <v>1006</v>
      </c>
      <c r="J275" s="43">
        <v>2812</v>
      </c>
      <c r="K275" s="16">
        <v>0.21</v>
      </c>
      <c r="L275" s="16">
        <f t="shared" si="34"/>
        <v>27.924528301886792</v>
      </c>
      <c r="M275" s="16">
        <f t="shared" si="35"/>
        <v>0.70933333333333337</v>
      </c>
      <c r="N275" s="44">
        <f t="shared" si="36"/>
        <v>211.26</v>
      </c>
      <c r="O275" s="44">
        <f t="shared" si="37"/>
        <v>3023.26</v>
      </c>
      <c r="P275" s="45">
        <f t="shared" si="39"/>
        <v>30.022442899702085</v>
      </c>
      <c r="Q275" s="45">
        <f t="shared" si="38"/>
        <v>0.76262414414414426</v>
      </c>
      <c r="S275" s="43"/>
    </row>
    <row r="276" spans="1:19" x14ac:dyDescent="0.25">
      <c r="A276" s="72">
        <f t="shared" si="33"/>
        <v>40558</v>
      </c>
      <c r="B276" s="73" t="s">
        <v>67</v>
      </c>
      <c r="C276" s="73" t="s">
        <v>244</v>
      </c>
      <c r="D276" s="73" t="s">
        <v>245</v>
      </c>
      <c r="E276" s="73" t="s">
        <v>268</v>
      </c>
      <c r="F276" s="73" t="s">
        <v>269</v>
      </c>
      <c r="G276" s="73" t="s">
        <v>34</v>
      </c>
      <c r="H276" t="s">
        <v>38</v>
      </c>
      <c r="I276">
        <v>866</v>
      </c>
      <c r="J276" s="43">
        <v>3760</v>
      </c>
      <c r="K276" s="16">
        <v>0.28999999999999998</v>
      </c>
      <c r="L276" s="16">
        <f t="shared" si="34"/>
        <v>37.338629592850047</v>
      </c>
      <c r="M276" s="16">
        <f t="shared" si="35"/>
        <v>0.94846846846846844</v>
      </c>
      <c r="N276" s="44">
        <f t="shared" si="36"/>
        <v>251.14</v>
      </c>
      <c r="O276" s="44">
        <f t="shared" si="37"/>
        <v>4011.14</v>
      </c>
      <c r="P276" s="45">
        <f t="shared" si="39"/>
        <v>39.832571996027802</v>
      </c>
      <c r="Q276" s="45">
        <f t="shared" si="38"/>
        <v>1.0118190990990992</v>
      </c>
      <c r="S276" s="43"/>
    </row>
    <row r="277" spans="1:19" x14ac:dyDescent="0.25">
      <c r="A277" s="72">
        <f t="shared" si="33"/>
        <v>40558</v>
      </c>
      <c r="B277" s="73" t="s">
        <v>67</v>
      </c>
      <c r="C277" s="73" t="s">
        <v>246</v>
      </c>
      <c r="D277" s="73" t="s">
        <v>247</v>
      </c>
      <c r="E277" s="73" t="s">
        <v>270</v>
      </c>
      <c r="F277" s="73" t="s">
        <v>247</v>
      </c>
      <c r="G277" s="73" t="s">
        <v>34</v>
      </c>
      <c r="H277" t="s">
        <v>36</v>
      </c>
      <c r="I277">
        <v>213</v>
      </c>
      <c r="J277" s="43">
        <v>1843</v>
      </c>
      <c r="K277" s="16">
        <v>0.21</v>
      </c>
      <c r="L277" s="16">
        <f t="shared" si="34"/>
        <v>18.30188679245283</v>
      </c>
      <c r="M277" s="16">
        <f t="shared" si="35"/>
        <v>0.46490090090090092</v>
      </c>
      <c r="N277" s="44">
        <f t="shared" si="36"/>
        <v>44.73</v>
      </c>
      <c r="O277" s="44">
        <f t="shared" si="37"/>
        <v>1887.73</v>
      </c>
      <c r="P277" s="45">
        <f t="shared" si="39"/>
        <v>18.746077457795433</v>
      </c>
      <c r="Q277" s="45">
        <f t="shared" si="38"/>
        <v>0.47618414414414417</v>
      </c>
      <c r="S277" s="43"/>
    </row>
    <row r="278" spans="1:19" x14ac:dyDescent="0.25">
      <c r="A278" s="72">
        <f t="shared" si="33"/>
        <v>40558</v>
      </c>
      <c r="B278" s="73" t="s">
        <v>67</v>
      </c>
      <c r="C278" s="73" t="s">
        <v>248</v>
      </c>
      <c r="D278" s="73" t="s">
        <v>249</v>
      </c>
      <c r="E278" s="73" t="s">
        <v>271</v>
      </c>
      <c r="F278" s="73" t="s">
        <v>272</v>
      </c>
      <c r="G278" s="73" t="s">
        <v>34</v>
      </c>
      <c r="H278" t="s">
        <v>38</v>
      </c>
      <c r="I278">
        <v>650</v>
      </c>
      <c r="J278" s="43">
        <v>3196</v>
      </c>
      <c r="K278" s="16">
        <v>0.28999999999999998</v>
      </c>
      <c r="L278" s="16">
        <f t="shared" si="34"/>
        <v>31.737835153922543</v>
      </c>
      <c r="M278" s="16">
        <f t="shared" si="35"/>
        <v>0.80619819819819816</v>
      </c>
      <c r="N278" s="44">
        <f t="shared" si="36"/>
        <v>188.5</v>
      </c>
      <c r="O278" s="44">
        <f t="shared" si="37"/>
        <v>3384.5</v>
      </c>
      <c r="P278" s="45">
        <f t="shared" si="39"/>
        <v>33.609731876861964</v>
      </c>
      <c r="Q278" s="45">
        <f t="shared" si="38"/>
        <v>0.85374774774774775</v>
      </c>
      <c r="S278" s="43"/>
    </row>
    <row r="279" spans="1:19" x14ac:dyDescent="0.25">
      <c r="A279" s="72">
        <f t="shared" si="33"/>
        <v>40558</v>
      </c>
      <c r="B279" s="73" t="s">
        <v>67</v>
      </c>
      <c r="C279" s="73" t="s">
        <v>248</v>
      </c>
      <c r="D279" s="73" t="s">
        <v>249</v>
      </c>
      <c r="E279" s="73" t="s">
        <v>273</v>
      </c>
      <c r="F279" s="73" t="s">
        <v>274</v>
      </c>
      <c r="G279" s="73" t="s">
        <v>34</v>
      </c>
      <c r="H279" t="s">
        <v>38</v>
      </c>
      <c r="I279">
        <v>417</v>
      </c>
      <c r="J279" s="43">
        <v>2760</v>
      </c>
      <c r="K279" s="16">
        <v>0.28999999999999998</v>
      </c>
      <c r="L279" s="16">
        <f t="shared" si="34"/>
        <v>27.408142999006952</v>
      </c>
      <c r="M279" s="16">
        <f t="shared" si="35"/>
        <v>0.69621621621621621</v>
      </c>
      <c r="N279" s="44">
        <f t="shared" si="36"/>
        <v>120.92999999999999</v>
      </c>
      <c r="O279" s="44">
        <f t="shared" si="37"/>
        <v>2880.93</v>
      </c>
      <c r="P279" s="45">
        <f t="shared" si="39"/>
        <v>28.609036742800395</v>
      </c>
      <c r="Q279" s="45">
        <f t="shared" si="38"/>
        <v>0.72672108108108102</v>
      </c>
      <c r="S279" s="43"/>
    </row>
    <row r="280" spans="1:19" x14ac:dyDescent="0.25">
      <c r="A280" s="72">
        <f t="shared" si="33"/>
        <v>40558</v>
      </c>
      <c r="B280" s="73" t="s">
        <v>67</v>
      </c>
      <c r="C280" s="73" t="s">
        <v>246</v>
      </c>
      <c r="D280" s="73" t="s">
        <v>247</v>
      </c>
      <c r="E280" s="73" t="s">
        <v>275</v>
      </c>
      <c r="F280" s="73" t="s">
        <v>276</v>
      </c>
      <c r="G280" s="73" t="s">
        <v>34</v>
      </c>
      <c r="H280" t="s">
        <v>36</v>
      </c>
      <c r="I280">
        <v>626</v>
      </c>
      <c r="J280" s="43">
        <v>2938</v>
      </c>
      <c r="K280" s="16">
        <v>0.21</v>
      </c>
      <c r="L280" s="16">
        <f t="shared" si="34"/>
        <v>29.175769612711022</v>
      </c>
      <c r="M280" s="16">
        <f t="shared" si="35"/>
        <v>0.74111711711711714</v>
      </c>
      <c r="N280" s="44">
        <f t="shared" si="36"/>
        <v>131.46</v>
      </c>
      <c r="O280" s="44">
        <f t="shared" si="37"/>
        <v>3069.46</v>
      </c>
      <c r="P280" s="45">
        <f t="shared" si="39"/>
        <v>30.481231380337636</v>
      </c>
      <c r="Q280" s="45">
        <f t="shared" si="38"/>
        <v>0.77427819819819821</v>
      </c>
      <c r="S280" s="43"/>
    </row>
    <row r="281" spans="1:19" x14ac:dyDescent="0.25">
      <c r="A281" s="72">
        <f t="shared" si="33"/>
        <v>40558</v>
      </c>
      <c r="B281" s="73" t="s">
        <v>67</v>
      </c>
      <c r="C281" s="73" t="s">
        <v>246</v>
      </c>
      <c r="D281" s="73" t="s">
        <v>247</v>
      </c>
      <c r="E281" s="73" t="s">
        <v>263</v>
      </c>
      <c r="F281" s="73" t="s">
        <v>264</v>
      </c>
      <c r="G281" s="73" t="s">
        <v>34</v>
      </c>
      <c r="H281" t="s">
        <v>36</v>
      </c>
      <c r="I281">
        <v>1823</v>
      </c>
      <c r="J281" s="43">
        <v>4372</v>
      </c>
      <c r="K281" s="16">
        <v>0.21</v>
      </c>
      <c r="L281" s="16">
        <f t="shared" si="34"/>
        <v>43.416087388282023</v>
      </c>
      <c r="M281" s="16">
        <f t="shared" si="35"/>
        <v>1.1028468468468469</v>
      </c>
      <c r="N281" s="44">
        <f t="shared" si="36"/>
        <v>382.83</v>
      </c>
      <c r="O281" s="44">
        <f t="shared" si="37"/>
        <v>4754.83</v>
      </c>
      <c r="P281" s="45">
        <f t="shared" si="39"/>
        <v>47.217775571002974</v>
      </c>
      <c r="Q281" s="45">
        <f t="shared" si="38"/>
        <v>1.1994165765765765</v>
      </c>
      <c r="S281" s="43"/>
    </row>
    <row r="282" spans="1:19" x14ac:dyDescent="0.25">
      <c r="A282" s="72">
        <f t="shared" si="33"/>
        <v>40558</v>
      </c>
      <c r="B282" s="73" t="s">
        <v>18</v>
      </c>
      <c r="C282" s="73" t="s">
        <v>250</v>
      </c>
      <c r="D282" s="73" t="s">
        <v>251</v>
      </c>
      <c r="E282" s="73" t="s">
        <v>265</v>
      </c>
      <c r="F282" s="73" t="s">
        <v>266</v>
      </c>
      <c r="G282" s="73" t="s">
        <v>34</v>
      </c>
      <c r="H282" t="s">
        <v>39</v>
      </c>
      <c r="I282">
        <v>1295</v>
      </c>
      <c r="J282" s="43">
        <v>3381</v>
      </c>
      <c r="K282" s="16">
        <v>0.1668</v>
      </c>
      <c r="L282" s="16">
        <f t="shared" si="34"/>
        <v>33.574975173783514</v>
      </c>
      <c r="M282" s="16">
        <f t="shared" si="35"/>
        <v>0.91378378378378378</v>
      </c>
      <c r="N282" s="44">
        <f t="shared" si="36"/>
        <v>216.006</v>
      </c>
      <c r="O282" s="44">
        <f t="shared" si="37"/>
        <v>3597.0059999999999</v>
      </c>
      <c r="P282" s="45">
        <f t="shared" si="39"/>
        <v>35.720019860973188</v>
      </c>
      <c r="Q282" s="45">
        <f t="shared" si="38"/>
        <v>0.97216378378378376</v>
      </c>
      <c r="S282" s="43"/>
    </row>
    <row r="283" spans="1:19" x14ac:dyDescent="0.25">
      <c r="A283" s="72">
        <f t="shared" si="33"/>
        <v>40558</v>
      </c>
      <c r="B283" s="73" t="s">
        <v>18</v>
      </c>
      <c r="C283" s="73" t="s">
        <v>244</v>
      </c>
      <c r="D283" s="73" t="s">
        <v>245</v>
      </c>
      <c r="E283" s="73" t="s">
        <v>277</v>
      </c>
      <c r="F283" s="73" t="s">
        <v>278</v>
      </c>
      <c r="G283" s="73" t="s">
        <v>34</v>
      </c>
      <c r="H283" t="s">
        <v>38</v>
      </c>
      <c r="I283">
        <v>615</v>
      </c>
      <c r="J283" s="43">
        <v>2921</v>
      </c>
      <c r="K283" s="16">
        <v>0.28999999999999998</v>
      </c>
      <c r="L283" s="16">
        <f t="shared" si="34"/>
        <v>29.006951340615689</v>
      </c>
      <c r="M283" s="16">
        <f t="shared" si="35"/>
        <v>0.7894594594594595</v>
      </c>
      <c r="N283" s="44">
        <f t="shared" si="36"/>
        <v>178.35</v>
      </c>
      <c r="O283" s="44">
        <f t="shared" si="37"/>
        <v>3099.35</v>
      </c>
      <c r="P283" s="45">
        <f t="shared" si="39"/>
        <v>30.778053624627606</v>
      </c>
      <c r="Q283" s="45">
        <f t="shared" si="38"/>
        <v>0.83766216216216216</v>
      </c>
      <c r="S283" s="43"/>
    </row>
    <row r="284" spans="1:19" x14ac:dyDescent="0.25">
      <c r="A284" s="72">
        <f t="shared" si="33"/>
        <v>40558</v>
      </c>
      <c r="B284" s="73" t="s">
        <v>18</v>
      </c>
      <c r="C284" s="73" t="s">
        <v>248</v>
      </c>
      <c r="D284" s="73" t="s">
        <v>249</v>
      </c>
      <c r="E284" s="73" t="s">
        <v>268</v>
      </c>
      <c r="F284" s="73" t="s">
        <v>269</v>
      </c>
      <c r="G284" s="73" t="s">
        <v>34</v>
      </c>
      <c r="H284" t="s">
        <v>38</v>
      </c>
      <c r="I284">
        <v>872</v>
      </c>
      <c r="J284" s="43">
        <v>3830</v>
      </c>
      <c r="K284" s="16">
        <v>0.28999999999999998</v>
      </c>
      <c r="L284" s="16">
        <f t="shared" si="34"/>
        <v>38.033763654419069</v>
      </c>
      <c r="M284" s="16">
        <f t="shared" si="35"/>
        <v>1.0351351351351352</v>
      </c>
      <c r="N284" s="44">
        <f t="shared" si="36"/>
        <v>252.88</v>
      </c>
      <c r="O284" s="44">
        <f t="shared" si="37"/>
        <v>4082.88</v>
      </c>
      <c r="P284" s="45">
        <f t="shared" si="39"/>
        <v>40.544985104270111</v>
      </c>
      <c r="Q284" s="45">
        <f t="shared" si="38"/>
        <v>1.1034810810810811</v>
      </c>
      <c r="S284" s="43"/>
    </row>
    <row r="285" spans="1:19" x14ac:dyDescent="0.25">
      <c r="A285" s="72">
        <f t="shared" si="33"/>
        <v>40558</v>
      </c>
      <c r="B285" s="73" t="s">
        <v>18</v>
      </c>
      <c r="C285" s="73" t="s">
        <v>248</v>
      </c>
      <c r="D285" s="73" t="s">
        <v>249</v>
      </c>
      <c r="E285" s="73" t="s">
        <v>277</v>
      </c>
      <c r="F285" s="73" t="s">
        <v>278</v>
      </c>
      <c r="G285" s="73" t="s">
        <v>34</v>
      </c>
      <c r="H285" t="s">
        <v>38</v>
      </c>
      <c r="I285">
        <v>417</v>
      </c>
      <c r="J285" s="43">
        <v>2613</v>
      </c>
      <c r="K285" s="16">
        <v>0.28999999999999998</v>
      </c>
      <c r="L285" s="16">
        <f t="shared" si="34"/>
        <v>25.948361469712015</v>
      </c>
      <c r="M285" s="16">
        <f t="shared" si="35"/>
        <v>0.70621621621621622</v>
      </c>
      <c r="N285" s="44">
        <f t="shared" si="36"/>
        <v>120.92999999999999</v>
      </c>
      <c r="O285" s="44">
        <f t="shared" si="37"/>
        <v>2733.93</v>
      </c>
      <c r="P285" s="45">
        <f t="shared" si="39"/>
        <v>27.149255213505459</v>
      </c>
      <c r="Q285" s="45">
        <f t="shared" si="38"/>
        <v>0.7389</v>
      </c>
      <c r="S285" s="43"/>
    </row>
    <row r="286" spans="1:19" x14ac:dyDescent="0.25">
      <c r="A286" s="72">
        <f t="shared" si="33"/>
        <v>40558</v>
      </c>
      <c r="B286" s="73" t="s">
        <v>18</v>
      </c>
      <c r="C286" s="73" t="s">
        <v>242</v>
      </c>
      <c r="D286" s="73" t="s">
        <v>243</v>
      </c>
      <c r="E286" s="73" t="s">
        <v>265</v>
      </c>
      <c r="F286" s="73" t="s">
        <v>266</v>
      </c>
      <c r="G286" s="73" t="s">
        <v>34</v>
      </c>
      <c r="H286" t="s">
        <v>36</v>
      </c>
      <c r="I286">
        <v>1006</v>
      </c>
      <c r="J286" s="43">
        <v>3156</v>
      </c>
      <c r="K286" s="16">
        <v>0.21</v>
      </c>
      <c r="L286" s="16">
        <f t="shared" si="34"/>
        <v>31.340615690168818</v>
      </c>
      <c r="M286" s="16">
        <f t="shared" si="35"/>
        <v>0.85297297297297292</v>
      </c>
      <c r="N286" s="44">
        <f t="shared" si="36"/>
        <v>211.26</v>
      </c>
      <c r="O286" s="44">
        <f t="shared" si="37"/>
        <v>3367.26</v>
      </c>
      <c r="P286" s="45">
        <f t="shared" si="39"/>
        <v>33.438530287984115</v>
      </c>
      <c r="Q286" s="45">
        <f t="shared" si="38"/>
        <v>0.91007027027027032</v>
      </c>
      <c r="S286" s="43"/>
    </row>
    <row r="287" spans="1:19" x14ac:dyDescent="0.25">
      <c r="A287" s="72">
        <f t="shared" si="33"/>
        <v>40558</v>
      </c>
      <c r="B287" s="73" t="s">
        <v>0</v>
      </c>
      <c r="C287" s="73" t="s">
        <v>252</v>
      </c>
      <c r="D287" s="73" t="s">
        <v>117</v>
      </c>
      <c r="E287" s="73" t="s">
        <v>279</v>
      </c>
      <c r="F287" s="73" t="s">
        <v>280</v>
      </c>
      <c r="G287" s="73" t="s">
        <v>35</v>
      </c>
      <c r="H287" t="s">
        <v>37</v>
      </c>
      <c r="I287">
        <v>880</v>
      </c>
      <c r="J287" s="43">
        <v>2868</v>
      </c>
      <c r="K287" s="16">
        <v>0.48</v>
      </c>
      <c r="L287" s="16">
        <f t="shared" si="34"/>
        <v>28.480635551142004</v>
      </c>
      <c r="M287" s="16">
        <f t="shared" si="35"/>
        <v>0.7751351351351351</v>
      </c>
      <c r="N287" s="44">
        <f t="shared" si="36"/>
        <v>422.4</v>
      </c>
      <c r="O287" s="44">
        <f t="shared" si="37"/>
        <v>3290.4</v>
      </c>
      <c r="P287" s="45">
        <f t="shared" si="39"/>
        <v>32.675273088381331</v>
      </c>
      <c r="Q287" s="45">
        <f t="shared" si="38"/>
        <v>0.88929729729729734</v>
      </c>
      <c r="S287" s="43"/>
    </row>
    <row r="288" spans="1:19" x14ac:dyDescent="0.25">
      <c r="A288" s="72">
        <f t="shared" si="33"/>
        <v>40558</v>
      </c>
      <c r="B288" s="73" t="s">
        <v>0</v>
      </c>
      <c r="C288" s="73" t="s">
        <v>359</v>
      </c>
      <c r="D288" s="73" t="s">
        <v>235</v>
      </c>
      <c r="E288" s="73" t="s">
        <v>267</v>
      </c>
      <c r="F288" s="73" t="s">
        <v>241</v>
      </c>
      <c r="G288" s="73" t="s">
        <v>35</v>
      </c>
      <c r="H288" t="s">
        <v>37</v>
      </c>
      <c r="I288">
        <v>685</v>
      </c>
      <c r="J288" s="43">
        <v>2867</v>
      </c>
      <c r="K288" s="16">
        <v>0.48</v>
      </c>
      <c r="L288" s="16">
        <f t="shared" si="34"/>
        <v>28.470705064548163</v>
      </c>
      <c r="M288" s="16">
        <f t="shared" si="35"/>
        <v>0.77486486486486483</v>
      </c>
      <c r="N288" s="44">
        <f t="shared" si="36"/>
        <v>328.8</v>
      </c>
      <c r="O288" s="44">
        <f t="shared" si="37"/>
        <v>3195.8</v>
      </c>
      <c r="P288" s="45">
        <f t="shared" si="39"/>
        <v>31.735849056603776</v>
      </c>
      <c r="Q288" s="45">
        <f t="shared" si="38"/>
        <v>0.86372972972972983</v>
      </c>
      <c r="S288" s="43"/>
    </row>
    <row r="289" spans="1:19" x14ac:dyDescent="0.25">
      <c r="A289" s="72">
        <f t="shared" si="33"/>
        <v>40558</v>
      </c>
      <c r="B289" s="73" t="s">
        <v>0</v>
      </c>
      <c r="C289" s="73" t="s">
        <v>253</v>
      </c>
      <c r="D289" s="73" t="s">
        <v>243</v>
      </c>
      <c r="E289" s="73" t="s">
        <v>281</v>
      </c>
      <c r="F289" s="73" t="s">
        <v>282</v>
      </c>
      <c r="G289" s="73" t="s">
        <v>35</v>
      </c>
      <c r="H289" t="s">
        <v>38</v>
      </c>
      <c r="I289">
        <v>812</v>
      </c>
      <c r="J289" s="43">
        <v>3497</v>
      </c>
      <c r="K289" s="16">
        <v>0.28999999999999998</v>
      </c>
      <c r="L289" s="16">
        <f t="shared" si="34"/>
        <v>34.726911618669313</v>
      </c>
      <c r="M289" s="16">
        <f t="shared" si="35"/>
        <v>0.94513513513513514</v>
      </c>
      <c r="N289" s="44">
        <f t="shared" si="36"/>
        <v>235.48</v>
      </c>
      <c r="O289" s="44">
        <f t="shared" si="37"/>
        <v>3732.48</v>
      </c>
      <c r="P289" s="45">
        <f t="shared" si="39"/>
        <v>37.065342601787485</v>
      </c>
      <c r="Q289" s="45">
        <f t="shared" si="38"/>
        <v>1.0087783783783784</v>
      </c>
      <c r="S289" s="43"/>
    </row>
    <row r="290" spans="1:19" x14ac:dyDescent="0.25">
      <c r="A290" s="72">
        <f t="shared" si="33"/>
        <v>40558</v>
      </c>
      <c r="B290" s="73" t="s">
        <v>0</v>
      </c>
      <c r="C290" s="73" t="s">
        <v>236</v>
      </c>
      <c r="D290" s="73" t="s">
        <v>237</v>
      </c>
      <c r="E290" s="73" t="s">
        <v>279</v>
      </c>
      <c r="F290" s="73" t="s">
        <v>280</v>
      </c>
      <c r="G290" s="73" t="s">
        <v>35</v>
      </c>
      <c r="H290" t="s">
        <v>37</v>
      </c>
      <c r="I290">
        <v>1520</v>
      </c>
      <c r="J290" s="43">
        <v>4131</v>
      </c>
      <c r="K290" s="16">
        <v>0.48</v>
      </c>
      <c r="L290" s="16">
        <f t="shared" si="34"/>
        <v>41.022840119165835</v>
      </c>
      <c r="M290" s="16">
        <f t="shared" si="35"/>
        <v>1.1164864864864865</v>
      </c>
      <c r="N290" s="44">
        <f t="shared" si="36"/>
        <v>729.6</v>
      </c>
      <c r="O290" s="44">
        <f t="shared" si="37"/>
        <v>4860.6000000000004</v>
      </c>
      <c r="P290" s="45">
        <f t="shared" si="39"/>
        <v>48.268123138033765</v>
      </c>
      <c r="Q290" s="45">
        <f t="shared" si="38"/>
        <v>1.3136756756756758</v>
      </c>
      <c r="S290" s="43"/>
    </row>
    <row r="291" spans="1:19" x14ac:dyDescent="0.25">
      <c r="A291" s="72">
        <f t="shared" si="33"/>
        <v>40558</v>
      </c>
      <c r="B291" s="73" t="s">
        <v>0</v>
      </c>
      <c r="C291" s="73" t="s">
        <v>236</v>
      </c>
      <c r="D291" s="73" t="s">
        <v>237</v>
      </c>
      <c r="E291" s="73" t="s">
        <v>267</v>
      </c>
      <c r="F291" s="73" t="s">
        <v>241</v>
      </c>
      <c r="G291" s="73" t="s">
        <v>35</v>
      </c>
      <c r="H291" t="s">
        <v>37</v>
      </c>
      <c r="I291">
        <v>1583</v>
      </c>
      <c r="J291" s="43">
        <f>SUM(2591+2455)</f>
        <v>5046</v>
      </c>
      <c r="K291" s="16">
        <v>0.48</v>
      </c>
      <c r="L291" s="16">
        <f t="shared" si="34"/>
        <v>50.109235352532274</v>
      </c>
      <c r="M291" s="16">
        <f t="shared" si="35"/>
        <v>1.3637837837837838</v>
      </c>
      <c r="N291" s="44">
        <f t="shared" si="36"/>
        <v>759.83999999999992</v>
      </c>
      <c r="O291" s="44">
        <f t="shared" si="37"/>
        <v>5805.84</v>
      </c>
      <c r="P291" s="45">
        <f t="shared" si="39"/>
        <v>57.654816285998017</v>
      </c>
      <c r="Q291" s="45">
        <f t="shared" si="38"/>
        <v>1.569145945945946</v>
      </c>
      <c r="S291" s="43"/>
    </row>
    <row r="292" spans="1:19" x14ac:dyDescent="0.25">
      <c r="A292" s="72">
        <f t="shared" si="33"/>
        <v>40558</v>
      </c>
      <c r="B292" s="73" t="s">
        <v>0</v>
      </c>
      <c r="C292" s="73" t="s">
        <v>358</v>
      </c>
      <c r="D292" s="73" t="s">
        <v>235</v>
      </c>
      <c r="E292" s="73" t="s">
        <v>279</v>
      </c>
      <c r="F292" s="73" t="s">
        <v>280</v>
      </c>
      <c r="G292" s="73" t="s">
        <v>35</v>
      </c>
      <c r="H292" t="s">
        <v>36</v>
      </c>
      <c r="I292">
        <v>1599</v>
      </c>
      <c r="J292" s="43">
        <v>4510</v>
      </c>
      <c r="K292" s="16">
        <v>0.21</v>
      </c>
      <c r="L292" s="16">
        <f t="shared" si="34"/>
        <v>44.786494538232375</v>
      </c>
      <c r="M292" s="16">
        <f t="shared" si="35"/>
        <v>1.2189189189189189</v>
      </c>
      <c r="N292" s="44">
        <f t="shared" si="36"/>
        <v>335.78999999999996</v>
      </c>
      <c r="O292" s="44">
        <f t="shared" si="37"/>
        <v>4845.79</v>
      </c>
      <c r="P292" s="45">
        <f t="shared" si="39"/>
        <v>48.121052631578948</v>
      </c>
      <c r="Q292" s="45">
        <f t="shared" si="38"/>
        <v>1.309672972972973</v>
      </c>
      <c r="S292" s="43"/>
    </row>
    <row r="293" spans="1:19" x14ac:dyDescent="0.25">
      <c r="A293" s="72">
        <f t="shared" si="33"/>
        <v>40558</v>
      </c>
      <c r="B293" s="73" t="s">
        <v>67</v>
      </c>
      <c r="C293" s="73" t="s">
        <v>250</v>
      </c>
      <c r="D293" s="73" t="s">
        <v>251</v>
      </c>
      <c r="E293" s="73" t="s">
        <v>279</v>
      </c>
      <c r="F293" s="73" t="s">
        <v>280</v>
      </c>
      <c r="G293" s="73" t="s">
        <v>35</v>
      </c>
      <c r="H293" t="s">
        <v>37</v>
      </c>
      <c r="I293">
        <v>1851</v>
      </c>
      <c r="J293" s="43">
        <v>4120</v>
      </c>
      <c r="K293" s="16">
        <v>0.48</v>
      </c>
      <c r="L293" s="16">
        <f t="shared" si="34"/>
        <v>40.913604766633561</v>
      </c>
      <c r="M293" s="16">
        <f t="shared" si="35"/>
        <v>1.0392792792792793</v>
      </c>
      <c r="N293" s="44">
        <f t="shared" si="36"/>
        <v>888.48</v>
      </c>
      <c r="O293" s="44">
        <f t="shared" si="37"/>
        <v>5008.4799999999996</v>
      </c>
      <c r="P293" s="45">
        <f t="shared" si="39"/>
        <v>49.736643495531276</v>
      </c>
      <c r="Q293" s="45">
        <f t="shared" si="38"/>
        <v>1.2634003603603603</v>
      </c>
      <c r="S293" s="43"/>
    </row>
    <row r="294" spans="1:19" x14ac:dyDescent="0.25">
      <c r="A294" s="72">
        <f t="shared" si="33"/>
        <v>40558</v>
      </c>
      <c r="B294" s="73" t="s">
        <v>67</v>
      </c>
      <c r="C294" s="73" t="s">
        <v>238</v>
      </c>
      <c r="D294" s="73" t="s">
        <v>239</v>
      </c>
      <c r="E294" s="73" t="s">
        <v>283</v>
      </c>
      <c r="F294" s="73" t="s">
        <v>284</v>
      </c>
      <c r="G294" s="73" t="s">
        <v>35</v>
      </c>
      <c r="H294" t="s">
        <v>37</v>
      </c>
      <c r="I294">
        <v>1695</v>
      </c>
      <c r="J294" s="43">
        <v>4120</v>
      </c>
      <c r="K294" s="16">
        <v>0.48</v>
      </c>
      <c r="L294" s="16">
        <f t="shared" si="34"/>
        <v>40.913604766633561</v>
      </c>
      <c r="M294" s="16">
        <f t="shared" si="35"/>
        <v>1.0392792792792793</v>
      </c>
      <c r="N294" s="44">
        <f t="shared" si="36"/>
        <v>813.6</v>
      </c>
      <c r="O294" s="44">
        <f t="shared" si="37"/>
        <v>4933.6000000000004</v>
      </c>
      <c r="P294" s="45">
        <f t="shared" si="39"/>
        <v>48.993048659384314</v>
      </c>
      <c r="Q294" s="45">
        <f t="shared" si="38"/>
        <v>1.2445117117117119</v>
      </c>
      <c r="S294" s="43"/>
    </row>
    <row r="295" spans="1:19" x14ac:dyDescent="0.25">
      <c r="A295" s="72">
        <f t="shared" si="33"/>
        <v>40558</v>
      </c>
      <c r="B295" s="73" t="s">
        <v>67</v>
      </c>
      <c r="C295" s="73" t="s">
        <v>242</v>
      </c>
      <c r="D295" s="73" t="s">
        <v>243</v>
      </c>
      <c r="E295" s="73" t="s">
        <v>265</v>
      </c>
      <c r="F295" s="73" t="s">
        <v>266</v>
      </c>
      <c r="G295" s="73" t="s">
        <v>35</v>
      </c>
      <c r="H295" t="s">
        <v>36</v>
      </c>
      <c r="I295">
        <v>1006</v>
      </c>
      <c r="J295" s="43">
        <v>2677</v>
      </c>
      <c r="K295" s="16">
        <v>0.21</v>
      </c>
      <c r="L295" s="16">
        <f t="shared" si="34"/>
        <v>26.583912611717974</v>
      </c>
      <c r="M295" s="16">
        <f t="shared" si="35"/>
        <v>0.67527927927927933</v>
      </c>
      <c r="N295" s="44">
        <f t="shared" si="36"/>
        <v>211.26</v>
      </c>
      <c r="O295" s="44">
        <f t="shared" si="37"/>
        <v>2888.26</v>
      </c>
      <c r="P295" s="45">
        <f t="shared" si="39"/>
        <v>28.681827209533267</v>
      </c>
      <c r="Q295" s="45">
        <f t="shared" si="38"/>
        <v>0.72857009009009011</v>
      </c>
      <c r="S295" s="43"/>
    </row>
    <row r="296" spans="1:19" x14ac:dyDescent="0.25">
      <c r="A296" s="72">
        <f t="shared" si="33"/>
        <v>40558</v>
      </c>
      <c r="B296" s="73" t="s">
        <v>67</v>
      </c>
      <c r="C296" s="73" t="s">
        <v>254</v>
      </c>
      <c r="D296" s="73" t="s">
        <v>255</v>
      </c>
      <c r="E296" s="73" t="s">
        <v>267</v>
      </c>
      <c r="F296" s="73" t="s">
        <v>241</v>
      </c>
      <c r="G296" s="73" t="s">
        <v>35</v>
      </c>
      <c r="H296" t="s">
        <v>37</v>
      </c>
      <c r="I296">
        <v>988</v>
      </c>
      <c r="J296" s="43">
        <v>2880</v>
      </c>
      <c r="K296" s="16">
        <v>0.48</v>
      </c>
      <c r="L296" s="16">
        <f t="shared" si="34"/>
        <v>28.599801390268123</v>
      </c>
      <c r="M296" s="16">
        <f t="shared" si="35"/>
        <v>0.7264864864864865</v>
      </c>
      <c r="N296" s="44">
        <f t="shared" si="36"/>
        <v>474.24</v>
      </c>
      <c r="O296" s="44">
        <f t="shared" si="37"/>
        <v>3354.24</v>
      </c>
      <c r="P296" s="45">
        <f t="shared" si="39"/>
        <v>33.309235352532269</v>
      </c>
      <c r="Q296" s="45">
        <f t="shared" si="38"/>
        <v>0.84611459459459459</v>
      </c>
      <c r="S296" s="43"/>
    </row>
    <row r="297" spans="1:19" x14ac:dyDescent="0.25">
      <c r="A297" s="72">
        <f t="shared" ref="A297:A360" si="40">IF(B297&lt;&gt;"", DATE(2010, ROUNDUP((ROW(A297)-1)*(1/38), 0)+5, 15), "")</f>
        <v>40558</v>
      </c>
      <c r="B297" s="73" t="s">
        <v>67</v>
      </c>
      <c r="C297" s="73" t="s">
        <v>246</v>
      </c>
      <c r="D297" s="73" t="s">
        <v>247</v>
      </c>
      <c r="E297" s="73" t="s">
        <v>240</v>
      </c>
      <c r="F297" s="73" t="s">
        <v>241</v>
      </c>
      <c r="G297" s="73" t="s">
        <v>35</v>
      </c>
      <c r="H297" t="s">
        <v>36</v>
      </c>
      <c r="I297">
        <v>787</v>
      </c>
      <c r="J297" s="43">
        <v>3330</v>
      </c>
      <c r="K297" s="16">
        <v>0.21</v>
      </c>
      <c r="L297" s="16">
        <f t="shared" si="34"/>
        <v>33.068520357497519</v>
      </c>
      <c r="M297" s="16">
        <f t="shared" si="35"/>
        <v>0.84</v>
      </c>
      <c r="N297" s="44">
        <f t="shared" si="36"/>
        <v>165.26999999999998</v>
      </c>
      <c r="O297" s="44">
        <f t="shared" si="37"/>
        <v>3495.27</v>
      </c>
      <c r="P297" s="45">
        <f t="shared" si="39"/>
        <v>34.709731876861966</v>
      </c>
      <c r="Q297" s="45">
        <f t="shared" si="38"/>
        <v>0.8816897297297297</v>
      </c>
      <c r="S297" s="43"/>
    </row>
    <row r="298" spans="1:19" x14ac:dyDescent="0.25">
      <c r="A298" s="72">
        <f t="shared" si="40"/>
        <v>40558</v>
      </c>
      <c r="B298" s="73" t="s">
        <v>67</v>
      </c>
      <c r="C298" s="73" t="s">
        <v>250</v>
      </c>
      <c r="D298" s="73" t="s">
        <v>251</v>
      </c>
      <c r="E298" s="73" t="s">
        <v>283</v>
      </c>
      <c r="F298" s="73" t="s">
        <v>284</v>
      </c>
      <c r="G298" s="73" t="s">
        <v>35</v>
      </c>
      <c r="H298" t="s">
        <v>37</v>
      </c>
      <c r="I298">
        <v>1836</v>
      </c>
      <c r="J298" s="43">
        <v>4120</v>
      </c>
      <c r="K298" s="16">
        <v>0.48</v>
      </c>
      <c r="L298" s="16">
        <f t="shared" si="34"/>
        <v>40.913604766633561</v>
      </c>
      <c r="M298" s="16">
        <f t="shared" si="35"/>
        <v>1.0392792792792793</v>
      </c>
      <c r="N298" s="44">
        <f t="shared" si="36"/>
        <v>881.28</v>
      </c>
      <c r="O298" s="44">
        <f t="shared" si="37"/>
        <v>5001.28</v>
      </c>
      <c r="P298" s="45">
        <f t="shared" si="39"/>
        <v>49.665143992055604</v>
      </c>
      <c r="Q298" s="45">
        <f t="shared" si="38"/>
        <v>1.261584144144144</v>
      </c>
      <c r="S298" s="43"/>
    </row>
    <row r="299" spans="1:19" x14ac:dyDescent="0.25">
      <c r="A299" s="72">
        <f t="shared" si="40"/>
        <v>40558</v>
      </c>
      <c r="B299" s="73" t="s">
        <v>67</v>
      </c>
      <c r="C299" s="73" t="s">
        <v>256</v>
      </c>
      <c r="D299" s="73" t="s">
        <v>247</v>
      </c>
      <c r="E299" s="73" t="s">
        <v>285</v>
      </c>
      <c r="F299" s="73" t="s">
        <v>264</v>
      </c>
      <c r="G299" s="73" t="s">
        <v>35</v>
      </c>
      <c r="H299" t="s">
        <v>37</v>
      </c>
      <c r="I299">
        <v>1899</v>
      </c>
      <c r="J299" s="43">
        <v>3480</v>
      </c>
      <c r="K299" s="16">
        <v>0.48</v>
      </c>
      <c r="L299" s="16">
        <f t="shared" si="34"/>
        <v>34.558093346573983</v>
      </c>
      <c r="M299" s="16">
        <f t="shared" si="35"/>
        <v>0.87783783783783786</v>
      </c>
      <c r="N299" s="44">
        <f t="shared" si="36"/>
        <v>911.52</v>
      </c>
      <c r="O299" s="44">
        <f t="shared" si="37"/>
        <v>4391.5200000000004</v>
      </c>
      <c r="P299" s="45">
        <f t="shared" si="39"/>
        <v>43.609930486593846</v>
      </c>
      <c r="Q299" s="45">
        <f t="shared" si="38"/>
        <v>1.1077708108108109</v>
      </c>
      <c r="S299" s="43"/>
    </row>
    <row r="300" spans="1:19" x14ac:dyDescent="0.25">
      <c r="A300" s="72">
        <f t="shared" si="40"/>
        <v>40558</v>
      </c>
      <c r="B300" s="73" t="s">
        <v>18</v>
      </c>
      <c r="C300" s="73" t="s">
        <v>238</v>
      </c>
      <c r="D300" s="73" t="s">
        <v>239</v>
      </c>
      <c r="E300" s="73" t="s">
        <v>283</v>
      </c>
      <c r="F300" s="73" t="s">
        <v>284</v>
      </c>
      <c r="G300" s="73" t="s">
        <v>35</v>
      </c>
      <c r="H300" t="s">
        <v>37</v>
      </c>
      <c r="I300">
        <v>1695</v>
      </c>
      <c r="J300" s="43">
        <v>4320</v>
      </c>
      <c r="K300" s="16">
        <v>0.48</v>
      </c>
      <c r="L300" s="16">
        <f t="shared" si="34"/>
        <v>42.899702085402183</v>
      </c>
      <c r="M300" s="16">
        <f t="shared" si="35"/>
        <v>1.1675675675675676</v>
      </c>
      <c r="N300" s="44">
        <f t="shared" si="36"/>
        <v>813.6</v>
      </c>
      <c r="O300" s="44">
        <f t="shared" si="37"/>
        <v>5133.6000000000004</v>
      </c>
      <c r="P300" s="45">
        <f t="shared" si="39"/>
        <v>50.979145978152928</v>
      </c>
      <c r="Q300" s="45">
        <f t="shared" si="38"/>
        <v>1.3874594594594596</v>
      </c>
      <c r="S300" s="43"/>
    </row>
    <row r="301" spans="1:19" x14ac:dyDescent="0.25">
      <c r="A301" s="72">
        <f t="shared" si="40"/>
        <v>40558</v>
      </c>
      <c r="B301" s="73" t="s">
        <v>18</v>
      </c>
      <c r="C301" s="73" t="s">
        <v>250</v>
      </c>
      <c r="D301" s="73" t="s">
        <v>251</v>
      </c>
      <c r="E301" s="73" t="s">
        <v>279</v>
      </c>
      <c r="F301" s="73" t="s">
        <v>280</v>
      </c>
      <c r="G301" s="73" t="s">
        <v>35</v>
      </c>
      <c r="H301" t="s">
        <v>37</v>
      </c>
      <c r="I301">
        <v>1851</v>
      </c>
      <c r="J301" s="43">
        <v>4270</v>
      </c>
      <c r="K301" s="16">
        <v>0.48</v>
      </c>
      <c r="L301" s="16">
        <f t="shared" si="34"/>
        <v>42.403177755710026</v>
      </c>
      <c r="M301" s="16">
        <f t="shared" si="35"/>
        <v>1.154054054054054</v>
      </c>
      <c r="N301" s="44">
        <f t="shared" si="36"/>
        <v>888.48</v>
      </c>
      <c r="O301" s="44">
        <f t="shared" si="37"/>
        <v>5158.4799999999996</v>
      </c>
      <c r="P301" s="45">
        <f t="shared" si="39"/>
        <v>51.22621648460774</v>
      </c>
      <c r="Q301" s="45">
        <f t="shared" si="38"/>
        <v>1.3941837837837836</v>
      </c>
      <c r="S301" s="43"/>
    </row>
    <row r="302" spans="1:19" x14ac:dyDescent="0.25">
      <c r="A302" s="72">
        <f t="shared" si="40"/>
        <v>40558</v>
      </c>
      <c r="B302" s="73" t="s">
        <v>18</v>
      </c>
      <c r="C302" s="73" t="s">
        <v>257</v>
      </c>
      <c r="D302" s="73" t="s">
        <v>237</v>
      </c>
      <c r="E302" s="73" t="s">
        <v>283</v>
      </c>
      <c r="F302" s="73" t="s">
        <v>284</v>
      </c>
      <c r="G302" s="73" t="s">
        <v>35</v>
      </c>
      <c r="H302" t="s">
        <v>37</v>
      </c>
      <c r="I302">
        <v>1507</v>
      </c>
      <c r="J302" s="43">
        <v>4270</v>
      </c>
      <c r="K302" s="16">
        <v>0.48</v>
      </c>
      <c r="L302" s="16">
        <f t="shared" si="34"/>
        <v>42.403177755710026</v>
      </c>
      <c r="M302" s="16">
        <f t="shared" si="35"/>
        <v>1.154054054054054</v>
      </c>
      <c r="N302" s="44">
        <f t="shared" si="36"/>
        <v>723.36</v>
      </c>
      <c r="O302" s="44">
        <f t="shared" si="37"/>
        <v>4993.3599999999997</v>
      </c>
      <c r="P302" s="45">
        <f t="shared" si="39"/>
        <v>49.586494538232365</v>
      </c>
      <c r="Q302" s="45">
        <f t="shared" si="38"/>
        <v>1.3495567567567566</v>
      </c>
      <c r="S302" s="43"/>
    </row>
    <row r="303" spans="1:19" x14ac:dyDescent="0.25">
      <c r="A303" s="72">
        <f t="shared" si="40"/>
        <v>40558</v>
      </c>
      <c r="B303" s="73" t="s">
        <v>18</v>
      </c>
      <c r="C303" s="73" t="s">
        <v>256</v>
      </c>
      <c r="D303" s="73" t="s">
        <v>247</v>
      </c>
      <c r="E303" s="73" t="s">
        <v>265</v>
      </c>
      <c r="F303" s="73" t="s">
        <v>266</v>
      </c>
      <c r="G303" s="73" t="s">
        <v>35</v>
      </c>
      <c r="H303" t="s">
        <v>36</v>
      </c>
      <c r="I303">
        <v>1160</v>
      </c>
      <c r="J303" s="43">
        <v>3510</v>
      </c>
      <c r="K303" s="16">
        <v>0.21</v>
      </c>
      <c r="L303" s="16">
        <f t="shared" si="34"/>
        <v>34.856007944389276</v>
      </c>
      <c r="M303" s="16">
        <f t="shared" si="35"/>
        <v>0.94864864864864862</v>
      </c>
      <c r="N303" s="44">
        <f t="shared" si="36"/>
        <v>243.6</v>
      </c>
      <c r="O303" s="44">
        <f t="shared" si="37"/>
        <v>3753.6</v>
      </c>
      <c r="P303" s="45">
        <f t="shared" si="39"/>
        <v>37.275074478649451</v>
      </c>
      <c r="Q303" s="45">
        <f t="shared" si="38"/>
        <v>1.0144864864864864</v>
      </c>
      <c r="S303" s="43"/>
    </row>
    <row r="304" spans="1:19" x14ac:dyDescent="0.25">
      <c r="A304" s="72">
        <f t="shared" si="40"/>
        <v>40558</v>
      </c>
      <c r="B304" s="73" t="s">
        <v>18</v>
      </c>
      <c r="C304" s="73" t="s">
        <v>244</v>
      </c>
      <c r="D304" s="73" t="s">
        <v>245</v>
      </c>
      <c r="E304" s="73" t="s">
        <v>277</v>
      </c>
      <c r="F304" s="73" t="s">
        <v>278</v>
      </c>
      <c r="G304" s="73" t="s">
        <v>35</v>
      </c>
      <c r="H304" t="s">
        <v>38</v>
      </c>
      <c r="I304">
        <v>615</v>
      </c>
      <c r="J304" s="43">
        <v>2536</v>
      </c>
      <c r="K304" s="16">
        <v>0.28999999999999998</v>
      </c>
      <c r="L304" s="16">
        <f t="shared" si="34"/>
        <v>25.183714001986097</v>
      </c>
      <c r="M304" s="16">
        <f t="shared" si="35"/>
        <v>0.6854054054054054</v>
      </c>
      <c r="N304" s="44">
        <f t="shared" si="36"/>
        <v>178.35</v>
      </c>
      <c r="O304" s="44">
        <f t="shared" si="37"/>
        <v>2714.35</v>
      </c>
      <c r="P304" s="45">
        <f t="shared" si="39"/>
        <v>26.954816285998014</v>
      </c>
      <c r="Q304" s="45">
        <f t="shared" si="38"/>
        <v>0.73360810810810806</v>
      </c>
      <c r="S304" s="43"/>
    </row>
    <row r="305" spans="1:20" x14ac:dyDescent="0.25">
      <c r="A305" s="74">
        <f t="shared" si="40"/>
        <v>40558</v>
      </c>
      <c r="B305" s="75" t="s">
        <v>18</v>
      </c>
      <c r="C305" s="75" t="s">
        <v>258</v>
      </c>
      <c r="D305" s="75" t="s">
        <v>255</v>
      </c>
      <c r="E305" s="75" t="s">
        <v>279</v>
      </c>
      <c r="F305" s="75" t="s">
        <v>280</v>
      </c>
      <c r="G305" s="75" t="s">
        <v>35</v>
      </c>
      <c r="H305" s="76" t="s">
        <v>36</v>
      </c>
      <c r="I305" s="76">
        <v>1637</v>
      </c>
      <c r="J305" s="46">
        <v>4520</v>
      </c>
      <c r="K305" s="78">
        <v>0.21</v>
      </c>
      <c r="L305" s="78">
        <f t="shared" si="34"/>
        <v>44.885799404170804</v>
      </c>
      <c r="M305" s="78">
        <f t="shared" si="35"/>
        <v>1.2216216216216216</v>
      </c>
      <c r="N305" s="47">
        <f t="shared" si="36"/>
        <v>343.77</v>
      </c>
      <c r="O305" s="47">
        <f t="shared" si="37"/>
        <v>4863.7700000000004</v>
      </c>
      <c r="P305" s="48">
        <f t="shared" si="39"/>
        <v>48.299602780536247</v>
      </c>
      <c r="Q305" s="48">
        <f t="shared" si="38"/>
        <v>1.3145324324324326</v>
      </c>
      <c r="R305" s="76"/>
      <c r="S305" s="46"/>
      <c r="T305" s="76"/>
    </row>
    <row r="306" spans="1:20" x14ac:dyDescent="0.25">
      <c r="A306" s="72">
        <f t="shared" si="40"/>
        <v>40589</v>
      </c>
      <c r="B306" s="73" t="s">
        <v>0</v>
      </c>
      <c r="C306" s="73" t="s">
        <v>359</v>
      </c>
      <c r="D306" s="73" t="s">
        <v>235</v>
      </c>
      <c r="E306" s="73" t="s">
        <v>260</v>
      </c>
      <c r="F306" s="73" t="s">
        <v>261</v>
      </c>
      <c r="G306" s="73" t="s">
        <v>34</v>
      </c>
      <c r="H306" t="s">
        <v>36</v>
      </c>
      <c r="I306">
        <v>506</v>
      </c>
      <c r="J306" s="43">
        <v>2883</v>
      </c>
      <c r="K306" s="16">
        <v>0.23</v>
      </c>
      <c r="L306" s="16">
        <f t="shared" si="34"/>
        <v>28.629592850049651</v>
      </c>
      <c r="M306" s="16">
        <f t="shared" si="35"/>
        <v>0.77918918918918922</v>
      </c>
      <c r="N306" s="44">
        <f t="shared" si="36"/>
        <v>116.38000000000001</v>
      </c>
      <c r="O306" s="44">
        <f t="shared" si="37"/>
        <v>2999.38</v>
      </c>
      <c r="P306" s="45">
        <f t="shared" ref="P306:P343" si="41">O306/100.7</f>
        <v>29.785302879841112</v>
      </c>
      <c r="Q306" s="45">
        <f t="shared" si="38"/>
        <v>0.81064324324324333</v>
      </c>
      <c r="S306" s="43"/>
    </row>
    <row r="307" spans="1:20" x14ac:dyDescent="0.25">
      <c r="A307" s="72">
        <f t="shared" si="40"/>
        <v>40589</v>
      </c>
      <c r="B307" s="73" t="s">
        <v>0</v>
      </c>
      <c r="C307" s="73" t="s">
        <v>236</v>
      </c>
      <c r="D307" s="73" t="s">
        <v>237</v>
      </c>
      <c r="E307" s="73" t="s">
        <v>262</v>
      </c>
      <c r="F307" s="73" t="s">
        <v>251</v>
      </c>
      <c r="G307" s="73" t="s">
        <v>34</v>
      </c>
      <c r="H307" t="s">
        <v>37</v>
      </c>
      <c r="I307">
        <v>298</v>
      </c>
      <c r="J307" s="43">
        <v>2727</v>
      </c>
      <c r="K307" s="16">
        <v>0.5</v>
      </c>
      <c r="L307" s="16">
        <f t="shared" si="34"/>
        <v>27.080436941410127</v>
      </c>
      <c r="M307" s="16">
        <f t="shared" si="35"/>
        <v>0.73702702702702705</v>
      </c>
      <c r="N307" s="44">
        <f t="shared" si="36"/>
        <v>149</v>
      </c>
      <c r="O307" s="44">
        <f t="shared" si="37"/>
        <v>2876</v>
      </c>
      <c r="P307" s="45">
        <f t="shared" si="41"/>
        <v>28.56007944389275</v>
      </c>
      <c r="Q307" s="45">
        <f t="shared" si="38"/>
        <v>0.77729729729729735</v>
      </c>
      <c r="S307" s="43"/>
    </row>
    <row r="308" spans="1:20" x14ac:dyDescent="0.25">
      <c r="A308" s="72">
        <f t="shared" si="40"/>
        <v>40589</v>
      </c>
      <c r="B308" s="73" t="s">
        <v>0</v>
      </c>
      <c r="C308" s="73" t="s">
        <v>359</v>
      </c>
      <c r="D308" s="73" t="s">
        <v>235</v>
      </c>
      <c r="E308" s="73" t="s">
        <v>263</v>
      </c>
      <c r="F308" s="73" t="s">
        <v>264</v>
      </c>
      <c r="G308" s="73" t="s">
        <v>34</v>
      </c>
      <c r="H308" t="s">
        <v>37</v>
      </c>
      <c r="I308">
        <v>1530</v>
      </c>
      <c r="J308" s="43">
        <v>5232</v>
      </c>
      <c r="K308" s="16">
        <v>0.5</v>
      </c>
      <c r="L308" s="16">
        <f t="shared" si="34"/>
        <v>51.956305858987086</v>
      </c>
      <c r="M308" s="16">
        <f t="shared" si="35"/>
        <v>1.414054054054054</v>
      </c>
      <c r="N308" s="44">
        <f t="shared" si="36"/>
        <v>765</v>
      </c>
      <c r="O308" s="44">
        <f t="shared" si="37"/>
        <v>5997</v>
      </c>
      <c r="P308" s="45">
        <f t="shared" si="41"/>
        <v>59.553128103277061</v>
      </c>
      <c r="Q308" s="45">
        <f t="shared" si="38"/>
        <v>1.6208108108108108</v>
      </c>
      <c r="S308" s="43"/>
    </row>
    <row r="309" spans="1:20" x14ac:dyDescent="0.25">
      <c r="A309" s="72">
        <f t="shared" si="40"/>
        <v>40589</v>
      </c>
      <c r="B309" s="73" t="s">
        <v>0</v>
      </c>
      <c r="C309" s="73" t="s">
        <v>359</v>
      </c>
      <c r="D309" s="73" t="s">
        <v>235</v>
      </c>
      <c r="E309" s="73" t="s">
        <v>265</v>
      </c>
      <c r="F309" s="73" t="s">
        <v>266</v>
      </c>
      <c r="G309" s="73" t="s">
        <v>34</v>
      </c>
      <c r="H309" t="s">
        <v>36</v>
      </c>
      <c r="I309">
        <v>890</v>
      </c>
      <c r="J309" s="43">
        <v>3384</v>
      </c>
      <c r="K309" s="16">
        <v>0.23</v>
      </c>
      <c r="L309" s="16">
        <f t="shared" si="34"/>
        <v>33.604766633565042</v>
      </c>
      <c r="M309" s="16">
        <f t="shared" si="35"/>
        <v>0.91459459459459458</v>
      </c>
      <c r="N309" s="44">
        <f t="shared" si="36"/>
        <v>204.70000000000002</v>
      </c>
      <c r="O309" s="44">
        <f t="shared" si="37"/>
        <v>3588.7</v>
      </c>
      <c r="P309" s="45">
        <f t="shared" si="41"/>
        <v>35.637537239324722</v>
      </c>
      <c r="Q309" s="45">
        <f t="shared" si="38"/>
        <v>0.9699189189189189</v>
      </c>
      <c r="S309" s="43"/>
    </row>
    <row r="310" spans="1:20" x14ac:dyDescent="0.25">
      <c r="A310" s="72">
        <f t="shared" si="40"/>
        <v>40589</v>
      </c>
      <c r="B310" s="73" t="s">
        <v>0</v>
      </c>
      <c r="C310" s="73" t="s">
        <v>238</v>
      </c>
      <c r="D310" s="73" t="s">
        <v>239</v>
      </c>
      <c r="E310" s="73" t="s">
        <v>267</v>
      </c>
      <c r="F310" s="73" t="s">
        <v>241</v>
      </c>
      <c r="G310" s="73" t="s">
        <v>34</v>
      </c>
      <c r="H310" t="s">
        <v>37</v>
      </c>
      <c r="I310">
        <v>1256</v>
      </c>
      <c r="J310" s="43">
        <v>5167</v>
      </c>
      <c r="K310" s="16">
        <v>0.5</v>
      </c>
      <c r="L310" s="16">
        <f t="shared" si="34"/>
        <v>51.31082423038729</v>
      </c>
      <c r="M310" s="16">
        <f t="shared" si="35"/>
        <v>1.3964864864864865</v>
      </c>
      <c r="N310" s="44">
        <f t="shared" si="36"/>
        <v>628</v>
      </c>
      <c r="O310" s="44">
        <f t="shared" si="37"/>
        <v>5795</v>
      </c>
      <c r="P310" s="45">
        <f t="shared" si="41"/>
        <v>57.547169811320757</v>
      </c>
      <c r="Q310" s="45">
        <f t="shared" si="38"/>
        <v>1.5662162162162163</v>
      </c>
      <c r="S310" s="43"/>
    </row>
    <row r="311" spans="1:20" x14ac:dyDescent="0.25">
      <c r="A311" s="72">
        <f t="shared" si="40"/>
        <v>40589</v>
      </c>
      <c r="B311" s="73" t="s">
        <v>0</v>
      </c>
      <c r="C311" s="73" t="s">
        <v>358</v>
      </c>
      <c r="D311" s="73" t="s">
        <v>235</v>
      </c>
      <c r="E311" s="73" t="s">
        <v>267</v>
      </c>
      <c r="F311" s="73" t="s">
        <v>241</v>
      </c>
      <c r="G311" s="73" t="s">
        <v>34</v>
      </c>
      <c r="H311" t="s">
        <v>36</v>
      </c>
      <c r="I311">
        <v>975</v>
      </c>
      <c r="J311" s="43">
        <v>3651</v>
      </c>
      <c r="K311" s="16">
        <v>0.23</v>
      </c>
      <c r="L311" s="16">
        <f t="shared" si="34"/>
        <v>36.25620655412115</v>
      </c>
      <c r="M311" s="16">
        <f t="shared" si="35"/>
        <v>0.98675675675675678</v>
      </c>
      <c r="N311" s="44">
        <f t="shared" si="36"/>
        <v>224.25</v>
      </c>
      <c r="O311" s="44">
        <f t="shared" si="37"/>
        <v>3875.25</v>
      </c>
      <c r="P311" s="45">
        <f t="shared" si="41"/>
        <v>38.483118172790462</v>
      </c>
      <c r="Q311" s="45">
        <f t="shared" si="38"/>
        <v>1.0473648648648648</v>
      </c>
      <c r="S311" s="43"/>
    </row>
    <row r="312" spans="1:20" x14ac:dyDescent="0.25">
      <c r="A312" s="72">
        <f t="shared" si="40"/>
        <v>40589</v>
      </c>
      <c r="B312" s="73" t="s">
        <v>0</v>
      </c>
      <c r="C312" s="73" t="s">
        <v>240</v>
      </c>
      <c r="D312" s="73" t="s">
        <v>241</v>
      </c>
      <c r="E312" s="73" t="s">
        <v>263</v>
      </c>
      <c r="F312" s="73" t="s">
        <v>264</v>
      </c>
      <c r="G312" s="73" t="s">
        <v>34</v>
      </c>
      <c r="H312" t="s">
        <v>36</v>
      </c>
      <c r="I312">
        <v>1357</v>
      </c>
      <c r="J312" s="43">
        <v>3850</v>
      </c>
      <c r="K312" s="16">
        <v>0.23</v>
      </c>
      <c r="L312" s="16">
        <f t="shared" si="34"/>
        <v>38.232373386295926</v>
      </c>
      <c r="M312" s="16">
        <f t="shared" si="35"/>
        <v>1.0405405405405406</v>
      </c>
      <c r="N312" s="44">
        <f t="shared" si="36"/>
        <v>312.11</v>
      </c>
      <c r="O312" s="44">
        <f t="shared" si="37"/>
        <v>4162.1099999999997</v>
      </c>
      <c r="P312" s="45">
        <f t="shared" si="41"/>
        <v>41.331777557100295</v>
      </c>
      <c r="Q312" s="45">
        <f t="shared" si="38"/>
        <v>1.1248945945945945</v>
      </c>
      <c r="S312" s="43"/>
    </row>
    <row r="313" spans="1:20" x14ac:dyDescent="0.25">
      <c r="A313" s="72">
        <f t="shared" si="40"/>
        <v>40589</v>
      </c>
      <c r="B313" s="73" t="s">
        <v>67</v>
      </c>
      <c r="C313" s="73" t="s">
        <v>242</v>
      </c>
      <c r="D313" s="73" t="s">
        <v>243</v>
      </c>
      <c r="E313" s="73" t="s">
        <v>265</v>
      </c>
      <c r="F313" s="73" t="s">
        <v>266</v>
      </c>
      <c r="G313" s="73" t="s">
        <v>34</v>
      </c>
      <c r="H313" t="s">
        <v>36</v>
      </c>
      <c r="I313">
        <v>1006</v>
      </c>
      <c r="J313" s="43">
        <v>2812</v>
      </c>
      <c r="K313" s="16">
        <v>0.23</v>
      </c>
      <c r="L313" s="16">
        <f t="shared" si="34"/>
        <v>27.924528301886792</v>
      </c>
      <c r="M313" s="16">
        <f t="shared" si="35"/>
        <v>0.70933333333333337</v>
      </c>
      <c r="N313" s="44">
        <f t="shared" si="36"/>
        <v>231.38000000000002</v>
      </c>
      <c r="O313" s="44">
        <f t="shared" si="37"/>
        <v>3043.38</v>
      </c>
      <c r="P313" s="45">
        <f t="shared" si="41"/>
        <v>30.22224428997021</v>
      </c>
      <c r="Q313" s="45">
        <f t="shared" si="38"/>
        <v>0.7676994594594595</v>
      </c>
      <c r="S313" s="43"/>
    </row>
    <row r="314" spans="1:20" x14ac:dyDescent="0.25">
      <c r="A314" s="72">
        <f t="shared" si="40"/>
        <v>40589</v>
      </c>
      <c r="B314" s="73" t="s">
        <v>67</v>
      </c>
      <c r="C314" s="73" t="s">
        <v>244</v>
      </c>
      <c r="D314" s="73" t="s">
        <v>245</v>
      </c>
      <c r="E314" s="73" t="s">
        <v>268</v>
      </c>
      <c r="F314" s="73" t="s">
        <v>269</v>
      </c>
      <c r="G314" s="73" t="s">
        <v>34</v>
      </c>
      <c r="H314" t="s">
        <v>38</v>
      </c>
      <c r="I314">
        <v>866</v>
      </c>
      <c r="J314" s="43">
        <v>3760</v>
      </c>
      <c r="K314" s="16">
        <v>0.32</v>
      </c>
      <c r="L314" s="16">
        <f t="shared" si="34"/>
        <v>37.338629592850047</v>
      </c>
      <c r="M314" s="16">
        <f t="shared" si="35"/>
        <v>0.94846846846846844</v>
      </c>
      <c r="N314" s="44">
        <f t="shared" si="36"/>
        <v>277.12</v>
      </c>
      <c r="O314" s="44">
        <f t="shared" si="37"/>
        <v>4037.12</v>
      </c>
      <c r="P314" s="45">
        <f t="shared" si="41"/>
        <v>40.090566037735847</v>
      </c>
      <c r="Q314" s="45">
        <f t="shared" si="38"/>
        <v>1.0183726126126127</v>
      </c>
      <c r="S314" s="43"/>
    </row>
    <row r="315" spans="1:20" x14ac:dyDescent="0.25">
      <c r="A315" s="72">
        <f t="shared" si="40"/>
        <v>40589</v>
      </c>
      <c r="B315" s="73" t="s">
        <v>67</v>
      </c>
      <c r="C315" s="73" t="s">
        <v>246</v>
      </c>
      <c r="D315" s="73" t="s">
        <v>247</v>
      </c>
      <c r="E315" s="73" t="s">
        <v>270</v>
      </c>
      <c r="F315" s="73" t="s">
        <v>247</v>
      </c>
      <c r="G315" s="73" t="s">
        <v>34</v>
      </c>
      <c r="H315" t="s">
        <v>36</v>
      </c>
      <c r="I315">
        <v>213</v>
      </c>
      <c r="J315" s="43">
        <v>1843</v>
      </c>
      <c r="K315" s="16">
        <v>0.23</v>
      </c>
      <c r="L315" s="16">
        <f t="shared" si="34"/>
        <v>18.30188679245283</v>
      </c>
      <c r="M315" s="16">
        <f t="shared" si="35"/>
        <v>0.46490090090090092</v>
      </c>
      <c r="N315" s="44">
        <f t="shared" si="36"/>
        <v>48.99</v>
      </c>
      <c r="O315" s="44">
        <f t="shared" si="37"/>
        <v>1891.99</v>
      </c>
      <c r="P315" s="45">
        <f t="shared" si="41"/>
        <v>18.788381330685205</v>
      </c>
      <c r="Q315" s="45">
        <f t="shared" si="38"/>
        <v>0.47725873873873875</v>
      </c>
      <c r="S315" s="43"/>
    </row>
    <row r="316" spans="1:20" x14ac:dyDescent="0.25">
      <c r="A316" s="72">
        <f t="shared" si="40"/>
        <v>40589</v>
      </c>
      <c r="B316" s="73" t="s">
        <v>67</v>
      </c>
      <c r="C316" s="73" t="s">
        <v>248</v>
      </c>
      <c r="D316" s="73" t="s">
        <v>249</v>
      </c>
      <c r="E316" s="73" t="s">
        <v>271</v>
      </c>
      <c r="F316" s="73" t="s">
        <v>272</v>
      </c>
      <c r="G316" s="73" t="s">
        <v>34</v>
      </c>
      <c r="H316" t="s">
        <v>38</v>
      </c>
      <c r="I316">
        <v>650</v>
      </c>
      <c r="J316" s="43">
        <v>3196</v>
      </c>
      <c r="K316" s="16">
        <v>0.32</v>
      </c>
      <c r="L316" s="16">
        <f t="shared" si="34"/>
        <v>31.737835153922543</v>
      </c>
      <c r="M316" s="16">
        <f t="shared" si="35"/>
        <v>0.80619819819819816</v>
      </c>
      <c r="N316" s="44">
        <f t="shared" si="36"/>
        <v>208</v>
      </c>
      <c r="O316" s="44">
        <f t="shared" si="37"/>
        <v>3404</v>
      </c>
      <c r="P316" s="45">
        <f t="shared" si="41"/>
        <v>33.803376365441906</v>
      </c>
      <c r="Q316" s="45">
        <f t="shared" si="38"/>
        <v>0.85866666666666669</v>
      </c>
      <c r="S316" s="43"/>
    </row>
    <row r="317" spans="1:20" x14ac:dyDescent="0.25">
      <c r="A317" s="72">
        <f t="shared" si="40"/>
        <v>40589</v>
      </c>
      <c r="B317" s="73" t="s">
        <v>67</v>
      </c>
      <c r="C317" s="73" t="s">
        <v>248</v>
      </c>
      <c r="D317" s="73" t="s">
        <v>249</v>
      </c>
      <c r="E317" s="73" t="s">
        <v>273</v>
      </c>
      <c r="F317" s="73" t="s">
        <v>274</v>
      </c>
      <c r="G317" s="73" t="s">
        <v>34</v>
      </c>
      <c r="H317" t="s">
        <v>38</v>
      </c>
      <c r="I317">
        <v>417</v>
      </c>
      <c r="J317" s="43">
        <v>2760</v>
      </c>
      <c r="K317" s="16">
        <v>0.32</v>
      </c>
      <c r="L317" s="16">
        <f t="shared" si="34"/>
        <v>27.408142999006952</v>
      </c>
      <c r="M317" s="16">
        <f t="shared" si="35"/>
        <v>0.69621621621621621</v>
      </c>
      <c r="N317" s="44">
        <f t="shared" si="36"/>
        <v>133.44</v>
      </c>
      <c r="O317" s="44">
        <f t="shared" si="37"/>
        <v>2893.44</v>
      </c>
      <c r="P317" s="45">
        <f t="shared" si="41"/>
        <v>28.733267130089374</v>
      </c>
      <c r="Q317" s="45">
        <f t="shared" si="38"/>
        <v>0.72987675675675678</v>
      </c>
      <c r="S317" s="43"/>
    </row>
    <row r="318" spans="1:20" x14ac:dyDescent="0.25">
      <c r="A318" s="72">
        <f t="shared" si="40"/>
        <v>40589</v>
      </c>
      <c r="B318" s="73" t="s">
        <v>67</v>
      </c>
      <c r="C318" s="73" t="s">
        <v>246</v>
      </c>
      <c r="D318" s="73" t="s">
        <v>247</v>
      </c>
      <c r="E318" s="73" t="s">
        <v>275</v>
      </c>
      <c r="F318" s="73" t="s">
        <v>276</v>
      </c>
      <c r="G318" s="73" t="s">
        <v>34</v>
      </c>
      <c r="H318" t="s">
        <v>36</v>
      </c>
      <c r="I318">
        <v>626</v>
      </c>
      <c r="J318" s="43">
        <v>2938</v>
      </c>
      <c r="K318" s="16">
        <v>0.23</v>
      </c>
      <c r="L318" s="16">
        <f t="shared" si="34"/>
        <v>29.175769612711022</v>
      </c>
      <c r="M318" s="16">
        <f t="shared" si="35"/>
        <v>0.74111711711711714</v>
      </c>
      <c r="N318" s="44">
        <f t="shared" si="36"/>
        <v>143.98000000000002</v>
      </c>
      <c r="O318" s="44">
        <f t="shared" si="37"/>
        <v>3081.98</v>
      </c>
      <c r="P318" s="45">
        <f t="shared" si="41"/>
        <v>30.605561072492552</v>
      </c>
      <c r="Q318" s="45">
        <f t="shared" si="38"/>
        <v>0.77743639639639639</v>
      </c>
      <c r="S318" s="43"/>
    </row>
    <row r="319" spans="1:20" x14ac:dyDescent="0.25">
      <c r="A319" s="72">
        <f t="shared" si="40"/>
        <v>40589</v>
      </c>
      <c r="B319" s="73" t="s">
        <v>67</v>
      </c>
      <c r="C319" s="73" t="s">
        <v>246</v>
      </c>
      <c r="D319" s="73" t="s">
        <v>247</v>
      </c>
      <c r="E319" s="73" t="s">
        <v>263</v>
      </c>
      <c r="F319" s="73" t="s">
        <v>264</v>
      </c>
      <c r="G319" s="73" t="s">
        <v>34</v>
      </c>
      <c r="H319" t="s">
        <v>36</v>
      </c>
      <c r="I319">
        <v>1823</v>
      </c>
      <c r="J319" s="43">
        <v>4372</v>
      </c>
      <c r="K319" s="16">
        <v>0.23</v>
      </c>
      <c r="L319" s="16">
        <f t="shared" si="34"/>
        <v>43.416087388282023</v>
      </c>
      <c r="M319" s="16">
        <f t="shared" si="35"/>
        <v>1.1028468468468469</v>
      </c>
      <c r="N319" s="44">
        <f t="shared" si="36"/>
        <v>419.29</v>
      </c>
      <c r="O319" s="44">
        <f t="shared" si="37"/>
        <v>4791.29</v>
      </c>
      <c r="P319" s="45">
        <f t="shared" si="41"/>
        <v>47.579841112214496</v>
      </c>
      <c r="Q319" s="45">
        <f t="shared" si="38"/>
        <v>1.2086136936936938</v>
      </c>
      <c r="S319" s="43"/>
    </row>
    <row r="320" spans="1:20" x14ac:dyDescent="0.25">
      <c r="A320" s="72">
        <f t="shared" si="40"/>
        <v>40589</v>
      </c>
      <c r="B320" s="73" t="s">
        <v>18</v>
      </c>
      <c r="C320" s="73" t="s">
        <v>250</v>
      </c>
      <c r="D320" s="73" t="s">
        <v>251</v>
      </c>
      <c r="E320" s="73" t="s">
        <v>265</v>
      </c>
      <c r="F320" s="73" t="s">
        <v>266</v>
      </c>
      <c r="G320" s="73" t="s">
        <v>34</v>
      </c>
      <c r="H320" t="s">
        <v>39</v>
      </c>
      <c r="I320">
        <v>1295</v>
      </c>
      <c r="J320" s="43">
        <v>3391</v>
      </c>
      <c r="K320" s="16">
        <v>0.184</v>
      </c>
      <c r="L320" s="16">
        <f t="shared" si="34"/>
        <v>33.674280039721943</v>
      </c>
      <c r="M320" s="16">
        <f t="shared" si="35"/>
        <v>0.91648648648648645</v>
      </c>
      <c r="N320" s="44">
        <f t="shared" si="36"/>
        <v>238.28</v>
      </c>
      <c r="O320" s="44">
        <f t="shared" si="37"/>
        <v>3629.28</v>
      </c>
      <c r="P320" s="45">
        <f t="shared" si="41"/>
        <v>36.04051638530288</v>
      </c>
      <c r="Q320" s="45">
        <f t="shared" si="38"/>
        <v>0.98088648648648658</v>
      </c>
      <c r="S320" s="43"/>
    </row>
    <row r="321" spans="1:19" x14ac:dyDescent="0.25">
      <c r="A321" s="72">
        <f t="shared" si="40"/>
        <v>40589</v>
      </c>
      <c r="B321" s="73" t="s">
        <v>18</v>
      </c>
      <c r="C321" s="73" t="s">
        <v>244</v>
      </c>
      <c r="D321" s="73" t="s">
        <v>245</v>
      </c>
      <c r="E321" s="73" t="s">
        <v>277</v>
      </c>
      <c r="F321" s="73" t="s">
        <v>278</v>
      </c>
      <c r="G321" s="73" t="s">
        <v>34</v>
      </c>
      <c r="H321" t="s">
        <v>38</v>
      </c>
      <c r="I321">
        <v>615</v>
      </c>
      <c r="J321" s="43">
        <v>2921</v>
      </c>
      <c r="K321" s="16">
        <v>0.32</v>
      </c>
      <c r="L321" s="16">
        <f t="shared" si="34"/>
        <v>29.006951340615689</v>
      </c>
      <c r="M321" s="16">
        <f t="shared" si="35"/>
        <v>0.7894594594594595</v>
      </c>
      <c r="N321" s="44">
        <f t="shared" si="36"/>
        <v>196.8</v>
      </c>
      <c r="O321" s="44">
        <f t="shared" si="37"/>
        <v>3117.8</v>
      </c>
      <c r="P321" s="45">
        <f t="shared" si="41"/>
        <v>30.961271102284012</v>
      </c>
      <c r="Q321" s="45">
        <f t="shared" si="38"/>
        <v>0.84264864864864875</v>
      </c>
      <c r="S321" s="43"/>
    </row>
    <row r="322" spans="1:19" x14ac:dyDescent="0.25">
      <c r="A322" s="72">
        <f t="shared" si="40"/>
        <v>40589</v>
      </c>
      <c r="B322" s="73" t="s">
        <v>18</v>
      </c>
      <c r="C322" s="73" t="s">
        <v>248</v>
      </c>
      <c r="D322" s="73" t="s">
        <v>249</v>
      </c>
      <c r="E322" s="73" t="s">
        <v>268</v>
      </c>
      <c r="F322" s="73" t="s">
        <v>269</v>
      </c>
      <c r="G322" s="73" t="s">
        <v>34</v>
      </c>
      <c r="H322" t="s">
        <v>38</v>
      </c>
      <c r="I322">
        <v>872</v>
      </c>
      <c r="J322" s="43">
        <v>3830</v>
      </c>
      <c r="K322" s="16">
        <v>0.32</v>
      </c>
      <c r="L322" s="16">
        <f t="shared" ref="L322:L385" si="42">J322/100.7</f>
        <v>38.033763654419069</v>
      </c>
      <c r="M322" s="16">
        <f t="shared" ref="M322:M385" si="43">IF(B322="corn",J322/(111*2000/56),J322/(111*2000/60))</f>
        <v>1.0351351351351352</v>
      </c>
      <c r="N322" s="44">
        <f t="shared" ref="N322:N385" si="44">I322*K322</f>
        <v>279.04000000000002</v>
      </c>
      <c r="O322" s="44">
        <f t="shared" ref="O322:O385" si="45">J322+N322</f>
        <v>4109.04</v>
      </c>
      <c r="P322" s="45">
        <f t="shared" si="41"/>
        <v>40.804766633565045</v>
      </c>
      <c r="Q322" s="45">
        <f t="shared" ref="Q322:Q385" si="46">IF(B322="corn",O322/(111*2000/56),O322/(111*2000/60))</f>
        <v>1.1105513513513514</v>
      </c>
      <c r="S322" s="43"/>
    </row>
    <row r="323" spans="1:19" x14ac:dyDescent="0.25">
      <c r="A323" s="72">
        <f t="shared" si="40"/>
        <v>40589</v>
      </c>
      <c r="B323" s="73" t="s">
        <v>18</v>
      </c>
      <c r="C323" s="73" t="s">
        <v>248</v>
      </c>
      <c r="D323" s="73" t="s">
        <v>249</v>
      </c>
      <c r="E323" s="73" t="s">
        <v>277</v>
      </c>
      <c r="F323" s="73" t="s">
        <v>278</v>
      </c>
      <c r="G323" s="73" t="s">
        <v>34</v>
      </c>
      <c r="H323" t="s">
        <v>38</v>
      </c>
      <c r="I323">
        <v>417</v>
      </c>
      <c r="J323" s="43">
        <v>2613</v>
      </c>
      <c r="K323" s="16">
        <v>0.32</v>
      </c>
      <c r="L323" s="16">
        <f t="shared" si="42"/>
        <v>25.948361469712015</v>
      </c>
      <c r="M323" s="16">
        <f t="shared" si="43"/>
        <v>0.70621621621621622</v>
      </c>
      <c r="N323" s="44">
        <f t="shared" si="44"/>
        <v>133.44</v>
      </c>
      <c r="O323" s="44">
        <f t="shared" si="45"/>
        <v>2746.44</v>
      </c>
      <c r="P323" s="45">
        <f t="shared" si="41"/>
        <v>27.273485600794437</v>
      </c>
      <c r="Q323" s="45">
        <f t="shared" si="46"/>
        <v>0.74228108108108115</v>
      </c>
      <c r="S323" s="43"/>
    </row>
    <row r="324" spans="1:19" x14ac:dyDescent="0.25">
      <c r="A324" s="72">
        <f t="shared" si="40"/>
        <v>40589</v>
      </c>
      <c r="B324" s="73" t="s">
        <v>18</v>
      </c>
      <c r="C324" s="73" t="s">
        <v>242</v>
      </c>
      <c r="D324" s="73" t="s">
        <v>243</v>
      </c>
      <c r="E324" s="73" t="s">
        <v>265</v>
      </c>
      <c r="F324" s="73" t="s">
        <v>266</v>
      </c>
      <c r="G324" s="73" t="s">
        <v>34</v>
      </c>
      <c r="H324" t="s">
        <v>36</v>
      </c>
      <c r="I324">
        <v>1006</v>
      </c>
      <c r="J324" s="43">
        <v>3156</v>
      </c>
      <c r="K324" s="16">
        <v>0.23</v>
      </c>
      <c r="L324" s="16">
        <f t="shared" si="42"/>
        <v>31.340615690168818</v>
      </c>
      <c r="M324" s="16">
        <f t="shared" si="43"/>
        <v>0.85297297297297292</v>
      </c>
      <c r="N324" s="44">
        <f t="shared" si="44"/>
        <v>231.38000000000002</v>
      </c>
      <c r="O324" s="44">
        <f t="shared" si="45"/>
        <v>3387.38</v>
      </c>
      <c r="P324" s="45">
        <f t="shared" si="41"/>
        <v>33.638331678252236</v>
      </c>
      <c r="Q324" s="45">
        <f t="shared" si="46"/>
        <v>0.91550810810810812</v>
      </c>
      <c r="S324" s="43"/>
    </row>
    <row r="325" spans="1:19" x14ac:dyDescent="0.25">
      <c r="A325" s="72">
        <f t="shared" si="40"/>
        <v>40589</v>
      </c>
      <c r="B325" s="73" t="s">
        <v>0</v>
      </c>
      <c r="C325" s="73" t="s">
        <v>252</v>
      </c>
      <c r="D325" s="73" t="s">
        <v>117</v>
      </c>
      <c r="E325" s="73" t="s">
        <v>279</v>
      </c>
      <c r="F325" s="73" t="s">
        <v>280</v>
      </c>
      <c r="G325" s="73" t="s">
        <v>35</v>
      </c>
      <c r="H325" t="s">
        <v>37</v>
      </c>
      <c r="I325">
        <v>880</v>
      </c>
      <c r="J325" s="43">
        <v>2966</v>
      </c>
      <c r="K325" s="16">
        <v>0.5</v>
      </c>
      <c r="L325" s="16">
        <f t="shared" si="42"/>
        <v>29.453823237338629</v>
      </c>
      <c r="M325" s="16">
        <f t="shared" si="43"/>
        <v>0.80162162162162165</v>
      </c>
      <c r="N325" s="44">
        <f t="shared" si="44"/>
        <v>440</v>
      </c>
      <c r="O325" s="44">
        <f t="shared" si="45"/>
        <v>3406</v>
      </c>
      <c r="P325" s="45">
        <f t="shared" si="41"/>
        <v>33.823237338629589</v>
      </c>
      <c r="Q325" s="45">
        <f t="shared" si="46"/>
        <v>0.92054054054054057</v>
      </c>
      <c r="S325" s="43"/>
    </row>
    <row r="326" spans="1:19" x14ac:dyDescent="0.25">
      <c r="A326" s="72">
        <f t="shared" si="40"/>
        <v>40589</v>
      </c>
      <c r="B326" s="73" t="s">
        <v>0</v>
      </c>
      <c r="C326" s="73" t="s">
        <v>359</v>
      </c>
      <c r="D326" s="73" t="s">
        <v>235</v>
      </c>
      <c r="E326" s="73" t="s">
        <v>267</v>
      </c>
      <c r="F326" s="73" t="s">
        <v>241</v>
      </c>
      <c r="G326" s="73" t="s">
        <v>35</v>
      </c>
      <c r="H326" t="s">
        <v>37</v>
      </c>
      <c r="I326">
        <v>685</v>
      </c>
      <c r="J326" s="43">
        <v>2987</v>
      </c>
      <c r="K326" s="16">
        <v>0.5</v>
      </c>
      <c r="L326" s="16">
        <f t="shared" si="42"/>
        <v>29.662363455809334</v>
      </c>
      <c r="M326" s="16">
        <f t="shared" si="43"/>
        <v>0.80729729729729727</v>
      </c>
      <c r="N326" s="44">
        <f t="shared" si="44"/>
        <v>342.5</v>
      </c>
      <c r="O326" s="44">
        <f t="shared" si="45"/>
        <v>3329.5</v>
      </c>
      <c r="P326" s="45">
        <f t="shared" si="41"/>
        <v>33.063555114200597</v>
      </c>
      <c r="Q326" s="45">
        <f t="shared" si="46"/>
        <v>0.89986486486486483</v>
      </c>
      <c r="S326" s="43"/>
    </row>
    <row r="327" spans="1:19" x14ac:dyDescent="0.25">
      <c r="A327" s="72">
        <f t="shared" si="40"/>
        <v>40589</v>
      </c>
      <c r="B327" s="73" t="s">
        <v>0</v>
      </c>
      <c r="C327" s="73" t="s">
        <v>253</v>
      </c>
      <c r="D327" s="73" t="s">
        <v>243</v>
      </c>
      <c r="E327" s="73" t="s">
        <v>281</v>
      </c>
      <c r="F327" s="73" t="s">
        <v>282</v>
      </c>
      <c r="G327" s="73" t="s">
        <v>35</v>
      </c>
      <c r="H327" t="s">
        <v>38</v>
      </c>
      <c r="I327">
        <v>812</v>
      </c>
      <c r="J327" s="43">
        <v>3497</v>
      </c>
      <c r="K327" s="16">
        <v>0.32</v>
      </c>
      <c r="L327" s="16">
        <f t="shared" si="42"/>
        <v>34.726911618669313</v>
      </c>
      <c r="M327" s="16">
        <f t="shared" si="43"/>
        <v>0.94513513513513514</v>
      </c>
      <c r="N327" s="44">
        <f t="shared" si="44"/>
        <v>259.84000000000003</v>
      </c>
      <c r="O327" s="44">
        <f t="shared" si="45"/>
        <v>3756.84</v>
      </c>
      <c r="P327" s="45">
        <f t="shared" si="41"/>
        <v>37.307249255213506</v>
      </c>
      <c r="Q327" s="45">
        <f t="shared" si="46"/>
        <v>1.0153621621621622</v>
      </c>
      <c r="S327" s="43"/>
    </row>
    <row r="328" spans="1:19" x14ac:dyDescent="0.25">
      <c r="A328" s="72">
        <f t="shared" si="40"/>
        <v>40589</v>
      </c>
      <c r="B328" s="73" t="s">
        <v>0</v>
      </c>
      <c r="C328" s="73" t="s">
        <v>236</v>
      </c>
      <c r="D328" s="73" t="s">
        <v>237</v>
      </c>
      <c r="E328" s="73" t="s">
        <v>279</v>
      </c>
      <c r="F328" s="73" t="s">
        <v>280</v>
      </c>
      <c r="G328" s="73" t="s">
        <v>35</v>
      </c>
      <c r="H328" t="s">
        <v>37</v>
      </c>
      <c r="I328">
        <v>1520</v>
      </c>
      <c r="J328" s="43">
        <v>4229</v>
      </c>
      <c r="K328" s="16">
        <v>0.5</v>
      </c>
      <c r="L328" s="16">
        <f t="shared" si="42"/>
        <v>41.996027805362459</v>
      </c>
      <c r="M328" s="16">
        <f t="shared" si="43"/>
        <v>1.142972972972973</v>
      </c>
      <c r="N328" s="44">
        <f t="shared" si="44"/>
        <v>760</v>
      </c>
      <c r="O328" s="44">
        <f t="shared" si="45"/>
        <v>4989</v>
      </c>
      <c r="P328" s="45">
        <f t="shared" si="41"/>
        <v>49.543197616683216</v>
      </c>
      <c r="Q328" s="45">
        <f t="shared" si="46"/>
        <v>1.3483783783783785</v>
      </c>
      <c r="S328" s="43"/>
    </row>
    <row r="329" spans="1:19" x14ac:dyDescent="0.25">
      <c r="A329" s="72">
        <f t="shared" si="40"/>
        <v>40589</v>
      </c>
      <c r="B329" s="73" t="s">
        <v>0</v>
      </c>
      <c r="C329" s="73" t="s">
        <v>236</v>
      </c>
      <c r="D329" s="73" t="s">
        <v>237</v>
      </c>
      <c r="E329" s="73" t="s">
        <v>267</v>
      </c>
      <c r="F329" s="73" t="s">
        <v>241</v>
      </c>
      <c r="G329" s="73" t="s">
        <v>35</v>
      </c>
      <c r="H329" t="s">
        <v>37</v>
      </c>
      <c r="I329">
        <v>1583</v>
      </c>
      <c r="J329" s="43">
        <v>5144</v>
      </c>
      <c r="K329" s="16">
        <v>0.5</v>
      </c>
      <c r="L329" s="16">
        <f t="shared" si="42"/>
        <v>51.082423038728898</v>
      </c>
      <c r="M329" s="16">
        <f t="shared" si="43"/>
        <v>1.3902702702702703</v>
      </c>
      <c r="N329" s="44">
        <f t="shared" si="44"/>
        <v>791.5</v>
      </c>
      <c r="O329" s="44">
        <f t="shared" si="45"/>
        <v>5935.5</v>
      </c>
      <c r="P329" s="45">
        <f t="shared" si="41"/>
        <v>58.942403177755708</v>
      </c>
      <c r="Q329" s="45">
        <f t="shared" si="46"/>
        <v>1.6041891891891893</v>
      </c>
      <c r="S329" s="43"/>
    </row>
    <row r="330" spans="1:19" x14ac:dyDescent="0.25">
      <c r="A330" s="72">
        <f t="shared" si="40"/>
        <v>40589</v>
      </c>
      <c r="B330" s="73" t="s">
        <v>0</v>
      </c>
      <c r="C330" s="73" t="s">
        <v>358</v>
      </c>
      <c r="D330" s="73" t="s">
        <v>235</v>
      </c>
      <c r="E330" s="73" t="s">
        <v>279</v>
      </c>
      <c r="F330" s="73" t="s">
        <v>280</v>
      </c>
      <c r="G330" s="73" t="s">
        <v>35</v>
      </c>
      <c r="H330" t="s">
        <v>36</v>
      </c>
      <c r="I330">
        <v>1599</v>
      </c>
      <c r="J330" s="43">
        <v>4619</v>
      </c>
      <c r="K330" s="16">
        <v>0.23</v>
      </c>
      <c r="L330" s="16">
        <f t="shared" si="42"/>
        <v>45.868917576961273</v>
      </c>
      <c r="M330" s="16">
        <f t="shared" si="43"/>
        <v>1.2483783783783784</v>
      </c>
      <c r="N330" s="44">
        <f t="shared" si="44"/>
        <v>367.77000000000004</v>
      </c>
      <c r="O330" s="44">
        <f t="shared" si="45"/>
        <v>4986.7700000000004</v>
      </c>
      <c r="P330" s="45">
        <f t="shared" si="41"/>
        <v>49.521052631578954</v>
      </c>
      <c r="Q330" s="45">
        <f t="shared" si="46"/>
        <v>1.3477756756756758</v>
      </c>
      <c r="S330" s="43"/>
    </row>
    <row r="331" spans="1:19" x14ac:dyDescent="0.25">
      <c r="A331" s="72">
        <f t="shared" si="40"/>
        <v>40589</v>
      </c>
      <c r="B331" s="73" t="s">
        <v>67</v>
      </c>
      <c r="C331" s="73" t="s">
        <v>250</v>
      </c>
      <c r="D331" s="73" t="s">
        <v>251</v>
      </c>
      <c r="E331" s="73" t="s">
        <v>279</v>
      </c>
      <c r="F331" s="73" t="s">
        <v>280</v>
      </c>
      <c r="G331" s="73" t="s">
        <v>35</v>
      </c>
      <c r="H331" t="s">
        <v>37</v>
      </c>
      <c r="I331">
        <v>1851</v>
      </c>
      <c r="J331" s="43">
        <v>4120</v>
      </c>
      <c r="K331" s="16">
        <v>0.5</v>
      </c>
      <c r="L331" s="16">
        <f t="shared" si="42"/>
        <v>40.913604766633561</v>
      </c>
      <c r="M331" s="16">
        <f t="shared" si="43"/>
        <v>1.0392792792792793</v>
      </c>
      <c r="N331" s="44">
        <f t="shared" si="44"/>
        <v>925.5</v>
      </c>
      <c r="O331" s="44">
        <f t="shared" si="45"/>
        <v>5045.5</v>
      </c>
      <c r="P331" s="45">
        <f t="shared" si="41"/>
        <v>50.104270109235351</v>
      </c>
      <c r="Q331" s="45">
        <f t="shared" si="46"/>
        <v>1.2727387387387388</v>
      </c>
      <c r="S331" s="43"/>
    </row>
    <row r="332" spans="1:19" x14ac:dyDescent="0.25">
      <c r="A332" s="72">
        <f t="shared" si="40"/>
        <v>40589</v>
      </c>
      <c r="B332" s="73" t="s">
        <v>67</v>
      </c>
      <c r="C332" s="73" t="s">
        <v>238</v>
      </c>
      <c r="D332" s="73" t="s">
        <v>239</v>
      </c>
      <c r="E332" s="73" t="s">
        <v>283</v>
      </c>
      <c r="F332" s="73" t="s">
        <v>284</v>
      </c>
      <c r="G332" s="73" t="s">
        <v>35</v>
      </c>
      <c r="H332" t="s">
        <v>37</v>
      </c>
      <c r="I332">
        <v>1695</v>
      </c>
      <c r="J332" s="43">
        <v>4120</v>
      </c>
      <c r="K332" s="16">
        <v>0.5</v>
      </c>
      <c r="L332" s="16">
        <f t="shared" si="42"/>
        <v>40.913604766633561</v>
      </c>
      <c r="M332" s="16">
        <f t="shared" si="43"/>
        <v>1.0392792792792793</v>
      </c>
      <c r="N332" s="44">
        <f t="shared" si="44"/>
        <v>847.5</v>
      </c>
      <c r="O332" s="44">
        <f t="shared" si="45"/>
        <v>4967.5</v>
      </c>
      <c r="P332" s="45">
        <f t="shared" si="41"/>
        <v>49.329692154915591</v>
      </c>
      <c r="Q332" s="45">
        <f t="shared" si="46"/>
        <v>1.253063063063063</v>
      </c>
      <c r="S332" s="43"/>
    </row>
    <row r="333" spans="1:19" x14ac:dyDescent="0.25">
      <c r="A333" s="72">
        <f t="shared" si="40"/>
        <v>40589</v>
      </c>
      <c r="B333" s="73" t="s">
        <v>67</v>
      </c>
      <c r="C333" s="73" t="s">
        <v>242</v>
      </c>
      <c r="D333" s="73" t="s">
        <v>243</v>
      </c>
      <c r="E333" s="73" t="s">
        <v>265</v>
      </c>
      <c r="F333" s="73" t="s">
        <v>266</v>
      </c>
      <c r="G333" s="73" t="s">
        <v>35</v>
      </c>
      <c r="H333" t="s">
        <v>36</v>
      </c>
      <c r="I333">
        <v>1006</v>
      </c>
      <c r="J333" s="43">
        <v>2677</v>
      </c>
      <c r="K333" s="16">
        <v>0.23</v>
      </c>
      <c r="L333" s="16">
        <f t="shared" si="42"/>
        <v>26.583912611717974</v>
      </c>
      <c r="M333" s="16">
        <f t="shared" si="43"/>
        <v>0.67527927927927933</v>
      </c>
      <c r="N333" s="44">
        <f t="shared" si="44"/>
        <v>231.38000000000002</v>
      </c>
      <c r="O333" s="44">
        <f t="shared" si="45"/>
        <v>2908.38</v>
      </c>
      <c r="P333" s="45">
        <f t="shared" si="41"/>
        <v>28.881628599801392</v>
      </c>
      <c r="Q333" s="45">
        <f t="shared" si="46"/>
        <v>0.73364540540540546</v>
      </c>
      <c r="S333" s="43"/>
    </row>
    <row r="334" spans="1:19" x14ac:dyDescent="0.25">
      <c r="A334" s="72">
        <f t="shared" si="40"/>
        <v>40589</v>
      </c>
      <c r="B334" s="73" t="s">
        <v>67</v>
      </c>
      <c r="C334" s="73" t="s">
        <v>254</v>
      </c>
      <c r="D334" s="73" t="s">
        <v>255</v>
      </c>
      <c r="E334" s="73" t="s">
        <v>267</v>
      </c>
      <c r="F334" s="73" t="s">
        <v>241</v>
      </c>
      <c r="G334" s="73" t="s">
        <v>35</v>
      </c>
      <c r="H334" t="s">
        <v>37</v>
      </c>
      <c r="I334">
        <v>988</v>
      </c>
      <c r="J334" s="43">
        <v>2880</v>
      </c>
      <c r="K334" s="16">
        <v>0.5</v>
      </c>
      <c r="L334" s="16">
        <f t="shared" si="42"/>
        <v>28.599801390268123</v>
      </c>
      <c r="M334" s="16">
        <f t="shared" si="43"/>
        <v>0.7264864864864865</v>
      </c>
      <c r="N334" s="44">
        <f t="shared" si="44"/>
        <v>494</v>
      </c>
      <c r="O334" s="44">
        <f t="shared" si="45"/>
        <v>3374</v>
      </c>
      <c r="P334" s="45">
        <f t="shared" si="41"/>
        <v>33.505461767626613</v>
      </c>
      <c r="Q334" s="45">
        <f t="shared" si="46"/>
        <v>0.85109909909909909</v>
      </c>
      <c r="S334" s="43"/>
    </row>
    <row r="335" spans="1:19" x14ac:dyDescent="0.25">
      <c r="A335" s="72">
        <f t="shared" si="40"/>
        <v>40589</v>
      </c>
      <c r="B335" s="73" t="s">
        <v>67</v>
      </c>
      <c r="C335" s="73" t="s">
        <v>246</v>
      </c>
      <c r="D335" s="73" t="s">
        <v>247</v>
      </c>
      <c r="E335" s="73" t="s">
        <v>240</v>
      </c>
      <c r="F335" s="73" t="s">
        <v>241</v>
      </c>
      <c r="G335" s="73" t="s">
        <v>35</v>
      </c>
      <c r="H335" t="s">
        <v>36</v>
      </c>
      <c r="I335">
        <v>787</v>
      </c>
      <c r="J335" s="43">
        <v>3330</v>
      </c>
      <c r="K335" s="16">
        <v>0.23</v>
      </c>
      <c r="L335" s="16">
        <f t="shared" si="42"/>
        <v>33.068520357497519</v>
      </c>
      <c r="M335" s="16">
        <f t="shared" si="43"/>
        <v>0.84</v>
      </c>
      <c r="N335" s="44">
        <f t="shared" si="44"/>
        <v>181.01000000000002</v>
      </c>
      <c r="O335" s="44">
        <f t="shared" si="45"/>
        <v>3511.01</v>
      </c>
      <c r="P335" s="45">
        <f t="shared" si="41"/>
        <v>34.866037735849055</v>
      </c>
      <c r="Q335" s="45">
        <f t="shared" si="46"/>
        <v>0.88566018018018022</v>
      </c>
      <c r="S335" s="43"/>
    </row>
    <row r="336" spans="1:19" x14ac:dyDescent="0.25">
      <c r="A336" s="72">
        <f t="shared" si="40"/>
        <v>40589</v>
      </c>
      <c r="B336" s="73" t="s">
        <v>67</v>
      </c>
      <c r="C336" s="73" t="s">
        <v>250</v>
      </c>
      <c r="D336" s="73" t="s">
        <v>251</v>
      </c>
      <c r="E336" s="73" t="s">
        <v>283</v>
      </c>
      <c r="F336" s="73" t="s">
        <v>284</v>
      </c>
      <c r="G336" s="73" t="s">
        <v>35</v>
      </c>
      <c r="H336" t="s">
        <v>37</v>
      </c>
      <c r="I336">
        <v>1836</v>
      </c>
      <c r="J336" s="43">
        <v>4120</v>
      </c>
      <c r="K336" s="16">
        <v>0.5</v>
      </c>
      <c r="L336" s="16">
        <f t="shared" si="42"/>
        <v>40.913604766633561</v>
      </c>
      <c r="M336" s="16">
        <f t="shared" si="43"/>
        <v>1.0392792792792793</v>
      </c>
      <c r="N336" s="44">
        <f t="shared" si="44"/>
        <v>918</v>
      </c>
      <c r="O336" s="44">
        <f t="shared" si="45"/>
        <v>5038</v>
      </c>
      <c r="P336" s="45">
        <f t="shared" si="41"/>
        <v>50.029791459781528</v>
      </c>
      <c r="Q336" s="45">
        <f t="shared" si="46"/>
        <v>1.2708468468468468</v>
      </c>
      <c r="S336" s="43"/>
    </row>
    <row r="337" spans="1:20" x14ac:dyDescent="0.25">
      <c r="A337" s="72">
        <f t="shared" si="40"/>
        <v>40589</v>
      </c>
      <c r="B337" s="73" t="s">
        <v>67</v>
      </c>
      <c r="C337" s="73" t="s">
        <v>256</v>
      </c>
      <c r="D337" s="73" t="s">
        <v>247</v>
      </c>
      <c r="E337" s="73" t="s">
        <v>285</v>
      </c>
      <c r="F337" s="73" t="s">
        <v>264</v>
      </c>
      <c r="G337" s="73" t="s">
        <v>35</v>
      </c>
      <c r="H337" t="s">
        <v>37</v>
      </c>
      <c r="I337">
        <v>1899</v>
      </c>
      <c r="J337" s="43">
        <v>3480</v>
      </c>
      <c r="K337" s="16">
        <v>0.5</v>
      </c>
      <c r="L337" s="16">
        <f t="shared" si="42"/>
        <v>34.558093346573983</v>
      </c>
      <c r="M337" s="16">
        <f t="shared" si="43"/>
        <v>0.87783783783783786</v>
      </c>
      <c r="N337" s="44">
        <f t="shared" si="44"/>
        <v>949.5</v>
      </c>
      <c r="O337" s="44">
        <f t="shared" si="45"/>
        <v>4429.5</v>
      </c>
      <c r="P337" s="45">
        <f t="shared" si="41"/>
        <v>43.987090367428003</v>
      </c>
      <c r="Q337" s="45">
        <f t="shared" si="46"/>
        <v>1.1173513513513513</v>
      </c>
      <c r="S337" s="43"/>
    </row>
    <row r="338" spans="1:20" x14ac:dyDescent="0.25">
      <c r="A338" s="72">
        <f t="shared" si="40"/>
        <v>40589</v>
      </c>
      <c r="B338" s="73" t="s">
        <v>18</v>
      </c>
      <c r="C338" s="73" t="s">
        <v>238</v>
      </c>
      <c r="D338" s="73" t="s">
        <v>239</v>
      </c>
      <c r="E338" s="73" t="s">
        <v>283</v>
      </c>
      <c r="F338" s="73" t="s">
        <v>284</v>
      </c>
      <c r="G338" s="73" t="s">
        <v>35</v>
      </c>
      <c r="H338" t="s">
        <v>37</v>
      </c>
      <c r="I338">
        <v>1695</v>
      </c>
      <c r="J338" s="43">
        <v>4320</v>
      </c>
      <c r="K338" s="16">
        <v>0.5</v>
      </c>
      <c r="L338" s="16">
        <f t="shared" si="42"/>
        <v>42.899702085402183</v>
      </c>
      <c r="M338" s="16">
        <f t="shared" si="43"/>
        <v>1.1675675675675676</v>
      </c>
      <c r="N338" s="44">
        <f t="shared" si="44"/>
        <v>847.5</v>
      </c>
      <c r="O338" s="44">
        <f t="shared" si="45"/>
        <v>5167.5</v>
      </c>
      <c r="P338" s="45">
        <f t="shared" si="41"/>
        <v>51.315789473684212</v>
      </c>
      <c r="Q338" s="45">
        <f t="shared" si="46"/>
        <v>1.3966216216216216</v>
      </c>
      <c r="S338" s="43"/>
    </row>
    <row r="339" spans="1:20" x14ac:dyDescent="0.25">
      <c r="A339" s="72">
        <f t="shared" si="40"/>
        <v>40589</v>
      </c>
      <c r="B339" s="73" t="s">
        <v>18</v>
      </c>
      <c r="C339" s="73" t="s">
        <v>250</v>
      </c>
      <c r="D339" s="73" t="s">
        <v>251</v>
      </c>
      <c r="E339" s="73" t="s">
        <v>279</v>
      </c>
      <c r="F339" s="73" t="s">
        <v>280</v>
      </c>
      <c r="G339" s="73" t="s">
        <v>35</v>
      </c>
      <c r="H339" t="s">
        <v>37</v>
      </c>
      <c r="I339">
        <v>1851</v>
      </c>
      <c r="J339" s="43">
        <v>4270</v>
      </c>
      <c r="K339" s="16">
        <v>0.5</v>
      </c>
      <c r="L339" s="16">
        <f t="shared" si="42"/>
        <v>42.403177755710026</v>
      </c>
      <c r="M339" s="16">
        <f t="shared" si="43"/>
        <v>1.154054054054054</v>
      </c>
      <c r="N339" s="44">
        <f t="shared" si="44"/>
        <v>925.5</v>
      </c>
      <c r="O339" s="44">
        <f t="shared" si="45"/>
        <v>5195.5</v>
      </c>
      <c r="P339" s="45">
        <f t="shared" si="41"/>
        <v>51.593843098311815</v>
      </c>
      <c r="Q339" s="45">
        <f t="shared" si="46"/>
        <v>1.4041891891891891</v>
      </c>
      <c r="S339" s="43"/>
    </row>
    <row r="340" spans="1:20" x14ac:dyDescent="0.25">
      <c r="A340" s="72">
        <f t="shared" si="40"/>
        <v>40589</v>
      </c>
      <c r="B340" s="73" t="s">
        <v>18</v>
      </c>
      <c r="C340" s="73" t="s">
        <v>257</v>
      </c>
      <c r="D340" s="73" t="s">
        <v>237</v>
      </c>
      <c r="E340" s="73" t="s">
        <v>283</v>
      </c>
      <c r="F340" s="73" t="s">
        <v>284</v>
      </c>
      <c r="G340" s="73" t="s">
        <v>35</v>
      </c>
      <c r="H340" t="s">
        <v>37</v>
      </c>
      <c r="I340">
        <v>1507</v>
      </c>
      <c r="J340" s="43">
        <v>4270</v>
      </c>
      <c r="K340" s="16">
        <v>0.5</v>
      </c>
      <c r="L340" s="16">
        <f t="shared" si="42"/>
        <v>42.403177755710026</v>
      </c>
      <c r="M340" s="16">
        <f t="shared" si="43"/>
        <v>1.154054054054054</v>
      </c>
      <c r="N340" s="44">
        <f t="shared" si="44"/>
        <v>753.5</v>
      </c>
      <c r="O340" s="44">
        <f t="shared" si="45"/>
        <v>5023.5</v>
      </c>
      <c r="P340" s="45">
        <f t="shared" si="41"/>
        <v>49.885799404170804</v>
      </c>
      <c r="Q340" s="45">
        <f t="shared" si="46"/>
        <v>1.3577027027027027</v>
      </c>
      <c r="S340" s="43"/>
    </row>
    <row r="341" spans="1:20" x14ac:dyDescent="0.25">
      <c r="A341" s="72">
        <f t="shared" si="40"/>
        <v>40589</v>
      </c>
      <c r="B341" s="73" t="s">
        <v>18</v>
      </c>
      <c r="C341" s="73" t="s">
        <v>256</v>
      </c>
      <c r="D341" s="73" t="s">
        <v>247</v>
      </c>
      <c r="E341" s="73" t="s">
        <v>265</v>
      </c>
      <c r="F341" s="73" t="s">
        <v>266</v>
      </c>
      <c r="G341" s="73" t="s">
        <v>35</v>
      </c>
      <c r="H341" t="s">
        <v>36</v>
      </c>
      <c r="I341">
        <v>1160</v>
      </c>
      <c r="J341" s="43">
        <v>3510</v>
      </c>
      <c r="K341" s="16">
        <v>0.23</v>
      </c>
      <c r="L341" s="16">
        <f t="shared" si="42"/>
        <v>34.856007944389276</v>
      </c>
      <c r="M341" s="16">
        <f t="shared" si="43"/>
        <v>0.94864864864864862</v>
      </c>
      <c r="N341" s="44">
        <f t="shared" si="44"/>
        <v>266.8</v>
      </c>
      <c r="O341" s="44">
        <f t="shared" si="45"/>
        <v>3776.8</v>
      </c>
      <c r="P341" s="45">
        <f t="shared" si="41"/>
        <v>37.505461767626613</v>
      </c>
      <c r="Q341" s="45">
        <f t="shared" si="46"/>
        <v>1.0207567567567568</v>
      </c>
      <c r="S341" s="43"/>
    </row>
    <row r="342" spans="1:20" x14ac:dyDescent="0.25">
      <c r="A342" s="72">
        <f t="shared" si="40"/>
        <v>40589</v>
      </c>
      <c r="B342" s="73" t="s">
        <v>18</v>
      </c>
      <c r="C342" s="73" t="s">
        <v>244</v>
      </c>
      <c r="D342" s="73" t="s">
        <v>245</v>
      </c>
      <c r="E342" s="73" t="s">
        <v>277</v>
      </c>
      <c r="F342" s="73" t="s">
        <v>278</v>
      </c>
      <c r="G342" s="73" t="s">
        <v>35</v>
      </c>
      <c r="H342" t="s">
        <v>38</v>
      </c>
      <c r="I342">
        <v>615</v>
      </c>
      <c r="J342" s="43">
        <v>2536</v>
      </c>
      <c r="K342" s="16">
        <v>0.32</v>
      </c>
      <c r="L342" s="16">
        <f t="shared" si="42"/>
        <v>25.183714001986097</v>
      </c>
      <c r="M342" s="16">
        <f t="shared" si="43"/>
        <v>0.6854054054054054</v>
      </c>
      <c r="N342" s="44">
        <f t="shared" si="44"/>
        <v>196.8</v>
      </c>
      <c r="O342" s="44">
        <f t="shared" si="45"/>
        <v>2732.8</v>
      </c>
      <c r="P342" s="45">
        <f t="shared" si="41"/>
        <v>27.13803376365442</v>
      </c>
      <c r="Q342" s="45">
        <f t="shared" si="46"/>
        <v>0.73859459459459464</v>
      </c>
      <c r="S342" s="43"/>
    </row>
    <row r="343" spans="1:20" x14ac:dyDescent="0.25">
      <c r="A343" s="74">
        <f t="shared" si="40"/>
        <v>40589</v>
      </c>
      <c r="B343" s="75" t="s">
        <v>18</v>
      </c>
      <c r="C343" s="75" t="s">
        <v>258</v>
      </c>
      <c r="D343" s="75" t="s">
        <v>255</v>
      </c>
      <c r="E343" s="75" t="s">
        <v>279</v>
      </c>
      <c r="F343" s="75" t="s">
        <v>280</v>
      </c>
      <c r="G343" s="75" t="s">
        <v>35</v>
      </c>
      <c r="H343" s="76" t="s">
        <v>36</v>
      </c>
      <c r="I343" s="76">
        <v>1637</v>
      </c>
      <c r="J343" s="46">
        <v>4520</v>
      </c>
      <c r="K343" s="78">
        <v>0.23</v>
      </c>
      <c r="L343" s="78">
        <f t="shared" si="42"/>
        <v>44.885799404170804</v>
      </c>
      <c r="M343" s="78">
        <f t="shared" si="43"/>
        <v>1.2216216216216216</v>
      </c>
      <c r="N343" s="47">
        <f t="shared" si="44"/>
        <v>376.51</v>
      </c>
      <c r="O343" s="47">
        <f t="shared" si="45"/>
        <v>4896.51</v>
      </c>
      <c r="P343" s="48">
        <f t="shared" si="41"/>
        <v>48.624726911618673</v>
      </c>
      <c r="Q343" s="48">
        <f t="shared" si="46"/>
        <v>1.3233810810810811</v>
      </c>
      <c r="R343" s="76"/>
      <c r="S343" s="46"/>
      <c r="T343" s="76"/>
    </row>
    <row r="344" spans="1:20" x14ac:dyDescent="0.25">
      <c r="A344" s="72">
        <f t="shared" si="40"/>
        <v>40617</v>
      </c>
      <c r="B344" s="73" t="s">
        <v>0</v>
      </c>
      <c r="C344" s="73" t="s">
        <v>359</v>
      </c>
      <c r="D344" s="73" t="s">
        <v>235</v>
      </c>
      <c r="E344" s="73" t="s">
        <v>260</v>
      </c>
      <c r="F344" s="73" t="s">
        <v>261</v>
      </c>
      <c r="G344" s="73" t="s">
        <v>34</v>
      </c>
      <c r="H344" t="s">
        <v>36</v>
      </c>
      <c r="I344">
        <v>506</v>
      </c>
      <c r="J344" s="43">
        <v>2883</v>
      </c>
      <c r="K344" s="16">
        <v>0.26</v>
      </c>
      <c r="L344" s="16">
        <f t="shared" si="42"/>
        <v>28.629592850049651</v>
      </c>
      <c r="M344" s="16">
        <f t="shared" si="43"/>
        <v>0.77918918918918922</v>
      </c>
      <c r="N344" s="44">
        <f t="shared" si="44"/>
        <v>131.56</v>
      </c>
      <c r="O344" s="44">
        <f t="shared" si="45"/>
        <v>3014.56</v>
      </c>
      <c r="P344" s="45">
        <f t="shared" ref="P344:P381" si="47">O344/100.7</f>
        <v>29.93604766633565</v>
      </c>
      <c r="Q344" s="45">
        <f t="shared" si="46"/>
        <v>0.81474594594594596</v>
      </c>
      <c r="S344" s="43"/>
      <c r="T344" s="16">
        <f>AVERAGE(P268,P306,P344)</f>
        <v>29.441244620986428</v>
      </c>
    </row>
    <row r="345" spans="1:20" x14ac:dyDescent="0.25">
      <c r="A345" s="72">
        <f t="shared" si="40"/>
        <v>40617</v>
      </c>
      <c r="B345" s="73" t="s">
        <v>0</v>
      </c>
      <c r="C345" s="73" t="s">
        <v>236</v>
      </c>
      <c r="D345" s="73" t="s">
        <v>237</v>
      </c>
      <c r="E345" s="73" t="s">
        <v>262</v>
      </c>
      <c r="F345" s="73" t="s">
        <v>251</v>
      </c>
      <c r="G345" s="73" t="s">
        <v>34</v>
      </c>
      <c r="H345" t="s">
        <v>37</v>
      </c>
      <c r="I345">
        <v>298</v>
      </c>
      <c r="J345" s="43">
        <v>2727</v>
      </c>
      <c r="K345" s="16">
        <v>0.23</v>
      </c>
      <c r="L345" s="16">
        <f t="shared" si="42"/>
        <v>27.080436941410127</v>
      </c>
      <c r="M345" s="16">
        <f t="shared" si="43"/>
        <v>0.73702702702702705</v>
      </c>
      <c r="N345" s="44">
        <f t="shared" si="44"/>
        <v>68.540000000000006</v>
      </c>
      <c r="O345" s="44">
        <f t="shared" si="45"/>
        <v>2795.54</v>
      </c>
      <c r="P345" s="45">
        <f t="shared" si="47"/>
        <v>27.761072492552135</v>
      </c>
      <c r="Q345" s="45">
        <f t="shared" si="46"/>
        <v>0.75555135135135132</v>
      </c>
      <c r="S345" s="43"/>
      <c r="T345" s="16">
        <f t="shared" ref="T345:T381" si="48">AVERAGE(P269,P307,P345)</f>
        <v>27.731148626282685</v>
      </c>
    </row>
    <row r="346" spans="1:20" x14ac:dyDescent="0.25">
      <c r="A346" s="72">
        <f t="shared" si="40"/>
        <v>40617</v>
      </c>
      <c r="B346" s="73" t="s">
        <v>0</v>
      </c>
      <c r="C346" s="73" t="s">
        <v>359</v>
      </c>
      <c r="D346" s="73" t="s">
        <v>235</v>
      </c>
      <c r="E346" s="73" t="s">
        <v>263</v>
      </c>
      <c r="F346" s="73" t="s">
        <v>264</v>
      </c>
      <c r="G346" s="73" t="s">
        <v>34</v>
      </c>
      <c r="H346" t="s">
        <v>37</v>
      </c>
      <c r="I346">
        <v>1530</v>
      </c>
      <c r="J346" s="43">
        <v>5232</v>
      </c>
      <c r="K346" s="16">
        <v>0.23</v>
      </c>
      <c r="L346" s="16">
        <f t="shared" si="42"/>
        <v>51.956305858987086</v>
      </c>
      <c r="M346" s="16">
        <f t="shared" si="43"/>
        <v>1.414054054054054</v>
      </c>
      <c r="N346" s="44">
        <f t="shared" si="44"/>
        <v>351.90000000000003</v>
      </c>
      <c r="O346" s="44">
        <f t="shared" si="45"/>
        <v>5583.9</v>
      </c>
      <c r="P346" s="45">
        <f t="shared" si="47"/>
        <v>55.450844091360473</v>
      </c>
      <c r="Q346" s="45">
        <f t="shared" si="46"/>
        <v>1.509162162162162</v>
      </c>
      <c r="S346" s="43"/>
      <c r="T346" s="16">
        <f t="shared" si="48"/>
        <v>57.472029129427341</v>
      </c>
    </row>
    <row r="347" spans="1:20" x14ac:dyDescent="0.25">
      <c r="A347" s="72">
        <f t="shared" si="40"/>
        <v>40617</v>
      </c>
      <c r="B347" s="73" t="s">
        <v>0</v>
      </c>
      <c r="C347" s="73" t="s">
        <v>359</v>
      </c>
      <c r="D347" s="73" t="s">
        <v>235</v>
      </c>
      <c r="E347" s="73" t="s">
        <v>265</v>
      </c>
      <c r="F347" s="73" t="s">
        <v>266</v>
      </c>
      <c r="G347" s="73" t="s">
        <v>34</v>
      </c>
      <c r="H347" t="s">
        <v>36</v>
      </c>
      <c r="I347">
        <v>890</v>
      </c>
      <c r="J347" s="43">
        <v>3384</v>
      </c>
      <c r="K347" s="16">
        <v>0.26</v>
      </c>
      <c r="L347" s="16">
        <f t="shared" si="42"/>
        <v>33.604766633565042</v>
      </c>
      <c r="M347" s="16">
        <f t="shared" si="43"/>
        <v>0.91459459459459458</v>
      </c>
      <c r="N347" s="44">
        <f t="shared" si="44"/>
        <v>231.4</v>
      </c>
      <c r="O347" s="44">
        <f t="shared" si="45"/>
        <v>3615.4</v>
      </c>
      <c r="P347" s="45">
        <f t="shared" si="47"/>
        <v>35.902681231380335</v>
      </c>
      <c r="Q347" s="45">
        <f t="shared" si="46"/>
        <v>0.97713513513513517</v>
      </c>
      <c r="S347" s="43"/>
      <c r="T347" s="16">
        <f t="shared" si="48"/>
        <v>35.306190003310157</v>
      </c>
    </row>
    <row r="348" spans="1:20" x14ac:dyDescent="0.25">
      <c r="A348" s="72">
        <f t="shared" si="40"/>
        <v>40617</v>
      </c>
      <c r="B348" s="73" t="s">
        <v>0</v>
      </c>
      <c r="C348" s="73" t="s">
        <v>238</v>
      </c>
      <c r="D348" s="73" t="s">
        <v>239</v>
      </c>
      <c r="E348" s="73" t="s">
        <v>267</v>
      </c>
      <c r="F348" s="73" t="s">
        <v>241</v>
      </c>
      <c r="G348" s="73" t="s">
        <v>34</v>
      </c>
      <c r="H348" t="s">
        <v>37</v>
      </c>
      <c r="I348">
        <v>1256</v>
      </c>
      <c r="J348" s="43">
        <v>5167</v>
      </c>
      <c r="K348" s="16">
        <v>0.23</v>
      </c>
      <c r="L348" s="16">
        <f t="shared" si="42"/>
        <v>51.31082423038729</v>
      </c>
      <c r="M348" s="16">
        <f t="shared" si="43"/>
        <v>1.3964864864864865</v>
      </c>
      <c r="N348" s="44">
        <f t="shared" si="44"/>
        <v>288.88</v>
      </c>
      <c r="O348" s="44">
        <f t="shared" si="45"/>
        <v>5455.88</v>
      </c>
      <c r="P348" s="45">
        <f t="shared" si="47"/>
        <v>54.179543197616681</v>
      </c>
      <c r="Q348" s="45">
        <f t="shared" si="46"/>
        <v>1.4745621621621623</v>
      </c>
      <c r="S348" s="43"/>
      <c r="T348" s="16">
        <f t="shared" si="48"/>
        <v>55.72578616352201</v>
      </c>
    </row>
    <row r="349" spans="1:20" x14ac:dyDescent="0.25">
      <c r="A349" s="72">
        <f t="shared" si="40"/>
        <v>40617</v>
      </c>
      <c r="B349" s="73" t="s">
        <v>0</v>
      </c>
      <c r="C349" s="73" t="s">
        <v>358</v>
      </c>
      <c r="D349" s="73" t="s">
        <v>235</v>
      </c>
      <c r="E349" s="73" t="s">
        <v>267</v>
      </c>
      <c r="F349" s="73" t="s">
        <v>241</v>
      </c>
      <c r="G349" s="73" t="s">
        <v>34</v>
      </c>
      <c r="H349" t="s">
        <v>36</v>
      </c>
      <c r="I349">
        <v>975</v>
      </c>
      <c r="J349" s="43">
        <v>3651</v>
      </c>
      <c r="K349" s="16">
        <v>0.26</v>
      </c>
      <c r="L349" s="16">
        <f t="shared" si="42"/>
        <v>36.25620655412115</v>
      </c>
      <c r="M349" s="16">
        <f t="shared" si="43"/>
        <v>0.98675675675675678</v>
      </c>
      <c r="N349" s="44">
        <f t="shared" si="44"/>
        <v>253.5</v>
      </c>
      <c r="O349" s="44">
        <f t="shared" si="45"/>
        <v>3904.5</v>
      </c>
      <c r="P349" s="45">
        <f t="shared" si="47"/>
        <v>38.773584905660378</v>
      </c>
      <c r="Q349" s="45">
        <f t="shared" si="46"/>
        <v>1.0552702702702703</v>
      </c>
      <c r="S349" s="43"/>
      <c r="T349" s="16">
        <f t="shared" si="48"/>
        <v>38.157894736842103</v>
      </c>
    </row>
    <row r="350" spans="1:20" x14ac:dyDescent="0.25">
      <c r="A350" s="72">
        <f t="shared" si="40"/>
        <v>40617</v>
      </c>
      <c r="B350" s="73" t="s">
        <v>0</v>
      </c>
      <c r="C350" s="73" t="s">
        <v>240</v>
      </c>
      <c r="D350" s="73" t="s">
        <v>241</v>
      </c>
      <c r="E350" s="73" t="s">
        <v>263</v>
      </c>
      <c r="F350" s="73" t="s">
        <v>264</v>
      </c>
      <c r="G350" s="73" t="s">
        <v>34</v>
      </c>
      <c r="H350" t="s">
        <v>36</v>
      </c>
      <c r="I350">
        <v>1357</v>
      </c>
      <c r="J350" s="43">
        <v>3850</v>
      </c>
      <c r="K350" s="16">
        <v>0.26</v>
      </c>
      <c r="L350" s="16">
        <f t="shared" si="42"/>
        <v>38.232373386295926</v>
      </c>
      <c r="M350" s="16">
        <f t="shared" si="43"/>
        <v>1.0405405405405406</v>
      </c>
      <c r="N350" s="44">
        <f t="shared" si="44"/>
        <v>352.82</v>
      </c>
      <c r="O350" s="44">
        <f t="shared" si="45"/>
        <v>4202.82</v>
      </c>
      <c r="P350" s="45">
        <f t="shared" si="47"/>
        <v>41.736047666335644</v>
      </c>
      <c r="Q350" s="45">
        <f t="shared" si="46"/>
        <v>1.1358972972972972</v>
      </c>
      <c r="S350" s="43"/>
      <c r="T350" s="16">
        <f t="shared" si="48"/>
        <v>41.01919894074809</v>
      </c>
    </row>
    <row r="351" spans="1:20" x14ac:dyDescent="0.25">
      <c r="A351" s="72">
        <f t="shared" si="40"/>
        <v>40617</v>
      </c>
      <c r="B351" s="73" t="s">
        <v>67</v>
      </c>
      <c r="C351" s="73" t="s">
        <v>242</v>
      </c>
      <c r="D351" s="73" t="s">
        <v>243</v>
      </c>
      <c r="E351" s="73" t="s">
        <v>265</v>
      </c>
      <c r="F351" s="73" t="s">
        <v>266</v>
      </c>
      <c r="G351" s="73" t="s">
        <v>34</v>
      </c>
      <c r="H351" t="s">
        <v>36</v>
      </c>
      <c r="I351">
        <v>1006</v>
      </c>
      <c r="J351" s="43">
        <v>2812</v>
      </c>
      <c r="K351" s="16">
        <v>0.26</v>
      </c>
      <c r="L351" s="16">
        <f t="shared" si="42"/>
        <v>27.924528301886792</v>
      </c>
      <c r="M351" s="16">
        <f t="shared" si="43"/>
        <v>0.70933333333333337</v>
      </c>
      <c r="N351" s="44">
        <f t="shared" si="44"/>
        <v>261.56</v>
      </c>
      <c r="O351" s="44">
        <f t="shared" si="45"/>
        <v>3073.56</v>
      </c>
      <c r="P351" s="45">
        <f t="shared" si="47"/>
        <v>30.521946375372391</v>
      </c>
      <c r="Q351" s="45">
        <f t="shared" si="46"/>
        <v>0.77531243243243242</v>
      </c>
      <c r="S351" s="43"/>
      <c r="T351" s="16">
        <f t="shared" si="48"/>
        <v>30.255544521681561</v>
      </c>
    </row>
    <row r="352" spans="1:20" x14ac:dyDescent="0.25">
      <c r="A352" s="72">
        <f t="shared" si="40"/>
        <v>40617</v>
      </c>
      <c r="B352" s="73" t="s">
        <v>67</v>
      </c>
      <c r="C352" s="73" t="s">
        <v>244</v>
      </c>
      <c r="D352" s="73" t="s">
        <v>245</v>
      </c>
      <c r="E352" s="73" t="s">
        <v>268</v>
      </c>
      <c r="F352" s="73" t="s">
        <v>269</v>
      </c>
      <c r="G352" s="73" t="s">
        <v>34</v>
      </c>
      <c r="H352" t="s">
        <v>38</v>
      </c>
      <c r="I352">
        <v>866</v>
      </c>
      <c r="J352" s="43">
        <v>3760</v>
      </c>
      <c r="K352" s="16">
        <v>0.35</v>
      </c>
      <c r="L352" s="16">
        <f t="shared" si="42"/>
        <v>37.338629592850047</v>
      </c>
      <c r="M352" s="16">
        <f t="shared" si="43"/>
        <v>0.94846846846846844</v>
      </c>
      <c r="N352" s="44">
        <f t="shared" si="44"/>
        <v>303.09999999999997</v>
      </c>
      <c r="O352" s="44">
        <f t="shared" si="45"/>
        <v>4063.1</v>
      </c>
      <c r="P352" s="45">
        <f t="shared" si="47"/>
        <v>40.348560079443892</v>
      </c>
      <c r="Q352" s="45">
        <f t="shared" si="46"/>
        <v>1.0249261261261262</v>
      </c>
      <c r="S352" s="43"/>
      <c r="T352" s="16">
        <f t="shared" si="48"/>
        <v>40.090566037735847</v>
      </c>
    </row>
    <row r="353" spans="1:20" x14ac:dyDescent="0.25">
      <c r="A353" s="72">
        <f t="shared" si="40"/>
        <v>40617</v>
      </c>
      <c r="B353" s="73" t="s">
        <v>67</v>
      </c>
      <c r="C353" s="73" t="s">
        <v>246</v>
      </c>
      <c r="D353" s="73" t="s">
        <v>247</v>
      </c>
      <c r="E353" s="73" t="s">
        <v>270</v>
      </c>
      <c r="F353" s="73" t="s">
        <v>247</v>
      </c>
      <c r="G353" s="73" t="s">
        <v>34</v>
      </c>
      <c r="H353" t="s">
        <v>36</v>
      </c>
      <c r="I353">
        <v>213</v>
      </c>
      <c r="J353" s="43">
        <v>1843</v>
      </c>
      <c r="K353" s="16">
        <v>0.26</v>
      </c>
      <c r="L353" s="16">
        <f t="shared" si="42"/>
        <v>18.30188679245283</v>
      </c>
      <c r="M353" s="16">
        <f t="shared" si="43"/>
        <v>0.46490090090090092</v>
      </c>
      <c r="N353" s="44">
        <f t="shared" si="44"/>
        <v>55.38</v>
      </c>
      <c r="O353" s="44">
        <f t="shared" si="45"/>
        <v>1898.38</v>
      </c>
      <c r="P353" s="45">
        <f t="shared" si="47"/>
        <v>18.85183714001986</v>
      </c>
      <c r="Q353" s="45">
        <f t="shared" si="46"/>
        <v>0.47887063063063068</v>
      </c>
      <c r="S353" s="43"/>
      <c r="T353" s="16">
        <f t="shared" si="48"/>
        <v>18.795431976166832</v>
      </c>
    </row>
    <row r="354" spans="1:20" x14ac:dyDescent="0.25">
      <c r="A354" s="72">
        <f t="shared" si="40"/>
        <v>40617</v>
      </c>
      <c r="B354" s="73" t="s">
        <v>67</v>
      </c>
      <c r="C354" s="73" t="s">
        <v>248</v>
      </c>
      <c r="D354" s="73" t="s">
        <v>249</v>
      </c>
      <c r="E354" s="73" t="s">
        <v>271</v>
      </c>
      <c r="F354" s="73" t="s">
        <v>272</v>
      </c>
      <c r="G354" s="73" t="s">
        <v>34</v>
      </c>
      <c r="H354" t="s">
        <v>38</v>
      </c>
      <c r="I354">
        <v>650</v>
      </c>
      <c r="J354" s="43">
        <v>3196</v>
      </c>
      <c r="K354" s="16">
        <v>0.35</v>
      </c>
      <c r="L354" s="16">
        <f t="shared" si="42"/>
        <v>31.737835153922543</v>
      </c>
      <c r="M354" s="16">
        <f t="shared" si="43"/>
        <v>0.80619819819819816</v>
      </c>
      <c r="N354" s="44">
        <f t="shared" si="44"/>
        <v>227.49999999999997</v>
      </c>
      <c r="O354" s="44">
        <f t="shared" si="45"/>
        <v>3423.5</v>
      </c>
      <c r="P354" s="45">
        <f t="shared" si="47"/>
        <v>33.997020854021848</v>
      </c>
      <c r="Q354" s="45">
        <f t="shared" si="46"/>
        <v>0.86358558558558562</v>
      </c>
      <c r="S354" s="43"/>
      <c r="T354" s="16">
        <f t="shared" si="48"/>
        <v>33.803376365441913</v>
      </c>
    </row>
    <row r="355" spans="1:20" x14ac:dyDescent="0.25">
      <c r="A355" s="72">
        <f t="shared" si="40"/>
        <v>40617</v>
      </c>
      <c r="B355" s="73" t="s">
        <v>67</v>
      </c>
      <c r="C355" s="73" t="s">
        <v>248</v>
      </c>
      <c r="D355" s="73" t="s">
        <v>249</v>
      </c>
      <c r="E355" s="73" t="s">
        <v>273</v>
      </c>
      <c r="F355" s="73" t="s">
        <v>274</v>
      </c>
      <c r="G355" s="73" t="s">
        <v>34</v>
      </c>
      <c r="H355" t="s">
        <v>38</v>
      </c>
      <c r="I355">
        <v>417</v>
      </c>
      <c r="J355" s="43">
        <v>2760</v>
      </c>
      <c r="K355" s="16">
        <v>0.35</v>
      </c>
      <c r="L355" s="16">
        <f t="shared" si="42"/>
        <v>27.408142999006952</v>
      </c>
      <c r="M355" s="16">
        <f t="shared" si="43"/>
        <v>0.69621621621621621</v>
      </c>
      <c r="N355" s="44">
        <f t="shared" si="44"/>
        <v>145.94999999999999</v>
      </c>
      <c r="O355" s="44">
        <f t="shared" si="45"/>
        <v>2905.95</v>
      </c>
      <c r="P355" s="45">
        <f t="shared" si="47"/>
        <v>28.857497517378349</v>
      </c>
      <c r="Q355" s="45">
        <f t="shared" si="46"/>
        <v>0.73303243243243243</v>
      </c>
      <c r="S355" s="43"/>
      <c r="T355" s="16">
        <f t="shared" si="48"/>
        <v>28.733267130089374</v>
      </c>
    </row>
    <row r="356" spans="1:20" x14ac:dyDescent="0.25">
      <c r="A356" s="72">
        <f t="shared" si="40"/>
        <v>40617</v>
      </c>
      <c r="B356" s="73" t="s">
        <v>67</v>
      </c>
      <c r="C356" s="73" t="s">
        <v>246</v>
      </c>
      <c r="D356" s="73" t="s">
        <v>247</v>
      </c>
      <c r="E356" s="73" t="s">
        <v>275</v>
      </c>
      <c r="F356" s="73" t="s">
        <v>276</v>
      </c>
      <c r="G356" s="73" t="s">
        <v>34</v>
      </c>
      <c r="H356" t="s">
        <v>36</v>
      </c>
      <c r="I356">
        <v>626</v>
      </c>
      <c r="J356" s="43">
        <v>2938</v>
      </c>
      <c r="K356" s="16">
        <v>0.26</v>
      </c>
      <c r="L356" s="16">
        <f t="shared" si="42"/>
        <v>29.175769612711022</v>
      </c>
      <c r="M356" s="16">
        <f t="shared" si="43"/>
        <v>0.74111711711711714</v>
      </c>
      <c r="N356" s="44">
        <f t="shared" si="44"/>
        <v>162.76000000000002</v>
      </c>
      <c r="O356" s="44">
        <f t="shared" si="45"/>
        <v>3100.76</v>
      </c>
      <c r="P356" s="45">
        <f t="shared" si="47"/>
        <v>30.792055610724926</v>
      </c>
      <c r="Q356" s="45">
        <f t="shared" si="46"/>
        <v>0.78217369369369372</v>
      </c>
      <c r="S356" s="43"/>
      <c r="T356" s="16">
        <f t="shared" si="48"/>
        <v>30.626282687851702</v>
      </c>
    </row>
    <row r="357" spans="1:20" x14ac:dyDescent="0.25">
      <c r="A357" s="72">
        <f t="shared" si="40"/>
        <v>40617</v>
      </c>
      <c r="B357" s="73" t="s">
        <v>67</v>
      </c>
      <c r="C357" s="73" t="s">
        <v>246</v>
      </c>
      <c r="D357" s="73" t="s">
        <v>247</v>
      </c>
      <c r="E357" s="73" t="s">
        <v>263</v>
      </c>
      <c r="F357" s="73" t="s">
        <v>264</v>
      </c>
      <c r="G357" s="73" t="s">
        <v>34</v>
      </c>
      <c r="H357" t="s">
        <v>36</v>
      </c>
      <c r="I357">
        <v>1823</v>
      </c>
      <c r="J357" s="43">
        <v>4372</v>
      </c>
      <c r="K357" s="16">
        <v>0.26</v>
      </c>
      <c r="L357" s="16">
        <f t="shared" si="42"/>
        <v>43.416087388282023</v>
      </c>
      <c r="M357" s="16">
        <f t="shared" si="43"/>
        <v>1.1028468468468469</v>
      </c>
      <c r="N357" s="44">
        <f t="shared" si="44"/>
        <v>473.98</v>
      </c>
      <c r="O357" s="44">
        <f t="shared" si="45"/>
        <v>4845.9799999999996</v>
      </c>
      <c r="P357" s="45">
        <f t="shared" si="47"/>
        <v>48.12293942403177</v>
      </c>
      <c r="Q357" s="45">
        <f t="shared" si="46"/>
        <v>1.2224093693693692</v>
      </c>
      <c r="S357" s="43"/>
      <c r="T357" s="16">
        <f t="shared" si="48"/>
        <v>47.640185369083078</v>
      </c>
    </row>
    <row r="358" spans="1:20" x14ac:dyDescent="0.25">
      <c r="A358" s="72">
        <f t="shared" si="40"/>
        <v>40617</v>
      </c>
      <c r="B358" s="73" t="s">
        <v>18</v>
      </c>
      <c r="C358" s="73" t="s">
        <v>250</v>
      </c>
      <c r="D358" s="73" t="s">
        <v>251</v>
      </c>
      <c r="E358" s="73" t="s">
        <v>265</v>
      </c>
      <c r="F358" s="73" t="s">
        <v>266</v>
      </c>
      <c r="G358" s="73" t="s">
        <v>34</v>
      </c>
      <c r="H358" t="s">
        <v>39</v>
      </c>
      <c r="I358">
        <v>1295</v>
      </c>
      <c r="J358" s="43">
        <v>3391</v>
      </c>
      <c r="K358" s="16">
        <v>0.21279999999999999</v>
      </c>
      <c r="L358" s="16">
        <f t="shared" si="42"/>
        <v>33.674280039721943</v>
      </c>
      <c r="M358" s="16">
        <f t="shared" si="43"/>
        <v>0.91648648648648645</v>
      </c>
      <c r="N358" s="44">
        <f t="shared" si="44"/>
        <v>275.57599999999996</v>
      </c>
      <c r="O358" s="44">
        <f t="shared" si="45"/>
        <v>3666.576</v>
      </c>
      <c r="P358" s="45">
        <f t="shared" si="47"/>
        <v>36.410883813306853</v>
      </c>
      <c r="Q358" s="45">
        <f t="shared" si="46"/>
        <v>0.99096648648648644</v>
      </c>
      <c r="S358" s="43"/>
      <c r="T358" s="16">
        <f t="shared" si="48"/>
        <v>36.057140019860974</v>
      </c>
    </row>
    <row r="359" spans="1:20" x14ac:dyDescent="0.25">
      <c r="A359" s="72">
        <f t="shared" si="40"/>
        <v>40617</v>
      </c>
      <c r="B359" s="73" t="s">
        <v>18</v>
      </c>
      <c r="C359" s="73" t="s">
        <v>244</v>
      </c>
      <c r="D359" s="73" t="s">
        <v>245</v>
      </c>
      <c r="E359" s="73" t="s">
        <v>277</v>
      </c>
      <c r="F359" s="73" t="s">
        <v>278</v>
      </c>
      <c r="G359" s="73" t="s">
        <v>34</v>
      </c>
      <c r="H359" t="s">
        <v>38</v>
      </c>
      <c r="I359">
        <v>615</v>
      </c>
      <c r="J359" s="43">
        <v>2921</v>
      </c>
      <c r="K359" s="16">
        <v>0.35</v>
      </c>
      <c r="L359" s="16">
        <f t="shared" si="42"/>
        <v>29.006951340615689</v>
      </c>
      <c r="M359" s="16">
        <f t="shared" si="43"/>
        <v>0.7894594594594595</v>
      </c>
      <c r="N359" s="44">
        <f t="shared" si="44"/>
        <v>215.25</v>
      </c>
      <c r="O359" s="44">
        <f t="shared" si="45"/>
        <v>3136.25</v>
      </c>
      <c r="P359" s="45">
        <f t="shared" si="47"/>
        <v>31.144488579940415</v>
      </c>
      <c r="Q359" s="45">
        <f t="shared" si="46"/>
        <v>0.84763513513513511</v>
      </c>
      <c r="S359" s="43"/>
      <c r="T359" s="16">
        <f t="shared" si="48"/>
        <v>30.961271102284012</v>
      </c>
    </row>
    <row r="360" spans="1:20" x14ac:dyDescent="0.25">
      <c r="A360" s="72">
        <f t="shared" si="40"/>
        <v>40617</v>
      </c>
      <c r="B360" s="73" t="s">
        <v>18</v>
      </c>
      <c r="C360" s="73" t="s">
        <v>248</v>
      </c>
      <c r="D360" s="73" t="s">
        <v>249</v>
      </c>
      <c r="E360" s="73" t="s">
        <v>268</v>
      </c>
      <c r="F360" s="73" t="s">
        <v>269</v>
      </c>
      <c r="G360" s="73" t="s">
        <v>34</v>
      </c>
      <c r="H360" t="s">
        <v>38</v>
      </c>
      <c r="I360">
        <v>872</v>
      </c>
      <c r="J360" s="43">
        <v>3830</v>
      </c>
      <c r="K360" s="16">
        <v>0.35</v>
      </c>
      <c r="L360" s="16">
        <f t="shared" si="42"/>
        <v>38.033763654419069</v>
      </c>
      <c r="M360" s="16">
        <f t="shared" si="43"/>
        <v>1.0351351351351352</v>
      </c>
      <c r="N360" s="44">
        <f t="shared" si="44"/>
        <v>305.2</v>
      </c>
      <c r="O360" s="44">
        <f t="shared" si="45"/>
        <v>4135.2</v>
      </c>
      <c r="P360" s="45">
        <f t="shared" si="47"/>
        <v>41.064548162859978</v>
      </c>
      <c r="Q360" s="45">
        <f t="shared" si="46"/>
        <v>1.1176216216216215</v>
      </c>
      <c r="S360" s="43"/>
      <c r="T360" s="16">
        <f t="shared" si="48"/>
        <v>40.804766633565045</v>
      </c>
    </row>
    <row r="361" spans="1:20" x14ac:dyDescent="0.25">
      <c r="A361" s="72">
        <f t="shared" ref="A361:A424" si="49">IF(B361&lt;&gt;"", DATE(2010, ROUNDUP((ROW(A361)-1)*(1/38), 0)+5, 15), "")</f>
        <v>40617</v>
      </c>
      <c r="B361" s="73" t="s">
        <v>18</v>
      </c>
      <c r="C361" s="73" t="s">
        <v>248</v>
      </c>
      <c r="D361" s="73" t="s">
        <v>249</v>
      </c>
      <c r="E361" s="73" t="s">
        <v>277</v>
      </c>
      <c r="F361" s="73" t="s">
        <v>278</v>
      </c>
      <c r="G361" s="73" t="s">
        <v>34</v>
      </c>
      <c r="H361" t="s">
        <v>38</v>
      </c>
      <c r="I361">
        <v>417</v>
      </c>
      <c r="J361" s="43">
        <v>2613</v>
      </c>
      <c r="K361" s="16">
        <v>0.35</v>
      </c>
      <c r="L361" s="16">
        <f t="shared" si="42"/>
        <v>25.948361469712015</v>
      </c>
      <c r="M361" s="16">
        <f t="shared" si="43"/>
        <v>0.70621621621621622</v>
      </c>
      <c r="N361" s="44">
        <f t="shared" si="44"/>
        <v>145.94999999999999</v>
      </c>
      <c r="O361" s="44">
        <f t="shared" si="45"/>
        <v>2758.95</v>
      </c>
      <c r="P361" s="45">
        <f t="shared" si="47"/>
        <v>27.397715988083412</v>
      </c>
      <c r="Q361" s="45">
        <f t="shared" si="46"/>
        <v>0.74566216216216208</v>
      </c>
      <c r="S361" s="43"/>
      <c r="T361" s="16">
        <f t="shared" si="48"/>
        <v>27.273485600794441</v>
      </c>
    </row>
    <row r="362" spans="1:20" x14ac:dyDescent="0.25">
      <c r="A362" s="72">
        <f t="shared" si="49"/>
        <v>40617</v>
      </c>
      <c r="B362" s="73" t="s">
        <v>18</v>
      </c>
      <c r="C362" s="73" t="s">
        <v>242</v>
      </c>
      <c r="D362" s="73" t="s">
        <v>243</v>
      </c>
      <c r="E362" s="73" t="s">
        <v>265</v>
      </c>
      <c r="F362" s="73" t="s">
        <v>266</v>
      </c>
      <c r="G362" s="73" t="s">
        <v>34</v>
      </c>
      <c r="H362" t="s">
        <v>36</v>
      </c>
      <c r="I362">
        <v>1006</v>
      </c>
      <c r="J362" s="43">
        <v>3156</v>
      </c>
      <c r="K362" s="16">
        <v>0.26</v>
      </c>
      <c r="L362" s="16">
        <f t="shared" si="42"/>
        <v>31.340615690168818</v>
      </c>
      <c r="M362" s="16">
        <f t="shared" si="43"/>
        <v>0.85297297297297292</v>
      </c>
      <c r="N362" s="44">
        <f t="shared" si="44"/>
        <v>261.56</v>
      </c>
      <c r="O362" s="44">
        <f t="shared" si="45"/>
        <v>3417.56</v>
      </c>
      <c r="P362" s="45">
        <f t="shared" si="47"/>
        <v>33.938033763654417</v>
      </c>
      <c r="Q362" s="45">
        <f t="shared" si="46"/>
        <v>0.92366486486486488</v>
      </c>
      <c r="S362" s="43"/>
      <c r="T362" s="16">
        <f t="shared" si="48"/>
        <v>33.671631909963587</v>
      </c>
    </row>
    <row r="363" spans="1:20" x14ac:dyDescent="0.25">
      <c r="A363" s="72">
        <f t="shared" si="49"/>
        <v>40617</v>
      </c>
      <c r="B363" s="73" t="s">
        <v>0</v>
      </c>
      <c r="C363" s="73" t="s">
        <v>252</v>
      </c>
      <c r="D363" s="73" t="s">
        <v>117</v>
      </c>
      <c r="E363" s="73" t="s">
        <v>279</v>
      </c>
      <c r="F363" s="73" t="s">
        <v>280</v>
      </c>
      <c r="G363" s="73" t="s">
        <v>35</v>
      </c>
      <c r="H363" t="s">
        <v>37</v>
      </c>
      <c r="I363">
        <v>880</v>
      </c>
      <c r="J363" s="43">
        <v>2966</v>
      </c>
      <c r="K363" s="16">
        <v>0.23</v>
      </c>
      <c r="L363" s="16">
        <f t="shared" si="42"/>
        <v>29.453823237338629</v>
      </c>
      <c r="M363" s="16">
        <f t="shared" si="43"/>
        <v>0.80162162162162165</v>
      </c>
      <c r="N363" s="44">
        <f t="shared" si="44"/>
        <v>202.4</v>
      </c>
      <c r="O363" s="44">
        <f t="shared" si="45"/>
        <v>3168.4</v>
      </c>
      <c r="P363" s="45">
        <f t="shared" si="47"/>
        <v>31.463753723932474</v>
      </c>
      <c r="Q363" s="45">
        <f t="shared" si="46"/>
        <v>0.85632432432432437</v>
      </c>
      <c r="S363" s="43"/>
      <c r="T363" s="16">
        <f t="shared" si="48"/>
        <v>32.654088050314463</v>
      </c>
    </row>
    <row r="364" spans="1:20" x14ac:dyDescent="0.25">
      <c r="A364" s="72">
        <f t="shared" si="49"/>
        <v>40617</v>
      </c>
      <c r="B364" s="73" t="s">
        <v>0</v>
      </c>
      <c r="C364" s="73" t="s">
        <v>359</v>
      </c>
      <c r="D364" s="73" t="s">
        <v>235</v>
      </c>
      <c r="E364" s="73" t="s">
        <v>267</v>
      </c>
      <c r="F364" s="73" t="s">
        <v>241</v>
      </c>
      <c r="G364" s="73" t="s">
        <v>35</v>
      </c>
      <c r="H364" t="s">
        <v>37</v>
      </c>
      <c r="I364">
        <v>685</v>
      </c>
      <c r="J364" s="43">
        <v>2987</v>
      </c>
      <c r="K364" s="16">
        <v>0.23</v>
      </c>
      <c r="L364" s="16">
        <f t="shared" si="42"/>
        <v>29.662363455809334</v>
      </c>
      <c r="M364" s="16">
        <f t="shared" si="43"/>
        <v>0.80729729729729727</v>
      </c>
      <c r="N364" s="44">
        <f t="shared" si="44"/>
        <v>157.55000000000001</v>
      </c>
      <c r="O364" s="44">
        <f t="shared" si="45"/>
        <v>3144.55</v>
      </c>
      <c r="P364" s="45">
        <f t="shared" si="47"/>
        <v>31.226911618669316</v>
      </c>
      <c r="Q364" s="45">
        <f t="shared" si="46"/>
        <v>0.84987837837837843</v>
      </c>
      <c r="S364" s="43"/>
      <c r="T364" s="16">
        <f t="shared" si="48"/>
        <v>32.008771929824562</v>
      </c>
    </row>
    <row r="365" spans="1:20" x14ac:dyDescent="0.25">
      <c r="A365" s="72">
        <f t="shared" si="49"/>
        <v>40617</v>
      </c>
      <c r="B365" s="73" t="s">
        <v>0</v>
      </c>
      <c r="C365" s="73" t="s">
        <v>253</v>
      </c>
      <c r="D365" s="73" t="s">
        <v>243</v>
      </c>
      <c r="E365" s="73" t="s">
        <v>281</v>
      </c>
      <c r="F365" s="73" t="s">
        <v>282</v>
      </c>
      <c r="G365" s="73" t="s">
        <v>35</v>
      </c>
      <c r="H365" t="s">
        <v>38</v>
      </c>
      <c r="I365">
        <v>812</v>
      </c>
      <c r="J365" s="43">
        <v>3497</v>
      </c>
      <c r="K365" s="16">
        <v>0.35</v>
      </c>
      <c r="L365" s="16">
        <f t="shared" si="42"/>
        <v>34.726911618669313</v>
      </c>
      <c r="M365" s="16">
        <f t="shared" si="43"/>
        <v>0.94513513513513514</v>
      </c>
      <c r="N365" s="44">
        <f t="shared" si="44"/>
        <v>284.2</v>
      </c>
      <c r="O365" s="44">
        <f t="shared" si="45"/>
        <v>3781.2</v>
      </c>
      <c r="P365" s="45">
        <f t="shared" si="47"/>
        <v>37.54915590863952</v>
      </c>
      <c r="Q365" s="45">
        <f t="shared" si="46"/>
        <v>1.0219459459459459</v>
      </c>
      <c r="S365" s="43"/>
      <c r="T365" s="16">
        <f t="shared" si="48"/>
        <v>37.307249255213506</v>
      </c>
    </row>
    <row r="366" spans="1:20" x14ac:dyDescent="0.25">
      <c r="A366" s="72">
        <f t="shared" si="49"/>
        <v>40617</v>
      </c>
      <c r="B366" s="73" t="s">
        <v>0</v>
      </c>
      <c r="C366" s="73" t="s">
        <v>236</v>
      </c>
      <c r="D366" s="73" t="s">
        <v>237</v>
      </c>
      <c r="E366" s="73" t="s">
        <v>279</v>
      </c>
      <c r="F366" s="73" t="s">
        <v>280</v>
      </c>
      <c r="G366" s="73" t="s">
        <v>35</v>
      </c>
      <c r="H366" t="s">
        <v>37</v>
      </c>
      <c r="I366">
        <v>1520</v>
      </c>
      <c r="J366" s="43">
        <v>4229</v>
      </c>
      <c r="K366" s="16">
        <v>0.23</v>
      </c>
      <c r="L366" s="16">
        <f t="shared" si="42"/>
        <v>41.996027805362459</v>
      </c>
      <c r="M366" s="16">
        <f t="shared" si="43"/>
        <v>1.142972972972973</v>
      </c>
      <c r="N366" s="44">
        <f t="shared" si="44"/>
        <v>349.6</v>
      </c>
      <c r="O366" s="44">
        <f t="shared" si="45"/>
        <v>4578.6000000000004</v>
      </c>
      <c r="P366" s="45">
        <f t="shared" si="47"/>
        <v>45.467725918570011</v>
      </c>
      <c r="Q366" s="45">
        <f t="shared" si="46"/>
        <v>1.2374594594594595</v>
      </c>
      <c r="S366" s="43"/>
      <c r="T366" s="16">
        <f t="shared" si="48"/>
        <v>47.759682224428992</v>
      </c>
    </row>
    <row r="367" spans="1:20" x14ac:dyDescent="0.25">
      <c r="A367" s="72">
        <f t="shared" si="49"/>
        <v>40617</v>
      </c>
      <c r="B367" s="73" t="s">
        <v>0</v>
      </c>
      <c r="C367" s="73" t="s">
        <v>236</v>
      </c>
      <c r="D367" s="73" t="s">
        <v>237</v>
      </c>
      <c r="E367" s="73" t="s">
        <v>267</v>
      </c>
      <c r="F367" s="73" t="s">
        <v>241</v>
      </c>
      <c r="G367" s="73" t="s">
        <v>35</v>
      </c>
      <c r="H367" t="s">
        <v>37</v>
      </c>
      <c r="I367">
        <v>1583</v>
      </c>
      <c r="J367" s="43">
        <v>5144</v>
      </c>
      <c r="K367" s="16">
        <v>0.23</v>
      </c>
      <c r="L367" s="16">
        <f t="shared" si="42"/>
        <v>51.082423038728898</v>
      </c>
      <c r="M367" s="16">
        <f t="shared" si="43"/>
        <v>1.3902702702702703</v>
      </c>
      <c r="N367" s="44">
        <f t="shared" si="44"/>
        <v>364.09000000000003</v>
      </c>
      <c r="O367" s="44">
        <f t="shared" si="45"/>
        <v>5508.09</v>
      </c>
      <c r="P367" s="45">
        <f t="shared" si="47"/>
        <v>54.698013902681232</v>
      </c>
      <c r="Q367" s="45">
        <f t="shared" si="46"/>
        <v>1.4886729729729731</v>
      </c>
      <c r="S367" s="43"/>
      <c r="T367" s="16">
        <f t="shared" si="48"/>
        <v>57.098411122144988</v>
      </c>
    </row>
    <row r="368" spans="1:20" x14ac:dyDescent="0.25">
      <c r="A368" s="72">
        <f t="shared" si="49"/>
        <v>40617</v>
      </c>
      <c r="B368" s="73" t="s">
        <v>0</v>
      </c>
      <c r="C368" s="73" t="s">
        <v>358</v>
      </c>
      <c r="D368" s="73" t="s">
        <v>235</v>
      </c>
      <c r="E368" s="73" t="s">
        <v>279</v>
      </c>
      <c r="F368" s="73" t="s">
        <v>280</v>
      </c>
      <c r="G368" s="73" t="s">
        <v>35</v>
      </c>
      <c r="H368" t="s">
        <v>36</v>
      </c>
      <c r="I368">
        <v>1599</v>
      </c>
      <c r="J368" s="43">
        <v>4619</v>
      </c>
      <c r="K368" s="16">
        <v>0.26</v>
      </c>
      <c r="L368" s="16">
        <f t="shared" si="42"/>
        <v>45.868917576961273</v>
      </c>
      <c r="M368" s="16">
        <f t="shared" si="43"/>
        <v>1.2483783783783784</v>
      </c>
      <c r="N368" s="44">
        <f t="shared" si="44"/>
        <v>415.74</v>
      </c>
      <c r="O368" s="44">
        <f t="shared" si="45"/>
        <v>5034.74</v>
      </c>
      <c r="P368" s="45">
        <f t="shared" si="47"/>
        <v>49.997418073485598</v>
      </c>
      <c r="Q368" s="45">
        <f t="shared" si="46"/>
        <v>1.3607405405405404</v>
      </c>
      <c r="S368" s="43"/>
      <c r="T368" s="16">
        <f t="shared" si="48"/>
        <v>49.213174445547828</v>
      </c>
    </row>
    <row r="369" spans="1:20" x14ac:dyDescent="0.25">
      <c r="A369" s="72">
        <f t="shared" si="49"/>
        <v>40617</v>
      </c>
      <c r="B369" s="73" t="s">
        <v>67</v>
      </c>
      <c r="C369" s="73" t="s">
        <v>250</v>
      </c>
      <c r="D369" s="73" t="s">
        <v>251</v>
      </c>
      <c r="E369" s="73" t="s">
        <v>279</v>
      </c>
      <c r="F369" s="73" t="s">
        <v>280</v>
      </c>
      <c r="G369" s="73" t="s">
        <v>35</v>
      </c>
      <c r="H369" t="s">
        <v>37</v>
      </c>
      <c r="I369">
        <v>1851</v>
      </c>
      <c r="J369" s="43">
        <v>4120</v>
      </c>
      <c r="K369" s="16">
        <v>0.23</v>
      </c>
      <c r="L369" s="16">
        <f t="shared" si="42"/>
        <v>40.913604766633561</v>
      </c>
      <c r="M369" s="16">
        <f t="shared" si="43"/>
        <v>1.0392792792792793</v>
      </c>
      <c r="N369" s="44">
        <f t="shared" si="44"/>
        <v>425.73</v>
      </c>
      <c r="O369" s="44">
        <f t="shared" si="45"/>
        <v>4545.7299999999996</v>
      </c>
      <c r="P369" s="45">
        <f t="shared" si="47"/>
        <v>45.141310824230381</v>
      </c>
      <c r="Q369" s="45">
        <f t="shared" si="46"/>
        <v>1.1466706306306305</v>
      </c>
      <c r="S369" s="43"/>
      <c r="T369" s="16">
        <f t="shared" si="48"/>
        <v>48.327408142998998</v>
      </c>
    </row>
    <row r="370" spans="1:20" x14ac:dyDescent="0.25">
      <c r="A370" s="72">
        <f t="shared" si="49"/>
        <v>40617</v>
      </c>
      <c r="B370" s="73" t="s">
        <v>67</v>
      </c>
      <c r="C370" s="73" t="s">
        <v>238</v>
      </c>
      <c r="D370" s="73" t="s">
        <v>239</v>
      </c>
      <c r="E370" s="73" t="s">
        <v>283</v>
      </c>
      <c r="F370" s="73" t="s">
        <v>284</v>
      </c>
      <c r="G370" s="73" t="s">
        <v>35</v>
      </c>
      <c r="H370" t="s">
        <v>37</v>
      </c>
      <c r="I370">
        <v>1695</v>
      </c>
      <c r="J370" s="43">
        <v>4120</v>
      </c>
      <c r="K370" s="16">
        <v>0.23</v>
      </c>
      <c r="L370" s="16">
        <f t="shared" si="42"/>
        <v>40.913604766633561</v>
      </c>
      <c r="M370" s="16">
        <f t="shared" si="43"/>
        <v>1.0392792792792793</v>
      </c>
      <c r="N370" s="44">
        <f t="shared" si="44"/>
        <v>389.85</v>
      </c>
      <c r="O370" s="44">
        <f t="shared" si="45"/>
        <v>4509.8500000000004</v>
      </c>
      <c r="P370" s="45">
        <f t="shared" si="47"/>
        <v>44.785004965243296</v>
      </c>
      <c r="Q370" s="45">
        <f t="shared" si="46"/>
        <v>1.13761981981982</v>
      </c>
      <c r="S370" s="43"/>
      <c r="T370" s="16">
        <f t="shared" si="48"/>
        <v>47.702581926514398</v>
      </c>
    </row>
    <row r="371" spans="1:20" x14ac:dyDescent="0.25">
      <c r="A371" s="72">
        <f t="shared" si="49"/>
        <v>40617</v>
      </c>
      <c r="B371" s="73" t="s">
        <v>67</v>
      </c>
      <c r="C371" s="73" t="s">
        <v>242</v>
      </c>
      <c r="D371" s="73" t="s">
        <v>243</v>
      </c>
      <c r="E371" s="73" t="s">
        <v>265</v>
      </c>
      <c r="F371" s="73" t="s">
        <v>266</v>
      </c>
      <c r="G371" s="73" t="s">
        <v>35</v>
      </c>
      <c r="H371" t="s">
        <v>36</v>
      </c>
      <c r="I371">
        <v>1006</v>
      </c>
      <c r="J371" s="43">
        <v>2677</v>
      </c>
      <c r="K371" s="16">
        <v>0.26</v>
      </c>
      <c r="L371" s="16">
        <f t="shared" si="42"/>
        <v>26.583912611717974</v>
      </c>
      <c r="M371" s="16">
        <f t="shared" si="43"/>
        <v>0.67527927927927933</v>
      </c>
      <c r="N371" s="44">
        <f t="shared" si="44"/>
        <v>261.56</v>
      </c>
      <c r="O371" s="44">
        <f t="shared" si="45"/>
        <v>2938.56</v>
      </c>
      <c r="P371" s="45">
        <f t="shared" si="47"/>
        <v>29.181330685203573</v>
      </c>
      <c r="Q371" s="45">
        <f t="shared" si="46"/>
        <v>0.74125837837837838</v>
      </c>
      <c r="S371" s="43"/>
      <c r="T371" s="16">
        <f t="shared" si="48"/>
        <v>28.914928831512743</v>
      </c>
    </row>
    <row r="372" spans="1:20" x14ac:dyDescent="0.25">
      <c r="A372" s="72">
        <f t="shared" si="49"/>
        <v>40617</v>
      </c>
      <c r="B372" s="73" t="s">
        <v>67</v>
      </c>
      <c r="C372" s="73" t="s">
        <v>254</v>
      </c>
      <c r="D372" s="73" t="s">
        <v>255</v>
      </c>
      <c r="E372" s="73" t="s">
        <v>267</v>
      </c>
      <c r="F372" s="73" t="s">
        <v>241</v>
      </c>
      <c r="G372" s="73" t="s">
        <v>35</v>
      </c>
      <c r="H372" t="s">
        <v>37</v>
      </c>
      <c r="I372">
        <v>988</v>
      </c>
      <c r="J372" s="43">
        <v>2880</v>
      </c>
      <c r="K372" s="16">
        <v>0.23</v>
      </c>
      <c r="L372" s="16">
        <f t="shared" si="42"/>
        <v>28.599801390268123</v>
      </c>
      <c r="M372" s="16">
        <f t="shared" si="43"/>
        <v>0.7264864864864865</v>
      </c>
      <c r="N372" s="44">
        <f t="shared" si="44"/>
        <v>227.24</v>
      </c>
      <c r="O372" s="44">
        <f t="shared" si="45"/>
        <v>3107.24</v>
      </c>
      <c r="P372" s="45">
        <f t="shared" si="47"/>
        <v>30.856405163853026</v>
      </c>
      <c r="Q372" s="45">
        <f t="shared" si="46"/>
        <v>0.78380828828828819</v>
      </c>
      <c r="S372" s="43"/>
      <c r="T372" s="16">
        <f t="shared" si="48"/>
        <v>32.557034094670634</v>
      </c>
    </row>
    <row r="373" spans="1:20" x14ac:dyDescent="0.25">
      <c r="A373" s="72">
        <f t="shared" si="49"/>
        <v>40617</v>
      </c>
      <c r="B373" s="73" t="s">
        <v>67</v>
      </c>
      <c r="C373" s="73" t="s">
        <v>246</v>
      </c>
      <c r="D373" s="73" t="s">
        <v>247</v>
      </c>
      <c r="E373" s="73" t="s">
        <v>240</v>
      </c>
      <c r="F373" s="73" t="s">
        <v>241</v>
      </c>
      <c r="G373" s="73" t="s">
        <v>35</v>
      </c>
      <c r="H373" t="s">
        <v>36</v>
      </c>
      <c r="I373">
        <v>787</v>
      </c>
      <c r="J373" s="43">
        <v>3330</v>
      </c>
      <c r="K373" s="16">
        <v>0.26</v>
      </c>
      <c r="L373" s="16">
        <f t="shared" si="42"/>
        <v>33.068520357497519</v>
      </c>
      <c r="M373" s="16">
        <f t="shared" si="43"/>
        <v>0.84</v>
      </c>
      <c r="N373" s="44">
        <f t="shared" si="44"/>
        <v>204.62</v>
      </c>
      <c r="O373" s="44">
        <f t="shared" si="45"/>
        <v>3534.62</v>
      </c>
      <c r="P373" s="45">
        <f t="shared" si="47"/>
        <v>35.100496524329692</v>
      </c>
      <c r="Q373" s="45">
        <f t="shared" si="46"/>
        <v>0.89161585585585579</v>
      </c>
      <c r="S373" s="43"/>
      <c r="T373" s="16">
        <f t="shared" si="48"/>
        <v>34.892088712346897</v>
      </c>
    </row>
    <row r="374" spans="1:20" x14ac:dyDescent="0.25">
      <c r="A374" s="72">
        <f t="shared" si="49"/>
        <v>40617</v>
      </c>
      <c r="B374" s="73" t="s">
        <v>67</v>
      </c>
      <c r="C374" s="73" t="s">
        <v>250</v>
      </c>
      <c r="D374" s="73" t="s">
        <v>251</v>
      </c>
      <c r="E374" s="73" t="s">
        <v>283</v>
      </c>
      <c r="F374" s="73" t="s">
        <v>284</v>
      </c>
      <c r="G374" s="73" t="s">
        <v>35</v>
      </c>
      <c r="H374" t="s">
        <v>37</v>
      </c>
      <c r="I374">
        <v>1836</v>
      </c>
      <c r="J374" s="43">
        <v>4120</v>
      </c>
      <c r="K374" s="16">
        <v>0.23</v>
      </c>
      <c r="L374" s="16">
        <f t="shared" si="42"/>
        <v>40.913604766633561</v>
      </c>
      <c r="M374" s="16">
        <f t="shared" si="43"/>
        <v>1.0392792792792793</v>
      </c>
      <c r="N374" s="44">
        <f t="shared" si="44"/>
        <v>422.28000000000003</v>
      </c>
      <c r="O374" s="44">
        <f t="shared" si="45"/>
        <v>4542.28</v>
      </c>
      <c r="P374" s="45">
        <f t="shared" si="47"/>
        <v>45.107050645481628</v>
      </c>
      <c r="Q374" s="45">
        <f t="shared" si="46"/>
        <v>1.1458003603603604</v>
      </c>
      <c r="S374" s="43"/>
      <c r="T374" s="16">
        <f t="shared" si="48"/>
        <v>48.267328699106251</v>
      </c>
    </row>
    <row r="375" spans="1:20" x14ac:dyDescent="0.25">
      <c r="A375" s="72">
        <f t="shared" si="49"/>
        <v>40617</v>
      </c>
      <c r="B375" s="73" t="s">
        <v>67</v>
      </c>
      <c r="C375" s="73" t="s">
        <v>256</v>
      </c>
      <c r="D375" s="73" t="s">
        <v>247</v>
      </c>
      <c r="E375" s="73" t="s">
        <v>285</v>
      </c>
      <c r="F375" s="73" t="s">
        <v>264</v>
      </c>
      <c r="G375" s="73" t="s">
        <v>35</v>
      </c>
      <c r="H375" t="s">
        <v>37</v>
      </c>
      <c r="I375">
        <v>1899</v>
      </c>
      <c r="J375" s="43">
        <v>3480</v>
      </c>
      <c r="K375" s="16">
        <v>0.23</v>
      </c>
      <c r="L375" s="16">
        <f t="shared" si="42"/>
        <v>34.558093346573983</v>
      </c>
      <c r="M375" s="16">
        <f t="shared" si="43"/>
        <v>0.87783783783783786</v>
      </c>
      <c r="N375" s="44">
        <f t="shared" si="44"/>
        <v>436.77000000000004</v>
      </c>
      <c r="O375" s="44">
        <f t="shared" si="45"/>
        <v>3916.77</v>
      </c>
      <c r="P375" s="45">
        <f t="shared" si="47"/>
        <v>38.895431976166833</v>
      </c>
      <c r="Q375" s="45">
        <f t="shared" si="46"/>
        <v>0.98801405405405407</v>
      </c>
      <c r="S375" s="43"/>
      <c r="T375" s="16">
        <f t="shared" si="48"/>
        <v>42.16415094339623</v>
      </c>
    </row>
    <row r="376" spans="1:20" x14ac:dyDescent="0.25">
      <c r="A376" s="72">
        <f t="shared" si="49"/>
        <v>40617</v>
      </c>
      <c r="B376" s="73" t="s">
        <v>18</v>
      </c>
      <c r="C376" s="73" t="s">
        <v>238</v>
      </c>
      <c r="D376" s="73" t="s">
        <v>239</v>
      </c>
      <c r="E376" s="73" t="s">
        <v>283</v>
      </c>
      <c r="F376" s="73" t="s">
        <v>284</v>
      </c>
      <c r="G376" s="73" t="s">
        <v>35</v>
      </c>
      <c r="H376" t="s">
        <v>37</v>
      </c>
      <c r="I376">
        <v>1695</v>
      </c>
      <c r="J376" s="43">
        <v>4320</v>
      </c>
      <c r="K376" s="16">
        <v>0.23</v>
      </c>
      <c r="L376" s="16">
        <f t="shared" si="42"/>
        <v>42.899702085402183</v>
      </c>
      <c r="M376" s="16">
        <f t="shared" si="43"/>
        <v>1.1675675675675676</v>
      </c>
      <c r="N376" s="44">
        <f t="shared" si="44"/>
        <v>389.85</v>
      </c>
      <c r="O376" s="44">
        <f t="shared" si="45"/>
        <v>4709.8500000000004</v>
      </c>
      <c r="P376" s="45">
        <f t="shared" si="47"/>
        <v>46.771102284011917</v>
      </c>
      <c r="Q376" s="45">
        <f t="shared" si="46"/>
        <v>1.2729324324324325</v>
      </c>
      <c r="S376" s="43"/>
      <c r="T376" s="16">
        <f t="shared" si="48"/>
        <v>49.688679245283026</v>
      </c>
    </row>
    <row r="377" spans="1:20" x14ac:dyDescent="0.25">
      <c r="A377" s="72">
        <f t="shared" si="49"/>
        <v>40617</v>
      </c>
      <c r="B377" s="73" t="s">
        <v>18</v>
      </c>
      <c r="C377" s="73" t="s">
        <v>250</v>
      </c>
      <c r="D377" s="73" t="s">
        <v>251</v>
      </c>
      <c r="E377" s="73" t="s">
        <v>279</v>
      </c>
      <c r="F377" s="73" t="s">
        <v>280</v>
      </c>
      <c r="G377" s="73" t="s">
        <v>35</v>
      </c>
      <c r="H377" t="s">
        <v>37</v>
      </c>
      <c r="I377">
        <v>1851</v>
      </c>
      <c r="J377" s="43">
        <v>4270</v>
      </c>
      <c r="K377" s="16">
        <v>0.23</v>
      </c>
      <c r="L377" s="16">
        <f t="shared" si="42"/>
        <v>42.403177755710026</v>
      </c>
      <c r="M377" s="16">
        <f t="shared" si="43"/>
        <v>1.154054054054054</v>
      </c>
      <c r="N377" s="44">
        <f t="shared" si="44"/>
        <v>425.73</v>
      </c>
      <c r="O377" s="44">
        <f t="shared" si="45"/>
        <v>4695.7299999999996</v>
      </c>
      <c r="P377" s="45">
        <f t="shared" si="47"/>
        <v>46.630883813306845</v>
      </c>
      <c r="Q377" s="45">
        <f t="shared" si="46"/>
        <v>1.2691162162162162</v>
      </c>
      <c r="S377" s="43"/>
      <c r="T377" s="16">
        <f t="shared" si="48"/>
        <v>49.816981132075462</v>
      </c>
    </row>
    <row r="378" spans="1:20" x14ac:dyDescent="0.25">
      <c r="A378" s="72">
        <f t="shared" si="49"/>
        <v>40617</v>
      </c>
      <c r="B378" s="73" t="s">
        <v>18</v>
      </c>
      <c r="C378" s="73" t="s">
        <v>257</v>
      </c>
      <c r="D378" s="73" t="s">
        <v>237</v>
      </c>
      <c r="E378" s="73" t="s">
        <v>283</v>
      </c>
      <c r="F378" s="73" t="s">
        <v>284</v>
      </c>
      <c r="G378" s="73" t="s">
        <v>35</v>
      </c>
      <c r="H378" t="s">
        <v>37</v>
      </c>
      <c r="I378">
        <v>1507</v>
      </c>
      <c r="J378" s="43">
        <v>4270</v>
      </c>
      <c r="K378" s="16">
        <v>0.23</v>
      </c>
      <c r="L378" s="16">
        <f t="shared" si="42"/>
        <v>42.403177755710026</v>
      </c>
      <c r="M378" s="16">
        <f t="shared" si="43"/>
        <v>1.154054054054054</v>
      </c>
      <c r="N378" s="44">
        <f t="shared" si="44"/>
        <v>346.61</v>
      </c>
      <c r="O378" s="44">
        <f t="shared" si="45"/>
        <v>4616.6099999999997</v>
      </c>
      <c r="P378" s="45">
        <f t="shared" si="47"/>
        <v>45.845183714001983</v>
      </c>
      <c r="Q378" s="45">
        <f t="shared" si="46"/>
        <v>1.2477324324324324</v>
      </c>
      <c r="S378" s="43"/>
      <c r="T378" s="16">
        <f t="shared" si="48"/>
        <v>48.439159218801713</v>
      </c>
    </row>
    <row r="379" spans="1:20" x14ac:dyDescent="0.25">
      <c r="A379" s="72">
        <f t="shared" si="49"/>
        <v>40617</v>
      </c>
      <c r="B379" s="73" t="s">
        <v>18</v>
      </c>
      <c r="C379" s="73" t="s">
        <v>256</v>
      </c>
      <c r="D379" s="73" t="s">
        <v>247</v>
      </c>
      <c r="E379" s="73" t="s">
        <v>265</v>
      </c>
      <c r="F379" s="73" t="s">
        <v>266</v>
      </c>
      <c r="G379" s="73" t="s">
        <v>35</v>
      </c>
      <c r="H379" t="s">
        <v>36</v>
      </c>
      <c r="I379">
        <v>1160</v>
      </c>
      <c r="J379" s="43">
        <v>3510</v>
      </c>
      <c r="K379" s="16">
        <v>0.26</v>
      </c>
      <c r="L379" s="16">
        <f t="shared" si="42"/>
        <v>34.856007944389276</v>
      </c>
      <c r="M379" s="16">
        <f t="shared" si="43"/>
        <v>0.94864864864864862</v>
      </c>
      <c r="N379" s="44">
        <f t="shared" si="44"/>
        <v>301.60000000000002</v>
      </c>
      <c r="O379" s="44">
        <f t="shared" si="45"/>
        <v>3811.6</v>
      </c>
      <c r="P379" s="45">
        <f t="shared" si="47"/>
        <v>37.851042701092354</v>
      </c>
      <c r="Q379" s="45">
        <f t="shared" si="46"/>
        <v>1.0301621621621622</v>
      </c>
      <c r="S379" s="43"/>
      <c r="T379" s="16">
        <f t="shared" si="48"/>
        <v>37.543859649122801</v>
      </c>
    </row>
    <row r="380" spans="1:20" x14ac:dyDescent="0.25">
      <c r="A380" s="72">
        <f t="shared" si="49"/>
        <v>40617</v>
      </c>
      <c r="B380" s="73" t="s">
        <v>18</v>
      </c>
      <c r="C380" s="73" t="s">
        <v>244</v>
      </c>
      <c r="D380" s="73" t="s">
        <v>245</v>
      </c>
      <c r="E380" s="73" t="s">
        <v>277</v>
      </c>
      <c r="F380" s="73" t="s">
        <v>278</v>
      </c>
      <c r="G380" s="73" t="s">
        <v>35</v>
      </c>
      <c r="H380" t="s">
        <v>38</v>
      </c>
      <c r="I380">
        <v>615</v>
      </c>
      <c r="J380" s="43">
        <v>2536</v>
      </c>
      <c r="K380" s="16">
        <v>0.35</v>
      </c>
      <c r="L380" s="16">
        <f t="shared" si="42"/>
        <v>25.183714001986097</v>
      </c>
      <c r="M380" s="16">
        <f t="shared" si="43"/>
        <v>0.6854054054054054</v>
      </c>
      <c r="N380" s="44">
        <f t="shared" si="44"/>
        <v>215.25</v>
      </c>
      <c r="O380" s="44">
        <f t="shared" si="45"/>
        <v>2751.25</v>
      </c>
      <c r="P380" s="45">
        <f t="shared" si="47"/>
        <v>27.321251241310822</v>
      </c>
      <c r="Q380" s="45">
        <f t="shared" si="46"/>
        <v>0.74358108108108112</v>
      </c>
      <c r="S380" s="43"/>
      <c r="T380" s="16">
        <f t="shared" si="48"/>
        <v>27.13803376365442</v>
      </c>
    </row>
    <row r="381" spans="1:20" x14ac:dyDescent="0.25">
      <c r="A381" s="74">
        <f t="shared" si="49"/>
        <v>40617</v>
      </c>
      <c r="B381" s="75" t="s">
        <v>18</v>
      </c>
      <c r="C381" s="75" t="s">
        <v>258</v>
      </c>
      <c r="D381" s="75" t="s">
        <v>255</v>
      </c>
      <c r="E381" s="75" t="s">
        <v>279</v>
      </c>
      <c r="F381" s="75" t="s">
        <v>280</v>
      </c>
      <c r="G381" s="75" t="s">
        <v>35</v>
      </c>
      <c r="H381" s="76" t="s">
        <v>36</v>
      </c>
      <c r="I381" s="76">
        <v>1637</v>
      </c>
      <c r="J381" s="46">
        <v>4520</v>
      </c>
      <c r="K381" s="78">
        <v>0.26</v>
      </c>
      <c r="L381" s="78">
        <f t="shared" si="42"/>
        <v>44.885799404170804</v>
      </c>
      <c r="M381" s="78">
        <f t="shared" si="43"/>
        <v>1.2216216216216216</v>
      </c>
      <c r="N381" s="47">
        <f t="shared" si="44"/>
        <v>425.62</v>
      </c>
      <c r="O381" s="47">
        <f t="shared" si="45"/>
        <v>4945.62</v>
      </c>
      <c r="P381" s="48">
        <f t="shared" si="47"/>
        <v>49.112413108242301</v>
      </c>
      <c r="Q381" s="48">
        <f t="shared" si="46"/>
        <v>1.3366540540540541</v>
      </c>
      <c r="R381" s="76"/>
      <c r="S381" s="46"/>
      <c r="T381" s="78">
        <f t="shared" si="48"/>
        <v>48.678914266799069</v>
      </c>
    </row>
    <row r="382" spans="1:20" x14ac:dyDescent="0.25">
      <c r="A382" s="72">
        <f t="shared" si="49"/>
        <v>40648</v>
      </c>
      <c r="B382" s="73" t="s">
        <v>0</v>
      </c>
      <c r="C382" s="73" t="s">
        <v>359</v>
      </c>
      <c r="D382" s="73" t="s">
        <v>235</v>
      </c>
      <c r="E382" s="73" t="s">
        <v>260</v>
      </c>
      <c r="F382" s="73" t="s">
        <v>261</v>
      </c>
      <c r="G382" s="73" t="s">
        <v>34</v>
      </c>
      <c r="H382" t="s">
        <v>36</v>
      </c>
      <c r="I382">
        <v>506</v>
      </c>
      <c r="J382" s="43">
        <v>2883</v>
      </c>
      <c r="K382" s="16">
        <v>0.3</v>
      </c>
      <c r="L382" s="16">
        <f t="shared" si="42"/>
        <v>28.629592850049651</v>
      </c>
      <c r="M382" s="16">
        <f t="shared" si="43"/>
        <v>0.77918918918918922</v>
      </c>
      <c r="N382" s="44">
        <f t="shared" si="44"/>
        <v>151.79999999999998</v>
      </c>
      <c r="O382" s="44">
        <f t="shared" si="45"/>
        <v>3034.8</v>
      </c>
      <c r="P382" s="45">
        <f t="shared" ref="P382:P418" si="50">O382/100.7</f>
        <v>30.137040714995035</v>
      </c>
      <c r="Q382" s="45">
        <f t="shared" si="46"/>
        <v>0.82021621621621632</v>
      </c>
      <c r="S382" s="43"/>
    </row>
    <row r="383" spans="1:20" x14ac:dyDescent="0.25">
      <c r="A383" s="72">
        <f t="shared" si="49"/>
        <v>40648</v>
      </c>
      <c r="B383" s="73" t="s">
        <v>0</v>
      </c>
      <c r="C383" s="73" t="s">
        <v>236</v>
      </c>
      <c r="D383" s="73" t="s">
        <v>237</v>
      </c>
      <c r="E383" s="73" t="s">
        <v>262</v>
      </c>
      <c r="F383" s="73" t="s">
        <v>251</v>
      </c>
      <c r="G383" s="73" t="s">
        <v>34</v>
      </c>
      <c r="H383" t="s">
        <v>37</v>
      </c>
      <c r="I383">
        <v>298</v>
      </c>
      <c r="J383" s="43">
        <f>-839+3661</f>
        <v>2822</v>
      </c>
      <c r="K383" s="16">
        <v>0.28000000000000003</v>
      </c>
      <c r="L383" s="16">
        <f t="shared" si="42"/>
        <v>28.023833167825224</v>
      </c>
      <c r="M383" s="16">
        <f t="shared" si="43"/>
        <v>0.76270270270270268</v>
      </c>
      <c r="N383" s="44">
        <f t="shared" si="44"/>
        <v>83.440000000000012</v>
      </c>
      <c r="O383" s="44">
        <f t="shared" si="45"/>
        <v>2905.44</v>
      </c>
      <c r="P383" s="45">
        <f t="shared" si="50"/>
        <v>28.852432969215492</v>
      </c>
      <c r="Q383" s="45">
        <f t="shared" si="46"/>
        <v>0.78525405405405402</v>
      </c>
      <c r="S383" s="43"/>
    </row>
    <row r="384" spans="1:20" x14ac:dyDescent="0.25">
      <c r="A384" s="72">
        <f t="shared" si="49"/>
        <v>40648</v>
      </c>
      <c r="B384" s="73" t="s">
        <v>0</v>
      </c>
      <c r="C384" s="73" t="s">
        <v>359</v>
      </c>
      <c r="D384" s="73" t="s">
        <v>235</v>
      </c>
      <c r="E384" s="73" t="s">
        <v>263</v>
      </c>
      <c r="F384" s="73" t="s">
        <v>264</v>
      </c>
      <c r="G384" s="73" t="s">
        <v>34</v>
      </c>
      <c r="H384" t="s">
        <v>37</v>
      </c>
      <c r="I384">
        <v>1530</v>
      </c>
      <c r="J384" s="43">
        <v>5710</v>
      </c>
      <c r="K384" s="16">
        <v>0.28000000000000003</v>
      </c>
      <c r="L384" s="16">
        <f t="shared" si="42"/>
        <v>56.703078450844089</v>
      </c>
      <c r="M384" s="16">
        <f t="shared" si="43"/>
        <v>1.5432432432432432</v>
      </c>
      <c r="N384" s="44">
        <f t="shared" si="44"/>
        <v>428.40000000000003</v>
      </c>
      <c r="O384" s="44">
        <f t="shared" si="45"/>
        <v>6138.4</v>
      </c>
      <c r="P384" s="45">
        <f t="shared" si="50"/>
        <v>60.957298907646468</v>
      </c>
      <c r="Q384" s="45">
        <f t="shared" si="46"/>
        <v>1.6590270270270269</v>
      </c>
      <c r="S384" s="43"/>
    </row>
    <row r="385" spans="1:19" x14ac:dyDescent="0.25">
      <c r="A385" s="72">
        <f t="shared" si="49"/>
        <v>40648</v>
      </c>
      <c r="B385" s="73" t="s">
        <v>0</v>
      </c>
      <c r="C385" s="73" t="s">
        <v>359</v>
      </c>
      <c r="D385" s="73" t="s">
        <v>235</v>
      </c>
      <c r="E385" s="73" t="s">
        <v>265</v>
      </c>
      <c r="F385" s="73" t="s">
        <v>266</v>
      </c>
      <c r="G385" s="73" t="s">
        <v>34</v>
      </c>
      <c r="H385" t="s">
        <v>36</v>
      </c>
      <c r="I385">
        <v>890</v>
      </c>
      <c r="J385" s="43">
        <v>3384</v>
      </c>
      <c r="K385" s="16">
        <v>0.3</v>
      </c>
      <c r="L385" s="16">
        <f t="shared" si="42"/>
        <v>33.604766633565042</v>
      </c>
      <c r="M385" s="16">
        <f t="shared" si="43"/>
        <v>0.91459459459459458</v>
      </c>
      <c r="N385" s="44">
        <f t="shared" si="44"/>
        <v>267</v>
      </c>
      <c r="O385" s="44">
        <f t="shared" si="45"/>
        <v>3651</v>
      </c>
      <c r="P385" s="45">
        <f t="shared" si="50"/>
        <v>36.25620655412115</v>
      </c>
      <c r="Q385" s="45">
        <f t="shared" si="46"/>
        <v>0.98675675675675678</v>
      </c>
      <c r="S385" s="43"/>
    </row>
    <row r="386" spans="1:19" x14ac:dyDescent="0.25">
      <c r="A386" s="72">
        <f t="shared" si="49"/>
        <v>40648</v>
      </c>
      <c r="B386" s="73" t="s">
        <v>0</v>
      </c>
      <c r="C386" s="73" t="s">
        <v>238</v>
      </c>
      <c r="D386" s="73" t="s">
        <v>239</v>
      </c>
      <c r="E386" s="73" t="s">
        <v>267</v>
      </c>
      <c r="F386" s="73" t="s">
        <v>241</v>
      </c>
      <c r="G386" s="73" t="s">
        <v>34</v>
      </c>
      <c r="H386" t="s">
        <v>37</v>
      </c>
      <c r="I386">
        <v>1256</v>
      </c>
      <c r="J386" s="43">
        <f>109+5301</f>
        <v>5410</v>
      </c>
      <c r="K386" s="16">
        <v>0.28000000000000003</v>
      </c>
      <c r="L386" s="16">
        <f t="shared" ref="L386:L449" si="51">J386/100.7</f>
        <v>53.72393247269116</v>
      </c>
      <c r="M386" s="16">
        <f t="shared" ref="M386:M449" si="52">IF(B386="corn",J386/(111*2000/56),J386/(111*2000/60))</f>
        <v>1.4621621621621621</v>
      </c>
      <c r="N386" s="44">
        <f t="shared" ref="N386:N449" si="53">I386*K386</f>
        <v>351.68</v>
      </c>
      <c r="O386" s="44">
        <f t="shared" ref="O386:O449" si="54">J386+N386</f>
        <v>5761.68</v>
      </c>
      <c r="P386" s="45">
        <f t="shared" si="50"/>
        <v>57.216285998013902</v>
      </c>
      <c r="Q386" s="45">
        <f t="shared" ref="Q386:Q449" si="55">IF(B386="corn",O386/(111*2000/56),O386/(111*2000/60))</f>
        <v>1.5572108108108109</v>
      </c>
      <c r="S386" s="43"/>
    </row>
    <row r="387" spans="1:19" x14ac:dyDescent="0.25">
      <c r="A387" s="72">
        <f t="shared" si="49"/>
        <v>40648</v>
      </c>
      <c r="B387" s="73" t="s">
        <v>0</v>
      </c>
      <c r="C387" s="73" t="s">
        <v>358</v>
      </c>
      <c r="D387" s="73" t="s">
        <v>235</v>
      </c>
      <c r="E387" s="73" t="s">
        <v>267</v>
      </c>
      <c r="F387" s="73" t="s">
        <v>241</v>
      </c>
      <c r="G387" s="73" t="s">
        <v>34</v>
      </c>
      <c r="H387" t="s">
        <v>36</v>
      </c>
      <c r="I387">
        <v>975</v>
      </c>
      <c r="J387" s="43">
        <v>3651</v>
      </c>
      <c r="K387" s="16">
        <v>0.3</v>
      </c>
      <c r="L387" s="16">
        <f t="shared" si="51"/>
        <v>36.25620655412115</v>
      </c>
      <c r="M387" s="16">
        <f t="shared" si="52"/>
        <v>0.98675675675675678</v>
      </c>
      <c r="N387" s="44">
        <f t="shared" si="53"/>
        <v>292.5</v>
      </c>
      <c r="O387" s="44">
        <f t="shared" si="54"/>
        <v>3943.5</v>
      </c>
      <c r="P387" s="45">
        <f t="shared" si="50"/>
        <v>39.160873882820255</v>
      </c>
      <c r="Q387" s="45">
        <f t="shared" si="55"/>
        <v>1.0658108108108109</v>
      </c>
      <c r="S387" s="43"/>
    </row>
    <row r="388" spans="1:19" x14ac:dyDescent="0.25">
      <c r="A388" s="72">
        <f t="shared" si="49"/>
        <v>40648</v>
      </c>
      <c r="B388" s="73" t="s">
        <v>0</v>
      </c>
      <c r="C388" s="73" t="s">
        <v>240</v>
      </c>
      <c r="D388" s="73" t="s">
        <v>241</v>
      </c>
      <c r="E388" s="73" t="s">
        <v>263</v>
      </c>
      <c r="F388" s="73" t="s">
        <v>264</v>
      </c>
      <c r="G388" s="73" t="s">
        <v>34</v>
      </c>
      <c r="H388" t="s">
        <v>36</v>
      </c>
      <c r="I388">
        <v>1357</v>
      </c>
      <c r="J388" s="43">
        <v>3850</v>
      </c>
      <c r="K388" s="16">
        <v>0.3</v>
      </c>
      <c r="L388" s="16">
        <f t="shared" si="51"/>
        <v>38.232373386295926</v>
      </c>
      <c r="M388" s="16">
        <f t="shared" si="52"/>
        <v>1.0405405405405406</v>
      </c>
      <c r="N388" s="44">
        <f t="shared" si="53"/>
        <v>407.09999999999997</v>
      </c>
      <c r="O388" s="44">
        <f t="shared" si="54"/>
        <v>4257.1000000000004</v>
      </c>
      <c r="P388" s="45">
        <f t="shared" si="50"/>
        <v>42.275074478649458</v>
      </c>
      <c r="Q388" s="45">
        <f t="shared" si="55"/>
        <v>1.1505675675675677</v>
      </c>
      <c r="S388" s="43"/>
    </row>
    <row r="389" spans="1:19" x14ac:dyDescent="0.25">
      <c r="A389" s="72">
        <f t="shared" si="49"/>
        <v>40648</v>
      </c>
      <c r="B389" s="73" t="s">
        <v>67</v>
      </c>
      <c r="C389" s="73" t="s">
        <v>242</v>
      </c>
      <c r="D389" s="73" t="s">
        <v>243</v>
      </c>
      <c r="E389" s="73" t="s">
        <v>265</v>
      </c>
      <c r="F389" s="73" t="s">
        <v>266</v>
      </c>
      <c r="G389" s="73" t="s">
        <v>34</v>
      </c>
      <c r="H389" t="s">
        <v>36</v>
      </c>
      <c r="I389">
        <v>1006</v>
      </c>
      <c r="J389" s="43">
        <v>2812</v>
      </c>
      <c r="K389" s="16">
        <v>0.3</v>
      </c>
      <c r="L389" s="16">
        <f t="shared" si="51"/>
        <v>27.924528301886792</v>
      </c>
      <c r="M389" s="16">
        <f t="shared" si="52"/>
        <v>0.70933333333333337</v>
      </c>
      <c r="N389" s="44">
        <f t="shared" si="53"/>
        <v>301.8</v>
      </c>
      <c r="O389" s="44">
        <f t="shared" si="54"/>
        <v>3113.8</v>
      </c>
      <c r="P389" s="45">
        <f t="shared" si="50"/>
        <v>30.92154915590864</v>
      </c>
      <c r="Q389" s="45">
        <f t="shared" si="55"/>
        <v>0.78546306306306313</v>
      </c>
      <c r="S389" s="43"/>
    </row>
    <row r="390" spans="1:19" x14ac:dyDescent="0.25">
      <c r="A390" s="72">
        <f t="shared" si="49"/>
        <v>40648</v>
      </c>
      <c r="B390" s="73" t="s">
        <v>67</v>
      </c>
      <c r="C390" s="73" t="s">
        <v>244</v>
      </c>
      <c r="D390" s="73" t="s">
        <v>245</v>
      </c>
      <c r="E390" s="73" t="s">
        <v>268</v>
      </c>
      <c r="F390" s="73" t="s">
        <v>269</v>
      </c>
      <c r="G390" s="73" t="s">
        <v>34</v>
      </c>
      <c r="H390" t="s">
        <v>38</v>
      </c>
      <c r="I390">
        <v>866</v>
      </c>
      <c r="J390" s="43">
        <v>3760</v>
      </c>
      <c r="K390" s="16">
        <v>0.4</v>
      </c>
      <c r="L390" s="16">
        <f t="shared" si="51"/>
        <v>37.338629592850047</v>
      </c>
      <c r="M390" s="16">
        <f t="shared" si="52"/>
        <v>0.94846846846846844</v>
      </c>
      <c r="N390" s="44">
        <f t="shared" si="53"/>
        <v>346.40000000000003</v>
      </c>
      <c r="O390" s="44">
        <f t="shared" si="54"/>
        <v>4106.3999999999996</v>
      </c>
      <c r="P390" s="45">
        <f t="shared" si="50"/>
        <v>40.778550148957294</v>
      </c>
      <c r="Q390" s="45">
        <f t="shared" si="55"/>
        <v>1.0358486486486487</v>
      </c>
      <c r="S390" s="43"/>
    </row>
    <row r="391" spans="1:19" x14ac:dyDescent="0.25">
      <c r="A391" s="72">
        <f t="shared" si="49"/>
        <v>40648</v>
      </c>
      <c r="B391" s="73" t="s">
        <v>67</v>
      </c>
      <c r="C391" s="73" t="s">
        <v>246</v>
      </c>
      <c r="D391" s="73" t="s">
        <v>247</v>
      </c>
      <c r="E391" s="73" t="s">
        <v>270</v>
      </c>
      <c r="F391" s="73" t="s">
        <v>247</v>
      </c>
      <c r="G391" s="73" t="s">
        <v>34</v>
      </c>
      <c r="H391" t="s">
        <v>36</v>
      </c>
      <c r="I391">
        <v>213</v>
      </c>
      <c r="J391" s="43">
        <v>1843</v>
      </c>
      <c r="K391" s="16">
        <v>0.3</v>
      </c>
      <c r="L391" s="16">
        <f t="shared" si="51"/>
        <v>18.30188679245283</v>
      </c>
      <c r="M391" s="16">
        <f t="shared" si="52"/>
        <v>0.46490090090090092</v>
      </c>
      <c r="N391" s="44">
        <f t="shared" si="53"/>
        <v>63.9</v>
      </c>
      <c r="O391" s="44">
        <f t="shared" si="54"/>
        <v>1906.9</v>
      </c>
      <c r="P391" s="45">
        <f t="shared" si="50"/>
        <v>18.936444885799403</v>
      </c>
      <c r="Q391" s="45">
        <f t="shared" si="55"/>
        <v>0.48101981981981984</v>
      </c>
      <c r="S391" s="43"/>
    </row>
    <row r="392" spans="1:19" x14ac:dyDescent="0.25">
      <c r="A392" s="72">
        <f t="shared" si="49"/>
        <v>40648</v>
      </c>
      <c r="B392" s="73" t="s">
        <v>67</v>
      </c>
      <c r="C392" s="73" t="s">
        <v>248</v>
      </c>
      <c r="D392" s="73" t="s">
        <v>249</v>
      </c>
      <c r="E392" s="73" t="s">
        <v>271</v>
      </c>
      <c r="F392" s="73" t="s">
        <v>272</v>
      </c>
      <c r="G392" s="73" t="s">
        <v>34</v>
      </c>
      <c r="H392" t="s">
        <v>38</v>
      </c>
      <c r="I392">
        <v>650</v>
      </c>
      <c r="J392" s="43">
        <v>3196</v>
      </c>
      <c r="K392" s="16">
        <v>0.4</v>
      </c>
      <c r="L392" s="16">
        <f t="shared" si="51"/>
        <v>31.737835153922543</v>
      </c>
      <c r="M392" s="16">
        <f t="shared" si="52"/>
        <v>0.80619819819819816</v>
      </c>
      <c r="N392" s="44">
        <f t="shared" si="53"/>
        <v>260</v>
      </c>
      <c r="O392" s="44">
        <f t="shared" si="54"/>
        <v>3456</v>
      </c>
      <c r="P392" s="45">
        <f t="shared" si="50"/>
        <v>34.319761668321746</v>
      </c>
      <c r="Q392" s="45">
        <f t="shared" si="55"/>
        <v>0.87178378378378385</v>
      </c>
      <c r="S392" s="43"/>
    </row>
    <row r="393" spans="1:19" x14ac:dyDescent="0.25">
      <c r="A393" s="72">
        <f t="shared" si="49"/>
        <v>40648</v>
      </c>
      <c r="B393" s="73" t="s">
        <v>67</v>
      </c>
      <c r="C393" s="73" t="s">
        <v>248</v>
      </c>
      <c r="D393" s="73" t="s">
        <v>249</v>
      </c>
      <c r="E393" s="73" t="s">
        <v>273</v>
      </c>
      <c r="F393" s="73" t="s">
        <v>274</v>
      </c>
      <c r="G393" s="73" t="s">
        <v>34</v>
      </c>
      <c r="H393" t="s">
        <v>38</v>
      </c>
      <c r="I393">
        <v>417</v>
      </c>
      <c r="J393" s="43">
        <v>2760</v>
      </c>
      <c r="K393" s="16">
        <v>0.4</v>
      </c>
      <c r="L393" s="16">
        <f t="shared" si="51"/>
        <v>27.408142999006952</v>
      </c>
      <c r="M393" s="16">
        <f t="shared" si="52"/>
        <v>0.69621621621621621</v>
      </c>
      <c r="N393" s="44">
        <f t="shared" si="53"/>
        <v>166.8</v>
      </c>
      <c r="O393" s="44">
        <f t="shared" si="54"/>
        <v>2926.8</v>
      </c>
      <c r="P393" s="45">
        <f t="shared" si="50"/>
        <v>29.064548162859982</v>
      </c>
      <c r="Q393" s="45">
        <f t="shared" si="55"/>
        <v>0.73829189189189193</v>
      </c>
      <c r="S393" s="43"/>
    </row>
    <row r="394" spans="1:19" x14ac:dyDescent="0.25">
      <c r="A394" s="72">
        <f t="shared" si="49"/>
        <v>40648</v>
      </c>
      <c r="B394" s="73" t="s">
        <v>67</v>
      </c>
      <c r="C394" s="73" t="s">
        <v>246</v>
      </c>
      <c r="D394" s="73" t="s">
        <v>247</v>
      </c>
      <c r="E394" s="73" t="s">
        <v>275</v>
      </c>
      <c r="F394" s="73" t="s">
        <v>276</v>
      </c>
      <c r="G394" s="73" t="s">
        <v>34</v>
      </c>
      <c r="H394" t="s">
        <v>36</v>
      </c>
      <c r="I394">
        <v>626</v>
      </c>
      <c r="J394" s="43">
        <v>2938</v>
      </c>
      <c r="K394" s="16">
        <v>0.3</v>
      </c>
      <c r="L394" s="16">
        <f t="shared" si="51"/>
        <v>29.175769612711022</v>
      </c>
      <c r="M394" s="16">
        <f t="shared" si="52"/>
        <v>0.74111711711711714</v>
      </c>
      <c r="N394" s="44">
        <f t="shared" si="53"/>
        <v>187.79999999999998</v>
      </c>
      <c r="O394" s="44">
        <f t="shared" si="54"/>
        <v>3125.8</v>
      </c>
      <c r="P394" s="45">
        <f t="shared" si="50"/>
        <v>31.040714995034758</v>
      </c>
      <c r="Q394" s="45">
        <f t="shared" si="55"/>
        <v>0.78849009009009019</v>
      </c>
      <c r="S394" s="43"/>
    </row>
    <row r="395" spans="1:19" x14ac:dyDescent="0.25">
      <c r="A395" s="72">
        <f t="shared" si="49"/>
        <v>40648</v>
      </c>
      <c r="B395" s="73" t="s">
        <v>67</v>
      </c>
      <c r="C395" s="73" t="s">
        <v>246</v>
      </c>
      <c r="D395" s="73" t="s">
        <v>247</v>
      </c>
      <c r="E395" s="73" t="s">
        <v>263</v>
      </c>
      <c r="F395" s="73" t="s">
        <v>264</v>
      </c>
      <c r="G395" s="73" t="s">
        <v>34</v>
      </c>
      <c r="H395" t="s">
        <v>36</v>
      </c>
      <c r="I395">
        <v>1823</v>
      </c>
      <c r="J395" s="43">
        <v>4372</v>
      </c>
      <c r="K395" s="16">
        <v>0.3</v>
      </c>
      <c r="L395" s="16">
        <f t="shared" si="51"/>
        <v>43.416087388282023</v>
      </c>
      <c r="M395" s="16">
        <f t="shared" si="52"/>
        <v>1.1028468468468469</v>
      </c>
      <c r="N395" s="44">
        <f t="shared" si="53"/>
        <v>546.9</v>
      </c>
      <c r="O395" s="44">
        <f t="shared" si="54"/>
        <v>4918.8999999999996</v>
      </c>
      <c r="P395" s="45">
        <f t="shared" si="50"/>
        <v>48.847070506454813</v>
      </c>
      <c r="Q395" s="45">
        <f t="shared" si="55"/>
        <v>1.2408036036036034</v>
      </c>
      <c r="S395" s="43"/>
    </row>
    <row r="396" spans="1:19" x14ac:dyDescent="0.25">
      <c r="A396" s="72">
        <f t="shared" si="49"/>
        <v>40648</v>
      </c>
      <c r="B396" s="73" t="s">
        <v>18</v>
      </c>
      <c r="C396" s="73" t="s">
        <v>250</v>
      </c>
      <c r="D396" s="73" t="s">
        <v>251</v>
      </c>
      <c r="E396" s="73" t="s">
        <v>265</v>
      </c>
      <c r="F396" s="73" t="s">
        <v>266</v>
      </c>
      <c r="G396" s="73" t="s">
        <v>34</v>
      </c>
      <c r="H396" t="s">
        <v>39</v>
      </c>
      <c r="I396">
        <v>1295</v>
      </c>
      <c r="J396" s="43">
        <v>3311</v>
      </c>
      <c r="K396" s="16">
        <v>0.24729999999999999</v>
      </c>
      <c r="L396" s="16">
        <f t="shared" si="51"/>
        <v>32.8798411122145</v>
      </c>
      <c r="M396" s="16">
        <f t="shared" si="52"/>
        <v>0.89486486486486483</v>
      </c>
      <c r="N396" s="44">
        <f t="shared" si="53"/>
        <v>320.25349999999997</v>
      </c>
      <c r="O396" s="44">
        <f t="shared" si="54"/>
        <v>3631.2534999999998</v>
      </c>
      <c r="P396" s="45">
        <f t="shared" si="50"/>
        <v>36.060114200595827</v>
      </c>
      <c r="Q396" s="45">
        <f t="shared" si="55"/>
        <v>0.98141986486486477</v>
      </c>
      <c r="S396" s="43"/>
    </row>
    <row r="397" spans="1:19" x14ac:dyDescent="0.25">
      <c r="A397" s="72">
        <f t="shared" si="49"/>
        <v>40648</v>
      </c>
      <c r="B397" s="73" t="s">
        <v>18</v>
      </c>
      <c r="C397" s="73" t="s">
        <v>244</v>
      </c>
      <c r="D397" s="73" t="s">
        <v>245</v>
      </c>
      <c r="E397" s="73" t="s">
        <v>277</v>
      </c>
      <c r="F397" s="73" t="s">
        <v>278</v>
      </c>
      <c r="G397" s="73" t="s">
        <v>34</v>
      </c>
      <c r="H397" t="s">
        <v>38</v>
      </c>
      <c r="I397">
        <v>615</v>
      </c>
      <c r="J397" s="43">
        <v>2921</v>
      </c>
      <c r="K397" s="16">
        <v>0.4</v>
      </c>
      <c r="L397" s="16">
        <f t="shared" si="51"/>
        <v>29.006951340615689</v>
      </c>
      <c r="M397" s="16">
        <f t="shared" si="52"/>
        <v>0.7894594594594595</v>
      </c>
      <c r="N397" s="44">
        <f t="shared" si="53"/>
        <v>246</v>
      </c>
      <c r="O397" s="44">
        <f t="shared" si="54"/>
        <v>3167</v>
      </c>
      <c r="P397" s="45">
        <f t="shared" si="50"/>
        <v>31.449851042701091</v>
      </c>
      <c r="Q397" s="45">
        <f t="shared" si="55"/>
        <v>0.85594594594594597</v>
      </c>
      <c r="S397" s="43"/>
    </row>
    <row r="398" spans="1:19" x14ac:dyDescent="0.25">
      <c r="A398" s="72">
        <f t="shared" si="49"/>
        <v>40648</v>
      </c>
      <c r="B398" s="73" t="s">
        <v>18</v>
      </c>
      <c r="C398" s="73" t="s">
        <v>248</v>
      </c>
      <c r="D398" s="73" t="s">
        <v>249</v>
      </c>
      <c r="E398" s="73" t="s">
        <v>268</v>
      </c>
      <c r="F398" s="73" t="s">
        <v>269</v>
      </c>
      <c r="G398" s="73" t="s">
        <v>34</v>
      </c>
      <c r="H398" t="s">
        <v>38</v>
      </c>
      <c r="I398">
        <v>872</v>
      </c>
      <c r="J398" s="43">
        <v>3830</v>
      </c>
      <c r="K398" s="16">
        <v>0.4</v>
      </c>
      <c r="L398" s="16">
        <f t="shared" si="51"/>
        <v>38.033763654419069</v>
      </c>
      <c r="M398" s="16">
        <f t="shared" si="52"/>
        <v>1.0351351351351352</v>
      </c>
      <c r="N398" s="44">
        <f t="shared" si="53"/>
        <v>348.8</v>
      </c>
      <c r="O398" s="44">
        <f t="shared" si="54"/>
        <v>4178.8</v>
      </c>
      <c r="P398" s="45">
        <f t="shared" si="50"/>
        <v>41.497517378351539</v>
      </c>
      <c r="Q398" s="45">
        <f t="shared" si="55"/>
        <v>1.1294054054054055</v>
      </c>
      <c r="S398" s="43"/>
    </row>
    <row r="399" spans="1:19" x14ac:dyDescent="0.25">
      <c r="A399" s="72">
        <f t="shared" si="49"/>
        <v>40648</v>
      </c>
      <c r="B399" s="73" t="s">
        <v>18</v>
      </c>
      <c r="C399" s="73" t="s">
        <v>248</v>
      </c>
      <c r="D399" s="73" t="s">
        <v>249</v>
      </c>
      <c r="E399" s="73" t="s">
        <v>277</v>
      </c>
      <c r="F399" s="73" t="s">
        <v>278</v>
      </c>
      <c r="G399" s="73" t="s">
        <v>34</v>
      </c>
      <c r="H399" t="s">
        <v>38</v>
      </c>
      <c r="I399">
        <v>417</v>
      </c>
      <c r="J399" s="43">
        <v>2613</v>
      </c>
      <c r="K399" s="16">
        <v>0.4</v>
      </c>
      <c r="L399" s="16">
        <f t="shared" si="51"/>
        <v>25.948361469712015</v>
      </c>
      <c r="M399" s="16">
        <f t="shared" si="52"/>
        <v>0.70621621621621622</v>
      </c>
      <c r="N399" s="44">
        <f t="shared" si="53"/>
        <v>166.8</v>
      </c>
      <c r="O399" s="44">
        <f t="shared" si="54"/>
        <v>2779.8</v>
      </c>
      <c r="P399" s="45">
        <f t="shared" si="50"/>
        <v>27.604766633565045</v>
      </c>
      <c r="Q399" s="45">
        <f t="shared" si="55"/>
        <v>0.75129729729729733</v>
      </c>
      <c r="S399" s="43"/>
    </row>
    <row r="400" spans="1:19" x14ac:dyDescent="0.25">
      <c r="A400" s="72">
        <f t="shared" si="49"/>
        <v>40648</v>
      </c>
      <c r="B400" s="73" t="s">
        <v>18</v>
      </c>
      <c r="C400" s="73" t="s">
        <v>242</v>
      </c>
      <c r="D400" s="73" t="s">
        <v>243</v>
      </c>
      <c r="E400" s="73" t="s">
        <v>265</v>
      </c>
      <c r="F400" s="73" t="s">
        <v>266</v>
      </c>
      <c r="G400" s="73" t="s">
        <v>34</v>
      </c>
      <c r="H400" t="s">
        <v>36</v>
      </c>
      <c r="I400">
        <v>1006</v>
      </c>
      <c r="J400" s="43">
        <v>3156</v>
      </c>
      <c r="K400" s="16">
        <v>0.3</v>
      </c>
      <c r="L400" s="16">
        <f t="shared" si="51"/>
        <v>31.340615690168818</v>
      </c>
      <c r="M400" s="16">
        <f t="shared" si="52"/>
        <v>0.85297297297297292</v>
      </c>
      <c r="N400" s="44">
        <f t="shared" si="53"/>
        <v>301.8</v>
      </c>
      <c r="O400" s="44">
        <f t="shared" si="54"/>
        <v>3457.8</v>
      </c>
      <c r="P400" s="45">
        <f t="shared" si="50"/>
        <v>34.337636544190666</v>
      </c>
      <c r="Q400" s="45">
        <f t="shared" si="55"/>
        <v>0.93454054054054059</v>
      </c>
      <c r="S400" s="43"/>
    </row>
    <row r="401" spans="1:19" x14ac:dyDescent="0.25">
      <c r="A401" s="72">
        <f t="shared" si="49"/>
        <v>40648</v>
      </c>
      <c r="B401" s="73" t="s">
        <v>0</v>
      </c>
      <c r="C401" s="73" t="s">
        <v>252</v>
      </c>
      <c r="D401" s="73" t="s">
        <v>117</v>
      </c>
      <c r="E401" s="73" t="s">
        <v>279</v>
      </c>
      <c r="F401" s="73" t="s">
        <v>280</v>
      </c>
      <c r="G401" s="73" t="s">
        <v>35</v>
      </c>
      <c r="H401" t="s">
        <v>37</v>
      </c>
      <c r="I401">
        <v>880</v>
      </c>
      <c r="J401" s="43">
        <v>3239</v>
      </c>
      <c r="K401" s="16">
        <v>0.28000000000000003</v>
      </c>
      <c r="L401" s="16">
        <f t="shared" si="51"/>
        <v>32.164846077457796</v>
      </c>
      <c r="M401" s="16">
        <f t="shared" si="52"/>
        <v>0.87540540540540546</v>
      </c>
      <c r="N401" s="44">
        <f t="shared" si="53"/>
        <v>246.40000000000003</v>
      </c>
      <c r="O401" s="44">
        <f t="shared" si="54"/>
        <v>3485.4</v>
      </c>
      <c r="P401" s="45">
        <f t="shared" si="50"/>
        <v>34.611717974180735</v>
      </c>
      <c r="Q401" s="45">
        <f t="shared" si="55"/>
        <v>0.94200000000000006</v>
      </c>
      <c r="S401" s="43"/>
    </row>
    <row r="402" spans="1:19" x14ac:dyDescent="0.25">
      <c r="A402" s="72">
        <f t="shared" si="49"/>
        <v>40648</v>
      </c>
      <c r="B402" s="73" t="s">
        <v>0</v>
      </c>
      <c r="C402" s="73" t="s">
        <v>359</v>
      </c>
      <c r="D402" s="73" t="s">
        <v>235</v>
      </c>
      <c r="E402" s="73" t="s">
        <v>267</v>
      </c>
      <c r="F402" s="73" t="s">
        <v>241</v>
      </c>
      <c r="G402" s="73" t="s">
        <v>35</v>
      </c>
      <c r="H402" t="s">
        <v>37</v>
      </c>
      <c r="I402">
        <v>685</v>
      </c>
      <c r="J402" s="43">
        <v>3144</v>
      </c>
      <c r="K402" s="16">
        <v>0.28000000000000003</v>
      </c>
      <c r="L402" s="16">
        <f t="shared" si="51"/>
        <v>31.221449851042699</v>
      </c>
      <c r="M402" s="16">
        <f t="shared" si="52"/>
        <v>0.84972972972972971</v>
      </c>
      <c r="N402" s="44">
        <f t="shared" si="53"/>
        <v>191.8</v>
      </c>
      <c r="O402" s="44">
        <f t="shared" si="54"/>
        <v>3335.8</v>
      </c>
      <c r="P402" s="45">
        <f t="shared" si="50"/>
        <v>33.126117179741811</v>
      </c>
      <c r="Q402" s="45">
        <f t="shared" si="55"/>
        <v>0.90156756756756762</v>
      </c>
      <c r="S402" s="43"/>
    </row>
    <row r="403" spans="1:19" x14ac:dyDescent="0.25">
      <c r="A403" s="72">
        <f t="shared" si="49"/>
        <v>40648</v>
      </c>
      <c r="B403" s="73" t="s">
        <v>0</v>
      </c>
      <c r="C403" s="73" t="s">
        <v>253</v>
      </c>
      <c r="D403" s="73" t="s">
        <v>243</v>
      </c>
      <c r="E403" s="73" t="s">
        <v>281</v>
      </c>
      <c r="F403" s="73" t="s">
        <v>282</v>
      </c>
      <c r="G403" s="73" t="s">
        <v>35</v>
      </c>
      <c r="H403" t="s">
        <v>38</v>
      </c>
      <c r="I403">
        <v>812</v>
      </c>
      <c r="J403" s="43">
        <v>3497</v>
      </c>
      <c r="K403" s="16">
        <v>0.4</v>
      </c>
      <c r="L403" s="16">
        <f t="shared" si="51"/>
        <v>34.726911618669313</v>
      </c>
      <c r="M403" s="16">
        <f t="shared" si="52"/>
        <v>0.94513513513513514</v>
      </c>
      <c r="N403" s="44">
        <f t="shared" si="53"/>
        <v>324.8</v>
      </c>
      <c r="O403" s="44">
        <f t="shared" si="54"/>
        <v>3821.8</v>
      </c>
      <c r="P403" s="45">
        <f t="shared" si="50"/>
        <v>37.952333664349553</v>
      </c>
      <c r="Q403" s="45">
        <f t="shared" si="55"/>
        <v>1.032918918918919</v>
      </c>
      <c r="S403" s="43"/>
    </row>
    <row r="404" spans="1:19" x14ac:dyDescent="0.25">
      <c r="A404" s="72">
        <f t="shared" si="49"/>
        <v>40648</v>
      </c>
      <c r="B404" s="73" t="s">
        <v>0</v>
      </c>
      <c r="C404" s="73" t="s">
        <v>236</v>
      </c>
      <c r="D404" s="73" t="s">
        <v>237</v>
      </c>
      <c r="E404" s="73" t="s">
        <v>279</v>
      </c>
      <c r="F404" s="73" t="s">
        <v>280</v>
      </c>
      <c r="G404" s="73" t="s">
        <v>35</v>
      </c>
      <c r="H404" t="s">
        <v>37</v>
      </c>
      <c r="I404">
        <v>1520</v>
      </c>
      <c r="J404" s="43">
        <v>4702</v>
      </c>
      <c r="K404" s="16">
        <v>0.28000000000000003</v>
      </c>
      <c r="L404" s="16">
        <f t="shared" si="51"/>
        <v>46.693147964250244</v>
      </c>
      <c r="M404" s="16">
        <f t="shared" si="52"/>
        <v>1.2708108108108107</v>
      </c>
      <c r="N404" s="44">
        <f t="shared" si="53"/>
        <v>425.6</v>
      </c>
      <c r="O404" s="44">
        <f t="shared" si="54"/>
        <v>5127.6000000000004</v>
      </c>
      <c r="P404" s="45">
        <f t="shared" si="50"/>
        <v>50.919563058589873</v>
      </c>
      <c r="Q404" s="45">
        <f t="shared" si="55"/>
        <v>1.385837837837838</v>
      </c>
      <c r="S404" s="43"/>
    </row>
    <row r="405" spans="1:19" x14ac:dyDescent="0.25">
      <c r="A405" s="72">
        <f t="shared" si="49"/>
        <v>40648</v>
      </c>
      <c r="B405" s="73" t="s">
        <v>0</v>
      </c>
      <c r="C405" s="73" t="s">
        <v>236</v>
      </c>
      <c r="D405" s="73" t="s">
        <v>237</v>
      </c>
      <c r="E405" s="73" t="s">
        <v>267</v>
      </c>
      <c r="F405" s="73" t="s">
        <v>241</v>
      </c>
      <c r="G405" s="73" t="s">
        <v>35</v>
      </c>
      <c r="H405" t="s">
        <v>37</v>
      </c>
      <c r="I405">
        <v>1583</v>
      </c>
      <c r="J405" s="43">
        <f>2856+2792</f>
        <v>5648</v>
      </c>
      <c r="K405" s="16">
        <v>0.28000000000000003</v>
      </c>
      <c r="L405" s="16">
        <f t="shared" si="51"/>
        <v>56.08738828202582</v>
      </c>
      <c r="M405" s="16">
        <f t="shared" si="52"/>
        <v>1.5264864864864864</v>
      </c>
      <c r="N405" s="44">
        <f t="shared" si="53"/>
        <v>443.24000000000007</v>
      </c>
      <c r="O405" s="44">
        <f t="shared" si="54"/>
        <v>6091.24</v>
      </c>
      <c r="P405" s="45">
        <f t="shared" si="50"/>
        <v>60.488977159880832</v>
      </c>
      <c r="Q405" s="45">
        <f t="shared" si="55"/>
        <v>1.6462810810810811</v>
      </c>
      <c r="S405" s="43"/>
    </row>
    <row r="406" spans="1:19" x14ac:dyDescent="0.25">
      <c r="A406" s="72">
        <f t="shared" si="49"/>
        <v>40648</v>
      </c>
      <c r="B406" s="73" t="s">
        <v>0</v>
      </c>
      <c r="C406" s="73" t="s">
        <v>358</v>
      </c>
      <c r="D406" s="73" t="s">
        <v>235</v>
      </c>
      <c r="E406" s="73" t="s">
        <v>279</v>
      </c>
      <c r="F406" s="73" t="s">
        <v>280</v>
      </c>
      <c r="G406" s="73" t="s">
        <v>35</v>
      </c>
      <c r="H406" t="s">
        <v>36</v>
      </c>
      <c r="I406">
        <v>1599</v>
      </c>
      <c r="J406" s="43">
        <v>4619</v>
      </c>
      <c r="K406" s="16">
        <v>0.3</v>
      </c>
      <c r="L406" s="16">
        <f t="shared" si="51"/>
        <v>45.868917576961273</v>
      </c>
      <c r="M406" s="16">
        <f t="shared" si="52"/>
        <v>1.2483783783783784</v>
      </c>
      <c r="N406" s="44">
        <f t="shared" si="53"/>
        <v>479.7</v>
      </c>
      <c r="O406" s="44">
        <f t="shared" si="54"/>
        <v>5098.7</v>
      </c>
      <c r="P406" s="45">
        <f t="shared" si="50"/>
        <v>50.632571996027799</v>
      </c>
      <c r="Q406" s="45">
        <f t="shared" si="55"/>
        <v>1.378027027027027</v>
      </c>
      <c r="S406" s="43"/>
    </row>
    <row r="407" spans="1:19" x14ac:dyDescent="0.25">
      <c r="A407" s="72">
        <f t="shared" si="49"/>
        <v>40648</v>
      </c>
      <c r="B407" s="73" t="s">
        <v>67</v>
      </c>
      <c r="C407" s="73" t="s">
        <v>250</v>
      </c>
      <c r="D407" s="73" t="s">
        <v>251</v>
      </c>
      <c r="E407" s="73" t="s">
        <v>279</v>
      </c>
      <c r="F407" s="73" t="s">
        <v>280</v>
      </c>
      <c r="G407" s="73" t="s">
        <v>35</v>
      </c>
      <c r="H407" t="s">
        <v>37</v>
      </c>
      <c r="I407">
        <v>1851</v>
      </c>
      <c r="J407" s="43">
        <v>4680</v>
      </c>
      <c r="K407" s="16">
        <v>0.28000000000000003</v>
      </c>
      <c r="L407" s="16">
        <f t="shared" si="51"/>
        <v>46.474677259185697</v>
      </c>
      <c r="M407" s="16">
        <f t="shared" si="52"/>
        <v>1.1805405405405405</v>
      </c>
      <c r="N407" s="44">
        <f t="shared" si="53"/>
        <v>518.28000000000009</v>
      </c>
      <c r="O407" s="44">
        <f t="shared" si="54"/>
        <v>5198.28</v>
      </c>
      <c r="P407" s="45">
        <f t="shared" si="50"/>
        <v>51.621449851042698</v>
      </c>
      <c r="Q407" s="45">
        <f t="shared" si="55"/>
        <v>1.3112778378378378</v>
      </c>
      <c r="S407" s="43"/>
    </row>
    <row r="408" spans="1:19" x14ac:dyDescent="0.25">
      <c r="A408" s="72">
        <f t="shared" si="49"/>
        <v>40648</v>
      </c>
      <c r="B408" s="73" t="s">
        <v>67</v>
      </c>
      <c r="C408" s="73" t="s">
        <v>238</v>
      </c>
      <c r="D408" s="73" t="s">
        <v>239</v>
      </c>
      <c r="E408" s="73" t="s">
        <v>283</v>
      </c>
      <c r="F408" s="73" t="s">
        <v>284</v>
      </c>
      <c r="G408" s="73" t="s">
        <v>35</v>
      </c>
      <c r="H408" t="s">
        <v>37</v>
      </c>
      <c r="I408">
        <v>1695</v>
      </c>
      <c r="J408" s="43">
        <v>4640</v>
      </c>
      <c r="K408" s="16">
        <v>0.28000000000000003</v>
      </c>
      <c r="L408" s="16">
        <f t="shared" si="51"/>
        <v>46.077457795431975</v>
      </c>
      <c r="M408" s="16">
        <f t="shared" si="52"/>
        <v>1.1704504504504505</v>
      </c>
      <c r="N408" s="44">
        <f t="shared" si="53"/>
        <v>474.6</v>
      </c>
      <c r="O408" s="44">
        <f t="shared" si="54"/>
        <v>5114.6000000000004</v>
      </c>
      <c r="P408" s="45">
        <f t="shared" si="50"/>
        <v>50.790466732869916</v>
      </c>
      <c r="Q408" s="45">
        <f t="shared" si="55"/>
        <v>1.2901693693693694</v>
      </c>
      <c r="S408" s="43"/>
    </row>
    <row r="409" spans="1:19" x14ac:dyDescent="0.25">
      <c r="A409" s="72">
        <f t="shared" si="49"/>
        <v>40648</v>
      </c>
      <c r="B409" s="73" t="s">
        <v>67</v>
      </c>
      <c r="C409" s="73" t="s">
        <v>242</v>
      </c>
      <c r="D409" s="73" t="s">
        <v>243</v>
      </c>
      <c r="E409" s="73" t="s">
        <v>265</v>
      </c>
      <c r="F409" s="73" t="s">
        <v>266</v>
      </c>
      <c r="G409" s="73" t="s">
        <v>35</v>
      </c>
      <c r="H409" t="s">
        <v>36</v>
      </c>
      <c r="I409">
        <v>1006</v>
      </c>
      <c r="J409" s="43">
        <v>2677</v>
      </c>
      <c r="K409" s="16">
        <v>0.3</v>
      </c>
      <c r="L409" s="16">
        <f t="shared" si="51"/>
        <v>26.583912611717974</v>
      </c>
      <c r="M409" s="16">
        <f t="shared" si="52"/>
        <v>0.67527927927927933</v>
      </c>
      <c r="N409" s="44">
        <f t="shared" si="53"/>
        <v>301.8</v>
      </c>
      <c r="O409" s="44">
        <f t="shared" si="54"/>
        <v>2978.8</v>
      </c>
      <c r="P409" s="45">
        <f t="shared" si="50"/>
        <v>29.580933465739822</v>
      </c>
      <c r="Q409" s="45">
        <f t="shared" si="55"/>
        <v>0.75140900900900909</v>
      </c>
      <c r="S409" s="43"/>
    </row>
    <row r="410" spans="1:19" x14ac:dyDescent="0.25">
      <c r="A410" s="72">
        <f t="shared" si="49"/>
        <v>40648</v>
      </c>
      <c r="B410" s="73" t="s">
        <v>67</v>
      </c>
      <c r="C410" s="73" t="s">
        <v>254</v>
      </c>
      <c r="D410" s="73" t="s">
        <v>255</v>
      </c>
      <c r="E410" s="73" t="s">
        <v>267</v>
      </c>
      <c r="F410" s="73" t="s">
        <v>241</v>
      </c>
      <c r="G410" s="73" t="s">
        <v>35</v>
      </c>
      <c r="H410" t="s">
        <v>37</v>
      </c>
      <c r="I410">
        <v>988</v>
      </c>
      <c r="J410" s="43">
        <v>3190</v>
      </c>
      <c r="K410" s="16">
        <v>0.28000000000000003</v>
      </c>
      <c r="L410" s="16">
        <f t="shared" si="51"/>
        <v>31.678252234359483</v>
      </c>
      <c r="M410" s="16">
        <f t="shared" si="52"/>
        <v>0.80468468468468468</v>
      </c>
      <c r="N410" s="44">
        <f t="shared" si="53"/>
        <v>276.64000000000004</v>
      </c>
      <c r="O410" s="44">
        <f t="shared" si="54"/>
        <v>3466.64</v>
      </c>
      <c r="P410" s="45">
        <f t="shared" si="50"/>
        <v>34.425422045680236</v>
      </c>
      <c r="Q410" s="45">
        <f t="shared" si="55"/>
        <v>0.87446774774774771</v>
      </c>
      <c r="S410" s="43"/>
    </row>
    <row r="411" spans="1:19" x14ac:dyDescent="0.25">
      <c r="A411" s="72">
        <f t="shared" si="49"/>
        <v>40648</v>
      </c>
      <c r="B411" s="73" t="s">
        <v>67</v>
      </c>
      <c r="C411" s="73" t="s">
        <v>246</v>
      </c>
      <c r="D411" s="73" t="s">
        <v>247</v>
      </c>
      <c r="E411" s="73" t="s">
        <v>240</v>
      </c>
      <c r="F411" s="73" t="s">
        <v>241</v>
      </c>
      <c r="G411" s="73" t="s">
        <v>35</v>
      </c>
      <c r="H411" t="s">
        <v>36</v>
      </c>
      <c r="I411">
        <v>787</v>
      </c>
      <c r="J411" s="43">
        <v>3330</v>
      </c>
      <c r="K411" s="16">
        <v>0.3</v>
      </c>
      <c r="L411" s="16">
        <f t="shared" si="51"/>
        <v>33.068520357497519</v>
      </c>
      <c r="M411" s="16">
        <f t="shared" si="52"/>
        <v>0.84</v>
      </c>
      <c r="N411" s="44">
        <f t="shared" si="53"/>
        <v>236.1</v>
      </c>
      <c r="O411" s="44">
        <f t="shared" si="54"/>
        <v>3566.1</v>
      </c>
      <c r="P411" s="45">
        <f t="shared" si="50"/>
        <v>35.413108242303871</v>
      </c>
      <c r="Q411" s="45">
        <f t="shared" si="55"/>
        <v>0.89955675675675673</v>
      </c>
      <c r="S411" s="43"/>
    </row>
    <row r="412" spans="1:19" x14ac:dyDescent="0.25">
      <c r="A412" s="72">
        <f t="shared" si="49"/>
        <v>40648</v>
      </c>
      <c r="B412" s="73" t="s">
        <v>67</v>
      </c>
      <c r="C412" s="73" t="s">
        <v>250</v>
      </c>
      <c r="D412" s="73" t="s">
        <v>251</v>
      </c>
      <c r="E412" s="73" t="s">
        <v>283</v>
      </c>
      <c r="F412" s="73" t="s">
        <v>284</v>
      </c>
      <c r="G412" s="73" t="s">
        <v>35</v>
      </c>
      <c r="H412" t="s">
        <v>37</v>
      </c>
      <c r="I412">
        <v>1836</v>
      </c>
      <c r="J412" s="43">
        <v>4680</v>
      </c>
      <c r="K412" s="16">
        <v>0.28000000000000003</v>
      </c>
      <c r="L412" s="16">
        <f t="shared" si="51"/>
        <v>46.474677259185697</v>
      </c>
      <c r="M412" s="16">
        <f t="shared" si="52"/>
        <v>1.1805405405405405</v>
      </c>
      <c r="N412" s="44">
        <f t="shared" si="53"/>
        <v>514.08000000000004</v>
      </c>
      <c r="O412" s="44">
        <f t="shared" si="54"/>
        <v>5194.08</v>
      </c>
      <c r="P412" s="45">
        <f t="shared" si="50"/>
        <v>51.579741807348555</v>
      </c>
      <c r="Q412" s="45">
        <f t="shared" si="55"/>
        <v>1.3102183783783783</v>
      </c>
      <c r="S412" s="43"/>
    </row>
    <row r="413" spans="1:19" x14ac:dyDescent="0.25">
      <c r="A413" s="72">
        <f t="shared" si="49"/>
        <v>40648</v>
      </c>
      <c r="B413" s="73" t="s">
        <v>67</v>
      </c>
      <c r="C413" s="73" t="s">
        <v>256</v>
      </c>
      <c r="D413" s="73" t="s">
        <v>247</v>
      </c>
      <c r="E413" s="73" t="s">
        <v>285</v>
      </c>
      <c r="F413" s="73" t="s">
        <v>264</v>
      </c>
      <c r="G413" s="73" t="s">
        <v>35</v>
      </c>
      <c r="H413" t="s">
        <v>37</v>
      </c>
      <c r="I413">
        <v>1899</v>
      </c>
      <c r="J413" s="43">
        <v>4080</v>
      </c>
      <c r="K413" s="16">
        <v>0.28000000000000003</v>
      </c>
      <c r="L413" s="16">
        <f t="shared" si="51"/>
        <v>40.51638530287984</v>
      </c>
      <c r="M413" s="16">
        <f t="shared" si="52"/>
        <v>1.0291891891891891</v>
      </c>
      <c r="N413" s="44">
        <f t="shared" si="53"/>
        <v>531.72</v>
      </c>
      <c r="O413" s="44">
        <f t="shared" si="54"/>
        <v>4611.72</v>
      </c>
      <c r="P413" s="45">
        <f t="shared" si="50"/>
        <v>45.796623634558095</v>
      </c>
      <c r="Q413" s="45">
        <f t="shared" si="55"/>
        <v>1.1633167567567568</v>
      </c>
      <c r="S413" s="43"/>
    </row>
    <row r="414" spans="1:19" x14ac:dyDescent="0.25">
      <c r="A414" s="72">
        <f t="shared" si="49"/>
        <v>40648</v>
      </c>
      <c r="B414" s="73" t="s">
        <v>18</v>
      </c>
      <c r="C414" s="73" t="s">
        <v>238</v>
      </c>
      <c r="D414" s="73" t="s">
        <v>239</v>
      </c>
      <c r="E414" s="73" t="s">
        <v>283</v>
      </c>
      <c r="F414" s="73" t="s">
        <v>284</v>
      </c>
      <c r="G414" s="73" t="s">
        <v>35</v>
      </c>
      <c r="H414" t="s">
        <v>37</v>
      </c>
      <c r="I414">
        <v>1695</v>
      </c>
      <c r="J414" s="43">
        <v>4840</v>
      </c>
      <c r="K414" s="16">
        <v>0.28000000000000003</v>
      </c>
      <c r="L414" s="16">
        <f t="shared" si="51"/>
        <v>48.063555114200597</v>
      </c>
      <c r="M414" s="16">
        <f t="shared" si="52"/>
        <v>1.3081081081081081</v>
      </c>
      <c r="N414" s="44">
        <f t="shared" si="53"/>
        <v>474.6</v>
      </c>
      <c r="O414" s="44">
        <f t="shared" si="54"/>
        <v>5314.6</v>
      </c>
      <c r="P414" s="45">
        <f t="shared" si="50"/>
        <v>52.77656405163853</v>
      </c>
      <c r="Q414" s="45">
        <f t="shared" si="55"/>
        <v>1.4363783783783786</v>
      </c>
      <c r="S414" s="43"/>
    </row>
    <row r="415" spans="1:19" x14ac:dyDescent="0.25">
      <c r="A415" s="72">
        <f t="shared" si="49"/>
        <v>40648</v>
      </c>
      <c r="B415" s="73" t="s">
        <v>18</v>
      </c>
      <c r="C415" s="73" t="s">
        <v>250</v>
      </c>
      <c r="D415" s="73" t="s">
        <v>251</v>
      </c>
      <c r="E415" s="73" t="s">
        <v>279</v>
      </c>
      <c r="F415" s="73" t="s">
        <v>280</v>
      </c>
      <c r="G415" s="73" t="s">
        <v>35</v>
      </c>
      <c r="H415" t="s">
        <v>37</v>
      </c>
      <c r="I415">
        <v>1851</v>
      </c>
      <c r="J415" s="43">
        <v>4830</v>
      </c>
      <c r="K415" s="16">
        <v>0.28000000000000003</v>
      </c>
      <c r="L415" s="16">
        <f t="shared" si="51"/>
        <v>47.964250248262161</v>
      </c>
      <c r="M415" s="16">
        <f t="shared" si="52"/>
        <v>1.3054054054054054</v>
      </c>
      <c r="N415" s="44">
        <f t="shared" si="53"/>
        <v>518.28000000000009</v>
      </c>
      <c r="O415" s="44">
        <f t="shared" si="54"/>
        <v>5348.28</v>
      </c>
      <c r="P415" s="45">
        <f t="shared" si="50"/>
        <v>53.111022840119162</v>
      </c>
      <c r="Q415" s="45">
        <f t="shared" si="55"/>
        <v>1.445481081081081</v>
      </c>
      <c r="S415" s="43"/>
    </row>
    <row r="416" spans="1:19" x14ac:dyDescent="0.25">
      <c r="A416" s="72">
        <f t="shared" si="49"/>
        <v>40648</v>
      </c>
      <c r="B416" s="73" t="s">
        <v>18</v>
      </c>
      <c r="C416" s="73" t="s">
        <v>257</v>
      </c>
      <c r="D416" s="73" t="s">
        <v>237</v>
      </c>
      <c r="E416" s="73" t="s">
        <v>283</v>
      </c>
      <c r="F416" s="73" t="s">
        <v>284</v>
      </c>
      <c r="G416" s="73" t="s">
        <v>35</v>
      </c>
      <c r="H416" t="s">
        <v>37</v>
      </c>
      <c r="I416">
        <v>1507</v>
      </c>
      <c r="J416" s="43">
        <v>4730</v>
      </c>
      <c r="K416" s="16">
        <v>0.28000000000000003</v>
      </c>
      <c r="L416" s="16">
        <f t="shared" si="51"/>
        <v>46.971201588877854</v>
      </c>
      <c r="M416" s="16">
        <f t="shared" si="52"/>
        <v>1.2783783783783784</v>
      </c>
      <c r="N416" s="44">
        <f t="shared" si="53"/>
        <v>421.96000000000004</v>
      </c>
      <c r="O416" s="44">
        <f t="shared" si="54"/>
        <v>5151.96</v>
      </c>
      <c r="P416" s="45">
        <f t="shared" si="50"/>
        <v>51.161469712015887</v>
      </c>
      <c r="Q416" s="45">
        <f t="shared" si="55"/>
        <v>1.3924216216216216</v>
      </c>
      <c r="S416" s="43"/>
    </row>
    <row r="417" spans="1:20" x14ac:dyDescent="0.25">
      <c r="A417" s="72">
        <f t="shared" si="49"/>
        <v>40648</v>
      </c>
      <c r="B417" s="73" t="s">
        <v>18</v>
      </c>
      <c r="C417" s="73" t="s">
        <v>256</v>
      </c>
      <c r="D417" s="73" t="s">
        <v>247</v>
      </c>
      <c r="E417" s="73" t="s">
        <v>265</v>
      </c>
      <c r="F417" s="73" t="s">
        <v>266</v>
      </c>
      <c r="G417" s="73" t="s">
        <v>35</v>
      </c>
      <c r="H417" t="s">
        <v>36</v>
      </c>
      <c r="I417">
        <v>1160</v>
      </c>
      <c r="J417" s="43">
        <v>3510</v>
      </c>
      <c r="K417" s="16">
        <v>0.3</v>
      </c>
      <c r="L417" s="16">
        <f t="shared" si="51"/>
        <v>34.856007944389276</v>
      </c>
      <c r="M417" s="16">
        <f t="shared" si="52"/>
        <v>0.94864864864864862</v>
      </c>
      <c r="N417" s="44">
        <f t="shared" si="53"/>
        <v>348</v>
      </c>
      <c r="O417" s="44">
        <f t="shared" si="54"/>
        <v>3858</v>
      </c>
      <c r="P417" s="45">
        <f t="shared" si="50"/>
        <v>38.311817279046672</v>
      </c>
      <c r="Q417" s="45">
        <f t="shared" si="55"/>
        <v>1.0427027027027027</v>
      </c>
      <c r="S417" s="43"/>
    </row>
    <row r="418" spans="1:20" x14ac:dyDescent="0.25">
      <c r="A418" s="72">
        <f t="shared" si="49"/>
        <v>40648</v>
      </c>
      <c r="B418" s="73" t="s">
        <v>18</v>
      </c>
      <c r="C418" s="73" t="s">
        <v>244</v>
      </c>
      <c r="D418" s="73" t="s">
        <v>245</v>
      </c>
      <c r="E418" s="73" t="s">
        <v>277</v>
      </c>
      <c r="F418" s="73" t="s">
        <v>278</v>
      </c>
      <c r="G418" s="73" t="s">
        <v>35</v>
      </c>
      <c r="H418" t="s">
        <v>38</v>
      </c>
      <c r="I418">
        <v>615</v>
      </c>
      <c r="J418" s="43">
        <v>2536</v>
      </c>
      <c r="K418" s="16">
        <v>0.4</v>
      </c>
      <c r="L418" s="16">
        <f t="shared" si="51"/>
        <v>25.183714001986097</v>
      </c>
      <c r="M418" s="16">
        <f t="shared" si="52"/>
        <v>0.6854054054054054</v>
      </c>
      <c r="N418" s="44">
        <f t="shared" si="53"/>
        <v>246</v>
      </c>
      <c r="O418" s="44">
        <f t="shared" si="54"/>
        <v>2782</v>
      </c>
      <c r="P418" s="45">
        <f t="shared" si="50"/>
        <v>27.626613704071499</v>
      </c>
      <c r="Q418" s="45">
        <f t="shared" si="55"/>
        <v>0.75189189189189187</v>
      </c>
      <c r="S418" s="43"/>
    </row>
    <row r="419" spans="1:20" x14ac:dyDescent="0.25">
      <c r="A419" s="74">
        <f t="shared" si="49"/>
        <v>40648</v>
      </c>
      <c r="B419" s="75" t="s">
        <v>18</v>
      </c>
      <c r="C419" s="75" t="s">
        <v>258</v>
      </c>
      <c r="D419" s="75" t="s">
        <v>255</v>
      </c>
      <c r="E419" s="75" t="s">
        <v>279</v>
      </c>
      <c r="F419" s="75" t="s">
        <v>280</v>
      </c>
      <c r="G419" s="75" t="s">
        <v>35</v>
      </c>
      <c r="H419" s="76" t="s">
        <v>36</v>
      </c>
      <c r="I419" s="76">
        <v>1637</v>
      </c>
      <c r="J419" s="46">
        <v>4520</v>
      </c>
      <c r="K419" s="78">
        <v>0.3</v>
      </c>
      <c r="L419" s="78">
        <f t="shared" si="51"/>
        <v>44.885799404170804</v>
      </c>
      <c r="M419" s="78">
        <f t="shared" si="52"/>
        <v>1.2216216216216216</v>
      </c>
      <c r="N419" s="47">
        <f t="shared" si="53"/>
        <v>491.09999999999997</v>
      </c>
      <c r="O419" s="47">
        <f t="shared" si="54"/>
        <v>5011.1000000000004</v>
      </c>
      <c r="P419" s="48">
        <f>O419/100.7</f>
        <v>49.762661370407152</v>
      </c>
      <c r="Q419" s="48">
        <f t="shared" si="55"/>
        <v>1.3543513513513514</v>
      </c>
      <c r="R419" s="76"/>
      <c r="S419" s="46"/>
      <c r="T419" s="76"/>
    </row>
    <row r="420" spans="1:20" x14ac:dyDescent="0.25">
      <c r="A420" s="72">
        <f t="shared" si="49"/>
        <v>40678</v>
      </c>
      <c r="B420" s="73" t="s">
        <v>0</v>
      </c>
      <c r="C420" s="73" t="s">
        <v>359</v>
      </c>
      <c r="D420" s="73" t="s">
        <v>235</v>
      </c>
      <c r="E420" s="73" t="s">
        <v>260</v>
      </c>
      <c r="F420" s="73" t="s">
        <v>261</v>
      </c>
      <c r="G420" s="73" t="s">
        <v>34</v>
      </c>
      <c r="H420" t="s">
        <v>36</v>
      </c>
      <c r="I420">
        <v>506</v>
      </c>
      <c r="J420" s="44">
        <v>2883</v>
      </c>
      <c r="K420" s="16">
        <v>0.37</v>
      </c>
      <c r="L420" s="81">
        <f t="shared" si="51"/>
        <v>28.629592850049651</v>
      </c>
      <c r="M420" s="81">
        <f t="shared" si="52"/>
        <v>0.77918918918918922</v>
      </c>
      <c r="N420" s="49">
        <f t="shared" si="53"/>
        <v>187.22</v>
      </c>
      <c r="O420" s="49">
        <f t="shared" si="54"/>
        <v>3070.22</v>
      </c>
      <c r="P420" s="50">
        <f>O420/100.7</f>
        <v>30.488778550148954</v>
      </c>
      <c r="Q420" s="50">
        <f t="shared" si="55"/>
        <v>0.82978918918918909</v>
      </c>
      <c r="S420" s="43"/>
    </row>
    <row r="421" spans="1:20" x14ac:dyDescent="0.25">
      <c r="A421" s="72">
        <f t="shared" si="49"/>
        <v>40678</v>
      </c>
      <c r="B421" s="73" t="s">
        <v>0</v>
      </c>
      <c r="C421" s="73" t="s">
        <v>236</v>
      </c>
      <c r="D421" s="73" t="s">
        <v>237</v>
      </c>
      <c r="E421" s="73" t="s">
        <v>262</v>
      </c>
      <c r="F421" s="73" t="s">
        <v>251</v>
      </c>
      <c r="G421" s="73" t="s">
        <v>34</v>
      </c>
      <c r="H421" t="s">
        <v>37</v>
      </c>
      <c r="I421">
        <v>298</v>
      </c>
      <c r="J421" s="43">
        <f>-839+3661</f>
        <v>2822</v>
      </c>
      <c r="K421" s="16">
        <v>0.36</v>
      </c>
      <c r="L421" s="16">
        <f t="shared" si="51"/>
        <v>28.023833167825224</v>
      </c>
      <c r="M421" s="16">
        <f t="shared" si="52"/>
        <v>0.76270270270270268</v>
      </c>
      <c r="N421" s="44">
        <f t="shared" si="53"/>
        <v>107.28</v>
      </c>
      <c r="O421" s="44">
        <f t="shared" si="54"/>
        <v>2929.28</v>
      </c>
      <c r="P421" s="45">
        <f t="shared" ref="P421:P457" si="56">O421/100.7</f>
        <v>29.089175769612712</v>
      </c>
      <c r="Q421" s="45">
        <f t="shared" si="55"/>
        <v>0.79169729729729732</v>
      </c>
      <c r="S421" s="43"/>
    </row>
    <row r="422" spans="1:20" x14ac:dyDescent="0.25">
      <c r="A422" s="72">
        <f t="shared" si="49"/>
        <v>40678</v>
      </c>
      <c r="B422" s="73" t="s">
        <v>0</v>
      </c>
      <c r="C422" s="73" t="s">
        <v>359</v>
      </c>
      <c r="D422" s="73" t="s">
        <v>235</v>
      </c>
      <c r="E422" s="73" t="s">
        <v>263</v>
      </c>
      <c r="F422" s="73" t="s">
        <v>264</v>
      </c>
      <c r="G422" s="73" t="s">
        <v>34</v>
      </c>
      <c r="H422" t="s">
        <v>37</v>
      </c>
      <c r="I422">
        <v>1530</v>
      </c>
      <c r="J422" s="43">
        <v>5710</v>
      </c>
      <c r="K422" s="16">
        <v>0.36</v>
      </c>
      <c r="L422" s="16">
        <f t="shared" si="51"/>
        <v>56.703078450844089</v>
      </c>
      <c r="M422" s="16">
        <f t="shared" si="52"/>
        <v>1.5432432432432432</v>
      </c>
      <c r="N422" s="44">
        <f t="shared" si="53"/>
        <v>550.79999999999995</v>
      </c>
      <c r="O422" s="44">
        <f t="shared" si="54"/>
        <v>6260.8</v>
      </c>
      <c r="P422" s="45">
        <f t="shared" si="56"/>
        <v>62.17279046673287</v>
      </c>
      <c r="Q422" s="45">
        <f t="shared" si="55"/>
        <v>1.6921081081081082</v>
      </c>
      <c r="S422" s="43"/>
    </row>
    <row r="423" spans="1:20" x14ac:dyDescent="0.25">
      <c r="A423" s="72">
        <f t="shared" si="49"/>
        <v>40678</v>
      </c>
      <c r="B423" s="73" t="s">
        <v>0</v>
      </c>
      <c r="C423" s="73" t="s">
        <v>359</v>
      </c>
      <c r="D423" s="73" t="s">
        <v>235</v>
      </c>
      <c r="E423" s="73" t="s">
        <v>265</v>
      </c>
      <c r="F423" s="73" t="s">
        <v>266</v>
      </c>
      <c r="G423" s="73" t="s">
        <v>34</v>
      </c>
      <c r="H423" t="s">
        <v>36</v>
      </c>
      <c r="I423">
        <v>890</v>
      </c>
      <c r="J423" s="43">
        <v>3384</v>
      </c>
      <c r="K423" s="16">
        <v>0.37</v>
      </c>
      <c r="L423" s="16">
        <f t="shared" si="51"/>
        <v>33.604766633565042</v>
      </c>
      <c r="M423" s="16">
        <f t="shared" si="52"/>
        <v>0.91459459459459458</v>
      </c>
      <c r="N423" s="44">
        <f t="shared" si="53"/>
        <v>329.3</v>
      </c>
      <c r="O423" s="44">
        <f t="shared" si="54"/>
        <v>3713.3</v>
      </c>
      <c r="P423" s="45">
        <f t="shared" si="56"/>
        <v>36.874875868917577</v>
      </c>
      <c r="Q423" s="45">
        <f t="shared" si="55"/>
        <v>1.0035945945945945</v>
      </c>
      <c r="S423" s="43"/>
    </row>
    <row r="424" spans="1:20" x14ac:dyDescent="0.25">
      <c r="A424" s="72">
        <f t="shared" si="49"/>
        <v>40678</v>
      </c>
      <c r="B424" s="73" t="s">
        <v>0</v>
      </c>
      <c r="C424" s="73" t="s">
        <v>238</v>
      </c>
      <c r="D424" s="73" t="s">
        <v>239</v>
      </c>
      <c r="E424" s="73" t="s">
        <v>267</v>
      </c>
      <c r="F424" s="73" t="s">
        <v>241</v>
      </c>
      <c r="G424" s="73" t="s">
        <v>34</v>
      </c>
      <c r="H424" t="s">
        <v>37</v>
      </c>
      <c r="I424">
        <v>1256</v>
      </c>
      <c r="J424" s="43">
        <f>109+5301</f>
        <v>5410</v>
      </c>
      <c r="K424" s="16">
        <v>0.36</v>
      </c>
      <c r="L424" s="16">
        <f t="shared" si="51"/>
        <v>53.72393247269116</v>
      </c>
      <c r="M424" s="16">
        <f t="shared" si="52"/>
        <v>1.4621621621621621</v>
      </c>
      <c r="N424" s="44">
        <f t="shared" si="53"/>
        <v>452.15999999999997</v>
      </c>
      <c r="O424" s="44">
        <f t="shared" si="54"/>
        <v>5862.16</v>
      </c>
      <c r="P424" s="45">
        <f t="shared" si="56"/>
        <v>58.214101290963256</v>
      </c>
      <c r="Q424" s="45">
        <f t="shared" si="55"/>
        <v>1.5843675675675675</v>
      </c>
      <c r="S424" s="43"/>
    </row>
    <row r="425" spans="1:20" x14ac:dyDescent="0.25">
      <c r="A425" s="72">
        <f t="shared" ref="A425:A488" si="57">IF(B425&lt;&gt;"", DATE(2010, ROUNDUP((ROW(A425)-1)*(1/38), 0)+5, 15), "")</f>
        <v>40678</v>
      </c>
      <c r="B425" s="73" t="s">
        <v>0</v>
      </c>
      <c r="C425" s="73" t="s">
        <v>358</v>
      </c>
      <c r="D425" s="73" t="s">
        <v>235</v>
      </c>
      <c r="E425" s="73" t="s">
        <v>267</v>
      </c>
      <c r="F425" s="73" t="s">
        <v>241</v>
      </c>
      <c r="G425" s="73" t="s">
        <v>34</v>
      </c>
      <c r="H425" t="s">
        <v>36</v>
      </c>
      <c r="I425">
        <v>975</v>
      </c>
      <c r="J425" s="43">
        <v>3651</v>
      </c>
      <c r="K425" s="16">
        <v>0.37</v>
      </c>
      <c r="L425" s="16">
        <f t="shared" si="51"/>
        <v>36.25620655412115</v>
      </c>
      <c r="M425" s="16">
        <f t="shared" si="52"/>
        <v>0.98675675675675678</v>
      </c>
      <c r="N425" s="44">
        <f t="shared" si="53"/>
        <v>360.75</v>
      </c>
      <c r="O425" s="44">
        <f t="shared" si="54"/>
        <v>4011.75</v>
      </c>
      <c r="P425" s="45">
        <f t="shared" si="56"/>
        <v>39.838629592850047</v>
      </c>
      <c r="Q425" s="45">
        <f t="shared" si="55"/>
        <v>1.0842567567567567</v>
      </c>
      <c r="S425" s="43"/>
    </row>
    <row r="426" spans="1:20" x14ac:dyDescent="0.25">
      <c r="A426" s="72">
        <f t="shared" si="57"/>
        <v>40678</v>
      </c>
      <c r="B426" s="73" t="s">
        <v>0</v>
      </c>
      <c r="C426" s="73" t="s">
        <v>240</v>
      </c>
      <c r="D426" s="73" t="s">
        <v>241</v>
      </c>
      <c r="E426" s="73" t="s">
        <v>263</v>
      </c>
      <c r="F426" s="73" t="s">
        <v>264</v>
      </c>
      <c r="G426" s="73" t="s">
        <v>34</v>
      </c>
      <c r="H426" t="s">
        <v>36</v>
      </c>
      <c r="I426">
        <v>1357</v>
      </c>
      <c r="J426" s="43">
        <v>3850</v>
      </c>
      <c r="K426" s="16">
        <v>0.37</v>
      </c>
      <c r="L426" s="16">
        <f t="shared" si="51"/>
        <v>38.232373386295926</v>
      </c>
      <c r="M426" s="16">
        <f t="shared" si="52"/>
        <v>1.0405405405405406</v>
      </c>
      <c r="N426" s="44">
        <f t="shared" si="53"/>
        <v>502.09</v>
      </c>
      <c r="O426" s="44">
        <f t="shared" si="54"/>
        <v>4352.09</v>
      </c>
      <c r="P426" s="45">
        <f t="shared" si="56"/>
        <v>43.218371400198613</v>
      </c>
      <c r="Q426" s="45">
        <f t="shared" si="55"/>
        <v>1.1762405405405405</v>
      </c>
      <c r="S426" s="43"/>
    </row>
    <row r="427" spans="1:20" x14ac:dyDescent="0.25">
      <c r="A427" s="72">
        <f t="shared" si="57"/>
        <v>40678</v>
      </c>
      <c r="B427" s="73" t="s">
        <v>67</v>
      </c>
      <c r="C427" s="73" t="s">
        <v>242</v>
      </c>
      <c r="D427" s="73" t="s">
        <v>243</v>
      </c>
      <c r="E427" s="73" t="s">
        <v>265</v>
      </c>
      <c r="F427" s="73" t="s">
        <v>266</v>
      </c>
      <c r="G427" s="73" t="s">
        <v>34</v>
      </c>
      <c r="H427" t="s">
        <v>36</v>
      </c>
      <c r="I427">
        <v>1006</v>
      </c>
      <c r="J427" s="43">
        <v>2812</v>
      </c>
      <c r="K427" s="16">
        <v>0.37</v>
      </c>
      <c r="L427" s="16">
        <f t="shared" si="51"/>
        <v>27.924528301886792</v>
      </c>
      <c r="M427" s="16">
        <f t="shared" si="52"/>
        <v>0.70933333333333337</v>
      </c>
      <c r="N427" s="44">
        <f t="shared" si="53"/>
        <v>372.21999999999997</v>
      </c>
      <c r="O427" s="44">
        <f t="shared" si="54"/>
        <v>3184.22</v>
      </c>
      <c r="P427" s="45">
        <f t="shared" si="56"/>
        <v>31.620854021847066</v>
      </c>
      <c r="Q427" s="45">
        <f t="shared" si="55"/>
        <v>0.80322666666666664</v>
      </c>
      <c r="S427" s="43"/>
    </row>
    <row r="428" spans="1:20" x14ac:dyDescent="0.25">
      <c r="A428" s="72">
        <f t="shared" si="57"/>
        <v>40678</v>
      </c>
      <c r="B428" s="73" t="s">
        <v>67</v>
      </c>
      <c r="C428" s="73" t="s">
        <v>244</v>
      </c>
      <c r="D428" s="73" t="s">
        <v>245</v>
      </c>
      <c r="E428" s="73" t="s">
        <v>268</v>
      </c>
      <c r="F428" s="73" t="s">
        <v>269</v>
      </c>
      <c r="G428" s="73" t="s">
        <v>34</v>
      </c>
      <c r="H428" t="s">
        <v>38</v>
      </c>
      <c r="I428">
        <v>866</v>
      </c>
      <c r="J428" s="43">
        <v>3760</v>
      </c>
      <c r="K428" s="16">
        <v>0.48</v>
      </c>
      <c r="L428" s="16">
        <f t="shared" si="51"/>
        <v>37.338629592850047</v>
      </c>
      <c r="M428" s="16">
        <f t="shared" si="52"/>
        <v>0.94846846846846844</v>
      </c>
      <c r="N428" s="44">
        <f t="shared" si="53"/>
        <v>415.68</v>
      </c>
      <c r="O428" s="44">
        <f t="shared" si="54"/>
        <v>4175.68</v>
      </c>
      <c r="P428" s="45">
        <f t="shared" si="56"/>
        <v>41.466534260178747</v>
      </c>
      <c r="Q428" s="45">
        <f t="shared" si="55"/>
        <v>1.0533246846846849</v>
      </c>
      <c r="S428" s="43"/>
    </row>
    <row r="429" spans="1:20" x14ac:dyDescent="0.25">
      <c r="A429" s="72">
        <f t="shared" si="57"/>
        <v>40678</v>
      </c>
      <c r="B429" s="73" t="s">
        <v>67</v>
      </c>
      <c r="C429" s="73" t="s">
        <v>246</v>
      </c>
      <c r="D429" s="73" t="s">
        <v>247</v>
      </c>
      <c r="E429" s="73" t="s">
        <v>270</v>
      </c>
      <c r="F429" s="73" t="s">
        <v>247</v>
      </c>
      <c r="G429" s="73" t="s">
        <v>34</v>
      </c>
      <c r="H429" t="s">
        <v>36</v>
      </c>
      <c r="I429">
        <v>213</v>
      </c>
      <c r="J429" s="43">
        <v>1843</v>
      </c>
      <c r="K429" s="16">
        <v>0.37</v>
      </c>
      <c r="L429" s="16">
        <f t="shared" si="51"/>
        <v>18.30188679245283</v>
      </c>
      <c r="M429" s="16">
        <f t="shared" si="52"/>
        <v>0.46490090090090092</v>
      </c>
      <c r="N429" s="44">
        <f t="shared" si="53"/>
        <v>78.81</v>
      </c>
      <c r="O429" s="44">
        <f t="shared" si="54"/>
        <v>1921.81</v>
      </c>
      <c r="P429" s="45">
        <f t="shared" si="56"/>
        <v>19.084508440913602</v>
      </c>
      <c r="Q429" s="45">
        <f t="shared" si="55"/>
        <v>0.48478090090090087</v>
      </c>
      <c r="S429" s="43"/>
    </row>
    <row r="430" spans="1:20" x14ac:dyDescent="0.25">
      <c r="A430" s="72">
        <f t="shared" si="57"/>
        <v>40678</v>
      </c>
      <c r="B430" s="73" t="s">
        <v>67</v>
      </c>
      <c r="C430" s="73" t="s">
        <v>248</v>
      </c>
      <c r="D430" s="73" t="s">
        <v>249</v>
      </c>
      <c r="E430" s="73" t="s">
        <v>271</v>
      </c>
      <c r="F430" s="73" t="s">
        <v>272</v>
      </c>
      <c r="G430" s="73" t="s">
        <v>34</v>
      </c>
      <c r="H430" t="s">
        <v>38</v>
      </c>
      <c r="I430">
        <v>650</v>
      </c>
      <c r="J430" s="43">
        <v>3196</v>
      </c>
      <c r="K430" s="16">
        <v>0.48</v>
      </c>
      <c r="L430" s="16">
        <f t="shared" si="51"/>
        <v>31.737835153922543</v>
      </c>
      <c r="M430" s="16">
        <f t="shared" si="52"/>
        <v>0.80619819819819816</v>
      </c>
      <c r="N430" s="44">
        <f t="shared" si="53"/>
        <v>312</v>
      </c>
      <c r="O430" s="44">
        <f t="shared" si="54"/>
        <v>3508</v>
      </c>
      <c r="P430" s="45">
        <f t="shared" si="56"/>
        <v>34.836146971201586</v>
      </c>
      <c r="Q430" s="45">
        <f t="shared" si="55"/>
        <v>0.8849009009009009</v>
      </c>
      <c r="S430" s="43"/>
    </row>
    <row r="431" spans="1:20" x14ac:dyDescent="0.25">
      <c r="A431" s="72">
        <f t="shared" si="57"/>
        <v>40678</v>
      </c>
      <c r="B431" s="73" t="s">
        <v>67</v>
      </c>
      <c r="C431" s="73" t="s">
        <v>248</v>
      </c>
      <c r="D431" s="73" t="s">
        <v>249</v>
      </c>
      <c r="E431" s="73" t="s">
        <v>273</v>
      </c>
      <c r="F431" s="73" t="s">
        <v>274</v>
      </c>
      <c r="G431" s="73" t="s">
        <v>34</v>
      </c>
      <c r="H431" t="s">
        <v>38</v>
      </c>
      <c r="I431">
        <v>417</v>
      </c>
      <c r="J431" s="43">
        <v>2760</v>
      </c>
      <c r="K431" s="16">
        <v>0.48</v>
      </c>
      <c r="L431" s="16">
        <f t="shared" si="51"/>
        <v>27.408142999006952</v>
      </c>
      <c r="M431" s="16">
        <f t="shared" si="52"/>
        <v>0.69621621621621621</v>
      </c>
      <c r="N431" s="44">
        <f t="shared" si="53"/>
        <v>200.16</v>
      </c>
      <c r="O431" s="44">
        <f t="shared" si="54"/>
        <v>2960.16</v>
      </c>
      <c r="P431" s="45">
        <f t="shared" si="56"/>
        <v>29.395829195630583</v>
      </c>
      <c r="Q431" s="45">
        <f t="shared" si="55"/>
        <v>0.74670702702702696</v>
      </c>
      <c r="S431" s="43"/>
    </row>
    <row r="432" spans="1:20" x14ac:dyDescent="0.25">
      <c r="A432" s="72">
        <f t="shared" si="57"/>
        <v>40678</v>
      </c>
      <c r="B432" s="73" t="s">
        <v>67</v>
      </c>
      <c r="C432" s="73" t="s">
        <v>246</v>
      </c>
      <c r="D432" s="73" t="s">
        <v>247</v>
      </c>
      <c r="E432" s="73" t="s">
        <v>275</v>
      </c>
      <c r="F432" s="73" t="s">
        <v>276</v>
      </c>
      <c r="G432" s="73" t="s">
        <v>34</v>
      </c>
      <c r="H432" t="s">
        <v>36</v>
      </c>
      <c r="I432">
        <v>626</v>
      </c>
      <c r="J432" s="43">
        <v>2938</v>
      </c>
      <c r="K432" s="16">
        <v>0.37</v>
      </c>
      <c r="L432" s="16">
        <f t="shared" si="51"/>
        <v>29.175769612711022</v>
      </c>
      <c r="M432" s="16">
        <f t="shared" si="52"/>
        <v>0.74111711711711714</v>
      </c>
      <c r="N432" s="44">
        <f t="shared" si="53"/>
        <v>231.62</v>
      </c>
      <c r="O432" s="44">
        <f t="shared" si="54"/>
        <v>3169.62</v>
      </c>
      <c r="P432" s="45">
        <f t="shared" si="56"/>
        <v>31.47586891757696</v>
      </c>
      <c r="Q432" s="45">
        <f t="shared" si="55"/>
        <v>0.79954378378378377</v>
      </c>
      <c r="S432" s="43"/>
    </row>
    <row r="433" spans="1:19" x14ac:dyDescent="0.25">
      <c r="A433" s="72">
        <f t="shared" si="57"/>
        <v>40678</v>
      </c>
      <c r="B433" s="73" t="s">
        <v>67</v>
      </c>
      <c r="C433" s="73" t="s">
        <v>246</v>
      </c>
      <c r="D433" s="73" t="s">
        <v>247</v>
      </c>
      <c r="E433" s="73" t="s">
        <v>263</v>
      </c>
      <c r="F433" s="73" t="s">
        <v>264</v>
      </c>
      <c r="G433" s="73" t="s">
        <v>34</v>
      </c>
      <c r="H433" t="s">
        <v>36</v>
      </c>
      <c r="I433">
        <v>1823</v>
      </c>
      <c r="J433" s="43">
        <v>4372</v>
      </c>
      <c r="K433" s="16">
        <v>0.37</v>
      </c>
      <c r="L433" s="16">
        <f t="shared" si="51"/>
        <v>43.416087388282023</v>
      </c>
      <c r="M433" s="16">
        <f t="shared" si="52"/>
        <v>1.1028468468468469</v>
      </c>
      <c r="N433" s="44">
        <f t="shared" si="53"/>
        <v>674.51</v>
      </c>
      <c r="O433" s="44">
        <f t="shared" si="54"/>
        <v>5046.51</v>
      </c>
      <c r="P433" s="45">
        <f t="shared" si="56"/>
        <v>50.114299900695137</v>
      </c>
      <c r="Q433" s="45">
        <f t="shared" si="55"/>
        <v>1.2729935135135135</v>
      </c>
      <c r="S433" s="43"/>
    </row>
    <row r="434" spans="1:19" x14ac:dyDescent="0.25">
      <c r="A434" s="72">
        <f t="shared" si="57"/>
        <v>40678</v>
      </c>
      <c r="B434" s="73" t="s">
        <v>18</v>
      </c>
      <c r="C434" s="73" t="s">
        <v>250</v>
      </c>
      <c r="D434" s="73" t="s">
        <v>251</v>
      </c>
      <c r="E434" s="73" t="s">
        <v>265</v>
      </c>
      <c r="F434" s="73" t="s">
        <v>266</v>
      </c>
      <c r="G434" s="73" t="s">
        <v>34</v>
      </c>
      <c r="H434" t="s">
        <v>39</v>
      </c>
      <c r="I434">
        <v>1295</v>
      </c>
      <c r="J434" s="43">
        <v>3206</v>
      </c>
      <c r="K434" s="16">
        <v>0.3105</v>
      </c>
      <c r="L434" s="16">
        <f t="shared" si="51"/>
        <v>31.837140019860971</v>
      </c>
      <c r="M434" s="16">
        <f t="shared" si="52"/>
        <v>0.86648648648648652</v>
      </c>
      <c r="N434" s="44">
        <f t="shared" si="53"/>
        <v>402.09750000000003</v>
      </c>
      <c r="O434" s="44">
        <f t="shared" si="54"/>
        <v>3608.0974999999999</v>
      </c>
      <c r="P434" s="45">
        <f t="shared" si="56"/>
        <v>35.830163853028793</v>
      </c>
      <c r="Q434" s="45">
        <f t="shared" si="55"/>
        <v>0.97516148648648648</v>
      </c>
      <c r="S434" s="43"/>
    </row>
    <row r="435" spans="1:19" x14ac:dyDescent="0.25">
      <c r="A435" s="72">
        <f t="shared" si="57"/>
        <v>40678</v>
      </c>
      <c r="B435" s="73" t="s">
        <v>18</v>
      </c>
      <c r="C435" s="73" t="s">
        <v>244</v>
      </c>
      <c r="D435" s="73" t="s">
        <v>245</v>
      </c>
      <c r="E435" s="73" t="s">
        <v>277</v>
      </c>
      <c r="F435" s="73" t="s">
        <v>278</v>
      </c>
      <c r="G435" s="73" t="s">
        <v>34</v>
      </c>
      <c r="H435" t="s">
        <v>38</v>
      </c>
      <c r="I435">
        <v>615</v>
      </c>
      <c r="J435" s="43">
        <v>2921</v>
      </c>
      <c r="K435" s="16">
        <v>0.48</v>
      </c>
      <c r="L435" s="16">
        <f t="shared" si="51"/>
        <v>29.006951340615689</v>
      </c>
      <c r="M435" s="16">
        <f t="shared" si="52"/>
        <v>0.7894594594594595</v>
      </c>
      <c r="N435" s="44">
        <f t="shared" si="53"/>
        <v>295.2</v>
      </c>
      <c r="O435" s="44">
        <f t="shared" si="54"/>
        <v>3216.2</v>
      </c>
      <c r="P435" s="45">
        <f t="shared" si="56"/>
        <v>31.93843098311817</v>
      </c>
      <c r="Q435" s="45">
        <f t="shared" si="55"/>
        <v>0.8692432432432432</v>
      </c>
      <c r="S435" s="43"/>
    </row>
    <row r="436" spans="1:19" x14ac:dyDescent="0.25">
      <c r="A436" s="72">
        <f t="shared" si="57"/>
        <v>40678</v>
      </c>
      <c r="B436" s="73" t="s">
        <v>18</v>
      </c>
      <c r="C436" s="73" t="s">
        <v>248</v>
      </c>
      <c r="D436" s="73" t="s">
        <v>249</v>
      </c>
      <c r="E436" s="73" t="s">
        <v>268</v>
      </c>
      <c r="F436" s="73" t="s">
        <v>269</v>
      </c>
      <c r="G436" s="73" t="s">
        <v>34</v>
      </c>
      <c r="H436" t="s">
        <v>38</v>
      </c>
      <c r="I436">
        <v>872</v>
      </c>
      <c r="J436" s="43">
        <v>3830</v>
      </c>
      <c r="K436" s="16">
        <v>0.48</v>
      </c>
      <c r="L436" s="16">
        <f t="shared" si="51"/>
        <v>38.033763654419069</v>
      </c>
      <c r="M436" s="16">
        <f t="shared" si="52"/>
        <v>1.0351351351351352</v>
      </c>
      <c r="N436" s="44">
        <f t="shared" si="53"/>
        <v>418.56</v>
      </c>
      <c r="O436" s="44">
        <f t="shared" si="54"/>
        <v>4248.5600000000004</v>
      </c>
      <c r="P436" s="45">
        <f t="shared" si="56"/>
        <v>42.19026812313804</v>
      </c>
      <c r="Q436" s="45">
        <f t="shared" si="55"/>
        <v>1.1482594594594595</v>
      </c>
      <c r="S436" s="43"/>
    </row>
    <row r="437" spans="1:19" x14ac:dyDescent="0.25">
      <c r="A437" s="72">
        <f t="shared" si="57"/>
        <v>40678</v>
      </c>
      <c r="B437" s="73" t="s">
        <v>18</v>
      </c>
      <c r="C437" s="73" t="s">
        <v>248</v>
      </c>
      <c r="D437" s="73" t="s">
        <v>249</v>
      </c>
      <c r="E437" s="73" t="s">
        <v>277</v>
      </c>
      <c r="F437" s="73" t="s">
        <v>278</v>
      </c>
      <c r="G437" s="73" t="s">
        <v>34</v>
      </c>
      <c r="H437" t="s">
        <v>38</v>
      </c>
      <c r="I437">
        <v>417</v>
      </c>
      <c r="J437" s="43">
        <v>2613</v>
      </c>
      <c r="K437" s="16">
        <v>0.48</v>
      </c>
      <c r="L437" s="16">
        <f t="shared" si="51"/>
        <v>25.948361469712015</v>
      </c>
      <c r="M437" s="16">
        <f t="shared" si="52"/>
        <v>0.70621621621621622</v>
      </c>
      <c r="N437" s="44">
        <f t="shared" si="53"/>
        <v>200.16</v>
      </c>
      <c r="O437" s="44">
        <f t="shared" si="54"/>
        <v>2813.16</v>
      </c>
      <c r="P437" s="45">
        <f t="shared" si="56"/>
        <v>27.936047666335647</v>
      </c>
      <c r="Q437" s="45">
        <f t="shared" si="55"/>
        <v>0.76031351351351351</v>
      </c>
      <c r="S437" s="43"/>
    </row>
    <row r="438" spans="1:19" x14ac:dyDescent="0.25">
      <c r="A438" s="72">
        <f t="shared" si="57"/>
        <v>40678</v>
      </c>
      <c r="B438" s="73" t="s">
        <v>18</v>
      </c>
      <c r="C438" s="73" t="s">
        <v>242</v>
      </c>
      <c r="D438" s="73" t="s">
        <v>243</v>
      </c>
      <c r="E438" s="73" t="s">
        <v>265</v>
      </c>
      <c r="F438" s="73" t="s">
        <v>266</v>
      </c>
      <c r="G438" s="73" t="s">
        <v>34</v>
      </c>
      <c r="H438" t="s">
        <v>36</v>
      </c>
      <c r="I438">
        <v>1006</v>
      </c>
      <c r="J438" s="43">
        <v>3156</v>
      </c>
      <c r="K438" s="16">
        <v>0.37</v>
      </c>
      <c r="L438" s="16">
        <f t="shared" si="51"/>
        <v>31.340615690168818</v>
      </c>
      <c r="M438" s="16">
        <f t="shared" si="52"/>
        <v>0.85297297297297292</v>
      </c>
      <c r="N438" s="44">
        <f t="shared" si="53"/>
        <v>372.21999999999997</v>
      </c>
      <c r="O438" s="44">
        <f t="shared" si="54"/>
        <v>3528.22</v>
      </c>
      <c r="P438" s="45">
        <f t="shared" si="56"/>
        <v>35.036941410129096</v>
      </c>
      <c r="Q438" s="45">
        <f t="shared" si="55"/>
        <v>0.95357297297297294</v>
      </c>
      <c r="S438" s="43"/>
    </row>
    <row r="439" spans="1:19" x14ac:dyDescent="0.25">
      <c r="A439" s="72">
        <f t="shared" si="57"/>
        <v>40678</v>
      </c>
      <c r="B439" s="73" t="s">
        <v>0</v>
      </c>
      <c r="C439" s="73" t="s">
        <v>252</v>
      </c>
      <c r="D439" s="73" t="s">
        <v>117</v>
      </c>
      <c r="E439" s="73" t="s">
        <v>279</v>
      </c>
      <c r="F439" s="73" t="s">
        <v>280</v>
      </c>
      <c r="G439" s="73" t="s">
        <v>35</v>
      </c>
      <c r="H439" t="s">
        <v>37</v>
      </c>
      <c r="I439">
        <v>880</v>
      </c>
      <c r="J439" s="43">
        <v>3239</v>
      </c>
      <c r="K439" s="16">
        <v>0.36</v>
      </c>
      <c r="L439" s="16">
        <f t="shared" si="51"/>
        <v>32.164846077457796</v>
      </c>
      <c r="M439" s="16">
        <f t="shared" si="52"/>
        <v>0.87540540540540546</v>
      </c>
      <c r="N439" s="44">
        <f t="shared" si="53"/>
        <v>316.8</v>
      </c>
      <c r="O439" s="44">
        <f t="shared" si="54"/>
        <v>3555.8</v>
      </c>
      <c r="P439" s="45">
        <f t="shared" si="56"/>
        <v>35.31082423038729</v>
      </c>
      <c r="Q439" s="45">
        <f t="shared" si="55"/>
        <v>0.96102702702702703</v>
      </c>
      <c r="S439" s="43"/>
    </row>
    <row r="440" spans="1:19" x14ac:dyDescent="0.25">
      <c r="A440" s="72">
        <f t="shared" si="57"/>
        <v>40678</v>
      </c>
      <c r="B440" s="73" t="s">
        <v>0</v>
      </c>
      <c r="C440" s="73" t="s">
        <v>359</v>
      </c>
      <c r="D440" s="73" t="s">
        <v>235</v>
      </c>
      <c r="E440" s="73" t="s">
        <v>267</v>
      </c>
      <c r="F440" s="73" t="s">
        <v>241</v>
      </c>
      <c r="G440" s="73" t="s">
        <v>35</v>
      </c>
      <c r="H440" t="s">
        <v>37</v>
      </c>
      <c r="I440">
        <v>685</v>
      </c>
      <c r="J440" s="43">
        <v>3144</v>
      </c>
      <c r="K440" s="16">
        <v>0.36</v>
      </c>
      <c r="L440" s="16">
        <f t="shared" si="51"/>
        <v>31.221449851042699</v>
      </c>
      <c r="M440" s="16">
        <f t="shared" si="52"/>
        <v>0.84972972972972971</v>
      </c>
      <c r="N440" s="44">
        <f t="shared" si="53"/>
        <v>246.6</v>
      </c>
      <c r="O440" s="44">
        <f t="shared" si="54"/>
        <v>3390.6</v>
      </c>
      <c r="P440" s="45">
        <f t="shared" si="56"/>
        <v>33.670307845084409</v>
      </c>
      <c r="Q440" s="45">
        <f t="shared" si="55"/>
        <v>0.91637837837837832</v>
      </c>
      <c r="S440" s="43"/>
    </row>
    <row r="441" spans="1:19" x14ac:dyDescent="0.25">
      <c r="A441" s="72">
        <f t="shared" si="57"/>
        <v>40678</v>
      </c>
      <c r="B441" s="73" t="s">
        <v>0</v>
      </c>
      <c r="C441" s="73" t="s">
        <v>253</v>
      </c>
      <c r="D441" s="73" t="s">
        <v>243</v>
      </c>
      <c r="E441" s="73" t="s">
        <v>281</v>
      </c>
      <c r="F441" s="73" t="s">
        <v>282</v>
      </c>
      <c r="G441" s="73" t="s">
        <v>35</v>
      </c>
      <c r="H441" t="s">
        <v>38</v>
      </c>
      <c r="I441">
        <v>812</v>
      </c>
      <c r="J441" s="43">
        <v>3497</v>
      </c>
      <c r="K441" s="16">
        <v>0.48</v>
      </c>
      <c r="L441" s="16">
        <f t="shared" si="51"/>
        <v>34.726911618669313</v>
      </c>
      <c r="M441" s="16">
        <f t="shared" si="52"/>
        <v>0.94513513513513514</v>
      </c>
      <c r="N441" s="44">
        <f t="shared" si="53"/>
        <v>389.76</v>
      </c>
      <c r="O441" s="44">
        <f t="shared" si="54"/>
        <v>3886.76</v>
      </c>
      <c r="P441" s="45">
        <f t="shared" si="56"/>
        <v>38.597418073485599</v>
      </c>
      <c r="Q441" s="45">
        <f t="shared" si="55"/>
        <v>1.0504756756756757</v>
      </c>
      <c r="S441" s="43"/>
    </row>
    <row r="442" spans="1:19" x14ac:dyDescent="0.25">
      <c r="A442" s="72">
        <f t="shared" si="57"/>
        <v>40678</v>
      </c>
      <c r="B442" s="73" t="s">
        <v>0</v>
      </c>
      <c r="C442" s="73" t="s">
        <v>236</v>
      </c>
      <c r="D442" s="73" t="s">
        <v>237</v>
      </c>
      <c r="E442" s="73" t="s">
        <v>279</v>
      </c>
      <c r="F442" s="73" t="s">
        <v>280</v>
      </c>
      <c r="G442" s="73" t="s">
        <v>35</v>
      </c>
      <c r="H442" t="s">
        <v>37</v>
      </c>
      <c r="I442">
        <v>1520</v>
      </c>
      <c r="J442" s="43">
        <v>4702</v>
      </c>
      <c r="K442" s="16">
        <v>0.36</v>
      </c>
      <c r="L442" s="16">
        <f t="shared" si="51"/>
        <v>46.693147964250244</v>
      </c>
      <c r="M442" s="16">
        <f t="shared" si="52"/>
        <v>1.2708108108108107</v>
      </c>
      <c r="N442" s="44">
        <f t="shared" si="53"/>
        <v>547.19999999999993</v>
      </c>
      <c r="O442" s="44">
        <f t="shared" si="54"/>
        <v>5249.2</v>
      </c>
      <c r="P442" s="45">
        <f t="shared" si="56"/>
        <v>52.127110228401186</v>
      </c>
      <c r="Q442" s="45">
        <f t="shared" si="55"/>
        <v>1.4187027027027026</v>
      </c>
      <c r="S442" s="43"/>
    </row>
    <row r="443" spans="1:19" x14ac:dyDescent="0.25">
      <c r="A443" s="72">
        <f t="shared" si="57"/>
        <v>40678</v>
      </c>
      <c r="B443" s="73" t="s">
        <v>0</v>
      </c>
      <c r="C443" s="73" t="s">
        <v>236</v>
      </c>
      <c r="D443" s="73" t="s">
        <v>237</v>
      </c>
      <c r="E443" s="73" t="s">
        <v>267</v>
      </c>
      <c r="F443" s="73" t="s">
        <v>241</v>
      </c>
      <c r="G443" s="73" t="s">
        <v>35</v>
      </c>
      <c r="H443" t="s">
        <v>37</v>
      </c>
      <c r="I443">
        <v>1583</v>
      </c>
      <c r="J443" s="43">
        <f>2856+2792</f>
        <v>5648</v>
      </c>
      <c r="K443" s="16">
        <v>0.36</v>
      </c>
      <c r="L443" s="16">
        <f t="shared" si="51"/>
        <v>56.08738828202582</v>
      </c>
      <c r="M443" s="16">
        <f t="shared" si="52"/>
        <v>1.5264864864864864</v>
      </c>
      <c r="N443" s="44">
        <f t="shared" si="53"/>
        <v>569.88</v>
      </c>
      <c r="O443" s="44">
        <f t="shared" si="54"/>
        <v>6217.88</v>
      </c>
      <c r="P443" s="45">
        <f t="shared" si="56"/>
        <v>61.74657398212512</v>
      </c>
      <c r="Q443" s="45">
        <f t="shared" si="55"/>
        <v>1.6805081081081081</v>
      </c>
      <c r="S443" s="43"/>
    </row>
    <row r="444" spans="1:19" x14ac:dyDescent="0.25">
      <c r="A444" s="72">
        <f t="shared" si="57"/>
        <v>40678</v>
      </c>
      <c r="B444" s="73" t="s">
        <v>0</v>
      </c>
      <c r="C444" s="73" t="s">
        <v>358</v>
      </c>
      <c r="D444" s="73" t="s">
        <v>235</v>
      </c>
      <c r="E444" s="73" t="s">
        <v>279</v>
      </c>
      <c r="F444" s="73" t="s">
        <v>280</v>
      </c>
      <c r="G444" s="73" t="s">
        <v>35</v>
      </c>
      <c r="H444" t="s">
        <v>36</v>
      </c>
      <c r="I444">
        <v>1599</v>
      </c>
      <c r="J444" s="43">
        <v>4619</v>
      </c>
      <c r="K444" s="16">
        <v>0.37</v>
      </c>
      <c r="L444" s="16">
        <f t="shared" si="51"/>
        <v>45.868917576961273</v>
      </c>
      <c r="M444" s="16">
        <f t="shared" si="52"/>
        <v>1.2483783783783784</v>
      </c>
      <c r="N444" s="44">
        <f t="shared" si="53"/>
        <v>591.63</v>
      </c>
      <c r="O444" s="44">
        <f t="shared" si="54"/>
        <v>5210.63</v>
      </c>
      <c r="P444" s="45">
        <f t="shared" si="56"/>
        <v>51.744091360476666</v>
      </c>
      <c r="Q444" s="45">
        <f t="shared" si="55"/>
        <v>1.4082783783783783</v>
      </c>
      <c r="S444" s="43"/>
    </row>
    <row r="445" spans="1:19" x14ac:dyDescent="0.25">
      <c r="A445" s="72">
        <f t="shared" si="57"/>
        <v>40678</v>
      </c>
      <c r="B445" s="73" t="s">
        <v>67</v>
      </c>
      <c r="C445" s="73" t="s">
        <v>250</v>
      </c>
      <c r="D445" s="73" t="s">
        <v>251</v>
      </c>
      <c r="E445" s="73" t="s">
        <v>279</v>
      </c>
      <c r="F445" s="73" t="s">
        <v>280</v>
      </c>
      <c r="G445" s="73" t="s">
        <v>35</v>
      </c>
      <c r="H445" t="s">
        <v>37</v>
      </c>
      <c r="I445">
        <v>1851</v>
      </c>
      <c r="J445" s="43">
        <v>4680</v>
      </c>
      <c r="K445" s="16">
        <v>0.36</v>
      </c>
      <c r="L445" s="16">
        <f t="shared" si="51"/>
        <v>46.474677259185697</v>
      </c>
      <c r="M445" s="16">
        <f t="shared" si="52"/>
        <v>1.1805405405405405</v>
      </c>
      <c r="N445" s="44">
        <f t="shared" si="53"/>
        <v>666.36</v>
      </c>
      <c r="O445" s="44">
        <f t="shared" si="54"/>
        <v>5346.36</v>
      </c>
      <c r="P445" s="45">
        <f t="shared" si="56"/>
        <v>53.091956305858986</v>
      </c>
      <c r="Q445" s="45">
        <f t="shared" si="55"/>
        <v>1.3486313513513513</v>
      </c>
      <c r="S445" s="43"/>
    </row>
    <row r="446" spans="1:19" x14ac:dyDescent="0.25">
      <c r="A446" s="72">
        <f t="shared" si="57"/>
        <v>40678</v>
      </c>
      <c r="B446" s="73" t="s">
        <v>67</v>
      </c>
      <c r="C446" s="73" t="s">
        <v>238</v>
      </c>
      <c r="D446" s="73" t="s">
        <v>239</v>
      </c>
      <c r="E446" s="73" t="s">
        <v>283</v>
      </c>
      <c r="F446" s="73" t="s">
        <v>284</v>
      </c>
      <c r="G446" s="73" t="s">
        <v>35</v>
      </c>
      <c r="H446" t="s">
        <v>37</v>
      </c>
      <c r="I446">
        <v>1695</v>
      </c>
      <c r="J446" s="43">
        <v>4640</v>
      </c>
      <c r="K446" s="16">
        <v>0.36</v>
      </c>
      <c r="L446" s="16">
        <f t="shared" si="51"/>
        <v>46.077457795431975</v>
      </c>
      <c r="M446" s="16">
        <f t="shared" si="52"/>
        <v>1.1704504504504505</v>
      </c>
      <c r="N446" s="44">
        <f t="shared" si="53"/>
        <v>610.19999999999993</v>
      </c>
      <c r="O446" s="44">
        <f t="shared" si="54"/>
        <v>5250.2</v>
      </c>
      <c r="P446" s="45">
        <f t="shared" si="56"/>
        <v>52.137040714995031</v>
      </c>
      <c r="Q446" s="45">
        <f t="shared" si="55"/>
        <v>1.3243747747747747</v>
      </c>
      <c r="S446" s="43"/>
    </row>
    <row r="447" spans="1:19" x14ac:dyDescent="0.25">
      <c r="A447" s="72">
        <f t="shared" si="57"/>
        <v>40678</v>
      </c>
      <c r="B447" s="73" t="s">
        <v>67</v>
      </c>
      <c r="C447" s="73" t="s">
        <v>242</v>
      </c>
      <c r="D447" s="73" t="s">
        <v>243</v>
      </c>
      <c r="E447" s="73" t="s">
        <v>265</v>
      </c>
      <c r="F447" s="73" t="s">
        <v>266</v>
      </c>
      <c r="G447" s="73" t="s">
        <v>35</v>
      </c>
      <c r="H447" t="s">
        <v>36</v>
      </c>
      <c r="I447">
        <v>1006</v>
      </c>
      <c r="J447" s="43">
        <v>2677</v>
      </c>
      <c r="K447" s="16">
        <v>0.37</v>
      </c>
      <c r="L447" s="16">
        <f t="shared" si="51"/>
        <v>26.583912611717974</v>
      </c>
      <c r="M447" s="16">
        <f t="shared" si="52"/>
        <v>0.67527927927927933</v>
      </c>
      <c r="N447" s="44">
        <f t="shared" si="53"/>
        <v>372.21999999999997</v>
      </c>
      <c r="O447" s="44">
        <f t="shared" si="54"/>
        <v>3049.22</v>
      </c>
      <c r="P447" s="45">
        <f t="shared" si="56"/>
        <v>30.280238331678248</v>
      </c>
      <c r="Q447" s="45">
        <f t="shared" si="55"/>
        <v>0.76917261261261261</v>
      </c>
      <c r="S447" s="43"/>
    </row>
    <row r="448" spans="1:19" x14ac:dyDescent="0.25">
      <c r="A448" s="72">
        <f t="shared" si="57"/>
        <v>40678</v>
      </c>
      <c r="B448" s="73" t="s">
        <v>67</v>
      </c>
      <c r="C448" s="73" t="s">
        <v>254</v>
      </c>
      <c r="D448" s="73" t="s">
        <v>255</v>
      </c>
      <c r="E448" s="73" t="s">
        <v>267</v>
      </c>
      <c r="F448" s="73" t="s">
        <v>241</v>
      </c>
      <c r="G448" s="73" t="s">
        <v>35</v>
      </c>
      <c r="H448" t="s">
        <v>37</v>
      </c>
      <c r="I448">
        <v>988</v>
      </c>
      <c r="J448" s="43">
        <v>3190</v>
      </c>
      <c r="K448" s="16">
        <v>0.36</v>
      </c>
      <c r="L448" s="16">
        <f t="shared" si="51"/>
        <v>31.678252234359483</v>
      </c>
      <c r="M448" s="16">
        <f t="shared" si="52"/>
        <v>0.80468468468468468</v>
      </c>
      <c r="N448" s="44">
        <f t="shared" si="53"/>
        <v>355.68</v>
      </c>
      <c r="O448" s="44">
        <f t="shared" si="54"/>
        <v>3545.68</v>
      </c>
      <c r="P448" s="45">
        <f t="shared" si="56"/>
        <v>35.210327706057598</v>
      </c>
      <c r="Q448" s="45">
        <f t="shared" si="55"/>
        <v>0.89440576576576569</v>
      </c>
      <c r="S448" s="43"/>
    </row>
    <row r="449" spans="1:20" x14ac:dyDescent="0.25">
      <c r="A449" s="72">
        <f t="shared" si="57"/>
        <v>40678</v>
      </c>
      <c r="B449" s="73" t="s">
        <v>67</v>
      </c>
      <c r="C449" s="73" t="s">
        <v>246</v>
      </c>
      <c r="D449" s="73" t="s">
        <v>247</v>
      </c>
      <c r="E449" s="73" t="s">
        <v>240</v>
      </c>
      <c r="F449" s="73" t="s">
        <v>241</v>
      </c>
      <c r="G449" s="73" t="s">
        <v>35</v>
      </c>
      <c r="H449" t="s">
        <v>36</v>
      </c>
      <c r="I449">
        <v>787</v>
      </c>
      <c r="J449" s="43">
        <v>3330</v>
      </c>
      <c r="K449" s="16">
        <v>0.37</v>
      </c>
      <c r="L449" s="16">
        <f t="shared" si="51"/>
        <v>33.068520357497519</v>
      </c>
      <c r="M449" s="16">
        <f t="shared" si="52"/>
        <v>0.84</v>
      </c>
      <c r="N449" s="44">
        <f t="shared" si="53"/>
        <v>291.19</v>
      </c>
      <c r="O449" s="44">
        <f t="shared" si="54"/>
        <v>3621.19</v>
      </c>
      <c r="P449" s="45">
        <f t="shared" si="56"/>
        <v>35.960178748758686</v>
      </c>
      <c r="Q449" s="45">
        <f t="shared" si="55"/>
        <v>0.91345333333333334</v>
      </c>
      <c r="S449" s="43"/>
    </row>
    <row r="450" spans="1:20" x14ac:dyDescent="0.25">
      <c r="A450" s="72">
        <f t="shared" si="57"/>
        <v>40678</v>
      </c>
      <c r="B450" s="73" t="s">
        <v>67</v>
      </c>
      <c r="C450" s="73" t="s">
        <v>250</v>
      </c>
      <c r="D450" s="73" t="s">
        <v>251</v>
      </c>
      <c r="E450" s="73" t="s">
        <v>283</v>
      </c>
      <c r="F450" s="73" t="s">
        <v>284</v>
      </c>
      <c r="G450" s="73" t="s">
        <v>35</v>
      </c>
      <c r="H450" t="s">
        <v>37</v>
      </c>
      <c r="I450">
        <v>1836</v>
      </c>
      <c r="J450" s="43">
        <v>4680</v>
      </c>
      <c r="K450" s="16">
        <v>0.36</v>
      </c>
      <c r="L450" s="16">
        <f t="shared" ref="L450:L513" si="58">J450/100.7</f>
        <v>46.474677259185697</v>
      </c>
      <c r="M450" s="16">
        <f t="shared" ref="M450:M513" si="59">IF(B450="corn",J450/(111*2000/56),J450/(111*2000/60))</f>
        <v>1.1805405405405405</v>
      </c>
      <c r="N450" s="44">
        <f t="shared" ref="N450:N513" si="60">I450*K450</f>
        <v>660.95999999999992</v>
      </c>
      <c r="O450" s="44">
        <f t="shared" ref="O450:O513" si="61">J450+N450</f>
        <v>5340.96</v>
      </c>
      <c r="P450" s="45">
        <f t="shared" si="56"/>
        <v>53.038331678252234</v>
      </c>
      <c r="Q450" s="45">
        <f t="shared" ref="Q450:Q513" si="62">IF(B450="corn",O450/(111*2000/56),O450/(111*2000/60))</f>
        <v>1.3472691891891893</v>
      </c>
      <c r="S450" s="43"/>
    </row>
    <row r="451" spans="1:20" x14ac:dyDescent="0.25">
      <c r="A451" s="72">
        <f t="shared" si="57"/>
        <v>40678</v>
      </c>
      <c r="B451" s="73" t="s">
        <v>67</v>
      </c>
      <c r="C451" s="73" t="s">
        <v>256</v>
      </c>
      <c r="D451" s="73" t="s">
        <v>247</v>
      </c>
      <c r="E451" s="73" t="s">
        <v>285</v>
      </c>
      <c r="F451" s="73" t="s">
        <v>264</v>
      </c>
      <c r="G451" s="73" t="s">
        <v>35</v>
      </c>
      <c r="H451" t="s">
        <v>37</v>
      </c>
      <c r="I451">
        <v>1899</v>
      </c>
      <c r="J451" s="43">
        <v>4080</v>
      </c>
      <c r="K451" s="16">
        <v>0.36</v>
      </c>
      <c r="L451" s="16">
        <f t="shared" si="58"/>
        <v>40.51638530287984</v>
      </c>
      <c r="M451" s="16">
        <f t="shared" si="59"/>
        <v>1.0291891891891891</v>
      </c>
      <c r="N451" s="44">
        <f t="shared" si="60"/>
        <v>683.64</v>
      </c>
      <c r="O451" s="44">
        <f t="shared" si="61"/>
        <v>4763.6400000000003</v>
      </c>
      <c r="P451" s="45">
        <f t="shared" si="56"/>
        <v>47.305263157894736</v>
      </c>
      <c r="Q451" s="45">
        <f t="shared" si="62"/>
        <v>1.2016389189189189</v>
      </c>
      <c r="S451" s="43"/>
    </row>
    <row r="452" spans="1:20" x14ac:dyDescent="0.25">
      <c r="A452" s="72">
        <f t="shared" si="57"/>
        <v>40678</v>
      </c>
      <c r="B452" s="73" t="s">
        <v>18</v>
      </c>
      <c r="C452" s="73" t="s">
        <v>238</v>
      </c>
      <c r="D452" s="73" t="s">
        <v>239</v>
      </c>
      <c r="E452" s="73" t="s">
        <v>283</v>
      </c>
      <c r="F452" s="73" t="s">
        <v>284</v>
      </c>
      <c r="G452" s="73" t="s">
        <v>35</v>
      </c>
      <c r="H452" t="s">
        <v>37</v>
      </c>
      <c r="I452">
        <v>1695</v>
      </c>
      <c r="J452" s="43">
        <v>4840</v>
      </c>
      <c r="K452" s="16">
        <v>0.36</v>
      </c>
      <c r="L452" s="16">
        <f t="shared" si="58"/>
        <v>48.063555114200597</v>
      </c>
      <c r="M452" s="16">
        <f t="shared" si="59"/>
        <v>1.3081081081081081</v>
      </c>
      <c r="N452" s="44">
        <f t="shared" si="60"/>
        <v>610.19999999999993</v>
      </c>
      <c r="O452" s="44">
        <f t="shared" si="61"/>
        <v>5450.2</v>
      </c>
      <c r="P452" s="45">
        <f t="shared" si="56"/>
        <v>54.123138033763652</v>
      </c>
      <c r="Q452" s="45">
        <f t="shared" si="62"/>
        <v>1.4730270270270269</v>
      </c>
      <c r="S452" s="43"/>
    </row>
    <row r="453" spans="1:20" x14ac:dyDescent="0.25">
      <c r="A453" s="72">
        <f t="shared" si="57"/>
        <v>40678</v>
      </c>
      <c r="B453" s="73" t="s">
        <v>18</v>
      </c>
      <c r="C453" s="73" t="s">
        <v>250</v>
      </c>
      <c r="D453" s="73" t="s">
        <v>251</v>
      </c>
      <c r="E453" s="73" t="s">
        <v>279</v>
      </c>
      <c r="F453" s="73" t="s">
        <v>280</v>
      </c>
      <c r="G453" s="73" t="s">
        <v>35</v>
      </c>
      <c r="H453" t="s">
        <v>37</v>
      </c>
      <c r="I453">
        <v>1851</v>
      </c>
      <c r="J453" s="43">
        <v>4830</v>
      </c>
      <c r="K453" s="16">
        <v>0.36</v>
      </c>
      <c r="L453" s="16">
        <f t="shared" si="58"/>
        <v>47.964250248262161</v>
      </c>
      <c r="M453" s="16">
        <f t="shared" si="59"/>
        <v>1.3054054054054054</v>
      </c>
      <c r="N453" s="44">
        <f t="shared" si="60"/>
        <v>666.36</v>
      </c>
      <c r="O453" s="44">
        <f t="shared" si="61"/>
        <v>5496.36</v>
      </c>
      <c r="P453" s="45">
        <f t="shared" si="56"/>
        <v>54.58152929493545</v>
      </c>
      <c r="Q453" s="45">
        <f t="shared" si="62"/>
        <v>1.4855027027027026</v>
      </c>
      <c r="S453" s="43"/>
    </row>
    <row r="454" spans="1:20" x14ac:dyDescent="0.25">
      <c r="A454" s="72">
        <f t="shared" si="57"/>
        <v>40678</v>
      </c>
      <c r="B454" s="73" t="s">
        <v>18</v>
      </c>
      <c r="C454" s="73" t="s">
        <v>257</v>
      </c>
      <c r="D454" s="73" t="s">
        <v>237</v>
      </c>
      <c r="E454" s="73" t="s">
        <v>283</v>
      </c>
      <c r="F454" s="73" t="s">
        <v>284</v>
      </c>
      <c r="G454" s="73" t="s">
        <v>35</v>
      </c>
      <c r="H454" t="s">
        <v>37</v>
      </c>
      <c r="I454">
        <v>1507</v>
      </c>
      <c r="J454" s="43">
        <v>4730</v>
      </c>
      <c r="K454" s="16">
        <v>0.36</v>
      </c>
      <c r="L454" s="16">
        <f t="shared" si="58"/>
        <v>46.971201588877854</v>
      </c>
      <c r="M454" s="16">
        <f t="shared" si="59"/>
        <v>1.2783783783783784</v>
      </c>
      <c r="N454" s="44">
        <f t="shared" si="60"/>
        <v>542.52</v>
      </c>
      <c r="O454" s="44">
        <f t="shared" si="61"/>
        <v>5272.52</v>
      </c>
      <c r="P454" s="45">
        <f t="shared" si="56"/>
        <v>52.358689175769612</v>
      </c>
      <c r="Q454" s="45">
        <f t="shared" si="62"/>
        <v>1.4250054054054055</v>
      </c>
      <c r="S454" s="43"/>
    </row>
    <row r="455" spans="1:20" x14ac:dyDescent="0.25">
      <c r="A455" s="72">
        <f t="shared" si="57"/>
        <v>40678</v>
      </c>
      <c r="B455" s="73" t="s">
        <v>18</v>
      </c>
      <c r="C455" s="73" t="s">
        <v>256</v>
      </c>
      <c r="D455" s="73" t="s">
        <v>247</v>
      </c>
      <c r="E455" s="73" t="s">
        <v>265</v>
      </c>
      <c r="F455" s="73" t="s">
        <v>266</v>
      </c>
      <c r="G455" s="73" t="s">
        <v>35</v>
      </c>
      <c r="H455" t="s">
        <v>36</v>
      </c>
      <c r="I455">
        <v>1160</v>
      </c>
      <c r="J455" s="43">
        <v>3510</v>
      </c>
      <c r="K455" s="16">
        <v>0.37</v>
      </c>
      <c r="L455" s="16">
        <f t="shared" si="58"/>
        <v>34.856007944389276</v>
      </c>
      <c r="M455" s="16">
        <f t="shared" si="59"/>
        <v>0.94864864864864862</v>
      </c>
      <c r="N455" s="44">
        <f t="shared" si="60"/>
        <v>429.2</v>
      </c>
      <c r="O455" s="44">
        <f t="shared" si="61"/>
        <v>3939.2</v>
      </c>
      <c r="P455" s="45">
        <f t="shared" si="56"/>
        <v>39.11817279046673</v>
      </c>
      <c r="Q455" s="45">
        <f t="shared" si="62"/>
        <v>1.0646486486486486</v>
      </c>
      <c r="S455" s="43"/>
    </row>
    <row r="456" spans="1:20" x14ac:dyDescent="0.25">
      <c r="A456" s="72">
        <f t="shared" si="57"/>
        <v>40678</v>
      </c>
      <c r="B456" s="73" t="s">
        <v>18</v>
      </c>
      <c r="C456" s="73" t="s">
        <v>244</v>
      </c>
      <c r="D456" s="73" t="s">
        <v>245</v>
      </c>
      <c r="E456" s="73" t="s">
        <v>277</v>
      </c>
      <c r="F456" s="73" t="s">
        <v>278</v>
      </c>
      <c r="G456" s="73" t="s">
        <v>35</v>
      </c>
      <c r="H456" t="s">
        <v>38</v>
      </c>
      <c r="I456">
        <v>615</v>
      </c>
      <c r="J456" s="43">
        <v>2536</v>
      </c>
      <c r="K456" s="16">
        <v>0.48</v>
      </c>
      <c r="L456" s="16">
        <f t="shared" si="58"/>
        <v>25.183714001986097</v>
      </c>
      <c r="M456" s="16">
        <f t="shared" si="59"/>
        <v>0.6854054054054054</v>
      </c>
      <c r="N456" s="44">
        <f t="shared" si="60"/>
        <v>295.2</v>
      </c>
      <c r="O456" s="44">
        <f t="shared" si="61"/>
        <v>2831.2</v>
      </c>
      <c r="P456" s="45">
        <f t="shared" si="56"/>
        <v>28.115193644488578</v>
      </c>
      <c r="Q456" s="45">
        <f t="shared" si="62"/>
        <v>0.7651891891891891</v>
      </c>
      <c r="S456" s="43"/>
    </row>
    <row r="457" spans="1:20" x14ac:dyDescent="0.25">
      <c r="A457" s="74">
        <f t="shared" si="57"/>
        <v>40678</v>
      </c>
      <c r="B457" s="75" t="s">
        <v>18</v>
      </c>
      <c r="C457" s="75" t="s">
        <v>258</v>
      </c>
      <c r="D457" s="75" t="s">
        <v>255</v>
      </c>
      <c r="E457" s="75" t="s">
        <v>279</v>
      </c>
      <c r="F457" s="75" t="s">
        <v>280</v>
      </c>
      <c r="G457" s="75" t="s">
        <v>35</v>
      </c>
      <c r="H457" s="76" t="s">
        <v>36</v>
      </c>
      <c r="I457" s="76">
        <v>1637</v>
      </c>
      <c r="J457" s="46">
        <v>4520</v>
      </c>
      <c r="K457" s="78">
        <v>0.37</v>
      </c>
      <c r="L457" s="78">
        <f t="shared" si="58"/>
        <v>44.885799404170804</v>
      </c>
      <c r="M457" s="78">
        <f t="shared" si="59"/>
        <v>1.2216216216216216</v>
      </c>
      <c r="N457" s="47">
        <f t="shared" si="60"/>
        <v>605.68999999999994</v>
      </c>
      <c r="O457" s="47">
        <f t="shared" si="61"/>
        <v>5125.6899999999996</v>
      </c>
      <c r="P457" s="48">
        <f t="shared" si="56"/>
        <v>50.900595829195623</v>
      </c>
      <c r="Q457" s="48">
        <f t="shared" si="62"/>
        <v>1.3853216216216215</v>
      </c>
      <c r="S457" s="43"/>
    </row>
    <row r="458" spans="1:20" x14ac:dyDescent="0.25">
      <c r="A458" s="72">
        <f t="shared" si="57"/>
        <v>40709</v>
      </c>
      <c r="B458" s="73" t="s">
        <v>0</v>
      </c>
      <c r="C458" s="73" t="s">
        <v>359</v>
      </c>
      <c r="D458" s="73" t="s">
        <v>235</v>
      </c>
      <c r="E458" s="73" t="s">
        <v>260</v>
      </c>
      <c r="F458" s="73" t="s">
        <v>261</v>
      </c>
      <c r="G458" s="73" t="s">
        <v>34</v>
      </c>
      <c r="H458" t="s">
        <v>36</v>
      </c>
      <c r="I458">
        <v>506</v>
      </c>
      <c r="J458" s="43">
        <v>2992</v>
      </c>
      <c r="K458" s="16">
        <v>0.4</v>
      </c>
      <c r="L458" s="16">
        <f t="shared" si="58"/>
        <v>29.712015888778549</v>
      </c>
      <c r="M458" s="16">
        <f t="shared" si="59"/>
        <v>0.8086486486486486</v>
      </c>
      <c r="N458" s="44">
        <f t="shared" si="60"/>
        <v>202.4</v>
      </c>
      <c r="O458" s="44">
        <f t="shared" si="61"/>
        <v>3194.4</v>
      </c>
      <c r="P458" s="45">
        <f>O458/100.7</f>
        <v>31.721946375372394</v>
      </c>
      <c r="Q458" s="45">
        <f t="shared" si="62"/>
        <v>0.86335135135135133</v>
      </c>
      <c r="S458" s="51">
        <f>((O458/O2)-1)*100</f>
        <v>11.101836393989984</v>
      </c>
      <c r="T458" s="16">
        <f>AVERAGE(P382,P420,P458)</f>
        <v>30.782588546838795</v>
      </c>
    </row>
    <row r="459" spans="1:20" x14ac:dyDescent="0.25">
      <c r="A459" s="72">
        <f t="shared" si="57"/>
        <v>40709</v>
      </c>
      <c r="B459" s="73" t="s">
        <v>0</v>
      </c>
      <c r="C459" s="73" t="s">
        <v>236</v>
      </c>
      <c r="D459" s="73" t="s">
        <v>237</v>
      </c>
      <c r="E459" s="73" t="s">
        <v>262</v>
      </c>
      <c r="F459" s="73" t="s">
        <v>251</v>
      </c>
      <c r="G459" s="73" t="s">
        <v>34</v>
      </c>
      <c r="H459" t="s">
        <v>37</v>
      </c>
      <c r="I459">
        <v>298</v>
      </c>
      <c r="J459" s="43">
        <f>-839+3661</f>
        <v>2822</v>
      </c>
      <c r="K459" s="16">
        <v>0.4</v>
      </c>
      <c r="L459" s="16">
        <f t="shared" si="58"/>
        <v>28.023833167825224</v>
      </c>
      <c r="M459" s="16">
        <f t="shared" si="59"/>
        <v>0.76270270270270268</v>
      </c>
      <c r="N459" s="44">
        <f t="shared" si="60"/>
        <v>119.2</v>
      </c>
      <c r="O459" s="44">
        <f t="shared" si="61"/>
        <v>2941.2</v>
      </c>
      <c r="P459" s="45">
        <f t="shared" ref="P459:P495" si="63">O459/100.7</f>
        <v>29.207547169811317</v>
      </c>
      <c r="Q459" s="45">
        <f t="shared" si="62"/>
        <v>0.79491891891891886</v>
      </c>
      <c r="S459" s="52">
        <f t="shared" ref="S459:S522" si="64">((O459/O3)-1)*100</f>
        <v>15.928547779336878</v>
      </c>
      <c r="T459" s="16">
        <f t="shared" ref="T459:T495" si="65">AVERAGE(P383,P421,P459)</f>
        <v>29.049718636213175</v>
      </c>
    </row>
    <row r="460" spans="1:20" x14ac:dyDescent="0.25">
      <c r="A460" s="72">
        <f t="shared" si="57"/>
        <v>40709</v>
      </c>
      <c r="B460" s="73" t="s">
        <v>0</v>
      </c>
      <c r="C460" s="73" t="s">
        <v>359</v>
      </c>
      <c r="D460" s="73" t="s">
        <v>235</v>
      </c>
      <c r="E460" s="73" t="s">
        <v>263</v>
      </c>
      <c r="F460" s="73" t="s">
        <v>264</v>
      </c>
      <c r="G460" s="73" t="s">
        <v>34</v>
      </c>
      <c r="H460" t="s">
        <v>37</v>
      </c>
      <c r="I460">
        <v>1530</v>
      </c>
      <c r="J460" s="43">
        <v>5710</v>
      </c>
      <c r="K460" s="16">
        <v>0.4</v>
      </c>
      <c r="L460" s="16">
        <f t="shared" si="58"/>
        <v>56.703078450844089</v>
      </c>
      <c r="M460" s="16">
        <f t="shared" si="59"/>
        <v>1.5432432432432432</v>
      </c>
      <c r="N460" s="44">
        <f t="shared" si="60"/>
        <v>612</v>
      </c>
      <c r="O460" s="44">
        <f t="shared" si="61"/>
        <v>6322</v>
      </c>
      <c r="P460" s="45">
        <f t="shared" si="63"/>
        <v>62.780536246276064</v>
      </c>
      <c r="Q460" s="45">
        <f t="shared" si="62"/>
        <v>1.7086486486486487</v>
      </c>
      <c r="S460" s="52">
        <f t="shared" si="64"/>
        <v>9.9325311261041946</v>
      </c>
      <c r="T460" s="16">
        <f t="shared" si="65"/>
        <v>61.970208540218465</v>
      </c>
    </row>
    <row r="461" spans="1:20" x14ac:dyDescent="0.25">
      <c r="A461" s="72">
        <f t="shared" si="57"/>
        <v>40709</v>
      </c>
      <c r="B461" s="73" t="s">
        <v>0</v>
      </c>
      <c r="C461" s="73" t="s">
        <v>359</v>
      </c>
      <c r="D461" s="73" t="s">
        <v>235</v>
      </c>
      <c r="E461" s="73" t="s">
        <v>265</v>
      </c>
      <c r="F461" s="73" t="s">
        <v>266</v>
      </c>
      <c r="G461" s="73" t="s">
        <v>34</v>
      </c>
      <c r="H461" t="s">
        <v>36</v>
      </c>
      <c r="I461">
        <v>890</v>
      </c>
      <c r="J461" s="43">
        <v>3492</v>
      </c>
      <c r="K461" s="16">
        <v>0.4</v>
      </c>
      <c r="L461" s="16">
        <f t="shared" si="58"/>
        <v>34.677259185700102</v>
      </c>
      <c r="M461" s="16">
        <f t="shared" si="59"/>
        <v>0.9437837837837838</v>
      </c>
      <c r="N461" s="44">
        <f t="shared" si="60"/>
        <v>356</v>
      </c>
      <c r="O461" s="44">
        <f t="shared" si="61"/>
        <v>3848</v>
      </c>
      <c r="P461" s="45">
        <f t="shared" si="63"/>
        <v>38.212512413108243</v>
      </c>
      <c r="Q461" s="45">
        <f t="shared" si="62"/>
        <v>1.04</v>
      </c>
      <c r="S461" s="52">
        <f t="shared" si="64"/>
        <v>11.439328120474945</v>
      </c>
      <c r="T461" s="16">
        <f t="shared" si="65"/>
        <v>37.114531612048985</v>
      </c>
    </row>
    <row r="462" spans="1:20" x14ac:dyDescent="0.25">
      <c r="A462" s="72">
        <f t="shared" si="57"/>
        <v>40709</v>
      </c>
      <c r="B462" s="73" t="s">
        <v>0</v>
      </c>
      <c r="C462" s="73" t="s">
        <v>238</v>
      </c>
      <c r="D462" s="73" t="s">
        <v>239</v>
      </c>
      <c r="E462" s="73" t="s">
        <v>267</v>
      </c>
      <c r="F462" s="73" t="s">
        <v>241</v>
      </c>
      <c r="G462" s="73" t="s">
        <v>34</v>
      </c>
      <c r="H462" t="s">
        <v>37</v>
      </c>
      <c r="I462">
        <v>1256</v>
      </c>
      <c r="J462" s="43">
        <f>109+5301</f>
        <v>5410</v>
      </c>
      <c r="K462" s="16">
        <v>0.4</v>
      </c>
      <c r="L462" s="16">
        <f t="shared" si="58"/>
        <v>53.72393247269116</v>
      </c>
      <c r="M462" s="16">
        <f t="shared" si="59"/>
        <v>1.4621621621621621</v>
      </c>
      <c r="N462" s="44">
        <f t="shared" si="60"/>
        <v>502.40000000000003</v>
      </c>
      <c r="O462" s="44">
        <f t="shared" si="61"/>
        <v>5912.4</v>
      </c>
      <c r="P462" s="45">
        <f t="shared" si="63"/>
        <v>58.713008937437927</v>
      </c>
      <c r="Q462" s="45">
        <f t="shared" si="62"/>
        <v>1.5979459459459457</v>
      </c>
      <c r="S462" s="52">
        <f t="shared" si="64"/>
        <v>6.3618504846404411</v>
      </c>
      <c r="T462" s="16">
        <f t="shared" si="65"/>
        <v>58.047798742138362</v>
      </c>
    </row>
    <row r="463" spans="1:20" x14ac:dyDescent="0.25">
      <c r="A463" s="72">
        <f t="shared" si="57"/>
        <v>40709</v>
      </c>
      <c r="B463" s="73" t="s">
        <v>0</v>
      </c>
      <c r="C463" s="73" t="s">
        <v>358</v>
      </c>
      <c r="D463" s="73" t="s">
        <v>235</v>
      </c>
      <c r="E463" s="73" t="s">
        <v>267</v>
      </c>
      <c r="F463" s="73" t="s">
        <v>241</v>
      </c>
      <c r="G463" s="73" t="s">
        <v>34</v>
      </c>
      <c r="H463" t="s">
        <v>36</v>
      </c>
      <c r="I463">
        <v>975</v>
      </c>
      <c r="J463" s="43">
        <v>3760</v>
      </c>
      <c r="K463" s="16">
        <v>0.4</v>
      </c>
      <c r="L463" s="16">
        <f t="shared" si="58"/>
        <v>37.338629592850047</v>
      </c>
      <c r="M463" s="16">
        <f t="shared" si="59"/>
        <v>1.0162162162162163</v>
      </c>
      <c r="N463" s="44">
        <f t="shared" si="60"/>
        <v>390</v>
      </c>
      <c r="O463" s="44">
        <f t="shared" si="61"/>
        <v>4150</v>
      </c>
      <c r="P463" s="45">
        <f t="shared" si="63"/>
        <v>41.211519364448854</v>
      </c>
      <c r="Q463" s="45">
        <f t="shared" si="62"/>
        <v>1.1216216216216217</v>
      </c>
      <c r="S463" s="52">
        <f t="shared" si="64"/>
        <v>11.021936864633485</v>
      </c>
      <c r="T463" s="16">
        <f t="shared" si="65"/>
        <v>40.070340946706388</v>
      </c>
    </row>
    <row r="464" spans="1:20" x14ac:dyDescent="0.25">
      <c r="A464" s="72">
        <f t="shared" si="57"/>
        <v>40709</v>
      </c>
      <c r="B464" s="73" t="s">
        <v>0</v>
      </c>
      <c r="C464" s="73" t="s">
        <v>240</v>
      </c>
      <c r="D464" s="73" t="s">
        <v>241</v>
      </c>
      <c r="E464" s="73" t="s">
        <v>263</v>
      </c>
      <c r="F464" s="73" t="s">
        <v>264</v>
      </c>
      <c r="G464" s="73" t="s">
        <v>34</v>
      </c>
      <c r="H464" t="s">
        <v>36</v>
      </c>
      <c r="I464">
        <v>1357</v>
      </c>
      <c r="J464" s="43">
        <v>3959</v>
      </c>
      <c r="K464" s="16">
        <v>0.4</v>
      </c>
      <c r="L464" s="16">
        <f t="shared" si="58"/>
        <v>39.314796425024824</v>
      </c>
      <c r="M464" s="16">
        <f t="shared" si="59"/>
        <v>1.07</v>
      </c>
      <c r="N464" s="44">
        <f t="shared" si="60"/>
        <v>542.80000000000007</v>
      </c>
      <c r="O464" s="44">
        <f t="shared" si="61"/>
        <v>4501.8</v>
      </c>
      <c r="P464" s="45">
        <f t="shared" si="63"/>
        <v>44.705064548162859</v>
      </c>
      <c r="Q464" s="45">
        <f t="shared" si="62"/>
        <v>1.2167027027027026</v>
      </c>
      <c r="S464" s="52">
        <f t="shared" si="64"/>
        <v>12.169233069218111</v>
      </c>
      <c r="T464" s="16">
        <f t="shared" si="65"/>
        <v>43.399503475670308</v>
      </c>
    </row>
    <row r="465" spans="1:20" x14ac:dyDescent="0.25">
      <c r="A465" s="72">
        <f t="shared" si="57"/>
        <v>40709</v>
      </c>
      <c r="B465" s="73" t="s">
        <v>67</v>
      </c>
      <c r="C465" s="73" t="s">
        <v>242</v>
      </c>
      <c r="D465" s="73" t="s">
        <v>243</v>
      </c>
      <c r="E465" s="73" t="s">
        <v>265</v>
      </c>
      <c r="F465" s="73" t="s">
        <v>266</v>
      </c>
      <c r="G465" s="73" t="s">
        <v>34</v>
      </c>
      <c r="H465" t="s">
        <v>36</v>
      </c>
      <c r="I465">
        <v>1006</v>
      </c>
      <c r="J465" s="43">
        <v>2812</v>
      </c>
      <c r="K465" s="16">
        <v>0.4</v>
      </c>
      <c r="L465" s="16">
        <f t="shared" si="58"/>
        <v>27.924528301886792</v>
      </c>
      <c r="M465" s="16">
        <f t="shared" si="59"/>
        <v>0.70933333333333337</v>
      </c>
      <c r="N465" s="44">
        <f t="shared" si="60"/>
        <v>402.40000000000003</v>
      </c>
      <c r="O465" s="44">
        <f t="shared" si="61"/>
        <v>3214.4</v>
      </c>
      <c r="P465" s="45">
        <f t="shared" si="63"/>
        <v>31.920556107249254</v>
      </c>
      <c r="Q465" s="45">
        <f t="shared" si="62"/>
        <v>0.81083963963963968</v>
      </c>
      <c r="S465" s="52">
        <f t="shared" si="64"/>
        <v>7.6418190342241177</v>
      </c>
      <c r="T465" s="16">
        <f t="shared" si="65"/>
        <v>31.487653095001651</v>
      </c>
    </row>
    <row r="466" spans="1:20" x14ac:dyDescent="0.25">
      <c r="A466" s="72">
        <f t="shared" si="57"/>
        <v>40709</v>
      </c>
      <c r="B466" s="73" t="s">
        <v>67</v>
      </c>
      <c r="C466" s="73" t="s">
        <v>244</v>
      </c>
      <c r="D466" s="73" t="s">
        <v>245</v>
      </c>
      <c r="E466" s="73" t="s">
        <v>268</v>
      </c>
      <c r="F466" s="73" t="s">
        <v>269</v>
      </c>
      <c r="G466" s="73" t="s">
        <v>34</v>
      </c>
      <c r="H466" t="s">
        <v>38</v>
      </c>
      <c r="I466">
        <v>866</v>
      </c>
      <c r="J466" s="43">
        <v>3760</v>
      </c>
      <c r="K466" s="16">
        <v>0.52</v>
      </c>
      <c r="L466" s="16">
        <f t="shared" si="58"/>
        <v>37.338629592850047</v>
      </c>
      <c r="M466" s="16">
        <f t="shared" si="59"/>
        <v>0.94846846846846844</v>
      </c>
      <c r="N466" s="44">
        <f t="shared" si="60"/>
        <v>450.32</v>
      </c>
      <c r="O466" s="44">
        <f t="shared" si="61"/>
        <v>4210.32</v>
      </c>
      <c r="P466" s="45">
        <f t="shared" si="63"/>
        <v>41.810526315789467</v>
      </c>
      <c r="Q466" s="45">
        <f t="shared" si="62"/>
        <v>1.0620627027027028</v>
      </c>
      <c r="S466" s="52">
        <f t="shared" si="64"/>
        <v>13.644387581582906</v>
      </c>
      <c r="T466" s="16">
        <f t="shared" si="65"/>
        <v>41.351870241641841</v>
      </c>
    </row>
    <row r="467" spans="1:20" x14ac:dyDescent="0.25">
      <c r="A467" s="72">
        <f t="shared" si="57"/>
        <v>40709</v>
      </c>
      <c r="B467" s="73" t="s">
        <v>67</v>
      </c>
      <c r="C467" s="73" t="s">
        <v>246</v>
      </c>
      <c r="D467" s="73" t="s">
        <v>247</v>
      </c>
      <c r="E467" s="73" t="s">
        <v>270</v>
      </c>
      <c r="F467" s="73" t="s">
        <v>247</v>
      </c>
      <c r="G467" s="73" t="s">
        <v>34</v>
      </c>
      <c r="H467" t="s">
        <v>36</v>
      </c>
      <c r="I467">
        <v>213</v>
      </c>
      <c r="J467" s="43">
        <v>1843</v>
      </c>
      <c r="K467" s="16">
        <v>0.4</v>
      </c>
      <c r="L467" s="16">
        <f t="shared" si="58"/>
        <v>18.30188679245283</v>
      </c>
      <c r="M467" s="16">
        <f t="shared" si="59"/>
        <v>0.46490090090090092</v>
      </c>
      <c r="N467" s="44">
        <f t="shared" si="60"/>
        <v>85.2</v>
      </c>
      <c r="O467" s="44">
        <f t="shared" si="61"/>
        <v>1928.2</v>
      </c>
      <c r="P467" s="45">
        <f t="shared" si="63"/>
        <v>19.147964250248261</v>
      </c>
      <c r="Q467" s="45">
        <f t="shared" si="62"/>
        <v>0.48639279279279279</v>
      </c>
      <c r="S467" s="52">
        <f t="shared" si="64"/>
        <v>-1.3506599815819031</v>
      </c>
      <c r="T467" s="16">
        <f t="shared" si="65"/>
        <v>19.056305858987088</v>
      </c>
    </row>
    <row r="468" spans="1:20" x14ac:dyDescent="0.25">
      <c r="A468" s="72">
        <f t="shared" si="57"/>
        <v>40709</v>
      </c>
      <c r="B468" s="73" t="s">
        <v>67</v>
      </c>
      <c r="C468" s="73" t="s">
        <v>248</v>
      </c>
      <c r="D468" s="73" t="s">
        <v>249</v>
      </c>
      <c r="E468" s="73" t="s">
        <v>271</v>
      </c>
      <c r="F468" s="73" t="s">
        <v>272</v>
      </c>
      <c r="G468" s="73" t="s">
        <v>34</v>
      </c>
      <c r="H468" t="s">
        <v>38</v>
      </c>
      <c r="I468">
        <v>650</v>
      </c>
      <c r="J468" s="43">
        <v>3196</v>
      </c>
      <c r="K468" s="16">
        <v>0.52</v>
      </c>
      <c r="L468" s="16">
        <f t="shared" si="58"/>
        <v>31.737835153922543</v>
      </c>
      <c r="M468" s="16">
        <f t="shared" si="59"/>
        <v>0.80619819819819816</v>
      </c>
      <c r="N468" s="44">
        <f t="shared" si="60"/>
        <v>338</v>
      </c>
      <c r="O468" s="44">
        <f t="shared" si="61"/>
        <v>3534</v>
      </c>
      <c r="P468" s="45">
        <f t="shared" si="63"/>
        <v>35.094339622641506</v>
      </c>
      <c r="Q468" s="45">
        <f t="shared" si="62"/>
        <v>0.89145945945945948</v>
      </c>
      <c r="S468" s="52">
        <f t="shared" si="64"/>
        <v>11.535426858134755</v>
      </c>
      <c r="T468" s="16">
        <f t="shared" si="65"/>
        <v>34.750082754054944</v>
      </c>
    </row>
    <row r="469" spans="1:20" x14ac:dyDescent="0.25">
      <c r="A469" s="72">
        <f t="shared" si="57"/>
        <v>40709</v>
      </c>
      <c r="B469" s="73" t="s">
        <v>67</v>
      </c>
      <c r="C469" s="73" t="s">
        <v>248</v>
      </c>
      <c r="D469" s="73" t="s">
        <v>249</v>
      </c>
      <c r="E469" s="73" t="s">
        <v>273</v>
      </c>
      <c r="F469" s="73" t="s">
        <v>274</v>
      </c>
      <c r="G469" s="73" t="s">
        <v>34</v>
      </c>
      <c r="H469" t="s">
        <v>38</v>
      </c>
      <c r="I469">
        <v>417</v>
      </c>
      <c r="J469" s="43">
        <v>2760</v>
      </c>
      <c r="K469" s="16">
        <v>0.52</v>
      </c>
      <c r="L469" s="16">
        <f t="shared" si="58"/>
        <v>27.408142999006952</v>
      </c>
      <c r="M469" s="16">
        <f t="shared" si="59"/>
        <v>0.69621621621621621</v>
      </c>
      <c r="N469" s="44">
        <f t="shared" si="60"/>
        <v>216.84</v>
      </c>
      <c r="O469" s="44">
        <f t="shared" si="61"/>
        <v>2976.84</v>
      </c>
      <c r="P469" s="45">
        <f t="shared" si="63"/>
        <v>29.561469712015889</v>
      </c>
      <c r="Q469" s="45">
        <f t="shared" si="62"/>
        <v>0.75091459459459464</v>
      </c>
      <c r="S469" s="52">
        <f t="shared" si="64"/>
        <v>11.509257975943864</v>
      </c>
      <c r="T469" s="16">
        <f t="shared" si="65"/>
        <v>29.340615690168818</v>
      </c>
    </row>
    <row r="470" spans="1:20" x14ac:dyDescent="0.25">
      <c r="A470" s="72">
        <f t="shared" si="57"/>
        <v>40709</v>
      </c>
      <c r="B470" s="73" t="s">
        <v>67</v>
      </c>
      <c r="C470" s="73" t="s">
        <v>246</v>
      </c>
      <c r="D470" s="73" t="s">
        <v>247</v>
      </c>
      <c r="E470" s="73" t="s">
        <v>275</v>
      </c>
      <c r="F470" s="73" t="s">
        <v>276</v>
      </c>
      <c r="G470" s="73" t="s">
        <v>34</v>
      </c>
      <c r="H470" t="s">
        <v>36</v>
      </c>
      <c r="I470">
        <v>626</v>
      </c>
      <c r="J470" s="43">
        <v>2938</v>
      </c>
      <c r="K470" s="16">
        <v>0.4</v>
      </c>
      <c r="L470" s="16">
        <f t="shared" si="58"/>
        <v>29.175769612711022</v>
      </c>
      <c r="M470" s="16">
        <f t="shared" si="59"/>
        <v>0.74111711711711714</v>
      </c>
      <c r="N470" s="44">
        <f t="shared" si="60"/>
        <v>250.4</v>
      </c>
      <c r="O470" s="44">
        <f t="shared" si="61"/>
        <v>3188.4</v>
      </c>
      <c r="P470" s="45">
        <f t="shared" si="63"/>
        <v>31.662363455809334</v>
      </c>
      <c r="Q470" s="45">
        <f t="shared" si="62"/>
        <v>0.8042810810810811</v>
      </c>
      <c r="S470" s="52">
        <f t="shared" si="64"/>
        <v>7.2379927351002404</v>
      </c>
      <c r="T470" s="16">
        <f t="shared" si="65"/>
        <v>31.392982456140356</v>
      </c>
    </row>
    <row r="471" spans="1:20" x14ac:dyDescent="0.25">
      <c r="A471" s="72">
        <f t="shared" si="57"/>
        <v>40709</v>
      </c>
      <c r="B471" s="73" t="s">
        <v>67</v>
      </c>
      <c r="C471" s="73" t="s">
        <v>246</v>
      </c>
      <c r="D471" s="73" t="s">
        <v>247</v>
      </c>
      <c r="E471" s="73" t="s">
        <v>263</v>
      </c>
      <c r="F471" s="73" t="s">
        <v>264</v>
      </c>
      <c r="G471" s="73" t="s">
        <v>34</v>
      </c>
      <c r="H471" t="s">
        <v>36</v>
      </c>
      <c r="I471">
        <v>1823</v>
      </c>
      <c r="J471" s="43">
        <v>4835</v>
      </c>
      <c r="K471" s="16">
        <v>0.4</v>
      </c>
      <c r="L471" s="16">
        <f t="shared" si="58"/>
        <v>48.013902681231379</v>
      </c>
      <c r="M471" s="16">
        <f t="shared" si="59"/>
        <v>1.2196396396396396</v>
      </c>
      <c r="N471" s="44">
        <f t="shared" si="60"/>
        <v>729.2</v>
      </c>
      <c r="O471" s="44">
        <f t="shared" si="61"/>
        <v>5564.2</v>
      </c>
      <c r="P471" s="45">
        <f t="shared" si="63"/>
        <v>55.255213505461761</v>
      </c>
      <c r="Q471" s="45">
        <f t="shared" si="62"/>
        <v>1.4035819819819819</v>
      </c>
      <c r="S471" s="52">
        <f t="shared" si="64"/>
        <v>20.239432967412906</v>
      </c>
      <c r="T471" s="16">
        <f t="shared" si="65"/>
        <v>51.405527970870573</v>
      </c>
    </row>
    <row r="472" spans="1:20" x14ac:dyDescent="0.25">
      <c r="A472" s="72">
        <f t="shared" si="57"/>
        <v>40709</v>
      </c>
      <c r="B472" s="73" t="s">
        <v>18</v>
      </c>
      <c r="C472" s="73" t="s">
        <v>250</v>
      </c>
      <c r="D472" s="73" t="s">
        <v>251</v>
      </c>
      <c r="E472" s="73" t="s">
        <v>265</v>
      </c>
      <c r="F472" s="73" t="s">
        <v>266</v>
      </c>
      <c r="G472" s="73" t="s">
        <v>34</v>
      </c>
      <c r="H472" t="s">
        <v>39</v>
      </c>
      <c r="I472">
        <v>1295</v>
      </c>
      <c r="J472" s="43">
        <v>3089</v>
      </c>
      <c r="K472" s="16">
        <v>0.33929999999999999</v>
      </c>
      <c r="L472" s="16">
        <f t="shared" si="58"/>
        <v>30.675273088381331</v>
      </c>
      <c r="M472" s="16">
        <f t="shared" si="59"/>
        <v>0.83486486486486489</v>
      </c>
      <c r="N472" s="44">
        <f t="shared" si="60"/>
        <v>439.39349999999996</v>
      </c>
      <c r="O472" s="44">
        <f t="shared" si="61"/>
        <v>3528.3935000000001</v>
      </c>
      <c r="P472" s="45">
        <f t="shared" si="63"/>
        <v>35.03866434955313</v>
      </c>
      <c r="Q472" s="45">
        <f t="shared" si="62"/>
        <v>0.95361986486486494</v>
      </c>
      <c r="S472" s="52">
        <f t="shared" si="64"/>
        <v>11.144418868189021</v>
      </c>
      <c r="T472" s="16">
        <f t="shared" si="65"/>
        <v>35.642980801059252</v>
      </c>
    </row>
    <row r="473" spans="1:20" x14ac:dyDescent="0.25">
      <c r="A473" s="72">
        <f t="shared" si="57"/>
        <v>40709</v>
      </c>
      <c r="B473" s="73" t="s">
        <v>18</v>
      </c>
      <c r="C473" s="73" t="s">
        <v>244</v>
      </c>
      <c r="D473" s="73" t="s">
        <v>245</v>
      </c>
      <c r="E473" s="73" t="s">
        <v>277</v>
      </c>
      <c r="F473" s="73" t="s">
        <v>278</v>
      </c>
      <c r="G473" s="73" t="s">
        <v>34</v>
      </c>
      <c r="H473" t="s">
        <v>38</v>
      </c>
      <c r="I473">
        <v>615</v>
      </c>
      <c r="J473" s="43">
        <v>2921</v>
      </c>
      <c r="K473" s="16">
        <v>0.52</v>
      </c>
      <c r="L473" s="16">
        <f t="shared" si="58"/>
        <v>29.006951340615689</v>
      </c>
      <c r="M473" s="16">
        <f t="shared" si="59"/>
        <v>0.7894594594594595</v>
      </c>
      <c r="N473" s="44">
        <f t="shared" si="60"/>
        <v>319.8</v>
      </c>
      <c r="O473" s="44">
        <f t="shared" si="61"/>
        <v>3240.8</v>
      </c>
      <c r="P473" s="45">
        <f t="shared" si="63"/>
        <v>32.182720953326715</v>
      </c>
      <c r="Q473" s="45">
        <f t="shared" si="62"/>
        <v>0.87589189189189198</v>
      </c>
      <c r="S473" s="52">
        <f t="shared" si="64"/>
        <v>11.212916731010104</v>
      </c>
      <c r="T473" s="16">
        <f t="shared" si="65"/>
        <v>31.857000993048661</v>
      </c>
    </row>
    <row r="474" spans="1:20" x14ac:dyDescent="0.25">
      <c r="A474" s="72">
        <f t="shared" si="57"/>
        <v>40709</v>
      </c>
      <c r="B474" s="73" t="s">
        <v>18</v>
      </c>
      <c r="C474" s="73" t="s">
        <v>248</v>
      </c>
      <c r="D474" s="73" t="s">
        <v>249</v>
      </c>
      <c r="E474" s="73" t="s">
        <v>268</v>
      </c>
      <c r="F474" s="73" t="s">
        <v>269</v>
      </c>
      <c r="G474" s="73" t="s">
        <v>34</v>
      </c>
      <c r="H474" t="s">
        <v>38</v>
      </c>
      <c r="I474">
        <v>872</v>
      </c>
      <c r="J474" s="43">
        <v>3830</v>
      </c>
      <c r="K474" s="16">
        <v>0.52</v>
      </c>
      <c r="L474" s="16">
        <f t="shared" si="58"/>
        <v>38.033763654419069</v>
      </c>
      <c r="M474" s="16">
        <f t="shared" si="59"/>
        <v>1.0351351351351352</v>
      </c>
      <c r="N474" s="44">
        <f t="shared" si="60"/>
        <v>453.44</v>
      </c>
      <c r="O474" s="44">
        <f t="shared" si="61"/>
        <v>4283.4399999999996</v>
      </c>
      <c r="P474" s="45">
        <f t="shared" si="63"/>
        <v>42.536643495531273</v>
      </c>
      <c r="Q474" s="45">
        <f t="shared" si="62"/>
        <v>1.1576864864864864</v>
      </c>
      <c r="S474" s="52">
        <f t="shared" si="64"/>
        <v>13.45538533257049</v>
      </c>
      <c r="T474" s="16">
        <f t="shared" si="65"/>
        <v>42.074809665673619</v>
      </c>
    </row>
    <row r="475" spans="1:20" x14ac:dyDescent="0.25">
      <c r="A475" s="72">
        <f t="shared" si="57"/>
        <v>40709</v>
      </c>
      <c r="B475" s="73" t="s">
        <v>18</v>
      </c>
      <c r="C475" s="73" t="s">
        <v>248</v>
      </c>
      <c r="D475" s="73" t="s">
        <v>249</v>
      </c>
      <c r="E475" s="73" t="s">
        <v>277</v>
      </c>
      <c r="F475" s="73" t="s">
        <v>278</v>
      </c>
      <c r="G475" s="73" t="s">
        <v>34</v>
      </c>
      <c r="H475" t="s">
        <v>38</v>
      </c>
      <c r="I475">
        <v>417</v>
      </c>
      <c r="J475" s="43">
        <v>2613</v>
      </c>
      <c r="K475" s="16">
        <v>0.52</v>
      </c>
      <c r="L475" s="16">
        <f t="shared" si="58"/>
        <v>25.948361469712015</v>
      </c>
      <c r="M475" s="16">
        <f t="shared" si="59"/>
        <v>0.70621621621621622</v>
      </c>
      <c r="N475" s="44">
        <f t="shared" si="60"/>
        <v>216.84</v>
      </c>
      <c r="O475" s="44">
        <f t="shared" si="61"/>
        <v>2829.84</v>
      </c>
      <c r="P475" s="45">
        <f t="shared" si="63"/>
        <v>28.101688182720952</v>
      </c>
      <c r="Q475" s="45">
        <f t="shared" si="62"/>
        <v>0.76482162162162171</v>
      </c>
      <c r="S475" s="52">
        <f t="shared" si="64"/>
        <v>10.731377098830407</v>
      </c>
      <c r="T475" s="16">
        <f t="shared" si="65"/>
        <v>27.880834160873878</v>
      </c>
    </row>
    <row r="476" spans="1:20" x14ac:dyDescent="0.25">
      <c r="A476" s="72">
        <f t="shared" si="57"/>
        <v>40709</v>
      </c>
      <c r="B476" s="73" t="s">
        <v>18</v>
      </c>
      <c r="C476" s="73" t="s">
        <v>242</v>
      </c>
      <c r="D476" s="73" t="s">
        <v>243</v>
      </c>
      <c r="E476" s="73" t="s">
        <v>265</v>
      </c>
      <c r="F476" s="73" t="s">
        <v>266</v>
      </c>
      <c r="G476" s="73" t="s">
        <v>34</v>
      </c>
      <c r="H476" t="s">
        <v>36</v>
      </c>
      <c r="I476">
        <v>1006</v>
      </c>
      <c r="J476" s="43">
        <v>3156</v>
      </c>
      <c r="K476" s="16">
        <v>0.4</v>
      </c>
      <c r="L476" s="16">
        <f t="shared" si="58"/>
        <v>31.340615690168818</v>
      </c>
      <c r="M476" s="16">
        <f t="shared" si="59"/>
        <v>0.85297297297297292</v>
      </c>
      <c r="N476" s="44">
        <f t="shared" si="60"/>
        <v>402.40000000000003</v>
      </c>
      <c r="O476" s="44">
        <f t="shared" si="61"/>
        <v>3558.4</v>
      </c>
      <c r="P476" s="45">
        <f>O476/100.7</f>
        <v>35.336643495531284</v>
      </c>
      <c r="Q476" s="45">
        <f t="shared" si="62"/>
        <v>0.96172972972972981</v>
      </c>
      <c r="S476" s="52">
        <f t="shared" si="64"/>
        <v>9.8542850086441156</v>
      </c>
      <c r="T476" s="16">
        <f t="shared" si="65"/>
        <v>34.903740483283684</v>
      </c>
    </row>
    <row r="477" spans="1:20" x14ac:dyDescent="0.25">
      <c r="A477" s="72">
        <f t="shared" si="57"/>
        <v>40709</v>
      </c>
      <c r="B477" s="73" t="s">
        <v>0</v>
      </c>
      <c r="C477" s="73" t="s">
        <v>252</v>
      </c>
      <c r="D477" s="73" t="s">
        <v>117</v>
      </c>
      <c r="E477" s="73" t="s">
        <v>279</v>
      </c>
      <c r="F477" s="73" t="s">
        <v>280</v>
      </c>
      <c r="G477" s="73" t="s">
        <v>35</v>
      </c>
      <c r="H477" t="s">
        <v>37</v>
      </c>
      <c r="I477">
        <v>880</v>
      </c>
      <c r="J477" s="43">
        <v>3239</v>
      </c>
      <c r="K477" s="16">
        <v>0.4</v>
      </c>
      <c r="L477" s="16">
        <f t="shared" si="58"/>
        <v>32.164846077457796</v>
      </c>
      <c r="M477" s="16">
        <f t="shared" si="59"/>
        <v>0.87540540540540546</v>
      </c>
      <c r="N477" s="44">
        <f t="shared" si="60"/>
        <v>352</v>
      </c>
      <c r="O477" s="44">
        <f t="shared" si="61"/>
        <v>3591</v>
      </c>
      <c r="P477" s="45">
        <f t="shared" si="63"/>
        <v>35.660377358490564</v>
      </c>
      <c r="Q477" s="45">
        <f t="shared" si="62"/>
        <v>0.97054054054054051</v>
      </c>
      <c r="S477" s="52">
        <f t="shared" si="64"/>
        <v>13.109487211792858</v>
      </c>
      <c r="T477" s="16">
        <f t="shared" si="65"/>
        <v>35.194306521019534</v>
      </c>
    </row>
    <row r="478" spans="1:20" x14ac:dyDescent="0.25">
      <c r="A478" s="72">
        <f t="shared" si="57"/>
        <v>40709</v>
      </c>
      <c r="B478" s="73" t="s">
        <v>0</v>
      </c>
      <c r="C478" s="73" t="s">
        <v>359</v>
      </c>
      <c r="D478" s="73" t="s">
        <v>235</v>
      </c>
      <c r="E478" s="73" t="s">
        <v>267</v>
      </c>
      <c r="F478" s="73" t="s">
        <v>241</v>
      </c>
      <c r="G478" s="73" t="s">
        <v>35</v>
      </c>
      <c r="H478" t="s">
        <v>37</v>
      </c>
      <c r="I478">
        <v>685</v>
      </c>
      <c r="J478" s="43">
        <v>3144</v>
      </c>
      <c r="K478" s="16">
        <v>0.4</v>
      </c>
      <c r="L478" s="16">
        <f t="shared" si="58"/>
        <v>31.221449851042699</v>
      </c>
      <c r="M478" s="16">
        <f t="shared" si="59"/>
        <v>0.84972972972972971</v>
      </c>
      <c r="N478" s="44">
        <f t="shared" si="60"/>
        <v>274</v>
      </c>
      <c r="O478" s="44">
        <f t="shared" si="61"/>
        <v>3418</v>
      </c>
      <c r="P478" s="45">
        <f t="shared" si="63"/>
        <v>33.942403177755708</v>
      </c>
      <c r="Q478" s="45">
        <f t="shared" si="62"/>
        <v>0.92378378378378379</v>
      </c>
      <c r="S478" s="52">
        <f t="shared" si="64"/>
        <v>7.4133433895855028</v>
      </c>
      <c r="T478" s="16">
        <f t="shared" si="65"/>
        <v>33.57960940086064</v>
      </c>
    </row>
    <row r="479" spans="1:20" x14ac:dyDescent="0.25">
      <c r="A479" s="72">
        <f t="shared" si="57"/>
        <v>40709</v>
      </c>
      <c r="B479" s="73" t="s">
        <v>0</v>
      </c>
      <c r="C479" s="73" t="s">
        <v>253</v>
      </c>
      <c r="D479" s="73" t="s">
        <v>243</v>
      </c>
      <c r="E479" s="73" t="s">
        <v>281</v>
      </c>
      <c r="F479" s="73" t="s">
        <v>282</v>
      </c>
      <c r="G479" s="73" t="s">
        <v>35</v>
      </c>
      <c r="H479" t="s">
        <v>38</v>
      </c>
      <c r="I479">
        <v>812</v>
      </c>
      <c r="J479" s="43">
        <v>3497</v>
      </c>
      <c r="K479" s="16">
        <v>0.52</v>
      </c>
      <c r="L479" s="16">
        <f t="shared" si="58"/>
        <v>34.726911618669313</v>
      </c>
      <c r="M479" s="16">
        <f t="shared" si="59"/>
        <v>0.94513513513513514</v>
      </c>
      <c r="N479" s="44">
        <f t="shared" si="60"/>
        <v>422.24</v>
      </c>
      <c r="O479" s="44">
        <f t="shared" si="61"/>
        <v>3919.24</v>
      </c>
      <c r="P479" s="45">
        <f t="shared" si="63"/>
        <v>38.919960278053622</v>
      </c>
      <c r="Q479" s="45">
        <f t="shared" si="62"/>
        <v>1.059254054054054</v>
      </c>
      <c r="S479" s="52">
        <f t="shared" si="64"/>
        <v>-2.7541784112112389</v>
      </c>
      <c r="T479" s="16">
        <f t="shared" si="65"/>
        <v>38.48990400529626</v>
      </c>
    </row>
    <row r="480" spans="1:20" x14ac:dyDescent="0.25">
      <c r="A480" s="72">
        <f t="shared" si="57"/>
        <v>40709</v>
      </c>
      <c r="B480" s="73" t="s">
        <v>0</v>
      </c>
      <c r="C480" s="73" t="s">
        <v>236</v>
      </c>
      <c r="D480" s="73" t="s">
        <v>237</v>
      </c>
      <c r="E480" s="73" t="s">
        <v>279</v>
      </c>
      <c r="F480" s="73" t="s">
        <v>280</v>
      </c>
      <c r="G480" s="73" t="s">
        <v>35</v>
      </c>
      <c r="H480" t="s">
        <v>37</v>
      </c>
      <c r="I480">
        <v>1520</v>
      </c>
      <c r="J480" s="43">
        <v>4702</v>
      </c>
      <c r="K480" s="16">
        <v>0.4</v>
      </c>
      <c r="L480" s="16">
        <f t="shared" si="58"/>
        <v>46.693147964250244</v>
      </c>
      <c r="M480" s="16">
        <f t="shared" si="59"/>
        <v>1.2708108108108107</v>
      </c>
      <c r="N480" s="44">
        <f t="shared" si="60"/>
        <v>608</v>
      </c>
      <c r="O480" s="44">
        <f t="shared" si="61"/>
        <v>5310</v>
      </c>
      <c r="P480" s="45">
        <f t="shared" si="63"/>
        <v>52.730883813306853</v>
      </c>
      <c r="Q480" s="45">
        <f t="shared" si="62"/>
        <v>1.4351351351351351</v>
      </c>
      <c r="S480" s="52">
        <f t="shared" si="64"/>
        <v>12.209965766451125</v>
      </c>
      <c r="T480" s="16">
        <f t="shared" si="65"/>
        <v>51.925852366765973</v>
      </c>
    </row>
    <row r="481" spans="1:20" x14ac:dyDescent="0.25">
      <c r="A481" s="72">
        <f t="shared" si="57"/>
        <v>40709</v>
      </c>
      <c r="B481" s="73" t="s">
        <v>0</v>
      </c>
      <c r="C481" s="73" t="s">
        <v>236</v>
      </c>
      <c r="D481" s="73" t="s">
        <v>237</v>
      </c>
      <c r="E481" s="73" t="s">
        <v>267</v>
      </c>
      <c r="F481" s="73" t="s">
        <v>241</v>
      </c>
      <c r="G481" s="73" t="s">
        <v>35</v>
      </c>
      <c r="H481" t="s">
        <v>37</v>
      </c>
      <c r="I481">
        <v>1583</v>
      </c>
      <c r="J481" s="43">
        <f>2856+2792</f>
        <v>5648</v>
      </c>
      <c r="K481" s="16">
        <v>0.4</v>
      </c>
      <c r="L481" s="16">
        <f t="shared" si="58"/>
        <v>56.08738828202582</v>
      </c>
      <c r="M481" s="16">
        <f t="shared" si="59"/>
        <v>1.5264864864864864</v>
      </c>
      <c r="N481" s="44">
        <f t="shared" si="60"/>
        <v>633.20000000000005</v>
      </c>
      <c r="O481" s="44">
        <f t="shared" si="61"/>
        <v>6281.2</v>
      </c>
      <c r="P481" s="45">
        <f t="shared" si="63"/>
        <v>62.375372393247268</v>
      </c>
      <c r="Q481" s="45">
        <f t="shared" si="62"/>
        <v>1.6976216216216216</v>
      </c>
      <c r="S481" s="52">
        <f t="shared" si="64"/>
        <v>10.65892906849324</v>
      </c>
      <c r="T481" s="16">
        <f t="shared" si="65"/>
        <v>61.536974511751076</v>
      </c>
    </row>
    <row r="482" spans="1:20" x14ac:dyDescent="0.25">
      <c r="A482" s="72">
        <f t="shared" si="57"/>
        <v>40709</v>
      </c>
      <c r="B482" s="73" t="s">
        <v>0</v>
      </c>
      <c r="C482" s="73" t="s">
        <v>358</v>
      </c>
      <c r="D482" s="73" t="s">
        <v>235</v>
      </c>
      <c r="E482" s="73" t="s">
        <v>279</v>
      </c>
      <c r="F482" s="73" t="s">
        <v>280</v>
      </c>
      <c r="G482" s="73" t="s">
        <v>35</v>
      </c>
      <c r="H482" t="s">
        <v>36</v>
      </c>
      <c r="I482">
        <v>1599</v>
      </c>
      <c r="J482" s="43">
        <v>4727</v>
      </c>
      <c r="K482" s="16">
        <v>0.4</v>
      </c>
      <c r="L482" s="16">
        <f t="shared" si="58"/>
        <v>46.941410129096326</v>
      </c>
      <c r="M482" s="16">
        <f t="shared" si="59"/>
        <v>1.2775675675675675</v>
      </c>
      <c r="N482" s="44">
        <f t="shared" si="60"/>
        <v>639.6</v>
      </c>
      <c r="O482" s="44">
        <f t="shared" si="61"/>
        <v>5366.6</v>
      </c>
      <c r="P482" s="45">
        <f t="shared" si="63"/>
        <v>53.29294935451837</v>
      </c>
      <c r="Q482" s="45">
        <f t="shared" si="62"/>
        <v>1.4504324324324325</v>
      </c>
      <c r="S482" s="52">
        <f t="shared" si="64"/>
        <v>11.114331856391569</v>
      </c>
      <c r="T482" s="16">
        <f t="shared" si="65"/>
        <v>51.889870903674279</v>
      </c>
    </row>
    <row r="483" spans="1:20" x14ac:dyDescent="0.25">
      <c r="A483" s="72">
        <f t="shared" si="57"/>
        <v>40709</v>
      </c>
      <c r="B483" s="73" t="s">
        <v>67</v>
      </c>
      <c r="C483" s="73" t="s">
        <v>250</v>
      </c>
      <c r="D483" s="73" t="s">
        <v>251</v>
      </c>
      <c r="E483" s="73" t="s">
        <v>279</v>
      </c>
      <c r="F483" s="73" t="s">
        <v>280</v>
      </c>
      <c r="G483" s="73" t="s">
        <v>35</v>
      </c>
      <c r="H483" t="s">
        <v>37</v>
      </c>
      <c r="I483">
        <v>1851</v>
      </c>
      <c r="J483" s="43">
        <v>4680</v>
      </c>
      <c r="K483" s="16">
        <v>0.4</v>
      </c>
      <c r="L483" s="16">
        <f t="shared" si="58"/>
        <v>46.474677259185697</v>
      </c>
      <c r="M483" s="16">
        <f t="shared" si="59"/>
        <v>1.1805405405405405</v>
      </c>
      <c r="N483" s="44">
        <f t="shared" si="60"/>
        <v>740.40000000000009</v>
      </c>
      <c r="O483" s="44">
        <f t="shared" si="61"/>
        <v>5420.4</v>
      </c>
      <c r="P483" s="45">
        <f t="shared" si="63"/>
        <v>53.827209533267123</v>
      </c>
      <c r="Q483" s="45">
        <f t="shared" si="62"/>
        <v>1.367308108108108</v>
      </c>
      <c r="S483" s="52">
        <f t="shared" si="64"/>
        <v>13.600449338357645</v>
      </c>
      <c r="T483" s="16">
        <f t="shared" si="65"/>
        <v>52.846871896722938</v>
      </c>
    </row>
    <row r="484" spans="1:20" x14ac:dyDescent="0.25">
      <c r="A484" s="72">
        <f t="shared" si="57"/>
        <v>40709</v>
      </c>
      <c r="B484" s="73" t="s">
        <v>67</v>
      </c>
      <c r="C484" s="73" t="s">
        <v>238</v>
      </c>
      <c r="D484" s="73" t="s">
        <v>239</v>
      </c>
      <c r="E484" s="73" t="s">
        <v>283</v>
      </c>
      <c r="F484" s="73" t="s">
        <v>284</v>
      </c>
      <c r="G484" s="73" t="s">
        <v>35</v>
      </c>
      <c r="H484" t="s">
        <v>37</v>
      </c>
      <c r="I484">
        <v>1695</v>
      </c>
      <c r="J484" s="43">
        <v>4640</v>
      </c>
      <c r="K484" s="16">
        <v>0.4</v>
      </c>
      <c r="L484" s="16">
        <f t="shared" si="58"/>
        <v>46.077457795431975</v>
      </c>
      <c r="M484" s="16">
        <f t="shared" si="59"/>
        <v>1.1704504504504505</v>
      </c>
      <c r="N484" s="44">
        <f t="shared" si="60"/>
        <v>678</v>
      </c>
      <c r="O484" s="44">
        <f t="shared" si="61"/>
        <v>5318</v>
      </c>
      <c r="P484" s="45">
        <f t="shared" si="63"/>
        <v>52.810327706057592</v>
      </c>
      <c r="Q484" s="45">
        <f t="shared" si="62"/>
        <v>1.3414774774774776</v>
      </c>
      <c r="S484" s="52">
        <f t="shared" si="64"/>
        <v>13.156158903759829</v>
      </c>
      <c r="T484" s="16">
        <f t="shared" si="65"/>
        <v>51.91261171797418</v>
      </c>
    </row>
    <row r="485" spans="1:20" x14ac:dyDescent="0.25">
      <c r="A485" s="72">
        <f t="shared" si="57"/>
        <v>40709</v>
      </c>
      <c r="B485" s="73" t="s">
        <v>67</v>
      </c>
      <c r="C485" s="73" t="s">
        <v>242</v>
      </c>
      <c r="D485" s="73" t="s">
        <v>243</v>
      </c>
      <c r="E485" s="73" t="s">
        <v>265</v>
      </c>
      <c r="F485" s="73" t="s">
        <v>266</v>
      </c>
      <c r="G485" s="73" t="s">
        <v>35</v>
      </c>
      <c r="H485" t="s">
        <v>36</v>
      </c>
      <c r="I485">
        <v>1006</v>
      </c>
      <c r="J485" s="43">
        <v>2677</v>
      </c>
      <c r="K485" s="16">
        <v>0.4</v>
      </c>
      <c r="L485" s="16">
        <f t="shared" si="58"/>
        <v>26.583912611717974</v>
      </c>
      <c r="M485" s="16">
        <f t="shared" si="59"/>
        <v>0.67527927927927933</v>
      </c>
      <c r="N485" s="44">
        <f t="shared" si="60"/>
        <v>402.40000000000003</v>
      </c>
      <c r="O485" s="44">
        <f t="shared" si="61"/>
        <v>3079.4</v>
      </c>
      <c r="P485" s="45">
        <f t="shared" si="63"/>
        <v>30.579940417080437</v>
      </c>
      <c r="Q485" s="45">
        <f t="shared" si="62"/>
        <v>0.77678558558558564</v>
      </c>
      <c r="S485" s="52">
        <f t="shared" si="64"/>
        <v>6.9904801612118872</v>
      </c>
      <c r="T485" s="16">
        <f t="shared" si="65"/>
        <v>30.147037404832833</v>
      </c>
    </row>
    <row r="486" spans="1:20" x14ac:dyDescent="0.25">
      <c r="A486" s="72">
        <f t="shared" si="57"/>
        <v>40709</v>
      </c>
      <c r="B486" s="73" t="s">
        <v>67</v>
      </c>
      <c r="C486" s="73" t="s">
        <v>254</v>
      </c>
      <c r="D486" s="73" t="s">
        <v>255</v>
      </c>
      <c r="E486" s="73" t="s">
        <v>267</v>
      </c>
      <c r="F486" s="73" t="s">
        <v>241</v>
      </c>
      <c r="G486" s="73" t="s">
        <v>35</v>
      </c>
      <c r="H486" t="s">
        <v>37</v>
      </c>
      <c r="I486">
        <v>988</v>
      </c>
      <c r="J486" s="43">
        <v>3190</v>
      </c>
      <c r="K486" s="16">
        <v>0.4</v>
      </c>
      <c r="L486" s="16">
        <f t="shared" si="58"/>
        <v>31.678252234359483</v>
      </c>
      <c r="M486" s="16">
        <f t="shared" si="59"/>
        <v>0.80468468468468468</v>
      </c>
      <c r="N486" s="44">
        <f t="shared" si="60"/>
        <v>395.20000000000005</v>
      </c>
      <c r="O486" s="44">
        <f t="shared" si="61"/>
        <v>3585.2</v>
      </c>
      <c r="P486" s="45">
        <f t="shared" si="63"/>
        <v>35.602780536246271</v>
      </c>
      <c r="Q486" s="45">
        <f t="shared" si="62"/>
        <v>0.90437477477477479</v>
      </c>
      <c r="S486" s="52">
        <f t="shared" si="64"/>
        <v>10.16199208475701</v>
      </c>
      <c r="T486" s="16">
        <f t="shared" si="65"/>
        <v>35.079510095994699</v>
      </c>
    </row>
    <row r="487" spans="1:20" x14ac:dyDescent="0.25">
      <c r="A487" s="72">
        <f t="shared" si="57"/>
        <v>40709</v>
      </c>
      <c r="B487" s="73" t="s">
        <v>67</v>
      </c>
      <c r="C487" s="73" t="s">
        <v>246</v>
      </c>
      <c r="D487" s="73" t="s">
        <v>247</v>
      </c>
      <c r="E487" s="73" t="s">
        <v>240</v>
      </c>
      <c r="F487" s="73" t="s">
        <v>241</v>
      </c>
      <c r="G487" s="73" t="s">
        <v>35</v>
      </c>
      <c r="H487" t="s">
        <v>36</v>
      </c>
      <c r="I487">
        <v>787</v>
      </c>
      <c r="J487" s="43">
        <v>3330</v>
      </c>
      <c r="K487" s="16">
        <v>0.4</v>
      </c>
      <c r="L487" s="16">
        <f t="shared" si="58"/>
        <v>33.068520357497519</v>
      </c>
      <c r="M487" s="16">
        <f t="shared" si="59"/>
        <v>0.84</v>
      </c>
      <c r="N487" s="44">
        <f t="shared" si="60"/>
        <v>314.8</v>
      </c>
      <c r="O487" s="44">
        <f t="shared" si="61"/>
        <v>3644.8</v>
      </c>
      <c r="P487" s="45">
        <f t="shared" si="63"/>
        <v>36.194637537239323</v>
      </c>
      <c r="Q487" s="45">
        <f t="shared" si="62"/>
        <v>0.91940900900900902</v>
      </c>
      <c r="S487" s="52">
        <f t="shared" si="64"/>
        <v>7.5987483025329094</v>
      </c>
      <c r="T487" s="16">
        <f t="shared" si="65"/>
        <v>35.855974842767296</v>
      </c>
    </row>
    <row r="488" spans="1:20" x14ac:dyDescent="0.25">
      <c r="A488" s="72">
        <f t="shared" si="57"/>
        <v>40709</v>
      </c>
      <c r="B488" s="73" t="s">
        <v>67</v>
      </c>
      <c r="C488" s="73" t="s">
        <v>250</v>
      </c>
      <c r="D488" s="73" t="s">
        <v>251</v>
      </c>
      <c r="E488" s="73" t="s">
        <v>283</v>
      </c>
      <c r="F488" s="73" t="s">
        <v>284</v>
      </c>
      <c r="G488" s="73" t="s">
        <v>35</v>
      </c>
      <c r="H488" t="s">
        <v>37</v>
      </c>
      <c r="I488">
        <v>1836</v>
      </c>
      <c r="J488" s="43">
        <v>4680</v>
      </c>
      <c r="K488" s="16">
        <v>0.4</v>
      </c>
      <c r="L488" s="16">
        <f t="shared" si="58"/>
        <v>46.474677259185697</v>
      </c>
      <c r="M488" s="16">
        <f t="shared" si="59"/>
        <v>1.1805405405405405</v>
      </c>
      <c r="N488" s="44">
        <f t="shared" si="60"/>
        <v>734.40000000000009</v>
      </c>
      <c r="O488" s="44">
        <f t="shared" si="61"/>
        <v>5414.4</v>
      </c>
      <c r="P488" s="45">
        <f t="shared" si="63"/>
        <v>53.767626613704067</v>
      </c>
      <c r="Q488" s="45">
        <f t="shared" si="62"/>
        <v>1.3657945945945946</v>
      </c>
      <c r="S488" s="52">
        <f t="shared" si="64"/>
        <v>13.639034874154143</v>
      </c>
      <c r="T488" s="16">
        <f t="shared" si="65"/>
        <v>52.795233366434957</v>
      </c>
    </row>
    <row r="489" spans="1:20" x14ac:dyDescent="0.25">
      <c r="A489" s="72">
        <f t="shared" ref="A489:A552" si="66">IF(B489&lt;&gt;"", DATE(2010, ROUNDUP((ROW(A489)-1)*(1/38), 0)+5, 15), "")</f>
        <v>40709</v>
      </c>
      <c r="B489" s="73" t="s">
        <v>67</v>
      </c>
      <c r="C489" s="73" t="s">
        <v>256</v>
      </c>
      <c r="D489" s="73" t="s">
        <v>247</v>
      </c>
      <c r="E489" s="73" t="s">
        <v>285</v>
      </c>
      <c r="F489" s="73" t="s">
        <v>264</v>
      </c>
      <c r="G489" s="73" t="s">
        <v>35</v>
      </c>
      <c r="H489" t="s">
        <v>37</v>
      </c>
      <c r="I489">
        <v>1899</v>
      </c>
      <c r="J489" s="43">
        <v>4080</v>
      </c>
      <c r="K489" s="16">
        <v>0.4</v>
      </c>
      <c r="L489" s="16">
        <f t="shared" si="58"/>
        <v>40.51638530287984</v>
      </c>
      <c r="M489" s="16">
        <f t="shared" si="59"/>
        <v>1.0291891891891891</v>
      </c>
      <c r="N489" s="44">
        <f t="shared" si="60"/>
        <v>759.6</v>
      </c>
      <c r="O489" s="44">
        <f t="shared" si="61"/>
        <v>4839.6000000000004</v>
      </c>
      <c r="P489" s="45">
        <f t="shared" si="63"/>
        <v>48.059582919563063</v>
      </c>
      <c r="Q489" s="45">
        <f t="shared" si="62"/>
        <v>1.2208000000000001</v>
      </c>
      <c r="S489" s="52">
        <f t="shared" si="64"/>
        <v>13.245693266004309</v>
      </c>
      <c r="T489" s="16">
        <f t="shared" si="65"/>
        <v>47.053823237338634</v>
      </c>
    </row>
    <row r="490" spans="1:20" x14ac:dyDescent="0.25">
      <c r="A490" s="72">
        <f t="shared" si="66"/>
        <v>40709</v>
      </c>
      <c r="B490" s="73" t="s">
        <v>18</v>
      </c>
      <c r="C490" s="73" t="s">
        <v>238</v>
      </c>
      <c r="D490" s="73" t="s">
        <v>239</v>
      </c>
      <c r="E490" s="73" t="s">
        <v>283</v>
      </c>
      <c r="F490" s="73" t="s">
        <v>284</v>
      </c>
      <c r="G490" s="73" t="s">
        <v>35</v>
      </c>
      <c r="H490" t="s">
        <v>37</v>
      </c>
      <c r="I490">
        <v>1695</v>
      </c>
      <c r="J490" s="43">
        <v>4840</v>
      </c>
      <c r="K490" s="16">
        <v>0.4</v>
      </c>
      <c r="L490" s="16">
        <f t="shared" si="58"/>
        <v>48.063555114200597</v>
      </c>
      <c r="M490" s="16">
        <f t="shared" si="59"/>
        <v>1.3081081081081081</v>
      </c>
      <c r="N490" s="44">
        <f t="shared" si="60"/>
        <v>678</v>
      </c>
      <c r="O490" s="44">
        <f t="shared" si="61"/>
        <v>5518</v>
      </c>
      <c r="P490" s="45">
        <f t="shared" si="63"/>
        <v>54.796425024826213</v>
      </c>
      <c r="Q490" s="45">
        <f t="shared" si="62"/>
        <v>1.4913513513513514</v>
      </c>
      <c r="S490" s="52">
        <f t="shared" si="64"/>
        <v>10.366621997319836</v>
      </c>
      <c r="T490" s="16">
        <f t="shared" si="65"/>
        <v>53.898709036742794</v>
      </c>
    </row>
    <row r="491" spans="1:20" x14ac:dyDescent="0.25">
      <c r="A491" s="72">
        <f t="shared" si="66"/>
        <v>40709</v>
      </c>
      <c r="B491" s="73" t="s">
        <v>18</v>
      </c>
      <c r="C491" s="73" t="s">
        <v>250</v>
      </c>
      <c r="D491" s="73" t="s">
        <v>251</v>
      </c>
      <c r="E491" s="73" t="s">
        <v>279</v>
      </c>
      <c r="F491" s="73" t="s">
        <v>280</v>
      </c>
      <c r="G491" s="73" t="s">
        <v>35</v>
      </c>
      <c r="H491" t="s">
        <v>37</v>
      </c>
      <c r="I491">
        <v>1851</v>
      </c>
      <c r="J491" s="43">
        <v>4830</v>
      </c>
      <c r="K491" s="16">
        <v>0.4</v>
      </c>
      <c r="L491" s="16">
        <f t="shared" si="58"/>
        <v>47.964250248262161</v>
      </c>
      <c r="M491" s="16">
        <f t="shared" si="59"/>
        <v>1.3054054054054054</v>
      </c>
      <c r="N491" s="44">
        <f t="shared" si="60"/>
        <v>740.40000000000009</v>
      </c>
      <c r="O491" s="44">
        <f t="shared" si="61"/>
        <v>5570.4</v>
      </c>
      <c r="P491" s="45">
        <f t="shared" si="63"/>
        <v>55.316782522343587</v>
      </c>
      <c r="Q491" s="45">
        <f t="shared" si="62"/>
        <v>1.5055135135135134</v>
      </c>
      <c r="S491" s="52">
        <f t="shared" si="64"/>
        <v>10.931880369454294</v>
      </c>
      <c r="T491" s="16">
        <f t="shared" si="65"/>
        <v>54.336444885799402</v>
      </c>
    </row>
    <row r="492" spans="1:20" x14ac:dyDescent="0.25">
      <c r="A492" s="72">
        <f t="shared" si="66"/>
        <v>40709</v>
      </c>
      <c r="B492" s="73" t="s">
        <v>18</v>
      </c>
      <c r="C492" s="73" t="s">
        <v>257</v>
      </c>
      <c r="D492" s="73" t="s">
        <v>237</v>
      </c>
      <c r="E492" s="73" t="s">
        <v>283</v>
      </c>
      <c r="F492" s="73" t="s">
        <v>284</v>
      </c>
      <c r="G492" s="73" t="s">
        <v>35</v>
      </c>
      <c r="H492" t="s">
        <v>37</v>
      </c>
      <c r="I492">
        <v>1507</v>
      </c>
      <c r="J492" s="43">
        <v>4730</v>
      </c>
      <c r="K492" s="16">
        <v>0.4</v>
      </c>
      <c r="L492" s="16">
        <f t="shared" si="58"/>
        <v>46.971201588877854</v>
      </c>
      <c r="M492" s="16">
        <f t="shared" si="59"/>
        <v>1.2783783783783784</v>
      </c>
      <c r="N492" s="44">
        <f t="shared" si="60"/>
        <v>602.80000000000007</v>
      </c>
      <c r="O492" s="44">
        <f t="shared" si="61"/>
        <v>5332.8</v>
      </c>
      <c r="P492" s="45">
        <f t="shared" si="63"/>
        <v>52.957298907646475</v>
      </c>
      <c r="Q492" s="45">
        <f t="shared" si="62"/>
        <v>1.4412972972972973</v>
      </c>
      <c r="S492" s="52">
        <f t="shared" si="64"/>
        <v>9.6557424916002166</v>
      </c>
      <c r="T492" s="16">
        <f t="shared" si="65"/>
        <v>52.159152598477327</v>
      </c>
    </row>
    <row r="493" spans="1:20" x14ac:dyDescent="0.25">
      <c r="A493" s="72">
        <f t="shared" si="66"/>
        <v>40709</v>
      </c>
      <c r="B493" s="73" t="s">
        <v>18</v>
      </c>
      <c r="C493" s="73" t="s">
        <v>256</v>
      </c>
      <c r="D493" s="73" t="s">
        <v>247</v>
      </c>
      <c r="E493" s="73" t="s">
        <v>265</v>
      </c>
      <c r="F493" s="73" t="s">
        <v>266</v>
      </c>
      <c r="G493" s="73" t="s">
        <v>35</v>
      </c>
      <c r="H493" t="s">
        <v>36</v>
      </c>
      <c r="I493">
        <v>1160</v>
      </c>
      <c r="J493" s="43">
        <v>3510</v>
      </c>
      <c r="K493" s="16">
        <v>0.4</v>
      </c>
      <c r="L493" s="16">
        <f t="shared" si="58"/>
        <v>34.856007944389276</v>
      </c>
      <c r="M493" s="16">
        <f t="shared" si="59"/>
        <v>0.94864864864864862</v>
      </c>
      <c r="N493" s="44">
        <f t="shared" si="60"/>
        <v>464</v>
      </c>
      <c r="O493" s="44">
        <f t="shared" si="61"/>
        <v>3974</v>
      </c>
      <c r="P493" s="45">
        <f t="shared" si="63"/>
        <v>39.46375372393247</v>
      </c>
      <c r="Q493" s="45">
        <f t="shared" si="62"/>
        <v>1.074054054054054</v>
      </c>
      <c r="S493" s="52">
        <f t="shared" si="64"/>
        <v>9.1158704008786451</v>
      </c>
      <c r="T493" s="16">
        <f t="shared" si="65"/>
        <v>38.964581264481957</v>
      </c>
    </row>
    <row r="494" spans="1:20" x14ac:dyDescent="0.25">
      <c r="A494" s="72">
        <f t="shared" si="66"/>
        <v>40709</v>
      </c>
      <c r="B494" s="73" t="s">
        <v>18</v>
      </c>
      <c r="C494" s="73" t="s">
        <v>244</v>
      </c>
      <c r="D494" s="73" t="s">
        <v>245</v>
      </c>
      <c r="E494" s="73" t="s">
        <v>277</v>
      </c>
      <c r="F494" s="73" t="s">
        <v>278</v>
      </c>
      <c r="G494" s="73" t="s">
        <v>35</v>
      </c>
      <c r="H494" t="s">
        <v>38</v>
      </c>
      <c r="I494">
        <v>615</v>
      </c>
      <c r="J494" s="43">
        <v>2536</v>
      </c>
      <c r="K494" s="16">
        <v>0.52</v>
      </c>
      <c r="L494" s="16">
        <f t="shared" si="58"/>
        <v>25.183714001986097</v>
      </c>
      <c r="M494" s="16">
        <f t="shared" si="59"/>
        <v>0.6854054054054054</v>
      </c>
      <c r="N494" s="44">
        <f t="shared" si="60"/>
        <v>319.8</v>
      </c>
      <c r="O494" s="44">
        <f t="shared" si="61"/>
        <v>2855.8</v>
      </c>
      <c r="P494" s="45">
        <f t="shared" si="63"/>
        <v>28.359483614697123</v>
      </c>
      <c r="Q494" s="45">
        <f t="shared" si="62"/>
        <v>0.77183783783783788</v>
      </c>
      <c r="S494" s="52">
        <f t="shared" si="64"/>
        <v>12.786082423332878</v>
      </c>
      <c r="T494" s="16">
        <f t="shared" si="65"/>
        <v>28.033763654419065</v>
      </c>
    </row>
    <row r="495" spans="1:20" x14ac:dyDescent="0.25">
      <c r="A495" s="74">
        <f t="shared" si="66"/>
        <v>40709</v>
      </c>
      <c r="B495" s="75" t="s">
        <v>18</v>
      </c>
      <c r="C495" s="75" t="s">
        <v>258</v>
      </c>
      <c r="D495" s="75" t="s">
        <v>255</v>
      </c>
      <c r="E495" s="75" t="s">
        <v>279</v>
      </c>
      <c r="F495" s="75" t="s">
        <v>280</v>
      </c>
      <c r="G495" s="75" t="s">
        <v>35</v>
      </c>
      <c r="H495" s="76" t="s">
        <v>36</v>
      </c>
      <c r="I495" s="76">
        <v>1637</v>
      </c>
      <c r="J495" s="46">
        <v>4520</v>
      </c>
      <c r="K495" s="78">
        <v>0.4</v>
      </c>
      <c r="L495" s="78">
        <f t="shared" si="58"/>
        <v>44.885799404170804</v>
      </c>
      <c r="M495" s="78">
        <f t="shared" si="59"/>
        <v>1.2216216216216216</v>
      </c>
      <c r="N495" s="47">
        <f t="shared" si="60"/>
        <v>654.80000000000007</v>
      </c>
      <c r="O495" s="47">
        <f t="shared" si="61"/>
        <v>5174.8</v>
      </c>
      <c r="P495" s="48">
        <f t="shared" si="63"/>
        <v>51.388282025819265</v>
      </c>
      <c r="Q495" s="48">
        <f t="shared" si="62"/>
        <v>1.3985945945945946</v>
      </c>
      <c r="R495" s="76"/>
      <c r="S495" s="53">
        <f t="shared" si="64"/>
        <v>11.348280759134145</v>
      </c>
      <c r="T495" s="78">
        <f t="shared" si="65"/>
        <v>50.683846408474018</v>
      </c>
    </row>
    <row r="496" spans="1:20" x14ac:dyDescent="0.25">
      <c r="A496" s="72">
        <f t="shared" si="66"/>
        <v>40739</v>
      </c>
      <c r="B496" s="73" t="s">
        <v>0</v>
      </c>
      <c r="C496" s="73" t="s">
        <v>359</v>
      </c>
      <c r="D496" s="73" t="s">
        <v>235</v>
      </c>
      <c r="E496" s="73" t="s">
        <v>260</v>
      </c>
      <c r="F496" s="73" t="s">
        <v>261</v>
      </c>
      <c r="G496" s="73" t="s">
        <v>34</v>
      </c>
      <c r="H496" t="s">
        <v>36</v>
      </c>
      <c r="I496">
        <v>506</v>
      </c>
      <c r="J496" s="43">
        <v>2992</v>
      </c>
      <c r="K496" s="16">
        <v>0.39</v>
      </c>
      <c r="L496" s="16">
        <f t="shared" si="58"/>
        <v>29.712015888778549</v>
      </c>
      <c r="M496" s="16">
        <f t="shared" si="59"/>
        <v>0.8086486486486486</v>
      </c>
      <c r="N496" s="44">
        <f t="shared" si="60"/>
        <v>197.34</v>
      </c>
      <c r="O496" s="44">
        <f t="shared" si="61"/>
        <v>3189.34</v>
      </c>
      <c r="P496" s="45">
        <f>O496/100.7</f>
        <v>31.671698113207547</v>
      </c>
      <c r="Q496" s="45">
        <f t="shared" si="62"/>
        <v>0.86198378378378382</v>
      </c>
      <c r="S496" s="51">
        <f>((O496/O40)-1)*100</f>
        <v>10.925848636616585</v>
      </c>
    </row>
    <row r="497" spans="1:19" x14ac:dyDescent="0.25">
      <c r="A497" s="72">
        <f t="shared" si="66"/>
        <v>40739</v>
      </c>
      <c r="B497" s="73" t="s">
        <v>0</v>
      </c>
      <c r="C497" s="73" t="s">
        <v>236</v>
      </c>
      <c r="D497" s="73" t="s">
        <v>237</v>
      </c>
      <c r="E497" s="73" t="s">
        <v>262</v>
      </c>
      <c r="F497" s="73" t="s">
        <v>251</v>
      </c>
      <c r="G497" s="73" t="s">
        <v>34</v>
      </c>
      <c r="H497" t="s">
        <v>37</v>
      </c>
      <c r="I497">
        <v>298</v>
      </c>
      <c r="J497" s="43">
        <f>-839+3661</f>
        <v>2822</v>
      </c>
      <c r="K497" s="16">
        <v>0.39</v>
      </c>
      <c r="L497" s="16">
        <f t="shared" si="58"/>
        <v>28.023833167825224</v>
      </c>
      <c r="M497" s="16">
        <f t="shared" si="59"/>
        <v>0.76270270270270268</v>
      </c>
      <c r="N497" s="44">
        <f t="shared" si="60"/>
        <v>116.22</v>
      </c>
      <c r="O497" s="44">
        <f t="shared" si="61"/>
        <v>2938.22</v>
      </c>
      <c r="P497" s="45">
        <f t="shared" ref="P497:P533" si="67">O497/100.7</f>
        <v>29.177954319761664</v>
      </c>
      <c r="Q497" s="45">
        <f t="shared" si="62"/>
        <v>0.79411351351351345</v>
      </c>
      <c r="S497" s="51">
        <f t="shared" si="64"/>
        <v>15.811089914389775</v>
      </c>
    </row>
    <row r="498" spans="1:19" x14ac:dyDescent="0.25">
      <c r="A498" s="72">
        <f t="shared" si="66"/>
        <v>40739</v>
      </c>
      <c r="B498" s="73" t="s">
        <v>0</v>
      </c>
      <c r="C498" s="73" t="s">
        <v>359</v>
      </c>
      <c r="D498" s="73" t="s">
        <v>235</v>
      </c>
      <c r="E498" s="73" t="s">
        <v>263</v>
      </c>
      <c r="F498" s="73" t="s">
        <v>264</v>
      </c>
      <c r="G498" s="73" t="s">
        <v>34</v>
      </c>
      <c r="H498" t="s">
        <v>37</v>
      </c>
      <c r="I498">
        <v>1530</v>
      </c>
      <c r="J498" s="43">
        <v>5710</v>
      </c>
      <c r="K498" s="16">
        <v>0.39</v>
      </c>
      <c r="L498" s="16">
        <f t="shared" si="58"/>
        <v>56.703078450844089</v>
      </c>
      <c r="M498" s="16">
        <f t="shared" si="59"/>
        <v>1.5432432432432432</v>
      </c>
      <c r="N498" s="44">
        <f t="shared" si="60"/>
        <v>596.70000000000005</v>
      </c>
      <c r="O498" s="44">
        <f t="shared" si="61"/>
        <v>6306.7</v>
      </c>
      <c r="P498" s="45">
        <f t="shared" si="67"/>
        <v>62.628599801390266</v>
      </c>
      <c r="Q498" s="45">
        <f t="shared" si="62"/>
        <v>1.7045135135135134</v>
      </c>
      <c r="S498" s="51">
        <f t="shared" si="64"/>
        <v>9.6664811852263952</v>
      </c>
    </row>
    <row r="499" spans="1:19" x14ac:dyDescent="0.25">
      <c r="A499" s="72">
        <f t="shared" si="66"/>
        <v>40739</v>
      </c>
      <c r="B499" s="73" t="s">
        <v>0</v>
      </c>
      <c r="C499" s="73" t="s">
        <v>359</v>
      </c>
      <c r="D499" s="73" t="s">
        <v>235</v>
      </c>
      <c r="E499" s="73" t="s">
        <v>265</v>
      </c>
      <c r="F499" s="73" t="s">
        <v>266</v>
      </c>
      <c r="G499" s="73" t="s">
        <v>34</v>
      </c>
      <c r="H499" t="s">
        <v>36</v>
      </c>
      <c r="I499">
        <v>890</v>
      </c>
      <c r="J499" s="43">
        <v>3492</v>
      </c>
      <c r="K499" s="16">
        <v>0.39</v>
      </c>
      <c r="L499" s="16">
        <f t="shared" si="58"/>
        <v>34.677259185700102</v>
      </c>
      <c r="M499" s="16">
        <f t="shared" si="59"/>
        <v>0.9437837837837838</v>
      </c>
      <c r="N499" s="44">
        <f t="shared" si="60"/>
        <v>347.1</v>
      </c>
      <c r="O499" s="44">
        <f t="shared" si="61"/>
        <v>3839.1</v>
      </c>
      <c r="P499" s="45">
        <f t="shared" si="67"/>
        <v>38.124131082423034</v>
      </c>
      <c r="Q499" s="45">
        <f t="shared" si="62"/>
        <v>1.0375945945945946</v>
      </c>
      <c r="S499" s="51">
        <f t="shared" si="64"/>
        <v>11.181581233709824</v>
      </c>
    </row>
    <row r="500" spans="1:19" x14ac:dyDescent="0.25">
      <c r="A500" s="72">
        <f t="shared" si="66"/>
        <v>40739</v>
      </c>
      <c r="B500" s="73" t="s">
        <v>0</v>
      </c>
      <c r="C500" s="73" t="s">
        <v>238</v>
      </c>
      <c r="D500" s="73" t="s">
        <v>239</v>
      </c>
      <c r="E500" s="73" t="s">
        <v>267</v>
      </c>
      <c r="F500" s="73" t="s">
        <v>241</v>
      </c>
      <c r="G500" s="73" t="s">
        <v>34</v>
      </c>
      <c r="H500" t="s">
        <v>37</v>
      </c>
      <c r="I500">
        <v>1256</v>
      </c>
      <c r="J500" s="43">
        <f>109+5301</f>
        <v>5410</v>
      </c>
      <c r="K500" s="16">
        <v>0.39</v>
      </c>
      <c r="L500" s="16">
        <f t="shared" si="58"/>
        <v>53.72393247269116</v>
      </c>
      <c r="M500" s="16">
        <f t="shared" si="59"/>
        <v>1.4621621621621621</v>
      </c>
      <c r="N500" s="44">
        <f t="shared" si="60"/>
        <v>489.84000000000003</v>
      </c>
      <c r="O500" s="44">
        <f t="shared" si="61"/>
        <v>5899.84</v>
      </c>
      <c r="P500" s="45">
        <f t="shared" si="67"/>
        <v>58.588282025819268</v>
      </c>
      <c r="Q500" s="45">
        <f t="shared" si="62"/>
        <v>1.5945513513513514</v>
      </c>
      <c r="S500" s="51">
        <f t="shared" si="64"/>
        <v>6.135900812411399</v>
      </c>
    </row>
    <row r="501" spans="1:19" x14ac:dyDescent="0.25">
      <c r="A501" s="72">
        <f t="shared" si="66"/>
        <v>40739</v>
      </c>
      <c r="B501" s="73" t="s">
        <v>0</v>
      </c>
      <c r="C501" s="73" t="s">
        <v>358</v>
      </c>
      <c r="D501" s="73" t="s">
        <v>235</v>
      </c>
      <c r="E501" s="73" t="s">
        <v>267</v>
      </c>
      <c r="F501" s="73" t="s">
        <v>241</v>
      </c>
      <c r="G501" s="73" t="s">
        <v>34</v>
      </c>
      <c r="H501" t="s">
        <v>36</v>
      </c>
      <c r="I501">
        <v>975</v>
      </c>
      <c r="J501" s="43">
        <v>3760</v>
      </c>
      <c r="K501" s="16">
        <v>0.39</v>
      </c>
      <c r="L501" s="16">
        <f t="shared" si="58"/>
        <v>37.338629592850047</v>
      </c>
      <c r="M501" s="16">
        <f t="shared" si="59"/>
        <v>1.0162162162162163</v>
      </c>
      <c r="N501" s="44">
        <f t="shared" si="60"/>
        <v>380.25</v>
      </c>
      <c r="O501" s="44">
        <f t="shared" si="61"/>
        <v>4140.25</v>
      </c>
      <c r="P501" s="45">
        <f t="shared" si="67"/>
        <v>41.114697120158887</v>
      </c>
      <c r="Q501" s="45">
        <f t="shared" si="62"/>
        <v>1.1189864864864865</v>
      </c>
      <c r="S501" s="51">
        <f t="shared" si="64"/>
        <v>10.761102193686467</v>
      </c>
    </row>
    <row r="502" spans="1:19" x14ac:dyDescent="0.25">
      <c r="A502" s="72">
        <f t="shared" si="66"/>
        <v>40739</v>
      </c>
      <c r="B502" s="73" t="s">
        <v>0</v>
      </c>
      <c r="C502" s="73" t="s">
        <v>240</v>
      </c>
      <c r="D502" s="73" t="s">
        <v>241</v>
      </c>
      <c r="E502" s="73" t="s">
        <v>263</v>
      </c>
      <c r="F502" s="73" t="s">
        <v>264</v>
      </c>
      <c r="G502" s="73" t="s">
        <v>34</v>
      </c>
      <c r="H502" t="s">
        <v>36</v>
      </c>
      <c r="I502">
        <v>1357</v>
      </c>
      <c r="J502" s="43">
        <v>3959</v>
      </c>
      <c r="K502" s="16">
        <v>0.39</v>
      </c>
      <c r="L502" s="16">
        <f t="shared" si="58"/>
        <v>39.314796425024824</v>
      </c>
      <c r="M502" s="16">
        <f t="shared" si="59"/>
        <v>1.07</v>
      </c>
      <c r="N502" s="44">
        <f t="shared" si="60"/>
        <v>529.23</v>
      </c>
      <c r="O502" s="44">
        <f t="shared" si="61"/>
        <v>4488.2299999999996</v>
      </c>
      <c r="P502" s="45">
        <f t="shared" si="67"/>
        <v>44.5703078450844</v>
      </c>
      <c r="Q502" s="45">
        <f t="shared" si="62"/>
        <v>1.2130351351351349</v>
      </c>
      <c r="S502" s="51">
        <f t="shared" si="64"/>
        <v>11.831115762196621</v>
      </c>
    </row>
    <row r="503" spans="1:19" x14ac:dyDescent="0.25">
      <c r="A503" s="72">
        <f t="shared" si="66"/>
        <v>40739</v>
      </c>
      <c r="B503" s="73" t="s">
        <v>67</v>
      </c>
      <c r="C503" s="73" t="s">
        <v>242</v>
      </c>
      <c r="D503" s="73" t="s">
        <v>243</v>
      </c>
      <c r="E503" s="73" t="s">
        <v>265</v>
      </c>
      <c r="F503" s="73" t="s">
        <v>266</v>
      </c>
      <c r="G503" s="73" t="s">
        <v>34</v>
      </c>
      <c r="H503" t="s">
        <v>36</v>
      </c>
      <c r="I503">
        <v>1006</v>
      </c>
      <c r="J503" s="43">
        <v>2812</v>
      </c>
      <c r="K503" s="16">
        <v>0.39</v>
      </c>
      <c r="L503" s="16">
        <f t="shared" si="58"/>
        <v>27.924528301886792</v>
      </c>
      <c r="M503" s="16">
        <f t="shared" si="59"/>
        <v>0.70933333333333337</v>
      </c>
      <c r="N503" s="44">
        <f t="shared" si="60"/>
        <v>392.34000000000003</v>
      </c>
      <c r="O503" s="44">
        <f t="shared" si="61"/>
        <v>3204.34</v>
      </c>
      <c r="P503" s="45">
        <f t="shared" si="67"/>
        <v>31.820655412115194</v>
      </c>
      <c r="Q503" s="45">
        <f t="shared" si="62"/>
        <v>0.808301981981982</v>
      </c>
      <c r="S503" s="51">
        <f t="shared" si="64"/>
        <v>7.3049360391132634</v>
      </c>
    </row>
    <row r="504" spans="1:19" x14ac:dyDescent="0.25">
      <c r="A504" s="72">
        <f t="shared" si="66"/>
        <v>40739</v>
      </c>
      <c r="B504" s="73" t="s">
        <v>67</v>
      </c>
      <c r="C504" s="73" t="s">
        <v>244</v>
      </c>
      <c r="D504" s="73" t="s">
        <v>245</v>
      </c>
      <c r="E504" s="73" t="s">
        <v>268</v>
      </c>
      <c r="F504" s="73" t="s">
        <v>269</v>
      </c>
      <c r="G504" s="73" t="s">
        <v>34</v>
      </c>
      <c r="H504" t="s">
        <v>38</v>
      </c>
      <c r="I504">
        <v>866</v>
      </c>
      <c r="J504" s="43">
        <v>3760</v>
      </c>
      <c r="K504" s="16">
        <v>0.52</v>
      </c>
      <c r="L504" s="16">
        <f t="shared" si="58"/>
        <v>37.338629592850047</v>
      </c>
      <c r="M504" s="16">
        <f t="shared" si="59"/>
        <v>0.94846846846846844</v>
      </c>
      <c r="N504" s="44">
        <f t="shared" si="60"/>
        <v>450.32</v>
      </c>
      <c r="O504" s="44">
        <f t="shared" si="61"/>
        <v>4210.32</v>
      </c>
      <c r="P504" s="45">
        <f t="shared" si="67"/>
        <v>41.810526315789467</v>
      </c>
      <c r="Q504" s="45">
        <f t="shared" si="62"/>
        <v>1.0620627027027028</v>
      </c>
      <c r="S504" s="51">
        <f t="shared" si="64"/>
        <v>13.644387581582906</v>
      </c>
    </row>
    <row r="505" spans="1:19" x14ac:dyDescent="0.25">
      <c r="A505" s="72">
        <f t="shared" si="66"/>
        <v>40739</v>
      </c>
      <c r="B505" s="73" t="s">
        <v>67</v>
      </c>
      <c r="C505" s="73" t="s">
        <v>246</v>
      </c>
      <c r="D505" s="73" t="s">
        <v>247</v>
      </c>
      <c r="E505" s="73" t="s">
        <v>270</v>
      </c>
      <c r="F505" s="73" t="s">
        <v>247</v>
      </c>
      <c r="G505" s="73" t="s">
        <v>34</v>
      </c>
      <c r="H505" t="s">
        <v>36</v>
      </c>
      <c r="I505">
        <v>213</v>
      </c>
      <c r="J505" s="43">
        <v>1843</v>
      </c>
      <c r="K505" s="16">
        <v>0.39</v>
      </c>
      <c r="L505" s="16">
        <f t="shared" si="58"/>
        <v>18.30188679245283</v>
      </c>
      <c r="M505" s="16">
        <f t="shared" si="59"/>
        <v>0.46490090090090092</v>
      </c>
      <c r="N505" s="44">
        <f t="shared" si="60"/>
        <v>83.070000000000007</v>
      </c>
      <c r="O505" s="44">
        <f t="shared" si="61"/>
        <v>1926.07</v>
      </c>
      <c r="P505" s="45">
        <f t="shared" si="67"/>
        <v>19.126812313803374</v>
      </c>
      <c r="Q505" s="45">
        <f t="shared" si="62"/>
        <v>0.4858554954954955</v>
      </c>
      <c r="S505" s="51">
        <f t="shared" si="64"/>
        <v>-1.4596336846413593</v>
      </c>
    </row>
    <row r="506" spans="1:19" x14ac:dyDescent="0.25">
      <c r="A506" s="72">
        <f t="shared" si="66"/>
        <v>40739</v>
      </c>
      <c r="B506" s="73" t="s">
        <v>67</v>
      </c>
      <c r="C506" s="73" t="s">
        <v>248</v>
      </c>
      <c r="D506" s="73" t="s">
        <v>249</v>
      </c>
      <c r="E506" s="73" t="s">
        <v>271</v>
      </c>
      <c r="F506" s="73" t="s">
        <v>272</v>
      </c>
      <c r="G506" s="73" t="s">
        <v>34</v>
      </c>
      <c r="H506" t="s">
        <v>38</v>
      </c>
      <c r="I506">
        <v>650</v>
      </c>
      <c r="J506" s="43">
        <v>3196</v>
      </c>
      <c r="K506" s="16">
        <v>0.52</v>
      </c>
      <c r="L506" s="16">
        <f t="shared" si="58"/>
        <v>31.737835153922543</v>
      </c>
      <c r="M506" s="16">
        <f t="shared" si="59"/>
        <v>0.80619819819819816</v>
      </c>
      <c r="N506" s="44">
        <f t="shared" si="60"/>
        <v>338</v>
      </c>
      <c r="O506" s="44">
        <f t="shared" si="61"/>
        <v>3534</v>
      </c>
      <c r="P506" s="45">
        <f t="shared" si="67"/>
        <v>35.094339622641506</v>
      </c>
      <c r="Q506" s="45">
        <f t="shared" si="62"/>
        <v>0.89145945945945948</v>
      </c>
      <c r="S506" s="51">
        <f t="shared" si="64"/>
        <v>11.535426858134755</v>
      </c>
    </row>
    <row r="507" spans="1:19" x14ac:dyDescent="0.25">
      <c r="A507" s="72">
        <f t="shared" si="66"/>
        <v>40739</v>
      </c>
      <c r="B507" s="73" t="s">
        <v>67</v>
      </c>
      <c r="C507" s="73" t="s">
        <v>248</v>
      </c>
      <c r="D507" s="73" t="s">
        <v>249</v>
      </c>
      <c r="E507" s="73" t="s">
        <v>273</v>
      </c>
      <c r="F507" s="73" t="s">
        <v>274</v>
      </c>
      <c r="G507" s="73" t="s">
        <v>34</v>
      </c>
      <c r="H507" t="s">
        <v>38</v>
      </c>
      <c r="I507">
        <v>417</v>
      </c>
      <c r="J507" s="43">
        <v>2760</v>
      </c>
      <c r="K507" s="16">
        <v>0.52</v>
      </c>
      <c r="L507" s="16">
        <f t="shared" si="58"/>
        <v>27.408142999006952</v>
      </c>
      <c r="M507" s="16">
        <f t="shared" si="59"/>
        <v>0.69621621621621621</v>
      </c>
      <c r="N507" s="44">
        <f t="shared" si="60"/>
        <v>216.84</v>
      </c>
      <c r="O507" s="44">
        <f t="shared" si="61"/>
        <v>2976.84</v>
      </c>
      <c r="P507" s="45">
        <f t="shared" si="67"/>
        <v>29.561469712015889</v>
      </c>
      <c r="Q507" s="45">
        <f t="shared" si="62"/>
        <v>0.75091459459459464</v>
      </c>
      <c r="S507" s="51">
        <f t="shared" si="64"/>
        <v>11.509257975943864</v>
      </c>
    </row>
    <row r="508" spans="1:19" x14ac:dyDescent="0.25">
      <c r="A508" s="72">
        <f t="shared" si="66"/>
        <v>40739</v>
      </c>
      <c r="B508" s="73" t="s">
        <v>67</v>
      </c>
      <c r="C508" s="73" t="s">
        <v>246</v>
      </c>
      <c r="D508" s="73" t="s">
        <v>247</v>
      </c>
      <c r="E508" s="73" t="s">
        <v>275</v>
      </c>
      <c r="F508" s="73" t="s">
        <v>276</v>
      </c>
      <c r="G508" s="73" t="s">
        <v>34</v>
      </c>
      <c r="H508" t="s">
        <v>36</v>
      </c>
      <c r="I508">
        <v>626</v>
      </c>
      <c r="J508" s="43">
        <v>2938</v>
      </c>
      <c r="K508" s="16">
        <v>0.39</v>
      </c>
      <c r="L508" s="16">
        <f t="shared" si="58"/>
        <v>29.175769612711022</v>
      </c>
      <c r="M508" s="16">
        <f t="shared" si="59"/>
        <v>0.74111711711711714</v>
      </c>
      <c r="N508" s="44">
        <f t="shared" si="60"/>
        <v>244.14000000000001</v>
      </c>
      <c r="O508" s="44">
        <f t="shared" si="61"/>
        <v>3182.14</v>
      </c>
      <c r="P508" s="45">
        <f t="shared" si="67"/>
        <v>31.600198609731876</v>
      </c>
      <c r="Q508" s="45">
        <f t="shared" si="62"/>
        <v>0.80270198198198195</v>
      </c>
      <c r="S508" s="51">
        <f t="shared" si="64"/>
        <v>7.0274451769137602</v>
      </c>
    </row>
    <row r="509" spans="1:19" x14ac:dyDescent="0.25">
      <c r="A509" s="72">
        <f t="shared" si="66"/>
        <v>40739</v>
      </c>
      <c r="B509" s="73" t="s">
        <v>67</v>
      </c>
      <c r="C509" s="73" t="s">
        <v>246</v>
      </c>
      <c r="D509" s="73" t="s">
        <v>247</v>
      </c>
      <c r="E509" s="73" t="s">
        <v>263</v>
      </c>
      <c r="F509" s="73" t="s">
        <v>264</v>
      </c>
      <c r="G509" s="73" t="s">
        <v>34</v>
      </c>
      <c r="H509" t="s">
        <v>36</v>
      </c>
      <c r="I509">
        <v>1823</v>
      </c>
      <c r="J509" s="43">
        <v>4835</v>
      </c>
      <c r="K509" s="16">
        <v>0.39</v>
      </c>
      <c r="L509" s="16">
        <f t="shared" si="58"/>
        <v>48.013902681231379</v>
      </c>
      <c r="M509" s="16">
        <f t="shared" si="59"/>
        <v>1.2196396396396396</v>
      </c>
      <c r="N509" s="44">
        <f t="shared" si="60"/>
        <v>710.97</v>
      </c>
      <c r="O509" s="44">
        <f t="shared" si="61"/>
        <v>5545.97</v>
      </c>
      <c r="P509" s="45">
        <f t="shared" si="67"/>
        <v>55.074180734856007</v>
      </c>
      <c r="Q509" s="45">
        <f t="shared" si="62"/>
        <v>1.3989834234234235</v>
      </c>
      <c r="S509" s="51">
        <f t="shared" si="64"/>
        <v>19.845492263808453</v>
      </c>
    </row>
    <row r="510" spans="1:19" x14ac:dyDescent="0.25">
      <c r="A510" s="72">
        <f t="shared" si="66"/>
        <v>40739</v>
      </c>
      <c r="B510" s="73" t="s">
        <v>18</v>
      </c>
      <c r="C510" s="73" t="s">
        <v>250</v>
      </c>
      <c r="D510" s="73" t="s">
        <v>251</v>
      </c>
      <c r="E510" s="73" t="s">
        <v>265</v>
      </c>
      <c r="F510" s="73" t="s">
        <v>266</v>
      </c>
      <c r="G510" s="73" t="s">
        <v>34</v>
      </c>
      <c r="H510" t="s">
        <v>39</v>
      </c>
      <c r="I510">
        <v>1295</v>
      </c>
      <c r="J510" s="43">
        <v>3109</v>
      </c>
      <c r="K510" s="16">
        <v>0.33929999999999999</v>
      </c>
      <c r="L510" s="16">
        <f t="shared" si="58"/>
        <v>30.873882820258192</v>
      </c>
      <c r="M510" s="16">
        <f t="shared" si="59"/>
        <v>0.84027027027027024</v>
      </c>
      <c r="N510" s="44">
        <f t="shared" si="60"/>
        <v>439.39349999999996</v>
      </c>
      <c r="O510" s="44">
        <f t="shared" si="61"/>
        <v>3548.3935000000001</v>
      </c>
      <c r="P510" s="45">
        <f t="shared" si="67"/>
        <v>35.237274081429987</v>
      </c>
      <c r="Q510" s="45">
        <f t="shared" si="62"/>
        <v>0.95902527027027029</v>
      </c>
      <c r="S510" s="51">
        <f t="shared" si="64"/>
        <v>16.547020505960973</v>
      </c>
    </row>
    <row r="511" spans="1:19" x14ac:dyDescent="0.25">
      <c r="A511" s="72">
        <f t="shared" si="66"/>
        <v>40739</v>
      </c>
      <c r="B511" s="73" t="s">
        <v>18</v>
      </c>
      <c r="C511" s="73" t="s">
        <v>244</v>
      </c>
      <c r="D511" s="73" t="s">
        <v>245</v>
      </c>
      <c r="E511" s="73" t="s">
        <v>277</v>
      </c>
      <c r="F511" s="73" t="s">
        <v>278</v>
      </c>
      <c r="G511" s="73" t="s">
        <v>34</v>
      </c>
      <c r="H511" t="s">
        <v>38</v>
      </c>
      <c r="I511">
        <v>615</v>
      </c>
      <c r="J511" s="43">
        <v>2921</v>
      </c>
      <c r="K511" s="16">
        <v>0.52</v>
      </c>
      <c r="L511" s="16">
        <f t="shared" si="58"/>
        <v>29.006951340615689</v>
      </c>
      <c r="M511" s="16">
        <f t="shared" si="59"/>
        <v>0.7894594594594595</v>
      </c>
      <c r="N511" s="44">
        <f t="shared" si="60"/>
        <v>319.8</v>
      </c>
      <c r="O511" s="44">
        <f t="shared" si="61"/>
        <v>3240.8</v>
      </c>
      <c r="P511" s="45">
        <f t="shared" si="67"/>
        <v>32.182720953326715</v>
      </c>
      <c r="Q511" s="45">
        <f t="shared" si="62"/>
        <v>0.87589189189189198</v>
      </c>
      <c r="S511" s="51">
        <f t="shared" si="64"/>
        <v>11.212916731010104</v>
      </c>
    </row>
    <row r="512" spans="1:19" x14ac:dyDescent="0.25">
      <c r="A512" s="72">
        <f t="shared" si="66"/>
        <v>40739</v>
      </c>
      <c r="B512" s="73" t="s">
        <v>18</v>
      </c>
      <c r="C512" s="73" t="s">
        <v>248</v>
      </c>
      <c r="D512" s="73" t="s">
        <v>249</v>
      </c>
      <c r="E512" s="73" t="s">
        <v>268</v>
      </c>
      <c r="F512" s="73" t="s">
        <v>269</v>
      </c>
      <c r="G512" s="73" t="s">
        <v>34</v>
      </c>
      <c r="H512" t="s">
        <v>38</v>
      </c>
      <c r="I512">
        <v>872</v>
      </c>
      <c r="J512" s="43">
        <v>3830</v>
      </c>
      <c r="K512" s="16">
        <v>0.52</v>
      </c>
      <c r="L512" s="16">
        <f t="shared" si="58"/>
        <v>38.033763654419069</v>
      </c>
      <c r="M512" s="16">
        <f t="shared" si="59"/>
        <v>1.0351351351351352</v>
      </c>
      <c r="N512" s="44">
        <f t="shared" si="60"/>
        <v>453.44</v>
      </c>
      <c r="O512" s="44">
        <f t="shared" si="61"/>
        <v>4283.4399999999996</v>
      </c>
      <c r="P512" s="45">
        <f t="shared" si="67"/>
        <v>42.536643495531273</v>
      </c>
      <c r="Q512" s="45">
        <f t="shared" si="62"/>
        <v>1.1576864864864864</v>
      </c>
      <c r="S512" s="51">
        <f t="shared" si="64"/>
        <v>13.45538533257049</v>
      </c>
    </row>
    <row r="513" spans="1:19" x14ac:dyDescent="0.25">
      <c r="A513" s="72">
        <f t="shared" si="66"/>
        <v>40739</v>
      </c>
      <c r="B513" s="73" t="s">
        <v>18</v>
      </c>
      <c r="C513" s="73" t="s">
        <v>248</v>
      </c>
      <c r="D513" s="73" t="s">
        <v>249</v>
      </c>
      <c r="E513" s="73" t="s">
        <v>277</v>
      </c>
      <c r="F513" s="73" t="s">
        <v>278</v>
      </c>
      <c r="G513" s="73" t="s">
        <v>34</v>
      </c>
      <c r="H513" t="s">
        <v>38</v>
      </c>
      <c r="I513">
        <v>417</v>
      </c>
      <c r="J513" s="43">
        <v>2613</v>
      </c>
      <c r="K513" s="16">
        <v>0.52</v>
      </c>
      <c r="L513" s="16">
        <f t="shared" si="58"/>
        <v>25.948361469712015</v>
      </c>
      <c r="M513" s="16">
        <f t="shared" si="59"/>
        <v>0.70621621621621622</v>
      </c>
      <c r="N513" s="44">
        <f t="shared" si="60"/>
        <v>216.84</v>
      </c>
      <c r="O513" s="44">
        <f t="shared" si="61"/>
        <v>2829.84</v>
      </c>
      <c r="P513" s="45">
        <f t="shared" si="67"/>
        <v>28.101688182720952</v>
      </c>
      <c r="Q513" s="45">
        <f t="shared" si="62"/>
        <v>0.76482162162162171</v>
      </c>
      <c r="S513" s="51">
        <f t="shared" si="64"/>
        <v>10.731377098830407</v>
      </c>
    </row>
    <row r="514" spans="1:19" x14ac:dyDescent="0.25">
      <c r="A514" s="72">
        <f t="shared" si="66"/>
        <v>40739</v>
      </c>
      <c r="B514" s="73" t="s">
        <v>18</v>
      </c>
      <c r="C514" s="73" t="s">
        <v>242</v>
      </c>
      <c r="D514" s="73" t="s">
        <v>243</v>
      </c>
      <c r="E514" s="73" t="s">
        <v>265</v>
      </c>
      <c r="F514" s="73" t="s">
        <v>266</v>
      </c>
      <c r="G514" s="73" t="s">
        <v>34</v>
      </c>
      <c r="H514" t="s">
        <v>36</v>
      </c>
      <c r="I514">
        <v>1006</v>
      </c>
      <c r="J514" s="43">
        <v>3156</v>
      </c>
      <c r="K514" s="16">
        <v>0.39</v>
      </c>
      <c r="L514" s="16">
        <f t="shared" ref="L514:L577" si="68">J514/100.7</f>
        <v>31.340615690168818</v>
      </c>
      <c r="M514" s="16">
        <f t="shared" ref="M514:M577" si="69">IF(B514="corn",J514/(111*2000/56),J514/(111*2000/60))</f>
        <v>0.85297297297297292</v>
      </c>
      <c r="N514" s="44">
        <f t="shared" ref="N514:N577" si="70">I514*K514</f>
        <v>392.34000000000003</v>
      </c>
      <c r="O514" s="44">
        <f t="shared" ref="O514:O577" si="71">J514+N514</f>
        <v>3548.34</v>
      </c>
      <c r="P514" s="45">
        <f t="shared" si="67"/>
        <v>35.236742800397217</v>
      </c>
      <c r="Q514" s="45">
        <f t="shared" ref="Q514:Q577" si="72">IF(B514="corn",O514/(111*2000/56),O514/(111*2000/60))</f>
        <v>0.95901081081081085</v>
      </c>
      <c r="S514" s="51">
        <f t="shared" si="64"/>
        <v>9.5437144974067856</v>
      </c>
    </row>
    <row r="515" spans="1:19" x14ac:dyDescent="0.25">
      <c r="A515" s="72">
        <f t="shared" si="66"/>
        <v>40739</v>
      </c>
      <c r="B515" s="73" t="s">
        <v>0</v>
      </c>
      <c r="C515" s="73" t="s">
        <v>252</v>
      </c>
      <c r="D515" s="73" t="s">
        <v>117</v>
      </c>
      <c r="E515" s="73" t="s">
        <v>279</v>
      </c>
      <c r="F515" s="73" t="s">
        <v>280</v>
      </c>
      <c r="G515" s="73" t="s">
        <v>35</v>
      </c>
      <c r="H515" t="s">
        <v>37</v>
      </c>
      <c r="I515">
        <v>880</v>
      </c>
      <c r="J515" s="43">
        <v>3239</v>
      </c>
      <c r="K515" s="16">
        <v>0.39</v>
      </c>
      <c r="L515" s="16">
        <f t="shared" si="68"/>
        <v>32.164846077457796</v>
      </c>
      <c r="M515" s="16">
        <f t="shared" si="69"/>
        <v>0.87540540540540546</v>
      </c>
      <c r="N515" s="44">
        <f t="shared" si="70"/>
        <v>343.2</v>
      </c>
      <c r="O515" s="44">
        <f t="shared" si="71"/>
        <v>3582.2</v>
      </c>
      <c r="P515" s="45">
        <f t="shared" si="67"/>
        <v>35.572989076464744</v>
      </c>
      <c r="Q515" s="45">
        <f t="shared" si="72"/>
        <v>0.96816216216216211</v>
      </c>
      <c r="S515" s="51">
        <f t="shared" si="64"/>
        <v>12.83230439712737</v>
      </c>
    </row>
    <row r="516" spans="1:19" x14ac:dyDescent="0.25">
      <c r="A516" s="72">
        <f t="shared" si="66"/>
        <v>40739</v>
      </c>
      <c r="B516" s="73" t="s">
        <v>0</v>
      </c>
      <c r="C516" s="73" t="s">
        <v>359</v>
      </c>
      <c r="D516" s="73" t="s">
        <v>235</v>
      </c>
      <c r="E516" s="73" t="s">
        <v>267</v>
      </c>
      <c r="F516" s="73" t="s">
        <v>241</v>
      </c>
      <c r="G516" s="73" t="s">
        <v>35</v>
      </c>
      <c r="H516" t="s">
        <v>37</v>
      </c>
      <c r="I516">
        <v>685</v>
      </c>
      <c r="J516" s="43">
        <v>3144</v>
      </c>
      <c r="K516" s="16">
        <v>0.39</v>
      </c>
      <c r="L516" s="16">
        <f t="shared" si="68"/>
        <v>31.221449851042699</v>
      </c>
      <c r="M516" s="16">
        <f t="shared" si="69"/>
        <v>0.84972972972972971</v>
      </c>
      <c r="N516" s="44">
        <f t="shared" si="70"/>
        <v>267.15000000000003</v>
      </c>
      <c r="O516" s="44">
        <f t="shared" si="71"/>
        <v>3411.15</v>
      </c>
      <c r="P516" s="45">
        <f t="shared" si="67"/>
        <v>33.874379344587886</v>
      </c>
      <c r="Q516" s="45">
        <f t="shared" si="72"/>
        <v>0.9219324324324325</v>
      </c>
      <c r="S516" s="51">
        <f t="shared" si="64"/>
        <v>7.1980767417743063</v>
      </c>
    </row>
    <row r="517" spans="1:19" x14ac:dyDescent="0.25">
      <c r="A517" s="72">
        <f t="shared" si="66"/>
        <v>40739</v>
      </c>
      <c r="B517" s="73" t="s">
        <v>0</v>
      </c>
      <c r="C517" s="73" t="s">
        <v>253</v>
      </c>
      <c r="D517" s="73" t="s">
        <v>243</v>
      </c>
      <c r="E517" s="73" t="s">
        <v>281</v>
      </c>
      <c r="F517" s="73" t="s">
        <v>282</v>
      </c>
      <c r="G517" s="73" t="s">
        <v>35</v>
      </c>
      <c r="H517" t="s">
        <v>38</v>
      </c>
      <c r="I517">
        <v>812</v>
      </c>
      <c r="J517" s="43">
        <v>3497</v>
      </c>
      <c r="K517" s="16">
        <v>0.52</v>
      </c>
      <c r="L517" s="16">
        <f t="shared" si="68"/>
        <v>34.726911618669313</v>
      </c>
      <c r="M517" s="16">
        <f t="shared" si="69"/>
        <v>0.94513513513513514</v>
      </c>
      <c r="N517" s="44">
        <f t="shared" si="70"/>
        <v>422.24</v>
      </c>
      <c r="O517" s="44">
        <f t="shared" si="71"/>
        <v>3919.24</v>
      </c>
      <c r="P517" s="45">
        <f t="shared" si="67"/>
        <v>38.919960278053622</v>
      </c>
      <c r="Q517" s="45">
        <f t="shared" si="72"/>
        <v>1.059254054054054</v>
      </c>
      <c r="S517" s="51">
        <f t="shared" si="64"/>
        <v>-2.7541784112112389</v>
      </c>
    </row>
    <row r="518" spans="1:19" x14ac:dyDescent="0.25">
      <c r="A518" s="72">
        <f t="shared" si="66"/>
        <v>40739</v>
      </c>
      <c r="B518" s="73" t="s">
        <v>0</v>
      </c>
      <c r="C518" s="73" t="s">
        <v>236</v>
      </c>
      <c r="D518" s="73" t="s">
        <v>237</v>
      </c>
      <c r="E518" s="73" t="s">
        <v>279</v>
      </c>
      <c r="F518" s="73" t="s">
        <v>280</v>
      </c>
      <c r="G518" s="73" t="s">
        <v>35</v>
      </c>
      <c r="H518" t="s">
        <v>37</v>
      </c>
      <c r="I518">
        <v>1520</v>
      </c>
      <c r="J518" s="43">
        <v>4702</v>
      </c>
      <c r="K518" s="16">
        <v>0.39</v>
      </c>
      <c r="L518" s="16">
        <f t="shared" si="68"/>
        <v>46.693147964250244</v>
      </c>
      <c r="M518" s="16">
        <f t="shared" si="69"/>
        <v>1.2708108108108107</v>
      </c>
      <c r="N518" s="44">
        <f t="shared" si="70"/>
        <v>592.80000000000007</v>
      </c>
      <c r="O518" s="44">
        <f t="shared" si="71"/>
        <v>5294.8</v>
      </c>
      <c r="P518" s="45">
        <f t="shared" si="67"/>
        <v>52.579940417080437</v>
      </c>
      <c r="Q518" s="45">
        <f t="shared" si="72"/>
        <v>1.4310270270270271</v>
      </c>
      <c r="S518" s="51">
        <f t="shared" si="64"/>
        <v>11.88876209796712</v>
      </c>
    </row>
    <row r="519" spans="1:19" x14ac:dyDescent="0.25">
      <c r="A519" s="72">
        <f t="shared" si="66"/>
        <v>40739</v>
      </c>
      <c r="B519" s="73" t="s">
        <v>0</v>
      </c>
      <c r="C519" s="73" t="s">
        <v>236</v>
      </c>
      <c r="D519" s="73" t="s">
        <v>237</v>
      </c>
      <c r="E519" s="73" t="s">
        <v>267</v>
      </c>
      <c r="F519" s="73" t="s">
        <v>241</v>
      </c>
      <c r="G519" s="73" t="s">
        <v>35</v>
      </c>
      <c r="H519" t="s">
        <v>37</v>
      </c>
      <c r="I519">
        <v>1583</v>
      </c>
      <c r="J519" s="43">
        <f>2856+2792</f>
        <v>5648</v>
      </c>
      <c r="K519" s="16">
        <v>0.39</v>
      </c>
      <c r="L519" s="16">
        <f t="shared" si="68"/>
        <v>56.08738828202582</v>
      </c>
      <c r="M519" s="16">
        <f t="shared" si="69"/>
        <v>1.5264864864864864</v>
      </c>
      <c r="N519" s="44">
        <f t="shared" si="70"/>
        <v>617.37</v>
      </c>
      <c r="O519" s="44">
        <f t="shared" si="71"/>
        <v>6265.37</v>
      </c>
      <c r="P519" s="45">
        <f t="shared" si="67"/>
        <v>62.218172790466731</v>
      </c>
      <c r="Q519" s="45">
        <f t="shared" si="72"/>
        <v>1.6933432432432431</v>
      </c>
      <c r="S519" s="51">
        <f t="shared" si="64"/>
        <v>10.380044325585146</v>
      </c>
    </row>
    <row r="520" spans="1:19" x14ac:dyDescent="0.25">
      <c r="A520" s="72">
        <f t="shared" si="66"/>
        <v>40739</v>
      </c>
      <c r="B520" s="73" t="s">
        <v>0</v>
      </c>
      <c r="C520" s="73" t="s">
        <v>358</v>
      </c>
      <c r="D520" s="73" t="s">
        <v>235</v>
      </c>
      <c r="E520" s="73" t="s">
        <v>279</v>
      </c>
      <c r="F520" s="73" t="s">
        <v>280</v>
      </c>
      <c r="G520" s="73" t="s">
        <v>35</v>
      </c>
      <c r="H520" t="s">
        <v>36</v>
      </c>
      <c r="I520">
        <v>1599</v>
      </c>
      <c r="J520" s="43">
        <v>4727</v>
      </c>
      <c r="K520" s="16">
        <v>0.39</v>
      </c>
      <c r="L520" s="16">
        <f t="shared" si="68"/>
        <v>46.941410129096326</v>
      </c>
      <c r="M520" s="16">
        <f t="shared" si="69"/>
        <v>1.2775675675675675</v>
      </c>
      <c r="N520" s="44">
        <f t="shared" si="70"/>
        <v>623.61</v>
      </c>
      <c r="O520" s="44">
        <f t="shared" si="71"/>
        <v>5350.61</v>
      </c>
      <c r="P520" s="45">
        <f t="shared" si="67"/>
        <v>53.134160873882813</v>
      </c>
      <c r="Q520" s="45">
        <f t="shared" si="72"/>
        <v>1.4461108108108107</v>
      </c>
      <c r="S520" s="51">
        <f t="shared" si="64"/>
        <v>10.783262246883929</v>
      </c>
    </row>
    <row r="521" spans="1:19" x14ac:dyDescent="0.25">
      <c r="A521" s="72">
        <f t="shared" si="66"/>
        <v>40739</v>
      </c>
      <c r="B521" s="73" t="s">
        <v>67</v>
      </c>
      <c r="C521" s="73" t="s">
        <v>250</v>
      </c>
      <c r="D521" s="73" t="s">
        <v>251</v>
      </c>
      <c r="E521" s="73" t="s">
        <v>279</v>
      </c>
      <c r="F521" s="73" t="s">
        <v>280</v>
      </c>
      <c r="G521" s="73" t="s">
        <v>35</v>
      </c>
      <c r="H521" t="s">
        <v>37</v>
      </c>
      <c r="I521">
        <v>1851</v>
      </c>
      <c r="J521" s="43">
        <v>4680</v>
      </c>
      <c r="K521" s="16">
        <v>0.39</v>
      </c>
      <c r="L521" s="16">
        <f t="shared" si="68"/>
        <v>46.474677259185697</v>
      </c>
      <c r="M521" s="16">
        <f t="shared" si="69"/>
        <v>1.1805405405405405</v>
      </c>
      <c r="N521" s="44">
        <f t="shared" si="70"/>
        <v>721.89</v>
      </c>
      <c r="O521" s="44">
        <f t="shared" si="71"/>
        <v>5401.89</v>
      </c>
      <c r="P521" s="45">
        <f t="shared" si="67"/>
        <v>53.643396226415099</v>
      </c>
      <c r="Q521" s="45">
        <f t="shared" si="72"/>
        <v>1.362638918918919</v>
      </c>
      <c r="S521" s="51">
        <f t="shared" si="64"/>
        <v>13.212517761859054</v>
      </c>
    </row>
    <row r="522" spans="1:19" x14ac:dyDescent="0.25">
      <c r="A522" s="72">
        <f t="shared" si="66"/>
        <v>40739</v>
      </c>
      <c r="B522" s="73" t="s">
        <v>67</v>
      </c>
      <c r="C522" s="73" t="s">
        <v>238</v>
      </c>
      <c r="D522" s="73" t="s">
        <v>239</v>
      </c>
      <c r="E522" s="73" t="s">
        <v>283</v>
      </c>
      <c r="F522" s="73" t="s">
        <v>284</v>
      </c>
      <c r="G522" s="73" t="s">
        <v>35</v>
      </c>
      <c r="H522" t="s">
        <v>37</v>
      </c>
      <c r="I522">
        <v>1695</v>
      </c>
      <c r="J522" s="43">
        <v>4640</v>
      </c>
      <c r="K522" s="16">
        <v>0.39</v>
      </c>
      <c r="L522" s="16">
        <f t="shared" si="68"/>
        <v>46.077457795431975</v>
      </c>
      <c r="M522" s="16">
        <f t="shared" si="69"/>
        <v>1.1704504504504505</v>
      </c>
      <c r="N522" s="44">
        <f t="shared" si="70"/>
        <v>661.05000000000007</v>
      </c>
      <c r="O522" s="44">
        <f t="shared" si="71"/>
        <v>5301.05</v>
      </c>
      <c r="P522" s="45">
        <f t="shared" si="67"/>
        <v>52.642005958291954</v>
      </c>
      <c r="Q522" s="45">
        <f t="shared" si="72"/>
        <v>1.3372018018018019</v>
      </c>
      <c r="S522" s="51">
        <f t="shared" si="64"/>
        <v>12.795497584952242</v>
      </c>
    </row>
    <row r="523" spans="1:19" x14ac:dyDescent="0.25">
      <c r="A523" s="72">
        <f t="shared" si="66"/>
        <v>40739</v>
      </c>
      <c r="B523" s="73" t="s">
        <v>67</v>
      </c>
      <c r="C523" s="73" t="s">
        <v>242</v>
      </c>
      <c r="D523" s="73" t="s">
        <v>243</v>
      </c>
      <c r="E523" s="73" t="s">
        <v>265</v>
      </c>
      <c r="F523" s="73" t="s">
        <v>266</v>
      </c>
      <c r="G523" s="73" t="s">
        <v>35</v>
      </c>
      <c r="H523" t="s">
        <v>36</v>
      </c>
      <c r="I523">
        <v>1006</v>
      </c>
      <c r="J523" s="43">
        <v>2677</v>
      </c>
      <c r="K523" s="16">
        <v>0.39</v>
      </c>
      <c r="L523" s="16">
        <f t="shared" si="68"/>
        <v>26.583912611717974</v>
      </c>
      <c r="M523" s="16">
        <f t="shared" si="69"/>
        <v>0.67527927927927933</v>
      </c>
      <c r="N523" s="44">
        <f t="shared" si="70"/>
        <v>392.34000000000003</v>
      </c>
      <c r="O523" s="44">
        <f t="shared" si="71"/>
        <v>3069.34</v>
      </c>
      <c r="P523" s="45">
        <f t="shared" si="67"/>
        <v>30.480039721946376</v>
      </c>
      <c r="Q523" s="45">
        <f t="shared" si="72"/>
        <v>0.77424792792792796</v>
      </c>
      <c r="S523" s="51">
        <f t="shared" ref="S523:S533" si="73">((O523/O67)-1)*100</f>
        <v>6.6409561531512784</v>
      </c>
    </row>
    <row r="524" spans="1:19" x14ac:dyDescent="0.25">
      <c r="A524" s="72">
        <f t="shared" si="66"/>
        <v>40739</v>
      </c>
      <c r="B524" s="73" t="s">
        <v>67</v>
      </c>
      <c r="C524" s="73" t="s">
        <v>254</v>
      </c>
      <c r="D524" s="73" t="s">
        <v>255</v>
      </c>
      <c r="E524" s="73" t="s">
        <v>267</v>
      </c>
      <c r="F524" s="73" t="s">
        <v>241</v>
      </c>
      <c r="G524" s="73" t="s">
        <v>35</v>
      </c>
      <c r="H524" t="s">
        <v>37</v>
      </c>
      <c r="I524">
        <v>988</v>
      </c>
      <c r="J524" s="43">
        <v>3190</v>
      </c>
      <c r="K524" s="16">
        <v>0.39</v>
      </c>
      <c r="L524" s="16">
        <f t="shared" si="68"/>
        <v>31.678252234359483</v>
      </c>
      <c r="M524" s="16">
        <f t="shared" si="69"/>
        <v>0.80468468468468468</v>
      </c>
      <c r="N524" s="44">
        <f t="shared" si="70"/>
        <v>385.32</v>
      </c>
      <c r="O524" s="44">
        <f t="shared" si="71"/>
        <v>3575.32</v>
      </c>
      <c r="P524" s="45">
        <f t="shared" si="67"/>
        <v>35.504667328699107</v>
      </c>
      <c r="Q524" s="45">
        <f t="shared" si="72"/>
        <v>0.90188252252252255</v>
      </c>
      <c r="S524" s="51">
        <f t="shared" si="73"/>
        <v>9.8584105602123948</v>
      </c>
    </row>
    <row r="525" spans="1:19" x14ac:dyDescent="0.25">
      <c r="A525" s="72">
        <f t="shared" si="66"/>
        <v>40739</v>
      </c>
      <c r="B525" s="73" t="s">
        <v>67</v>
      </c>
      <c r="C525" s="73" t="s">
        <v>246</v>
      </c>
      <c r="D525" s="73" t="s">
        <v>247</v>
      </c>
      <c r="E525" s="73" t="s">
        <v>240</v>
      </c>
      <c r="F525" s="73" t="s">
        <v>241</v>
      </c>
      <c r="G525" s="73" t="s">
        <v>35</v>
      </c>
      <c r="H525" t="s">
        <v>36</v>
      </c>
      <c r="I525">
        <v>787</v>
      </c>
      <c r="J525" s="43">
        <v>3330</v>
      </c>
      <c r="K525" s="16">
        <v>0.39</v>
      </c>
      <c r="L525" s="16">
        <f t="shared" si="68"/>
        <v>33.068520357497519</v>
      </c>
      <c r="M525" s="16">
        <f t="shared" si="69"/>
        <v>0.84</v>
      </c>
      <c r="N525" s="44">
        <f t="shared" si="70"/>
        <v>306.93</v>
      </c>
      <c r="O525" s="44">
        <f t="shared" si="71"/>
        <v>3636.93</v>
      </c>
      <c r="P525" s="45">
        <f t="shared" si="67"/>
        <v>36.116484607745775</v>
      </c>
      <c r="Q525" s="45">
        <f t="shared" si="72"/>
        <v>0.91742378378378375</v>
      </c>
      <c r="S525" s="51">
        <f t="shared" si="73"/>
        <v>7.3664167207887932</v>
      </c>
    </row>
    <row r="526" spans="1:19" x14ac:dyDescent="0.25">
      <c r="A526" s="72">
        <f t="shared" si="66"/>
        <v>40739</v>
      </c>
      <c r="B526" s="73" t="s">
        <v>67</v>
      </c>
      <c r="C526" s="73" t="s">
        <v>250</v>
      </c>
      <c r="D526" s="73" t="s">
        <v>251</v>
      </c>
      <c r="E526" s="73" t="s">
        <v>283</v>
      </c>
      <c r="F526" s="73" t="s">
        <v>284</v>
      </c>
      <c r="G526" s="73" t="s">
        <v>35</v>
      </c>
      <c r="H526" t="s">
        <v>37</v>
      </c>
      <c r="I526">
        <v>1836</v>
      </c>
      <c r="J526" s="43">
        <v>4680</v>
      </c>
      <c r="K526" s="16">
        <v>0.39</v>
      </c>
      <c r="L526" s="16">
        <f t="shared" si="68"/>
        <v>46.474677259185697</v>
      </c>
      <c r="M526" s="16">
        <f t="shared" si="69"/>
        <v>1.1805405405405405</v>
      </c>
      <c r="N526" s="44">
        <f t="shared" si="70"/>
        <v>716.04000000000008</v>
      </c>
      <c r="O526" s="44">
        <f t="shared" si="71"/>
        <v>5396.04</v>
      </c>
      <c r="P526" s="45">
        <f t="shared" si="67"/>
        <v>53.585302879841109</v>
      </c>
      <c r="Q526" s="45">
        <f t="shared" si="72"/>
        <v>1.3611632432432432</v>
      </c>
      <c r="S526" s="51">
        <f t="shared" si="73"/>
        <v>13.253689742599505</v>
      </c>
    </row>
    <row r="527" spans="1:19" x14ac:dyDescent="0.25">
      <c r="A527" s="72">
        <f t="shared" si="66"/>
        <v>40739</v>
      </c>
      <c r="B527" s="73" t="s">
        <v>67</v>
      </c>
      <c r="C527" s="73" t="s">
        <v>256</v>
      </c>
      <c r="D527" s="73" t="s">
        <v>247</v>
      </c>
      <c r="E527" s="73" t="s">
        <v>285</v>
      </c>
      <c r="F527" s="73" t="s">
        <v>264</v>
      </c>
      <c r="G527" s="73" t="s">
        <v>35</v>
      </c>
      <c r="H527" t="s">
        <v>37</v>
      </c>
      <c r="I527">
        <v>1899</v>
      </c>
      <c r="J527" s="43">
        <v>4080</v>
      </c>
      <c r="K527" s="16">
        <v>0.39</v>
      </c>
      <c r="L527" s="16">
        <f t="shared" si="68"/>
        <v>40.51638530287984</v>
      </c>
      <c r="M527" s="16">
        <f t="shared" si="69"/>
        <v>1.0291891891891891</v>
      </c>
      <c r="N527" s="44">
        <f t="shared" si="70"/>
        <v>740.61</v>
      </c>
      <c r="O527" s="44">
        <f t="shared" si="71"/>
        <v>4820.6099999999997</v>
      </c>
      <c r="P527" s="45">
        <f t="shared" si="67"/>
        <v>47.87100297914597</v>
      </c>
      <c r="Q527" s="45">
        <f t="shared" si="72"/>
        <v>1.2160097297297296</v>
      </c>
      <c r="S527" s="51">
        <f t="shared" si="73"/>
        <v>12.801330980872994</v>
      </c>
    </row>
    <row r="528" spans="1:19" x14ac:dyDescent="0.25">
      <c r="A528" s="72">
        <f t="shared" si="66"/>
        <v>40739</v>
      </c>
      <c r="B528" s="73" t="s">
        <v>18</v>
      </c>
      <c r="C528" s="73" t="s">
        <v>238</v>
      </c>
      <c r="D528" s="73" t="s">
        <v>239</v>
      </c>
      <c r="E528" s="73" t="s">
        <v>283</v>
      </c>
      <c r="F528" s="73" t="s">
        <v>284</v>
      </c>
      <c r="G528" s="73" t="s">
        <v>35</v>
      </c>
      <c r="H528" t="s">
        <v>37</v>
      </c>
      <c r="I528">
        <v>1695</v>
      </c>
      <c r="J528" s="43">
        <v>4840</v>
      </c>
      <c r="K528" s="16">
        <v>0.39</v>
      </c>
      <c r="L528" s="16">
        <f t="shared" si="68"/>
        <v>48.063555114200597</v>
      </c>
      <c r="M528" s="16">
        <f t="shared" si="69"/>
        <v>1.3081081081081081</v>
      </c>
      <c r="N528" s="44">
        <f t="shared" si="70"/>
        <v>661.05000000000007</v>
      </c>
      <c r="O528" s="44">
        <f t="shared" si="71"/>
        <v>5501.05</v>
      </c>
      <c r="P528" s="45">
        <f t="shared" si="67"/>
        <v>54.628103277060575</v>
      </c>
      <c r="Q528" s="45">
        <f t="shared" si="72"/>
        <v>1.4867702702702703</v>
      </c>
      <c r="S528" s="51">
        <f t="shared" si="73"/>
        <v>10.027601656099371</v>
      </c>
    </row>
    <row r="529" spans="1:20" x14ac:dyDescent="0.25">
      <c r="A529" s="72">
        <f t="shared" si="66"/>
        <v>40739</v>
      </c>
      <c r="B529" s="73" t="s">
        <v>18</v>
      </c>
      <c r="C529" s="73" t="s">
        <v>250</v>
      </c>
      <c r="D529" s="73" t="s">
        <v>251</v>
      </c>
      <c r="E529" s="73" t="s">
        <v>279</v>
      </c>
      <c r="F529" s="73" t="s">
        <v>280</v>
      </c>
      <c r="G529" s="73" t="s">
        <v>35</v>
      </c>
      <c r="H529" t="s">
        <v>37</v>
      </c>
      <c r="I529">
        <v>1851</v>
      </c>
      <c r="J529" s="43">
        <v>4830</v>
      </c>
      <c r="K529" s="16">
        <v>0.39</v>
      </c>
      <c r="L529" s="16">
        <f t="shared" si="68"/>
        <v>47.964250248262161</v>
      </c>
      <c r="M529" s="16">
        <f t="shared" si="69"/>
        <v>1.3054054054054054</v>
      </c>
      <c r="N529" s="44">
        <f t="shared" si="70"/>
        <v>721.89</v>
      </c>
      <c r="O529" s="44">
        <f t="shared" si="71"/>
        <v>5551.89</v>
      </c>
      <c r="P529" s="45">
        <f t="shared" si="67"/>
        <v>55.132969215491563</v>
      </c>
      <c r="Q529" s="45">
        <f t="shared" si="72"/>
        <v>1.5005108108108109</v>
      </c>
      <c r="S529" s="51">
        <f t="shared" si="73"/>
        <v>10.563262477446811</v>
      </c>
    </row>
    <row r="530" spans="1:20" x14ac:dyDescent="0.25">
      <c r="A530" s="72">
        <f t="shared" si="66"/>
        <v>40739</v>
      </c>
      <c r="B530" s="73" t="s">
        <v>18</v>
      </c>
      <c r="C530" s="73" t="s">
        <v>257</v>
      </c>
      <c r="D530" s="73" t="s">
        <v>237</v>
      </c>
      <c r="E530" s="73" t="s">
        <v>283</v>
      </c>
      <c r="F530" s="73" t="s">
        <v>284</v>
      </c>
      <c r="G530" s="73" t="s">
        <v>35</v>
      </c>
      <c r="H530" t="s">
        <v>37</v>
      </c>
      <c r="I530">
        <v>1507</v>
      </c>
      <c r="J530" s="43">
        <v>4730</v>
      </c>
      <c r="K530" s="16">
        <v>0.39</v>
      </c>
      <c r="L530" s="16">
        <f t="shared" si="68"/>
        <v>46.971201588877854</v>
      </c>
      <c r="M530" s="16">
        <f t="shared" si="69"/>
        <v>1.2783783783783784</v>
      </c>
      <c r="N530" s="44">
        <f t="shared" si="70"/>
        <v>587.73</v>
      </c>
      <c r="O530" s="44">
        <f t="shared" si="71"/>
        <v>5317.73</v>
      </c>
      <c r="P530" s="45">
        <f t="shared" si="67"/>
        <v>52.807646474677256</v>
      </c>
      <c r="Q530" s="45">
        <f t="shared" si="72"/>
        <v>1.4372243243243241</v>
      </c>
      <c r="S530" s="51">
        <f t="shared" si="73"/>
        <v>9.345865496522876</v>
      </c>
    </row>
    <row r="531" spans="1:20" x14ac:dyDescent="0.25">
      <c r="A531" s="72">
        <f t="shared" si="66"/>
        <v>40739</v>
      </c>
      <c r="B531" s="73" t="s">
        <v>18</v>
      </c>
      <c r="C531" s="73" t="s">
        <v>256</v>
      </c>
      <c r="D531" s="73" t="s">
        <v>247</v>
      </c>
      <c r="E531" s="73" t="s">
        <v>265</v>
      </c>
      <c r="F531" s="73" t="s">
        <v>266</v>
      </c>
      <c r="G531" s="73" t="s">
        <v>35</v>
      </c>
      <c r="H531" t="s">
        <v>36</v>
      </c>
      <c r="I531">
        <v>1160</v>
      </c>
      <c r="J531" s="43">
        <v>3510</v>
      </c>
      <c r="K531" s="16">
        <v>0.39</v>
      </c>
      <c r="L531" s="16">
        <f t="shared" si="68"/>
        <v>34.856007944389276</v>
      </c>
      <c r="M531" s="16">
        <f t="shared" si="69"/>
        <v>0.94864864864864862</v>
      </c>
      <c r="N531" s="44">
        <f t="shared" si="70"/>
        <v>452.40000000000003</v>
      </c>
      <c r="O531" s="44">
        <f t="shared" si="71"/>
        <v>3962.4</v>
      </c>
      <c r="P531" s="45">
        <f t="shared" si="67"/>
        <v>39.348560079443892</v>
      </c>
      <c r="Q531" s="45">
        <f t="shared" si="72"/>
        <v>1.070918918918919</v>
      </c>
      <c r="S531" s="51">
        <f t="shared" si="73"/>
        <v>8.7973640856672262</v>
      </c>
    </row>
    <row r="532" spans="1:20" x14ac:dyDescent="0.25">
      <c r="A532" s="72">
        <f t="shared" si="66"/>
        <v>40739</v>
      </c>
      <c r="B532" s="73" t="s">
        <v>18</v>
      </c>
      <c r="C532" s="73" t="s">
        <v>244</v>
      </c>
      <c r="D532" s="73" t="s">
        <v>245</v>
      </c>
      <c r="E532" s="73" t="s">
        <v>277</v>
      </c>
      <c r="F532" s="73" t="s">
        <v>278</v>
      </c>
      <c r="G532" s="73" t="s">
        <v>35</v>
      </c>
      <c r="H532" t="s">
        <v>38</v>
      </c>
      <c r="I532">
        <v>615</v>
      </c>
      <c r="J532" s="43">
        <v>2536</v>
      </c>
      <c r="K532" s="16">
        <v>0.52</v>
      </c>
      <c r="L532" s="16">
        <f t="shared" si="68"/>
        <v>25.183714001986097</v>
      </c>
      <c r="M532" s="16">
        <f t="shared" si="69"/>
        <v>0.6854054054054054</v>
      </c>
      <c r="N532" s="44">
        <f t="shared" si="70"/>
        <v>319.8</v>
      </c>
      <c r="O532" s="44">
        <f t="shared" si="71"/>
        <v>2855.8</v>
      </c>
      <c r="P532" s="45">
        <f t="shared" si="67"/>
        <v>28.359483614697123</v>
      </c>
      <c r="Q532" s="45">
        <f t="shared" si="72"/>
        <v>0.77183783783783788</v>
      </c>
      <c r="S532" s="51">
        <f t="shared" si="73"/>
        <v>12.786082423332878</v>
      </c>
    </row>
    <row r="533" spans="1:20" x14ac:dyDescent="0.25">
      <c r="A533" s="74">
        <f t="shared" si="66"/>
        <v>40739</v>
      </c>
      <c r="B533" s="75" t="s">
        <v>18</v>
      </c>
      <c r="C533" s="75" t="s">
        <v>258</v>
      </c>
      <c r="D533" s="75" t="s">
        <v>255</v>
      </c>
      <c r="E533" s="75" t="s">
        <v>279</v>
      </c>
      <c r="F533" s="75" t="s">
        <v>280</v>
      </c>
      <c r="G533" s="75" t="s">
        <v>35</v>
      </c>
      <c r="H533" s="76" t="s">
        <v>36</v>
      </c>
      <c r="I533" s="76">
        <v>1637</v>
      </c>
      <c r="J533" s="46">
        <v>4520</v>
      </c>
      <c r="K533" s="78">
        <v>0.39</v>
      </c>
      <c r="L533" s="78">
        <f t="shared" si="68"/>
        <v>44.885799404170804</v>
      </c>
      <c r="M533" s="78">
        <f t="shared" si="69"/>
        <v>1.2216216216216216</v>
      </c>
      <c r="N533" s="47">
        <f t="shared" si="70"/>
        <v>638.43000000000006</v>
      </c>
      <c r="O533" s="47">
        <f t="shared" si="71"/>
        <v>5158.43</v>
      </c>
      <c r="P533" s="48">
        <f t="shared" si="67"/>
        <v>51.225719960278056</v>
      </c>
      <c r="Q533" s="48">
        <f t="shared" si="72"/>
        <v>1.3941702702702703</v>
      </c>
      <c r="R533" s="76"/>
      <c r="S533" s="53">
        <f t="shared" si="73"/>
        <v>10.996040797004802</v>
      </c>
      <c r="T533" s="76"/>
    </row>
    <row r="534" spans="1:20" x14ac:dyDescent="0.25">
      <c r="A534" s="72">
        <f t="shared" si="66"/>
        <v>40770</v>
      </c>
      <c r="B534" s="73" t="s">
        <v>0</v>
      </c>
      <c r="C534" s="73" t="s">
        <v>359</v>
      </c>
      <c r="D534" s="73" t="s">
        <v>235</v>
      </c>
      <c r="E534" s="73" t="s">
        <v>260</v>
      </c>
      <c r="F534" s="73" t="s">
        <v>261</v>
      </c>
      <c r="G534" s="73" t="s">
        <v>34</v>
      </c>
      <c r="H534" t="s">
        <v>36</v>
      </c>
      <c r="I534">
        <v>506</v>
      </c>
      <c r="J534" s="43">
        <v>2992</v>
      </c>
      <c r="K534" s="16">
        <v>0.37</v>
      </c>
      <c r="L534" s="16">
        <f t="shared" si="68"/>
        <v>29.712015888778549</v>
      </c>
      <c r="M534" s="16">
        <f t="shared" si="69"/>
        <v>0.8086486486486486</v>
      </c>
      <c r="N534" s="44">
        <f t="shared" si="70"/>
        <v>187.22</v>
      </c>
      <c r="O534" s="44">
        <f t="shared" si="71"/>
        <v>3179.22</v>
      </c>
      <c r="P534" s="45">
        <f>O534/100.7</f>
        <v>31.571201588877852</v>
      </c>
      <c r="Q534" s="45">
        <f t="shared" si="72"/>
        <v>0.85924864864864858</v>
      </c>
      <c r="S534" s="51">
        <f>((O534/O78)-1)*100</f>
        <v>11.160761113558637</v>
      </c>
    </row>
    <row r="535" spans="1:20" x14ac:dyDescent="0.25">
      <c r="A535" s="72">
        <f t="shared" si="66"/>
        <v>40770</v>
      </c>
      <c r="B535" s="73" t="s">
        <v>0</v>
      </c>
      <c r="C535" s="73" t="s">
        <v>236</v>
      </c>
      <c r="D535" s="73" t="s">
        <v>237</v>
      </c>
      <c r="E535" s="73" t="s">
        <v>262</v>
      </c>
      <c r="F535" s="73" t="s">
        <v>251</v>
      </c>
      <c r="G535" s="73" t="s">
        <v>34</v>
      </c>
      <c r="H535" t="s">
        <v>37</v>
      </c>
      <c r="I535">
        <v>298</v>
      </c>
      <c r="J535" s="43">
        <f>-839+3661</f>
        <v>2822</v>
      </c>
      <c r="K535" s="16">
        <v>0.36</v>
      </c>
      <c r="L535" s="16">
        <f t="shared" si="68"/>
        <v>28.023833167825224</v>
      </c>
      <c r="M535" s="16">
        <f t="shared" si="69"/>
        <v>0.76270270270270268</v>
      </c>
      <c r="N535" s="44">
        <f t="shared" si="70"/>
        <v>107.28</v>
      </c>
      <c r="O535" s="44">
        <f t="shared" si="71"/>
        <v>2929.28</v>
      </c>
      <c r="P535" s="45">
        <f t="shared" ref="P535:P571" si="74">O535/100.7</f>
        <v>29.089175769612712</v>
      </c>
      <c r="Q535" s="45">
        <f t="shared" si="72"/>
        <v>0.79169729729729732</v>
      </c>
      <c r="S535" s="51">
        <f t="shared" ref="S535:S598" si="75">((O535/O79)-1)*100</f>
        <v>8.849037954175575</v>
      </c>
    </row>
    <row r="536" spans="1:20" x14ac:dyDescent="0.25">
      <c r="A536" s="72">
        <f t="shared" si="66"/>
        <v>40770</v>
      </c>
      <c r="B536" s="73" t="s">
        <v>0</v>
      </c>
      <c r="C536" s="73" t="s">
        <v>359</v>
      </c>
      <c r="D536" s="73" t="s">
        <v>235</v>
      </c>
      <c r="E536" s="73" t="s">
        <v>263</v>
      </c>
      <c r="F536" s="73" t="s">
        <v>264</v>
      </c>
      <c r="G536" s="73" t="s">
        <v>34</v>
      </c>
      <c r="H536" t="s">
        <v>37</v>
      </c>
      <c r="I536">
        <v>1530</v>
      </c>
      <c r="J536" s="43">
        <v>5710</v>
      </c>
      <c r="K536" s="16">
        <v>0.36</v>
      </c>
      <c r="L536" s="16">
        <f t="shared" si="68"/>
        <v>56.703078450844089</v>
      </c>
      <c r="M536" s="16">
        <f t="shared" si="69"/>
        <v>1.5432432432432432</v>
      </c>
      <c r="N536" s="44">
        <f t="shared" si="70"/>
        <v>550.79999999999995</v>
      </c>
      <c r="O536" s="44">
        <f t="shared" si="71"/>
        <v>6260.8</v>
      </c>
      <c r="P536" s="45">
        <f t="shared" si="74"/>
        <v>62.17279046673287</v>
      </c>
      <c r="Q536" s="45">
        <f t="shared" si="72"/>
        <v>1.6921081081081082</v>
      </c>
      <c r="S536" s="51">
        <f t="shared" si="75"/>
        <v>9.744254938736896</v>
      </c>
    </row>
    <row r="537" spans="1:20" x14ac:dyDescent="0.25">
      <c r="A537" s="72">
        <f t="shared" si="66"/>
        <v>40770</v>
      </c>
      <c r="B537" s="73" t="s">
        <v>0</v>
      </c>
      <c r="C537" s="73" t="s">
        <v>359</v>
      </c>
      <c r="D537" s="73" t="s">
        <v>235</v>
      </c>
      <c r="E537" s="73" t="s">
        <v>265</v>
      </c>
      <c r="F537" s="73" t="s">
        <v>266</v>
      </c>
      <c r="G537" s="73" t="s">
        <v>34</v>
      </c>
      <c r="H537" t="s">
        <v>36</v>
      </c>
      <c r="I537">
        <v>890</v>
      </c>
      <c r="J537" s="43">
        <v>3492</v>
      </c>
      <c r="K537" s="16">
        <v>0.37</v>
      </c>
      <c r="L537" s="16">
        <f t="shared" si="68"/>
        <v>34.677259185700102</v>
      </c>
      <c r="M537" s="16">
        <f t="shared" si="69"/>
        <v>0.9437837837837838</v>
      </c>
      <c r="N537" s="44">
        <f t="shared" si="70"/>
        <v>329.3</v>
      </c>
      <c r="O537" s="44">
        <f t="shared" si="71"/>
        <v>3821.3</v>
      </c>
      <c r="P537" s="45">
        <f t="shared" si="74"/>
        <v>37.94736842105263</v>
      </c>
      <c r="Q537" s="45">
        <f t="shared" si="72"/>
        <v>1.0327837837837839</v>
      </c>
      <c r="S537" s="51">
        <f t="shared" si="75"/>
        <v>11.528470945334623</v>
      </c>
    </row>
    <row r="538" spans="1:20" x14ac:dyDescent="0.25">
      <c r="A538" s="72">
        <f t="shared" si="66"/>
        <v>40770</v>
      </c>
      <c r="B538" s="73" t="s">
        <v>0</v>
      </c>
      <c r="C538" s="73" t="s">
        <v>238</v>
      </c>
      <c r="D538" s="73" t="s">
        <v>239</v>
      </c>
      <c r="E538" s="73" t="s">
        <v>267</v>
      </c>
      <c r="F538" s="73" t="s">
        <v>241</v>
      </c>
      <c r="G538" s="73" t="s">
        <v>34</v>
      </c>
      <c r="H538" t="s">
        <v>37</v>
      </c>
      <c r="I538">
        <v>1256</v>
      </c>
      <c r="J538" s="43">
        <f>109+5301</f>
        <v>5410</v>
      </c>
      <c r="K538" s="16">
        <v>0.36</v>
      </c>
      <c r="L538" s="16">
        <f t="shared" si="68"/>
        <v>53.72393247269116</v>
      </c>
      <c r="M538" s="16">
        <f t="shared" si="69"/>
        <v>1.4621621621621621</v>
      </c>
      <c r="N538" s="44">
        <f t="shared" si="70"/>
        <v>452.15999999999997</v>
      </c>
      <c r="O538" s="44">
        <f t="shared" si="71"/>
        <v>5862.16</v>
      </c>
      <c r="P538" s="45">
        <f t="shared" si="74"/>
        <v>58.214101290963256</v>
      </c>
      <c r="Q538" s="45">
        <f t="shared" si="72"/>
        <v>1.5843675675675675</v>
      </c>
      <c r="S538" s="51">
        <f t="shared" si="75"/>
        <v>6.1777768117831977</v>
      </c>
    </row>
    <row r="539" spans="1:20" x14ac:dyDescent="0.25">
      <c r="A539" s="72">
        <f t="shared" si="66"/>
        <v>40770</v>
      </c>
      <c r="B539" s="73" t="s">
        <v>0</v>
      </c>
      <c r="C539" s="73" t="s">
        <v>358</v>
      </c>
      <c r="D539" s="73" t="s">
        <v>235</v>
      </c>
      <c r="E539" s="73" t="s">
        <v>267</v>
      </c>
      <c r="F539" s="73" t="s">
        <v>241</v>
      </c>
      <c r="G539" s="73" t="s">
        <v>34</v>
      </c>
      <c r="H539" t="s">
        <v>36</v>
      </c>
      <c r="I539">
        <v>975</v>
      </c>
      <c r="J539" s="43">
        <v>3760</v>
      </c>
      <c r="K539" s="16">
        <v>0.37</v>
      </c>
      <c r="L539" s="16">
        <f t="shared" si="68"/>
        <v>37.338629592850047</v>
      </c>
      <c r="M539" s="16">
        <f t="shared" si="69"/>
        <v>1.0162162162162163</v>
      </c>
      <c r="N539" s="44">
        <f t="shared" si="70"/>
        <v>360.75</v>
      </c>
      <c r="O539" s="44">
        <f t="shared" si="71"/>
        <v>4120.75</v>
      </c>
      <c r="P539" s="45">
        <f t="shared" si="74"/>
        <v>40.921052631578945</v>
      </c>
      <c r="Q539" s="45">
        <f t="shared" si="72"/>
        <v>1.1137162162162162</v>
      </c>
      <c r="S539" s="51">
        <f t="shared" si="75"/>
        <v>11.10886417256487</v>
      </c>
    </row>
    <row r="540" spans="1:20" x14ac:dyDescent="0.25">
      <c r="A540" s="72">
        <f t="shared" si="66"/>
        <v>40770</v>
      </c>
      <c r="B540" s="73" t="s">
        <v>0</v>
      </c>
      <c r="C540" s="73" t="s">
        <v>240</v>
      </c>
      <c r="D540" s="73" t="s">
        <v>241</v>
      </c>
      <c r="E540" s="73" t="s">
        <v>263</v>
      </c>
      <c r="F540" s="73" t="s">
        <v>264</v>
      </c>
      <c r="G540" s="73" t="s">
        <v>34</v>
      </c>
      <c r="H540" t="s">
        <v>36</v>
      </c>
      <c r="I540">
        <v>1357</v>
      </c>
      <c r="J540" s="43">
        <v>3959</v>
      </c>
      <c r="K540" s="16">
        <v>0.37</v>
      </c>
      <c r="L540" s="16">
        <f t="shared" si="68"/>
        <v>39.314796425024824</v>
      </c>
      <c r="M540" s="16">
        <f t="shared" si="69"/>
        <v>1.07</v>
      </c>
      <c r="N540" s="44">
        <f t="shared" si="70"/>
        <v>502.09</v>
      </c>
      <c r="O540" s="44">
        <f t="shared" si="71"/>
        <v>4461.09</v>
      </c>
      <c r="P540" s="45">
        <f t="shared" si="74"/>
        <v>44.300794438927511</v>
      </c>
      <c r="Q540" s="45">
        <f t="shared" si="72"/>
        <v>1.2057</v>
      </c>
      <c r="S540" s="51">
        <f t="shared" si="75"/>
        <v>12.293936853869791</v>
      </c>
    </row>
    <row r="541" spans="1:20" x14ac:dyDescent="0.25">
      <c r="A541" s="72">
        <f t="shared" si="66"/>
        <v>40770</v>
      </c>
      <c r="B541" s="73" t="s">
        <v>67</v>
      </c>
      <c r="C541" s="73" t="s">
        <v>242</v>
      </c>
      <c r="D541" s="73" t="s">
        <v>243</v>
      </c>
      <c r="E541" s="73" t="s">
        <v>265</v>
      </c>
      <c r="F541" s="73" t="s">
        <v>266</v>
      </c>
      <c r="G541" s="73" t="s">
        <v>34</v>
      </c>
      <c r="H541" t="s">
        <v>36</v>
      </c>
      <c r="I541">
        <v>1006</v>
      </c>
      <c r="J541" s="43">
        <v>2812</v>
      </c>
      <c r="K541" s="16">
        <v>0.37</v>
      </c>
      <c r="L541" s="16">
        <f t="shared" si="68"/>
        <v>27.924528301886792</v>
      </c>
      <c r="M541" s="16">
        <f t="shared" si="69"/>
        <v>0.70933333333333337</v>
      </c>
      <c r="N541" s="44">
        <f t="shared" si="70"/>
        <v>372.21999999999997</v>
      </c>
      <c r="O541" s="44">
        <f t="shared" si="71"/>
        <v>3184.22</v>
      </c>
      <c r="P541" s="45">
        <f t="shared" si="74"/>
        <v>31.620854021847066</v>
      </c>
      <c r="Q541" s="45">
        <f t="shared" si="72"/>
        <v>0.80322666666666664</v>
      </c>
      <c r="S541" s="51">
        <f t="shared" si="75"/>
        <v>7.7198395139410403</v>
      </c>
    </row>
    <row r="542" spans="1:20" x14ac:dyDescent="0.25">
      <c r="A542" s="72">
        <f t="shared" si="66"/>
        <v>40770</v>
      </c>
      <c r="B542" s="73" t="s">
        <v>67</v>
      </c>
      <c r="C542" s="73" t="s">
        <v>244</v>
      </c>
      <c r="D542" s="73" t="s">
        <v>245</v>
      </c>
      <c r="E542" s="73" t="s">
        <v>268</v>
      </c>
      <c r="F542" s="73" t="s">
        <v>269</v>
      </c>
      <c r="G542" s="73" t="s">
        <v>34</v>
      </c>
      <c r="H542" t="s">
        <v>38</v>
      </c>
      <c r="I542">
        <v>866</v>
      </c>
      <c r="J542" s="43">
        <v>3760</v>
      </c>
      <c r="K542" s="16">
        <v>0.49</v>
      </c>
      <c r="L542" s="16">
        <f t="shared" si="68"/>
        <v>37.338629592850047</v>
      </c>
      <c r="M542" s="16">
        <f t="shared" si="69"/>
        <v>0.94846846846846844</v>
      </c>
      <c r="N542" s="44">
        <f t="shared" si="70"/>
        <v>424.34</v>
      </c>
      <c r="O542" s="44">
        <f t="shared" si="71"/>
        <v>4184.34</v>
      </c>
      <c r="P542" s="45">
        <f t="shared" si="74"/>
        <v>41.552532274081429</v>
      </c>
      <c r="Q542" s="45">
        <f t="shared" si="72"/>
        <v>1.0555091891891892</v>
      </c>
      <c r="S542" s="51">
        <f t="shared" si="75"/>
        <v>13.740744365071599</v>
      </c>
    </row>
    <row r="543" spans="1:20" x14ac:dyDescent="0.25">
      <c r="A543" s="72">
        <f t="shared" si="66"/>
        <v>40770</v>
      </c>
      <c r="B543" s="73" t="s">
        <v>67</v>
      </c>
      <c r="C543" s="73" t="s">
        <v>246</v>
      </c>
      <c r="D543" s="73" t="s">
        <v>247</v>
      </c>
      <c r="E543" s="73" t="s">
        <v>270</v>
      </c>
      <c r="F543" s="73" t="s">
        <v>247</v>
      </c>
      <c r="G543" s="73" t="s">
        <v>34</v>
      </c>
      <c r="H543" t="s">
        <v>36</v>
      </c>
      <c r="I543">
        <v>213</v>
      </c>
      <c r="J543" s="43">
        <v>1843</v>
      </c>
      <c r="K543" s="16">
        <v>0.37</v>
      </c>
      <c r="L543" s="16">
        <f t="shared" si="68"/>
        <v>18.30188679245283</v>
      </c>
      <c r="M543" s="16">
        <f t="shared" si="69"/>
        <v>0.46490090090090092</v>
      </c>
      <c r="N543" s="44">
        <f t="shared" si="70"/>
        <v>78.81</v>
      </c>
      <c r="O543" s="44">
        <f t="shared" si="71"/>
        <v>1921.81</v>
      </c>
      <c r="P543" s="45">
        <f t="shared" si="74"/>
        <v>19.084508440913602</v>
      </c>
      <c r="Q543" s="45">
        <f t="shared" si="72"/>
        <v>0.48478090090090087</v>
      </c>
      <c r="S543" s="51">
        <f t="shared" si="75"/>
        <v>-1.3550900570267088</v>
      </c>
    </row>
    <row r="544" spans="1:20" x14ac:dyDescent="0.25">
      <c r="A544" s="72">
        <f t="shared" si="66"/>
        <v>40770</v>
      </c>
      <c r="B544" s="73" t="s">
        <v>67</v>
      </c>
      <c r="C544" s="73" t="s">
        <v>248</v>
      </c>
      <c r="D544" s="73" t="s">
        <v>249</v>
      </c>
      <c r="E544" s="73" t="s">
        <v>271</v>
      </c>
      <c r="F544" s="73" t="s">
        <v>272</v>
      </c>
      <c r="G544" s="73" t="s">
        <v>34</v>
      </c>
      <c r="H544" t="s">
        <v>38</v>
      </c>
      <c r="I544">
        <v>650</v>
      </c>
      <c r="J544" s="43">
        <v>3196</v>
      </c>
      <c r="K544" s="16">
        <v>0.49</v>
      </c>
      <c r="L544" s="16">
        <f t="shared" si="68"/>
        <v>31.737835153922543</v>
      </c>
      <c r="M544" s="16">
        <f t="shared" si="69"/>
        <v>0.80619819819819816</v>
      </c>
      <c r="N544" s="44">
        <f t="shared" si="70"/>
        <v>318.5</v>
      </c>
      <c r="O544" s="44">
        <f t="shared" si="71"/>
        <v>3514.5</v>
      </c>
      <c r="P544" s="45">
        <f t="shared" si="74"/>
        <v>34.900695134061571</v>
      </c>
      <c r="Q544" s="45">
        <f t="shared" si="72"/>
        <v>0.88654054054054054</v>
      </c>
      <c r="S544" s="51">
        <f t="shared" si="75"/>
        <v>11.606859320419183</v>
      </c>
    </row>
    <row r="545" spans="1:19" x14ac:dyDescent="0.25">
      <c r="A545" s="72">
        <f t="shared" si="66"/>
        <v>40770</v>
      </c>
      <c r="B545" s="73" t="s">
        <v>67</v>
      </c>
      <c r="C545" s="73" t="s">
        <v>248</v>
      </c>
      <c r="D545" s="73" t="s">
        <v>249</v>
      </c>
      <c r="E545" s="73" t="s">
        <v>273</v>
      </c>
      <c r="F545" s="73" t="s">
        <v>274</v>
      </c>
      <c r="G545" s="73" t="s">
        <v>34</v>
      </c>
      <c r="H545" t="s">
        <v>38</v>
      </c>
      <c r="I545">
        <v>417</v>
      </c>
      <c r="J545" s="43">
        <v>2760</v>
      </c>
      <c r="K545" s="16">
        <v>0.49</v>
      </c>
      <c r="L545" s="16">
        <f t="shared" si="68"/>
        <v>27.408142999006952</v>
      </c>
      <c r="M545" s="16">
        <f t="shared" si="69"/>
        <v>0.69621621621621621</v>
      </c>
      <c r="N545" s="44">
        <f t="shared" si="70"/>
        <v>204.32999999999998</v>
      </c>
      <c r="O545" s="44">
        <f t="shared" si="71"/>
        <v>2964.33</v>
      </c>
      <c r="P545" s="45">
        <f t="shared" si="74"/>
        <v>29.43723932472691</v>
      </c>
      <c r="Q545" s="45">
        <f t="shared" si="72"/>
        <v>0.74775891891891888</v>
      </c>
      <c r="S545" s="51">
        <f t="shared" si="75"/>
        <v>11.563445586884846</v>
      </c>
    </row>
    <row r="546" spans="1:19" x14ac:dyDescent="0.25">
      <c r="A546" s="72">
        <f t="shared" si="66"/>
        <v>40770</v>
      </c>
      <c r="B546" s="73" t="s">
        <v>67</v>
      </c>
      <c r="C546" s="73" t="s">
        <v>246</v>
      </c>
      <c r="D546" s="73" t="s">
        <v>247</v>
      </c>
      <c r="E546" s="73" t="s">
        <v>275</v>
      </c>
      <c r="F546" s="73" t="s">
        <v>276</v>
      </c>
      <c r="G546" s="73" t="s">
        <v>34</v>
      </c>
      <c r="H546" t="s">
        <v>36</v>
      </c>
      <c r="I546">
        <v>626</v>
      </c>
      <c r="J546" s="43">
        <v>2938</v>
      </c>
      <c r="K546" s="16">
        <v>0.37</v>
      </c>
      <c r="L546" s="16">
        <f t="shared" si="68"/>
        <v>29.175769612711022</v>
      </c>
      <c r="M546" s="16">
        <f t="shared" si="69"/>
        <v>0.74111711711711714</v>
      </c>
      <c r="N546" s="44">
        <f t="shared" si="70"/>
        <v>231.62</v>
      </c>
      <c r="O546" s="44">
        <f t="shared" si="71"/>
        <v>3169.62</v>
      </c>
      <c r="P546" s="45">
        <f t="shared" si="74"/>
        <v>31.47586891757696</v>
      </c>
      <c r="Q546" s="45">
        <f t="shared" si="72"/>
        <v>0.79954378378378377</v>
      </c>
      <c r="S546" s="51">
        <f t="shared" si="75"/>
        <v>7.2840015976062933</v>
      </c>
    </row>
    <row r="547" spans="1:19" x14ac:dyDescent="0.25">
      <c r="A547" s="72">
        <f t="shared" si="66"/>
        <v>40770</v>
      </c>
      <c r="B547" s="73" t="s">
        <v>67</v>
      </c>
      <c r="C547" s="73" t="s">
        <v>246</v>
      </c>
      <c r="D547" s="73" t="s">
        <v>247</v>
      </c>
      <c r="E547" s="73" t="s">
        <v>263</v>
      </c>
      <c r="F547" s="73" t="s">
        <v>264</v>
      </c>
      <c r="G547" s="73" t="s">
        <v>34</v>
      </c>
      <c r="H547" t="s">
        <v>36</v>
      </c>
      <c r="I547">
        <v>1823</v>
      </c>
      <c r="J547" s="43">
        <v>4835</v>
      </c>
      <c r="K547" s="16">
        <v>0.37</v>
      </c>
      <c r="L547" s="16">
        <f t="shared" si="68"/>
        <v>48.013902681231379</v>
      </c>
      <c r="M547" s="16">
        <f t="shared" si="69"/>
        <v>1.2196396396396396</v>
      </c>
      <c r="N547" s="44">
        <f t="shared" si="70"/>
        <v>674.51</v>
      </c>
      <c r="O547" s="44">
        <f t="shared" si="71"/>
        <v>5509.51</v>
      </c>
      <c r="P547" s="45">
        <f t="shared" si="74"/>
        <v>54.712115193644486</v>
      </c>
      <c r="Q547" s="45">
        <f t="shared" si="72"/>
        <v>1.3897863063063063</v>
      </c>
      <c r="S547" s="51">
        <f t="shared" si="75"/>
        <v>20.481487717886427</v>
      </c>
    </row>
    <row r="548" spans="1:19" x14ac:dyDescent="0.25">
      <c r="A548" s="72">
        <f t="shared" si="66"/>
        <v>40770</v>
      </c>
      <c r="B548" s="73" t="s">
        <v>18</v>
      </c>
      <c r="C548" s="73" t="s">
        <v>250</v>
      </c>
      <c r="D548" s="73" t="s">
        <v>251</v>
      </c>
      <c r="E548" s="73" t="s">
        <v>265</v>
      </c>
      <c r="F548" s="73" t="s">
        <v>266</v>
      </c>
      <c r="G548" s="73" t="s">
        <v>34</v>
      </c>
      <c r="H548" t="s">
        <v>39</v>
      </c>
      <c r="I548">
        <v>1295</v>
      </c>
      <c r="J548" s="43">
        <v>3289</v>
      </c>
      <c r="K548" s="16">
        <v>0.31630000000000003</v>
      </c>
      <c r="L548" s="16">
        <f t="shared" si="68"/>
        <v>32.661370407149953</v>
      </c>
      <c r="M548" s="16">
        <f t="shared" si="69"/>
        <v>0.88891891891891894</v>
      </c>
      <c r="N548" s="44">
        <f t="shared" si="70"/>
        <v>409.60850000000005</v>
      </c>
      <c r="O548" s="44">
        <f t="shared" si="71"/>
        <v>3698.6085000000003</v>
      </c>
      <c r="P548" s="45">
        <f t="shared" si="74"/>
        <v>36.728982125124134</v>
      </c>
      <c r="Q548" s="45">
        <f t="shared" si="72"/>
        <v>0.999623918918919</v>
      </c>
      <c r="S548" s="51">
        <f t="shared" si="75"/>
        <v>10.577288596463031</v>
      </c>
    </row>
    <row r="549" spans="1:19" x14ac:dyDescent="0.25">
      <c r="A549" s="72">
        <f t="shared" si="66"/>
        <v>40770</v>
      </c>
      <c r="B549" s="73" t="s">
        <v>18</v>
      </c>
      <c r="C549" s="73" t="s">
        <v>244</v>
      </c>
      <c r="D549" s="73" t="s">
        <v>245</v>
      </c>
      <c r="E549" s="73" t="s">
        <v>277</v>
      </c>
      <c r="F549" s="73" t="s">
        <v>278</v>
      </c>
      <c r="G549" s="73" t="s">
        <v>34</v>
      </c>
      <c r="H549" t="s">
        <v>38</v>
      </c>
      <c r="I549">
        <v>615</v>
      </c>
      <c r="J549" s="43">
        <v>2921</v>
      </c>
      <c r="K549" s="16">
        <v>0.49</v>
      </c>
      <c r="L549" s="16">
        <f t="shared" si="68"/>
        <v>29.006951340615689</v>
      </c>
      <c r="M549" s="16">
        <f t="shared" si="69"/>
        <v>0.7894594594594595</v>
      </c>
      <c r="N549" s="44">
        <f t="shared" si="70"/>
        <v>301.35000000000002</v>
      </c>
      <c r="O549" s="44">
        <f t="shared" si="71"/>
        <v>3222.35</v>
      </c>
      <c r="P549" s="45">
        <f t="shared" si="74"/>
        <v>31.999503475670306</v>
      </c>
      <c r="Q549" s="45">
        <f t="shared" si="72"/>
        <v>0.8709054054054054</v>
      </c>
      <c r="S549" s="51">
        <f t="shared" si="75"/>
        <v>11.284362481005662</v>
      </c>
    </row>
    <row r="550" spans="1:19" x14ac:dyDescent="0.25">
      <c r="A550" s="72">
        <f t="shared" si="66"/>
        <v>40770</v>
      </c>
      <c r="B550" s="73" t="s">
        <v>18</v>
      </c>
      <c r="C550" s="73" t="s">
        <v>248</v>
      </c>
      <c r="D550" s="73" t="s">
        <v>249</v>
      </c>
      <c r="E550" s="73" t="s">
        <v>268</v>
      </c>
      <c r="F550" s="73" t="s">
        <v>269</v>
      </c>
      <c r="G550" s="73" t="s">
        <v>34</v>
      </c>
      <c r="H550" t="s">
        <v>38</v>
      </c>
      <c r="I550">
        <v>872</v>
      </c>
      <c r="J550" s="43">
        <v>3830</v>
      </c>
      <c r="K550" s="16">
        <v>0.49</v>
      </c>
      <c r="L550" s="16">
        <f t="shared" si="68"/>
        <v>38.033763654419069</v>
      </c>
      <c r="M550" s="16">
        <f t="shared" si="69"/>
        <v>1.0351351351351352</v>
      </c>
      <c r="N550" s="44">
        <f t="shared" si="70"/>
        <v>427.28</v>
      </c>
      <c r="O550" s="44">
        <f t="shared" si="71"/>
        <v>4257.28</v>
      </c>
      <c r="P550" s="45">
        <f t="shared" si="74"/>
        <v>42.276861966236339</v>
      </c>
      <c r="Q550" s="45">
        <f t="shared" si="72"/>
        <v>1.1506162162162161</v>
      </c>
      <c r="S550" s="51">
        <f t="shared" si="75"/>
        <v>13.549268126146874</v>
      </c>
    </row>
    <row r="551" spans="1:19" x14ac:dyDescent="0.25">
      <c r="A551" s="72">
        <f t="shared" si="66"/>
        <v>40770</v>
      </c>
      <c r="B551" s="73" t="s">
        <v>18</v>
      </c>
      <c r="C551" s="73" t="s">
        <v>248</v>
      </c>
      <c r="D551" s="73" t="s">
        <v>249</v>
      </c>
      <c r="E551" s="73" t="s">
        <v>277</v>
      </c>
      <c r="F551" s="73" t="s">
        <v>278</v>
      </c>
      <c r="G551" s="73" t="s">
        <v>34</v>
      </c>
      <c r="H551" t="s">
        <v>38</v>
      </c>
      <c r="I551">
        <v>417</v>
      </c>
      <c r="J551" s="43">
        <v>2613</v>
      </c>
      <c r="K551" s="16">
        <v>0.49</v>
      </c>
      <c r="L551" s="16">
        <f t="shared" si="68"/>
        <v>25.948361469712015</v>
      </c>
      <c r="M551" s="16">
        <f t="shared" si="69"/>
        <v>0.70621621621621622</v>
      </c>
      <c r="N551" s="44">
        <f t="shared" si="70"/>
        <v>204.32999999999998</v>
      </c>
      <c r="O551" s="44">
        <f t="shared" si="71"/>
        <v>2817.33</v>
      </c>
      <c r="P551" s="45">
        <f t="shared" si="74"/>
        <v>27.977457795431974</v>
      </c>
      <c r="Q551" s="45">
        <f t="shared" si="72"/>
        <v>0.76144054054054056</v>
      </c>
      <c r="S551" s="51">
        <f t="shared" si="75"/>
        <v>10.784167230287679</v>
      </c>
    </row>
    <row r="552" spans="1:19" x14ac:dyDescent="0.25">
      <c r="A552" s="72">
        <f t="shared" si="66"/>
        <v>40770</v>
      </c>
      <c r="B552" s="73" t="s">
        <v>18</v>
      </c>
      <c r="C552" s="73" t="s">
        <v>242</v>
      </c>
      <c r="D552" s="73" t="s">
        <v>243</v>
      </c>
      <c r="E552" s="73" t="s">
        <v>265</v>
      </c>
      <c r="F552" s="73" t="s">
        <v>266</v>
      </c>
      <c r="G552" s="73" t="s">
        <v>34</v>
      </c>
      <c r="H552" t="s">
        <v>36</v>
      </c>
      <c r="I552">
        <v>1006</v>
      </c>
      <c r="J552" s="43">
        <v>3156</v>
      </c>
      <c r="K552" s="16">
        <v>0.37</v>
      </c>
      <c r="L552" s="16">
        <f t="shared" si="68"/>
        <v>31.340615690168818</v>
      </c>
      <c r="M552" s="16">
        <f t="shared" si="69"/>
        <v>0.85297297297297292</v>
      </c>
      <c r="N552" s="44">
        <f t="shared" si="70"/>
        <v>372.21999999999997</v>
      </c>
      <c r="O552" s="44">
        <f t="shared" si="71"/>
        <v>3528.22</v>
      </c>
      <c r="P552" s="45">
        <f t="shared" si="74"/>
        <v>35.036941410129096</v>
      </c>
      <c r="Q552" s="45">
        <f t="shared" si="72"/>
        <v>0.95357297297297294</v>
      </c>
      <c r="S552" s="51">
        <f t="shared" si="75"/>
        <v>9.9469620008600721</v>
      </c>
    </row>
    <row r="553" spans="1:19" x14ac:dyDescent="0.25">
      <c r="A553" s="72">
        <f t="shared" ref="A553:A616" si="76">IF(B553&lt;&gt;"", DATE(2010, ROUNDUP((ROW(A553)-1)*(1/38), 0)+5, 15), "")</f>
        <v>40770</v>
      </c>
      <c r="B553" s="73" t="s">
        <v>0</v>
      </c>
      <c r="C553" s="73" t="s">
        <v>252</v>
      </c>
      <c r="D553" s="73" t="s">
        <v>117</v>
      </c>
      <c r="E553" s="73" t="s">
        <v>279</v>
      </c>
      <c r="F553" s="73" t="s">
        <v>280</v>
      </c>
      <c r="G553" s="73" t="s">
        <v>35</v>
      </c>
      <c r="H553" t="s">
        <v>37</v>
      </c>
      <c r="I553">
        <v>880</v>
      </c>
      <c r="J553" s="43">
        <v>3239</v>
      </c>
      <c r="K553" s="16">
        <v>0.36</v>
      </c>
      <c r="L553" s="16">
        <f t="shared" si="68"/>
        <v>32.164846077457796</v>
      </c>
      <c r="M553" s="16">
        <f t="shared" si="69"/>
        <v>0.87540540540540546</v>
      </c>
      <c r="N553" s="44">
        <f t="shared" si="70"/>
        <v>316.8</v>
      </c>
      <c r="O553" s="44">
        <f t="shared" si="71"/>
        <v>3555.8</v>
      </c>
      <c r="P553" s="45">
        <f t="shared" si="74"/>
        <v>35.31082423038729</v>
      </c>
      <c r="Q553" s="45">
        <f t="shared" si="72"/>
        <v>0.96102702702702703</v>
      </c>
      <c r="S553" s="51">
        <f t="shared" si="75"/>
        <v>9.530556924593391</v>
      </c>
    </row>
    <row r="554" spans="1:19" x14ac:dyDescent="0.25">
      <c r="A554" s="72">
        <f t="shared" si="76"/>
        <v>40770</v>
      </c>
      <c r="B554" s="73" t="s">
        <v>0</v>
      </c>
      <c r="C554" s="73" t="s">
        <v>359</v>
      </c>
      <c r="D554" s="73" t="s">
        <v>235</v>
      </c>
      <c r="E554" s="73" t="s">
        <v>267</v>
      </c>
      <c r="F554" s="73" t="s">
        <v>241</v>
      </c>
      <c r="G554" s="73" t="s">
        <v>35</v>
      </c>
      <c r="H554" t="s">
        <v>37</v>
      </c>
      <c r="I554">
        <v>685</v>
      </c>
      <c r="J554" s="43">
        <v>3144</v>
      </c>
      <c r="K554" s="16">
        <v>0.36</v>
      </c>
      <c r="L554" s="16">
        <f t="shared" si="68"/>
        <v>31.221449851042699</v>
      </c>
      <c r="M554" s="16">
        <f t="shared" si="69"/>
        <v>0.84972972972972971</v>
      </c>
      <c r="N554" s="44">
        <f t="shared" si="70"/>
        <v>246.6</v>
      </c>
      <c r="O554" s="44">
        <f t="shared" si="71"/>
        <v>3390.6</v>
      </c>
      <c r="P554" s="45">
        <f t="shared" si="74"/>
        <v>33.670307845084409</v>
      </c>
      <c r="Q554" s="45">
        <f t="shared" si="72"/>
        <v>0.91637837837837832</v>
      </c>
      <c r="S554" s="51">
        <f t="shared" si="75"/>
        <v>7.244864069839152</v>
      </c>
    </row>
    <row r="555" spans="1:19" x14ac:dyDescent="0.25">
      <c r="A555" s="72">
        <f t="shared" si="76"/>
        <v>40770</v>
      </c>
      <c r="B555" s="73" t="s">
        <v>0</v>
      </c>
      <c r="C555" s="73" t="s">
        <v>253</v>
      </c>
      <c r="D555" s="73" t="s">
        <v>243</v>
      </c>
      <c r="E555" s="73" t="s">
        <v>281</v>
      </c>
      <c r="F555" s="73" t="s">
        <v>282</v>
      </c>
      <c r="G555" s="73" t="s">
        <v>35</v>
      </c>
      <c r="H555" t="s">
        <v>38</v>
      </c>
      <c r="I555">
        <v>812</v>
      </c>
      <c r="J555" s="43">
        <v>3497</v>
      </c>
      <c r="K555" s="16">
        <v>0.49</v>
      </c>
      <c r="L555" s="16">
        <f t="shared" si="68"/>
        <v>34.726911618669313</v>
      </c>
      <c r="M555" s="16">
        <f t="shared" si="69"/>
        <v>0.94513513513513514</v>
      </c>
      <c r="N555" s="44">
        <f t="shared" si="70"/>
        <v>397.88</v>
      </c>
      <c r="O555" s="44">
        <f t="shared" si="71"/>
        <v>3894.88</v>
      </c>
      <c r="P555" s="45">
        <f t="shared" si="74"/>
        <v>38.678053624627609</v>
      </c>
      <c r="Q555" s="45">
        <f t="shared" si="72"/>
        <v>1.0526702702702704</v>
      </c>
      <c r="S555" s="51">
        <f t="shared" si="75"/>
        <v>-2.7709267376955893</v>
      </c>
    </row>
    <row r="556" spans="1:19" x14ac:dyDescent="0.25">
      <c r="A556" s="72">
        <f t="shared" si="76"/>
        <v>40770</v>
      </c>
      <c r="B556" s="73" t="s">
        <v>0</v>
      </c>
      <c r="C556" s="73" t="s">
        <v>236</v>
      </c>
      <c r="D556" s="73" t="s">
        <v>237</v>
      </c>
      <c r="E556" s="73" t="s">
        <v>279</v>
      </c>
      <c r="F556" s="73" t="s">
        <v>280</v>
      </c>
      <c r="G556" s="73" t="s">
        <v>35</v>
      </c>
      <c r="H556" t="s">
        <v>37</v>
      </c>
      <c r="I556">
        <v>1520</v>
      </c>
      <c r="J556" s="43">
        <v>4702</v>
      </c>
      <c r="K556" s="16">
        <v>0.36</v>
      </c>
      <c r="L556" s="16">
        <f t="shared" si="68"/>
        <v>46.693147964250244</v>
      </c>
      <c r="M556" s="16">
        <f t="shared" si="69"/>
        <v>1.2708108108108107</v>
      </c>
      <c r="N556" s="44">
        <f t="shared" si="70"/>
        <v>547.19999999999993</v>
      </c>
      <c r="O556" s="44">
        <f t="shared" si="71"/>
        <v>5249.2</v>
      </c>
      <c r="P556" s="45">
        <f t="shared" si="74"/>
        <v>52.127110228401186</v>
      </c>
      <c r="Q556" s="45">
        <f t="shared" si="72"/>
        <v>1.4187027027027026</v>
      </c>
      <c r="S556" s="51">
        <f t="shared" si="75"/>
        <v>9.7103206119633754</v>
      </c>
    </row>
    <row r="557" spans="1:19" x14ac:dyDescent="0.25">
      <c r="A557" s="72">
        <f t="shared" si="76"/>
        <v>40770</v>
      </c>
      <c r="B557" s="73" t="s">
        <v>0</v>
      </c>
      <c r="C557" s="73" t="s">
        <v>236</v>
      </c>
      <c r="D557" s="73" t="s">
        <v>237</v>
      </c>
      <c r="E557" s="73" t="s">
        <v>267</v>
      </c>
      <c r="F557" s="73" t="s">
        <v>241</v>
      </c>
      <c r="G557" s="73" t="s">
        <v>35</v>
      </c>
      <c r="H557" t="s">
        <v>37</v>
      </c>
      <c r="I557">
        <v>1583</v>
      </c>
      <c r="J557" s="43">
        <f>2856+2792</f>
        <v>5648</v>
      </c>
      <c r="K557" s="16">
        <v>0.36</v>
      </c>
      <c r="L557" s="16">
        <f t="shared" si="68"/>
        <v>56.08738828202582</v>
      </c>
      <c r="M557" s="16">
        <f t="shared" si="69"/>
        <v>1.5264864864864864</v>
      </c>
      <c r="N557" s="44">
        <f t="shared" si="70"/>
        <v>569.88</v>
      </c>
      <c r="O557" s="44">
        <f t="shared" si="71"/>
        <v>6217.88</v>
      </c>
      <c r="P557" s="45">
        <f t="shared" si="74"/>
        <v>61.74657398212512</v>
      </c>
      <c r="Q557" s="45">
        <f t="shared" si="72"/>
        <v>1.6805081081081081</v>
      </c>
      <c r="S557" s="51">
        <f t="shared" si="75"/>
        <v>8.5772060300103536</v>
      </c>
    </row>
    <row r="558" spans="1:19" x14ac:dyDescent="0.25">
      <c r="A558" s="72">
        <f t="shared" si="76"/>
        <v>40770</v>
      </c>
      <c r="B558" s="73" t="s">
        <v>0</v>
      </c>
      <c r="C558" s="73" t="s">
        <v>358</v>
      </c>
      <c r="D558" s="73" t="s">
        <v>235</v>
      </c>
      <c r="E558" s="73" t="s">
        <v>279</v>
      </c>
      <c r="F558" s="73" t="s">
        <v>280</v>
      </c>
      <c r="G558" s="73" t="s">
        <v>35</v>
      </c>
      <c r="H558" t="s">
        <v>36</v>
      </c>
      <c r="I558">
        <v>1599</v>
      </c>
      <c r="J558" s="43">
        <v>4727</v>
      </c>
      <c r="K558" s="16">
        <v>0.37</v>
      </c>
      <c r="L558" s="16">
        <f t="shared" si="68"/>
        <v>46.941410129096326</v>
      </c>
      <c r="M558" s="16">
        <f t="shared" si="69"/>
        <v>1.2775675675675675</v>
      </c>
      <c r="N558" s="44">
        <f t="shared" si="70"/>
        <v>591.63</v>
      </c>
      <c r="O558" s="44">
        <f t="shared" si="71"/>
        <v>5318.63</v>
      </c>
      <c r="P558" s="45">
        <f t="shared" si="74"/>
        <v>52.816583912611719</v>
      </c>
      <c r="Q558" s="45">
        <f t="shared" si="72"/>
        <v>1.4374675675675677</v>
      </c>
      <c r="S558" s="51">
        <f t="shared" si="75"/>
        <v>11.225827768866736</v>
      </c>
    </row>
    <row r="559" spans="1:19" x14ac:dyDescent="0.25">
      <c r="A559" s="72">
        <f t="shared" si="76"/>
        <v>40770</v>
      </c>
      <c r="B559" s="73" t="s">
        <v>67</v>
      </c>
      <c r="C559" s="73" t="s">
        <v>250</v>
      </c>
      <c r="D559" s="73" t="s">
        <v>251</v>
      </c>
      <c r="E559" s="73" t="s">
        <v>279</v>
      </c>
      <c r="F559" s="73" t="s">
        <v>280</v>
      </c>
      <c r="G559" s="73" t="s">
        <v>35</v>
      </c>
      <c r="H559" t="s">
        <v>37</v>
      </c>
      <c r="I559">
        <v>1851</v>
      </c>
      <c r="J559" s="43">
        <v>4680</v>
      </c>
      <c r="K559" s="16">
        <v>0.36</v>
      </c>
      <c r="L559" s="16">
        <f t="shared" si="68"/>
        <v>46.474677259185697</v>
      </c>
      <c r="M559" s="16">
        <f t="shared" si="69"/>
        <v>1.1805405405405405</v>
      </c>
      <c r="N559" s="44">
        <f t="shared" si="70"/>
        <v>666.36</v>
      </c>
      <c r="O559" s="44">
        <f t="shared" si="71"/>
        <v>5346.36</v>
      </c>
      <c r="P559" s="45">
        <f t="shared" si="74"/>
        <v>53.091956305858986</v>
      </c>
      <c r="Q559" s="45">
        <f t="shared" si="72"/>
        <v>1.3486313513513513</v>
      </c>
      <c r="S559" s="51">
        <f t="shared" si="75"/>
        <v>13.36809494627782</v>
      </c>
    </row>
    <row r="560" spans="1:19" x14ac:dyDescent="0.25">
      <c r="A560" s="72">
        <f t="shared" si="76"/>
        <v>40770</v>
      </c>
      <c r="B560" s="73" t="s">
        <v>67</v>
      </c>
      <c r="C560" s="73" t="s">
        <v>238</v>
      </c>
      <c r="D560" s="73" t="s">
        <v>239</v>
      </c>
      <c r="E560" s="73" t="s">
        <v>283</v>
      </c>
      <c r="F560" s="73" t="s">
        <v>284</v>
      </c>
      <c r="G560" s="73" t="s">
        <v>35</v>
      </c>
      <c r="H560" t="s">
        <v>37</v>
      </c>
      <c r="I560">
        <v>1695</v>
      </c>
      <c r="J560" s="43">
        <v>4640</v>
      </c>
      <c r="K560" s="16">
        <v>0.36</v>
      </c>
      <c r="L560" s="16">
        <f t="shared" si="68"/>
        <v>46.077457795431975</v>
      </c>
      <c r="M560" s="16">
        <f t="shared" si="69"/>
        <v>1.1704504504504505</v>
      </c>
      <c r="N560" s="44">
        <f t="shared" si="70"/>
        <v>610.19999999999993</v>
      </c>
      <c r="O560" s="44">
        <f t="shared" si="71"/>
        <v>5250.2</v>
      </c>
      <c r="P560" s="45">
        <f t="shared" si="74"/>
        <v>52.137040714995031</v>
      </c>
      <c r="Q560" s="45">
        <f t="shared" si="72"/>
        <v>1.3243747747747747</v>
      </c>
      <c r="S560" s="51">
        <f t="shared" si="75"/>
        <v>12.93545715607085</v>
      </c>
    </row>
    <row r="561" spans="1:20" x14ac:dyDescent="0.25">
      <c r="A561" s="72">
        <f t="shared" si="76"/>
        <v>40770</v>
      </c>
      <c r="B561" s="73" t="s">
        <v>67</v>
      </c>
      <c r="C561" s="73" t="s">
        <v>242</v>
      </c>
      <c r="D561" s="73" t="s">
        <v>243</v>
      </c>
      <c r="E561" s="73" t="s">
        <v>265</v>
      </c>
      <c r="F561" s="73" t="s">
        <v>266</v>
      </c>
      <c r="G561" s="73" t="s">
        <v>35</v>
      </c>
      <c r="H561" t="s">
        <v>36</v>
      </c>
      <c r="I561">
        <v>1006</v>
      </c>
      <c r="J561" s="43">
        <v>2677</v>
      </c>
      <c r="K561" s="16">
        <v>0.37</v>
      </c>
      <c r="L561" s="16">
        <f t="shared" si="68"/>
        <v>26.583912611717974</v>
      </c>
      <c r="M561" s="16">
        <f t="shared" si="69"/>
        <v>0.67527927927927933</v>
      </c>
      <c r="N561" s="44">
        <f t="shared" si="70"/>
        <v>372.21999999999997</v>
      </c>
      <c r="O561" s="44">
        <f t="shared" si="71"/>
        <v>3049.22</v>
      </c>
      <c r="P561" s="45">
        <f t="shared" si="74"/>
        <v>30.280238331678248</v>
      </c>
      <c r="Q561" s="45">
        <f t="shared" si="72"/>
        <v>0.76917261261261261</v>
      </c>
      <c r="S561" s="51">
        <f t="shared" si="75"/>
        <v>7.0645571309190247</v>
      </c>
    </row>
    <row r="562" spans="1:20" x14ac:dyDescent="0.25">
      <c r="A562" s="72">
        <f t="shared" si="76"/>
        <v>40770</v>
      </c>
      <c r="B562" s="73" t="s">
        <v>67</v>
      </c>
      <c r="C562" s="73" t="s">
        <v>254</v>
      </c>
      <c r="D562" s="73" t="s">
        <v>255</v>
      </c>
      <c r="E562" s="73" t="s">
        <v>267</v>
      </c>
      <c r="F562" s="73" t="s">
        <v>241</v>
      </c>
      <c r="G562" s="73" t="s">
        <v>35</v>
      </c>
      <c r="H562" t="s">
        <v>37</v>
      </c>
      <c r="I562">
        <v>988</v>
      </c>
      <c r="J562" s="43">
        <v>3190</v>
      </c>
      <c r="K562" s="16">
        <v>0.36</v>
      </c>
      <c r="L562" s="16">
        <f t="shared" si="68"/>
        <v>31.678252234359483</v>
      </c>
      <c r="M562" s="16">
        <f t="shared" si="69"/>
        <v>0.80468468468468468</v>
      </c>
      <c r="N562" s="44">
        <f t="shared" si="70"/>
        <v>355.68</v>
      </c>
      <c r="O562" s="44">
        <f t="shared" si="71"/>
        <v>3545.68</v>
      </c>
      <c r="P562" s="45">
        <f t="shared" si="74"/>
        <v>35.210327706057598</v>
      </c>
      <c r="Q562" s="45">
        <f t="shared" si="72"/>
        <v>0.89440576576576569</v>
      </c>
      <c r="S562" s="51">
        <f t="shared" si="75"/>
        <v>9.9490207266096817</v>
      </c>
    </row>
    <row r="563" spans="1:20" x14ac:dyDescent="0.25">
      <c r="A563" s="72">
        <f t="shared" si="76"/>
        <v>40770</v>
      </c>
      <c r="B563" s="73" t="s">
        <v>67</v>
      </c>
      <c r="C563" s="73" t="s">
        <v>246</v>
      </c>
      <c r="D563" s="73" t="s">
        <v>247</v>
      </c>
      <c r="E563" s="73" t="s">
        <v>240</v>
      </c>
      <c r="F563" s="73" t="s">
        <v>241</v>
      </c>
      <c r="G563" s="73" t="s">
        <v>35</v>
      </c>
      <c r="H563" t="s">
        <v>36</v>
      </c>
      <c r="I563">
        <v>787</v>
      </c>
      <c r="J563" s="43">
        <v>3330</v>
      </c>
      <c r="K563" s="16">
        <v>0.37</v>
      </c>
      <c r="L563" s="16">
        <f t="shared" si="68"/>
        <v>33.068520357497519</v>
      </c>
      <c r="M563" s="16">
        <f t="shared" si="69"/>
        <v>0.84</v>
      </c>
      <c r="N563" s="44">
        <f t="shared" si="70"/>
        <v>291.19</v>
      </c>
      <c r="O563" s="44">
        <f t="shared" si="71"/>
        <v>3621.19</v>
      </c>
      <c r="P563" s="45">
        <f t="shared" si="74"/>
        <v>35.960178748758686</v>
      </c>
      <c r="Q563" s="45">
        <f t="shared" si="72"/>
        <v>0.91345333333333334</v>
      </c>
      <c r="S563" s="51">
        <f t="shared" si="75"/>
        <v>7.6520829183748029</v>
      </c>
    </row>
    <row r="564" spans="1:20" x14ac:dyDescent="0.25">
      <c r="A564" s="72">
        <f t="shared" si="76"/>
        <v>40770</v>
      </c>
      <c r="B564" s="73" t="s">
        <v>67</v>
      </c>
      <c r="C564" s="73" t="s">
        <v>250</v>
      </c>
      <c r="D564" s="73" t="s">
        <v>251</v>
      </c>
      <c r="E564" s="73" t="s">
        <v>283</v>
      </c>
      <c r="F564" s="73" t="s">
        <v>284</v>
      </c>
      <c r="G564" s="73" t="s">
        <v>35</v>
      </c>
      <c r="H564" t="s">
        <v>37</v>
      </c>
      <c r="I564">
        <v>1836</v>
      </c>
      <c r="J564" s="43">
        <v>4680</v>
      </c>
      <c r="K564" s="16">
        <v>0.36</v>
      </c>
      <c r="L564" s="16">
        <f t="shared" si="68"/>
        <v>46.474677259185697</v>
      </c>
      <c r="M564" s="16">
        <f t="shared" si="69"/>
        <v>1.1805405405405405</v>
      </c>
      <c r="N564" s="44">
        <f t="shared" si="70"/>
        <v>660.95999999999992</v>
      </c>
      <c r="O564" s="44">
        <f t="shared" si="71"/>
        <v>5340.96</v>
      </c>
      <c r="P564" s="45">
        <f t="shared" si="74"/>
        <v>53.038331678252234</v>
      </c>
      <c r="Q564" s="45">
        <f t="shared" si="72"/>
        <v>1.3472691891891893</v>
      </c>
      <c r="S564" s="51">
        <f t="shared" si="75"/>
        <v>13.408699049576601</v>
      </c>
    </row>
    <row r="565" spans="1:20" x14ac:dyDescent="0.25">
      <c r="A565" s="72">
        <f t="shared" si="76"/>
        <v>40770</v>
      </c>
      <c r="B565" s="73" t="s">
        <v>67</v>
      </c>
      <c r="C565" s="73" t="s">
        <v>256</v>
      </c>
      <c r="D565" s="73" t="s">
        <v>247</v>
      </c>
      <c r="E565" s="73" t="s">
        <v>285</v>
      </c>
      <c r="F565" s="73" t="s">
        <v>264</v>
      </c>
      <c r="G565" s="73" t="s">
        <v>35</v>
      </c>
      <c r="H565" t="s">
        <v>37</v>
      </c>
      <c r="I565">
        <v>1899</v>
      </c>
      <c r="J565" s="43">
        <v>4080</v>
      </c>
      <c r="K565" s="16">
        <v>0.36</v>
      </c>
      <c r="L565" s="16">
        <f t="shared" si="68"/>
        <v>40.51638530287984</v>
      </c>
      <c r="M565" s="16">
        <f t="shared" si="69"/>
        <v>1.0291891891891891</v>
      </c>
      <c r="N565" s="44">
        <f t="shared" si="70"/>
        <v>683.64</v>
      </c>
      <c r="O565" s="44">
        <f t="shared" si="71"/>
        <v>4763.6400000000003</v>
      </c>
      <c r="P565" s="45">
        <f t="shared" si="74"/>
        <v>47.305263157894736</v>
      </c>
      <c r="Q565" s="45">
        <f t="shared" si="72"/>
        <v>1.2016389189189189</v>
      </c>
      <c r="S565" s="51">
        <f t="shared" si="75"/>
        <v>12.974289529167082</v>
      </c>
    </row>
    <row r="566" spans="1:20" x14ac:dyDescent="0.25">
      <c r="A566" s="72">
        <f t="shared" si="76"/>
        <v>40770</v>
      </c>
      <c r="B566" s="73" t="s">
        <v>18</v>
      </c>
      <c r="C566" s="73" t="s">
        <v>238</v>
      </c>
      <c r="D566" s="73" t="s">
        <v>239</v>
      </c>
      <c r="E566" s="73" t="s">
        <v>283</v>
      </c>
      <c r="F566" s="73" t="s">
        <v>284</v>
      </c>
      <c r="G566" s="73" t="s">
        <v>35</v>
      </c>
      <c r="H566" t="s">
        <v>37</v>
      </c>
      <c r="I566">
        <v>1695</v>
      </c>
      <c r="J566" s="43">
        <v>4840</v>
      </c>
      <c r="K566" s="16">
        <v>0.36</v>
      </c>
      <c r="L566" s="16">
        <f t="shared" si="68"/>
        <v>48.063555114200597</v>
      </c>
      <c r="M566" s="16">
        <f t="shared" si="69"/>
        <v>1.3081081081081081</v>
      </c>
      <c r="N566" s="44">
        <f t="shared" si="70"/>
        <v>610.19999999999993</v>
      </c>
      <c r="O566" s="44">
        <f t="shared" si="71"/>
        <v>5450.2</v>
      </c>
      <c r="P566" s="45">
        <f t="shared" si="74"/>
        <v>54.123138033763652</v>
      </c>
      <c r="Q566" s="45">
        <f t="shared" si="72"/>
        <v>1.4730270270270269</v>
      </c>
      <c r="S566" s="51">
        <f t="shared" si="75"/>
        <v>10.130636410479198</v>
      </c>
    </row>
    <row r="567" spans="1:20" x14ac:dyDescent="0.25">
      <c r="A567" s="72">
        <f t="shared" si="76"/>
        <v>40770</v>
      </c>
      <c r="B567" s="73" t="s">
        <v>18</v>
      </c>
      <c r="C567" s="73" t="s">
        <v>250</v>
      </c>
      <c r="D567" s="73" t="s">
        <v>251</v>
      </c>
      <c r="E567" s="73" t="s">
        <v>279</v>
      </c>
      <c r="F567" s="73" t="s">
        <v>280</v>
      </c>
      <c r="G567" s="73" t="s">
        <v>35</v>
      </c>
      <c r="H567" t="s">
        <v>37</v>
      </c>
      <c r="I567">
        <v>1851</v>
      </c>
      <c r="J567" s="43">
        <v>4830</v>
      </c>
      <c r="K567" s="16">
        <v>0.36</v>
      </c>
      <c r="L567" s="16">
        <f t="shared" si="68"/>
        <v>47.964250248262161</v>
      </c>
      <c r="M567" s="16">
        <f t="shared" si="69"/>
        <v>1.3054054054054054</v>
      </c>
      <c r="N567" s="44">
        <f t="shared" si="70"/>
        <v>666.36</v>
      </c>
      <c r="O567" s="44">
        <f t="shared" si="71"/>
        <v>5496.36</v>
      </c>
      <c r="P567" s="45">
        <f t="shared" si="74"/>
        <v>54.58152929493545</v>
      </c>
      <c r="Q567" s="45">
        <f t="shared" si="72"/>
        <v>1.4855027027027026</v>
      </c>
      <c r="S567" s="51">
        <f t="shared" si="75"/>
        <v>10.68138294337615</v>
      </c>
    </row>
    <row r="568" spans="1:20" x14ac:dyDescent="0.25">
      <c r="A568" s="72">
        <f t="shared" si="76"/>
        <v>40770</v>
      </c>
      <c r="B568" s="73" t="s">
        <v>18</v>
      </c>
      <c r="C568" s="73" t="s">
        <v>257</v>
      </c>
      <c r="D568" s="73" t="s">
        <v>237</v>
      </c>
      <c r="E568" s="73" t="s">
        <v>283</v>
      </c>
      <c r="F568" s="73" t="s">
        <v>284</v>
      </c>
      <c r="G568" s="73" t="s">
        <v>35</v>
      </c>
      <c r="H568" t="s">
        <v>37</v>
      </c>
      <c r="I568">
        <v>1507</v>
      </c>
      <c r="J568" s="43">
        <v>4730</v>
      </c>
      <c r="K568" s="16">
        <v>0.36</v>
      </c>
      <c r="L568" s="16">
        <f t="shared" si="68"/>
        <v>46.971201588877854</v>
      </c>
      <c r="M568" s="16">
        <f t="shared" si="69"/>
        <v>1.2783783783783784</v>
      </c>
      <c r="N568" s="44">
        <f t="shared" si="70"/>
        <v>542.52</v>
      </c>
      <c r="O568" s="44">
        <f t="shared" si="71"/>
        <v>5272.52</v>
      </c>
      <c r="P568" s="45">
        <f t="shared" si="74"/>
        <v>52.358689175769612</v>
      </c>
      <c r="Q568" s="45">
        <f t="shared" si="72"/>
        <v>1.4250054054054055</v>
      </c>
      <c r="S568" s="51">
        <f t="shared" si="75"/>
        <v>9.4335628195043153</v>
      </c>
    </row>
    <row r="569" spans="1:20" x14ac:dyDescent="0.25">
      <c r="A569" s="72">
        <f t="shared" si="76"/>
        <v>40770</v>
      </c>
      <c r="B569" s="73" t="s">
        <v>18</v>
      </c>
      <c r="C569" s="73" t="s">
        <v>256</v>
      </c>
      <c r="D569" s="73" t="s">
        <v>247</v>
      </c>
      <c r="E569" s="73" t="s">
        <v>265</v>
      </c>
      <c r="F569" s="73" t="s">
        <v>266</v>
      </c>
      <c r="G569" s="73" t="s">
        <v>35</v>
      </c>
      <c r="H569" t="s">
        <v>36</v>
      </c>
      <c r="I569">
        <v>1160</v>
      </c>
      <c r="J569" s="43">
        <v>3510</v>
      </c>
      <c r="K569" s="16">
        <v>0.37</v>
      </c>
      <c r="L569" s="16">
        <f t="shared" si="68"/>
        <v>34.856007944389276</v>
      </c>
      <c r="M569" s="16">
        <f t="shared" si="69"/>
        <v>0.94864864864864862</v>
      </c>
      <c r="N569" s="44">
        <f t="shared" si="70"/>
        <v>429.2</v>
      </c>
      <c r="O569" s="44">
        <f t="shared" si="71"/>
        <v>3939.2</v>
      </c>
      <c r="P569" s="45">
        <f t="shared" si="74"/>
        <v>39.11817279046673</v>
      </c>
      <c r="Q569" s="45">
        <f t="shared" si="72"/>
        <v>1.0646486486486486</v>
      </c>
      <c r="S569" s="51">
        <f t="shared" si="75"/>
        <v>9.2038145930361424</v>
      </c>
    </row>
    <row r="570" spans="1:20" x14ac:dyDescent="0.25">
      <c r="A570" s="72">
        <f t="shared" si="76"/>
        <v>40770</v>
      </c>
      <c r="B570" s="73" t="s">
        <v>18</v>
      </c>
      <c r="C570" s="73" t="s">
        <v>244</v>
      </c>
      <c r="D570" s="73" t="s">
        <v>245</v>
      </c>
      <c r="E570" s="73" t="s">
        <v>277</v>
      </c>
      <c r="F570" s="73" t="s">
        <v>278</v>
      </c>
      <c r="G570" s="73" t="s">
        <v>35</v>
      </c>
      <c r="H570" t="s">
        <v>38</v>
      </c>
      <c r="I570">
        <v>615</v>
      </c>
      <c r="J570" s="43">
        <v>2536</v>
      </c>
      <c r="K570" s="16">
        <v>0.49</v>
      </c>
      <c r="L570" s="16">
        <f t="shared" si="68"/>
        <v>25.183714001986097</v>
      </c>
      <c r="M570" s="16">
        <f t="shared" si="69"/>
        <v>0.6854054054054054</v>
      </c>
      <c r="N570" s="44">
        <f t="shared" si="70"/>
        <v>301.35000000000002</v>
      </c>
      <c r="O570" s="44">
        <f t="shared" si="71"/>
        <v>2837.35</v>
      </c>
      <c r="P570" s="45">
        <f t="shared" si="74"/>
        <v>28.176266137040713</v>
      </c>
      <c r="Q570" s="45">
        <f t="shared" si="72"/>
        <v>0.7668513513513513</v>
      </c>
      <c r="S570" s="51">
        <f t="shared" si="75"/>
        <v>12.879933163590064</v>
      </c>
    </row>
    <row r="571" spans="1:20" x14ac:dyDescent="0.25">
      <c r="A571" s="74">
        <f t="shared" si="76"/>
        <v>40770</v>
      </c>
      <c r="B571" s="75" t="s">
        <v>18</v>
      </c>
      <c r="C571" s="75" t="s">
        <v>258</v>
      </c>
      <c r="D571" s="75" t="s">
        <v>255</v>
      </c>
      <c r="E571" s="75" t="s">
        <v>279</v>
      </c>
      <c r="F571" s="75" t="s">
        <v>280</v>
      </c>
      <c r="G571" s="75" t="s">
        <v>35</v>
      </c>
      <c r="H571" s="76" t="s">
        <v>36</v>
      </c>
      <c r="I571" s="76">
        <v>1637</v>
      </c>
      <c r="J571" s="46">
        <v>4520</v>
      </c>
      <c r="K571" s="78">
        <v>0.37</v>
      </c>
      <c r="L571" s="78">
        <f t="shared" si="68"/>
        <v>44.885799404170804</v>
      </c>
      <c r="M571" s="78">
        <f t="shared" si="69"/>
        <v>1.2216216216216216</v>
      </c>
      <c r="N571" s="47">
        <f t="shared" si="70"/>
        <v>605.68999999999994</v>
      </c>
      <c r="O571" s="47">
        <f t="shared" si="71"/>
        <v>5125.6899999999996</v>
      </c>
      <c r="P571" s="48">
        <f t="shared" si="74"/>
        <v>50.900595829195623</v>
      </c>
      <c r="Q571" s="48">
        <f t="shared" si="72"/>
        <v>1.3853216216216215</v>
      </c>
      <c r="S571" s="51">
        <f t="shared" si="75"/>
        <v>11.469481046214991</v>
      </c>
      <c r="T571" s="76"/>
    </row>
    <row r="572" spans="1:20" x14ac:dyDescent="0.25">
      <c r="A572" s="72">
        <f t="shared" si="76"/>
        <v>40801</v>
      </c>
      <c r="B572" s="73" t="s">
        <v>0</v>
      </c>
      <c r="C572" s="73" t="s">
        <v>359</v>
      </c>
      <c r="D572" s="73" t="s">
        <v>235</v>
      </c>
      <c r="E572" s="73" t="s">
        <v>260</v>
      </c>
      <c r="F572" s="73" t="s">
        <v>261</v>
      </c>
      <c r="G572" s="73" t="s">
        <v>34</v>
      </c>
      <c r="H572" t="s">
        <v>36</v>
      </c>
      <c r="I572">
        <v>506</v>
      </c>
      <c r="J572" s="43">
        <v>2992</v>
      </c>
      <c r="K572" s="16">
        <v>0.37</v>
      </c>
      <c r="L572" s="16">
        <f t="shared" si="68"/>
        <v>29.712015888778549</v>
      </c>
      <c r="M572" s="16">
        <f t="shared" si="69"/>
        <v>0.8086486486486486</v>
      </c>
      <c r="N572" s="44">
        <f t="shared" si="70"/>
        <v>187.22</v>
      </c>
      <c r="O572" s="44">
        <f t="shared" si="71"/>
        <v>3179.22</v>
      </c>
      <c r="P572" s="45">
        <f>O572/100.7</f>
        <v>31.571201588877852</v>
      </c>
      <c r="Q572" s="45">
        <f t="shared" si="72"/>
        <v>0.85924864864864858</v>
      </c>
      <c r="S572" s="51">
        <f t="shared" si="75"/>
        <v>11.160761113558637</v>
      </c>
      <c r="T572" s="16">
        <f>AVERAGE(P496,P534,P572)</f>
        <v>31.604700430321085</v>
      </c>
    </row>
    <row r="573" spans="1:20" x14ac:dyDescent="0.25">
      <c r="A573" s="72">
        <f t="shared" si="76"/>
        <v>40801</v>
      </c>
      <c r="B573" s="73" t="s">
        <v>0</v>
      </c>
      <c r="C573" s="73" t="s">
        <v>236</v>
      </c>
      <c r="D573" s="73" t="s">
        <v>237</v>
      </c>
      <c r="E573" s="73" t="s">
        <v>262</v>
      </c>
      <c r="F573" s="73" t="s">
        <v>251</v>
      </c>
      <c r="G573" s="73" t="s">
        <v>34</v>
      </c>
      <c r="H573" t="s">
        <v>37</v>
      </c>
      <c r="I573">
        <v>298</v>
      </c>
      <c r="J573" s="43">
        <f>-675+3772</f>
        <v>3097</v>
      </c>
      <c r="K573" s="16">
        <v>0.36</v>
      </c>
      <c r="L573" s="16">
        <f t="shared" si="68"/>
        <v>30.754716981132074</v>
      </c>
      <c r="M573" s="16">
        <f t="shared" si="69"/>
        <v>0.83702702702702703</v>
      </c>
      <c r="N573" s="44">
        <f t="shared" si="70"/>
        <v>107.28</v>
      </c>
      <c r="O573" s="44">
        <f t="shared" si="71"/>
        <v>3204.28</v>
      </c>
      <c r="P573" s="45">
        <f t="shared" ref="P573:P610" si="77">O573/100.7</f>
        <v>31.820059582919566</v>
      </c>
      <c r="Q573" s="45">
        <f t="shared" si="72"/>
        <v>0.86602162162162166</v>
      </c>
      <c r="S573" s="51">
        <f t="shared" si="75"/>
        <v>19.199750014880081</v>
      </c>
      <c r="T573" s="16">
        <f t="shared" ref="T573:T609" si="78">AVERAGE(P497,P535,P573)</f>
        <v>30.029063224097982</v>
      </c>
    </row>
    <row r="574" spans="1:20" x14ac:dyDescent="0.25">
      <c r="A574" s="72">
        <f t="shared" si="76"/>
        <v>40801</v>
      </c>
      <c r="B574" s="73" t="s">
        <v>0</v>
      </c>
      <c r="C574" s="73" t="s">
        <v>359</v>
      </c>
      <c r="D574" s="73" t="s">
        <v>235</v>
      </c>
      <c r="E574" s="73" t="s">
        <v>263</v>
      </c>
      <c r="F574" s="73" t="s">
        <v>264</v>
      </c>
      <c r="G574" s="73" t="s">
        <v>34</v>
      </c>
      <c r="H574" t="s">
        <v>37</v>
      </c>
      <c r="I574">
        <v>1530</v>
      </c>
      <c r="J574" s="43">
        <v>5710</v>
      </c>
      <c r="K574" s="16">
        <v>0.36</v>
      </c>
      <c r="L574" s="16">
        <f t="shared" si="68"/>
        <v>56.703078450844089</v>
      </c>
      <c r="M574" s="16">
        <f t="shared" si="69"/>
        <v>1.5432432432432432</v>
      </c>
      <c r="N574" s="44">
        <f t="shared" si="70"/>
        <v>550.79999999999995</v>
      </c>
      <c r="O574" s="44">
        <f t="shared" si="71"/>
        <v>6260.8</v>
      </c>
      <c r="P574" s="45">
        <f t="shared" si="77"/>
        <v>62.17279046673287</v>
      </c>
      <c r="Q574" s="45">
        <f t="shared" si="72"/>
        <v>1.6921081081081082</v>
      </c>
      <c r="S574" s="51">
        <f t="shared" si="75"/>
        <v>10.039370078740163</v>
      </c>
      <c r="T574" s="16">
        <f t="shared" si="78"/>
        <v>62.324726911618662</v>
      </c>
    </row>
    <row r="575" spans="1:20" x14ac:dyDescent="0.25">
      <c r="A575" s="72">
        <f t="shared" si="76"/>
        <v>40801</v>
      </c>
      <c r="B575" s="73" t="s">
        <v>0</v>
      </c>
      <c r="C575" s="73" t="s">
        <v>359</v>
      </c>
      <c r="D575" s="73" t="s">
        <v>235</v>
      </c>
      <c r="E575" s="73" t="s">
        <v>265</v>
      </c>
      <c r="F575" s="73" t="s">
        <v>266</v>
      </c>
      <c r="G575" s="73" t="s">
        <v>34</v>
      </c>
      <c r="H575" t="s">
        <v>36</v>
      </c>
      <c r="I575">
        <v>890</v>
      </c>
      <c r="J575" s="43">
        <v>3492</v>
      </c>
      <c r="K575" s="16">
        <v>0.37</v>
      </c>
      <c r="L575" s="16">
        <f t="shared" si="68"/>
        <v>34.677259185700102</v>
      </c>
      <c r="M575" s="16">
        <f t="shared" si="69"/>
        <v>0.9437837837837838</v>
      </c>
      <c r="N575" s="44">
        <f t="shared" si="70"/>
        <v>329.3</v>
      </c>
      <c r="O575" s="44">
        <f t="shared" si="71"/>
        <v>3821.3</v>
      </c>
      <c r="P575" s="45">
        <f t="shared" si="77"/>
        <v>37.94736842105263</v>
      </c>
      <c r="Q575" s="45">
        <f t="shared" si="72"/>
        <v>1.0327837837837839</v>
      </c>
      <c r="S575" s="51">
        <f t="shared" si="75"/>
        <v>11.528470945334623</v>
      </c>
      <c r="T575" s="16">
        <f t="shared" si="78"/>
        <v>38.0062893081761</v>
      </c>
    </row>
    <row r="576" spans="1:20" x14ac:dyDescent="0.25">
      <c r="A576" s="72">
        <f t="shared" si="76"/>
        <v>40801</v>
      </c>
      <c r="B576" s="73" t="s">
        <v>0</v>
      </c>
      <c r="C576" s="73" t="s">
        <v>238</v>
      </c>
      <c r="D576" s="73" t="s">
        <v>239</v>
      </c>
      <c r="E576" s="73" t="s">
        <v>267</v>
      </c>
      <c r="F576" s="73" t="s">
        <v>241</v>
      </c>
      <c r="G576" s="73" t="s">
        <v>34</v>
      </c>
      <c r="H576" t="s">
        <v>37</v>
      </c>
      <c r="I576">
        <v>1256</v>
      </c>
      <c r="J576" s="43">
        <f>109+5301</f>
        <v>5410</v>
      </c>
      <c r="K576" s="16">
        <v>0.36</v>
      </c>
      <c r="L576" s="16">
        <f t="shared" si="68"/>
        <v>53.72393247269116</v>
      </c>
      <c r="M576" s="16">
        <f t="shared" si="69"/>
        <v>1.4621621621621621</v>
      </c>
      <c r="N576" s="44">
        <f t="shared" si="70"/>
        <v>452.15999999999997</v>
      </c>
      <c r="O576" s="44">
        <f t="shared" si="71"/>
        <v>5862.16</v>
      </c>
      <c r="P576" s="45">
        <f t="shared" si="77"/>
        <v>58.214101290963256</v>
      </c>
      <c r="Q576" s="45">
        <f t="shared" si="72"/>
        <v>1.5843675675675675</v>
      </c>
      <c r="S576" s="51">
        <f t="shared" si="75"/>
        <v>6.4198732145839488</v>
      </c>
      <c r="T576" s="16">
        <f t="shared" si="78"/>
        <v>58.338828202581929</v>
      </c>
    </row>
    <row r="577" spans="1:20" x14ac:dyDescent="0.25">
      <c r="A577" s="72">
        <f t="shared" si="76"/>
        <v>40801</v>
      </c>
      <c r="B577" s="73" t="s">
        <v>0</v>
      </c>
      <c r="C577" s="73" t="s">
        <v>358</v>
      </c>
      <c r="D577" s="73" t="s">
        <v>235</v>
      </c>
      <c r="E577" s="73" t="s">
        <v>267</v>
      </c>
      <c r="F577" s="73" t="s">
        <v>241</v>
      </c>
      <c r="G577" s="73" t="s">
        <v>34</v>
      </c>
      <c r="H577" t="s">
        <v>36</v>
      </c>
      <c r="I577">
        <v>975</v>
      </c>
      <c r="J577" s="43">
        <v>3760</v>
      </c>
      <c r="K577" s="16">
        <v>0.37</v>
      </c>
      <c r="L577" s="16">
        <f t="shared" si="68"/>
        <v>37.338629592850047</v>
      </c>
      <c r="M577" s="16">
        <f t="shared" si="69"/>
        <v>1.0162162162162163</v>
      </c>
      <c r="N577" s="44">
        <f t="shared" si="70"/>
        <v>360.75</v>
      </c>
      <c r="O577" s="44">
        <f t="shared" si="71"/>
        <v>4120.75</v>
      </c>
      <c r="P577" s="45">
        <f t="shared" si="77"/>
        <v>40.921052631578945</v>
      </c>
      <c r="Q577" s="45">
        <f t="shared" si="72"/>
        <v>1.1137162162162162</v>
      </c>
      <c r="S577" s="51">
        <f t="shared" si="75"/>
        <v>11.10886417256487</v>
      </c>
      <c r="T577" s="16">
        <f t="shared" si="78"/>
        <v>40.985600794438923</v>
      </c>
    </row>
    <row r="578" spans="1:20" x14ac:dyDescent="0.25">
      <c r="A578" s="72">
        <f t="shared" si="76"/>
        <v>40801</v>
      </c>
      <c r="B578" s="73" t="s">
        <v>0</v>
      </c>
      <c r="C578" s="73" t="s">
        <v>240</v>
      </c>
      <c r="D578" s="73" t="s">
        <v>241</v>
      </c>
      <c r="E578" s="73" t="s">
        <v>263</v>
      </c>
      <c r="F578" s="73" t="s">
        <v>264</v>
      </c>
      <c r="G578" s="73" t="s">
        <v>34</v>
      </c>
      <c r="H578" t="s">
        <v>36</v>
      </c>
      <c r="I578">
        <v>1357</v>
      </c>
      <c r="J578" s="43">
        <v>3959</v>
      </c>
      <c r="K578" s="16">
        <v>0.37</v>
      </c>
      <c r="L578" s="16">
        <f t="shared" ref="L578:L641" si="79">J578/100.7</f>
        <v>39.314796425024824</v>
      </c>
      <c r="M578" s="16">
        <f t="shared" ref="M578:M641" si="80">IF(B578="corn",J578/(111*2000/56),J578/(111*2000/60))</f>
        <v>1.07</v>
      </c>
      <c r="N578" s="44">
        <f t="shared" ref="N578:N641" si="81">I578*K578</f>
        <v>502.09</v>
      </c>
      <c r="O578" s="44">
        <f t="shared" ref="O578:O641" si="82">J578+N578</f>
        <v>4461.09</v>
      </c>
      <c r="P578" s="45">
        <f t="shared" si="77"/>
        <v>44.300794438927511</v>
      </c>
      <c r="Q578" s="45">
        <f t="shared" ref="Q578:Q641" si="83">IF(B578="corn",O578/(111*2000/56),O578/(111*2000/60))</f>
        <v>1.2057</v>
      </c>
      <c r="S578" s="51">
        <f t="shared" si="75"/>
        <v>12.293936853869791</v>
      </c>
      <c r="T578" s="16">
        <f t="shared" si="78"/>
        <v>44.390632240979812</v>
      </c>
    </row>
    <row r="579" spans="1:20" x14ac:dyDescent="0.25">
      <c r="A579" s="72">
        <f t="shared" si="76"/>
        <v>40801</v>
      </c>
      <c r="B579" s="73" t="s">
        <v>67</v>
      </c>
      <c r="C579" s="73" t="s">
        <v>242</v>
      </c>
      <c r="D579" s="73" t="s">
        <v>243</v>
      </c>
      <c r="E579" s="73" t="s">
        <v>265</v>
      </c>
      <c r="F579" s="73" t="s">
        <v>266</v>
      </c>
      <c r="G579" s="73" t="s">
        <v>34</v>
      </c>
      <c r="H579" t="s">
        <v>36</v>
      </c>
      <c r="I579">
        <v>1006</v>
      </c>
      <c r="J579" s="43">
        <v>2812</v>
      </c>
      <c r="K579" s="16">
        <v>0.37</v>
      </c>
      <c r="L579" s="16">
        <f t="shared" si="79"/>
        <v>27.924528301886792</v>
      </c>
      <c r="M579" s="16">
        <f t="shared" si="80"/>
        <v>0.70933333333333337</v>
      </c>
      <c r="N579" s="44">
        <f t="shared" si="81"/>
        <v>372.21999999999997</v>
      </c>
      <c r="O579" s="44">
        <f t="shared" si="82"/>
        <v>3184.22</v>
      </c>
      <c r="P579" s="45">
        <f t="shared" si="77"/>
        <v>31.620854021847066</v>
      </c>
      <c r="Q579" s="45">
        <f t="shared" si="83"/>
        <v>0.80322666666666664</v>
      </c>
      <c r="S579" s="51">
        <f t="shared" si="75"/>
        <v>7.7198395139410403</v>
      </c>
      <c r="T579" s="16">
        <f t="shared" si="78"/>
        <v>31.687454485269779</v>
      </c>
    </row>
    <row r="580" spans="1:20" x14ac:dyDescent="0.25">
      <c r="A580" s="72">
        <f t="shared" si="76"/>
        <v>40801</v>
      </c>
      <c r="B580" s="73" t="s">
        <v>67</v>
      </c>
      <c r="C580" s="73" t="s">
        <v>244</v>
      </c>
      <c r="D580" s="73" t="s">
        <v>245</v>
      </c>
      <c r="E580" s="73" t="s">
        <v>268</v>
      </c>
      <c r="F580" s="73" t="s">
        <v>269</v>
      </c>
      <c r="G580" s="73" t="s">
        <v>34</v>
      </c>
      <c r="H580" t="s">
        <v>38</v>
      </c>
      <c r="I580">
        <v>866</v>
      </c>
      <c r="J580" s="43">
        <v>3760</v>
      </c>
      <c r="K580" s="16">
        <v>0.48</v>
      </c>
      <c r="L580" s="16">
        <f t="shared" si="79"/>
        <v>37.338629592850047</v>
      </c>
      <c r="M580" s="16">
        <f t="shared" si="80"/>
        <v>0.94846846846846844</v>
      </c>
      <c r="N580" s="44">
        <f t="shared" si="81"/>
        <v>415.68</v>
      </c>
      <c r="O580" s="44">
        <f t="shared" si="82"/>
        <v>4175.68</v>
      </c>
      <c r="P580" s="45">
        <f t="shared" si="77"/>
        <v>41.466534260178747</v>
      </c>
      <c r="Q580" s="45">
        <f t="shared" si="83"/>
        <v>1.0533246846846849</v>
      </c>
      <c r="S580" s="51">
        <f t="shared" si="75"/>
        <v>13.773166438703299</v>
      </c>
      <c r="T580" s="16">
        <f t="shared" si="78"/>
        <v>41.609864283349879</v>
      </c>
    </row>
    <row r="581" spans="1:20" x14ac:dyDescent="0.25">
      <c r="A581" s="72">
        <f t="shared" si="76"/>
        <v>40801</v>
      </c>
      <c r="B581" s="73" t="s">
        <v>67</v>
      </c>
      <c r="C581" s="73" t="s">
        <v>246</v>
      </c>
      <c r="D581" s="73" t="s">
        <v>247</v>
      </c>
      <c r="E581" s="73" t="s">
        <v>270</v>
      </c>
      <c r="F581" s="73" t="s">
        <v>247</v>
      </c>
      <c r="G581" s="73" t="s">
        <v>34</v>
      </c>
      <c r="H581" t="s">
        <v>36</v>
      </c>
      <c r="I581">
        <v>213</v>
      </c>
      <c r="J581" s="43">
        <v>1843</v>
      </c>
      <c r="K581" s="16">
        <v>0.37</v>
      </c>
      <c r="L581" s="16">
        <f t="shared" si="79"/>
        <v>18.30188679245283</v>
      </c>
      <c r="M581" s="16">
        <f t="shared" si="80"/>
        <v>0.46490090090090092</v>
      </c>
      <c r="N581" s="44">
        <f t="shared" si="81"/>
        <v>78.81</v>
      </c>
      <c r="O581" s="44">
        <f t="shared" si="82"/>
        <v>1921.81</v>
      </c>
      <c r="P581" s="45">
        <f t="shared" si="77"/>
        <v>19.084508440913602</v>
      </c>
      <c r="Q581" s="45">
        <f t="shared" si="83"/>
        <v>0.48478090090090087</v>
      </c>
      <c r="S581" s="51">
        <f t="shared" si="75"/>
        <v>-1.3550900570267088</v>
      </c>
      <c r="T581" s="16">
        <f t="shared" si="78"/>
        <v>19.098609731876859</v>
      </c>
    </row>
    <row r="582" spans="1:20" x14ac:dyDescent="0.25">
      <c r="A582" s="72">
        <f t="shared" si="76"/>
        <v>40801</v>
      </c>
      <c r="B582" s="73" t="s">
        <v>67</v>
      </c>
      <c r="C582" s="73" t="s">
        <v>248</v>
      </c>
      <c r="D582" s="73" t="s">
        <v>249</v>
      </c>
      <c r="E582" s="73" t="s">
        <v>271</v>
      </c>
      <c r="F582" s="73" t="s">
        <v>272</v>
      </c>
      <c r="G582" s="73" t="s">
        <v>34</v>
      </c>
      <c r="H582" t="s">
        <v>38</v>
      </c>
      <c r="I582">
        <v>650</v>
      </c>
      <c r="J582" s="43">
        <v>3196</v>
      </c>
      <c r="K582" s="16">
        <v>0.48</v>
      </c>
      <c r="L582" s="16">
        <f t="shared" si="79"/>
        <v>31.737835153922543</v>
      </c>
      <c r="M582" s="16">
        <f t="shared" si="80"/>
        <v>0.80619819819819816</v>
      </c>
      <c r="N582" s="44">
        <f t="shared" si="81"/>
        <v>312</v>
      </c>
      <c r="O582" s="44">
        <f t="shared" si="82"/>
        <v>3508</v>
      </c>
      <c r="P582" s="45">
        <f t="shared" si="77"/>
        <v>34.836146971201586</v>
      </c>
      <c r="Q582" s="45">
        <f t="shared" si="83"/>
        <v>0.8849009009009009</v>
      </c>
      <c r="S582" s="51">
        <f t="shared" si="75"/>
        <v>11.63086714399364</v>
      </c>
      <c r="T582" s="16">
        <f t="shared" si="78"/>
        <v>34.943727242634885</v>
      </c>
    </row>
    <row r="583" spans="1:20" x14ac:dyDescent="0.25">
      <c r="A583" s="72">
        <f t="shared" si="76"/>
        <v>40801</v>
      </c>
      <c r="B583" s="73" t="s">
        <v>67</v>
      </c>
      <c r="C583" s="73" t="s">
        <v>248</v>
      </c>
      <c r="D583" s="73" t="s">
        <v>249</v>
      </c>
      <c r="E583" s="73" t="s">
        <v>273</v>
      </c>
      <c r="F583" s="73" t="s">
        <v>274</v>
      </c>
      <c r="G583" s="73" t="s">
        <v>34</v>
      </c>
      <c r="H583" t="s">
        <v>38</v>
      </c>
      <c r="I583">
        <v>417</v>
      </c>
      <c r="J583" s="43">
        <v>2760</v>
      </c>
      <c r="K583" s="16">
        <v>0.48</v>
      </c>
      <c r="L583" s="16">
        <f t="shared" si="79"/>
        <v>27.408142999006952</v>
      </c>
      <c r="M583" s="16">
        <f t="shared" si="80"/>
        <v>0.69621621621621621</v>
      </c>
      <c r="N583" s="44">
        <f t="shared" si="81"/>
        <v>200.16</v>
      </c>
      <c r="O583" s="44">
        <f t="shared" si="82"/>
        <v>2960.16</v>
      </c>
      <c r="P583" s="45">
        <f t="shared" si="77"/>
        <v>29.395829195630583</v>
      </c>
      <c r="Q583" s="45">
        <f t="shared" si="83"/>
        <v>0.74670702702702696</v>
      </c>
      <c r="S583" s="51">
        <f t="shared" si="75"/>
        <v>11.581621690897915</v>
      </c>
      <c r="T583" s="16">
        <f t="shared" si="78"/>
        <v>29.464846077457793</v>
      </c>
    </row>
    <row r="584" spans="1:20" x14ac:dyDescent="0.25">
      <c r="A584" s="72">
        <f t="shared" si="76"/>
        <v>40801</v>
      </c>
      <c r="B584" s="73" t="s">
        <v>67</v>
      </c>
      <c r="C584" s="73" t="s">
        <v>246</v>
      </c>
      <c r="D584" s="73" t="s">
        <v>247</v>
      </c>
      <c r="E584" s="73" t="s">
        <v>275</v>
      </c>
      <c r="F584" s="73" t="s">
        <v>276</v>
      </c>
      <c r="G584" s="73" t="s">
        <v>34</v>
      </c>
      <c r="H584" t="s">
        <v>36</v>
      </c>
      <c r="I584">
        <v>626</v>
      </c>
      <c r="J584" s="43">
        <v>2938</v>
      </c>
      <c r="K584" s="16">
        <v>0.37</v>
      </c>
      <c r="L584" s="16">
        <f t="shared" si="79"/>
        <v>29.175769612711022</v>
      </c>
      <c r="M584" s="16">
        <f t="shared" si="80"/>
        <v>0.74111711711711714</v>
      </c>
      <c r="N584" s="44">
        <f t="shared" si="81"/>
        <v>231.62</v>
      </c>
      <c r="O584" s="44">
        <f t="shared" si="82"/>
        <v>3169.62</v>
      </c>
      <c r="P584" s="45">
        <f t="shared" si="77"/>
        <v>31.47586891757696</v>
      </c>
      <c r="Q584" s="45">
        <f t="shared" si="83"/>
        <v>0.79954378378378377</v>
      </c>
      <c r="S584" s="51">
        <f t="shared" si="75"/>
        <v>7.2840015976062933</v>
      </c>
      <c r="T584" s="16">
        <f t="shared" si="78"/>
        <v>31.517312148295265</v>
      </c>
    </row>
    <row r="585" spans="1:20" x14ac:dyDescent="0.25">
      <c r="A585" s="72">
        <f t="shared" si="76"/>
        <v>40801</v>
      </c>
      <c r="B585" s="73" t="s">
        <v>67</v>
      </c>
      <c r="C585" s="73" t="s">
        <v>246</v>
      </c>
      <c r="D585" s="73" t="s">
        <v>247</v>
      </c>
      <c r="E585" s="73" t="s">
        <v>263</v>
      </c>
      <c r="F585" s="73" t="s">
        <v>264</v>
      </c>
      <c r="G585" s="73" t="s">
        <v>34</v>
      </c>
      <c r="H585" t="s">
        <v>36</v>
      </c>
      <c r="I585">
        <v>1823</v>
      </c>
      <c r="J585" s="43">
        <v>4835</v>
      </c>
      <c r="K585" s="16">
        <v>0.37</v>
      </c>
      <c r="L585" s="16">
        <f t="shared" si="79"/>
        <v>48.013902681231379</v>
      </c>
      <c r="M585" s="16">
        <f t="shared" si="80"/>
        <v>1.2196396396396396</v>
      </c>
      <c r="N585" s="44">
        <f t="shared" si="81"/>
        <v>674.51</v>
      </c>
      <c r="O585" s="44">
        <f t="shared" si="82"/>
        <v>5509.51</v>
      </c>
      <c r="P585" s="45">
        <f t="shared" si="77"/>
        <v>54.712115193644486</v>
      </c>
      <c r="Q585" s="45">
        <f t="shared" si="83"/>
        <v>1.3897863063063063</v>
      </c>
      <c r="S585" s="51">
        <f t="shared" si="75"/>
        <v>20.481487717886427</v>
      </c>
      <c r="T585" s="16">
        <f t="shared" si="78"/>
        <v>54.832803707381657</v>
      </c>
    </row>
    <row r="586" spans="1:20" x14ac:dyDescent="0.25">
      <c r="A586" s="72">
        <f t="shared" si="76"/>
        <v>40801</v>
      </c>
      <c r="B586" s="73" t="s">
        <v>18</v>
      </c>
      <c r="C586" s="73" t="s">
        <v>250</v>
      </c>
      <c r="D586" s="73" t="s">
        <v>251</v>
      </c>
      <c r="E586" s="73" t="s">
        <v>265</v>
      </c>
      <c r="F586" s="73" t="s">
        <v>266</v>
      </c>
      <c r="G586" s="73" t="s">
        <v>34</v>
      </c>
      <c r="H586" t="s">
        <v>39</v>
      </c>
      <c r="I586">
        <v>1295</v>
      </c>
      <c r="J586" s="43">
        <v>3289</v>
      </c>
      <c r="K586" s="16">
        <v>0.3105</v>
      </c>
      <c r="L586" s="16">
        <f t="shared" si="79"/>
        <v>32.661370407149953</v>
      </c>
      <c r="M586" s="16">
        <f t="shared" si="80"/>
        <v>0.88891891891891894</v>
      </c>
      <c r="N586" s="44">
        <f t="shared" si="81"/>
        <v>402.09750000000003</v>
      </c>
      <c r="O586" s="44">
        <f t="shared" si="82"/>
        <v>3691.0974999999999</v>
      </c>
      <c r="P586" s="45">
        <f t="shared" si="77"/>
        <v>36.654394240317771</v>
      </c>
      <c r="Q586" s="45">
        <f t="shared" si="83"/>
        <v>0.99759391891891891</v>
      </c>
      <c r="S586" s="51">
        <f t="shared" si="75"/>
        <v>10.596802455537713</v>
      </c>
      <c r="T586" s="16">
        <f t="shared" si="78"/>
        <v>36.206883482290628</v>
      </c>
    </row>
    <row r="587" spans="1:20" x14ac:dyDescent="0.25">
      <c r="A587" s="72">
        <f t="shared" si="76"/>
        <v>40801</v>
      </c>
      <c r="B587" s="73" t="s">
        <v>18</v>
      </c>
      <c r="C587" s="73" t="s">
        <v>244</v>
      </c>
      <c r="D587" s="73" t="s">
        <v>245</v>
      </c>
      <c r="E587" s="73" t="s">
        <v>277</v>
      </c>
      <c r="F587" s="73" t="s">
        <v>278</v>
      </c>
      <c r="G587" s="73" t="s">
        <v>34</v>
      </c>
      <c r="H587" t="s">
        <v>38</v>
      </c>
      <c r="I587">
        <v>615</v>
      </c>
      <c r="J587" s="43">
        <v>2921</v>
      </c>
      <c r="K587" s="16">
        <v>0.48</v>
      </c>
      <c r="L587" s="16">
        <f t="shared" si="79"/>
        <v>29.006951340615689</v>
      </c>
      <c r="M587" s="16">
        <f t="shared" si="80"/>
        <v>0.7894594594594595</v>
      </c>
      <c r="N587" s="44">
        <f t="shared" si="81"/>
        <v>295.2</v>
      </c>
      <c r="O587" s="44">
        <f t="shared" si="82"/>
        <v>3216.2</v>
      </c>
      <c r="P587" s="45">
        <f t="shared" si="77"/>
        <v>31.93843098311817</v>
      </c>
      <c r="Q587" s="45">
        <f t="shared" si="83"/>
        <v>0.8692432432432432</v>
      </c>
      <c r="S587" s="51">
        <f t="shared" si="75"/>
        <v>11.30838048763605</v>
      </c>
      <c r="T587" s="16">
        <f t="shared" si="78"/>
        <v>32.040218470705064</v>
      </c>
    </row>
    <row r="588" spans="1:20" x14ac:dyDescent="0.25">
      <c r="A588" s="72">
        <f t="shared" si="76"/>
        <v>40801</v>
      </c>
      <c r="B588" s="73" t="s">
        <v>18</v>
      </c>
      <c r="C588" s="73" t="s">
        <v>248</v>
      </c>
      <c r="D588" s="73" t="s">
        <v>249</v>
      </c>
      <c r="E588" s="73" t="s">
        <v>268</v>
      </c>
      <c r="F588" s="73" t="s">
        <v>269</v>
      </c>
      <c r="G588" s="73" t="s">
        <v>34</v>
      </c>
      <c r="H588" t="s">
        <v>38</v>
      </c>
      <c r="I588">
        <v>872</v>
      </c>
      <c r="J588" s="43">
        <v>3830</v>
      </c>
      <c r="K588" s="16">
        <v>0.48</v>
      </c>
      <c r="L588" s="16">
        <f t="shared" si="79"/>
        <v>38.033763654419069</v>
      </c>
      <c r="M588" s="16">
        <f t="shared" si="80"/>
        <v>1.0351351351351352</v>
      </c>
      <c r="N588" s="44">
        <f t="shared" si="81"/>
        <v>418.56</v>
      </c>
      <c r="O588" s="44">
        <f t="shared" si="82"/>
        <v>4248.5600000000004</v>
      </c>
      <c r="P588" s="45">
        <f t="shared" si="77"/>
        <v>42.19026812313804</v>
      </c>
      <c r="Q588" s="45">
        <f t="shared" si="83"/>
        <v>1.1482594594594595</v>
      </c>
      <c r="S588" s="51">
        <f t="shared" si="75"/>
        <v>13.580854203648673</v>
      </c>
      <c r="T588" s="16">
        <f t="shared" si="78"/>
        <v>42.334591194968553</v>
      </c>
    </row>
    <row r="589" spans="1:20" x14ac:dyDescent="0.25">
      <c r="A589" s="72">
        <f t="shared" si="76"/>
        <v>40801</v>
      </c>
      <c r="B589" s="73" t="s">
        <v>18</v>
      </c>
      <c r="C589" s="73" t="s">
        <v>248</v>
      </c>
      <c r="D589" s="73" t="s">
        <v>249</v>
      </c>
      <c r="E589" s="73" t="s">
        <v>277</v>
      </c>
      <c r="F589" s="73" t="s">
        <v>278</v>
      </c>
      <c r="G589" s="73" t="s">
        <v>34</v>
      </c>
      <c r="H589" t="s">
        <v>38</v>
      </c>
      <c r="I589">
        <v>417</v>
      </c>
      <c r="J589" s="43">
        <v>2613</v>
      </c>
      <c r="K589" s="16">
        <v>0.48</v>
      </c>
      <c r="L589" s="16">
        <f t="shared" si="79"/>
        <v>25.948361469712015</v>
      </c>
      <c r="M589" s="16">
        <f t="shared" si="80"/>
        <v>0.70621621621621622</v>
      </c>
      <c r="N589" s="44">
        <f t="shared" si="81"/>
        <v>200.16</v>
      </c>
      <c r="O589" s="44">
        <f t="shared" si="82"/>
        <v>2813.16</v>
      </c>
      <c r="P589" s="45">
        <f t="shared" si="77"/>
        <v>27.936047666335647</v>
      </c>
      <c r="Q589" s="45">
        <f t="shared" si="83"/>
        <v>0.76031351351351351</v>
      </c>
      <c r="S589" s="51">
        <f t="shared" si="75"/>
        <v>10.801879546734616</v>
      </c>
      <c r="T589" s="16">
        <f t="shared" si="78"/>
        <v>28.005064548162853</v>
      </c>
    </row>
    <row r="590" spans="1:20" x14ac:dyDescent="0.25">
      <c r="A590" s="72">
        <f t="shared" si="76"/>
        <v>40801</v>
      </c>
      <c r="B590" s="73" t="s">
        <v>18</v>
      </c>
      <c r="C590" s="73" t="s">
        <v>242</v>
      </c>
      <c r="D590" s="73" t="s">
        <v>243</v>
      </c>
      <c r="E590" s="73" t="s">
        <v>265</v>
      </c>
      <c r="F590" s="73" t="s">
        <v>266</v>
      </c>
      <c r="G590" s="73" t="s">
        <v>34</v>
      </c>
      <c r="H590" t="s">
        <v>36</v>
      </c>
      <c r="I590">
        <v>1006</v>
      </c>
      <c r="J590" s="43">
        <v>3406</v>
      </c>
      <c r="K590" s="16">
        <v>0.37</v>
      </c>
      <c r="L590" s="16">
        <f t="shared" si="79"/>
        <v>33.823237338629589</v>
      </c>
      <c r="M590" s="16">
        <f t="shared" si="80"/>
        <v>0.92054054054054057</v>
      </c>
      <c r="N590" s="44">
        <f t="shared" si="81"/>
        <v>372.21999999999997</v>
      </c>
      <c r="O590" s="44">
        <f t="shared" si="82"/>
        <v>3778.22</v>
      </c>
      <c r="P590" s="45">
        <f t="shared" si="77"/>
        <v>37.519563058589867</v>
      </c>
      <c r="Q590" s="45">
        <f t="shared" si="83"/>
        <v>1.0211405405405405</v>
      </c>
      <c r="S590" s="51">
        <f t="shared" si="75"/>
        <v>17.737502415067532</v>
      </c>
      <c r="T590" s="16">
        <f t="shared" si="78"/>
        <v>35.931082423038724</v>
      </c>
    </row>
    <row r="591" spans="1:20" x14ac:dyDescent="0.25">
      <c r="A591" s="72">
        <f t="shared" si="76"/>
        <v>40801</v>
      </c>
      <c r="B591" s="73" t="s">
        <v>0</v>
      </c>
      <c r="C591" s="73" t="s">
        <v>252</v>
      </c>
      <c r="D591" s="73" t="s">
        <v>117</v>
      </c>
      <c r="E591" s="73" t="s">
        <v>279</v>
      </c>
      <c r="F591" s="73" t="s">
        <v>280</v>
      </c>
      <c r="G591" s="73" t="s">
        <v>35</v>
      </c>
      <c r="H591" t="s">
        <v>37</v>
      </c>
      <c r="I591">
        <v>880</v>
      </c>
      <c r="J591" s="43">
        <v>3239</v>
      </c>
      <c r="K591" s="16">
        <v>0.36</v>
      </c>
      <c r="L591" s="16">
        <f t="shared" si="79"/>
        <v>32.164846077457796</v>
      </c>
      <c r="M591" s="16">
        <f t="shared" si="80"/>
        <v>0.87540540540540546</v>
      </c>
      <c r="N591" s="44">
        <f t="shared" si="81"/>
        <v>316.8</v>
      </c>
      <c r="O591" s="44">
        <f t="shared" si="82"/>
        <v>3555.8</v>
      </c>
      <c r="P591" s="45">
        <f t="shared" si="77"/>
        <v>35.31082423038729</v>
      </c>
      <c r="Q591" s="45">
        <f t="shared" si="83"/>
        <v>0.96102702702702703</v>
      </c>
      <c r="S591" s="51">
        <f t="shared" si="75"/>
        <v>9.8282678527304324</v>
      </c>
      <c r="T591" s="16">
        <f t="shared" si="78"/>
        <v>35.398212512413103</v>
      </c>
    </row>
    <row r="592" spans="1:20" x14ac:dyDescent="0.25">
      <c r="A592" s="72">
        <f t="shared" si="76"/>
        <v>40801</v>
      </c>
      <c r="B592" s="73" t="s">
        <v>0</v>
      </c>
      <c r="C592" s="73" t="s">
        <v>359</v>
      </c>
      <c r="D592" s="73" t="s">
        <v>235</v>
      </c>
      <c r="E592" s="73" t="s">
        <v>267</v>
      </c>
      <c r="F592" s="73" t="s">
        <v>241</v>
      </c>
      <c r="G592" s="73" t="s">
        <v>35</v>
      </c>
      <c r="H592" t="s">
        <v>37</v>
      </c>
      <c r="I592">
        <v>685</v>
      </c>
      <c r="J592" s="43">
        <v>3144</v>
      </c>
      <c r="K592" s="16">
        <v>0.36</v>
      </c>
      <c r="L592" s="16">
        <f t="shared" si="79"/>
        <v>31.221449851042699</v>
      </c>
      <c r="M592" s="16">
        <f t="shared" si="80"/>
        <v>0.84972972972972971</v>
      </c>
      <c r="N592" s="44">
        <f t="shared" si="81"/>
        <v>246.6</v>
      </c>
      <c r="O592" s="44">
        <f t="shared" si="82"/>
        <v>3390.6</v>
      </c>
      <c r="P592" s="45">
        <f t="shared" si="77"/>
        <v>33.670307845084409</v>
      </c>
      <c r="Q592" s="45">
        <f t="shared" si="83"/>
        <v>0.91637837837837832</v>
      </c>
      <c r="S592" s="51">
        <f t="shared" si="75"/>
        <v>7.4777316385076231</v>
      </c>
      <c r="T592" s="16">
        <f t="shared" si="78"/>
        <v>33.73833167825223</v>
      </c>
    </row>
    <row r="593" spans="1:20" x14ac:dyDescent="0.25">
      <c r="A593" s="72">
        <f t="shared" si="76"/>
        <v>40801</v>
      </c>
      <c r="B593" s="73" t="s">
        <v>0</v>
      </c>
      <c r="C593" s="73" t="s">
        <v>253</v>
      </c>
      <c r="D593" s="73" t="s">
        <v>243</v>
      </c>
      <c r="E593" s="73" t="s">
        <v>281</v>
      </c>
      <c r="F593" s="73" t="s">
        <v>282</v>
      </c>
      <c r="G593" s="73" t="s">
        <v>35</v>
      </c>
      <c r="H593" t="s">
        <v>38</v>
      </c>
      <c r="I593">
        <v>812</v>
      </c>
      <c r="J593" s="43">
        <v>3497</v>
      </c>
      <c r="K593" s="16">
        <v>0.48</v>
      </c>
      <c r="L593" s="16">
        <f t="shared" si="79"/>
        <v>34.726911618669313</v>
      </c>
      <c r="M593" s="16">
        <f t="shared" si="80"/>
        <v>0.94513513513513514</v>
      </c>
      <c r="N593" s="44">
        <f t="shared" si="81"/>
        <v>389.76</v>
      </c>
      <c r="O593" s="44">
        <f t="shared" si="82"/>
        <v>3886.76</v>
      </c>
      <c r="P593" s="45">
        <f t="shared" si="77"/>
        <v>38.597418073485599</v>
      </c>
      <c r="Q593" s="45">
        <f t="shared" si="83"/>
        <v>1.0504756756756757</v>
      </c>
      <c r="S593" s="51">
        <f t="shared" si="75"/>
        <v>-2.77655487072761</v>
      </c>
      <c r="T593" s="16">
        <f t="shared" si="78"/>
        <v>38.731810658722274</v>
      </c>
    </row>
    <row r="594" spans="1:20" x14ac:dyDescent="0.25">
      <c r="A594" s="72">
        <f t="shared" si="76"/>
        <v>40801</v>
      </c>
      <c r="B594" s="73" t="s">
        <v>0</v>
      </c>
      <c r="C594" s="73" t="s">
        <v>236</v>
      </c>
      <c r="D594" s="73" t="s">
        <v>237</v>
      </c>
      <c r="E594" s="73" t="s">
        <v>279</v>
      </c>
      <c r="F594" s="73" t="s">
        <v>280</v>
      </c>
      <c r="G594" s="73" t="s">
        <v>35</v>
      </c>
      <c r="H594" t="s">
        <v>37</v>
      </c>
      <c r="I594">
        <v>1520</v>
      </c>
      <c r="J594" s="43">
        <v>4702</v>
      </c>
      <c r="K594" s="16">
        <v>0.36</v>
      </c>
      <c r="L594" s="16">
        <f t="shared" si="79"/>
        <v>46.693147964250244</v>
      </c>
      <c r="M594" s="16">
        <f t="shared" si="80"/>
        <v>1.2708108108108107</v>
      </c>
      <c r="N594" s="44">
        <f t="shared" si="81"/>
        <v>547.19999999999993</v>
      </c>
      <c r="O594" s="44">
        <f t="shared" si="82"/>
        <v>5249.2</v>
      </c>
      <c r="P594" s="45">
        <f t="shared" si="77"/>
        <v>52.127110228401186</v>
      </c>
      <c r="Q594" s="45">
        <f t="shared" si="83"/>
        <v>1.4187027027027026</v>
      </c>
      <c r="S594" s="51">
        <f t="shared" si="75"/>
        <v>10.059965614123367</v>
      </c>
      <c r="T594" s="16">
        <f t="shared" si="78"/>
        <v>52.278053624627603</v>
      </c>
    </row>
    <row r="595" spans="1:20" x14ac:dyDescent="0.25">
      <c r="A595" s="72">
        <f t="shared" si="76"/>
        <v>40801</v>
      </c>
      <c r="B595" s="73" t="s">
        <v>0</v>
      </c>
      <c r="C595" s="73" t="s">
        <v>236</v>
      </c>
      <c r="D595" s="73" t="s">
        <v>237</v>
      </c>
      <c r="E595" s="73" t="s">
        <v>267</v>
      </c>
      <c r="F595" s="73" t="s">
        <v>241</v>
      </c>
      <c r="G595" s="73" t="s">
        <v>35</v>
      </c>
      <c r="H595" t="s">
        <v>37</v>
      </c>
      <c r="I595">
        <v>1583</v>
      </c>
      <c r="J595" s="43">
        <f>2856+2889</f>
        <v>5745</v>
      </c>
      <c r="K595" s="16">
        <v>0.36</v>
      </c>
      <c r="L595" s="16">
        <f t="shared" si="79"/>
        <v>57.050645481628599</v>
      </c>
      <c r="M595" s="16">
        <f t="shared" si="80"/>
        <v>1.5527027027027027</v>
      </c>
      <c r="N595" s="44">
        <f t="shared" si="81"/>
        <v>569.88</v>
      </c>
      <c r="O595" s="44">
        <f t="shared" si="82"/>
        <v>6314.88</v>
      </c>
      <c r="P595" s="45">
        <f t="shared" si="77"/>
        <v>62.709831181727907</v>
      </c>
      <c r="Q595" s="45">
        <f t="shared" si="83"/>
        <v>1.7067243243243244</v>
      </c>
      <c r="S595" s="51">
        <f t="shared" si="75"/>
        <v>10.576690726090309</v>
      </c>
      <c r="T595" s="16">
        <f t="shared" si="78"/>
        <v>62.224859318106589</v>
      </c>
    </row>
    <row r="596" spans="1:20" x14ac:dyDescent="0.25">
      <c r="A596" s="72">
        <f t="shared" si="76"/>
        <v>40801</v>
      </c>
      <c r="B596" s="73" t="s">
        <v>0</v>
      </c>
      <c r="C596" s="73" t="s">
        <v>358</v>
      </c>
      <c r="D596" s="73" t="s">
        <v>235</v>
      </c>
      <c r="E596" s="73" t="s">
        <v>279</v>
      </c>
      <c r="F596" s="73" t="s">
        <v>280</v>
      </c>
      <c r="G596" s="73" t="s">
        <v>35</v>
      </c>
      <c r="H596" t="s">
        <v>36</v>
      </c>
      <c r="I596">
        <v>1599</v>
      </c>
      <c r="J596" s="43">
        <v>4727</v>
      </c>
      <c r="K596" s="16">
        <v>0.37</v>
      </c>
      <c r="L596" s="16">
        <f t="shared" si="79"/>
        <v>46.941410129096326</v>
      </c>
      <c r="M596" s="16">
        <f t="shared" si="80"/>
        <v>1.2775675675675675</v>
      </c>
      <c r="N596" s="44">
        <f t="shared" si="81"/>
        <v>591.63</v>
      </c>
      <c r="O596" s="44">
        <f t="shared" si="82"/>
        <v>5318.63</v>
      </c>
      <c r="P596" s="45">
        <f t="shared" si="77"/>
        <v>52.816583912611719</v>
      </c>
      <c r="Q596" s="45">
        <f t="shared" si="83"/>
        <v>1.4374675675675677</v>
      </c>
      <c r="S596" s="51">
        <f t="shared" si="75"/>
        <v>11.225827768866736</v>
      </c>
      <c r="T596" s="16">
        <f t="shared" si="78"/>
        <v>52.922442899702084</v>
      </c>
    </row>
    <row r="597" spans="1:20" x14ac:dyDescent="0.25">
      <c r="A597" s="72">
        <f t="shared" si="76"/>
        <v>40801</v>
      </c>
      <c r="B597" s="73" t="s">
        <v>67</v>
      </c>
      <c r="C597" s="73" t="s">
        <v>250</v>
      </c>
      <c r="D597" s="73" t="s">
        <v>251</v>
      </c>
      <c r="E597" s="73" t="s">
        <v>279</v>
      </c>
      <c r="F597" s="73" t="s">
        <v>280</v>
      </c>
      <c r="G597" s="73" t="s">
        <v>35</v>
      </c>
      <c r="H597" t="s">
        <v>37</v>
      </c>
      <c r="I597">
        <v>1851</v>
      </c>
      <c r="J597" s="43">
        <v>4680</v>
      </c>
      <c r="K597" s="16">
        <v>0.36</v>
      </c>
      <c r="L597" s="16">
        <f t="shared" si="79"/>
        <v>46.474677259185697</v>
      </c>
      <c r="M597" s="16">
        <f t="shared" si="80"/>
        <v>1.1805405405405405</v>
      </c>
      <c r="N597" s="44">
        <f t="shared" si="81"/>
        <v>666.36</v>
      </c>
      <c r="O597" s="44">
        <f t="shared" si="82"/>
        <v>5346.36</v>
      </c>
      <c r="P597" s="45">
        <f t="shared" si="77"/>
        <v>53.091956305858986</v>
      </c>
      <c r="Q597" s="45">
        <f t="shared" si="83"/>
        <v>1.3486313513513513</v>
      </c>
      <c r="S597" s="51">
        <f t="shared" si="75"/>
        <v>13.814817495561392</v>
      </c>
      <c r="T597" s="16">
        <f t="shared" si="78"/>
        <v>53.275769612711024</v>
      </c>
    </row>
    <row r="598" spans="1:20" x14ac:dyDescent="0.25">
      <c r="A598" s="72">
        <f t="shared" si="76"/>
        <v>40801</v>
      </c>
      <c r="B598" s="73" t="s">
        <v>67</v>
      </c>
      <c r="C598" s="73" t="s">
        <v>238</v>
      </c>
      <c r="D598" s="73" t="s">
        <v>239</v>
      </c>
      <c r="E598" s="73" t="s">
        <v>283</v>
      </c>
      <c r="F598" s="73" t="s">
        <v>284</v>
      </c>
      <c r="G598" s="73" t="s">
        <v>35</v>
      </c>
      <c r="H598" t="s">
        <v>37</v>
      </c>
      <c r="I598">
        <v>1695</v>
      </c>
      <c r="J598" s="43">
        <v>4640</v>
      </c>
      <c r="K598" s="16">
        <v>0.36</v>
      </c>
      <c r="L598" s="16">
        <f t="shared" si="79"/>
        <v>46.077457795431975</v>
      </c>
      <c r="M598" s="16">
        <f t="shared" si="80"/>
        <v>1.1704504504504505</v>
      </c>
      <c r="N598" s="44">
        <f t="shared" si="81"/>
        <v>610.19999999999993</v>
      </c>
      <c r="O598" s="44">
        <f t="shared" si="82"/>
        <v>5250.2</v>
      </c>
      <c r="P598" s="45">
        <f t="shared" si="77"/>
        <v>52.137040714995031</v>
      </c>
      <c r="Q598" s="45">
        <f t="shared" si="83"/>
        <v>1.3243747747747747</v>
      </c>
      <c r="S598" s="51">
        <f t="shared" si="75"/>
        <v>13.348733780953825</v>
      </c>
      <c r="T598" s="16">
        <f t="shared" si="78"/>
        <v>52.305362462760677</v>
      </c>
    </row>
    <row r="599" spans="1:20" x14ac:dyDescent="0.25">
      <c r="A599" s="72">
        <f t="shared" si="76"/>
        <v>40801</v>
      </c>
      <c r="B599" s="73" t="s">
        <v>67</v>
      </c>
      <c r="C599" s="73" t="s">
        <v>242</v>
      </c>
      <c r="D599" s="73" t="s">
        <v>243</v>
      </c>
      <c r="E599" s="73" t="s">
        <v>265</v>
      </c>
      <c r="F599" s="73" t="s">
        <v>266</v>
      </c>
      <c r="G599" s="73" t="s">
        <v>35</v>
      </c>
      <c r="H599" t="s">
        <v>36</v>
      </c>
      <c r="I599">
        <v>1006</v>
      </c>
      <c r="J599" s="43">
        <v>2677</v>
      </c>
      <c r="K599" s="16">
        <v>0.37</v>
      </c>
      <c r="L599" s="16">
        <f t="shared" si="79"/>
        <v>26.583912611717974</v>
      </c>
      <c r="M599" s="16">
        <f t="shared" si="80"/>
        <v>0.67527927927927933</v>
      </c>
      <c r="N599" s="44">
        <f t="shared" si="81"/>
        <v>372.21999999999997</v>
      </c>
      <c r="O599" s="44">
        <f t="shared" si="82"/>
        <v>3049.22</v>
      </c>
      <c r="P599" s="45">
        <f t="shared" si="77"/>
        <v>30.280238331678248</v>
      </c>
      <c r="Q599" s="45">
        <f t="shared" si="83"/>
        <v>0.76917261261261261</v>
      </c>
      <c r="S599" s="51">
        <f t="shared" ref="S599:S662" si="84">((O599/O143)-1)*100</f>
        <v>7.0645571309190247</v>
      </c>
      <c r="T599" s="16">
        <f t="shared" si="78"/>
        <v>30.346838795100961</v>
      </c>
    </row>
    <row r="600" spans="1:20" x14ac:dyDescent="0.25">
      <c r="A600" s="72">
        <f t="shared" si="76"/>
        <v>40801</v>
      </c>
      <c r="B600" s="73" t="s">
        <v>67</v>
      </c>
      <c r="C600" s="73" t="s">
        <v>254</v>
      </c>
      <c r="D600" s="73" t="s">
        <v>255</v>
      </c>
      <c r="E600" s="73" t="s">
        <v>267</v>
      </c>
      <c r="F600" s="73" t="s">
        <v>241</v>
      </c>
      <c r="G600" s="73" t="s">
        <v>35</v>
      </c>
      <c r="H600" t="s">
        <v>37</v>
      </c>
      <c r="I600">
        <v>988</v>
      </c>
      <c r="J600" s="43">
        <v>3190</v>
      </c>
      <c r="K600" s="16">
        <v>0.36</v>
      </c>
      <c r="L600" s="16">
        <f t="shared" si="79"/>
        <v>31.678252234359483</v>
      </c>
      <c r="M600" s="16">
        <f t="shared" si="80"/>
        <v>0.80468468468468468</v>
      </c>
      <c r="N600" s="44">
        <f t="shared" si="81"/>
        <v>355.68</v>
      </c>
      <c r="O600" s="44">
        <f t="shared" si="82"/>
        <v>3545.68</v>
      </c>
      <c r="P600" s="45">
        <f t="shared" si="77"/>
        <v>35.210327706057598</v>
      </c>
      <c r="Q600" s="45">
        <f t="shared" si="83"/>
        <v>0.89440576576576569</v>
      </c>
      <c r="S600" s="51">
        <f t="shared" si="84"/>
        <v>10.286908701818987</v>
      </c>
      <c r="T600" s="16">
        <f t="shared" si="78"/>
        <v>35.308440913604763</v>
      </c>
    </row>
    <row r="601" spans="1:20" x14ac:dyDescent="0.25">
      <c r="A601" s="72">
        <f t="shared" si="76"/>
        <v>40801</v>
      </c>
      <c r="B601" s="73" t="s">
        <v>67</v>
      </c>
      <c r="C601" s="73" t="s">
        <v>246</v>
      </c>
      <c r="D601" s="73" t="s">
        <v>247</v>
      </c>
      <c r="E601" s="73" t="s">
        <v>240</v>
      </c>
      <c r="F601" s="73" t="s">
        <v>241</v>
      </c>
      <c r="G601" s="73" t="s">
        <v>35</v>
      </c>
      <c r="H601" t="s">
        <v>36</v>
      </c>
      <c r="I601">
        <v>787</v>
      </c>
      <c r="J601" s="43">
        <v>3330</v>
      </c>
      <c r="K601" s="16">
        <v>0.37</v>
      </c>
      <c r="L601" s="16">
        <f t="shared" si="79"/>
        <v>33.068520357497519</v>
      </c>
      <c r="M601" s="16">
        <f t="shared" si="80"/>
        <v>0.84</v>
      </c>
      <c r="N601" s="44">
        <f t="shared" si="81"/>
        <v>291.19</v>
      </c>
      <c r="O601" s="44">
        <f t="shared" si="82"/>
        <v>3621.19</v>
      </c>
      <c r="P601" s="45">
        <f t="shared" si="77"/>
        <v>35.960178748758686</v>
      </c>
      <c r="Q601" s="45">
        <f t="shared" si="83"/>
        <v>0.91345333333333334</v>
      </c>
      <c r="S601" s="51">
        <f t="shared" si="84"/>
        <v>7.6520829183748029</v>
      </c>
      <c r="T601" s="16">
        <f t="shared" si="78"/>
        <v>36.012280701754385</v>
      </c>
    </row>
    <row r="602" spans="1:20" x14ac:dyDescent="0.25">
      <c r="A602" s="72">
        <f t="shared" si="76"/>
        <v>40801</v>
      </c>
      <c r="B602" s="73" t="s">
        <v>67</v>
      </c>
      <c r="C602" s="73" t="s">
        <v>250</v>
      </c>
      <c r="D602" s="73" t="s">
        <v>251</v>
      </c>
      <c r="E602" s="73" t="s">
        <v>283</v>
      </c>
      <c r="F602" s="73" t="s">
        <v>284</v>
      </c>
      <c r="G602" s="73" t="s">
        <v>35</v>
      </c>
      <c r="H602" t="s">
        <v>37</v>
      </c>
      <c r="I602">
        <v>1836</v>
      </c>
      <c r="J602" s="43">
        <v>4680</v>
      </c>
      <c r="K602" s="16">
        <v>0.36</v>
      </c>
      <c r="L602" s="16">
        <f t="shared" si="79"/>
        <v>46.474677259185697</v>
      </c>
      <c r="M602" s="16">
        <f t="shared" si="80"/>
        <v>1.1805405405405405</v>
      </c>
      <c r="N602" s="44">
        <f t="shared" si="81"/>
        <v>660.95999999999992</v>
      </c>
      <c r="O602" s="44">
        <f t="shared" si="82"/>
        <v>5340.96</v>
      </c>
      <c r="P602" s="45">
        <f t="shared" si="77"/>
        <v>53.038331678252234</v>
      </c>
      <c r="Q602" s="45">
        <f t="shared" si="83"/>
        <v>1.3472691891891893</v>
      </c>
      <c r="S602" s="51">
        <f t="shared" si="84"/>
        <v>13.852555466498417</v>
      </c>
      <c r="T602" s="16">
        <f t="shared" si="78"/>
        <v>53.220655412115185</v>
      </c>
    </row>
    <row r="603" spans="1:20" x14ac:dyDescent="0.25">
      <c r="A603" s="72">
        <f t="shared" si="76"/>
        <v>40801</v>
      </c>
      <c r="B603" s="73" t="s">
        <v>67</v>
      </c>
      <c r="C603" s="73" t="s">
        <v>256</v>
      </c>
      <c r="D603" s="73" t="s">
        <v>247</v>
      </c>
      <c r="E603" s="73" t="s">
        <v>285</v>
      </c>
      <c r="F603" s="73" t="s">
        <v>264</v>
      </c>
      <c r="G603" s="73" t="s">
        <v>35</v>
      </c>
      <c r="H603" t="s">
        <v>37</v>
      </c>
      <c r="I603">
        <v>1899</v>
      </c>
      <c r="J603" s="43">
        <v>4080</v>
      </c>
      <c r="K603" s="16">
        <v>0.36</v>
      </c>
      <c r="L603" s="16">
        <f t="shared" si="79"/>
        <v>40.51638530287984</v>
      </c>
      <c r="M603" s="16">
        <f t="shared" si="80"/>
        <v>1.0291891891891891</v>
      </c>
      <c r="N603" s="44">
        <f t="shared" si="81"/>
        <v>683.64</v>
      </c>
      <c r="O603" s="44">
        <f t="shared" si="82"/>
        <v>4763.6400000000003</v>
      </c>
      <c r="P603" s="45">
        <f t="shared" si="77"/>
        <v>47.305263157894736</v>
      </c>
      <c r="Q603" s="45">
        <f t="shared" si="83"/>
        <v>1.2016389189189189</v>
      </c>
      <c r="S603" s="51">
        <f t="shared" si="84"/>
        <v>13.485389200444065</v>
      </c>
      <c r="T603" s="16">
        <f t="shared" si="78"/>
        <v>47.493843098311807</v>
      </c>
    </row>
    <row r="604" spans="1:20" x14ac:dyDescent="0.25">
      <c r="A604" s="72">
        <f t="shared" si="76"/>
        <v>40801</v>
      </c>
      <c r="B604" s="73" t="s">
        <v>18</v>
      </c>
      <c r="C604" s="73" t="s">
        <v>238</v>
      </c>
      <c r="D604" s="73" t="s">
        <v>239</v>
      </c>
      <c r="E604" s="73" t="s">
        <v>283</v>
      </c>
      <c r="F604" s="73" t="s">
        <v>284</v>
      </c>
      <c r="G604" s="73" t="s">
        <v>35</v>
      </c>
      <c r="H604" t="s">
        <v>37</v>
      </c>
      <c r="I604">
        <v>1695</v>
      </c>
      <c r="J604" s="43">
        <v>4840</v>
      </c>
      <c r="K604" s="16">
        <v>0.36</v>
      </c>
      <c r="L604" s="16">
        <f t="shared" si="79"/>
        <v>48.063555114200597</v>
      </c>
      <c r="M604" s="16">
        <f t="shared" si="80"/>
        <v>1.3081081081081081</v>
      </c>
      <c r="N604" s="44">
        <f t="shared" si="81"/>
        <v>610.19999999999993</v>
      </c>
      <c r="O604" s="44">
        <f t="shared" si="82"/>
        <v>5450.2</v>
      </c>
      <c r="P604" s="45">
        <f t="shared" si="77"/>
        <v>54.123138033763652</v>
      </c>
      <c r="Q604" s="45">
        <f t="shared" si="83"/>
        <v>1.4730270270270269</v>
      </c>
      <c r="S604" s="51">
        <f t="shared" si="84"/>
        <v>8.3129632941831169</v>
      </c>
      <c r="T604" s="16">
        <f t="shared" si="78"/>
        <v>54.291459781529291</v>
      </c>
    </row>
    <row r="605" spans="1:20" x14ac:dyDescent="0.25">
      <c r="A605" s="72">
        <f t="shared" si="76"/>
        <v>40801</v>
      </c>
      <c r="B605" s="73" t="s">
        <v>18</v>
      </c>
      <c r="C605" s="73" t="s">
        <v>250</v>
      </c>
      <c r="D605" s="73" t="s">
        <v>251</v>
      </c>
      <c r="E605" s="73" t="s">
        <v>279</v>
      </c>
      <c r="F605" s="73" t="s">
        <v>280</v>
      </c>
      <c r="G605" s="73" t="s">
        <v>35</v>
      </c>
      <c r="H605" t="s">
        <v>37</v>
      </c>
      <c r="I605">
        <v>1851</v>
      </c>
      <c r="J605" s="43">
        <v>4830</v>
      </c>
      <c r="K605" s="16">
        <v>0.36</v>
      </c>
      <c r="L605" s="16">
        <f t="shared" si="79"/>
        <v>47.964250248262161</v>
      </c>
      <c r="M605" s="16">
        <f t="shared" si="80"/>
        <v>1.3054054054054054</v>
      </c>
      <c r="N605" s="44">
        <f t="shared" si="81"/>
        <v>666.36</v>
      </c>
      <c r="O605" s="44">
        <f t="shared" si="82"/>
        <v>5496.36</v>
      </c>
      <c r="P605" s="45">
        <f t="shared" si="77"/>
        <v>54.58152929493545</v>
      </c>
      <c r="Q605" s="45">
        <f t="shared" si="83"/>
        <v>1.4855027027027026</v>
      </c>
      <c r="S605" s="51">
        <f t="shared" si="84"/>
        <v>8.8944450828343911</v>
      </c>
      <c r="T605" s="16">
        <f t="shared" si="78"/>
        <v>54.765342601787488</v>
      </c>
    </row>
    <row r="606" spans="1:20" x14ac:dyDescent="0.25">
      <c r="A606" s="72">
        <f t="shared" si="76"/>
        <v>40801</v>
      </c>
      <c r="B606" s="73" t="s">
        <v>18</v>
      </c>
      <c r="C606" s="73" t="s">
        <v>257</v>
      </c>
      <c r="D606" s="73" t="s">
        <v>237</v>
      </c>
      <c r="E606" s="73" t="s">
        <v>283</v>
      </c>
      <c r="F606" s="73" t="s">
        <v>284</v>
      </c>
      <c r="G606" s="73" t="s">
        <v>35</v>
      </c>
      <c r="H606" t="s">
        <v>37</v>
      </c>
      <c r="I606">
        <v>1507</v>
      </c>
      <c r="J606" s="43">
        <v>4730</v>
      </c>
      <c r="K606" s="16">
        <v>0.36</v>
      </c>
      <c r="L606" s="16">
        <f t="shared" si="79"/>
        <v>46.971201588877854</v>
      </c>
      <c r="M606" s="16">
        <f t="shared" si="80"/>
        <v>1.2783783783783784</v>
      </c>
      <c r="N606" s="44">
        <f t="shared" si="81"/>
        <v>542.52</v>
      </c>
      <c r="O606" s="44">
        <f t="shared" si="82"/>
        <v>5272.52</v>
      </c>
      <c r="P606" s="45">
        <f t="shared" si="77"/>
        <v>52.358689175769612</v>
      </c>
      <c r="Q606" s="45">
        <f t="shared" si="83"/>
        <v>1.4250054054054055</v>
      </c>
      <c r="S606" s="51">
        <f t="shared" si="84"/>
        <v>7.5379262238575384</v>
      </c>
      <c r="T606" s="16">
        <f t="shared" si="78"/>
        <v>52.508341608738824</v>
      </c>
    </row>
    <row r="607" spans="1:20" x14ac:dyDescent="0.25">
      <c r="A607" s="72">
        <f t="shared" si="76"/>
        <v>40801</v>
      </c>
      <c r="B607" s="73" t="s">
        <v>18</v>
      </c>
      <c r="C607" s="73" t="s">
        <v>256</v>
      </c>
      <c r="D607" s="73" t="s">
        <v>247</v>
      </c>
      <c r="E607" s="73" t="s">
        <v>265</v>
      </c>
      <c r="F607" s="73" t="s">
        <v>266</v>
      </c>
      <c r="G607" s="73" t="s">
        <v>35</v>
      </c>
      <c r="H607" t="s">
        <v>36</v>
      </c>
      <c r="I607">
        <v>1160</v>
      </c>
      <c r="J607" s="43">
        <v>3710</v>
      </c>
      <c r="K607" s="16">
        <v>0.37</v>
      </c>
      <c r="L607" s="16">
        <f t="shared" si="79"/>
        <v>36.84210526315789</v>
      </c>
      <c r="M607" s="16">
        <f t="shared" si="80"/>
        <v>1.0027027027027027</v>
      </c>
      <c r="N607" s="44">
        <f t="shared" si="81"/>
        <v>429.2</v>
      </c>
      <c r="O607" s="44">
        <f t="shared" si="82"/>
        <v>4139.2</v>
      </c>
      <c r="P607" s="45">
        <f t="shared" si="77"/>
        <v>41.104270109235351</v>
      </c>
      <c r="Q607" s="45">
        <f t="shared" si="83"/>
        <v>1.1187027027027026</v>
      </c>
      <c r="S607" s="51">
        <f t="shared" si="84"/>
        <v>14.748281215347081</v>
      </c>
      <c r="T607" s="16">
        <f t="shared" si="78"/>
        <v>39.857000993048665</v>
      </c>
    </row>
    <row r="608" spans="1:20" x14ac:dyDescent="0.25">
      <c r="A608" s="72">
        <f t="shared" si="76"/>
        <v>40801</v>
      </c>
      <c r="B608" s="73" t="s">
        <v>18</v>
      </c>
      <c r="C608" s="73" t="s">
        <v>244</v>
      </c>
      <c r="D608" s="73" t="s">
        <v>245</v>
      </c>
      <c r="E608" s="73" t="s">
        <v>277</v>
      </c>
      <c r="F608" s="73" t="s">
        <v>278</v>
      </c>
      <c r="G608" s="73" t="s">
        <v>35</v>
      </c>
      <c r="H608" t="s">
        <v>38</v>
      </c>
      <c r="I608">
        <v>615</v>
      </c>
      <c r="J608" s="43">
        <v>2536</v>
      </c>
      <c r="K608" s="16">
        <v>0.48</v>
      </c>
      <c r="L608" s="16">
        <f t="shared" si="79"/>
        <v>25.183714001986097</v>
      </c>
      <c r="M608" s="16">
        <f t="shared" si="80"/>
        <v>0.6854054054054054</v>
      </c>
      <c r="N608" s="44">
        <f t="shared" si="81"/>
        <v>295.2</v>
      </c>
      <c r="O608" s="44">
        <f t="shared" si="82"/>
        <v>2831.2</v>
      </c>
      <c r="P608" s="45">
        <f t="shared" si="77"/>
        <v>28.115193644488578</v>
      </c>
      <c r="Q608" s="45">
        <f t="shared" si="83"/>
        <v>0.7651891891891891</v>
      </c>
      <c r="S608" s="51">
        <f t="shared" si="84"/>
        <v>12.911523659494705</v>
      </c>
      <c r="T608" s="16">
        <f t="shared" si="78"/>
        <v>28.216981132075471</v>
      </c>
    </row>
    <row r="609" spans="1:20" x14ac:dyDescent="0.25">
      <c r="A609" s="74">
        <f t="shared" si="76"/>
        <v>40801</v>
      </c>
      <c r="B609" s="75" t="s">
        <v>18</v>
      </c>
      <c r="C609" s="75" t="s">
        <v>258</v>
      </c>
      <c r="D609" s="75" t="s">
        <v>255</v>
      </c>
      <c r="E609" s="75" t="s">
        <v>279</v>
      </c>
      <c r="F609" s="75" t="s">
        <v>280</v>
      </c>
      <c r="G609" s="75" t="s">
        <v>35</v>
      </c>
      <c r="H609" s="76" t="s">
        <v>36</v>
      </c>
      <c r="I609" s="76">
        <v>1637</v>
      </c>
      <c r="J609" s="46">
        <v>4520</v>
      </c>
      <c r="K609" s="78">
        <v>0.37</v>
      </c>
      <c r="L609" s="78">
        <f t="shared" si="79"/>
        <v>44.885799404170804</v>
      </c>
      <c r="M609" s="78">
        <f t="shared" si="80"/>
        <v>1.2216216216216216</v>
      </c>
      <c r="N609" s="47">
        <f t="shared" si="81"/>
        <v>605.68999999999994</v>
      </c>
      <c r="O609" s="47">
        <f t="shared" si="82"/>
        <v>5125.6899999999996</v>
      </c>
      <c r="P609" s="48">
        <f t="shared" si="77"/>
        <v>50.900595829195623</v>
      </c>
      <c r="Q609" s="48">
        <f t="shared" si="83"/>
        <v>1.3853216216216215</v>
      </c>
      <c r="R609" s="76"/>
      <c r="S609" s="53">
        <f t="shared" si="84"/>
        <v>9.0969267542020624</v>
      </c>
      <c r="T609" s="78">
        <f t="shared" si="78"/>
        <v>51.008970539556437</v>
      </c>
    </row>
    <row r="610" spans="1:20" x14ac:dyDescent="0.25">
      <c r="A610" s="72">
        <f t="shared" si="76"/>
        <v>40831</v>
      </c>
      <c r="B610" s="73" t="s">
        <v>0</v>
      </c>
      <c r="C610" s="73" t="s">
        <v>359</v>
      </c>
      <c r="D610" s="73" t="s">
        <v>235</v>
      </c>
      <c r="E610" s="73" t="s">
        <v>260</v>
      </c>
      <c r="F610" s="73" t="s">
        <v>261</v>
      </c>
      <c r="G610" s="73" t="s">
        <v>34</v>
      </c>
      <c r="H610" t="s">
        <v>36</v>
      </c>
      <c r="I610">
        <v>506</v>
      </c>
      <c r="J610" s="43">
        <v>2992</v>
      </c>
      <c r="K610" s="16">
        <v>0.36</v>
      </c>
      <c r="L610" s="16">
        <f t="shared" si="79"/>
        <v>29.712015888778549</v>
      </c>
      <c r="M610" s="16">
        <f t="shared" si="80"/>
        <v>0.8086486486486486</v>
      </c>
      <c r="N610" s="44">
        <f t="shared" si="81"/>
        <v>182.16</v>
      </c>
      <c r="O610" s="44">
        <f t="shared" si="82"/>
        <v>3174.16</v>
      </c>
      <c r="P610" s="45">
        <f t="shared" si="77"/>
        <v>31.520953326713006</v>
      </c>
      <c r="Q610" s="45">
        <f t="shared" si="83"/>
        <v>0.85788108108108108</v>
      </c>
      <c r="S610" s="51">
        <f t="shared" si="84"/>
        <v>10.787831404358684</v>
      </c>
    </row>
    <row r="611" spans="1:20" x14ac:dyDescent="0.25">
      <c r="A611" s="72">
        <f t="shared" si="76"/>
        <v>40831</v>
      </c>
      <c r="B611" s="73" t="s">
        <v>0</v>
      </c>
      <c r="C611" s="73" t="s">
        <v>236</v>
      </c>
      <c r="D611" s="73" t="s">
        <v>237</v>
      </c>
      <c r="E611" s="73" t="s">
        <v>262</v>
      </c>
      <c r="F611" s="73" t="s">
        <v>251</v>
      </c>
      <c r="G611" s="73" t="s">
        <v>34</v>
      </c>
      <c r="H611" t="s">
        <v>37</v>
      </c>
      <c r="I611">
        <v>298</v>
      </c>
      <c r="J611" s="43">
        <f>-675+3772</f>
        <v>3097</v>
      </c>
      <c r="K611" s="16">
        <v>0.35</v>
      </c>
      <c r="L611" s="16">
        <f t="shared" si="79"/>
        <v>30.754716981132074</v>
      </c>
      <c r="M611" s="16">
        <f t="shared" si="80"/>
        <v>0.83702702702702703</v>
      </c>
      <c r="N611" s="44">
        <f t="shared" si="81"/>
        <v>104.3</v>
      </c>
      <c r="O611" s="44">
        <f t="shared" si="82"/>
        <v>3201.3</v>
      </c>
      <c r="P611" s="45">
        <f t="shared" ref="P611:P647" si="85">O611/100.7</f>
        <v>31.790466732869913</v>
      </c>
      <c r="Q611" s="45">
        <f t="shared" si="83"/>
        <v>0.86521621621621625</v>
      </c>
      <c r="S611" s="51">
        <f t="shared" si="84"/>
        <v>18.957021931226194</v>
      </c>
    </row>
    <row r="612" spans="1:20" x14ac:dyDescent="0.25">
      <c r="A612" s="72">
        <f t="shared" si="76"/>
        <v>40831</v>
      </c>
      <c r="B612" s="73" t="s">
        <v>0</v>
      </c>
      <c r="C612" s="73" t="s">
        <v>359</v>
      </c>
      <c r="D612" s="73" t="s">
        <v>235</v>
      </c>
      <c r="E612" s="73" t="s">
        <v>263</v>
      </c>
      <c r="F612" s="73" t="s">
        <v>264</v>
      </c>
      <c r="G612" s="73" t="s">
        <v>34</v>
      </c>
      <c r="H612" t="s">
        <v>37</v>
      </c>
      <c r="I612">
        <v>1530</v>
      </c>
      <c r="J612" s="43">
        <v>5710</v>
      </c>
      <c r="K612" s="16">
        <v>0.35</v>
      </c>
      <c r="L612" s="16">
        <f t="shared" si="79"/>
        <v>56.703078450844089</v>
      </c>
      <c r="M612" s="16">
        <f t="shared" si="80"/>
        <v>1.5432432432432432</v>
      </c>
      <c r="N612" s="44">
        <f t="shared" si="81"/>
        <v>535.5</v>
      </c>
      <c r="O612" s="44">
        <f t="shared" si="82"/>
        <v>6245.5</v>
      </c>
      <c r="P612" s="45">
        <f t="shared" si="85"/>
        <v>62.020854021847072</v>
      </c>
      <c r="Q612" s="45">
        <f t="shared" si="83"/>
        <v>1.6879729729729729</v>
      </c>
      <c r="S612" s="51">
        <f t="shared" si="84"/>
        <v>9.4760644358358626</v>
      </c>
    </row>
    <row r="613" spans="1:20" x14ac:dyDescent="0.25">
      <c r="A613" s="72">
        <f t="shared" si="76"/>
        <v>40831</v>
      </c>
      <c r="B613" s="73" t="s">
        <v>0</v>
      </c>
      <c r="C613" s="73" t="s">
        <v>359</v>
      </c>
      <c r="D613" s="73" t="s">
        <v>235</v>
      </c>
      <c r="E613" s="73" t="s">
        <v>265</v>
      </c>
      <c r="F613" s="73" t="s">
        <v>266</v>
      </c>
      <c r="G613" s="73" t="s">
        <v>34</v>
      </c>
      <c r="H613" t="s">
        <v>36</v>
      </c>
      <c r="I613">
        <v>890</v>
      </c>
      <c r="J613" s="43">
        <v>3492</v>
      </c>
      <c r="K613" s="16">
        <v>0.36</v>
      </c>
      <c r="L613" s="16">
        <f t="shared" si="79"/>
        <v>34.677259185700102</v>
      </c>
      <c r="M613" s="16">
        <f t="shared" si="80"/>
        <v>0.9437837837837838</v>
      </c>
      <c r="N613" s="44">
        <f t="shared" si="81"/>
        <v>320.39999999999998</v>
      </c>
      <c r="O613" s="44">
        <f t="shared" si="82"/>
        <v>3812.4</v>
      </c>
      <c r="P613" s="45">
        <f t="shared" si="85"/>
        <v>37.858987090367428</v>
      </c>
      <c r="Q613" s="45">
        <f t="shared" si="83"/>
        <v>1.0303783783783784</v>
      </c>
      <c r="S613" s="51">
        <f t="shared" si="84"/>
        <v>10.980437820214251</v>
      </c>
    </row>
    <row r="614" spans="1:20" x14ac:dyDescent="0.25">
      <c r="A614" s="72">
        <f t="shared" si="76"/>
        <v>40831</v>
      </c>
      <c r="B614" s="73" t="s">
        <v>0</v>
      </c>
      <c r="C614" s="73" t="s">
        <v>238</v>
      </c>
      <c r="D614" s="73" t="s">
        <v>239</v>
      </c>
      <c r="E614" s="73" t="s">
        <v>267</v>
      </c>
      <c r="F614" s="73" t="s">
        <v>241</v>
      </c>
      <c r="G614" s="73" t="s">
        <v>34</v>
      </c>
      <c r="H614" t="s">
        <v>37</v>
      </c>
      <c r="I614">
        <v>1256</v>
      </c>
      <c r="J614" s="43">
        <f>109+5301</f>
        <v>5410</v>
      </c>
      <c r="K614" s="16">
        <v>0.35</v>
      </c>
      <c r="L614" s="16">
        <f t="shared" si="79"/>
        <v>53.72393247269116</v>
      </c>
      <c r="M614" s="16">
        <f t="shared" si="80"/>
        <v>1.4621621621621621</v>
      </c>
      <c r="N614" s="44">
        <f t="shared" si="81"/>
        <v>439.59999999999997</v>
      </c>
      <c r="O614" s="44">
        <f t="shared" si="82"/>
        <v>5849.6</v>
      </c>
      <c r="P614" s="45">
        <f t="shared" si="85"/>
        <v>58.089374379344591</v>
      </c>
      <c r="Q614" s="45">
        <f t="shared" si="83"/>
        <v>1.5809729729729731</v>
      </c>
      <c r="S614" s="51">
        <f t="shared" si="84"/>
        <v>5.950285089149232</v>
      </c>
    </row>
    <row r="615" spans="1:20" x14ac:dyDescent="0.25">
      <c r="A615" s="72">
        <f t="shared" si="76"/>
        <v>40831</v>
      </c>
      <c r="B615" s="73" t="s">
        <v>0</v>
      </c>
      <c r="C615" s="73" t="s">
        <v>358</v>
      </c>
      <c r="D615" s="73" t="s">
        <v>235</v>
      </c>
      <c r="E615" s="73" t="s">
        <v>267</v>
      </c>
      <c r="F615" s="73" t="s">
        <v>241</v>
      </c>
      <c r="G615" s="73" t="s">
        <v>34</v>
      </c>
      <c r="H615" t="s">
        <v>36</v>
      </c>
      <c r="I615">
        <v>975</v>
      </c>
      <c r="J615" s="43">
        <v>3760</v>
      </c>
      <c r="K615" s="16">
        <v>0.36</v>
      </c>
      <c r="L615" s="16">
        <f t="shared" si="79"/>
        <v>37.338629592850047</v>
      </c>
      <c r="M615" s="16">
        <f t="shared" si="80"/>
        <v>1.0162162162162163</v>
      </c>
      <c r="N615" s="44">
        <f t="shared" si="81"/>
        <v>351</v>
      </c>
      <c r="O615" s="44">
        <f t="shared" si="82"/>
        <v>4111</v>
      </c>
      <c r="P615" s="45">
        <f t="shared" si="85"/>
        <v>40.824230387288978</v>
      </c>
      <c r="Q615" s="45">
        <f t="shared" si="83"/>
        <v>1.1110810810810812</v>
      </c>
      <c r="S615" s="51">
        <f t="shared" si="84"/>
        <v>10.555331450853833</v>
      </c>
    </row>
    <row r="616" spans="1:20" x14ac:dyDescent="0.25">
      <c r="A616" s="72">
        <f t="shared" si="76"/>
        <v>40831</v>
      </c>
      <c r="B616" s="73" t="s">
        <v>0</v>
      </c>
      <c r="C616" s="73" t="s">
        <v>240</v>
      </c>
      <c r="D616" s="73" t="s">
        <v>241</v>
      </c>
      <c r="E616" s="73" t="s">
        <v>263</v>
      </c>
      <c r="F616" s="73" t="s">
        <v>264</v>
      </c>
      <c r="G616" s="73" t="s">
        <v>34</v>
      </c>
      <c r="H616" t="s">
        <v>36</v>
      </c>
      <c r="I616">
        <v>1357</v>
      </c>
      <c r="J616" s="43">
        <v>3959</v>
      </c>
      <c r="K616" s="16">
        <v>0.36</v>
      </c>
      <c r="L616" s="16">
        <f t="shared" si="79"/>
        <v>39.314796425024824</v>
      </c>
      <c r="M616" s="16">
        <f t="shared" si="80"/>
        <v>1.07</v>
      </c>
      <c r="N616" s="44">
        <f t="shared" si="81"/>
        <v>488.52</v>
      </c>
      <c r="O616" s="44">
        <f t="shared" si="82"/>
        <v>4447.5200000000004</v>
      </c>
      <c r="P616" s="45">
        <f t="shared" si="85"/>
        <v>44.166037735849059</v>
      </c>
      <c r="Q616" s="45">
        <f t="shared" si="83"/>
        <v>1.2020324324324325</v>
      </c>
      <c r="S616" s="51">
        <f t="shared" si="84"/>
        <v>11.571247234249649</v>
      </c>
    </row>
    <row r="617" spans="1:20" x14ac:dyDescent="0.25">
      <c r="A617" s="72">
        <f t="shared" ref="A617:A680" si="86">IF(B617&lt;&gt;"", DATE(2010, ROUNDUP((ROW(A617)-1)*(1/38), 0)+5, 15), "")</f>
        <v>40831</v>
      </c>
      <c r="B617" s="73" t="s">
        <v>67</v>
      </c>
      <c r="C617" s="73" t="s">
        <v>242</v>
      </c>
      <c r="D617" s="73" t="s">
        <v>243</v>
      </c>
      <c r="E617" s="73" t="s">
        <v>265</v>
      </c>
      <c r="F617" s="73" t="s">
        <v>266</v>
      </c>
      <c r="G617" s="73" t="s">
        <v>34</v>
      </c>
      <c r="H617" t="s">
        <v>36</v>
      </c>
      <c r="I617">
        <v>1006</v>
      </c>
      <c r="J617" s="43">
        <v>3062</v>
      </c>
      <c r="K617" s="16">
        <v>0.36</v>
      </c>
      <c r="L617" s="16">
        <f t="shared" si="79"/>
        <v>30.407149950347566</v>
      </c>
      <c r="M617" s="16">
        <f t="shared" si="80"/>
        <v>0.77239639639639646</v>
      </c>
      <c r="N617" s="44">
        <f t="shared" si="81"/>
        <v>362.15999999999997</v>
      </c>
      <c r="O617" s="44">
        <f t="shared" si="82"/>
        <v>3424.16</v>
      </c>
      <c r="P617" s="45">
        <f t="shared" si="85"/>
        <v>34.003574975173784</v>
      </c>
      <c r="Q617" s="45">
        <f t="shared" si="83"/>
        <v>0.86375207207207205</v>
      </c>
      <c r="S617" s="51">
        <f t="shared" si="84"/>
        <v>14.402555227391179</v>
      </c>
    </row>
    <row r="618" spans="1:20" x14ac:dyDescent="0.25">
      <c r="A618" s="72">
        <f t="shared" si="86"/>
        <v>40831</v>
      </c>
      <c r="B618" s="73" t="s">
        <v>67</v>
      </c>
      <c r="C618" s="73" t="s">
        <v>244</v>
      </c>
      <c r="D618" s="73" t="s">
        <v>245</v>
      </c>
      <c r="E618" s="73" t="s">
        <v>268</v>
      </c>
      <c r="F618" s="73" t="s">
        <v>269</v>
      </c>
      <c r="G618" s="73" t="s">
        <v>34</v>
      </c>
      <c r="H618" t="s">
        <v>38</v>
      </c>
      <c r="I618">
        <v>866</v>
      </c>
      <c r="J618" s="43">
        <v>3942</v>
      </c>
      <c r="K618" s="16">
        <v>0.47</v>
      </c>
      <c r="L618" s="16">
        <f t="shared" si="79"/>
        <v>39.145978152929494</v>
      </c>
      <c r="M618" s="16">
        <f t="shared" si="80"/>
        <v>0.99437837837837839</v>
      </c>
      <c r="N618" s="44">
        <f t="shared" si="81"/>
        <v>407.02</v>
      </c>
      <c r="O618" s="44">
        <f t="shared" si="82"/>
        <v>4349.0200000000004</v>
      </c>
      <c r="P618" s="45">
        <f t="shared" si="85"/>
        <v>43.187884806355513</v>
      </c>
      <c r="Q618" s="45">
        <f t="shared" si="83"/>
        <v>1.0970500900900901</v>
      </c>
      <c r="S618" s="51">
        <f t="shared" si="84"/>
        <v>9.6067381749264094</v>
      </c>
    </row>
    <row r="619" spans="1:20" x14ac:dyDescent="0.25">
      <c r="A619" s="72">
        <f t="shared" si="86"/>
        <v>40831</v>
      </c>
      <c r="B619" s="73" t="s">
        <v>67</v>
      </c>
      <c r="C619" s="73" t="s">
        <v>246</v>
      </c>
      <c r="D619" s="73" t="s">
        <v>247</v>
      </c>
      <c r="E619" s="73" t="s">
        <v>270</v>
      </c>
      <c r="F619" s="73" t="s">
        <v>247</v>
      </c>
      <c r="G619" s="73" t="s">
        <v>34</v>
      </c>
      <c r="H619" t="s">
        <v>36</v>
      </c>
      <c r="I619">
        <v>213</v>
      </c>
      <c r="J619" s="43">
        <v>1934</v>
      </c>
      <c r="K619" s="16">
        <v>0.36</v>
      </c>
      <c r="L619" s="16">
        <f t="shared" si="79"/>
        <v>19.20556107249255</v>
      </c>
      <c r="M619" s="16">
        <f t="shared" si="80"/>
        <v>0.48785585585585589</v>
      </c>
      <c r="N619" s="44">
        <f t="shared" si="81"/>
        <v>76.679999999999993</v>
      </c>
      <c r="O619" s="44">
        <f t="shared" si="82"/>
        <v>2010.68</v>
      </c>
      <c r="P619" s="45">
        <f t="shared" si="85"/>
        <v>19.967030784508442</v>
      </c>
      <c r="Q619" s="45">
        <f t="shared" si="83"/>
        <v>0.50719855855855855</v>
      </c>
      <c r="S619" s="51">
        <f t="shared" si="84"/>
        <v>6.8748870485930258</v>
      </c>
    </row>
    <row r="620" spans="1:20" x14ac:dyDescent="0.25">
      <c r="A620" s="72">
        <f t="shared" si="86"/>
        <v>40831</v>
      </c>
      <c r="B620" s="73" t="s">
        <v>67</v>
      </c>
      <c r="C620" s="73" t="s">
        <v>248</v>
      </c>
      <c r="D620" s="73" t="s">
        <v>249</v>
      </c>
      <c r="E620" s="73" t="s">
        <v>271</v>
      </c>
      <c r="F620" s="73" t="s">
        <v>272</v>
      </c>
      <c r="G620" s="73" t="s">
        <v>34</v>
      </c>
      <c r="H620" t="s">
        <v>38</v>
      </c>
      <c r="I620">
        <v>650</v>
      </c>
      <c r="J620" s="43">
        <v>3381</v>
      </c>
      <c r="K620" s="16">
        <v>0.47</v>
      </c>
      <c r="L620" s="16">
        <f t="shared" si="79"/>
        <v>33.574975173783514</v>
      </c>
      <c r="M620" s="16">
        <f t="shared" si="80"/>
        <v>0.8528648648648649</v>
      </c>
      <c r="N620" s="44">
        <f t="shared" si="81"/>
        <v>305.5</v>
      </c>
      <c r="O620" s="44">
        <f t="shared" si="82"/>
        <v>3686.5</v>
      </c>
      <c r="P620" s="45">
        <f t="shared" si="85"/>
        <v>36.608738828202583</v>
      </c>
      <c r="Q620" s="45">
        <f t="shared" si="83"/>
        <v>0.92992792792792789</v>
      </c>
      <c r="S620" s="51">
        <f t="shared" si="84"/>
        <v>9.9791169451074033</v>
      </c>
    </row>
    <row r="621" spans="1:20" x14ac:dyDescent="0.25">
      <c r="A621" s="72">
        <f t="shared" si="86"/>
        <v>40831</v>
      </c>
      <c r="B621" s="73" t="s">
        <v>67</v>
      </c>
      <c r="C621" s="73" t="s">
        <v>248</v>
      </c>
      <c r="D621" s="73" t="s">
        <v>249</v>
      </c>
      <c r="E621" s="73" t="s">
        <v>273</v>
      </c>
      <c r="F621" s="73" t="s">
        <v>274</v>
      </c>
      <c r="G621" s="73" t="s">
        <v>34</v>
      </c>
      <c r="H621" t="s">
        <v>38</v>
      </c>
      <c r="I621">
        <v>417</v>
      </c>
      <c r="J621" s="43">
        <v>2833</v>
      </c>
      <c r="K621" s="16">
        <v>0.47</v>
      </c>
      <c r="L621" s="16">
        <f t="shared" si="79"/>
        <v>28.133068520357497</v>
      </c>
      <c r="M621" s="16">
        <f t="shared" si="80"/>
        <v>0.71463063063063059</v>
      </c>
      <c r="N621" s="44">
        <f t="shared" si="81"/>
        <v>195.98999999999998</v>
      </c>
      <c r="O621" s="44">
        <f t="shared" si="82"/>
        <v>3028.99</v>
      </c>
      <c r="P621" s="45">
        <f t="shared" si="85"/>
        <v>30.079344587884805</v>
      </c>
      <c r="Q621" s="45">
        <f t="shared" si="83"/>
        <v>0.76406954954954953</v>
      </c>
      <c r="S621" s="51">
        <f t="shared" si="84"/>
        <v>5.905778859332611</v>
      </c>
    </row>
    <row r="622" spans="1:20" x14ac:dyDescent="0.25">
      <c r="A622" s="72">
        <f t="shared" si="86"/>
        <v>40831</v>
      </c>
      <c r="B622" s="73" t="s">
        <v>67</v>
      </c>
      <c r="C622" s="73" t="s">
        <v>246</v>
      </c>
      <c r="D622" s="73" t="s">
        <v>247</v>
      </c>
      <c r="E622" s="73" t="s">
        <v>275</v>
      </c>
      <c r="F622" s="73" t="s">
        <v>276</v>
      </c>
      <c r="G622" s="73" t="s">
        <v>34</v>
      </c>
      <c r="H622" t="s">
        <v>36</v>
      </c>
      <c r="I622">
        <v>626</v>
      </c>
      <c r="J622" s="43">
        <v>3074</v>
      </c>
      <c r="K622" s="16">
        <v>0.36</v>
      </c>
      <c r="L622" s="16">
        <f t="shared" si="79"/>
        <v>30.526315789473685</v>
      </c>
      <c r="M622" s="16">
        <f t="shared" si="80"/>
        <v>0.77542342342342341</v>
      </c>
      <c r="N622" s="44">
        <f t="shared" si="81"/>
        <v>225.35999999999999</v>
      </c>
      <c r="O622" s="44">
        <f t="shared" si="82"/>
        <v>3299.36</v>
      </c>
      <c r="P622" s="45">
        <f t="shared" si="85"/>
        <v>32.764250248262165</v>
      </c>
      <c r="Q622" s="45">
        <f t="shared" si="83"/>
        <v>0.832270990990991</v>
      </c>
      <c r="S622" s="51">
        <f t="shared" si="84"/>
        <v>8.1516252114282928</v>
      </c>
    </row>
    <row r="623" spans="1:20" x14ac:dyDescent="0.25">
      <c r="A623" s="72">
        <f t="shared" si="86"/>
        <v>40831</v>
      </c>
      <c r="B623" s="73" t="s">
        <v>67</v>
      </c>
      <c r="C623" s="73" t="s">
        <v>246</v>
      </c>
      <c r="D623" s="73" t="s">
        <v>247</v>
      </c>
      <c r="E623" s="73" t="s">
        <v>263</v>
      </c>
      <c r="F623" s="73" t="s">
        <v>264</v>
      </c>
      <c r="G623" s="73" t="s">
        <v>34</v>
      </c>
      <c r="H623" t="s">
        <v>36</v>
      </c>
      <c r="I623">
        <v>1823</v>
      </c>
      <c r="J623" s="43">
        <v>4985</v>
      </c>
      <c r="K623" s="16">
        <v>0.36</v>
      </c>
      <c r="L623" s="16">
        <f t="shared" si="79"/>
        <v>49.503475670307843</v>
      </c>
      <c r="M623" s="16">
        <f t="shared" si="80"/>
        <v>1.2574774774774775</v>
      </c>
      <c r="N623" s="44">
        <f t="shared" si="81"/>
        <v>656.28</v>
      </c>
      <c r="O623" s="44">
        <f t="shared" si="82"/>
        <v>5641.28</v>
      </c>
      <c r="P623" s="45">
        <f t="shared" si="85"/>
        <v>56.02065541211519</v>
      </c>
      <c r="Q623" s="45">
        <f t="shared" si="83"/>
        <v>1.4230255855855856</v>
      </c>
      <c r="S623" s="51">
        <f t="shared" si="84"/>
        <v>20.023658869735783</v>
      </c>
    </row>
    <row r="624" spans="1:20" x14ac:dyDescent="0.25">
      <c r="A624" s="72">
        <f t="shared" si="86"/>
        <v>40831</v>
      </c>
      <c r="B624" s="73" t="s">
        <v>18</v>
      </c>
      <c r="C624" s="73" t="s">
        <v>250</v>
      </c>
      <c r="D624" s="73" t="s">
        <v>251</v>
      </c>
      <c r="E624" s="73" t="s">
        <v>265</v>
      </c>
      <c r="F624" s="73" t="s">
        <v>266</v>
      </c>
      <c r="G624" s="73" t="s">
        <v>34</v>
      </c>
      <c r="H624" t="s">
        <v>39</v>
      </c>
      <c r="I624">
        <v>1295</v>
      </c>
      <c r="J624" s="43">
        <v>3424</v>
      </c>
      <c r="K624" s="16">
        <v>0.30480000000000002</v>
      </c>
      <c r="L624" s="16">
        <f t="shared" si="79"/>
        <v>34.00198609731877</v>
      </c>
      <c r="M624" s="16">
        <f t="shared" si="80"/>
        <v>0.92540540540540539</v>
      </c>
      <c r="N624" s="44">
        <f t="shared" si="81"/>
        <v>394.71600000000001</v>
      </c>
      <c r="O624" s="44">
        <f t="shared" si="82"/>
        <v>3818.7159999999999</v>
      </c>
      <c r="P624" s="45">
        <f t="shared" si="85"/>
        <v>37.921708043694139</v>
      </c>
      <c r="Q624" s="45">
        <f t="shared" si="83"/>
        <v>1.0320854054054054</v>
      </c>
      <c r="S624" s="51">
        <f t="shared" si="84"/>
        <v>9.7389733800695044</v>
      </c>
    </row>
    <row r="625" spans="1:19" x14ac:dyDescent="0.25">
      <c r="A625" s="72">
        <f t="shared" si="86"/>
        <v>40831</v>
      </c>
      <c r="B625" s="73" t="s">
        <v>18</v>
      </c>
      <c r="C625" s="73" t="s">
        <v>244</v>
      </c>
      <c r="D625" s="73" t="s">
        <v>245</v>
      </c>
      <c r="E625" s="73" t="s">
        <v>277</v>
      </c>
      <c r="F625" s="73" t="s">
        <v>278</v>
      </c>
      <c r="G625" s="73" t="s">
        <v>34</v>
      </c>
      <c r="H625" t="s">
        <v>38</v>
      </c>
      <c r="I625">
        <v>615</v>
      </c>
      <c r="J625" s="43">
        <v>3497</v>
      </c>
      <c r="K625" s="16">
        <v>0.47</v>
      </c>
      <c r="L625" s="16">
        <f t="shared" si="79"/>
        <v>34.726911618669313</v>
      </c>
      <c r="M625" s="16">
        <f t="shared" si="80"/>
        <v>0.94513513513513514</v>
      </c>
      <c r="N625" s="44">
        <f t="shared" si="81"/>
        <v>289.05</v>
      </c>
      <c r="O625" s="44">
        <f t="shared" si="82"/>
        <v>3786.05</v>
      </c>
      <c r="P625" s="45">
        <f t="shared" si="85"/>
        <v>37.597318768619665</v>
      </c>
      <c r="Q625" s="45">
        <f t="shared" si="83"/>
        <v>1.0232567567567568</v>
      </c>
      <c r="S625" s="51">
        <f t="shared" si="84"/>
        <v>23.380368897868742</v>
      </c>
    </row>
    <row r="626" spans="1:19" x14ac:dyDescent="0.25">
      <c r="A626" s="72">
        <f t="shared" si="86"/>
        <v>40831</v>
      </c>
      <c r="B626" s="73" t="s">
        <v>18</v>
      </c>
      <c r="C626" s="73" t="s">
        <v>248</v>
      </c>
      <c r="D626" s="73" t="s">
        <v>249</v>
      </c>
      <c r="E626" s="73" t="s">
        <v>268</v>
      </c>
      <c r="F626" s="73" t="s">
        <v>269</v>
      </c>
      <c r="G626" s="73" t="s">
        <v>34</v>
      </c>
      <c r="H626" t="s">
        <v>38</v>
      </c>
      <c r="I626">
        <v>872</v>
      </c>
      <c r="J626" s="43">
        <v>4453</v>
      </c>
      <c r="K626" s="16">
        <v>0.47</v>
      </c>
      <c r="L626" s="16">
        <f t="shared" si="79"/>
        <v>44.220456802383318</v>
      </c>
      <c r="M626" s="16">
        <f t="shared" si="80"/>
        <v>1.2035135135135135</v>
      </c>
      <c r="N626" s="44">
        <f t="shared" si="81"/>
        <v>409.84</v>
      </c>
      <c r="O626" s="44">
        <f t="shared" si="82"/>
        <v>4862.84</v>
      </c>
      <c r="P626" s="45">
        <f t="shared" si="85"/>
        <v>48.290367428003975</v>
      </c>
      <c r="Q626" s="45">
        <f t="shared" si="83"/>
        <v>1.3142810810810812</v>
      </c>
      <c r="S626" s="51">
        <f t="shared" si="84"/>
        <v>20.388782159196683</v>
      </c>
    </row>
    <row r="627" spans="1:19" x14ac:dyDescent="0.25">
      <c r="A627" s="72">
        <f t="shared" si="86"/>
        <v>40831</v>
      </c>
      <c r="B627" s="73" t="s">
        <v>18</v>
      </c>
      <c r="C627" s="73" t="s">
        <v>248</v>
      </c>
      <c r="D627" s="73" t="s">
        <v>249</v>
      </c>
      <c r="E627" s="73" t="s">
        <v>277</v>
      </c>
      <c r="F627" s="73" t="s">
        <v>278</v>
      </c>
      <c r="G627" s="73" t="s">
        <v>34</v>
      </c>
      <c r="H627" t="s">
        <v>38</v>
      </c>
      <c r="I627">
        <v>417</v>
      </c>
      <c r="J627" s="43">
        <v>3189</v>
      </c>
      <c r="K627" s="16">
        <v>0.47</v>
      </c>
      <c r="L627" s="16">
        <f t="shared" si="79"/>
        <v>31.668321747765638</v>
      </c>
      <c r="M627" s="16">
        <f t="shared" si="80"/>
        <v>0.86189189189189186</v>
      </c>
      <c r="N627" s="44">
        <f t="shared" si="81"/>
        <v>195.98999999999998</v>
      </c>
      <c r="O627" s="44">
        <f t="shared" si="82"/>
        <v>3384.99</v>
      </c>
      <c r="P627" s="45">
        <f t="shared" si="85"/>
        <v>33.614597815292946</v>
      </c>
      <c r="Q627" s="45">
        <f t="shared" si="83"/>
        <v>0.9148621621621621</v>
      </c>
      <c r="S627" s="51">
        <f t="shared" si="84"/>
        <v>24.765580078729709</v>
      </c>
    </row>
    <row r="628" spans="1:19" x14ac:dyDescent="0.25">
      <c r="A628" s="72">
        <f t="shared" si="86"/>
        <v>40831</v>
      </c>
      <c r="B628" s="73" t="s">
        <v>18</v>
      </c>
      <c r="C628" s="73" t="s">
        <v>242</v>
      </c>
      <c r="D628" s="73" t="s">
        <v>243</v>
      </c>
      <c r="E628" s="73" t="s">
        <v>265</v>
      </c>
      <c r="F628" s="73" t="s">
        <v>266</v>
      </c>
      <c r="G628" s="73" t="s">
        <v>34</v>
      </c>
      <c r="H628" t="s">
        <v>36</v>
      </c>
      <c r="I628">
        <v>1006</v>
      </c>
      <c r="J628" s="43">
        <v>3406</v>
      </c>
      <c r="K628" s="16">
        <v>0.36</v>
      </c>
      <c r="L628" s="16">
        <f t="shared" si="79"/>
        <v>33.823237338629589</v>
      </c>
      <c r="M628" s="16">
        <f t="shared" si="80"/>
        <v>0.92054054054054057</v>
      </c>
      <c r="N628" s="44">
        <f t="shared" si="81"/>
        <v>362.15999999999997</v>
      </c>
      <c r="O628" s="44">
        <f t="shared" si="82"/>
        <v>3768.16</v>
      </c>
      <c r="P628" s="45">
        <f t="shared" si="85"/>
        <v>37.419662363455807</v>
      </c>
      <c r="Q628" s="45">
        <f t="shared" si="83"/>
        <v>1.0184216216216215</v>
      </c>
      <c r="S628" s="51">
        <f t="shared" si="84"/>
        <v>12.917880302539952</v>
      </c>
    </row>
    <row r="629" spans="1:19" x14ac:dyDescent="0.25">
      <c r="A629" s="72">
        <f t="shared" si="86"/>
        <v>40831</v>
      </c>
      <c r="B629" s="73" t="s">
        <v>0</v>
      </c>
      <c r="C629" s="73" t="s">
        <v>252</v>
      </c>
      <c r="D629" s="73" t="s">
        <v>117</v>
      </c>
      <c r="E629" s="73" t="s">
        <v>279</v>
      </c>
      <c r="F629" s="73" t="s">
        <v>280</v>
      </c>
      <c r="G629" s="73" t="s">
        <v>35</v>
      </c>
      <c r="H629" t="s">
        <v>37</v>
      </c>
      <c r="I629">
        <v>880</v>
      </c>
      <c r="J629" s="43">
        <v>3239</v>
      </c>
      <c r="K629" s="16">
        <v>0.35</v>
      </c>
      <c r="L629" s="16">
        <f t="shared" si="79"/>
        <v>32.164846077457796</v>
      </c>
      <c r="M629" s="16">
        <f t="shared" si="80"/>
        <v>0.87540540540540546</v>
      </c>
      <c r="N629" s="44">
        <f t="shared" si="81"/>
        <v>308</v>
      </c>
      <c r="O629" s="44">
        <f t="shared" si="82"/>
        <v>3547</v>
      </c>
      <c r="P629" s="45">
        <f t="shared" si="85"/>
        <v>35.22343594836147</v>
      </c>
      <c r="Q629" s="45">
        <f t="shared" si="83"/>
        <v>0.95864864864864863</v>
      </c>
      <c r="S629" s="51">
        <f t="shared" si="84"/>
        <v>9.2594874322326159</v>
      </c>
    </row>
    <row r="630" spans="1:19" x14ac:dyDescent="0.25">
      <c r="A630" s="72">
        <f t="shared" si="86"/>
        <v>40831</v>
      </c>
      <c r="B630" s="73" t="s">
        <v>0</v>
      </c>
      <c r="C630" s="73" t="s">
        <v>359</v>
      </c>
      <c r="D630" s="73" t="s">
        <v>235</v>
      </c>
      <c r="E630" s="73" t="s">
        <v>267</v>
      </c>
      <c r="F630" s="73" t="s">
        <v>241</v>
      </c>
      <c r="G630" s="73" t="s">
        <v>35</v>
      </c>
      <c r="H630" t="s">
        <v>37</v>
      </c>
      <c r="I630">
        <v>685</v>
      </c>
      <c r="J630" s="43">
        <v>3144</v>
      </c>
      <c r="K630" s="16">
        <v>0.35</v>
      </c>
      <c r="L630" s="16">
        <f t="shared" si="79"/>
        <v>31.221449851042699</v>
      </c>
      <c r="M630" s="16">
        <f t="shared" si="80"/>
        <v>0.84972972972972971</v>
      </c>
      <c r="N630" s="44">
        <f t="shared" si="81"/>
        <v>239.74999999999997</v>
      </c>
      <c r="O630" s="44">
        <f t="shared" si="82"/>
        <v>3383.75</v>
      </c>
      <c r="P630" s="45">
        <f t="shared" si="85"/>
        <v>33.602284011916581</v>
      </c>
      <c r="Q630" s="45">
        <f t="shared" si="83"/>
        <v>0.91452702702702704</v>
      </c>
      <c r="S630" s="51">
        <f t="shared" si="84"/>
        <v>7.0281981939238625</v>
      </c>
    </row>
    <row r="631" spans="1:19" x14ac:dyDescent="0.25">
      <c r="A631" s="72">
        <f t="shared" si="86"/>
        <v>40831</v>
      </c>
      <c r="B631" s="73" t="s">
        <v>0</v>
      </c>
      <c r="C631" s="73" t="s">
        <v>253</v>
      </c>
      <c r="D631" s="73" t="s">
        <v>243</v>
      </c>
      <c r="E631" s="73" t="s">
        <v>281</v>
      </c>
      <c r="F631" s="73" t="s">
        <v>282</v>
      </c>
      <c r="G631" s="73" t="s">
        <v>35</v>
      </c>
      <c r="H631" t="s">
        <v>38</v>
      </c>
      <c r="I631">
        <v>812</v>
      </c>
      <c r="J631" s="43">
        <v>3645</v>
      </c>
      <c r="K631" s="16">
        <v>0.47</v>
      </c>
      <c r="L631" s="16">
        <f t="shared" si="79"/>
        <v>36.196623634558094</v>
      </c>
      <c r="M631" s="16">
        <f t="shared" si="80"/>
        <v>0.98513513513513518</v>
      </c>
      <c r="N631" s="44">
        <f t="shared" si="81"/>
        <v>381.64</v>
      </c>
      <c r="O631" s="44">
        <f t="shared" si="82"/>
        <v>4026.64</v>
      </c>
      <c r="P631" s="45">
        <f t="shared" si="85"/>
        <v>39.986494538232371</v>
      </c>
      <c r="Q631" s="45">
        <f t="shared" si="83"/>
        <v>1.088281081081081</v>
      </c>
      <c r="S631" s="51">
        <f t="shared" si="84"/>
        <v>9.0674669815920197</v>
      </c>
    </row>
    <row r="632" spans="1:19" x14ac:dyDescent="0.25">
      <c r="A632" s="72">
        <f t="shared" si="86"/>
        <v>40831</v>
      </c>
      <c r="B632" s="73" t="s">
        <v>0</v>
      </c>
      <c r="C632" s="73" t="s">
        <v>236</v>
      </c>
      <c r="D632" s="73" t="s">
        <v>237</v>
      </c>
      <c r="E632" s="73" t="s">
        <v>279</v>
      </c>
      <c r="F632" s="73" t="s">
        <v>280</v>
      </c>
      <c r="G632" s="73" t="s">
        <v>35</v>
      </c>
      <c r="H632" t="s">
        <v>37</v>
      </c>
      <c r="I632">
        <v>1520</v>
      </c>
      <c r="J632" s="43">
        <v>4702</v>
      </c>
      <c r="K632" s="16">
        <v>0.35</v>
      </c>
      <c r="L632" s="16">
        <f t="shared" si="79"/>
        <v>46.693147964250244</v>
      </c>
      <c r="M632" s="16">
        <f t="shared" si="80"/>
        <v>1.2708108108108107</v>
      </c>
      <c r="N632" s="44">
        <f t="shared" si="81"/>
        <v>532</v>
      </c>
      <c r="O632" s="44">
        <f t="shared" si="82"/>
        <v>5234</v>
      </c>
      <c r="P632" s="45">
        <f t="shared" si="85"/>
        <v>51.976166832174776</v>
      </c>
      <c r="Q632" s="45">
        <f t="shared" si="83"/>
        <v>1.4145945945945946</v>
      </c>
      <c r="S632" s="51">
        <f t="shared" si="84"/>
        <v>9.3926347030054647</v>
      </c>
    </row>
    <row r="633" spans="1:19" x14ac:dyDescent="0.25">
      <c r="A633" s="72">
        <f t="shared" si="86"/>
        <v>40831</v>
      </c>
      <c r="B633" s="73" t="s">
        <v>0</v>
      </c>
      <c r="C633" s="73" t="s">
        <v>236</v>
      </c>
      <c r="D633" s="73" t="s">
        <v>237</v>
      </c>
      <c r="E633" s="73" t="s">
        <v>267</v>
      </c>
      <c r="F633" s="73" t="s">
        <v>241</v>
      </c>
      <c r="G633" s="73" t="s">
        <v>35</v>
      </c>
      <c r="H633" t="s">
        <v>37</v>
      </c>
      <c r="I633">
        <v>1583</v>
      </c>
      <c r="J633" s="43">
        <f>2856+2889</f>
        <v>5745</v>
      </c>
      <c r="K633" s="16">
        <v>0.35</v>
      </c>
      <c r="L633" s="16">
        <f t="shared" si="79"/>
        <v>57.050645481628599</v>
      </c>
      <c r="M633" s="16">
        <f t="shared" si="80"/>
        <v>1.5527027027027027</v>
      </c>
      <c r="N633" s="44">
        <f t="shared" si="81"/>
        <v>554.04999999999995</v>
      </c>
      <c r="O633" s="44">
        <f t="shared" si="82"/>
        <v>6299.05</v>
      </c>
      <c r="P633" s="45">
        <f t="shared" si="85"/>
        <v>62.55263157894737</v>
      </c>
      <c r="Q633" s="45">
        <f t="shared" si="83"/>
        <v>1.702445945945946</v>
      </c>
      <c r="S633" s="51">
        <f t="shared" si="84"/>
        <v>9.9946042129048571</v>
      </c>
    </row>
    <row r="634" spans="1:19" x14ac:dyDescent="0.25">
      <c r="A634" s="72">
        <f t="shared" si="86"/>
        <v>40831</v>
      </c>
      <c r="B634" s="73" t="s">
        <v>0</v>
      </c>
      <c r="C634" s="73" t="s">
        <v>358</v>
      </c>
      <c r="D634" s="73" t="s">
        <v>235</v>
      </c>
      <c r="E634" s="73" t="s">
        <v>279</v>
      </c>
      <c r="F634" s="73" t="s">
        <v>280</v>
      </c>
      <c r="G634" s="73" t="s">
        <v>35</v>
      </c>
      <c r="H634" t="s">
        <v>36</v>
      </c>
      <c r="I634">
        <v>1599</v>
      </c>
      <c r="J634" s="43">
        <v>4727</v>
      </c>
      <c r="K634" s="16">
        <v>0.36</v>
      </c>
      <c r="L634" s="16">
        <f t="shared" si="79"/>
        <v>46.941410129096326</v>
      </c>
      <c r="M634" s="16">
        <f t="shared" si="80"/>
        <v>1.2775675675675675</v>
      </c>
      <c r="N634" s="44">
        <f t="shared" si="81"/>
        <v>575.64</v>
      </c>
      <c r="O634" s="44">
        <f t="shared" si="82"/>
        <v>5302.64</v>
      </c>
      <c r="P634" s="45">
        <f t="shared" si="85"/>
        <v>52.657795431976169</v>
      </c>
      <c r="Q634" s="45">
        <f t="shared" si="83"/>
        <v>1.4331459459459461</v>
      </c>
      <c r="S634" s="51">
        <f t="shared" si="84"/>
        <v>10.521862012330608</v>
      </c>
    </row>
    <row r="635" spans="1:19" x14ac:dyDescent="0.25">
      <c r="A635" s="72">
        <f t="shared" si="86"/>
        <v>40831</v>
      </c>
      <c r="B635" s="73" t="s">
        <v>67</v>
      </c>
      <c r="C635" s="73" t="s">
        <v>250</v>
      </c>
      <c r="D635" s="73" t="s">
        <v>251</v>
      </c>
      <c r="E635" s="73" t="s">
        <v>279</v>
      </c>
      <c r="F635" s="73" t="s">
        <v>280</v>
      </c>
      <c r="G635" s="73" t="s">
        <v>35</v>
      </c>
      <c r="H635" t="s">
        <v>37</v>
      </c>
      <c r="I635">
        <v>1851</v>
      </c>
      <c r="J635" s="43">
        <v>4800</v>
      </c>
      <c r="K635" s="16">
        <v>0.35</v>
      </c>
      <c r="L635" s="16">
        <f t="shared" si="79"/>
        <v>47.666335650446868</v>
      </c>
      <c r="M635" s="16">
        <f t="shared" si="80"/>
        <v>1.2108108108108109</v>
      </c>
      <c r="N635" s="44">
        <f t="shared" si="81"/>
        <v>647.84999999999991</v>
      </c>
      <c r="O635" s="44">
        <f t="shared" si="82"/>
        <v>5447.85</v>
      </c>
      <c r="P635" s="45">
        <f t="shared" si="85"/>
        <v>54.099801390268127</v>
      </c>
      <c r="Q635" s="45">
        <f t="shared" si="83"/>
        <v>1.3742324324324326</v>
      </c>
      <c r="S635" s="51">
        <f t="shared" si="84"/>
        <v>15.520162513014402</v>
      </c>
    </row>
    <row r="636" spans="1:19" x14ac:dyDescent="0.25">
      <c r="A636" s="72">
        <f t="shared" si="86"/>
        <v>40831</v>
      </c>
      <c r="B636" s="73" t="s">
        <v>67</v>
      </c>
      <c r="C636" s="73" t="s">
        <v>238</v>
      </c>
      <c r="D636" s="73" t="s">
        <v>239</v>
      </c>
      <c r="E636" s="73" t="s">
        <v>283</v>
      </c>
      <c r="F636" s="73" t="s">
        <v>284</v>
      </c>
      <c r="G636" s="73" t="s">
        <v>35</v>
      </c>
      <c r="H636" t="s">
        <v>37</v>
      </c>
      <c r="I636">
        <v>1695</v>
      </c>
      <c r="J636" s="43">
        <v>4760</v>
      </c>
      <c r="K636" s="16">
        <v>0.35</v>
      </c>
      <c r="L636" s="16">
        <f t="shared" si="79"/>
        <v>47.269116186693147</v>
      </c>
      <c r="M636" s="16">
        <f t="shared" si="80"/>
        <v>1.2007207207207207</v>
      </c>
      <c r="N636" s="44">
        <f t="shared" si="81"/>
        <v>593.25</v>
      </c>
      <c r="O636" s="44">
        <f t="shared" si="82"/>
        <v>5353.25</v>
      </c>
      <c r="P636" s="45">
        <f t="shared" si="85"/>
        <v>53.160377358490564</v>
      </c>
      <c r="Q636" s="45">
        <f t="shared" si="83"/>
        <v>1.3503693693693695</v>
      </c>
      <c r="S636" s="51">
        <f t="shared" si="84"/>
        <v>15.152134398829809</v>
      </c>
    </row>
    <row r="637" spans="1:19" x14ac:dyDescent="0.25">
      <c r="A637" s="72">
        <f t="shared" si="86"/>
        <v>40831</v>
      </c>
      <c r="B637" s="73" t="s">
        <v>67</v>
      </c>
      <c r="C637" s="73" t="s">
        <v>242</v>
      </c>
      <c r="D637" s="73" t="s">
        <v>243</v>
      </c>
      <c r="E637" s="73" t="s">
        <v>265</v>
      </c>
      <c r="F637" s="73" t="s">
        <v>266</v>
      </c>
      <c r="G637" s="73" t="s">
        <v>35</v>
      </c>
      <c r="H637" t="s">
        <v>36</v>
      </c>
      <c r="I637">
        <v>1006</v>
      </c>
      <c r="J637" s="43">
        <v>2877</v>
      </c>
      <c r="K637" s="16">
        <v>0.36</v>
      </c>
      <c r="L637" s="16">
        <f t="shared" si="79"/>
        <v>28.570009930486592</v>
      </c>
      <c r="M637" s="16">
        <f t="shared" si="80"/>
        <v>0.72572972972972971</v>
      </c>
      <c r="N637" s="44">
        <f t="shared" si="81"/>
        <v>362.15999999999997</v>
      </c>
      <c r="O637" s="44">
        <f t="shared" si="82"/>
        <v>3239.16</v>
      </c>
      <c r="P637" s="45">
        <f t="shared" si="85"/>
        <v>32.166434955312809</v>
      </c>
      <c r="Q637" s="45">
        <f t="shared" si="83"/>
        <v>0.81708540540540542</v>
      </c>
      <c r="S637" s="51">
        <f t="shared" si="84"/>
        <v>13.333426636063361</v>
      </c>
    </row>
    <row r="638" spans="1:19" x14ac:dyDescent="0.25">
      <c r="A638" s="72">
        <f t="shared" si="86"/>
        <v>40831</v>
      </c>
      <c r="B638" s="73" t="s">
        <v>67</v>
      </c>
      <c r="C638" s="73" t="s">
        <v>254</v>
      </c>
      <c r="D638" s="73" t="s">
        <v>255</v>
      </c>
      <c r="E638" s="73" t="s">
        <v>267</v>
      </c>
      <c r="F638" s="73" t="s">
        <v>241</v>
      </c>
      <c r="G638" s="73" t="s">
        <v>35</v>
      </c>
      <c r="H638" t="s">
        <v>37</v>
      </c>
      <c r="I638">
        <v>988</v>
      </c>
      <c r="J638" s="43">
        <v>3310</v>
      </c>
      <c r="K638" s="16">
        <v>0.35</v>
      </c>
      <c r="L638" s="16">
        <f t="shared" si="79"/>
        <v>32.869910625620655</v>
      </c>
      <c r="M638" s="16">
        <f t="shared" si="80"/>
        <v>0.83495495495495498</v>
      </c>
      <c r="N638" s="44">
        <f t="shared" si="81"/>
        <v>345.79999999999995</v>
      </c>
      <c r="O638" s="44">
        <f t="shared" si="82"/>
        <v>3655.8</v>
      </c>
      <c r="P638" s="45">
        <f t="shared" si="85"/>
        <v>36.303872889771597</v>
      </c>
      <c r="Q638" s="45">
        <f t="shared" si="83"/>
        <v>0.92218378378378385</v>
      </c>
      <c r="S638" s="51">
        <f t="shared" si="84"/>
        <v>13.36376378362958</v>
      </c>
    </row>
    <row r="639" spans="1:19" x14ac:dyDescent="0.25">
      <c r="A639" s="72">
        <f t="shared" si="86"/>
        <v>40831</v>
      </c>
      <c r="B639" s="73" t="s">
        <v>67</v>
      </c>
      <c r="C639" s="73" t="s">
        <v>246</v>
      </c>
      <c r="D639" s="73" t="s">
        <v>247</v>
      </c>
      <c r="E639" s="73" t="s">
        <v>240</v>
      </c>
      <c r="F639" s="73" t="s">
        <v>241</v>
      </c>
      <c r="G639" s="73" t="s">
        <v>35</v>
      </c>
      <c r="H639" t="s">
        <v>36</v>
      </c>
      <c r="I639">
        <v>787</v>
      </c>
      <c r="J639" s="43">
        <v>3430</v>
      </c>
      <c r="K639" s="16">
        <v>0.36</v>
      </c>
      <c r="L639" s="16">
        <f t="shared" si="79"/>
        <v>34.061569016881826</v>
      </c>
      <c r="M639" s="16">
        <f t="shared" si="80"/>
        <v>0.86522522522522527</v>
      </c>
      <c r="N639" s="44">
        <f t="shared" si="81"/>
        <v>283.32</v>
      </c>
      <c r="O639" s="44">
        <f t="shared" si="82"/>
        <v>3713.32</v>
      </c>
      <c r="P639" s="45">
        <f t="shared" si="85"/>
        <v>36.875074478649452</v>
      </c>
      <c r="Q639" s="45">
        <f t="shared" si="83"/>
        <v>0.93669333333333338</v>
      </c>
      <c r="S639" s="51">
        <f t="shared" si="84"/>
        <v>6.9609351146137755</v>
      </c>
    </row>
    <row r="640" spans="1:19" x14ac:dyDescent="0.25">
      <c r="A640" s="72">
        <f t="shared" si="86"/>
        <v>40831</v>
      </c>
      <c r="B640" s="73" t="s">
        <v>67</v>
      </c>
      <c r="C640" s="73" t="s">
        <v>250</v>
      </c>
      <c r="D640" s="73" t="s">
        <v>251</v>
      </c>
      <c r="E640" s="73" t="s">
        <v>283</v>
      </c>
      <c r="F640" s="73" t="s">
        <v>284</v>
      </c>
      <c r="G640" s="73" t="s">
        <v>35</v>
      </c>
      <c r="H640" t="s">
        <v>37</v>
      </c>
      <c r="I640">
        <v>1836</v>
      </c>
      <c r="J640" s="43">
        <v>4800</v>
      </c>
      <c r="K640" s="16">
        <v>0.35</v>
      </c>
      <c r="L640" s="16">
        <f t="shared" si="79"/>
        <v>47.666335650446868</v>
      </c>
      <c r="M640" s="16">
        <f t="shared" si="80"/>
        <v>1.2108108108108109</v>
      </c>
      <c r="N640" s="44">
        <f t="shared" si="81"/>
        <v>642.59999999999991</v>
      </c>
      <c r="O640" s="44">
        <f t="shared" si="82"/>
        <v>5442.6</v>
      </c>
      <c r="P640" s="45">
        <f t="shared" si="85"/>
        <v>54.047666335650447</v>
      </c>
      <c r="Q640" s="45">
        <f t="shared" si="83"/>
        <v>1.3729081081081083</v>
      </c>
      <c r="S640" s="51">
        <f t="shared" si="84"/>
        <v>15.566899105633759</v>
      </c>
    </row>
    <row r="641" spans="1:20" x14ac:dyDescent="0.25">
      <c r="A641" s="72">
        <f t="shared" si="86"/>
        <v>40831</v>
      </c>
      <c r="B641" s="73" t="s">
        <v>67</v>
      </c>
      <c r="C641" s="73" t="s">
        <v>256</v>
      </c>
      <c r="D641" s="73" t="s">
        <v>247</v>
      </c>
      <c r="E641" s="73" t="s">
        <v>285</v>
      </c>
      <c r="F641" s="73" t="s">
        <v>264</v>
      </c>
      <c r="G641" s="73" t="s">
        <v>35</v>
      </c>
      <c r="H641" t="s">
        <v>37</v>
      </c>
      <c r="I641">
        <v>1899</v>
      </c>
      <c r="J641" s="43">
        <v>4200</v>
      </c>
      <c r="K641" s="16">
        <v>0.35</v>
      </c>
      <c r="L641" s="16">
        <f t="shared" si="79"/>
        <v>41.708043694141011</v>
      </c>
      <c r="M641" s="16">
        <f t="shared" si="80"/>
        <v>1.0594594594594595</v>
      </c>
      <c r="N641" s="44">
        <f t="shared" si="81"/>
        <v>664.65</v>
      </c>
      <c r="O641" s="44">
        <f t="shared" si="82"/>
        <v>4864.6499999999996</v>
      </c>
      <c r="P641" s="45">
        <f t="shared" si="85"/>
        <v>48.308341608738822</v>
      </c>
      <c r="Q641" s="45">
        <f t="shared" si="83"/>
        <v>1.2271189189189189</v>
      </c>
      <c r="S641" s="51">
        <f t="shared" si="84"/>
        <v>15.36983851803717</v>
      </c>
    </row>
    <row r="642" spans="1:20" x14ac:dyDescent="0.25">
      <c r="A642" s="72">
        <f t="shared" si="86"/>
        <v>40831</v>
      </c>
      <c r="B642" s="73" t="s">
        <v>18</v>
      </c>
      <c r="C642" s="73" t="s">
        <v>238</v>
      </c>
      <c r="D642" s="73" t="s">
        <v>239</v>
      </c>
      <c r="E642" s="73" t="s">
        <v>283</v>
      </c>
      <c r="F642" s="73" t="s">
        <v>284</v>
      </c>
      <c r="G642" s="73" t="s">
        <v>35</v>
      </c>
      <c r="H642" t="s">
        <v>37</v>
      </c>
      <c r="I642">
        <v>1695</v>
      </c>
      <c r="J642" s="43">
        <v>5040</v>
      </c>
      <c r="K642" s="16">
        <v>0.35</v>
      </c>
      <c r="L642" s="16">
        <f t="shared" ref="L642:L705" si="87">J642/100.7</f>
        <v>50.049652432969211</v>
      </c>
      <c r="M642" s="16">
        <f t="shared" ref="M642:M705" si="88">IF(B642="corn",J642/(111*2000/56),J642/(111*2000/60))</f>
        <v>1.3621621621621622</v>
      </c>
      <c r="N642" s="44">
        <f t="shared" ref="N642:N705" si="89">I642*K642</f>
        <v>593.25</v>
      </c>
      <c r="O642" s="44">
        <f t="shared" ref="O642:O705" si="90">J642+N642</f>
        <v>5633.25</v>
      </c>
      <c r="P642" s="45">
        <f t="shared" si="85"/>
        <v>55.940913604766635</v>
      </c>
      <c r="Q642" s="45">
        <f t="shared" ref="Q642:Q705" si="91">IF(B642="corn",O642/(111*2000/56),O642/(111*2000/60))</f>
        <v>1.5225</v>
      </c>
      <c r="S642" s="51">
        <f t="shared" si="84"/>
        <v>11.574913099022544</v>
      </c>
    </row>
    <row r="643" spans="1:20" x14ac:dyDescent="0.25">
      <c r="A643" s="72">
        <f t="shared" si="86"/>
        <v>40831</v>
      </c>
      <c r="B643" s="73" t="s">
        <v>18</v>
      </c>
      <c r="C643" s="73" t="s">
        <v>250</v>
      </c>
      <c r="D643" s="73" t="s">
        <v>251</v>
      </c>
      <c r="E643" s="73" t="s">
        <v>279</v>
      </c>
      <c r="F643" s="73" t="s">
        <v>280</v>
      </c>
      <c r="G643" s="73" t="s">
        <v>35</v>
      </c>
      <c r="H643" t="s">
        <v>37</v>
      </c>
      <c r="I643">
        <v>1851</v>
      </c>
      <c r="J643" s="43">
        <v>5030</v>
      </c>
      <c r="K643" s="16">
        <v>0.35</v>
      </c>
      <c r="L643" s="16">
        <f t="shared" si="87"/>
        <v>49.950347567030782</v>
      </c>
      <c r="M643" s="16">
        <f t="shared" si="88"/>
        <v>1.3594594594594596</v>
      </c>
      <c r="N643" s="44">
        <f t="shared" si="89"/>
        <v>647.84999999999991</v>
      </c>
      <c r="O643" s="44">
        <f t="shared" si="90"/>
        <v>5677.85</v>
      </c>
      <c r="P643" s="45">
        <f t="shared" si="85"/>
        <v>56.383813306852041</v>
      </c>
      <c r="Q643" s="45">
        <f t="shared" si="91"/>
        <v>1.5345540540540541</v>
      </c>
      <c r="S643" s="51">
        <f t="shared" si="84"/>
        <v>12.079124662204176</v>
      </c>
    </row>
    <row r="644" spans="1:20" x14ac:dyDescent="0.25">
      <c r="A644" s="72">
        <f t="shared" si="86"/>
        <v>40831</v>
      </c>
      <c r="B644" s="73" t="s">
        <v>18</v>
      </c>
      <c r="C644" s="73" t="s">
        <v>257</v>
      </c>
      <c r="D644" s="73" t="s">
        <v>237</v>
      </c>
      <c r="E644" s="73" t="s">
        <v>283</v>
      </c>
      <c r="F644" s="73" t="s">
        <v>284</v>
      </c>
      <c r="G644" s="73" t="s">
        <v>35</v>
      </c>
      <c r="H644" t="s">
        <v>37</v>
      </c>
      <c r="I644">
        <v>1507</v>
      </c>
      <c r="J644" s="43">
        <v>4930</v>
      </c>
      <c r="K644" s="16">
        <v>0.35</v>
      </c>
      <c r="L644" s="16">
        <f t="shared" si="87"/>
        <v>48.957298907646475</v>
      </c>
      <c r="M644" s="16">
        <f t="shared" si="88"/>
        <v>1.3324324324324324</v>
      </c>
      <c r="N644" s="44">
        <f t="shared" si="89"/>
        <v>527.44999999999993</v>
      </c>
      <c r="O644" s="44">
        <f t="shared" si="90"/>
        <v>5457.45</v>
      </c>
      <c r="P644" s="45">
        <f t="shared" si="85"/>
        <v>54.195134061569014</v>
      </c>
      <c r="Q644" s="45">
        <f t="shared" si="91"/>
        <v>1.4749864864864863</v>
      </c>
      <c r="S644" s="51">
        <f t="shared" si="84"/>
        <v>10.96866415481057</v>
      </c>
    </row>
    <row r="645" spans="1:20" x14ac:dyDescent="0.25">
      <c r="A645" s="72">
        <f t="shared" si="86"/>
        <v>40831</v>
      </c>
      <c r="B645" s="73" t="s">
        <v>18</v>
      </c>
      <c r="C645" s="73" t="s">
        <v>256</v>
      </c>
      <c r="D645" s="73" t="s">
        <v>247</v>
      </c>
      <c r="E645" s="73" t="s">
        <v>265</v>
      </c>
      <c r="F645" s="73" t="s">
        <v>266</v>
      </c>
      <c r="G645" s="73" t="s">
        <v>35</v>
      </c>
      <c r="H645" t="s">
        <v>36</v>
      </c>
      <c r="I645">
        <v>1160</v>
      </c>
      <c r="J645" s="43">
        <v>3710</v>
      </c>
      <c r="K645" s="16">
        <v>0.36</v>
      </c>
      <c r="L645" s="16">
        <f t="shared" si="87"/>
        <v>36.84210526315789</v>
      </c>
      <c r="M645" s="16">
        <f t="shared" si="88"/>
        <v>1.0027027027027027</v>
      </c>
      <c r="N645" s="44">
        <f t="shared" si="89"/>
        <v>417.59999999999997</v>
      </c>
      <c r="O645" s="44">
        <f t="shared" si="90"/>
        <v>4127.6000000000004</v>
      </c>
      <c r="P645" s="45">
        <f t="shared" si="85"/>
        <v>40.989076464746773</v>
      </c>
      <c r="Q645" s="45">
        <f t="shared" si="91"/>
        <v>1.1155675675675676</v>
      </c>
      <c r="S645" s="51">
        <f t="shared" si="84"/>
        <v>10.992793374206734</v>
      </c>
    </row>
    <row r="646" spans="1:20" x14ac:dyDescent="0.25">
      <c r="A646" s="72">
        <f t="shared" si="86"/>
        <v>40831</v>
      </c>
      <c r="B646" s="73" t="s">
        <v>18</v>
      </c>
      <c r="C646" s="73" t="s">
        <v>244</v>
      </c>
      <c r="D646" s="73" t="s">
        <v>245</v>
      </c>
      <c r="E646" s="73" t="s">
        <v>277</v>
      </c>
      <c r="F646" s="73" t="s">
        <v>278</v>
      </c>
      <c r="G646" s="73" t="s">
        <v>35</v>
      </c>
      <c r="H646" t="s">
        <v>38</v>
      </c>
      <c r="I646">
        <v>615</v>
      </c>
      <c r="J646" s="43">
        <v>2672</v>
      </c>
      <c r="K646" s="16">
        <v>0.47</v>
      </c>
      <c r="L646" s="16">
        <f t="shared" si="87"/>
        <v>26.53426017874876</v>
      </c>
      <c r="M646" s="16">
        <f t="shared" si="88"/>
        <v>0.72216216216216211</v>
      </c>
      <c r="N646" s="44">
        <f t="shared" si="89"/>
        <v>289.05</v>
      </c>
      <c r="O646" s="44">
        <f t="shared" si="90"/>
        <v>2961.05</v>
      </c>
      <c r="P646" s="45">
        <f t="shared" si="85"/>
        <v>29.404667328699109</v>
      </c>
      <c r="Q646" s="45">
        <f t="shared" si="91"/>
        <v>0.80028378378378384</v>
      </c>
      <c r="S646" s="51">
        <f t="shared" si="84"/>
        <v>10.3387241019526</v>
      </c>
    </row>
    <row r="647" spans="1:20" x14ac:dyDescent="0.25">
      <c r="A647" s="74">
        <f t="shared" si="86"/>
        <v>40831</v>
      </c>
      <c r="B647" s="75" t="s">
        <v>18</v>
      </c>
      <c r="C647" s="75" t="s">
        <v>258</v>
      </c>
      <c r="D647" s="75" t="s">
        <v>255</v>
      </c>
      <c r="E647" s="75" t="s">
        <v>279</v>
      </c>
      <c r="F647" s="75" t="s">
        <v>280</v>
      </c>
      <c r="G647" s="75" t="s">
        <v>35</v>
      </c>
      <c r="H647" s="76" t="s">
        <v>36</v>
      </c>
      <c r="I647" s="76">
        <v>1637</v>
      </c>
      <c r="J647" s="46">
        <v>4520</v>
      </c>
      <c r="K647" s="78">
        <v>0.36</v>
      </c>
      <c r="L647" s="78">
        <f t="shared" si="87"/>
        <v>44.885799404170804</v>
      </c>
      <c r="M647" s="78">
        <f t="shared" si="88"/>
        <v>1.2216216216216216</v>
      </c>
      <c r="N647" s="47">
        <f t="shared" si="89"/>
        <v>589.31999999999994</v>
      </c>
      <c r="O647" s="47">
        <f t="shared" si="90"/>
        <v>5109.32</v>
      </c>
      <c r="P647" s="48">
        <f t="shared" si="85"/>
        <v>50.738033763654414</v>
      </c>
      <c r="Q647" s="48">
        <f t="shared" si="91"/>
        <v>1.3808972972972973</v>
      </c>
      <c r="R647" s="76"/>
      <c r="S647" s="53">
        <f t="shared" si="84"/>
        <v>8.3709111579626025</v>
      </c>
      <c r="T647" s="76"/>
    </row>
    <row r="648" spans="1:20" x14ac:dyDescent="0.25">
      <c r="A648" s="72">
        <f t="shared" si="86"/>
        <v>40862</v>
      </c>
      <c r="B648" s="73" t="s">
        <v>0</v>
      </c>
      <c r="C648" s="73" t="s">
        <v>359</v>
      </c>
      <c r="D648" s="73" t="s">
        <v>235</v>
      </c>
      <c r="E648" s="73" t="s">
        <v>260</v>
      </c>
      <c r="F648" s="73" t="s">
        <v>261</v>
      </c>
      <c r="G648" s="73" t="s">
        <v>34</v>
      </c>
      <c r="H648" t="s">
        <v>36</v>
      </c>
      <c r="I648">
        <v>506</v>
      </c>
      <c r="J648" s="43">
        <v>2992</v>
      </c>
      <c r="K648" s="16">
        <v>0.35</v>
      </c>
      <c r="L648" s="16">
        <f t="shared" si="87"/>
        <v>29.712015888778549</v>
      </c>
      <c r="M648" s="16">
        <f t="shared" si="88"/>
        <v>0.8086486486486486</v>
      </c>
      <c r="N648" s="44">
        <f t="shared" si="89"/>
        <v>177.1</v>
      </c>
      <c r="O648" s="44">
        <f t="shared" si="90"/>
        <v>3169.1</v>
      </c>
      <c r="P648" s="45">
        <f>O648/100.7</f>
        <v>31.470705064548159</v>
      </c>
      <c r="Q648" s="45">
        <f t="shared" si="91"/>
        <v>0.85651351351351346</v>
      </c>
      <c r="S648" s="51">
        <f t="shared" si="84"/>
        <v>10.806917434143815</v>
      </c>
    </row>
    <row r="649" spans="1:20" x14ac:dyDescent="0.25">
      <c r="A649" s="72">
        <f t="shared" si="86"/>
        <v>40862</v>
      </c>
      <c r="B649" s="73" t="s">
        <v>0</v>
      </c>
      <c r="C649" s="73" t="s">
        <v>236</v>
      </c>
      <c r="D649" s="73" t="s">
        <v>237</v>
      </c>
      <c r="E649" s="73" t="s">
        <v>262</v>
      </c>
      <c r="F649" s="73" t="s">
        <v>251</v>
      </c>
      <c r="G649" s="73" t="s">
        <v>34</v>
      </c>
      <c r="H649" t="s">
        <v>37</v>
      </c>
      <c r="I649">
        <v>298</v>
      </c>
      <c r="J649" s="43">
        <f>-675+3772</f>
        <v>3097</v>
      </c>
      <c r="K649" s="16">
        <v>0.34</v>
      </c>
      <c r="L649" s="16">
        <f t="shared" si="87"/>
        <v>30.754716981132074</v>
      </c>
      <c r="M649" s="16">
        <f t="shared" si="88"/>
        <v>0.83702702702702703</v>
      </c>
      <c r="N649" s="44">
        <f t="shared" si="89"/>
        <v>101.32000000000001</v>
      </c>
      <c r="O649" s="44">
        <f t="shared" si="90"/>
        <v>3198.32</v>
      </c>
      <c r="P649" s="45">
        <f t="shared" ref="P649:P685" si="92">O649/100.7</f>
        <v>31.76087388282026</v>
      </c>
      <c r="Q649" s="45">
        <f t="shared" si="91"/>
        <v>0.86441081081081084</v>
      </c>
      <c r="S649" s="51">
        <f t="shared" si="84"/>
        <v>18.846288190135052</v>
      </c>
    </row>
    <row r="650" spans="1:20" x14ac:dyDescent="0.25">
      <c r="A650" s="72">
        <f t="shared" si="86"/>
        <v>40862</v>
      </c>
      <c r="B650" s="73" t="s">
        <v>0</v>
      </c>
      <c r="C650" s="73" t="s">
        <v>359</v>
      </c>
      <c r="D650" s="73" t="s">
        <v>235</v>
      </c>
      <c r="E650" s="73" t="s">
        <v>263</v>
      </c>
      <c r="F650" s="73" t="s">
        <v>264</v>
      </c>
      <c r="G650" s="73" t="s">
        <v>34</v>
      </c>
      <c r="H650" t="s">
        <v>37</v>
      </c>
      <c r="I650">
        <v>1530</v>
      </c>
      <c r="J650" s="43">
        <v>5710</v>
      </c>
      <c r="K650" s="16">
        <v>0.34</v>
      </c>
      <c r="L650" s="16">
        <f t="shared" si="87"/>
        <v>56.703078450844089</v>
      </c>
      <c r="M650" s="16">
        <f t="shared" si="88"/>
        <v>1.5432432432432432</v>
      </c>
      <c r="N650" s="44">
        <f t="shared" si="89"/>
        <v>520.20000000000005</v>
      </c>
      <c r="O650" s="44">
        <f t="shared" si="90"/>
        <v>6230.2</v>
      </c>
      <c r="P650" s="45">
        <f t="shared" si="92"/>
        <v>61.868917576961266</v>
      </c>
      <c r="Q650" s="45">
        <f t="shared" si="91"/>
        <v>1.6838378378378378</v>
      </c>
      <c r="S650" s="51">
        <f t="shared" si="84"/>
        <v>9.2078739329348522</v>
      </c>
    </row>
    <row r="651" spans="1:20" x14ac:dyDescent="0.25">
      <c r="A651" s="72">
        <f t="shared" si="86"/>
        <v>40862</v>
      </c>
      <c r="B651" s="73" t="s">
        <v>0</v>
      </c>
      <c r="C651" s="73" t="s">
        <v>359</v>
      </c>
      <c r="D651" s="73" t="s">
        <v>235</v>
      </c>
      <c r="E651" s="73" t="s">
        <v>265</v>
      </c>
      <c r="F651" s="73" t="s">
        <v>266</v>
      </c>
      <c r="G651" s="73" t="s">
        <v>34</v>
      </c>
      <c r="H651" t="s">
        <v>36</v>
      </c>
      <c r="I651">
        <v>890</v>
      </c>
      <c r="J651" s="43">
        <v>3492</v>
      </c>
      <c r="K651" s="16">
        <v>0.35</v>
      </c>
      <c r="L651" s="16">
        <f t="shared" si="87"/>
        <v>34.677259185700102</v>
      </c>
      <c r="M651" s="16">
        <f t="shared" si="88"/>
        <v>0.9437837837837838</v>
      </c>
      <c r="N651" s="44">
        <f t="shared" si="89"/>
        <v>311.5</v>
      </c>
      <c r="O651" s="44">
        <f t="shared" si="90"/>
        <v>3803.5</v>
      </c>
      <c r="P651" s="45">
        <f t="shared" si="92"/>
        <v>37.770605759682226</v>
      </c>
      <c r="Q651" s="45">
        <f t="shared" si="91"/>
        <v>1.027972972972973</v>
      </c>
      <c r="S651" s="51">
        <f t="shared" si="84"/>
        <v>11.008960102734733</v>
      </c>
    </row>
    <row r="652" spans="1:20" x14ac:dyDescent="0.25">
      <c r="A652" s="72">
        <f t="shared" si="86"/>
        <v>40862</v>
      </c>
      <c r="B652" s="73" t="s">
        <v>0</v>
      </c>
      <c r="C652" s="73" t="s">
        <v>238</v>
      </c>
      <c r="D652" s="73" t="s">
        <v>239</v>
      </c>
      <c r="E652" s="73" t="s">
        <v>267</v>
      </c>
      <c r="F652" s="73" t="s">
        <v>241</v>
      </c>
      <c r="G652" s="73" t="s">
        <v>34</v>
      </c>
      <c r="H652" t="s">
        <v>37</v>
      </c>
      <c r="I652">
        <v>1256</v>
      </c>
      <c r="J652" s="43">
        <f>109+5301</f>
        <v>5410</v>
      </c>
      <c r="K652" s="16">
        <v>0.34</v>
      </c>
      <c r="L652" s="16">
        <f t="shared" si="87"/>
        <v>53.72393247269116</v>
      </c>
      <c r="M652" s="16">
        <f t="shared" si="88"/>
        <v>1.4621621621621621</v>
      </c>
      <c r="N652" s="44">
        <f t="shared" si="89"/>
        <v>427.04</v>
      </c>
      <c r="O652" s="44">
        <f t="shared" si="90"/>
        <v>5837.04</v>
      </c>
      <c r="P652" s="45">
        <f t="shared" si="92"/>
        <v>57.964647467725918</v>
      </c>
      <c r="Q652" s="45">
        <f t="shared" si="91"/>
        <v>1.5775783783783783</v>
      </c>
      <c r="S652" s="51">
        <f t="shared" si="84"/>
        <v>5.7227933665152442</v>
      </c>
    </row>
    <row r="653" spans="1:20" x14ac:dyDescent="0.25">
      <c r="A653" s="72">
        <f t="shared" si="86"/>
        <v>40862</v>
      </c>
      <c r="B653" s="73" t="s">
        <v>0</v>
      </c>
      <c r="C653" s="73" t="s">
        <v>358</v>
      </c>
      <c r="D653" s="73" t="s">
        <v>235</v>
      </c>
      <c r="E653" s="73" t="s">
        <v>267</v>
      </c>
      <c r="F653" s="73" t="s">
        <v>241</v>
      </c>
      <c r="G653" s="73" t="s">
        <v>34</v>
      </c>
      <c r="H653" t="s">
        <v>36</v>
      </c>
      <c r="I653">
        <v>975</v>
      </c>
      <c r="J653" s="43">
        <v>3760</v>
      </c>
      <c r="K653" s="16">
        <v>0.35</v>
      </c>
      <c r="L653" s="16">
        <f t="shared" si="87"/>
        <v>37.338629592850047</v>
      </c>
      <c r="M653" s="16">
        <f t="shared" si="88"/>
        <v>1.0162162162162163</v>
      </c>
      <c r="N653" s="44">
        <f t="shared" si="89"/>
        <v>341.25</v>
      </c>
      <c r="O653" s="44">
        <f t="shared" si="90"/>
        <v>4101.25</v>
      </c>
      <c r="P653" s="45">
        <f t="shared" si="92"/>
        <v>40.727408142999003</v>
      </c>
      <c r="Q653" s="45">
        <f t="shared" si="91"/>
        <v>1.1084459459459459</v>
      </c>
      <c r="S653" s="51">
        <f t="shared" si="84"/>
        <v>10.583080552746882</v>
      </c>
    </row>
    <row r="654" spans="1:20" x14ac:dyDescent="0.25">
      <c r="A654" s="72">
        <f t="shared" si="86"/>
        <v>40862</v>
      </c>
      <c r="B654" s="73" t="s">
        <v>0</v>
      </c>
      <c r="C654" s="73" t="s">
        <v>240</v>
      </c>
      <c r="D654" s="73" t="s">
        <v>241</v>
      </c>
      <c r="E654" s="73" t="s">
        <v>263</v>
      </c>
      <c r="F654" s="73" t="s">
        <v>264</v>
      </c>
      <c r="G654" s="73" t="s">
        <v>34</v>
      </c>
      <c r="H654" t="s">
        <v>36</v>
      </c>
      <c r="I654">
        <v>1357</v>
      </c>
      <c r="J654" s="43">
        <v>3959</v>
      </c>
      <c r="K654" s="16">
        <v>0.35</v>
      </c>
      <c r="L654" s="16">
        <f t="shared" si="87"/>
        <v>39.314796425024824</v>
      </c>
      <c r="M654" s="16">
        <f t="shared" si="88"/>
        <v>1.07</v>
      </c>
      <c r="N654" s="44">
        <f t="shared" si="89"/>
        <v>474.95</v>
      </c>
      <c r="O654" s="44">
        <f t="shared" si="90"/>
        <v>4433.95</v>
      </c>
      <c r="P654" s="45">
        <f t="shared" si="92"/>
        <v>44.0312810327706</v>
      </c>
      <c r="Q654" s="45">
        <f t="shared" si="91"/>
        <v>1.1983648648648648</v>
      </c>
      <c r="S654" s="51">
        <f t="shared" si="84"/>
        <v>11.610772549582272</v>
      </c>
    </row>
    <row r="655" spans="1:20" x14ac:dyDescent="0.25">
      <c r="A655" s="72">
        <f t="shared" si="86"/>
        <v>40862</v>
      </c>
      <c r="B655" s="73" t="s">
        <v>67</v>
      </c>
      <c r="C655" s="73" t="s">
        <v>242</v>
      </c>
      <c r="D655" s="73" t="s">
        <v>243</v>
      </c>
      <c r="E655" s="73" t="s">
        <v>265</v>
      </c>
      <c r="F655" s="73" t="s">
        <v>266</v>
      </c>
      <c r="G655" s="73" t="s">
        <v>34</v>
      </c>
      <c r="H655" t="s">
        <v>36</v>
      </c>
      <c r="I655">
        <v>1006</v>
      </c>
      <c r="J655" s="43">
        <v>3062</v>
      </c>
      <c r="K655" s="16">
        <v>0.35</v>
      </c>
      <c r="L655" s="16">
        <f t="shared" si="87"/>
        <v>30.407149950347566</v>
      </c>
      <c r="M655" s="16">
        <f t="shared" si="88"/>
        <v>0.77239639639639646</v>
      </c>
      <c r="N655" s="44">
        <f t="shared" si="89"/>
        <v>352.09999999999997</v>
      </c>
      <c r="O655" s="44">
        <f t="shared" si="90"/>
        <v>3414.1</v>
      </c>
      <c r="P655" s="45">
        <f t="shared" si="92"/>
        <v>33.903674280039723</v>
      </c>
      <c r="Q655" s="45">
        <f t="shared" si="91"/>
        <v>0.86121441441441438</v>
      </c>
      <c r="S655" s="51">
        <f t="shared" si="84"/>
        <v>14.451126710514849</v>
      </c>
    </row>
    <row r="656" spans="1:20" x14ac:dyDescent="0.25">
      <c r="A656" s="72">
        <f t="shared" si="86"/>
        <v>40862</v>
      </c>
      <c r="B656" s="73" t="s">
        <v>67</v>
      </c>
      <c r="C656" s="73" t="s">
        <v>244</v>
      </c>
      <c r="D656" s="73" t="s">
        <v>245</v>
      </c>
      <c r="E656" s="73" t="s">
        <v>268</v>
      </c>
      <c r="F656" s="73" t="s">
        <v>269</v>
      </c>
      <c r="G656" s="73" t="s">
        <v>34</v>
      </c>
      <c r="H656" t="s">
        <v>38</v>
      </c>
      <c r="I656">
        <v>866</v>
      </c>
      <c r="J656" s="43">
        <v>3942</v>
      </c>
      <c r="K656" s="16">
        <v>0.46</v>
      </c>
      <c r="L656" s="16">
        <f t="shared" si="87"/>
        <v>39.145978152929494</v>
      </c>
      <c r="M656" s="16">
        <f t="shared" si="88"/>
        <v>0.99437837837837839</v>
      </c>
      <c r="N656" s="44">
        <f t="shared" si="89"/>
        <v>398.36</v>
      </c>
      <c r="O656" s="44">
        <f t="shared" si="90"/>
        <v>4340.3599999999997</v>
      </c>
      <c r="P656" s="45">
        <f t="shared" si="92"/>
        <v>43.101886792452824</v>
      </c>
      <c r="Q656" s="45">
        <f t="shared" si="91"/>
        <v>1.0948655855855856</v>
      </c>
      <c r="S656" s="51">
        <f t="shared" si="84"/>
        <v>9.3884834065889535</v>
      </c>
    </row>
    <row r="657" spans="1:19" x14ac:dyDescent="0.25">
      <c r="A657" s="72">
        <f t="shared" si="86"/>
        <v>40862</v>
      </c>
      <c r="B657" s="73" t="s">
        <v>67</v>
      </c>
      <c r="C657" s="73" t="s">
        <v>246</v>
      </c>
      <c r="D657" s="73" t="s">
        <v>247</v>
      </c>
      <c r="E657" s="73" t="s">
        <v>270</v>
      </c>
      <c r="F657" s="73" t="s">
        <v>247</v>
      </c>
      <c r="G657" s="73" t="s">
        <v>34</v>
      </c>
      <c r="H657" t="s">
        <v>36</v>
      </c>
      <c r="I657">
        <v>213</v>
      </c>
      <c r="J657" s="43">
        <v>1934</v>
      </c>
      <c r="K657" s="16">
        <v>0.35</v>
      </c>
      <c r="L657" s="16">
        <f t="shared" si="87"/>
        <v>19.20556107249255</v>
      </c>
      <c r="M657" s="16">
        <f t="shared" si="88"/>
        <v>0.48785585585585589</v>
      </c>
      <c r="N657" s="44">
        <f t="shared" si="89"/>
        <v>74.55</v>
      </c>
      <c r="O657" s="44">
        <f t="shared" si="90"/>
        <v>2008.55</v>
      </c>
      <c r="P657" s="45">
        <f t="shared" si="92"/>
        <v>19.945878848063554</v>
      </c>
      <c r="Q657" s="45">
        <f t="shared" si="91"/>
        <v>0.50666126126126121</v>
      </c>
      <c r="S657" s="51">
        <f t="shared" si="84"/>
        <v>6.8826794238004307</v>
      </c>
    </row>
    <row r="658" spans="1:19" x14ac:dyDescent="0.25">
      <c r="A658" s="72">
        <f t="shared" si="86"/>
        <v>40862</v>
      </c>
      <c r="B658" s="73" t="s">
        <v>67</v>
      </c>
      <c r="C658" s="73" t="s">
        <v>248</v>
      </c>
      <c r="D658" s="73" t="s">
        <v>249</v>
      </c>
      <c r="E658" s="73" t="s">
        <v>271</v>
      </c>
      <c r="F658" s="73" t="s">
        <v>272</v>
      </c>
      <c r="G658" s="73" t="s">
        <v>34</v>
      </c>
      <c r="H658" t="s">
        <v>38</v>
      </c>
      <c r="I658">
        <v>650</v>
      </c>
      <c r="J658" s="43">
        <v>3381</v>
      </c>
      <c r="K658" s="16">
        <v>0.46</v>
      </c>
      <c r="L658" s="16">
        <f t="shared" si="87"/>
        <v>33.574975173783514</v>
      </c>
      <c r="M658" s="16">
        <f t="shared" si="88"/>
        <v>0.8528648648648649</v>
      </c>
      <c r="N658" s="44">
        <f t="shared" si="89"/>
        <v>299</v>
      </c>
      <c r="O658" s="44">
        <f t="shared" si="90"/>
        <v>3680</v>
      </c>
      <c r="P658" s="45">
        <f t="shared" si="92"/>
        <v>36.544190665342597</v>
      </c>
      <c r="Q658" s="45">
        <f t="shared" si="91"/>
        <v>0.92828828828828835</v>
      </c>
      <c r="S658" s="51">
        <f t="shared" si="84"/>
        <v>9.7852028639618069</v>
      </c>
    </row>
    <row r="659" spans="1:19" x14ac:dyDescent="0.25">
      <c r="A659" s="72">
        <f t="shared" si="86"/>
        <v>40862</v>
      </c>
      <c r="B659" s="73" t="s">
        <v>67</v>
      </c>
      <c r="C659" s="73" t="s">
        <v>248</v>
      </c>
      <c r="D659" s="73" t="s">
        <v>249</v>
      </c>
      <c r="E659" s="73" t="s">
        <v>273</v>
      </c>
      <c r="F659" s="73" t="s">
        <v>274</v>
      </c>
      <c r="G659" s="73" t="s">
        <v>34</v>
      </c>
      <c r="H659" t="s">
        <v>38</v>
      </c>
      <c r="I659">
        <v>417</v>
      </c>
      <c r="J659" s="43">
        <v>2833</v>
      </c>
      <c r="K659" s="16">
        <v>0.46</v>
      </c>
      <c r="L659" s="16">
        <f t="shared" si="87"/>
        <v>28.133068520357497</v>
      </c>
      <c r="M659" s="16">
        <f t="shared" si="88"/>
        <v>0.71463063063063059</v>
      </c>
      <c r="N659" s="44">
        <f t="shared" si="89"/>
        <v>191.82000000000002</v>
      </c>
      <c r="O659" s="44">
        <f t="shared" si="90"/>
        <v>3024.82</v>
      </c>
      <c r="P659" s="45">
        <f t="shared" si="92"/>
        <v>30.037934458788481</v>
      </c>
      <c r="Q659" s="45">
        <f t="shared" si="91"/>
        <v>0.76301765765765772</v>
      </c>
      <c r="S659" s="51">
        <f t="shared" si="84"/>
        <v>5.7599787418533888</v>
      </c>
    </row>
    <row r="660" spans="1:19" x14ac:dyDescent="0.25">
      <c r="A660" s="72">
        <f t="shared" si="86"/>
        <v>40862</v>
      </c>
      <c r="B660" s="73" t="s">
        <v>67</v>
      </c>
      <c r="C660" s="73" t="s">
        <v>246</v>
      </c>
      <c r="D660" s="73" t="s">
        <v>247</v>
      </c>
      <c r="E660" s="73" t="s">
        <v>275</v>
      </c>
      <c r="F660" s="73" t="s">
        <v>276</v>
      </c>
      <c r="G660" s="73" t="s">
        <v>34</v>
      </c>
      <c r="H660" t="s">
        <v>36</v>
      </c>
      <c r="I660">
        <v>626</v>
      </c>
      <c r="J660" s="43">
        <v>3074</v>
      </c>
      <c r="K660" s="16">
        <v>0.35</v>
      </c>
      <c r="L660" s="16">
        <f t="shared" si="87"/>
        <v>30.526315789473685</v>
      </c>
      <c r="M660" s="16">
        <f t="shared" si="88"/>
        <v>0.77542342342342341</v>
      </c>
      <c r="N660" s="44">
        <f t="shared" si="89"/>
        <v>219.1</v>
      </c>
      <c r="O660" s="44">
        <f t="shared" si="90"/>
        <v>3293.1</v>
      </c>
      <c r="P660" s="45">
        <f t="shared" si="92"/>
        <v>32.702085402184707</v>
      </c>
      <c r="Q660" s="45">
        <f t="shared" si="91"/>
        <v>0.83069189189189185</v>
      </c>
      <c r="S660" s="51">
        <f t="shared" si="84"/>
        <v>8.1683867534702692</v>
      </c>
    </row>
    <row r="661" spans="1:19" x14ac:dyDescent="0.25">
      <c r="A661" s="72">
        <f t="shared" si="86"/>
        <v>40862</v>
      </c>
      <c r="B661" s="73" t="s">
        <v>67</v>
      </c>
      <c r="C661" s="73" t="s">
        <v>246</v>
      </c>
      <c r="D661" s="73" t="s">
        <v>247</v>
      </c>
      <c r="E661" s="73" t="s">
        <v>263</v>
      </c>
      <c r="F661" s="73" t="s">
        <v>264</v>
      </c>
      <c r="G661" s="73" t="s">
        <v>34</v>
      </c>
      <c r="H661" t="s">
        <v>36</v>
      </c>
      <c r="I661">
        <v>1823</v>
      </c>
      <c r="J661" s="43">
        <v>4985</v>
      </c>
      <c r="K661" s="16">
        <v>0.35</v>
      </c>
      <c r="L661" s="16">
        <f t="shared" si="87"/>
        <v>49.503475670307843</v>
      </c>
      <c r="M661" s="16">
        <f t="shared" si="88"/>
        <v>1.2574774774774775</v>
      </c>
      <c r="N661" s="44">
        <f t="shared" si="89"/>
        <v>638.04999999999995</v>
      </c>
      <c r="O661" s="44">
        <f t="shared" si="90"/>
        <v>5623.05</v>
      </c>
      <c r="P661" s="45">
        <f t="shared" si="92"/>
        <v>55.839622641509436</v>
      </c>
      <c r="Q661" s="45">
        <f t="shared" si="91"/>
        <v>1.4184270270270272</v>
      </c>
      <c r="S661" s="51">
        <f t="shared" si="84"/>
        <v>20.101625191428283</v>
      </c>
    </row>
    <row r="662" spans="1:19" x14ac:dyDescent="0.25">
      <c r="A662" s="72">
        <f t="shared" si="86"/>
        <v>40862</v>
      </c>
      <c r="B662" s="73" t="s">
        <v>18</v>
      </c>
      <c r="C662" s="73" t="s">
        <v>250</v>
      </c>
      <c r="D662" s="73" t="s">
        <v>251</v>
      </c>
      <c r="E662" s="73" t="s">
        <v>265</v>
      </c>
      <c r="F662" s="73" t="s">
        <v>266</v>
      </c>
      <c r="G662" s="73" t="s">
        <v>34</v>
      </c>
      <c r="H662" t="s">
        <v>39</v>
      </c>
      <c r="I662">
        <v>1295</v>
      </c>
      <c r="J662" s="43">
        <v>3349</v>
      </c>
      <c r="K662" s="16">
        <v>0.29899999999999999</v>
      </c>
      <c r="L662" s="16">
        <f t="shared" si="87"/>
        <v>33.257199602780538</v>
      </c>
      <c r="M662" s="16">
        <f t="shared" si="88"/>
        <v>0.9051351351351351</v>
      </c>
      <c r="N662" s="44">
        <f t="shared" si="89"/>
        <v>387.20499999999998</v>
      </c>
      <c r="O662" s="44">
        <f t="shared" si="90"/>
        <v>3736.2049999999999</v>
      </c>
      <c r="P662" s="45">
        <f t="shared" si="92"/>
        <v>37.102333664349551</v>
      </c>
      <c r="Q662" s="45">
        <f t="shared" si="91"/>
        <v>1.009785135135135</v>
      </c>
      <c r="S662" s="51">
        <f t="shared" si="84"/>
        <v>7.3678432848849118</v>
      </c>
    </row>
    <row r="663" spans="1:19" x14ac:dyDescent="0.25">
      <c r="A663" s="72">
        <f t="shared" si="86"/>
        <v>40862</v>
      </c>
      <c r="B663" s="73" t="s">
        <v>18</v>
      </c>
      <c r="C663" s="73" t="s">
        <v>244</v>
      </c>
      <c r="D663" s="73" t="s">
        <v>245</v>
      </c>
      <c r="E663" s="73" t="s">
        <v>277</v>
      </c>
      <c r="F663" s="73" t="s">
        <v>278</v>
      </c>
      <c r="G663" s="73" t="s">
        <v>34</v>
      </c>
      <c r="H663" t="s">
        <v>38</v>
      </c>
      <c r="I663">
        <v>615</v>
      </c>
      <c r="J663" s="43">
        <v>3497</v>
      </c>
      <c r="K663" s="16">
        <v>0.46</v>
      </c>
      <c r="L663" s="16">
        <f t="shared" si="87"/>
        <v>34.726911618669313</v>
      </c>
      <c r="M663" s="16">
        <f t="shared" si="88"/>
        <v>0.94513513513513514</v>
      </c>
      <c r="N663" s="44">
        <f t="shared" si="89"/>
        <v>282.90000000000003</v>
      </c>
      <c r="O663" s="44">
        <f t="shared" si="90"/>
        <v>3779.9</v>
      </c>
      <c r="P663" s="45">
        <f t="shared" si="92"/>
        <v>37.53624627606753</v>
      </c>
      <c r="Q663" s="45">
        <f t="shared" si="91"/>
        <v>1.0215945945945946</v>
      </c>
      <c r="S663" s="51">
        <f t="shared" ref="S663:S686" si="93">((O663/O207)-1)*100</f>
        <v>23.179951769536601</v>
      </c>
    </row>
    <row r="664" spans="1:19" x14ac:dyDescent="0.25">
      <c r="A664" s="72">
        <f t="shared" si="86"/>
        <v>40862</v>
      </c>
      <c r="B664" s="73" t="s">
        <v>18</v>
      </c>
      <c r="C664" s="73" t="s">
        <v>248</v>
      </c>
      <c r="D664" s="73" t="s">
        <v>249</v>
      </c>
      <c r="E664" s="73" t="s">
        <v>268</v>
      </c>
      <c r="F664" s="73" t="s">
        <v>269</v>
      </c>
      <c r="G664" s="73" t="s">
        <v>34</v>
      </c>
      <c r="H664" t="s">
        <v>38</v>
      </c>
      <c r="I664">
        <v>872</v>
      </c>
      <c r="J664" s="43">
        <v>4453</v>
      </c>
      <c r="K664" s="16">
        <v>0.46</v>
      </c>
      <c r="L664" s="16">
        <f t="shared" si="87"/>
        <v>44.220456802383318</v>
      </c>
      <c r="M664" s="16">
        <f t="shared" si="88"/>
        <v>1.2035135135135135</v>
      </c>
      <c r="N664" s="44">
        <f t="shared" si="89"/>
        <v>401.12</v>
      </c>
      <c r="O664" s="44">
        <f t="shared" si="90"/>
        <v>4854.12</v>
      </c>
      <c r="P664" s="45">
        <f t="shared" si="92"/>
        <v>48.203773584905655</v>
      </c>
      <c r="Q664" s="45">
        <f t="shared" si="91"/>
        <v>1.3119243243243244</v>
      </c>
      <c r="S664" s="51">
        <f t="shared" si="93"/>
        <v>20.172902101364599</v>
      </c>
    </row>
    <row r="665" spans="1:19" x14ac:dyDescent="0.25">
      <c r="A665" s="72">
        <f t="shared" si="86"/>
        <v>40862</v>
      </c>
      <c r="B665" s="73" t="s">
        <v>18</v>
      </c>
      <c r="C665" s="73" t="s">
        <v>248</v>
      </c>
      <c r="D665" s="73" t="s">
        <v>249</v>
      </c>
      <c r="E665" s="73" t="s">
        <v>277</v>
      </c>
      <c r="F665" s="73" t="s">
        <v>278</v>
      </c>
      <c r="G665" s="73" t="s">
        <v>34</v>
      </c>
      <c r="H665" t="s">
        <v>38</v>
      </c>
      <c r="I665">
        <v>417</v>
      </c>
      <c r="J665" s="43">
        <v>3189</v>
      </c>
      <c r="K665" s="16">
        <v>0.46</v>
      </c>
      <c r="L665" s="16">
        <f t="shared" si="87"/>
        <v>31.668321747765638</v>
      </c>
      <c r="M665" s="16">
        <f t="shared" si="88"/>
        <v>0.86189189189189186</v>
      </c>
      <c r="N665" s="44">
        <f t="shared" si="89"/>
        <v>191.82000000000002</v>
      </c>
      <c r="O665" s="44">
        <f t="shared" si="90"/>
        <v>3380.82</v>
      </c>
      <c r="P665" s="45">
        <f t="shared" si="92"/>
        <v>33.573187686196626</v>
      </c>
      <c r="Q665" s="45">
        <f t="shared" si="91"/>
        <v>0.91373513513513516</v>
      </c>
      <c r="S665" s="51">
        <f t="shared" si="93"/>
        <v>24.611880224689298</v>
      </c>
    </row>
    <row r="666" spans="1:19" x14ac:dyDescent="0.25">
      <c r="A666" s="72">
        <f t="shared" si="86"/>
        <v>40862</v>
      </c>
      <c r="B666" s="73" t="s">
        <v>18</v>
      </c>
      <c r="C666" s="73" t="s">
        <v>242</v>
      </c>
      <c r="D666" s="73" t="s">
        <v>243</v>
      </c>
      <c r="E666" s="73" t="s">
        <v>265</v>
      </c>
      <c r="F666" s="73" t="s">
        <v>266</v>
      </c>
      <c r="G666" s="73" t="s">
        <v>34</v>
      </c>
      <c r="H666" t="s">
        <v>36</v>
      </c>
      <c r="I666">
        <v>1006</v>
      </c>
      <c r="J666" s="43">
        <v>3406</v>
      </c>
      <c r="K666" s="16">
        <v>0.35</v>
      </c>
      <c r="L666" s="16">
        <f t="shared" si="87"/>
        <v>33.823237338629589</v>
      </c>
      <c r="M666" s="16">
        <f t="shared" si="88"/>
        <v>0.92054054054054057</v>
      </c>
      <c r="N666" s="44">
        <f t="shared" si="89"/>
        <v>352.09999999999997</v>
      </c>
      <c r="O666" s="44">
        <f t="shared" si="90"/>
        <v>3758.1</v>
      </c>
      <c r="P666" s="45">
        <f t="shared" si="92"/>
        <v>37.319761668321746</v>
      </c>
      <c r="Q666" s="45">
        <f t="shared" si="91"/>
        <v>1.0157027027027026</v>
      </c>
      <c r="S666" s="51">
        <f t="shared" si="93"/>
        <v>12.956940445203212</v>
      </c>
    </row>
    <row r="667" spans="1:19" x14ac:dyDescent="0.25">
      <c r="A667" s="72">
        <f t="shared" si="86"/>
        <v>40862</v>
      </c>
      <c r="B667" s="73" t="s">
        <v>0</v>
      </c>
      <c r="C667" s="73" t="s">
        <v>252</v>
      </c>
      <c r="D667" s="73" t="s">
        <v>117</v>
      </c>
      <c r="E667" s="73" t="s">
        <v>279</v>
      </c>
      <c r="F667" s="73" t="s">
        <v>280</v>
      </c>
      <c r="G667" s="73" t="s">
        <v>35</v>
      </c>
      <c r="H667" t="s">
        <v>37</v>
      </c>
      <c r="I667">
        <v>880</v>
      </c>
      <c r="J667" s="43">
        <v>3239</v>
      </c>
      <c r="K667" s="16">
        <v>0.34</v>
      </c>
      <c r="L667" s="16">
        <f t="shared" si="87"/>
        <v>32.164846077457796</v>
      </c>
      <c r="M667" s="16">
        <f t="shared" si="88"/>
        <v>0.87540540540540546</v>
      </c>
      <c r="N667" s="44">
        <f t="shared" si="89"/>
        <v>299.20000000000005</v>
      </c>
      <c r="O667" s="44">
        <f t="shared" si="90"/>
        <v>3538.2</v>
      </c>
      <c r="P667" s="45">
        <f t="shared" si="92"/>
        <v>35.136047666335649</v>
      </c>
      <c r="Q667" s="45">
        <f t="shared" si="91"/>
        <v>0.95627027027027023</v>
      </c>
      <c r="S667" s="51">
        <f t="shared" si="93"/>
        <v>8.9884179398718409</v>
      </c>
    </row>
    <row r="668" spans="1:19" x14ac:dyDescent="0.25">
      <c r="A668" s="72">
        <f t="shared" si="86"/>
        <v>40862</v>
      </c>
      <c r="B668" s="73" t="s">
        <v>0</v>
      </c>
      <c r="C668" s="73" t="s">
        <v>359</v>
      </c>
      <c r="D668" s="73" t="s">
        <v>235</v>
      </c>
      <c r="E668" s="73" t="s">
        <v>267</v>
      </c>
      <c r="F668" s="73" t="s">
        <v>241</v>
      </c>
      <c r="G668" s="73" t="s">
        <v>35</v>
      </c>
      <c r="H668" t="s">
        <v>37</v>
      </c>
      <c r="I668">
        <v>685</v>
      </c>
      <c r="J668" s="43">
        <v>3144</v>
      </c>
      <c r="K668" s="16">
        <v>0.34</v>
      </c>
      <c r="L668" s="16">
        <f t="shared" si="87"/>
        <v>31.221449851042699</v>
      </c>
      <c r="M668" s="16">
        <f t="shared" si="88"/>
        <v>0.84972972972972971</v>
      </c>
      <c r="N668" s="44">
        <f t="shared" si="89"/>
        <v>232.9</v>
      </c>
      <c r="O668" s="44">
        <f t="shared" si="90"/>
        <v>3376.9</v>
      </c>
      <c r="P668" s="45">
        <f t="shared" si="92"/>
        <v>33.53426017874876</v>
      </c>
      <c r="Q668" s="45">
        <f t="shared" si="91"/>
        <v>0.91267567567567565</v>
      </c>
      <c r="S668" s="51">
        <f t="shared" si="93"/>
        <v>6.811532318008573</v>
      </c>
    </row>
    <row r="669" spans="1:19" x14ac:dyDescent="0.25">
      <c r="A669" s="72">
        <f t="shared" si="86"/>
        <v>40862</v>
      </c>
      <c r="B669" s="73" t="s">
        <v>0</v>
      </c>
      <c r="C669" s="73" t="s">
        <v>253</v>
      </c>
      <c r="D669" s="73" t="s">
        <v>243</v>
      </c>
      <c r="E669" s="73" t="s">
        <v>281</v>
      </c>
      <c r="F669" s="73" t="s">
        <v>282</v>
      </c>
      <c r="G669" s="73" t="s">
        <v>35</v>
      </c>
      <c r="H669" t="s">
        <v>38</v>
      </c>
      <c r="I669">
        <v>812</v>
      </c>
      <c r="J669" s="43">
        <v>3645</v>
      </c>
      <c r="K669" s="16">
        <v>0.46</v>
      </c>
      <c r="L669" s="16">
        <f t="shared" si="87"/>
        <v>36.196623634558094</v>
      </c>
      <c r="M669" s="16">
        <f t="shared" si="88"/>
        <v>0.98513513513513518</v>
      </c>
      <c r="N669" s="44">
        <f t="shared" si="89"/>
        <v>373.52000000000004</v>
      </c>
      <c r="O669" s="44">
        <f t="shared" si="90"/>
        <v>4018.52</v>
      </c>
      <c r="P669" s="45">
        <f t="shared" si="92"/>
        <v>39.905858987090369</v>
      </c>
      <c r="Q669" s="45">
        <f t="shared" si="91"/>
        <v>1.0860864864864865</v>
      </c>
      <c r="S669" s="51">
        <f t="shared" si="93"/>
        <v>8.8475248382937632</v>
      </c>
    </row>
    <row r="670" spans="1:19" x14ac:dyDescent="0.25">
      <c r="A670" s="72">
        <f t="shared" si="86"/>
        <v>40862</v>
      </c>
      <c r="B670" s="73" t="s">
        <v>0</v>
      </c>
      <c r="C670" s="73" t="s">
        <v>236</v>
      </c>
      <c r="D670" s="73" t="s">
        <v>237</v>
      </c>
      <c r="E670" s="73" t="s">
        <v>279</v>
      </c>
      <c r="F670" s="73" t="s">
        <v>280</v>
      </c>
      <c r="G670" s="73" t="s">
        <v>35</v>
      </c>
      <c r="H670" t="s">
        <v>37</v>
      </c>
      <c r="I670">
        <v>1520</v>
      </c>
      <c r="J670" s="43">
        <v>4702</v>
      </c>
      <c r="K670" s="16">
        <v>0.34</v>
      </c>
      <c r="L670" s="16">
        <f t="shared" si="87"/>
        <v>46.693147964250244</v>
      </c>
      <c r="M670" s="16">
        <f t="shared" si="88"/>
        <v>1.2708108108108107</v>
      </c>
      <c r="N670" s="44">
        <f t="shared" si="89"/>
        <v>516.80000000000007</v>
      </c>
      <c r="O670" s="44">
        <f t="shared" si="90"/>
        <v>5218.8</v>
      </c>
      <c r="P670" s="45">
        <f t="shared" si="92"/>
        <v>51.825223435948359</v>
      </c>
      <c r="Q670" s="45">
        <f t="shared" si="91"/>
        <v>1.4104864864864866</v>
      </c>
      <c r="S670" s="51">
        <f t="shared" si="93"/>
        <v>9.0749487940475539</v>
      </c>
    </row>
    <row r="671" spans="1:19" x14ac:dyDescent="0.25">
      <c r="A671" s="72">
        <f t="shared" si="86"/>
        <v>40862</v>
      </c>
      <c r="B671" s="73" t="s">
        <v>0</v>
      </c>
      <c r="C671" s="73" t="s">
        <v>236</v>
      </c>
      <c r="D671" s="73" t="s">
        <v>237</v>
      </c>
      <c r="E671" s="73" t="s">
        <v>267</v>
      </c>
      <c r="F671" s="73" t="s">
        <v>241</v>
      </c>
      <c r="G671" s="73" t="s">
        <v>35</v>
      </c>
      <c r="H671" t="s">
        <v>37</v>
      </c>
      <c r="I671">
        <v>1583</v>
      </c>
      <c r="J671" s="43">
        <f>2856+2889</f>
        <v>5745</v>
      </c>
      <c r="K671" s="16">
        <v>0.34</v>
      </c>
      <c r="L671" s="16">
        <f t="shared" si="87"/>
        <v>57.050645481628599</v>
      </c>
      <c r="M671" s="16">
        <f t="shared" si="88"/>
        <v>1.5527027027027027</v>
      </c>
      <c r="N671" s="44">
        <f t="shared" si="89"/>
        <v>538.22</v>
      </c>
      <c r="O671" s="44">
        <f t="shared" si="90"/>
        <v>6283.22</v>
      </c>
      <c r="P671" s="45">
        <f t="shared" si="92"/>
        <v>62.395431976166833</v>
      </c>
      <c r="Q671" s="45">
        <f t="shared" si="91"/>
        <v>1.6981675675675676</v>
      </c>
      <c r="S671" s="51">
        <f t="shared" si="93"/>
        <v>9.7181792623662222</v>
      </c>
    </row>
    <row r="672" spans="1:19" x14ac:dyDescent="0.25">
      <c r="A672" s="72">
        <f t="shared" si="86"/>
        <v>40862</v>
      </c>
      <c r="B672" s="73" t="s">
        <v>0</v>
      </c>
      <c r="C672" s="73" t="s">
        <v>358</v>
      </c>
      <c r="D672" s="73" t="s">
        <v>235</v>
      </c>
      <c r="E672" s="73" t="s">
        <v>279</v>
      </c>
      <c r="F672" s="73" t="s">
        <v>280</v>
      </c>
      <c r="G672" s="73" t="s">
        <v>35</v>
      </c>
      <c r="H672" t="s">
        <v>36</v>
      </c>
      <c r="I672">
        <v>1599</v>
      </c>
      <c r="J672" s="43">
        <v>4727</v>
      </c>
      <c r="K672" s="16">
        <v>0.35</v>
      </c>
      <c r="L672" s="16">
        <f t="shared" si="87"/>
        <v>46.941410129096326</v>
      </c>
      <c r="M672" s="16">
        <f t="shared" si="88"/>
        <v>1.2775675675675675</v>
      </c>
      <c r="N672" s="44">
        <f t="shared" si="89"/>
        <v>559.65</v>
      </c>
      <c r="O672" s="44">
        <f t="shared" si="90"/>
        <v>5286.65</v>
      </c>
      <c r="P672" s="45">
        <f t="shared" si="92"/>
        <v>52.499006951340611</v>
      </c>
      <c r="Q672" s="45">
        <f t="shared" si="91"/>
        <v>1.4288243243243242</v>
      </c>
      <c r="S672" s="51">
        <f t="shared" si="93"/>
        <v>10.557046151787075</v>
      </c>
    </row>
    <row r="673" spans="1:20" x14ac:dyDescent="0.25">
      <c r="A673" s="72">
        <f t="shared" si="86"/>
        <v>40862</v>
      </c>
      <c r="B673" s="73" t="s">
        <v>67</v>
      </c>
      <c r="C673" s="73" t="s">
        <v>250</v>
      </c>
      <c r="D673" s="73" t="s">
        <v>251</v>
      </c>
      <c r="E673" s="73" t="s">
        <v>279</v>
      </c>
      <c r="F673" s="73" t="s">
        <v>280</v>
      </c>
      <c r="G673" s="73" t="s">
        <v>35</v>
      </c>
      <c r="H673" t="s">
        <v>37</v>
      </c>
      <c r="I673">
        <v>1851</v>
      </c>
      <c r="J673" s="43">
        <v>4800</v>
      </c>
      <c r="K673" s="16">
        <v>0.34</v>
      </c>
      <c r="L673" s="16">
        <f t="shared" si="87"/>
        <v>47.666335650446868</v>
      </c>
      <c r="M673" s="16">
        <f t="shared" si="88"/>
        <v>1.2108108108108109</v>
      </c>
      <c r="N673" s="44">
        <f t="shared" si="89"/>
        <v>629.34</v>
      </c>
      <c r="O673" s="44">
        <f t="shared" si="90"/>
        <v>5429.34</v>
      </c>
      <c r="P673" s="45">
        <f t="shared" si="92"/>
        <v>53.915988083416089</v>
      </c>
      <c r="Q673" s="45">
        <f t="shared" si="91"/>
        <v>1.3695632432432434</v>
      </c>
      <c r="S673" s="51">
        <f t="shared" si="93"/>
        <v>13.20724030584266</v>
      </c>
    </row>
    <row r="674" spans="1:20" x14ac:dyDescent="0.25">
      <c r="A674" s="72">
        <f t="shared" si="86"/>
        <v>40862</v>
      </c>
      <c r="B674" s="73" t="s">
        <v>67</v>
      </c>
      <c r="C674" s="73" t="s">
        <v>238</v>
      </c>
      <c r="D674" s="73" t="s">
        <v>239</v>
      </c>
      <c r="E674" s="73" t="s">
        <v>283</v>
      </c>
      <c r="F674" s="73" t="s">
        <v>284</v>
      </c>
      <c r="G674" s="73" t="s">
        <v>35</v>
      </c>
      <c r="H674" t="s">
        <v>37</v>
      </c>
      <c r="I674">
        <v>1695</v>
      </c>
      <c r="J674" s="43">
        <v>4760</v>
      </c>
      <c r="K674" s="16">
        <v>0.34</v>
      </c>
      <c r="L674" s="16">
        <f t="shared" si="87"/>
        <v>47.269116186693147</v>
      </c>
      <c r="M674" s="16">
        <f t="shared" si="88"/>
        <v>1.2007207207207207</v>
      </c>
      <c r="N674" s="44">
        <f t="shared" si="89"/>
        <v>576.30000000000007</v>
      </c>
      <c r="O674" s="44">
        <f t="shared" si="90"/>
        <v>5336.3</v>
      </c>
      <c r="P674" s="45">
        <f t="shared" si="92"/>
        <v>52.992055610724925</v>
      </c>
      <c r="Q674" s="45">
        <f t="shared" si="91"/>
        <v>1.3460936936936938</v>
      </c>
      <c r="S674" s="51">
        <f t="shared" si="93"/>
        <v>12.845617856349856</v>
      </c>
    </row>
    <row r="675" spans="1:20" x14ac:dyDescent="0.25">
      <c r="A675" s="72">
        <f t="shared" si="86"/>
        <v>40862</v>
      </c>
      <c r="B675" s="73" t="s">
        <v>67</v>
      </c>
      <c r="C675" s="73" t="s">
        <v>242</v>
      </c>
      <c r="D675" s="73" t="s">
        <v>243</v>
      </c>
      <c r="E675" s="73" t="s">
        <v>265</v>
      </c>
      <c r="F675" s="73" t="s">
        <v>266</v>
      </c>
      <c r="G675" s="73" t="s">
        <v>35</v>
      </c>
      <c r="H675" t="s">
        <v>36</v>
      </c>
      <c r="I675">
        <v>1006</v>
      </c>
      <c r="J675" s="43">
        <v>2877</v>
      </c>
      <c r="K675" s="16">
        <v>0.35</v>
      </c>
      <c r="L675" s="16">
        <f t="shared" si="87"/>
        <v>28.570009930486592</v>
      </c>
      <c r="M675" s="16">
        <f t="shared" si="88"/>
        <v>0.72572972972972971</v>
      </c>
      <c r="N675" s="44">
        <f t="shared" si="89"/>
        <v>352.09999999999997</v>
      </c>
      <c r="O675" s="44">
        <f t="shared" si="90"/>
        <v>3229.1</v>
      </c>
      <c r="P675" s="45">
        <f t="shared" si="92"/>
        <v>32.066534260178749</v>
      </c>
      <c r="Q675" s="45">
        <f t="shared" si="91"/>
        <v>0.81454774774774774</v>
      </c>
      <c r="S675" s="51">
        <f t="shared" si="93"/>
        <v>13.380524013174067</v>
      </c>
    </row>
    <row r="676" spans="1:20" x14ac:dyDescent="0.25">
      <c r="A676" s="72">
        <f t="shared" si="86"/>
        <v>40862</v>
      </c>
      <c r="B676" s="73" t="s">
        <v>67</v>
      </c>
      <c r="C676" s="73" t="s">
        <v>254</v>
      </c>
      <c r="D676" s="73" t="s">
        <v>255</v>
      </c>
      <c r="E676" s="73" t="s">
        <v>267</v>
      </c>
      <c r="F676" s="73" t="s">
        <v>241</v>
      </c>
      <c r="G676" s="73" t="s">
        <v>35</v>
      </c>
      <c r="H676" t="s">
        <v>37</v>
      </c>
      <c r="I676">
        <v>988</v>
      </c>
      <c r="J676" s="43">
        <v>3310</v>
      </c>
      <c r="K676" s="16">
        <v>0.34</v>
      </c>
      <c r="L676" s="16">
        <f t="shared" si="87"/>
        <v>32.869910625620655</v>
      </c>
      <c r="M676" s="16">
        <f t="shared" si="88"/>
        <v>0.83495495495495498</v>
      </c>
      <c r="N676" s="44">
        <f t="shared" si="89"/>
        <v>335.92</v>
      </c>
      <c r="O676" s="44">
        <f t="shared" si="90"/>
        <v>3645.92</v>
      </c>
      <c r="P676" s="45">
        <f t="shared" si="92"/>
        <v>36.205759682224432</v>
      </c>
      <c r="Q676" s="45">
        <f t="shared" si="91"/>
        <v>0.9196915315315316</v>
      </c>
      <c r="S676" s="51">
        <f t="shared" si="93"/>
        <v>10.320620665448255</v>
      </c>
    </row>
    <row r="677" spans="1:20" x14ac:dyDescent="0.25">
      <c r="A677" s="72">
        <f t="shared" si="86"/>
        <v>40862</v>
      </c>
      <c r="B677" s="73" t="s">
        <v>67</v>
      </c>
      <c r="C677" s="73" t="s">
        <v>246</v>
      </c>
      <c r="D677" s="73" t="s">
        <v>247</v>
      </c>
      <c r="E677" s="73" t="s">
        <v>240</v>
      </c>
      <c r="F677" s="73" t="s">
        <v>241</v>
      </c>
      <c r="G677" s="73" t="s">
        <v>35</v>
      </c>
      <c r="H677" t="s">
        <v>36</v>
      </c>
      <c r="I677">
        <v>787</v>
      </c>
      <c r="J677" s="43">
        <v>3430</v>
      </c>
      <c r="K677" s="16">
        <v>0.35</v>
      </c>
      <c r="L677" s="16">
        <f t="shared" si="87"/>
        <v>34.061569016881826</v>
      </c>
      <c r="M677" s="16">
        <f t="shared" si="88"/>
        <v>0.86522522522522527</v>
      </c>
      <c r="N677" s="44">
        <f t="shared" si="89"/>
        <v>275.45</v>
      </c>
      <c r="O677" s="44">
        <f t="shared" si="90"/>
        <v>3705.45</v>
      </c>
      <c r="P677" s="45">
        <f t="shared" si="92"/>
        <v>36.796921549155904</v>
      </c>
      <c r="Q677" s="45">
        <f t="shared" si="91"/>
        <v>0.93470810810810812</v>
      </c>
      <c r="S677" s="51">
        <f t="shared" si="93"/>
        <v>6.9767509000256966</v>
      </c>
    </row>
    <row r="678" spans="1:20" x14ac:dyDescent="0.25">
      <c r="A678" s="72">
        <f t="shared" si="86"/>
        <v>40862</v>
      </c>
      <c r="B678" s="73" t="s">
        <v>67</v>
      </c>
      <c r="C678" s="73" t="s">
        <v>250</v>
      </c>
      <c r="D678" s="73" t="s">
        <v>251</v>
      </c>
      <c r="E678" s="73" t="s">
        <v>283</v>
      </c>
      <c r="F678" s="73" t="s">
        <v>284</v>
      </c>
      <c r="G678" s="73" t="s">
        <v>35</v>
      </c>
      <c r="H678" t="s">
        <v>37</v>
      </c>
      <c r="I678">
        <v>1836</v>
      </c>
      <c r="J678" s="43">
        <v>4800</v>
      </c>
      <c r="K678" s="16">
        <v>0.34</v>
      </c>
      <c r="L678" s="16">
        <f t="shared" si="87"/>
        <v>47.666335650446868</v>
      </c>
      <c r="M678" s="16">
        <f t="shared" si="88"/>
        <v>1.2108108108108109</v>
      </c>
      <c r="N678" s="44">
        <f t="shared" si="89"/>
        <v>624.24</v>
      </c>
      <c r="O678" s="44">
        <f t="shared" si="90"/>
        <v>5424.24</v>
      </c>
      <c r="P678" s="45">
        <f t="shared" si="92"/>
        <v>53.865342601787482</v>
      </c>
      <c r="Q678" s="45">
        <f t="shared" si="91"/>
        <v>1.3682767567567566</v>
      </c>
      <c r="S678" s="51">
        <f t="shared" si="93"/>
        <v>13.253213292466004</v>
      </c>
    </row>
    <row r="679" spans="1:20" x14ac:dyDescent="0.25">
      <c r="A679" s="72">
        <f t="shared" si="86"/>
        <v>40862</v>
      </c>
      <c r="B679" s="73" t="s">
        <v>67</v>
      </c>
      <c r="C679" s="73" t="s">
        <v>256</v>
      </c>
      <c r="D679" s="73" t="s">
        <v>247</v>
      </c>
      <c r="E679" s="73" t="s">
        <v>285</v>
      </c>
      <c r="F679" s="73" t="s">
        <v>264</v>
      </c>
      <c r="G679" s="73" t="s">
        <v>35</v>
      </c>
      <c r="H679" t="s">
        <v>37</v>
      </c>
      <c r="I679">
        <v>1899</v>
      </c>
      <c r="J679" s="43">
        <v>4200</v>
      </c>
      <c r="K679" s="16">
        <v>0.34</v>
      </c>
      <c r="L679" s="16">
        <f t="shared" si="87"/>
        <v>41.708043694141011</v>
      </c>
      <c r="M679" s="16">
        <f t="shared" si="88"/>
        <v>1.0594594594594595</v>
      </c>
      <c r="N679" s="44">
        <f t="shared" si="89"/>
        <v>645.66000000000008</v>
      </c>
      <c r="O679" s="44">
        <f t="shared" si="90"/>
        <v>4845.66</v>
      </c>
      <c r="P679" s="45">
        <f t="shared" si="92"/>
        <v>48.119761668321743</v>
      </c>
      <c r="Q679" s="45">
        <f t="shared" si="91"/>
        <v>1.2223286486486487</v>
      </c>
      <c r="S679" s="51">
        <f t="shared" si="93"/>
        <v>12.779728946578327</v>
      </c>
    </row>
    <row r="680" spans="1:20" x14ac:dyDescent="0.25">
      <c r="A680" s="72">
        <f t="shared" si="86"/>
        <v>40862</v>
      </c>
      <c r="B680" s="73" t="s">
        <v>18</v>
      </c>
      <c r="C680" s="73" t="s">
        <v>238</v>
      </c>
      <c r="D680" s="73" t="s">
        <v>239</v>
      </c>
      <c r="E680" s="73" t="s">
        <v>283</v>
      </c>
      <c r="F680" s="73" t="s">
        <v>284</v>
      </c>
      <c r="G680" s="73" t="s">
        <v>35</v>
      </c>
      <c r="H680" t="s">
        <v>37</v>
      </c>
      <c r="I680">
        <v>1695</v>
      </c>
      <c r="J680" s="43">
        <v>5040</v>
      </c>
      <c r="K680" s="16">
        <v>0.34</v>
      </c>
      <c r="L680" s="16">
        <f t="shared" si="87"/>
        <v>50.049652432969211</v>
      </c>
      <c r="M680" s="16">
        <f t="shared" si="88"/>
        <v>1.3621621621621622</v>
      </c>
      <c r="N680" s="44">
        <f t="shared" si="89"/>
        <v>576.30000000000007</v>
      </c>
      <c r="O680" s="44">
        <f t="shared" si="90"/>
        <v>5616.3</v>
      </c>
      <c r="P680" s="45">
        <f t="shared" si="92"/>
        <v>55.772591857000997</v>
      </c>
      <c r="Q680" s="45">
        <f t="shared" si="91"/>
        <v>1.5179189189189191</v>
      </c>
      <c r="S680" s="51">
        <f t="shared" si="93"/>
        <v>11.239193083573484</v>
      </c>
    </row>
    <row r="681" spans="1:20" x14ac:dyDescent="0.25">
      <c r="A681" s="72">
        <f t="shared" ref="A681:A744" si="94">IF(B681&lt;&gt;"", DATE(2010, ROUNDUP((ROW(A681)-1)*(1/38), 0)+5, 15), "")</f>
        <v>40862</v>
      </c>
      <c r="B681" s="73" t="s">
        <v>18</v>
      </c>
      <c r="C681" s="73" t="s">
        <v>250</v>
      </c>
      <c r="D681" s="73" t="s">
        <v>251</v>
      </c>
      <c r="E681" s="73" t="s">
        <v>279</v>
      </c>
      <c r="F681" s="73" t="s">
        <v>280</v>
      </c>
      <c r="G681" s="73" t="s">
        <v>35</v>
      </c>
      <c r="H681" t="s">
        <v>37</v>
      </c>
      <c r="I681">
        <v>1851</v>
      </c>
      <c r="J681" s="43">
        <v>5030</v>
      </c>
      <c r="K681" s="16">
        <v>0.34</v>
      </c>
      <c r="L681" s="16">
        <f t="shared" si="87"/>
        <v>49.950347567030782</v>
      </c>
      <c r="M681" s="16">
        <f t="shared" si="88"/>
        <v>1.3594594594594596</v>
      </c>
      <c r="N681" s="44">
        <f t="shared" si="89"/>
        <v>629.34</v>
      </c>
      <c r="O681" s="44">
        <f t="shared" si="90"/>
        <v>5659.34</v>
      </c>
      <c r="P681" s="45">
        <f t="shared" si="92"/>
        <v>56.2</v>
      </c>
      <c r="Q681" s="45">
        <f t="shared" si="91"/>
        <v>1.5295513513513515</v>
      </c>
      <c r="S681" s="51">
        <f t="shared" si="93"/>
        <v>11.713742590205545</v>
      </c>
    </row>
    <row r="682" spans="1:20" x14ac:dyDescent="0.25">
      <c r="A682" s="72">
        <f t="shared" si="94"/>
        <v>40862</v>
      </c>
      <c r="B682" s="73" t="s">
        <v>18</v>
      </c>
      <c r="C682" s="73" t="s">
        <v>257</v>
      </c>
      <c r="D682" s="73" t="s">
        <v>237</v>
      </c>
      <c r="E682" s="73" t="s">
        <v>283</v>
      </c>
      <c r="F682" s="73" t="s">
        <v>284</v>
      </c>
      <c r="G682" s="73" t="s">
        <v>35</v>
      </c>
      <c r="H682" t="s">
        <v>37</v>
      </c>
      <c r="I682">
        <v>1507</v>
      </c>
      <c r="J682" s="43">
        <v>4930</v>
      </c>
      <c r="K682" s="16">
        <v>0.34</v>
      </c>
      <c r="L682" s="16">
        <f t="shared" si="87"/>
        <v>48.957298907646475</v>
      </c>
      <c r="M682" s="16">
        <f t="shared" si="88"/>
        <v>1.3324324324324324</v>
      </c>
      <c r="N682" s="44">
        <f t="shared" si="89"/>
        <v>512.38</v>
      </c>
      <c r="O682" s="44">
        <f t="shared" si="90"/>
        <v>5442.38</v>
      </c>
      <c r="P682" s="45">
        <f t="shared" si="92"/>
        <v>54.045481628599802</v>
      </c>
      <c r="Q682" s="45">
        <f t="shared" si="91"/>
        <v>1.4709135135135136</v>
      </c>
      <c r="S682" s="51">
        <f t="shared" si="93"/>
        <v>10.662239401709229</v>
      </c>
    </row>
    <row r="683" spans="1:20" x14ac:dyDescent="0.25">
      <c r="A683" s="72">
        <f t="shared" si="94"/>
        <v>40862</v>
      </c>
      <c r="B683" s="73" t="s">
        <v>18</v>
      </c>
      <c r="C683" s="73" t="s">
        <v>256</v>
      </c>
      <c r="D683" s="73" t="s">
        <v>247</v>
      </c>
      <c r="E683" s="73" t="s">
        <v>265</v>
      </c>
      <c r="F683" s="73" t="s">
        <v>266</v>
      </c>
      <c r="G683" s="73" t="s">
        <v>35</v>
      </c>
      <c r="H683" t="s">
        <v>36</v>
      </c>
      <c r="I683">
        <v>1160</v>
      </c>
      <c r="J683" s="43">
        <v>3710</v>
      </c>
      <c r="K683" s="16">
        <v>0.35</v>
      </c>
      <c r="L683" s="16">
        <f t="shared" si="87"/>
        <v>36.84210526315789</v>
      </c>
      <c r="M683" s="16">
        <f t="shared" si="88"/>
        <v>1.0027027027027027</v>
      </c>
      <c r="N683" s="44">
        <f t="shared" si="89"/>
        <v>406</v>
      </c>
      <c r="O683" s="44">
        <f t="shared" si="90"/>
        <v>4116</v>
      </c>
      <c r="P683" s="45">
        <f t="shared" si="92"/>
        <v>40.873882820258189</v>
      </c>
      <c r="Q683" s="45">
        <f t="shared" si="91"/>
        <v>1.1124324324324324</v>
      </c>
      <c r="S683" s="51">
        <f t="shared" si="93"/>
        <v>11.027190332326287</v>
      </c>
    </row>
    <row r="684" spans="1:20" x14ac:dyDescent="0.25">
      <c r="A684" s="72">
        <f t="shared" si="94"/>
        <v>40862</v>
      </c>
      <c r="B684" s="73" t="s">
        <v>18</v>
      </c>
      <c r="C684" s="73" t="s">
        <v>244</v>
      </c>
      <c r="D684" s="73" t="s">
        <v>245</v>
      </c>
      <c r="E684" s="73" t="s">
        <v>277</v>
      </c>
      <c r="F684" s="73" t="s">
        <v>278</v>
      </c>
      <c r="G684" s="73" t="s">
        <v>35</v>
      </c>
      <c r="H684" t="s">
        <v>38</v>
      </c>
      <c r="I684">
        <v>615</v>
      </c>
      <c r="J684" s="43">
        <v>2672</v>
      </c>
      <c r="K684" s="16">
        <v>0.46</v>
      </c>
      <c r="L684" s="16">
        <f t="shared" si="87"/>
        <v>26.53426017874876</v>
      </c>
      <c r="M684" s="16">
        <f t="shared" si="88"/>
        <v>0.72216216216216211</v>
      </c>
      <c r="N684" s="44">
        <f t="shared" si="89"/>
        <v>282.90000000000003</v>
      </c>
      <c r="O684" s="44">
        <f t="shared" si="90"/>
        <v>2954.9</v>
      </c>
      <c r="P684" s="45">
        <f t="shared" si="92"/>
        <v>29.34359483614697</v>
      </c>
      <c r="Q684" s="45">
        <f t="shared" si="91"/>
        <v>0.79862162162162165</v>
      </c>
      <c r="S684" s="51">
        <f t="shared" si="93"/>
        <v>10.109554330004489</v>
      </c>
    </row>
    <row r="685" spans="1:20" x14ac:dyDescent="0.25">
      <c r="A685" s="74">
        <f t="shared" si="94"/>
        <v>40862</v>
      </c>
      <c r="B685" s="75" t="s">
        <v>18</v>
      </c>
      <c r="C685" s="75" t="s">
        <v>258</v>
      </c>
      <c r="D685" s="75" t="s">
        <v>255</v>
      </c>
      <c r="E685" s="75" t="s">
        <v>279</v>
      </c>
      <c r="F685" s="75" t="s">
        <v>280</v>
      </c>
      <c r="G685" s="75" t="s">
        <v>35</v>
      </c>
      <c r="H685" s="76" t="s">
        <v>36</v>
      </c>
      <c r="I685" s="76">
        <v>1637</v>
      </c>
      <c r="J685" s="46">
        <v>4520</v>
      </c>
      <c r="K685" s="78">
        <v>0.35</v>
      </c>
      <c r="L685" s="78">
        <f t="shared" si="87"/>
        <v>44.885799404170804</v>
      </c>
      <c r="M685" s="78">
        <f t="shared" si="88"/>
        <v>1.2216216216216216</v>
      </c>
      <c r="N685" s="47">
        <f t="shared" si="89"/>
        <v>572.94999999999993</v>
      </c>
      <c r="O685" s="47">
        <f t="shared" si="90"/>
        <v>5092.95</v>
      </c>
      <c r="P685" s="48">
        <f t="shared" si="92"/>
        <v>50.575471698113205</v>
      </c>
      <c r="Q685" s="48">
        <f t="shared" si="91"/>
        <v>1.376472972972973</v>
      </c>
      <c r="R685" s="76"/>
      <c r="S685" s="53">
        <f t="shared" si="93"/>
        <v>8.4000774749962268</v>
      </c>
      <c r="T685" s="76"/>
    </row>
    <row r="686" spans="1:20" x14ac:dyDescent="0.25">
      <c r="A686" s="72">
        <f t="shared" si="94"/>
        <v>40892</v>
      </c>
      <c r="B686" s="73" t="s">
        <v>0</v>
      </c>
      <c r="C686" s="73" t="s">
        <v>359</v>
      </c>
      <c r="D686" s="73" t="s">
        <v>235</v>
      </c>
      <c r="E686" s="73" t="s">
        <v>260</v>
      </c>
      <c r="F686" s="73" t="s">
        <v>261</v>
      </c>
      <c r="G686" s="73" t="s">
        <v>34</v>
      </c>
      <c r="H686" t="s">
        <v>36</v>
      </c>
      <c r="I686">
        <v>506</v>
      </c>
      <c r="J686" s="43">
        <v>2992</v>
      </c>
      <c r="K686" s="16">
        <v>0.34</v>
      </c>
      <c r="L686" s="16">
        <f t="shared" si="87"/>
        <v>29.712015888778549</v>
      </c>
      <c r="M686" s="16">
        <f t="shared" si="88"/>
        <v>0.8086486486486486</v>
      </c>
      <c r="N686" s="44">
        <f t="shared" si="89"/>
        <v>172.04000000000002</v>
      </c>
      <c r="O686" s="44">
        <f t="shared" si="90"/>
        <v>3164.04</v>
      </c>
      <c r="P686" s="45">
        <f>O686/100.7</f>
        <v>31.420456802383317</v>
      </c>
      <c r="Q686" s="45">
        <f t="shared" si="91"/>
        <v>0.85514594594594595</v>
      </c>
      <c r="S686" s="51">
        <f t="shared" si="93"/>
        <v>10.045909849749579</v>
      </c>
      <c r="T686" s="16">
        <f>AVERAGE(P610,P648,P686)</f>
        <v>31.470705064548159</v>
      </c>
    </row>
    <row r="687" spans="1:20" x14ac:dyDescent="0.25">
      <c r="A687" s="72">
        <f t="shared" si="94"/>
        <v>40892</v>
      </c>
      <c r="B687" s="73" t="s">
        <v>0</v>
      </c>
      <c r="C687" s="73" t="s">
        <v>236</v>
      </c>
      <c r="D687" s="73" t="s">
        <v>237</v>
      </c>
      <c r="E687" s="73" t="s">
        <v>262</v>
      </c>
      <c r="F687" s="73" t="s">
        <v>251</v>
      </c>
      <c r="G687" s="73" t="s">
        <v>34</v>
      </c>
      <c r="H687" t="s">
        <v>37</v>
      </c>
      <c r="I687">
        <v>298</v>
      </c>
      <c r="J687" s="43">
        <f>-675+3772</f>
        <v>3097</v>
      </c>
      <c r="K687" s="16">
        <v>0.33</v>
      </c>
      <c r="L687" s="16">
        <f t="shared" si="87"/>
        <v>30.754716981132074</v>
      </c>
      <c r="M687" s="16">
        <f t="shared" si="88"/>
        <v>0.83702702702702703</v>
      </c>
      <c r="N687" s="44">
        <f t="shared" si="89"/>
        <v>98.34</v>
      </c>
      <c r="O687" s="44">
        <f t="shared" si="90"/>
        <v>3195.34</v>
      </c>
      <c r="P687" s="45">
        <f t="shared" ref="P687:P724" si="95">O687/100.7</f>
        <v>31.731281032770607</v>
      </c>
      <c r="Q687" s="45">
        <f t="shared" si="91"/>
        <v>0.86360540540540542</v>
      </c>
      <c r="S687" s="51">
        <f t="shared" ref="S687:S722" si="96">((O687/O231)-1)*100</f>
        <v>18.342419483867147</v>
      </c>
      <c r="T687" s="16">
        <f t="shared" ref="T687:T722" si="97">AVERAGE(P611,P649,P687)</f>
        <v>31.76087388282026</v>
      </c>
    </row>
    <row r="688" spans="1:20" x14ac:dyDescent="0.25">
      <c r="A688" s="72">
        <f t="shared" si="94"/>
        <v>40892</v>
      </c>
      <c r="B688" s="73" t="s">
        <v>0</v>
      </c>
      <c r="C688" s="73" t="s">
        <v>359</v>
      </c>
      <c r="D688" s="73" t="s">
        <v>235</v>
      </c>
      <c r="E688" s="73" t="s">
        <v>263</v>
      </c>
      <c r="F688" s="73" t="s">
        <v>264</v>
      </c>
      <c r="G688" s="73" t="s">
        <v>34</v>
      </c>
      <c r="H688" t="s">
        <v>37</v>
      </c>
      <c r="I688">
        <v>1530</v>
      </c>
      <c r="J688" s="43">
        <v>5710</v>
      </c>
      <c r="K688" s="16">
        <v>0.33</v>
      </c>
      <c r="L688" s="16">
        <f t="shared" si="87"/>
        <v>56.703078450844089</v>
      </c>
      <c r="M688" s="16">
        <f t="shared" si="88"/>
        <v>1.5432432432432432</v>
      </c>
      <c r="N688" s="44">
        <f t="shared" si="89"/>
        <v>504.90000000000003</v>
      </c>
      <c r="O688" s="44">
        <f t="shared" si="90"/>
        <v>6214.9</v>
      </c>
      <c r="P688" s="45">
        <f t="shared" si="95"/>
        <v>61.716981132075468</v>
      </c>
      <c r="Q688" s="45">
        <f t="shared" si="91"/>
        <v>1.6797027027027025</v>
      </c>
      <c r="S688" s="51">
        <f t="shared" si="96"/>
        <v>8.0701815399596413</v>
      </c>
      <c r="T688" s="16">
        <f t="shared" si="97"/>
        <v>61.868917576961273</v>
      </c>
    </row>
    <row r="689" spans="1:20" x14ac:dyDescent="0.25">
      <c r="A689" s="72">
        <f t="shared" si="94"/>
        <v>40892</v>
      </c>
      <c r="B689" s="73" t="s">
        <v>0</v>
      </c>
      <c r="C689" s="73" t="s">
        <v>359</v>
      </c>
      <c r="D689" s="73" t="s">
        <v>235</v>
      </c>
      <c r="E689" s="73" t="s">
        <v>265</v>
      </c>
      <c r="F689" s="73" t="s">
        <v>266</v>
      </c>
      <c r="G689" s="73" t="s">
        <v>34</v>
      </c>
      <c r="H689" t="s">
        <v>36</v>
      </c>
      <c r="I689">
        <v>890</v>
      </c>
      <c r="J689" s="43">
        <v>3492</v>
      </c>
      <c r="K689" s="16">
        <v>0.34</v>
      </c>
      <c r="L689" s="16">
        <f t="shared" si="87"/>
        <v>34.677259185700102</v>
      </c>
      <c r="M689" s="16">
        <f t="shared" si="88"/>
        <v>0.9437837837837838</v>
      </c>
      <c r="N689" s="44">
        <f t="shared" si="89"/>
        <v>302.60000000000002</v>
      </c>
      <c r="O689" s="44">
        <f t="shared" si="90"/>
        <v>3794.6</v>
      </c>
      <c r="P689" s="45">
        <f t="shared" si="95"/>
        <v>37.682224428997017</v>
      </c>
      <c r="Q689" s="45">
        <f t="shared" si="91"/>
        <v>1.0255675675675675</v>
      </c>
      <c r="S689" s="51">
        <f t="shared" si="96"/>
        <v>9.8928467998841576</v>
      </c>
      <c r="T689" s="16">
        <f t="shared" si="97"/>
        <v>37.770605759682219</v>
      </c>
    </row>
    <row r="690" spans="1:20" x14ac:dyDescent="0.25">
      <c r="A690" s="72">
        <f t="shared" si="94"/>
        <v>40892</v>
      </c>
      <c r="B690" s="73" t="s">
        <v>0</v>
      </c>
      <c r="C690" s="73" t="s">
        <v>238</v>
      </c>
      <c r="D690" s="73" t="s">
        <v>239</v>
      </c>
      <c r="E690" s="73" t="s">
        <v>267</v>
      </c>
      <c r="F690" s="73" t="s">
        <v>241</v>
      </c>
      <c r="G690" s="73" t="s">
        <v>34</v>
      </c>
      <c r="H690" t="s">
        <v>37</v>
      </c>
      <c r="I690">
        <v>1256</v>
      </c>
      <c r="J690" s="43">
        <f>109+5301</f>
        <v>5410</v>
      </c>
      <c r="K690" s="16">
        <v>0.33</v>
      </c>
      <c r="L690" s="16">
        <f t="shared" si="87"/>
        <v>53.72393247269116</v>
      </c>
      <c r="M690" s="16">
        <f t="shared" si="88"/>
        <v>1.4621621621621621</v>
      </c>
      <c r="N690" s="44">
        <f t="shared" si="89"/>
        <v>414.48</v>
      </c>
      <c r="O690" s="44">
        <f t="shared" si="90"/>
        <v>5824.48</v>
      </c>
      <c r="P690" s="45">
        <f t="shared" si="95"/>
        <v>57.839920556107245</v>
      </c>
      <c r="Q690" s="45">
        <f t="shared" si="91"/>
        <v>1.5741837837837838</v>
      </c>
      <c r="S690" s="51">
        <f t="shared" si="96"/>
        <v>4.7802027790370349</v>
      </c>
      <c r="T690" s="16">
        <f t="shared" si="97"/>
        <v>57.964647467725918</v>
      </c>
    </row>
    <row r="691" spans="1:20" x14ac:dyDescent="0.25">
      <c r="A691" s="72">
        <f t="shared" si="94"/>
        <v>40892</v>
      </c>
      <c r="B691" s="73" t="s">
        <v>0</v>
      </c>
      <c r="C691" s="73" t="s">
        <v>358</v>
      </c>
      <c r="D691" s="73" t="s">
        <v>235</v>
      </c>
      <c r="E691" s="73" t="s">
        <v>267</v>
      </c>
      <c r="F691" s="73" t="s">
        <v>241</v>
      </c>
      <c r="G691" s="73" t="s">
        <v>34</v>
      </c>
      <c r="H691" t="s">
        <v>36</v>
      </c>
      <c r="I691">
        <v>975</v>
      </c>
      <c r="J691" s="43">
        <v>3760</v>
      </c>
      <c r="K691" s="16">
        <v>0.34</v>
      </c>
      <c r="L691" s="16">
        <f t="shared" si="87"/>
        <v>37.338629592850047</v>
      </c>
      <c r="M691" s="16">
        <f t="shared" si="88"/>
        <v>1.0162162162162163</v>
      </c>
      <c r="N691" s="44">
        <f t="shared" si="89"/>
        <v>331.5</v>
      </c>
      <c r="O691" s="44">
        <f t="shared" si="90"/>
        <v>4091.5</v>
      </c>
      <c r="P691" s="45">
        <f t="shared" si="95"/>
        <v>40.630585898709036</v>
      </c>
      <c r="Q691" s="45">
        <f t="shared" si="91"/>
        <v>1.1058108108108109</v>
      </c>
      <c r="S691" s="51">
        <f t="shared" si="96"/>
        <v>9.4569288389513062</v>
      </c>
      <c r="T691" s="16">
        <f t="shared" si="97"/>
        <v>40.727408142999003</v>
      </c>
    </row>
    <row r="692" spans="1:20" x14ac:dyDescent="0.25">
      <c r="A692" s="72">
        <f t="shared" si="94"/>
        <v>40892</v>
      </c>
      <c r="B692" s="73" t="s">
        <v>0</v>
      </c>
      <c r="C692" s="73" t="s">
        <v>240</v>
      </c>
      <c r="D692" s="73" t="s">
        <v>241</v>
      </c>
      <c r="E692" s="73" t="s">
        <v>263</v>
      </c>
      <c r="F692" s="73" t="s">
        <v>264</v>
      </c>
      <c r="G692" s="73" t="s">
        <v>34</v>
      </c>
      <c r="H692" t="s">
        <v>36</v>
      </c>
      <c r="I692">
        <v>1357</v>
      </c>
      <c r="J692" s="43">
        <v>3959</v>
      </c>
      <c r="K692" s="16">
        <v>0.34</v>
      </c>
      <c r="L692" s="16">
        <f t="shared" si="87"/>
        <v>39.314796425024824</v>
      </c>
      <c r="M692" s="16">
        <f t="shared" si="88"/>
        <v>1.07</v>
      </c>
      <c r="N692" s="44">
        <f t="shared" si="89"/>
        <v>461.38000000000005</v>
      </c>
      <c r="O692" s="44">
        <f t="shared" si="90"/>
        <v>4420.38</v>
      </c>
      <c r="P692" s="45">
        <f t="shared" si="95"/>
        <v>43.896524329692156</v>
      </c>
      <c r="Q692" s="45">
        <f t="shared" si="91"/>
        <v>1.1946972972972973</v>
      </c>
      <c r="S692" s="51">
        <f t="shared" si="96"/>
        <v>10.140529227089257</v>
      </c>
      <c r="T692" s="16">
        <f t="shared" si="97"/>
        <v>44.031281032770607</v>
      </c>
    </row>
    <row r="693" spans="1:20" x14ac:dyDescent="0.25">
      <c r="A693" s="72">
        <f t="shared" si="94"/>
        <v>40892</v>
      </c>
      <c r="B693" s="73" t="s">
        <v>67</v>
      </c>
      <c r="C693" s="73" t="s">
        <v>242</v>
      </c>
      <c r="D693" s="73" t="s">
        <v>243</v>
      </c>
      <c r="E693" s="73" t="s">
        <v>265</v>
      </c>
      <c r="F693" s="73" t="s">
        <v>266</v>
      </c>
      <c r="G693" s="73" t="s">
        <v>34</v>
      </c>
      <c r="H693" t="s">
        <v>36</v>
      </c>
      <c r="I693">
        <v>1006</v>
      </c>
      <c r="J693" s="43">
        <v>3062</v>
      </c>
      <c r="K693" s="16">
        <v>0.34</v>
      </c>
      <c r="L693" s="16">
        <f t="shared" si="87"/>
        <v>30.407149950347566</v>
      </c>
      <c r="M693" s="16">
        <f t="shared" si="88"/>
        <v>0.77239639639639646</v>
      </c>
      <c r="N693" s="44">
        <f t="shared" si="89"/>
        <v>342.04</v>
      </c>
      <c r="O693" s="44">
        <f t="shared" si="90"/>
        <v>3404.04</v>
      </c>
      <c r="P693" s="45">
        <f t="shared" si="95"/>
        <v>33.803773584905656</v>
      </c>
      <c r="Q693" s="45">
        <f t="shared" si="91"/>
        <v>0.85867675675675681</v>
      </c>
      <c r="S693" s="51">
        <f t="shared" si="96"/>
        <v>12.970927917164477</v>
      </c>
      <c r="T693" s="16">
        <f t="shared" si="97"/>
        <v>33.903674280039723</v>
      </c>
    </row>
    <row r="694" spans="1:20" x14ac:dyDescent="0.25">
      <c r="A694" s="72">
        <f t="shared" si="94"/>
        <v>40892</v>
      </c>
      <c r="B694" s="73" t="s">
        <v>67</v>
      </c>
      <c r="C694" s="73" t="s">
        <v>244</v>
      </c>
      <c r="D694" s="73" t="s">
        <v>245</v>
      </c>
      <c r="E694" s="73" t="s">
        <v>268</v>
      </c>
      <c r="F694" s="73" t="s">
        <v>269</v>
      </c>
      <c r="G694" s="73" t="s">
        <v>34</v>
      </c>
      <c r="H694" t="s">
        <v>38</v>
      </c>
      <c r="I694">
        <v>866</v>
      </c>
      <c r="J694" s="43">
        <v>3942</v>
      </c>
      <c r="K694" s="16">
        <v>0.45</v>
      </c>
      <c r="L694" s="16">
        <f t="shared" si="87"/>
        <v>39.145978152929494</v>
      </c>
      <c r="M694" s="16">
        <f t="shared" si="88"/>
        <v>0.99437837837837839</v>
      </c>
      <c r="N694" s="44">
        <f t="shared" si="89"/>
        <v>389.7</v>
      </c>
      <c r="O694" s="44">
        <f t="shared" si="90"/>
        <v>4331.7</v>
      </c>
      <c r="P694" s="45">
        <f t="shared" si="95"/>
        <v>43.015888778550149</v>
      </c>
      <c r="Q694" s="45">
        <f t="shared" si="91"/>
        <v>1.092681081081081</v>
      </c>
      <c r="S694" s="51">
        <f t="shared" si="96"/>
        <v>8.4600708094005217</v>
      </c>
      <c r="T694" s="16">
        <f t="shared" si="97"/>
        <v>43.101886792452831</v>
      </c>
    </row>
    <row r="695" spans="1:20" x14ac:dyDescent="0.25">
      <c r="A695" s="72">
        <f t="shared" si="94"/>
        <v>40892</v>
      </c>
      <c r="B695" s="73" t="s">
        <v>67</v>
      </c>
      <c r="C695" s="73" t="s">
        <v>246</v>
      </c>
      <c r="D695" s="73" t="s">
        <v>247</v>
      </c>
      <c r="E695" s="73" t="s">
        <v>270</v>
      </c>
      <c r="F695" s="73" t="s">
        <v>247</v>
      </c>
      <c r="G695" s="73" t="s">
        <v>34</v>
      </c>
      <c r="H695" t="s">
        <v>36</v>
      </c>
      <c r="I695">
        <v>213</v>
      </c>
      <c r="J695" s="43">
        <v>1934</v>
      </c>
      <c r="K695" s="16">
        <v>0.34</v>
      </c>
      <c r="L695" s="16">
        <f t="shared" si="87"/>
        <v>19.20556107249255</v>
      </c>
      <c r="M695" s="16">
        <f t="shared" si="88"/>
        <v>0.48785585585585589</v>
      </c>
      <c r="N695" s="44">
        <f t="shared" si="89"/>
        <v>72.42</v>
      </c>
      <c r="O695" s="44">
        <f t="shared" si="90"/>
        <v>2006.42</v>
      </c>
      <c r="P695" s="45">
        <f t="shared" si="95"/>
        <v>19.92472691161867</v>
      </c>
      <c r="Q695" s="45">
        <f t="shared" si="91"/>
        <v>0.50612396396396397</v>
      </c>
      <c r="S695" s="51">
        <f t="shared" si="96"/>
        <v>6.4075095460331077</v>
      </c>
      <c r="T695" s="16">
        <f t="shared" si="97"/>
        <v>19.945878848063554</v>
      </c>
    </row>
    <row r="696" spans="1:20" x14ac:dyDescent="0.25">
      <c r="A696" s="72">
        <f t="shared" si="94"/>
        <v>40892</v>
      </c>
      <c r="B696" s="73" t="s">
        <v>67</v>
      </c>
      <c r="C696" s="73" t="s">
        <v>248</v>
      </c>
      <c r="D696" s="73" t="s">
        <v>249</v>
      </c>
      <c r="E696" s="73" t="s">
        <v>271</v>
      </c>
      <c r="F696" s="73" t="s">
        <v>272</v>
      </c>
      <c r="G696" s="73" t="s">
        <v>34</v>
      </c>
      <c r="H696" t="s">
        <v>38</v>
      </c>
      <c r="I696">
        <v>650</v>
      </c>
      <c r="J696" s="43">
        <v>3381</v>
      </c>
      <c r="K696" s="16">
        <v>0.45</v>
      </c>
      <c r="L696" s="16">
        <f t="shared" si="87"/>
        <v>33.574975173783514</v>
      </c>
      <c r="M696" s="16">
        <f t="shared" si="88"/>
        <v>0.8528648648648649</v>
      </c>
      <c r="N696" s="44">
        <f t="shared" si="89"/>
        <v>292.5</v>
      </c>
      <c r="O696" s="44">
        <f t="shared" si="90"/>
        <v>3673.5</v>
      </c>
      <c r="P696" s="45">
        <f t="shared" si="95"/>
        <v>36.479642502482619</v>
      </c>
      <c r="Q696" s="45">
        <f t="shared" si="91"/>
        <v>0.92664864864864871</v>
      </c>
      <c r="S696" s="51">
        <f t="shared" si="96"/>
        <v>8.9574373424291753</v>
      </c>
      <c r="T696" s="16">
        <f t="shared" si="97"/>
        <v>36.544190665342597</v>
      </c>
    </row>
    <row r="697" spans="1:20" x14ac:dyDescent="0.25">
      <c r="A697" s="72">
        <f t="shared" si="94"/>
        <v>40892</v>
      </c>
      <c r="B697" s="73" t="s">
        <v>67</v>
      </c>
      <c r="C697" s="73" t="s">
        <v>248</v>
      </c>
      <c r="D697" s="73" t="s">
        <v>249</v>
      </c>
      <c r="E697" s="73" t="s">
        <v>273</v>
      </c>
      <c r="F697" s="73" t="s">
        <v>274</v>
      </c>
      <c r="G697" s="73" t="s">
        <v>34</v>
      </c>
      <c r="H697" t="s">
        <v>38</v>
      </c>
      <c r="I697">
        <v>417</v>
      </c>
      <c r="J697" s="43">
        <v>2833</v>
      </c>
      <c r="K697" s="16">
        <v>0.45</v>
      </c>
      <c r="L697" s="16">
        <f t="shared" si="87"/>
        <v>28.133068520357497</v>
      </c>
      <c r="M697" s="16">
        <f t="shared" si="88"/>
        <v>0.71463063063063059</v>
      </c>
      <c r="N697" s="44">
        <f t="shared" si="89"/>
        <v>187.65</v>
      </c>
      <c r="O697" s="44">
        <f t="shared" si="90"/>
        <v>3020.65</v>
      </c>
      <c r="P697" s="45">
        <f t="shared" si="95"/>
        <v>29.996524329692154</v>
      </c>
      <c r="Q697" s="45">
        <f t="shared" si="91"/>
        <v>0.7619657657657658</v>
      </c>
      <c r="S697" s="51">
        <f t="shared" si="96"/>
        <v>5.1542336358477936</v>
      </c>
      <c r="T697" s="16">
        <f t="shared" si="97"/>
        <v>30.037934458788481</v>
      </c>
    </row>
    <row r="698" spans="1:20" x14ac:dyDescent="0.25">
      <c r="A698" s="72">
        <f t="shared" si="94"/>
        <v>40892</v>
      </c>
      <c r="B698" s="73" t="s">
        <v>67</v>
      </c>
      <c r="C698" s="73" t="s">
        <v>246</v>
      </c>
      <c r="D698" s="73" t="s">
        <v>247</v>
      </c>
      <c r="E698" s="73" t="s">
        <v>275</v>
      </c>
      <c r="F698" s="73" t="s">
        <v>276</v>
      </c>
      <c r="G698" s="73" t="s">
        <v>34</v>
      </c>
      <c r="H698" t="s">
        <v>36</v>
      </c>
      <c r="I698">
        <v>626</v>
      </c>
      <c r="J698" s="43">
        <v>3074</v>
      </c>
      <c r="K698" s="16">
        <v>0.34</v>
      </c>
      <c r="L698" s="16">
        <f t="shared" si="87"/>
        <v>30.526315789473685</v>
      </c>
      <c r="M698" s="16">
        <f t="shared" si="88"/>
        <v>0.77542342342342341</v>
      </c>
      <c r="N698" s="44">
        <f t="shared" si="89"/>
        <v>212.84</v>
      </c>
      <c r="O698" s="44">
        <f t="shared" si="90"/>
        <v>3286.84</v>
      </c>
      <c r="P698" s="45">
        <f t="shared" si="95"/>
        <v>32.639920556107249</v>
      </c>
      <c r="Q698" s="45">
        <f t="shared" si="91"/>
        <v>0.82911279279279282</v>
      </c>
      <c r="S698" s="51">
        <f t="shared" si="96"/>
        <v>7.3008618438234585</v>
      </c>
      <c r="T698" s="16">
        <f t="shared" si="97"/>
        <v>32.702085402184707</v>
      </c>
    </row>
    <row r="699" spans="1:20" x14ac:dyDescent="0.25">
      <c r="A699" s="72">
        <f t="shared" si="94"/>
        <v>40892</v>
      </c>
      <c r="B699" s="73" t="s">
        <v>67</v>
      </c>
      <c r="C699" s="73" t="s">
        <v>246</v>
      </c>
      <c r="D699" s="73" t="s">
        <v>247</v>
      </c>
      <c r="E699" s="73" t="s">
        <v>263</v>
      </c>
      <c r="F699" s="73" t="s">
        <v>264</v>
      </c>
      <c r="G699" s="73" t="s">
        <v>34</v>
      </c>
      <c r="H699" t="s">
        <v>36</v>
      </c>
      <c r="I699">
        <v>1823</v>
      </c>
      <c r="J699" s="43">
        <v>4985</v>
      </c>
      <c r="K699" s="16">
        <v>0.34</v>
      </c>
      <c r="L699" s="16">
        <f t="shared" si="87"/>
        <v>49.503475670307843</v>
      </c>
      <c r="M699" s="16">
        <f t="shared" si="88"/>
        <v>1.2574774774774775</v>
      </c>
      <c r="N699" s="44">
        <f t="shared" si="89"/>
        <v>619.82000000000005</v>
      </c>
      <c r="O699" s="44">
        <f t="shared" si="90"/>
        <v>5604.82</v>
      </c>
      <c r="P699" s="45">
        <f t="shared" si="95"/>
        <v>55.658589870903668</v>
      </c>
      <c r="Q699" s="45">
        <f t="shared" si="91"/>
        <v>1.4138284684684683</v>
      </c>
      <c r="S699" s="51">
        <f t="shared" si="96"/>
        <v>18.330025756871994</v>
      </c>
      <c r="T699" s="16">
        <f t="shared" si="97"/>
        <v>55.839622641509436</v>
      </c>
    </row>
    <row r="700" spans="1:20" x14ac:dyDescent="0.25">
      <c r="A700" s="72">
        <f t="shared" si="94"/>
        <v>40892</v>
      </c>
      <c r="B700" s="73" t="s">
        <v>18</v>
      </c>
      <c r="C700" s="73" t="s">
        <v>250</v>
      </c>
      <c r="D700" s="73" t="s">
        <v>251</v>
      </c>
      <c r="E700" s="73" t="s">
        <v>265</v>
      </c>
      <c r="F700" s="73" t="s">
        <v>266</v>
      </c>
      <c r="G700" s="73" t="s">
        <v>34</v>
      </c>
      <c r="H700" t="s">
        <v>39</v>
      </c>
      <c r="I700">
        <v>1295</v>
      </c>
      <c r="J700" s="43">
        <v>3489</v>
      </c>
      <c r="K700" s="16">
        <v>0.28749999999999998</v>
      </c>
      <c r="L700" s="16">
        <f t="shared" si="87"/>
        <v>34.647467725918567</v>
      </c>
      <c r="M700" s="16">
        <f t="shared" si="88"/>
        <v>0.942972972972973</v>
      </c>
      <c r="N700" s="44">
        <f t="shared" si="89"/>
        <v>372.31249999999994</v>
      </c>
      <c r="O700" s="44">
        <f t="shared" si="90"/>
        <v>3861.3125</v>
      </c>
      <c r="P700" s="45">
        <f t="shared" si="95"/>
        <v>38.344712015888774</v>
      </c>
      <c r="Q700" s="45">
        <f t="shared" si="91"/>
        <v>1.043597972972973</v>
      </c>
      <c r="S700" s="51">
        <f t="shared" si="96"/>
        <v>8.0207519577351718</v>
      </c>
      <c r="T700" s="16">
        <f t="shared" si="97"/>
        <v>37.789584574644152</v>
      </c>
    </row>
    <row r="701" spans="1:20" x14ac:dyDescent="0.25">
      <c r="A701" s="72">
        <f t="shared" si="94"/>
        <v>40892</v>
      </c>
      <c r="B701" s="73" t="s">
        <v>18</v>
      </c>
      <c r="C701" s="73" t="s">
        <v>244</v>
      </c>
      <c r="D701" s="73" t="s">
        <v>245</v>
      </c>
      <c r="E701" s="73" t="s">
        <v>277</v>
      </c>
      <c r="F701" s="73" t="s">
        <v>278</v>
      </c>
      <c r="G701" s="73" t="s">
        <v>34</v>
      </c>
      <c r="H701" t="s">
        <v>38</v>
      </c>
      <c r="I701">
        <v>615</v>
      </c>
      <c r="J701" s="43">
        <v>3497</v>
      </c>
      <c r="K701" s="16">
        <v>0.45</v>
      </c>
      <c r="L701" s="16">
        <f t="shared" si="87"/>
        <v>34.726911618669313</v>
      </c>
      <c r="M701" s="16">
        <f t="shared" si="88"/>
        <v>0.94513513513513514</v>
      </c>
      <c r="N701" s="44">
        <f t="shared" si="89"/>
        <v>276.75</v>
      </c>
      <c r="O701" s="44">
        <f t="shared" si="90"/>
        <v>3773.75</v>
      </c>
      <c r="P701" s="45">
        <f t="shared" si="95"/>
        <v>37.475173783515395</v>
      </c>
      <c r="Q701" s="45">
        <f t="shared" si="91"/>
        <v>1.0199324324324324</v>
      </c>
      <c r="S701" s="51">
        <f t="shared" si="96"/>
        <v>22.244537665408725</v>
      </c>
      <c r="T701" s="16">
        <f t="shared" si="97"/>
        <v>37.536246276067537</v>
      </c>
    </row>
    <row r="702" spans="1:20" x14ac:dyDescent="0.25">
      <c r="A702" s="72">
        <f t="shared" si="94"/>
        <v>40892</v>
      </c>
      <c r="B702" s="73" t="s">
        <v>18</v>
      </c>
      <c r="C702" s="73" t="s">
        <v>248</v>
      </c>
      <c r="D702" s="73" t="s">
        <v>249</v>
      </c>
      <c r="E702" s="73" t="s">
        <v>268</v>
      </c>
      <c r="F702" s="73" t="s">
        <v>269</v>
      </c>
      <c r="G702" s="73" t="s">
        <v>34</v>
      </c>
      <c r="H702" t="s">
        <v>38</v>
      </c>
      <c r="I702">
        <v>872</v>
      </c>
      <c r="J702" s="43">
        <v>4453</v>
      </c>
      <c r="K702" s="16">
        <v>0.45</v>
      </c>
      <c r="L702" s="16">
        <f t="shared" si="87"/>
        <v>44.220456802383318</v>
      </c>
      <c r="M702" s="16">
        <f t="shared" si="88"/>
        <v>1.2035135135135135</v>
      </c>
      <c r="N702" s="44">
        <f t="shared" si="89"/>
        <v>392.40000000000003</v>
      </c>
      <c r="O702" s="44">
        <f t="shared" si="90"/>
        <v>4845.3999999999996</v>
      </c>
      <c r="P702" s="45">
        <f t="shared" si="95"/>
        <v>48.117179741807341</v>
      </c>
      <c r="Q702" s="45">
        <f t="shared" si="91"/>
        <v>1.3095675675675675</v>
      </c>
      <c r="S702" s="51">
        <f t="shared" si="96"/>
        <v>19.185131252705734</v>
      </c>
      <c r="T702" s="16">
        <f t="shared" si="97"/>
        <v>48.203773584905662</v>
      </c>
    </row>
    <row r="703" spans="1:20" x14ac:dyDescent="0.25">
      <c r="A703" s="72">
        <f t="shared" si="94"/>
        <v>40892</v>
      </c>
      <c r="B703" s="73" t="s">
        <v>18</v>
      </c>
      <c r="C703" s="73" t="s">
        <v>248</v>
      </c>
      <c r="D703" s="73" t="s">
        <v>249</v>
      </c>
      <c r="E703" s="73" t="s">
        <v>277</v>
      </c>
      <c r="F703" s="73" t="s">
        <v>278</v>
      </c>
      <c r="G703" s="73" t="s">
        <v>34</v>
      </c>
      <c r="H703" t="s">
        <v>38</v>
      </c>
      <c r="I703">
        <v>417</v>
      </c>
      <c r="J703" s="43">
        <v>3189</v>
      </c>
      <c r="K703" s="16">
        <v>0.45</v>
      </c>
      <c r="L703" s="16">
        <f t="shared" si="87"/>
        <v>31.668321747765638</v>
      </c>
      <c r="M703" s="16">
        <f t="shared" si="88"/>
        <v>0.86189189189189186</v>
      </c>
      <c r="N703" s="44">
        <f t="shared" si="89"/>
        <v>187.65</v>
      </c>
      <c r="O703" s="44">
        <f t="shared" si="90"/>
        <v>3376.65</v>
      </c>
      <c r="P703" s="45">
        <f t="shared" si="95"/>
        <v>33.531777557100298</v>
      </c>
      <c r="Q703" s="45">
        <f t="shared" si="91"/>
        <v>0.91260810810810811</v>
      </c>
      <c r="S703" s="51">
        <f t="shared" si="96"/>
        <v>23.886938240894629</v>
      </c>
      <c r="T703" s="16">
        <f t="shared" si="97"/>
        <v>33.573187686196626</v>
      </c>
    </row>
    <row r="704" spans="1:20" x14ac:dyDescent="0.25">
      <c r="A704" s="72">
        <f t="shared" si="94"/>
        <v>40892</v>
      </c>
      <c r="B704" s="73" t="s">
        <v>18</v>
      </c>
      <c r="C704" s="73" t="s">
        <v>242</v>
      </c>
      <c r="D704" s="73" t="s">
        <v>243</v>
      </c>
      <c r="E704" s="73" t="s">
        <v>265</v>
      </c>
      <c r="F704" s="73" t="s">
        <v>266</v>
      </c>
      <c r="G704" s="73" t="s">
        <v>34</v>
      </c>
      <c r="H704" t="s">
        <v>36</v>
      </c>
      <c r="I704">
        <v>1006</v>
      </c>
      <c r="J704" s="43">
        <v>3406</v>
      </c>
      <c r="K704" s="16">
        <v>0.34</v>
      </c>
      <c r="L704" s="16">
        <f t="shared" si="87"/>
        <v>33.823237338629589</v>
      </c>
      <c r="M704" s="16">
        <f t="shared" si="88"/>
        <v>0.92054054054054057</v>
      </c>
      <c r="N704" s="44">
        <f t="shared" si="89"/>
        <v>342.04</v>
      </c>
      <c r="O704" s="44">
        <f t="shared" si="90"/>
        <v>3748.04</v>
      </c>
      <c r="P704" s="45">
        <f t="shared" si="95"/>
        <v>37.219860973187686</v>
      </c>
      <c r="Q704" s="45">
        <f t="shared" si="91"/>
        <v>1.0129837837837838</v>
      </c>
      <c r="S704" s="51">
        <f t="shared" si="96"/>
        <v>11.64184439413798</v>
      </c>
      <c r="T704" s="16">
        <f t="shared" si="97"/>
        <v>37.319761668321746</v>
      </c>
    </row>
    <row r="705" spans="1:20" x14ac:dyDescent="0.25">
      <c r="A705" s="72">
        <f t="shared" si="94"/>
        <v>40892</v>
      </c>
      <c r="B705" s="73" t="s">
        <v>0</v>
      </c>
      <c r="C705" s="73" t="s">
        <v>252</v>
      </c>
      <c r="D705" s="73" t="s">
        <v>117</v>
      </c>
      <c r="E705" s="73" t="s">
        <v>279</v>
      </c>
      <c r="F705" s="73" t="s">
        <v>280</v>
      </c>
      <c r="G705" s="73" t="s">
        <v>35</v>
      </c>
      <c r="H705" t="s">
        <v>37</v>
      </c>
      <c r="I705">
        <v>880</v>
      </c>
      <c r="J705" s="43">
        <v>3239</v>
      </c>
      <c r="K705" s="16">
        <v>0.33</v>
      </c>
      <c r="L705" s="16">
        <f t="shared" si="87"/>
        <v>32.164846077457796</v>
      </c>
      <c r="M705" s="16">
        <f t="shared" si="88"/>
        <v>0.87540540540540546</v>
      </c>
      <c r="N705" s="44">
        <f t="shared" si="89"/>
        <v>290.40000000000003</v>
      </c>
      <c r="O705" s="44">
        <f t="shared" si="90"/>
        <v>3529.4</v>
      </c>
      <c r="P705" s="45">
        <f t="shared" si="95"/>
        <v>35.048659384309829</v>
      </c>
      <c r="Q705" s="45">
        <f t="shared" si="91"/>
        <v>0.95389189189189194</v>
      </c>
      <c r="S705" s="51">
        <f t="shared" si="96"/>
        <v>7.8403813248594467</v>
      </c>
      <c r="T705" s="16">
        <f t="shared" si="97"/>
        <v>35.136047666335649</v>
      </c>
    </row>
    <row r="706" spans="1:20" x14ac:dyDescent="0.25">
      <c r="A706" s="72">
        <f t="shared" si="94"/>
        <v>40892</v>
      </c>
      <c r="B706" s="73" t="s">
        <v>0</v>
      </c>
      <c r="C706" s="73" t="s">
        <v>359</v>
      </c>
      <c r="D706" s="73" t="s">
        <v>235</v>
      </c>
      <c r="E706" s="73" t="s">
        <v>267</v>
      </c>
      <c r="F706" s="73" t="s">
        <v>241</v>
      </c>
      <c r="G706" s="73" t="s">
        <v>35</v>
      </c>
      <c r="H706" t="s">
        <v>37</v>
      </c>
      <c r="I706">
        <v>685</v>
      </c>
      <c r="J706" s="43">
        <v>3144</v>
      </c>
      <c r="K706" s="16">
        <v>0.33</v>
      </c>
      <c r="L706" s="16">
        <f t="shared" ref="L706:L769" si="98">J706/100.7</f>
        <v>31.221449851042699</v>
      </c>
      <c r="M706" s="16">
        <f t="shared" ref="M706:M769" si="99">IF(B706="corn",J706/(111*2000/56),J706/(111*2000/60))</f>
        <v>0.84972972972972971</v>
      </c>
      <c r="N706" s="44">
        <f t="shared" ref="N706:N769" si="100">I706*K706</f>
        <v>226.05</v>
      </c>
      <c r="O706" s="44">
        <f t="shared" ref="O706:O769" si="101">J706+N706</f>
        <v>3370.05</v>
      </c>
      <c r="P706" s="45">
        <f t="shared" si="95"/>
        <v>33.466236345580931</v>
      </c>
      <c r="Q706" s="45">
        <f t="shared" ref="Q706:Q769" si="102">IF(B706="corn",O706/(111*2000/56),O706/(111*2000/60))</f>
        <v>0.91082432432432436</v>
      </c>
      <c r="S706" s="51">
        <f t="shared" si="96"/>
        <v>5.90647685490715</v>
      </c>
      <c r="T706" s="16">
        <f t="shared" si="97"/>
        <v>33.53426017874876</v>
      </c>
    </row>
    <row r="707" spans="1:20" x14ac:dyDescent="0.25">
      <c r="A707" s="72">
        <f t="shared" si="94"/>
        <v>40892</v>
      </c>
      <c r="B707" s="73" t="s">
        <v>0</v>
      </c>
      <c r="C707" s="73" t="s">
        <v>253</v>
      </c>
      <c r="D707" s="73" t="s">
        <v>243</v>
      </c>
      <c r="E707" s="73" t="s">
        <v>281</v>
      </c>
      <c r="F707" s="73" t="s">
        <v>282</v>
      </c>
      <c r="G707" s="73" t="s">
        <v>35</v>
      </c>
      <c r="H707" t="s">
        <v>38</v>
      </c>
      <c r="I707">
        <v>812</v>
      </c>
      <c r="J707" s="43">
        <v>3645</v>
      </c>
      <c r="K707" s="16">
        <v>0.45</v>
      </c>
      <c r="L707" s="16">
        <f t="shared" si="98"/>
        <v>36.196623634558094</v>
      </c>
      <c r="M707" s="16">
        <f t="shared" si="99"/>
        <v>0.98513513513513518</v>
      </c>
      <c r="N707" s="44">
        <f t="shared" si="100"/>
        <v>365.40000000000003</v>
      </c>
      <c r="O707" s="44">
        <f t="shared" si="101"/>
        <v>4010.4</v>
      </c>
      <c r="P707" s="45">
        <f t="shared" si="95"/>
        <v>39.825223435948359</v>
      </c>
      <c r="Q707" s="45">
        <f t="shared" si="102"/>
        <v>1.0838918918918918</v>
      </c>
      <c r="S707" s="51">
        <f t="shared" si="96"/>
        <v>7.9155275224420452</v>
      </c>
      <c r="T707" s="16">
        <f t="shared" si="97"/>
        <v>39.905858987090362</v>
      </c>
    </row>
    <row r="708" spans="1:20" x14ac:dyDescent="0.25">
      <c r="A708" s="72">
        <f t="shared" si="94"/>
        <v>40892</v>
      </c>
      <c r="B708" s="73" t="s">
        <v>0</v>
      </c>
      <c r="C708" s="73" t="s">
        <v>236</v>
      </c>
      <c r="D708" s="73" t="s">
        <v>237</v>
      </c>
      <c r="E708" s="73" t="s">
        <v>279</v>
      </c>
      <c r="F708" s="73" t="s">
        <v>280</v>
      </c>
      <c r="G708" s="73" t="s">
        <v>35</v>
      </c>
      <c r="H708" t="s">
        <v>37</v>
      </c>
      <c r="I708">
        <v>1520</v>
      </c>
      <c r="J708" s="43">
        <v>4702</v>
      </c>
      <c r="K708" s="16">
        <v>0.33</v>
      </c>
      <c r="L708" s="16">
        <f t="shared" si="98"/>
        <v>46.693147964250244</v>
      </c>
      <c r="M708" s="16">
        <f t="shared" si="99"/>
        <v>1.2708108108108107</v>
      </c>
      <c r="N708" s="44">
        <f t="shared" si="100"/>
        <v>501.6</v>
      </c>
      <c r="O708" s="44">
        <f t="shared" si="101"/>
        <v>5203.6000000000004</v>
      </c>
      <c r="P708" s="45">
        <f t="shared" si="95"/>
        <v>51.67428003972195</v>
      </c>
      <c r="Q708" s="45">
        <f t="shared" si="102"/>
        <v>1.4063783783783785</v>
      </c>
      <c r="S708" s="51">
        <f t="shared" si="96"/>
        <v>7.7305287565732295</v>
      </c>
      <c r="T708" s="16">
        <f t="shared" si="97"/>
        <v>51.825223435948352</v>
      </c>
    </row>
    <row r="709" spans="1:20" x14ac:dyDescent="0.25">
      <c r="A709" s="72">
        <f t="shared" si="94"/>
        <v>40892</v>
      </c>
      <c r="B709" s="73" t="s">
        <v>0</v>
      </c>
      <c r="C709" s="73" t="s">
        <v>236</v>
      </c>
      <c r="D709" s="73" t="s">
        <v>237</v>
      </c>
      <c r="E709" s="73" t="s">
        <v>267</v>
      </c>
      <c r="F709" s="73" t="s">
        <v>241</v>
      </c>
      <c r="G709" s="73" t="s">
        <v>35</v>
      </c>
      <c r="H709" t="s">
        <v>37</v>
      </c>
      <c r="I709">
        <v>1583</v>
      </c>
      <c r="J709" s="43">
        <f>2856+2889</f>
        <v>5745</v>
      </c>
      <c r="K709" s="16">
        <v>0.33</v>
      </c>
      <c r="L709" s="16">
        <f t="shared" si="98"/>
        <v>57.050645481628599</v>
      </c>
      <c r="M709" s="16">
        <f t="shared" si="99"/>
        <v>1.5527027027027027</v>
      </c>
      <c r="N709" s="44">
        <f t="shared" si="100"/>
        <v>522.39</v>
      </c>
      <c r="O709" s="44">
        <f t="shared" si="101"/>
        <v>6267.39</v>
      </c>
      <c r="P709" s="45">
        <f t="shared" si="95"/>
        <v>62.238232373386296</v>
      </c>
      <c r="Q709" s="45">
        <f t="shared" si="102"/>
        <v>1.6938891891891892</v>
      </c>
      <c r="S709" s="51">
        <f t="shared" si="96"/>
        <v>8.5416457401743529</v>
      </c>
      <c r="T709" s="16">
        <f t="shared" si="97"/>
        <v>62.395431976166833</v>
      </c>
    </row>
    <row r="710" spans="1:20" x14ac:dyDescent="0.25">
      <c r="A710" s="72">
        <f t="shared" si="94"/>
        <v>40892</v>
      </c>
      <c r="B710" s="73" t="s">
        <v>0</v>
      </c>
      <c r="C710" s="73" t="s">
        <v>358</v>
      </c>
      <c r="D710" s="73" t="s">
        <v>235</v>
      </c>
      <c r="E710" s="73" t="s">
        <v>279</v>
      </c>
      <c r="F710" s="73" t="s">
        <v>280</v>
      </c>
      <c r="G710" s="73" t="s">
        <v>35</v>
      </c>
      <c r="H710" t="s">
        <v>36</v>
      </c>
      <c r="I710">
        <v>1599</v>
      </c>
      <c r="J710" s="43">
        <v>4727</v>
      </c>
      <c r="K710" s="16">
        <v>0.34</v>
      </c>
      <c r="L710" s="16">
        <f t="shared" si="98"/>
        <v>46.941410129096326</v>
      </c>
      <c r="M710" s="16">
        <f t="shared" si="99"/>
        <v>1.2775675675675675</v>
      </c>
      <c r="N710" s="44">
        <f t="shared" si="100"/>
        <v>543.66000000000008</v>
      </c>
      <c r="O710" s="44">
        <f t="shared" si="101"/>
        <v>5270.66</v>
      </c>
      <c r="P710" s="45">
        <f t="shared" si="95"/>
        <v>52.340218470705061</v>
      </c>
      <c r="Q710" s="45">
        <f t="shared" si="102"/>
        <v>1.4245027027027026</v>
      </c>
      <c r="S710" s="51">
        <f t="shared" si="96"/>
        <v>9.1279141993457316</v>
      </c>
      <c r="T710" s="16">
        <f t="shared" si="97"/>
        <v>52.499006951340611</v>
      </c>
    </row>
    <row r="711" spans="1:20" x14ac:dyDescent="0.25">
      <c r="A711" s="72">
        <f t="shared" si="94"/>
        <v>40892</v>
      </c>
      <c r="B711" s="73" t="s">
        <v>67</v>
      </c>
      <c r="C711" s="73" t="s">
        <v>250</v>
      </c>
      <c r="D711" s="73" t="s">
        <v>251</v>
      </c>
      <c r="E711" s="73" t="s">
        <v>279</v>
      </c>
      <c r="F711" s="73" t="s">
        <v>280</v>
      </c>
      <c r="G711" s="73" t="s">
        <v>35</v>
      </c>
      <c r="H711" t="s">
        <v>37</v>
      </c>
      <c r="I711">
        <v>1851</v>
      </c>
      <c r="J711" s="43">
        <v>4800</v>
      </c>
      <c r="K711" s="16">
        <v>0.33</v>
      </c>
      <c r="L711" s="16">
        <f t="shared" si="98"/>
        <v>47.666335650446868</v>
      </c>
      <c r="M711" s="16">
        <f t="shared" si="99"/>
        <v>1.2108108108108109</v>
      </c>
      <c r="N711" s="44">
        <f t="shared" si="100"/>
        <v>610.83000000000004</v>
      </c>
      <c r="O711" s="44">
        <f t="shared" si="101"/>
        <v>5410.83</v>
      </c>
      <c r="P711" s="45">
        <f t="shared" si="95"/>
        <v>53.732174776564051</v>
      </c>
      <c r="Q711" s="45">
        <f t="shared" si="102"/>
        <v>1.364894054054054</v>
      </c>
      <c r="S711" s="51">
        <f t="shared" si="96"/>
        <v>8.8378464274076372</v>
      </c>
      <c r="T711" s="16">
        <f t="shared" si="97"/>
        <v>53.915988083416089</v>
      </c>
    </row>
    <row r="712" spans="1:20" x14ac:dyDescent="0.25">
      <c r="A712" s="72">
        <f t="shared" si="94"/>
        <v>40892</v>
      </c>
      <c r="B712" s="73" t="s">
        <v>67</v>
      </c>
      <c r="C712" s="73" t="s">
        <v>238</v>
      </c>
      <c r="D712" s="73" t="s">
        <v>239</v>
      </c>
      <c r="E712" s="73" t="s">
        <v>283</v>
      </c>
      <c r="F712" s="73" t="s">
        <v>284</v>
      </c>
      <c r="G712" s="73" t="s">
        <v>35</v>
      </c>
      <c r="H712" t="s">
        <v>37</v>
      </c>
      <c r="I712">
        <v>1695</v>
      </c>
      <c r="J712" s="43">
        <v>4760</v>
      </c>
      <c r="K712" s="16">
        <v>0.33</v>
      </c>
      <c r="L712" s="16">
        <f t="shared" si="98"/>
        <v>47.269116186693147</v>
      </c>
      <c r="M712" s="16">
        <f t="shared" si="99"/>
        <v>1.2007207207207207</v>
      </c>
      <c r="N712" s="44">
        <f t="shared" si="100"/>
        <v>559.35</v>
      </c>
      <c r="O712" s="44">
        <f t="shared" si="101"/>
        <v>5319.35</v>
      </c>
      <c r="P712" s="45">
        <f t="shared" si="95"/>
        <v>52.823733862959287</v>
      </c>
      <c r="Q712" s="45">
        <f t="shared" si="102"/>
        <v>1.3418180180180181</v>
      </c>
      <c r="S712" s="51">
        <f t="shared" si="96"/>
        <v>8.5648100904136992</v>
      </c>
      <c r="T712" s="16">
        <f t="shared" si="97"/>
        <v>52.992055610724925</v>
      </c>
    </row>
    <row r="713" spans="1:20" x14ac:dyDescent="0.25">
      <c r="A713" s="72">
        <f t="shared" si="94"/>
        <v>40892</v>
      </c>
      <c r="B713" s="73" t="s">
        <v>67</v>
      </c>
      <c r="C713" s="73" t="s">
        <v>242</v>
      </c>
      <c r="D713" s="73" t="s">
        <v>243</v>
      </c>
      <c r="E713" s="73" t="s">
        <v>265</v>
      </c>
      <c r="F713" s="73" t="s">
        <v>266</v>
      </c>
      <c r="G713" s="73" t="s">
        <v>35</v>
      </c>
      <c r="H713" t="s">
        <v>36</v>
      </c>
      <c r="I713">
        <v>1006</v>
      </c>
      <c r="J713" s="43">
        <v>2877</v>
      </c>
      <c r="K713" s="16">
        <v>0.34</v>
      </c>
      <c r="L713" s="16">
        <f t="shared" si="98"/>
        <v>28.570009930486592</v>
      </c>
      <c r="M713" s="16">
        <f t="shared" si="99"/>
        <v>0.72572972972972971</v>
      </c>
      <c r="N713" s="44">
        <f t="shared" si="100"/>
        <v>342.04</v>
      </c>
      <c r="O713" s="44">
        <f t="shared" si="101"/>
        <v>3219.04</v>
      </c>
      <c r="P713" s="45">
        <f t="shared" si="95"/>
        <v>31.966633565044685</v>
      </c>
      <c r="Q713" s="45">
        <f t="shared" si="102"/>
        <v>0.81201009009009006</v>
      </c>
      <c r="S713" s="51">
        <f t="shared" si="96"/>
        <v>11.842123549440631</v>
      </c>
      <c r="T713" s="16">
        <f t="shared" si="97"/>
        <v>32.066534260178749</v>
      </c>
    </row>
    <row r="714" spans="1:20" x14ac:dyDescent="0.25">
      <c r="A714" s="72">
        <f t="shared" si="94"/>
        <v>40892</v>
      </c>
      <c r="B714" s="73" t="s">
        <v>67</v>
      </c>
      <c r="C714" s="73" t="s">
        <v>254</v>
      </c>
      <c r="D714" s="73" t="s">
        <v>255</v>
      </c>
      <c r="E714" s="73" t="s">
        <v>267</v>
      </c>
      <c r="F714" s="73" t="s">
        <v>241</v>
      </c>
      <c r="G714" s="73" t="s">
        <v>35</v>
      </c>
      <c r="H714" t="s">
        <v>37</v>
      </c>
      <c r="I714">
        <v>988</v>
      </c>
      <c r="J714" s="43">
        <v>3310</v>
      </c>
      <c r="K714" s="16">
        <v>0.33</v>
      </c>
      <c r="L714" s="16">
        <f t="shared" si="98"/>
        <v>32.869910625620655</v>
      </c>
      <c r="M714" s="16">
        <f t="shared" si="99"/>
        <v>0.83495495495495498</v>
      </c>
      <c r="N714" s="44">
        <f t="shared" si="100"/>
        <v>326.04000000000002</v>
      </c>
      <c r="O714" s="44">
        <f t="shared" si="101"/>
        <v>3636.04</v>
      </c>
      <c r="P714" s="45">
        <f t="shared" si="95"/>
        <v>36.10764647467726</v>
      </c>
      <c r="Q714" s="45">
        <f t="shared" si="102"/>
        <v>0.91719927927927924</v>
      </c>
      <c r="S714" s="51">
        <f t="shared" si="96"/>
        <v>9.0436889709939692</v>
      </c>
      <c r="T714" s="16">
        <f t="shared" si="97"/>
        <v>36.205759682224432</v>
      </c>
    </row>
    <row r="715" spans="1:20" x14ac:dyDescent="0.25">
      <c r="A715" s="72">
        <f t="shared" si="94"/>
        <v>40892</v>
      </c>
      <c r="B715" s="73" t="s">
        <v>67</v>
      </c>
      <c r="C715" s="73" t="s">
        <v>246</v>
      </c>
      <c r="D715" s="73" t="s">
        <v>247</v>
      </c>
      <c r="E715" s="73" t="s">
        <v>240</v>
      </c>
      <c r="F715" s="73" t="s">
        <v>241</v>
      </c>
      <c r="G715" s="73" t="s">
        <v>35</v>
      </c>
      <c r="H715" t="s">
        <v>36</v>
      </c>
      <c r="I715">
        <v>787</v>
      </c>
      <c r="J715" s="43">
        <v>3430</v>
      </c>
      <c r="K715" s="16">
        <v>0.34</v>
      </c>
      <c r="L715" s="16">
        <f t="shared" si="98"/>
        <v>34.061569016881826</v>
      </c>
      <c r="M715" s="16">
        <f t="shared" si="99"/>
        <v>0.86522522522522527</v>
      </c>
      <c r="N715" s="44">
        <f t="shared" si="100"/>
        <v>267.58000000000004</v>
      </c>
      <c r="O715" s="44">
        <f t="shared" si="101"/>
        <v>3697.58</v>
      </c>
      <c r="P715" s="45">
        <f t="shared" si="95"/>
        <v>36.718768619662363</v>
      </c>
      <c r="Q715" s="45">
        <f t="shared" si="102"/>
        <v>0.93272288288288285</v>
      </c>
      <c r="S715" s="51">
        <f t="shared" si="96"/>
        <v>6.026839479268209</v>
      </c>
      <c r="T715" s="16">
        <f t="shared" si="97"/>
        <v>36.796921549155911</v>
      </c>
    </row>
    <row r="716" spans="1:20" x14ac:dyDescent="0.25">
      <c r="A716" s="72">
        <f t="shared" si="94"/>
        <v>40892</v>
      </c>
      <c r="B716" s="73" t="s">
        <v>67</v>
      </c>
      <c r="C716" s="73" t="s">
        <v>250</v>
      </c>
      <c r="D716" s="73" t="s">
        <v>251</v>
      </c>
      <c r="E716" s="73" t="s">
        <v>283</v>
      </c>
      <c r="F716" s="73" t="s">
        <v>284</v>
      </c>
      <c r="G716" s="73" t="s">
        <v>35</v>
      </c>
      <c r="H716" t="s">
        <v>37</v>
      </c>
      <c r="I716">
        <v>1836</v>
      </c>
      <c r="J716" s="43">
        <v>4800</v>
      </c>
      <c r="K716" s="16">
        <v>0.33</v>
      </c>
      <c r="L716" s="16">
        <f t="shared" si="98"/>
        <v>47.666335650446868</v>
      </c>
      <c r="M716" s="16">
        <f t="shared" si="99"/>
        <v>1.2108108108108109</v>
      </c>
      <c r="N716" s="44">
        <f t="shared" si="100"/>
        <v>605.88</v>
      </c>
      <c r="O716" s="44">
        <f t="shared" si="101"/>
        <v>5405.88</v>
      </c>
      <c r="P716" s="45">
        <f t="shared" si="95"/>
        <v>53.683018867924531</v>
      </c>
      <c r="Q716" s="45">
        <f t="shared" si="102"/>
        <v>1.3636454054054055</v>
      </c>
      <c r="S716" s="51">
        <f t="shared" si="96"/>
        <v>8.8894081247884884</v>
      </c>
      <c r="T716" s="16">
        <f t="shared" si="97"/>
        <v>53.865342601787482</v>
      </c>
    </row>
    <row r="717" spans="1:20" x14ac:dyDescent="0.25">
      <c r="A717" s="72">
        <f t="shared" si="94"/>
        <v>40892</v>
      </c>
      <c r="B717" s="73" t="s">
        <v>67</v>
      </c>
      <c r="C717" s="73" t="s">
        <v>256</v>
      </c>
      <c r="D717" s="73" t="s">
        <v>247</v>
      </c>
      <c r="E717" s="73" t="s">
        <v>285</v>
      </c>
      <c r="F717" s="73" t="s">
        <v>264</v>
      </c>
      <c r="G717" s="73" t="s">
        <v>35</v>
      </c>
      <c r="H717" t="s">
        <v>37</v>
      </c>
      <c r="I717">
        <v>1899</v>
      </c>
      <c r="J717" s="43">
        <v>4200</v>
      </c>
      <c r="K717" s="16">
        <v>0.33</v>
      </c>
      <c r="L717" s="16">
        <f t="shared" si="98"/>
        <v>41.708043694141011</v>
      </c>
      <c r="M717" s="16">
        <f t="shared" si="99"/>
        <v>1.0594594594594595</v>
      </c>
      <c r="N717" s="44">
        <f t="shared" si="100"/>
        <v>626.67000000000007</v>
      </c>
      <c r="O717" s="44">
        <f t="shared" si="101"/>
        <v>4826.67</v>
      </c>
      <c r="P717" s="45">
        <f t="shared" si="95"/>
        <v>47.931181727904665</v>
      </c>
      <c r="Q717" s="45">
        <f t="shared" si="102"/>
        <v>1.2175383783783784</v>
      </c>
      <c r="S717" s="51">
        <f t="shared" si="96"/>
        <v>10.867707658595084</v>
      </c>
      <c r="T717" s="16">
        <f t="shared" si="97"/>
        <v>48.119761668321736</v>
      </c>
    </row>
    <row r="718" spans="1:20" x14ac:dyDescent="0.25">
      <c r="A718" s="72">
        <f t="shared" si="94"/>
        <v>40892</v>
      </c>
      <c r="B718" s="73" t="s">
        <v>18</v>
      </c>
      <c r="C718" s="73" t="s">
        <v>238</v>
      </c>
      <c r="D718" s="73" t="s">
        <v>239</v>
      </c>
      <c r="E718" s="73" t="s">
        <v>283</v>
      </c>
      <c r="F718" s="73" t="s">
        <v>284</v>
      </c>
      <c r="G718" s="73" t="s">
        <v>35</v>
      </c>
      <c r="H718" t="s">
        <v>37</v>
      </c>
      <c r="I718">
        <v>1695</v>
      </c>
      <c r="J718" s="43">
        <v>5040</v>
      </c>
      <c r="K718" s="16">
        <v>0.33</v>
      </c>
      <c r="L718" s="16">
        <f t="shared" si="98"/>
        <v>50.049652432969211</v>
      </c>
      <c r="M718" s="16">
        <f t="shared" si="99"/>
        <v>1.3621621621621622</v>
      </c>
      <c r="N718" s="44">
        <f t="shared" si="100"/>
        <v>559.35</v>
      </c>
      <c r="O718" s="44">
        <f t="shared" si="101"/>
        <v>5599.35</v>
      </c>
      <c r="P718" s="45">
        <f t="shared" si="95"/>
        <v>55.604270109235351</v>
      </c>
      <c r="Q718" s="45">
        <f t="shared" si="102"/>
        <v>1.5133378378378379</v>
      </c>
      <c r="S718" s="51">
        <f t="shared" si="96"/>
        <v>9.7976351550091323</v>
      </c>
      <c r="T718" s="16">
        <f t="shared" si="97"/>
        <v>55.772591857000997</v>
      </c>
    </row>
    <row r="719" spans="1:20" x14ac:dyDescent="0.25">
      <c r="A719" s="72">
        <f t="shared" si="94"/>
        <v>40892</v>
      </c>
      <c r="B719" s="73" t="s">
        <v>18</v>
      </c>
      <c r="C719" s="73" t="s">
        <v>250</v>
      </c>
      <c r="D719" s="73" t="s">
        <v>251</v>
      </c>
      <c r="E719" s="73" t="s">
        <v>279</v>
      </c>
      <c r="F719" s="73" t="s">
        <v>280</v>
      </c>
      <c r="G719" s="73" t="s">
        <v>35</v>
      </c>
      <c r="H719" t="s">
        <v>37</v>
      </c>
      <c r="I719">
        <v>1851</v>
      </c>
      <c r="J719" s="43">
        <v>5030</v>
      </c>
      <c r="K719" s="16">
        <v>0.33</v>
      </c>
      <c r="L719" s="16">
        <f t="shared" si="98"/>
        <v>49.950347567030782</v>
      </c>
      <c r="M719" s="16">
        <f t="shared" si="99"/>
        <v>1.3594594594594596</v>
      </c>
      <c r="N719" s="44">
        <f t="shared" si="100"/>
        <v>610.83000000000004</v>
      </c>
      <c r="O719" s="44">
        <f t="shared" si="101"/>
        <v>5640.83</v>
      </c>
      <c r="P719" s="45">
        <f t="shared" si="95"/>
        <v>56.016186693147965</v>
      </c>
      <c r="Q719" s="45">
        <f t="shared" si="102"/>
        <v>1.5245486486486486</v>
      </c>
      <c r="S719" s="51">
        <f t="shared" si="96"/>
        <v>10.14105352770498</v>
      </c>
      <c r="T719" s="16">
        <f t="shared" si="97"/>
        <v>56.20000000000001</v>
      </c>
    </row>
    <row r="720" spans="1:20" x14ac:dyDescent="0.25">
      <c r="A720" s="72">
        <f t="shared" si="94"/>
        <v>40892</v>
      </c>
      <c r="B720" s="73" t="s">
        <v>18</v>
      </c>
      <c r="C720" s="73" t="s">
        <v>257</v>
      </c>
      <c r="D720" s="73" t="s">
        <v>237</v>
      </c>
      <c r="E720" s="73" t="s">
        <v>283</v>
      </c>
      <c r="F720" s="73" t="s">
        <v>284</v>
      </c>
      <c r="G720" s="73" t="s">
        <v>35</v>
      </c>
      <c r="H720" t="s">
        <v>37</v>
      </c>
      <c r="I720">
        <v>1507</v>
      </c>
      <c r="J720" s="43">
        <v>4930</v>
      </c>
      <c r="K720" s="16">
        <v>0.33</v>
      </c>
      <c r="L720" s="16">
        <f t="shared" si="98"/>
        <v>48.957298907646475</v>
      </c>
      <c r="M720" s="16">
        <f t="shared" si="99"/>
        <v>1.3324324324324324</v>
      </c>
      <c r="N720" s="44">
        <f t="shared" si="100"/>
        <v>497.31</v>
      </c>
      <c r="O720" s="44">
        <f t="shared" si="101"/>
        <v>5427.31</v>
      </c>
      <c r="P720" s="45">
        <f t="shared" si="95"/>
        <v>53.89582919563059</v>
      </c>
      <c r="Q720" s="45">
        <f t="shared" si="102"/>
        <v>1.4668405405405407</v>
      </c>
      <c r="S720" s="51">
        <f t="shared" si="96"/>
        <v>9.35058288772208</v>
      </c>
      <c r="T720" s="16">
        <f t="shared" si="97"/>
        <v>54.045481628599809</v>
      </c>
    </row>
    <row r="721" spans="1:20" x14ac:dyDescent="0.25">
      <c r="A721" s="72">
        <f t="shared" si="94"/>
        <v>40892</v>
      </c>
      <c r="B721" s="73" t="s">
        <v>18</v>
      </c>
      <c r="C721" s="73" t="s">
        <v>256</v>
      </c>
      <c r="D721" s="73" t="s">
        <v>247</v>
      </c>
      <c r="E721" s="73" t="s">
        <v>265</v>
      </c>
      <c r="F721" s="73" t="s">
        <v>266</v>
      </c>
      <c r="G721" s="73" t="s">
        <v>35</v>
      </c>
      <c r="H721" t="s">
        <v>36</v>
      </c>
      <c r="I721">
        <v>1160</v>
      </c>
      <c r="J721" s="43">
        <v>3710</v>
      </c>
      <c r="K721" s="16">
        <v>0.34</v>
      </c>
      <c r="L721" s="16">
        <f t="shared" si="98"/>
        <v>36.84210526315789</v>
      </c>
      <c r="M721" s="16">
        <f t="shared" si="99"/>
        <v>1.0027027027027027</v>
      </c>
      <c r="N721" s="44">
        <f t="shared" si="100"/>
        <v>394.40000000000003</v>
      </c>
      <c r="O721" s="44">
        <f t="shared" si="101"/>
        <v>4104.3999999999996</v>
      </c>
      <c r="P721" s="45">
        <f t="shared" si="95"/>
        <v>40.758689175769611</v>
      </c>
      <c r="Q721" s="45">
        <f t="shared" si="102"/>
        <v>1.1092972972972972</v>
      </c>
      <c r="S721" s="51">
        <f t="shared" si="96"/>
        <v>9.6846606092998222</v>
      </c>
      <c r="T721" s="16">
        <f t="shared" si="97"/>
        <v>40.873882820258189</v>
      </c>
    </row>
    <row r="722" spans="1:20" x14ac:dyDescent="0.25">
      <c r="A722" s="72">
        <f t="shared" si="94"/>
        <v>40892</v>
      </c>
      <c r="B722" s="73" t="s">
        <v>18</v>
      </c>
      <c r="C722" s="73" t="s">
        <v>244</v>
      </c>
      <c r="D722" s="73" t="s">
        <v>245</v>
      </c>
      <c r="E722" s="73" t="s">
        <v>277</v>
      </c>
      <c r="F722" s="73" t="s">
        <v>278</v>
      </c>
      <c r="G722" s="73" t="s">
        <v>35</v>
      </c>
      <c r="H722" t="s">
        <v>38</v>
      </c>
      <c r="I722">
        <v>615</v>
      </c>
      <c r="J722" s="43">
        <v>2672</v>
      </c>
      <c r="K722" s="16">
        <v>0.45</v>
      </c>
      <c r="L722" s="16">
        <f t="shared" si="98"/>
        <v>26.53426017874876</v>
      </c>
      <c r="M722" s="16">
        <f t="shared" si="99"/>
        <v>0.72216216216216211</v>
      </c>
      <c r="N722" s="44">
        <f t="shared" si="100"/>
        <v>276.75</v>
      </c>
      <c r="O722" s="44">
        <f t="shared" si="101"/>
        <v>2948.75</v>
      </c>
      <c r="P722" s="45">
        <f t="shared" si="95"/>
        <v>29.282522343594835</v>
      </c>
      <c r="Q722" s="45">
        <f t="shared" si="102"/>
        <v>0.79695945945945945</v>
      </c>
      <c r="S722" s="51">
        <f t="shared" si="96"/>
        <v>9.1301049203382547</v>
      </c>
      <c r="T722" s="16">
        <f t="shared" si="97"/>
        <v>29.343594836146973</v>
      </c>
    </row>
    <row r="723" spans="1:20" x14ac:dyDescent="0.25">
      <c r="A723" s="74">
        <f t="shared" si="94"/>
        <v>40892</v>
      </c>
      <c r="B723" s="75" t="s">
        <v>18</v>
      </c>
      <c r="C723" s="75" t="s">
        <v>258</v>
      </c>
      <c r="D723" s="75" t="s">
        <v>255</v>
      </c>
      <c r="E723" s="75" t="s">
        <v>279</v>
      </c>
      <c r="F723" s="75" t="s">
        <v>280</v>
      </c>
      <c r="G723" s="75" t="s">
        <v>35</v>
      </c>
      <c r="H723" s="76" t="s">
        <v>36</v>
      </c>
      <c r="I723" s="76">
        <v>1637</v>
      </c>
      <c r="J723" s="46">
        <v>4520</v>
      </c>
      <c r="K723" s="78">
        <v>0.34</v>
      </c>
      <c r="L723" s="78">
        <f t="shared" si="98"/>
        <v>44.885799404170804</v>
      </c>
      <c r="M723" s="78">
        <f t="shared" si="99"/>
        <v>1.2216216216216216</v>
      </c>
      <c r="N723" s="47">
        <f t="shared" si="100"/>
        <v>556.58000000000004</v>
      </c>
      <c r="O723" s="47">
        <f t="shared" si="101"/>
        <v>5076.58</v>
      </c>
      <c r="P723" s="48">
        <f t="shared" si="95"/>
        <v>50.412909632571996</v>
      </c>
      <c r="Q723" s="48">
        <f t="shared" si="102"/>
        <v>1.3720486486486487</v>
      </c>
      <c r="R723" s="76"/>
      <c r="S723" s="53">
        <f>((O723/O267)-1)*100</f>
        <v>4.7278953665882861</v>
      </c>
      <c r="T723" s="78">
        <f>AVERAGE(P647,P685,P723)</f>
        <v>50.575471698113205</v>
      </c>
    </row>
    <row r="724" spans="1:20" x14ac:dyDescent="0.25">
      <c r="A724" s="72">
        <f t="shared" si="94"/>
        <v>40923</v>
      </c>
      <c r="B724" s="73" t="s">
        <v>0</v>
      </c>
      <c r="C724" s="73" t="s">
        <v>359</v>
      </c>
      <c r="D724" s="73" t="s">
        <v>235</v>
      </c>
      <c r="E724" s="73" t="s">
        <v>260</v>
      </c>
      <c r="F724" s="73" t="s">
        <v>261</v>
      </c>
      <c r="G724" s="73" t="s">
        <v>34</v>
      </c>
      <c r="H724" t="s">
        <v>36</v>
      </c>
      <c r="I724">
        <v>506</v>
      </c>
      <c r="J724" s="43">
        <v>2992</v>
      </c>
      <c r="K724" s="16">
        <v>0.38</v>
      </c>
      <c r="L724" s="16">
        <f t="shared" si="98"/>
        <v>29.712015888778549</v>
      </c>
      <c r="M724" s="16">
        <f t="shared" si="99"/>
        <v>0.8086486486486486</v>
      </c>
      <c r="N724" s="44">
        <f t="shared" si="100"/>
        <v>192.28</v>
      </c>
      <c r="O724" s="44">
        <f t="shared" si="101"/>
        <v>3184.28</v>
      </c>
      <c r="P724" s="45">
        <f t="shared" si="95"/>
        <v>31.621449851042701</v>
      </c>
      <c r="Q724" s="45">
        <f t="shared" si="102"/>
        <v>0.86061621621621631</v>
      </c>
      <c r="S724" s="51">
        <f t="shared" ref="S724:S787" si="103">((O724/O268)-1)*100</f>
        <v>10.555297091234817</v>
      </c>
    </row>
    <row r="725" spans="1:20" x14ac:dyDescent="0.25">
      <c r="A725" s="72">
        <f t="shared" si="94"/>
        <v>40923</v>
      </c>
      <c r="B725" s="73" t="s">
        <v>0</v>
      </c>
      <c r="C725" s="73" t="s">
        <v>236</v>
      </c>
      <c r="D725" s="73" t="s">
        <v>237</v>
      </c>
      <c r="E725" s="73" t="s">
        <v>262</v>
      </c>
      <c r="F725" s="73" t="s">
        <v>251</v>
      </c>
      <c r="G725" s="73" t="s">
        <v>34</v>
      </c>
      <c r="H725" t="s">
        <v>37</v>
      </c>
      <c r="I725">
        <v>298</v>
      </c>
      <c r="J725" s="43">
        <f>-675+3772</f>
        <v>3097</v>
      </c>
      <c r="K725" s="16">
        <v>0.37</v>
      </c>
      <c r="L725" s="16">
        <f t="shared" si="98"/>
        <v>30.754716981132074</v>
      </c>
      <c r="M725" s="16">
        <f t="shared" si="99"/>
        <v>0.83702702702702703</v>
      </c>
      <c r="N725" s="44">
        <f t="shared" si="100"/>
        <v>110.26</v>
      </c>
      <c r="O725" s="44">
        <f t="shared" si="101"/>
        <v>3207.26</v>
      </c>
      <c r="P725" s="45">
        <f t="shared" ref="P725:P762" si="104">O725/100.7</f>
        <v>31.849652432969215</v>
      </c>
      <c r="Q725" s="45">
        <f t="shared" si="102"/>
        <v>0.86682702702702707</v>
      </c>
      <c r="S725" s="51">
        <f t="shared" si="103"/>
        <v>18.522268702606027</v>
      </c>
    </row>
    <row r="726" spans="1:20" x14ac:dyDescent="0.25">
      <c r="A726" s="72">
        <f t="shared" si="94"/>
        <v>40923</v>
      </c>
      <c r="B726" s="73" t="s">
        <v>0</v>
      </c>
      <c r="C726" s="73" t="s">
        <v>359</v>
      </c>
      <c r="D726" s="73" t="s">
        <v>235</v>
      </c>
      <c r="E726" s="73" t="s">
        <v>263</v>
      </c>
      <c r="F726" s="73" t="s">
        <v>264</v>
      </c>
      <c r="G726" s="73" t="s">
        <v>34</v>
      </c>
      <c r="H726" t="s">
        <v>37</v>
      </c>
      <c r="I726">
        <v>1530</v>
      </c>
      <c r="J726" s="43">
        <v>5710</v>
      </c>
      <c r="K726" s="16">
        <v>0.37</v>
      </c>
      <c r="L726" s="16">
        <f t="shared" si="98"/>
        <v>56.703078450844089</v>
      </c>
      <c r="M726" s="16">
        <f t="shared" si="99"/>
        <v>1.5432432432432432</v>
      </c>
      <c r="N726" s="44">
        <f t="shared" si="100"/>
        <v>566.1</v>
      </c>
      <c r="O726" s="44">
        <f t="shared" si="101"/>
        <v>6276.1</v>
      </c>
      <c r="P726" s="45">
        <f t="shared" si="104"/>
        <v>62.324726911618669</v>
      </c>
      <c r="Q726" s="45">
        <f t="shared" si="102"/>
        <v>1.6962432432432433</v>
      </c>
      <c r="S726" s="51">
        <f t="shared" si="103"/>
        <v>8.5567509599751013</v>
      </c>
    </row>
    <row r="727" spans="1:20" x14ac:dyDescent="0.25">
      <c r="A727" s="72">
        <f t="shared" si="94"/>
        <v>40923</v>
      </c>
      <c r="B727" s="73" t="s">
        <v>0</v>
      </c>
      <c r="C727" s="73" t="s">
        <v>359</v>
      </c>
      <c r="D727" s="73" t="s">
        <v>235</v>
      </c>
      <c r="E727" s="73" t="s">
        <v>265</v>
      </c>
      <c r="F727" s="73" t="s">
        <v>266</v>
      </c>
      <c r="G727" s="73" t="s">
        <v>34</v>
      </c>
      <c r="H727" t="s">
        <v>36</v>
      </c>
      <c r="I727">
        <v>890</v>
      </c>
      <c r="J727" s="43">
        <v>3492</v>
      </c>
      <c r="K727" s="16">
        <v>0.38</v>
      </c>
      <c r="L727" s="16">
        <f t="shared" si="98"/>
        <v>34.677259185700102</v>
      </c>
      <c r="M727" s="16">
        <f t="shared" si="99"/>
        <v>0.9437837837837838</v>
      </c>
      <c r="N727" s="44">
        <f t="shared" si="100"/>
        <v>338.2</v>
      </c>
      <c r="O727" s="44">
        <f t="shared" si="101"/>
        <v>3830.2</v>
      </c>
      <c r="P727" s="45">
        <f t="shared" si="104"/>
        <v>38.035749751737832</v>
      </c>
      <c r="Q727" s="45">
        <f t="shared" si="102"/>
        <v>1.0351891891891891</v>
      </c>
      <c r="S727" s="51">
        <f t="shared" si="103"/>
        <v>10.63866662815216</v>
      </c>
    </row>
    <row r="728" spans="1:20" x14ac:dyDescent="0.25">
      <c r="A728" s="72">
        <f t="shared" si="94"/>
        <v>40923</v>
      </c>
      <c r="B728" s="73" t="s">
        <v>0</v>
      </c>
      <c r="C728" s="73" t="s">
        <v>238</v>
      </c>
      <c r="D728" s="73" t="s">
        <v>239</v>
      </c>
      <c r="E728" s="73" t="s">
        <v>267</v>
      </c>
      <c r="F728" s="73" t="s">
        <v>241</v>
      </c>
      <c r="G728" s="73" t="s">
        <v>34</v>
      </c>
      <c r="H728" t="s">
        <v>37</v>
      </c>
      <c r="I728">
        <v>1256</v>
      </c>
      <c r="J728" s="43">
        <f>109+5301</f>
        <v>5410</v>
      </c>
      <c r="K728" s="16">
        <v>0.37</v>
      </c>
      <c r="L728" s="16">
        <f t="shared" si="98"/>
        <v>53.72393247269116</v>
      </c>
      <c r="M728" s="16">
        <f t="shared" si="99"/>
        <v>1.4621621621621621</v>
      </c>
      <c r="N728" s="44">
        <f t="shared" si="100"/>
        <v>464.71999999999997</v>
      </c>
      <c r="O728" s="44">
        <f t="shared" si="101"/>
        <v>5874.72</v>
      </c>
      <c r="P728" s="45">
        <f t="shared" si="104"/>
        <v>58.338828202581929</v>
      </c>
      <c r="Q728" s="45">
        <f t="shared" si="102"/>
        <v>1.5877621621621623</v>
      </c>
      <c r="S728" s="51">
        <f t="shared" si="103"/>
        <v>5.2085646539682173</v>
      </c>
    </row>
    <row r="729" spans="1:20" x14ac:dyDescent="0.25">
      <c r="A729" s="72">
        <f t="shared" si="94"/>
        <v>40923</v>
      </c>
      <c r="B729" s="73" t="s">
        <v>0</v>
      </c>
      <c r="C729" s="73" t="s">
        <v>358</v>
      </c>
      <c r="D729" s="73" t="s">
        <v>235</v>
      </c>
      <c r="E729" s="73" t="s">
        <v>267</v>
      </c>
      <c r="F729" s="73" t="s">
        <v>241</v>
      </c>
      <c r="G729" s="73" t="s">
        <v>34</v>
      </c>
      <c r="H729" t="s">
        <v>36</v>
      </c>
      <c r="I729">
        <v>975</v>
      </c>
      <c r="J729" s="43">
        <v>3760</v>
      </c>
      <c r="K729" s="16">
        <v>0.38</v>
      </c>
      <c r="L729" s="16">
        <f t="shared" si="98"/>
        <v>37.338629592850047</v>
      </c>
      <c r="M729" s="16">
        <f t="shared" si="99"/>
        <v>1.0162162162162163</v>
      </c>
      <c r="N729" s="44">
        <f t="shared" si="100"/>
        <v>370.5</v>
      </c>
      <c r="O729" s="44">
        <f t="shared" si="101"/>
        <v>4130.5</v>
      </c>
      <c r="P729" s="45">
        <f t="shared" si="104"/>
        <v>41.01787487586892</v>
      </c>
      <c r="Q729" s="45">
        <f t="shared" si="102"/>
        <v>1.1163513513513514</v>
      </c>
      <c r="S729" s="51">
        <f t="shared" si="103"/>
        <v>10.212794343272623</v>
      </c>
    </row>
    <row r="730" spans="1:20" x14ac:dyDescent="0.25">
      <c r="A730" s="72">
        <f t="shared" si="94"/>
        <v>40923</v>
      </c>
      <c r="B730" s="73" t="s">
        <v>0</v>
      </c>
      <c r="C730" s="73" t="s">
        <v>240</v>
      </c>
      <c r="D730" s="73" t="s">
        <v>241</v>
      </c>
      <c r="E730" s="73" t="s">
        <v>263</v>
      </c>
      <c r="F730" s="73" t="s">
        <v>264</v>
      </c>
      <c r="G730" s="73" t="s">
        <v>34</v>
      </c>
      <c r="H730" t="s">
        <v>36</v>
      </c>
      <c r="I730">
        <v>1357</v>
      </c>
      <c r="J730" s="43">
        <v>3959</v>
      </c>
      <c r="K730" s="16">
        <v>0.38</v>
      </c>
      <c r="L730" s="16">
        <f t="shared" si="98"/>
        <v>39.314796425024824</v>
      </c>
      <c r="M730" s="16">
        <f t="shared" si="99"/>
        <v>1.07</v>
      </c>
      <c r="N730" s="44">
        <f t="shared" si="100"/>
        <v>515.66</v>
      </c>
      <c r="O730" s="44">
        <f t="shared" si="101"/>
        <v>4474.66</v>
      </c>
      <c r="P730" s="45">
        <f t="shared" si="104"/>
        <v>44.435551142005956</v>
      </c>
      <c r="Q730" s="45">
        <f t="shared" si="102"/>
        <v>1.2093675675675675</v>
      </c>
      <c r="S730" s="51">
        <f t="shared" si="103"/>
        <v>11.11729166097588</v>
      </c>
    </row>
    <row r="731" spans="1:20" x14ac:dyDescent="0.25">
      <c r="A731" s="72">
        <f t="shared" si="94"/>
        <v>40923</v>
      </c>
      <c r="B731" s="73" t="s">
        <v>67</v>
      </c>
      <c r="C731" s="73" t="s">
        <v>242</v>
      </c>
      <c r="D731" s="73" t="s">
        <v>243</v>
      </c>
      <c r="E731" s="73" t="s">
        <v>265</v>
      </c>
      <c r="F731" s="73" t="s">
        <v>266</v>
      </c>
      <c r="G731" s="73" t="s">
        <v>34</v>
      </c>
      <c r="H731" t="s">
        <v>36</v>
      </c>
      <c r="I731">
        <v>1006</v>
      </c>
      <c r="J731" s="43">
        <v>3062</v>
      </c>
      <c r="K731" s="16">
        <v>0.38</v>
      </c>
      <c r="L731" s="16">
        <f t="shared" si="98"/>
        <v>30.407149950347566</v>
      </c>
      <c r="M731" s="16">
        <f t="shared" si="99"/>
        <v>0.77239639639639646</v>
      </c>
      <c r="N731" s="44">
        <f t="shared" si="100"/>
        <v>382.28000000000003</v>
      </c>
      <c r="O731" s="44">
        <f t="shared" si="101"/>
        <v>3444.28</v>
      </c>
      <c r="P731" s="45">
        <f t="shared" si="104"/>
        <v>34.203376365441905</v>
      </c>
      <c r="Q731" s="45">
        <f t="shared" si="102"/>
        <v>0.86882738738738741</v>
      </c>
      <c r="S731" s="51">
        <f t="shared" si="103"/>
        <v>13.926026871655095</v>
      </c>
    </row>
    <row r="732" spans="1:20" x14ac:dyDescent="0.25">
      <c r="A732" s="72">
        <f t="shared" si="94"/>
        <v>40923</v>
      </c>
      <c r="B732" s="73" t="s">
        <v>67</v>
      </c>
      <c r="C732" s="73" t="s">
        <v>244</v>
      </c>
      <c r="D732" s="73" t="s">
        <v>245</v>
      </c>
      <c r="E732" s="73" t="s">
        <v>268</v>
      </c>
      <c r="F732" s="73" t="s">
        <v>269</v>
      </c>
      <c r="G732" s="73" t="s">
        <v>34</v>
      </c>
      <c r="H732" t="s">
        <v>38</v>
      </c>
      <c r="I732">
        <v>866</v>
      </c>
      <c r="J732" s="43">
        <v>3942</v>
      </c>
      <c r="K732" s="16">
        <v>0.5</v>
      </c>
      <c r="L732" s="16">
        <f t="shared" si="98"/>
        <v>39.145978152929494</v>
      </c>
      <c r="M732" s="16">
        <f t="shared" si="99"/>
        <v>0.99437837837837839</v>
      </c>
      <c r="N732" s="44">
        <f t="shared" si="100"/>
        <v>433</v>
      </c>
      <c r="O732" s="44">
        <f t="shared" si="101"/>
        <v>4375</v>
      </c>
      <c r="P732" s="45">
        <f t="shared" si="104"/>
        <v>43.44587884806355</v>
      </c>
      <c r="Q732" s="45">
        <f t="shared" si="102"/>
        <v>1.1036036036036037</v>
      </c>
      <c r="S732" s="51">
        <f t="shared" si="103"/>
        <v>9.0712366060521568</v>
      </c>
    </row>
    <row r="733" spans="1:20" x14ac:dyDescent="0.25">
      <c r="A733" s="72">
        <f t="shared" si="94"/>
        <v>40923</v>
      </c>
      <c r="B733" s="73" t="s">
        <v>67</v>
      </c>
      <c r="C733" s="73" t="s">
        <v>246</v>
      </c>
      <c r="D733" s="73" t="s">
        <v>247</v>
      </c>
      <c r="E733" s="73" t="s">
        <v>270</v>
      </c>
      <c r="F733" s="73" t="s">
        <v>247</v>
      </c>
      <c r="G733" s="73" t="s">
        <v>34</v>
      </c>
      <c r="H733" t="s">
        <v>36</v>
      </c>
      <c r="I733">
        <v>213</v>
      </c>
      <c r="J733" s="43">
        <v>1934</v>
      </c>
      <c r="K733" s="16">
        <v>0.38</v>
      </c>
      <c r="L733" s="16">
        <f t="shared" si="98"/>
        <v>19.20556107249255</v>
      </c>
      <c r="M733" s="16">
        <f t="shared" si="99"/>
        <v>0.48785585585585589</v>
      </c>
      <c r="N733" s="44">
        <f t="shared" si="100"/>
        <v>80.94</v>
      </c>
      <c r="O733" s="44">
        <f t="shared" si="101"/>
        <v>2014.94</v>
      </c>
      <c r="P733" s="45">
        <f t="shared" si="104"/>
        <v>20.009334657398213</v>
      </c>
      <c r="Q733" s="45">
        <f t="shared" si="102"/>
        <v>0.50827315315315313</v>
      </c>
      <c r="S733" s="51">
        <f t="shared" si="103"/>
        <v>6.7387814994729123</v>
      </c>
    </row>
    <row r="734" spans="1:20" x14ac:dyDescent="0.25">
      <c r="A734" s="72">
        <f t="shared" si="94"/>
        <v>40923</v>
      </c>
      <c r="B734" s="73" t="s">
        <v>67</v>
      </c>
      <c r="C734" s="73" t="s">
        <v>248</v>
      </c>
      <c r="D734" s="73" t="s">
        <v>249</v>
      </c>
      <c r="E734" s="73" t="s">
        <v>271</v>
      </c>
      <c r="F734" s="73" t="s">
        <v>272</v>
      </c>
      <c r="G734" s="73" t="s">
        <v>34</v>
      </c>
      <c r="H734" t="s">
        <v>38</v>
      </c>
      <c r="I734">
        <v>650</v>
      </c>
      <c r="J734" s="43">
        <v>3381</v>
      </c>
      <c r="K734" s="16">
        <v>0.5</v>
      </c>
      <c r="L734" s="16">
        <f t="shared" si="98"/>
        <v>33.574975173783514</v>
      </c>
      <c r="M734" s="16">
        <f t="shared" si="99"/>
        <v>0.8528648648648649</v>
      </c>
      <c r="N734" s="44">
        <f t="shared" si="100"/>
        <v>325</v>
      </c>
      <c r="O734" s="44">
        <f t="shared" si="101"/>
        <v>3706</v>
      </c>
      <c r="P734" s="45">
        <f t="shared" si="104"/>
        <v>36.802383316782525</v>
      </c>
      <c r="Q734" s="45">
        <f t="shared" si="102"/>
        <v>0.93484684684684682</v>
      </c>
      <c r="S734" s="51">
        <f t="shared" si="103"/>
        <v>9.4991874723001857</v>
      </c>
    </row>
    <row r="735" spans="1:20" x14ac:dyDescent="0.25">
      <c r="A735" s="72">
        <f t="shared" si="94"/>
        <v>40923</v>
      </c>
      <c r="B735" s="73" t="s">
        <v>67</v>
      </c>
      <c r="C735" s="73" t="s">
        <v>248</v>
      </c>
      <c r="D735" s="73" t="s">
        <v>249</v>
      </c>
      <c r="E735" s="73" t="s">
        <v>273</v>
      </c>
      <c r="F735" s="73" t="s">
        <v>274</v>
      </c>
      <c r="G735" s="73" t="s">
        <v>34</v>
      </c>
      <c r="H735" t="s">
        <v>38</v>
      </c>
      <c r="I735">
        <v>417</v>
      </c>
      <c r="J735" s="43">
        <v>2833</v>
      </c>
      <c r="K735" s="16">
        <v>0.5</v>
      </c>
      <c r="L735" s="16">
        <f t="shared" si="98"/>
        <v>28.133068520357497</v>
      </c>
      <c r="M735" s="16">
        <f t="shared" si="99"/>
        <v>0.71463063063063059</v>
      </c>
      <c r="N735" s="44">
        <f t="shared" si="100"/>
        <v>208.5</v>
      </c>
      <c r="O735" s="44">
        <f t="shared" si="101"/>
        <v>3041.5</v>
      </c>
      <c r="P735" s="45">
        <f t="shared" si="104"/>
        <v>30.203574975173783</v>
      </c>
      <c r="Q735" s="45">
        <f t="shared" si="102"/>
        <v>0.76722522522522518</v>
      </c>
      <c r="S735" s="51">
        <f t="shared" si="103"/>
        <v>5.573547430864334</v>
      </c>
    </row>
    <row r="736" spans="1:20" x14ac:dyDescent="0.25">
      <c r="A736" s="72">
        <f t="shared" si="94"/>
        <v>40923</v>
      </c>
      <c r="B736" s="73" t="s">
        <v>67</v>
      </c>
      <c r="C736" s="73" t="s">
        <v>246</v>
      </c>
      <c r="D736" s="73" t="s">
        <v>247</v>
      </c>
      <c r="E736" s="73" t="s">
        <v>275</v>
      </c>
      <c r="F736" s="73" t="s">
        <v>276</v>
      </c>
      <c r="G736" s="73" t="s">
        <v>34</v>
      </c>
      <c r="H736" t="s">
        <v>36</v>
      </c>
      <c r="I736">
        <v>626</v>
      </c>
      <c r="J736" s="43">
        <v>3074</v>
      </c>
      <c r="K736" s="16">
        <v>0.38</v>
      </c>
      <c r="L736" s="16">
        <f t="shared" si="98"/>
        <v>30.526315789473685</v>
      </c>
      <c r="M736" s="16">
        <f t="shared" si="99"/>
        <v>0.77542342342342341</v>
      </c>
      <c r="N736" s="44">
        <f t="shared" si="100"/>
        <v>237.88</v>
      </c>
      <c r="O736" s="44">
        <f t="shared" si="101"/>
        <v>3311.88</v>
      </c>
      <c r="P736" s="45">
        <f t="shared" si="104"/>
        <v>32.888579940417081</v>
      </c>
      <c r="Q736" s="45">
        <f t="shared" si="102"/>
        <v>0.83542918918918918</v>
      </c>
      <c r="S736" s="51">
        <f t="shared" si="103"/>
        <v>7.8978061287653167</v>
      </c>
    </row>
    <row r="737" spans="1:19" x14ac:dyDescent="0.25">
      <c r="A737" s="72">
        <f t="shared" si="94"/>
        <v>40923</v>
      </c>
      <c r="B737" s="73" t="s">
        <v>67</v>
      </c>
      <c r="C737" s="73" t="s">
        <v>246</v>
      </c>
      <c r="D737" s="73" t="s">
        <v>247</v>
      </c>
      <c r="E737" s="73" t="s">
        <v>263</v>
      </c>
      <c r="F737" s="73" t="s">
        <v>264</v>
      </c>
      <c r="G737" s="73" t="s">
        <v>34</v>
      </c>
      <c r="H737" t="s">
        <v>36</v>
      </c>
      <c r="I737">
        <v>1823</v>
      </c>
      <c r="J737" s="43">
        <v>4985</v>
      </c>
      <c r="K737" s="16">
        <v>0.38</v>
      </c>
      <c r="L737" s="16">
        <f t="shared" si="98"/>
        <v>49.503475670307843</v>
      </c>
      <c r="M737" s="16">
        <f t="shared" si="99"/>
        <v>1.2574774774774775</v>
      </c>
      <c r="N737" s="44">
        <f t="shared" si="100"/>
        <v>692.74</v>
      </c>
      <c r="O737" s="44">
        <f t="shared" si="101"/>
        <v>5677.74</v>
      </c>
      <c r="P737" s="45">
        <f t="shared" si="104"/>
        <v>56.382720953326711</v>
      </c>
      <c r="Q737" s="45">
        <f t="shared" si="102"/>
        <v>1.4322227027027026</v>
      </c>
      <c r="S737" s="51">
        <f t="shared" si="103"/>
        <v>19.409947358790959</v>
      </c>
    </row>
    <row r="738" spans="1:19" x14ac:dyDescent="0.25">
      <c r="A738" s="72">
        <f t="shared" si="94"/>
        <v>40923</v>
      </c>
      <c r="B738" s="73" t="s">
        <v>18</v>
      </c>
      <c r="C738" s="73" t="s">
        <v>250</v>
      </c>
      <c r="D738" s="73" t="s">
        <v>251</v>
      </c>
      <c r="E738" s="73" t="s">
        <v>265</v>
      </c>
      <c r="F738" s="73" t="s">
        <v>266</v>
      </c>
      <c r="G738" s="73" t="s">
        <v>34</v>
      </c>
      <c r="H738" t="s">
        <v>39</v>
      </c>
      <c r="I738">
        <v>1295</v>
      </c>
      <c r="J738" s="43">
        <v>3489</v>
      </c>
      <c r="K738" s="16">
        <v>0.32200000000000001</v>
      </c>
      <c r="L738" s="16">
        <f t="shared" si="98"/>
        <v>34.647467725918567</v>
      </c>
      <c r="M738" s="16">
        <f t="shared" si="99"/>
        <v>0.942972972972973</v>
      </c>
      <c r="N738" s="44">
        <f t="shared" si="100"/>
        <v>416.99</v>
      </c>
      <c r="O738" s="44">
        <f t="shared" si="101"/>
        <v>3905.99</v>
      </c>
      <c r="P738" s="45">
        <f t="shared" si="104"/>
        <v>38.788381330685198</v>
      </c>
      <c r="Q738" s="45">
        <f t="shared" si="102"/>
        <v>1.055672972972973</v>
      </c>
      <c r="S738" s="51">
        <f t="shared" si="103"/>
        <v>8.59003293294478</v>
      </c>
    </row>
    <row r="739" spans="1:19" x14ac:dyDescent="0.25">
      <c r="A739" s="72">
        <f t="shared" si="94"/>
        <v>40923</v>
      </c>
      <c r="B739" s="73" t="s">
        <v>18</v>
      </c>
      <c r="C739" s="73" t="s">
        <v>244</v>
      </c>
      <c r="D739" s="73" t="s">
        <v>245</v>
      </c>
      <c r="E739" s="73" t="s">
        <v>277</v>
      </c>
      <c r="F739" s="73" t="s">
        <v>278</v>
      </c>
      <c r="G739" s="73" t="s">
        <v>34</v>
      </c>
      <c r="H739" t="s">
        <v>38</v>
      </c>
      <c r="I739">
        <v>615</v>
      </c>
      <c r="J739" s="43">
        <v>3497</v>
      </c>
      <c r="K739" s="16">
        <v>0.5</v>
      </c>
      <c r="L739" s="16">
        <f t="shared" si="98"/>
        <v>34.726911618669313</v>
      </c>
      <c r="M739" s="16">
        <f t="shared" si="99"/>
        <v>0.94513513513513514</v>
      </c>
      <c r="N739" s="44">
        <f t="shared" si="100"/>
        <v>307.5</v>
      </c>
      <c r="O739" s="44">
        <f t="shared" si="101"/>
        <v>3804.5</v>
      </c>
      <c r="P739" s="45">
        <f t="shared" si="104"/>
        <v>37.780536246276064</v>
      </c>
      <c r="Q739" s="45">
        <f t="shared" si="102"/>
        <v>1.0282432432432433</v>
      </c>
      <c r="S739" s="51">
        <f t="shared" si="103"/>
        <v>22.751544678722958</v>
      </c>
    </row>
    <row r="740" spans="1:19" x14ac:dyDescent="0.25">
      <c r="A740" s="72">
        <f t="shared" si="94"/>
        <v>40923</v>
      </c>
      <c r="B740" s="73" t="s">
        <v>18</v>
      </c>
      <c r="C740" s="73" t="s">
        <v>248</v>
      </c>
      <c r="D740" s="73" t="s">
        <v>249</v>
      </c>
      <c r="E740" s="73" t="s">
        <v>268</v>
      </c>
      <c r="F740" s="73" t="s">
        <v>269</v>
      </c>
      <c r="G740" s="73" t="s">
        <v>34</v>
      </c>
      <c r="H740" t="s">
        <v>38</v>
      </c>
      <c r="I740">
        <v>872</v>
      </c>
      <c r="J740" s="43">
        <v>4453</v>
      </c>
      <c r="K740" s="16">
        <v>0.5</v>
      </c>
      <c r="L740" s="16">
        <f t="shared" si="98"/>
        <v>44.220456802383318</v>
      </c>
      <c r="M740" s="16">
        <f t="shared" si="99"/>
        <v>1.2035135135135135</v>
      </c>
      <c r="N740" s="44">
        <f t="shared" si="100"/>
        <v>436</v>
      </c>
      <c r="O740" s="44">
        <f t="shared" si="101"/>
        <v>4889</v>
      </c>
      <c r="P740" s="45">
        <f t="shared" si="104"/>
        <v>48.550148957298909</v>
      </c>
      <c r="Q740" s="45">
        <f t="shared" si="102"/>
        <v>1.3213513513513513</v>
      </c>
      <c r="S740" s="51">
        <f t="shared" si="103"/>
        <v>19.743906262246249</v>
      </c>
    </row>
    <row r="741" spans="1:19" x14ac:dyDescent="0.25">
      <c r="A741" s="72">
        <f t="shared" si="94"/>
        <v>40923</v>
      </c>
      <c r="B741" s="73" t="s">
        <v>18</v>
      </c>
      <c r="C741" s="73" t="s">
        <v>248</v>
      </c>
      <c r="D741" s="73" t="s">
        <v>249</v>
      </c>
      <c r="E741" s="73" t="s">
        <v>277</v>
      </c>
      <c r="F741" s="73" t="s">
        <v>278</v>
      </c>
      <c r="G741" s="73" t="s">
        <v>34</v>
      </c>
      <c r="H741" t="s">
        <v>38</v>
      </c>
      <c r="I741">
        <v>417</v>
      </c>
      <c r="J741" s="43">
        <v>3189</v>
      </c>
      <c r="K741" s="16">
        <v>0.5</v>
      </c>
      <c r="L741" s="16">
        <f t="shared" si="98"/>
        <v>31.668321747765638</v>
      </c>
      <c r="M741" s="16">
        <f t="shared" si="99"/>
        <v>0.86189189189189186</v>
      </c>
      <c r="N741" s="44">
        <f t="shared" si="100"/>
        <v>208.5</v>
      </c>
      <c r="O741" s="44">
        <f t="shared" si="101"/>
        <v>3397.5</v>
      </c>
      <c r="P741" s="45">
        <f t="shared" si="104"/>
        <v>33.738828202581928</v>
      </c>
      <c r="Q741" s="45">
        <f t="shared" si="102"/>
        <v>0.91824324324324325</v>
      </c>
      <c r="S741" s="51">
        <f t="shared" si="103"/>
        <v>24.271652895282614</v>
      </c>
    </row>
    <row r="742" spans="1:19" x14ac:dyDescent="0.25">
      <c r="A742" s="72">
        <f t="shared" si="94"/>
        <v>40923</v>
      </c>
      <c r="B742" s="73" t="s">
        <v>18</v>
      </c>
      <c r="C742" s="73" t="s">
        <v>242</v>
      </c>
      <c r="D742" s="73" t="s">
        <v>243</v>
      </c>
      <c r="E742" s="73" t="s">
        <v>265</v>
      </c>
      <c r="F742" s="73" t="s">
        <v>266</v>
      </c>
      <c r="G742" s="73" t="s">
        <v>34</v>
      </c>
      <c r="H742" t="s">
        <v>36</v>
      </c>
      <c r="I742">
        <v>1006</v>
      </c>
      <c r="J742" s="43">
        <v>3406</v>
      </c>
      <c r="K742" s="16">
        <v>0.38</v>
      </c>
      <c r="L742" s="16">
        <f t="shared" si="98"/>
        <v>33.823237338629589</v>
      </c>
      <c r="M742" s="16">
        <f t="shared" si="99"/>
        <v>0.92054054054054057</v>
      </c>
      <c r="N742" s="44">
        <f t="shared" si="100"/>
        <v>382.28000000000003</v>
      </c>
      <c r="O742" s="44">
        <f t="shared" si="101"/>
        <v>3788.28</v>
      </c>
      <c r="P742" s="45">
        <f t="shared" si="104"/>
        <v>37.619463753723934</v>
      </c>
      <c r="Q742" s="45">
        <f t="shared" si="102"/>
        <v>1.0238594594594594</v>
      </c>
      <c r="S742" s="51">
        <f t="shared" si="103"/>
        <v>12.503340995349333</v>
      </c>
    </row>
    <row r="743" spans="1:19" x14ac:dyDescent="0.25">
      <c r="A743" s="72">
        <f t="shared" si="94"/>
        <v>40923</v>
      </c>
      <c r="B743" s="73" t="s">
        <v>0</v>
      </c>
      <c r="C743" s="73" t="s">
        <v>252</v>
      </c>
      <c r="D743" s="73" t="s">
        <v>117</v>
      </c>
      <c r="E743" s="73" t="s">
        <v>279</v>
      </c>
      <c r="F743" s="73" t="s">
        <v>280</v>
      </c>
      <c r="G743" s="73" t="s">
        <v>35</v>
      </c>
      <c r="H743" t="s">
        <v>37</v>
      </c>
      <c r="I743">
        <v>880</v>
      </c>
      <c r="J743" s="43">
        <v>3239</v>
      </c>
      <c r="K743" s="16">
        <v>0.37</v>
      </c>
      <c r="L743" s="16">
        <f t="shared" si="98"/>
        <v>32.164846077457796</v>
      </c>
      <c r="M743" s="16">
        <f t="shared" si="99"/>
        <v>0.87540540540540546</v>
      </c>
      <c r="N743" s="44">
        <f t="shared" si="100"/>
        <v>325.60000000000002</v>
      </c>
      <c r="O743" s="44">
        <f t="shared" si="101"/>
        <v>3564.6</v>
      </c>
      <c r="P743" s="45">
        <f t="shared" si="104"/>
        <v>35.398212512413103</v>
      </c>
      <c r="Q743" s="45">
        <f t="shared" si="102"/>
        <v>0.96340540540540542</v>
      </c>
      <c r="S743" s="51">
        <f t="shared" si="103"/>
        <v>8.333333333333325</v>
      </c>
    </row>
    <row r="744" spans="1:19" x14ac:dyDescent="0.25">
      <c r="A744" s="72">
        <f t="shared" si="94"/>
        <v>40923</v>
      </c>
      <c r="B744" s="73" t="s">
        <v>0</v>
      </c>
      <c r="C744" s="73" t="s">
        <v>359</v>
      </c>
      <c r="D744" s="73" t="s">
        <v>235</v>
      </c>
      <c r="E744" s="73" t="s">
        <v>267</v>
      </c>
      <c r="F744" s="73" t="s">
        <v>241</v>
      </c>
      <c r="G744" s="73" t="s">
        <v>35</v>
      </c>
      <c r="H744" t="s">
        <v>37</v>
      </c>
      <c r="I744">
        <v>685</v>
      </c>
      <c r="J744" s="43">
        <v>3144</v>
      </c>
      <c r="K744" s="16">
        <v>0.37</v>
      </c>
      <c r="L744" s="16">
        <f t="shared" si="98"/>
        <v>31.221449851042699</v>
      </c>
      <c r="M744" s="16">
        <f t="shared" si="99"/>
        <v>0.84972972972972971</v>
      </c>
      <c r="N744" s="44">
        <f t="shared" si="100"/>
        <v>253.45</v>
      </c>
      <c r="O744" s="44">
        <f t="shared" si="101"/>
        <v>3397.45</v>
      </c>
      <c r="P744" s="45">
        <f t="shared" si="104"/>
        <v>33.73833167825223</v>
      </c>
      <c r="Q744" s="45">
        <f t="shared" si="102"/>
        <v>0.91822972972972972</v>
      </c>
      <c r="S744" s="51">
        <f t="shared" si="103"/>
        <v>6.3098441704737329</v>
      </c>
    </row>
    <row r="745" spans="1:19" x14ac:dyDescent="0.25">
      <c r="A745" s="72">
        <f t="shared" ref="A745:A808" si="105">IF(B745&lt;&gt;"", DATE(2010, ROUNDUP((ROW(A745)-1)*(1/38), 0)+5, 15), "")</f>
        <v>40923</v>
      </c>
      <c r="B745" s="73" t="s">
        <v>0</v>
      </c>
      <c r="C745" s="73" t="s">
        <v>253</v>
      </c>
      <c r="D745" s="73" t="s">
        <v>243</v>
      </c>
      <c r="E745" s="73" t="s">
        <v>281</v>
      </c>
      <c r="F745" s="73" t="s">
        <v>282</v>
      </c>
      <c r="G745" s="73" t="s">
        <v>35</v>
      </c>
      <c r="H745" t="s">
        <v>38</v>
      </c>
      <c r="I745">
        <v>812</v>
      </c>
      <c r="J745" s="43">
        <v>3645</v>
      </c>
      <c r="K745" s="16">
        <v>0.5</v>
      </c>
      <c r="L745" s="16">
        <f t="shared" si="98"/>
        <v>36.196623634558094</v>
      </c>
      <c r="M745" s="16">
        <f t="shared" si="99"/>
        <v>0.98513513513513518</v>
      </c>
      <c r="N745" s="44">
        <f t="shared" si="100"/>
        <v>406</v>
      </c>
      <c r="O745" s="44">
        <f t="shared" si="101"/>
        <v>4051</v>
      </c>
      <c r="P745" s="45">
        <f t="shared" si="104"/>
        <v>40.228401191658392</v>
      </c>
      <c r="Q745" s="45">
        <f t="shared" si="102"/>
        <v>1.0948648648648649</v>
      </c>
      <c r="S745" s="51">
        <f t="shared" si="103"/>
        <v>8.5337362825788752</v>
      </c>
    </row>
    <row r="746" spans="1:19" x14ac:dyDescent="0.25">
      <c r="A746" s="72">
        <f t="shared" si="105"/>
        <v>40923</v>
      </c>
      <c r="B746" s="73" t="s">
        <v>0</v>
      </c>
      <c r="C746" s="73" t="s">
        <v>236</v>
      </c>
      <c r="D746" s="73" t="s">
        <v>237</v>
      </c>
      <c r="E746" s="73" t="s">
        <v>279</v>
      </c>
      <c r="F746" s="73" t="s">
        <v>280</v>
      </c>
      <c r="G746" s="73" t="s">
        <v>35</v>
      </c>
      <c r="H746" t="s">
        <v>37</v>
      </c>
      <c r="I746">
        <v>1520</v>
      </c>
      <c r="J746" s="43">
        <v>4702</v>
      </c>
      <c r="K746" s="16">
        <v>0.37</v>
      </c>
      <c r="L746" s="16">
        <f t="shared" si="98"/>
        <v>46.693147964250244</v>
      </c>
      <c r="M746" s="16">
        <f t="shared" si="99"/>
        <v>1.2708108108108107</v>
      </c>
      <c r="N746" s="44">
        <f t="shared" si="100"/>
        <v>562.4</v>
      </c>
      <c r="O746" s="44">
        <f t="shared" si="101"/>
        <v>5264.4</v>
      </c>
      <c r="P746" s="45">
        <f t="shared" si="104"/>
        <v>52.278053624627603</v>
      </c>
      <c r="Q746" s="45">
        <f t="shared" si="102"/>
        <v>1.4228108108108106</v>
      </c>
      <c r="S746" s="51">
        <f t="shared" si="103"/>
        <v>8.3076163436612624</v>
      </c>
    </row>
    <row r="747" spans="1:19" x14ac:dyDescent="0.25">
      <c r="A747" s="72">
        <f t="shared" si="105"/>
        <v>40923</v>
      </c>
      <c r="B747" s="73" t="s">
        <v>0</v>
      </c>
      <c r="C747" s="73" t="s">
        <v>236</v>
      </c>
      <c r="D747" s="73" t="s">
        <v>237</v>
      </c>
      <c r="E747" s="73" t="s">
        <v>267</v>
      </c>
      <c r="F747" s="73" t="s">
        <v>241</v>
      </c>
      <c r="G747" s="73" t="s">
        <v>35</v>
      </c>
      <c r="H747" t="s">
        <v>37</v>
      </c>
      <c r="I747">
        <v>1583</v>
      </c>
      <c r="J747" s="43">
        <f>2856+2889</f>
        <v>5745</v>
      </c>
      <c r="K747" s="16">
        <v>0.37</v>
      </c>
      <c r="L747" s="16">
        <f t="shared" si="98"/>
        <v>57.050645481628599</v>
      </c>
      <c r="M747" s="16">
        <f t="shared" si="99"/>
        <v>1.5527027027027027</v>
      </c>
      <c r="N747" s="44">
        <f t="shared" si="100"/>
        <v>585.71</v>
      </c>
      <c r="O747" s="44">
        <f t="shared" si="101"/>
        <v>6330.71</v>
      </c>
      <c r="P747" s="45">
        <f t="shared" si="104"/>
        <v>62.867030784508437</v>
      </c>
      <c r="Q747" s="45">
        <f t="shared" si="102"/>
        <v>1.7110027027027026</v>
      </c>
      <c r="S747" s="51">
        <f t="shared" si="103"/>
        <v>9.0403800311410478</v>
      </c>
    </row>
    <row r="748" spans="1:19" x14ac:dyDescent="0.25">
      <c r="A748" s="72">
        <f t="shared" si="105"/>
        <v>40923</v>
      </c>
      <c r="B748" s="73" t="s">
        <v>0</v>
      </c>
      <c r="C748" s="73" t="s">
        <v>358</v>
      </c>
      <c r="D748" s="73" t="s">
        <v>235</v>
      </c>
      <c r="E748" s="73" t="s">
        <v>279</v>
      </c>
      <c r="F748" s="73" t="s">
        <v>280</v>
      </c>
      <c r="G748" s="73" t="s">
        <v>35</v>
      </c>
      <c r="H748" t="s">
        <v>36</v>
      </c>
      <c r="I748">
        <v>1599</v>
      </c>
      <c r="J748" s="43">
        <v>4727</v>
      </c>
      <c r="K748" s="16">
        <v>0.38</v>
      </c>
      <c r="L748" s="16">
        <f t="shared" si="98"/>
        <v>46.941410129096326</v>
      </c>
      <c r="M748" s="16">
        <f t="shared" si="99"/>
        <v>1.2775675675675675</v>
      </c>
      <c r="N748" s="44">
        <f t="shared" si="100"/>
        <v>607.62</v>
      </c>
      <c r="O748" s="44">
        <f t="shared" si="101"/>
        <v>5334.62</v>
      </c>
      <c r="P748" s="45">
        <f t="shared" si="104"/>
        <v>52.97537239324727</v>
      </c>
      <c r="Q748" s="45">
        <f t="shared" si="102"/>
        <v>1.4417891891891892</v>
      </c>
      <c r="S748" s="51">
        <f t="shared" si="103"/>
        <v>10.087725634003952</v>
      </c>
    </row>
    <row r="749" spans="1:19" x14ac:dyDescent="0.25">
      <c r="A749" s="72">
        <f t="shared" si="105"/>
        <v>40923</v>
      </c>
      <c r="B749" s="73" t="s">
        <v>67</v>
      </c>
      <c r="C749" s="73" t="s">
        <v>250</v>
      </c>
      <c r="D749" s="73" t="s">
        <v>251</v>
      </c>
      <c r="E749" s="73" t="s">
        <v>279</v>
      </c>
      <c r="F749" s="73" t="s">
        <v>280</v>
      </c>
      <c r="G749" s="73" t="s">
        <v>35</v>
      </c>
      <c r="H749" t="s">
        <v>37</v>
      </c>
      <c r="I749">
        <v>1851</v>
      </c>
      <c r="J749" s="43">
        <v>4800</v>
      </c>
      <c r="K749" s="16">
        <v>0.37</v>
      </c>
      <c r="L749" s="16">
        <f t="shared" si="98"/>
        <v>47.666335650446868</v>
      </c>
      <c r="M749" s="16">
        <f t="shared" si="99"/>
        <v>1.2108108108108109</v>
      </c>
      <c r="N749" s="44">
        <f t="shared" si="100"/>
        <v>684.87</v>
      </c>
      <c r="O749" s="44">
        <f t="shared" si="101"/>
        <v>5484.87</v>
      </c>
      <c r="P749" s="45">
        <f t="shared" si="104"/>
        <v>54.467428003972195</v>
      </c>
      <c r="Q749" s="45">
        <f t="shared" si="102"/>
        <v>1.3835708108108109</v>
      </c>
      <c r="S749" s="51">
        <f t="shared" si="103"/>
        <v>9.51166821071463</v>
      </c>
    </row>
    <row r="750" spans="1:19" x14ac:dyDescent="0.25">
      <c r="A750" s="72">
        <f t="shared" si="105"/>
        <v>40923</v>
      </c>
      <c r="B750" s="73" t="s">
        <v>67</v>
      </c>
      <c r="C750" s="73" t="s">
        <v>238</v>
      </c>
      <c r="D750" s="73" t="s">
        <v>239</v>
      </c>
      <c r="E750" s="73" t="s">
        <v>283</v>
      </c>
      <c r="F750" s="73" t="s">
        <v>284</v>
      </c>
      <c r="G750" s="73" t="s">
        <v>35</v>
      </c>
      <c r="H750" t="s">
        <v>37</v>
      </c>
      <c r="I750">
        <v>1695</v>
      </c>
      <c r="J750" s="43">
        <v>4760</v>
      </c>
      <c r="K750" s="16">
        <v>0.37</v>
      </c>
      <c r="L750" s="16">
        <f t="shared" si="98"/>
        <v>47.269116186693147</v>
      </c>
      <c r="M750" s="16">
        <f t="shared" si="99"/>
        <v>1.2007207207207207</v>
      </c>
      <c r="N750" s="44">
        <f t="shared" si="100"/>
        <v>627.15</v>
      </c>
      <c r="O750" s="44">
        <f t="shared" si="101"/>
        <v>5387.15</v>
      </c>
      <c r="P750" s="45">
        <f t="shared" si="104"/>
        <v>53.497020854021841</v>
      </c>
      <c r="Q750" s="45">
        <f t="shared" si="102"/>
        <v>1.3589207207207206</v>
      </c>
      <c r="S750" s="51">
        <f t="shared" si="103"/>
        <v>9.1930841576130859</v>
      </c>
    </row>
    <row r="751" spans="1:19" x14ac:dyDescent="0.25">
      <c r="A751" s="72">
        <f t="shared" si="105"/>
        <v>40923</v>
      </c>
      <c r="B751" s="73" t="s">
        <v>67</v>
      </c>
      <c r="C751" s="73" t="s">
        <v>242</v>
      </c>
      <c r="D751" s="73" t="s">
        <v>243</v>
      </c>
      <c r="E751" s="73" t="s">
        <v>265</v>
      </c>
      <c r="F751" s="73" t="s">
        <v>266</v>
      </c>
      <c r="G751" s="73" t="s">
        <v>35</v>
      </c>
      <c r="H751" t="s">
        <v>36</v>
      </c>
      <c r="I751">
        <v>1006</v>
      </c>
      <c r="J751" s="43">
        <v>2877</v>
      </c>
      <c r="K751" s="16">
        <v>0.38</v>
      </c>
      <c r="L751" s="16">
        <f t="shared" si="98"/>
        <v>28.570009930486592</v>
      </c>
      <c r="M751" s="16">
        <f t="shared" si="99"/>
        <v>0.72572972972972971</v>
      </c>
      <c r="N751" s="44">
        <f t="shared" si="100"/>
        <v>382.28000000000003</v>
      </c>
      <c r="O751" s="44">
        <f t="shared" si="101"/>
        <v>3259.28</v>
      </c>
      <c r="P751" s="45">
        <f t="shared" si="104"/>
        <v>32.366236345580937</v>
      </c>
      <c r="Q751" s="45">
        <f t="shared" si="102"/>
        <v>0.82216072072072077</v>
      </c>
      <c r="S751" s="51">
        <f t="shared" si="103"/>
        <v>12.845796431069223</v>
      </c>
    </row>
    <row r="752" spans="1:19" x14ac:dyDescent="0.25">
      <c r="A752" s="72">
        <f t="shared" si="105"/>
        <v>40923</v>
      </c>
      <c r="B752" s="73" t="s">
        <v>67</v>
      </c>
      <c r="C752" s="73" t="s">
        <v>254</v>
      </c>
      <c r="D752" s="73" t="s">
        <v>255</v>
      </c>
      <c r="E752" s="73" t="s">
        <v>267</v>
      </c>
      <c r="F752" s="73" t="s">
        <v>241</v>
      </c>
      <c r="G752" s="73" t="s">
        <v>35</v>
      </c>
      <c r="H752" t="s">
        <v>37</v>
      </c>
      <c r="I752">
        <v>988</v>
      </c>
      <c r="J752" s="43">
        <v>3310</v>
      </c>
      <c r="K752" s="16">
        <v>0.37</v>
      </c>
      <c r="L752" s="16">
        <f t="shared" si="98"/>
        <v>32.869910625620655</v>
      </c>
      <c r="M752" s="16">
        <f t="shared" si="99"/>
        <v>0.83495495495495498</v>
      </c>
      <c r="N752" s="44">
        <f t="shared" si="100"/>
        <v>365.56</v>
      </c>
      <c r="O752" s="44">
        <f t="shared" si="101"/>
        <v>3675.56</v>
      </c>
      <c r="P752" s="45">
        <f t="shared" si="104"/>
        <v>36.500099304865934</v>
      </c>
      <c r="Q752" s="45">
        <f t="shared" si="102"/>
        <v>0.92716828828828834</v>
      </c>
      <c r="S752" s="51">
        <f t="shared" si="103"/>
        <v>9.5795172676970139</v>
      </c>
    </row>
    <row r="753" spans="1:20" x14ac:dyDescent="0.25">
      <c r="A753" s="72">
        <f t="shared" si="105"/>
        <v>40923</v>
      </c>
      <c r="B753" s="73" t="s">
        <v>67</v>
      </c>
      <c r="C753" s="73" t="s">
        <v>246</v>
      </c>
      <c r="D753" s="73" t="s">
        <v>247</v>
      </c>
      <c r="E753" s="73" t="s">
        <v>240</v>
      </c>
      <c r="F753" s="73" t="s">
        <v>241</v>
      </c>
      <c r="G753" s="73" t="s">
        <v>35</v>
      </c>
      <c r="H753" t="s">
        <v>36</v>
      </c>
      <c r="I753">
        <v>787</v>
      </c>
      <c r="J753" s="43">
        <v>3430</v>
      </c>
      <c r="K753" s="16">
        <v>0.38</v>
      </c>
      <c r="L753" s="16">
        <f t="shared" si="98"/>
        <v>34.061569016881826</v>
      </c>
      <c r="M753" s="16">
        <f t="shared" si="99"/>
        <v>0.86522522522522527</v>
      </c>
      <c r="N753" s="44">
        <f t="shared" si="100"/>
        <v>299.06</v>
      </c>
      <c r="O753" s="44">
        <f t="shared" si="101"/>
        <v>3729.06</v>
      </c>
      <c r="P753" s="45">
        <f t="shared" si="104"/>
        <v>37.031380337636541</v>
      </c>
      <c r="Q753" s="45">
        <f t="shared" si="102"/>
        <v>0.94066378378378379</v>
      </c>
      <c r="S753" s="51">
        <f t="shared" si="103"/>
        <v>6.6887536585156449</v>
      </c>
    </row>
    <row r="754" spans="1:20" x14ac:dyDescent="0.25">
      <c r="A754" s="72">
        <f t="shared" si="105"/>
        <v>40923</v>
      </c>
      <c r="B754" s="73" t="s">
        <v>67</v>
      </c>
      <c r="C754" s="73" t="s">
        <v>250</v>
      </c>
      <c r="D754" s="73" t="s">
        <v>251</v>
      </c>
      <c r="E754" s="73" t="s">
        <v>283</v>
      </c>
      <c r="F754" s="73" t="s">
        <v>284</v>
      </c>
      <c r="G754" s="73" t="s">
        <v>35</v>
      </c>
      <c r="H754" t="s">
        <v>37</v>
      </c>
      <c r="I754">
        <v>1836</v>
      </c>
      <c r="J754" s="43">
        <v>4800</v>
      </c>
      <c r="K754" s="16">
        <v>0.37</v>
      </c>
      <c r="L754" s="16">
        <f t="shared" si="98"/>
        <v>47.666335650446868</v>
      </c>
      <c r="M754" s="16">
        <f t="shared" si="99"/>
        <v>1.2108108108108109</v>
      </c>
      <c r="N754" s="44">
        <f t="shared" si="100"/>
        <v>679.31999999999994</v>
      </c>
      <c r="O754" s="44">
        <f t="shared" si="101"/>
        <v>5479.32</v>
      </c>
      <c r="P754" s="45">
        <f t="shared" si="104"/>
        <v>54.412313803376364</v>
      </c>
      <c r="Q754" s="45">
        <f t="shared" si="102"/>
        <v>1.3821708108108108</v>
      </c>
      <c r="S754" s="51">
        <f t="shared" si="103"/>
        <v>9.5583530616162307</v>
      </c>
    </row>
    <row r="755" spans="1:20" x14ac:dyDescent="0.25">
      <c r="A755" s="72">
        <f t="shared" si="105"/>
        <v>40923</v>
      </c>
      <c r="B755" s="73" t="s">
        <v>67</v>
      </c>
      <c r="C755" s="73" t="s">
        <v>256</v>
      </c>
      <c r="D755" s="73" t="s">
        <v>247</v>
      </c>
      <c r="E755" s="73" t="s">
        <v>285</v>
      </c>
      <c r="F755" s="73" t="s">
        <v>264</v>
      </c>
      <c r="G755" s="73" t="s">
        <v>35</v>
      </c>
      <c r="H755" t="s">
        <v>37</v>
      </c>
      <c r="I755">
        <v>1899</v>
      </c>
      <c r="J755" s="43">
        <v>4200</v>
      </c>
      <c r="K755" s="16">
        <v>0.37</v>
      </c>
      <c r="L755" s="16">
        <f t="shared" si="98"/>
        <v>41.708043694141011</v>
      </c>
      <c r="M755" s="16">
        <f t="shared" si="99"/>
        <v>1.0594594594594595</v>
      </c>
      <c r="N755" s="44">
        <f t="shared" si="100"/>
        <v>702.63</v>
      </c>
      <c r="O755" s="44">
        <f t="shared" si="101"/>
        <v>4902.63</v>
      </c>
      <c r="P755" s="45">
        <f t="shared" si="104"/>
        <v>48.685501489572992</v>
      </c>
      <c r="Q755" s="45">
        <f t="shared" si="102"/>
        <v>1.2366994594594596</v>
      </c>
      <c r="S755" s="51">
        <f t="shared" si="103"/>
        <v>11.638567056508897</v>
      </c>
    </row>
    <row r="756" spans="1:20" x14ac:dyDescent="0.25">
      <c r="A756" s="72">
        <f t="shared" si="105"/>
        <v>40923</v>
      </c>
      <c r="B756" s="73" t="s">
        <v>18</v>
      </c>
      <c r="C756" s="73" t="s">
        <v>238</v>
      </c>
      <c r="D756" s="73" t="s">
        <v>239</v>
      </c>
      <c r="E756" s="73" t="s">
        <v>283</v>
      </c>
      <c r="F756" s="73" t="s">
        <v>284</v>
      </c>
      <c r="G756" s="73" t="s">
        <v>35</v>
      </c>
      <c r="H756" t="s">
        <v>37</v>
      </c>
      <c r="I756">
        <v>1695</v>
      </c>
      <c r="J756" s="43">
        <v>5040</v>
      </c>
      <c r="K756" s="16">
        <v>0.37</v>
      </c>
      <c r="L756" s="16">
        <f t="shared" si="98"/>
        <v>50.049652432969211</v>
      </c>
      <c r="M756" s="16">
        <f t="shared" si="99"/>
        <v>1.3621621621621622</v>
      </c>
      <c r="N756" s="44">
        <f t="shared" si="100"/>
        <v>627.15</v>
      </c>
      <c r="O756" s="44">
        <f t="shared" si="101"/>
        <v>5667.15</v>
      </c>
      <c r="P756" s="45">
        <f t="shared" si="104"/>
        <v>56.277557100297912</v>
      </c>
      <c r="Q756" s="45">
        <f t="shared" si="102"/>
        <v>1.531662162162162</v>
      </c>
      <c r="S756" s="51">
        <f t="shared" si="103"/>
        <v>10.393291257597003</v>
      </c>
    </row>
    <row r="757" spans="1:20" x14ac:dyDescent="0.25">
      <c r="A757" s="72">
        <f t="shared" si="105"/>
        <v>40923</v>
      </c>
      <c r="B757" s="73" t="s">
        <v>18</v>
      </c>
      <c r="C757" s="73" t="s">
        <v>250</v>
      </c>
      <c r="D757" s="73" t="s">
        <v>251</v>
      </c>
      <c r="E757" s="73" t="s">
        <v>279</v>
      </c>
      <c r="F757" s="73" t="s">
        <v>280</v>
      </c>
      <c r="G757" s="73" t="s">
        <v>35</v>
      </c>
      <c r="H757" t="s">
        <v>37</v>
      </c>
      <c r="I757">
        <v>1851</v>
      </c>
      <c r="J757" s="43">
        <v>5030</v>
      </c>
      <c r="K757" s="16">
        <v>0.37</v>
      </c>
      <c r="L757" s="16">
        <f t="shared" si="98"/>
        <v>49.950347567030782</v>
      </c>
      <c r="M757" s="16">
        <f t="shared" si="99"/>
        <v>1.3594594594594596</v>
      </c>
      <c r="N757" s="44">
        <f t="shared" si="100"/>
        <v>684.87</v>
      </c>
      <c r="O757" s="44">
        <f t="shared" si="101"/>
        <v>5714.87</v>
      </c>
      <c r="P757" s="45">
        <f t="shared" si="104"/>
        <v>56.751439920556102</v>
      </c>
      <c r="Q757" s="45">
        <f t="shared" si="102"/>
        <v>1.5445594594594594</v>
      </c>
      <c r="S757" s="51">
        <f t="shared" si="103"/>
        <v>10.785929188443122</v>
      </c>
    </row>
    <row r="758" spans="1:20" x14ac:dyDescent="0.25">
      <c r="A758" s="72">
        <f t="shared" si="105"/>
        <v>40923</v>
      </c>
      <c r="B758" s="73" t="s">
        <v>18</v>
      </c>
      <c r="C758" s="73" t="s">
        <v>257</v>
      </c>
      <c r="D758" s="73" t="s">
        <v>237</v>
      </c>
      <c r="E758" s="73" t="s">
        <v>283</v>
      </c>
      <c r="F758" s="73" t="s">
        <v>284</v>
      </c>
      <c r="G758" s="73" t="s">
        <v>35</v>
      </c>
      <c r="H758" t="s">
        <v>37</v>
      </c>
      <c r="I758">
        <v>1507</v>
      </c>
      <c r="J758" s="43">
        <v>4930</v>
      </c>
      <c r="K758" s="16">
        <v>0.37</v>
      </c>
      <c r="L758" s="16">
        <f t="shared" si="98"/>
        <v>48.957298907646475</v>
      </c>
      <c r="M758" s="16">
        <f t="shared" si="99"/>
        <v>1.3324324324324324</v>
      </c>
      <c r="N758" s="44">
        <f t="shared" si="100"/>
        <v>557.59</v>
      </c>
      <c r="O758" s="44">
        <f t="shared" si="101"/>
        <v>5487.59</v>
      </c>
      <c r="P758" s="45">
        <f t="shared" si="104"/>
        <v>54.494438927507446</v>
      </c>
      <c r="Q758" s="45">
        <f t="shared" si="102"/>
        <v>1.4831324324324324</v>
      </c>
      <c r="S758" s="51">
        <f t="shared" si="103"/>
        <v>9.897744204303315</v>
      </c>
    </row>
    <row r="759" spans="1:20" x14ac:dyDescent="0.25">
      <c r="A759" s="72">
        <f t="shared" si="105"/>
        <v>40923</v>
      </c>
      <c r="B759" s="73" t="s">
        <v>18</v>
      </c>
      <c r="C759" s="73" t="s">
        <v>256</v>
      </c>
      <c r="D759" s="73" t="s">
        <v>247</v>
      </c>
      <c r="E759" s="73" t="s">
        <v>265</v>
      </c>
      <c r="F759" s="73" t="s">
        <v>266</v>
      </c>
      <c r="G759" s="73" t="s">
        <v>35</v>
      </c>
      <c r="H759" t="s">
        <v>36</v>
      </c>
      <c r="I759">
        <v>1160</v>
      </c>
      <c r="J759" s="43">
        <v>3710</v>
      </c>
      <c r="K759" s="16">
        <v>0.38</v>
      </c>
      <c r="L759" s="16">
        <f t="shared" si="98"/>
        <v>36.84210526315789</v>
      </c>
      <c r="M759" s="16">
        <f t="shared" si="99"/>
        <v>1.0027027027027027</v>
      </c>
      <c r="N759" s="44">
        <f t="shared" si="100"/>
        <v>440.8</v>
      </c>
      <c r="O759" s="44">
        <f t="shared" si="101"/>
        <v>4150.8</v>
      </c>
      <c r="P759" s="45">
        <f t="shared" si="104"/>
        <v>41.219463753723936</v>
      </c>
      <c r="Q759" s="45">
        <f t="shared" si="102"/>
        <v>1.121837837837838</v>
      </c>
      <c r="S759" s="51">
        <f t="shared" si="103"/>
        <v>10.581841432225069</v>
      </c>
    </row>
    <row r="760" spans="1:20" x14ac:dyDescent="0.25">
      <c r="A760" s="72">
        <f t="shared" si="105"/>
        <v>40923</v>
      </c>
      <c r="B760" s="73" t="s">
        <v>18</v>
      </c>
      <c r="C760" s="73" t="s">
        <v>244</v>
      </c>
      <c r="D760" s="73" t="s">
        <v>245</v>
      </c>
      <c r="E760" s="73" t="s">
        <v>277</v>
      </c>
      <c r="F760" s="73" t="s">
        <v>278</v>
      </c>
      <c r="G760" s="73" t="s">
        <v>35</v>
      </c>
      <c r="H760" t="s">
        <v>38</v>
      </c>
      <c r="I760">
        <v>615</v>
      </c>
      <c r="J760" s="43">
        <v>2672</v>
      </c>
      <c r="K760" s="16">
        <v>0.5</v>
      </c>
      <c r="L760" s="16">
        <f t="shared" si="98"/>
        <v>26.53426017874876</v>
      </c>
      <c r="M760" s="16">
        <f t="shared" si="99"/>
        <v>0.72216216216216211</v>
      </c>
      <c r="N760" s="44">
        <f t="shared" si="100"/>
        <v>307.5</v>
      </c>
      <c r="O760" s="44">
        <f t="shared" si="101"/>
        <v>2979.5</v>
      </c>
      <c r="P760" s="45">
        <f t="shared" si="104"/>
        <v>29.587884806355511</v>
      </c>
      <c r="Q760" s="45">
        <f t="shared" si="102"/>
        <v>0.80527027027027032</v>
      </c>
      <c r="S760" s="51">
        <f t="shared" si="103"/>
        <v>9.768452852432441</v>
      </c>
    </row>
    <row r="761" spans="1:20" x14ac:dyDescent="0.25">
      <c r="A761" s="74">
        <f t="shared" si="105"/>
        <v>40923</v>
      </c>
      <c r="B761" s="75" t="s">
        <v>18</v>
      </c>
      <c r="C761" s="75" t="s">
        <v>258</v>
      </c>
      <c r="D761" s="75" t="s">
        <v>255</v>
      </c>
      <c r="E761" s="75" t="s">
        <v>279</v>
      </c>
      <c r="F761" s="75" t="s">
        <v>280</v>
      </c>
      <c r="G761" s="75" t="s">
        <v>35</v>
      </c>
      <c r="H761" s="76" t="s">
        <v>36</v>
      </c>
      <c r="I761" s="76">
        <v>1637</v>
      </c>
      <c r="J761" s="46">
        <v>4520</v>
      </c>
      <c r="K761" s="78">
        <v>0.38</v>
      </c>
      <c r="L761" s="78">
        <f t="shared" si="98"/>
        <v>44.885799404170804</v>
      </c>
      <c r="M761" s="78">
        <f t="shared" si="99"/>
        <v>1.2216216216216216</v>
      </c>
      <c r="N761" s="47">
        <f t="shared" si="100"/>
        <v>622.06000000000006</v>
      </c>
      <c r="O761" s="47">
        <f t="shared" si="101"/>
        <v>5142.0600000000004</v>
      </c>
      <c r="P761" s="48">
        <f t="shared" si="104"/>
        <v>51.063157894736847</v>
      </c>
      <c r="Q761" s="48">
        <f t="shared" si="102"/>
        <v>1.389745945945946</v>
      </c>
      <c r="R761" s="76"/>
      <c r="S761" s="53">
        <f>((O761/O305)-1)*100</f>
        <v>5.7216932544096544</v>
      </c>
      <c r="T761" s="82"/>
    </row>
    <row r="762" spans="1:20" x14ac:dyDescent="0.25">
      <c r="A762" s="72">
        <f t="shared" si="105"/>
        <v>40954</v>
      </c>
      <c r="B762" s="73" t="s">
        <v>0</v>
      </c>
      <c r="C762" s="73" t="s">
        <v>359</v>
      </c>
      <c r="D762" s="73" t="s">
        <v>235</v>
      </c>
      <c r="E762" s="73" t="s">
        <v>260</v>
      </c>
      <c r="F762" s="73" t="s">
        <v>261</v>
      </c>
      <c r="G762" s="73" t="s">
        <v>34</v>
      </c>
      <c r="H762" t="s">
        <v>36</v>
      </c>
      <c r="I762">
        <v>506</v>
      </c>
      <c r="J762" s="43">
        <v>2992</v>
      </c>
      <c r="K762" s="16">
        <v>0.36</v>
      </c>
      <c r="L762" s="16">
        <f t="shared" si="98"/>
        <v>29.712015888778549</v>
      </c>
      <c r="M762" s="16">
        <f t="shared" si="99"/>
        <v>0.8086486486486486</v>
      </c>
      <c r="N762" s="44">
        <f t="shared" si="100"/>
        <v>182.16</v>
      </c>
      <c r="O762" s="44">
        <f t="shared" si="101"/>
        <v>3174.16</v>
      </c>
      <c r="P762" s="45">
        <f t="shared" si="104"/>
        <v>31.520953326713006</v>
      </c>
      <c r="Q762" s="45">
        <f t="shared" si="102"/>
        <v>0.85788108108108108</v>
      </c>
      <c r="S762" s="51">
        <f t="shared" si="103"/>
        <v>5.8272042888863673</v>
      </c>
    </row>
    <row r="763" spans="1:20" x14ac:dyDescent="0.25">
      <c r="A763" s="72">
        <f t="shared" si="105"/>
        <v>40954</v>
      </c>
      <c r="B763" s="73" t="s">
        <v>0</v>
      </c>
      <c r="C763" s="73" t="s">
        <v>236</v>
      </c>
      <c r="D763" s="73" t="s">
        <v>237</v>
      </c>
      <c r="E763" s="73" t="s">
        <v>262</v>
      </c>
      <c r="F763" s="73" t="s">
        <v>251</v>
      </c>
      <c r="G763" s="73" t="s">
        <v>34</v>
      </c>
      <c r="H763" t="s">
        <v>37</v>
      </c>
      <c r="I763">
        <v>298</v>
      </c>
      <c r="J763" s="43">
        <v>3260</v>
      </c>
      <c r="K763" s="16">
        <v>0.35</v>
      </c>
      <c r="L763" s="16">
        <f t="shared" si="98"/>
        <v>32.373386295928498</v>
      </c>
      <c r="M763" s="16">
        <f t="shared" si="99"/>
        <v>0.88108108108108107</v>
      </c>
      <c r="N763" s="44">
        <f t="shared" si="100"/>
        <v>104.3</v>
      </c>
      <c r="O763" s="44">
        <f t="shared" si="101"/>
        <v>3364.3</v>
      </c>
      <c r="P763" s="45">
        <f t="shared" ref="P763:P826" si="106">O763/100.7</f>
        <v>33.409136047666337</v>
      </c>
      <c r="Q763" s="45">
        <f t="shared" si="102"/>
        <v>0.9092702702702703</v>
      </c>
      <c r="S763" s="51">
        <f t="shared" si="103"/>
        <v>16.97844228094576</v>
      </c>
    </row>
    <row r="764" spans="1:20" x14ac:dyDescent="0.25">
      <c r="A764" s="72">
        <f t="shared" si="105"/>
        <v>40954</v>
      </c>
      <c r="B764" s="73" t="s">
        <v>0</v>
      </c>
      <c r="C764" s="73" t="s">
        <v>359</v>
      </c>
      <c r="D764" s="73" t="s">
        <v>235</v>
      </c>
      <c r="E764" s="73" t="s">
        <v>263</v>
      </c>
      <c r="F764" s="73" t="s">
        <v>264</v>
      </c>
      <c r="G764" s="73" t="s">
        <v>34</v>
      </c>
      <c r="H764" t="s">
        <v>37</v>
      </c>
      <c r="I764">
        <v>1530</v>
      </c>
      <c r="J764" s="43">
        <v>5895</v>
      </c>
      <c r="K764" s="16">
        <v>0.35</v>
      </c>
      <c r="L764" s="16">
        <f t="shared" si="98"/>
        <v>58.540218470705064</v>
      </c>
      <c r="M764" s="16">
        <f t="shared" si="99"/>
        <v>1.5932432432432433</v>
      </c>
      <c r="N764" s="44">
        <f t="shared" si="100"/>
        <v>535.5</v>
      </c>
      <c r="O764" s="44">
        <f t="shared" si="101"/>
        <v>6430.5</v>
      </c>
      <c r="P764" s="45">
        <f t="shared" si="106"/>
        <v>63.857994041708039</v>
      </c>
      <c r="Q764" s="45">
        <f t="shared" si="102"/>
        <v>1.7379729729729729</v>
      </c>
      <c r="S764" s="51">
        <f t="shared" si="103"/>
        <v>7.2286143071535802</v>
      </c>
    </row>
    <row r="765" spans="1:20" x14ac:dyDescent="0.25">
      <c r="A765" s="72">
        <f t="shared" si="105"/>
        <v>40954</v>
      </c>
      <c r="B765" s="73" t="s">
        <v>0</v>
      </c>
      <c r="C765" s="73" t="s">
        <v>359</v>
      </c>
      <c r="D765" s="73" t="s">
        <v>235</v>
      </c>
      <c r="E765" s="73" t="s">
        <v>265</v>
      </c>
      <c r="F765" s="73" t="s">
        <v>266</v>
      </c>
      <c r="G765" s="73" t="s">
        <v>34</v>
      </c>
      <c r="H765" t="s">
        <v>36</v>
      </c>
      <c r="I765">
        <v>890</v>
      </c>
      <c r="J765" s="43">
        <v>3492</v>
      </c>
      <c r="K765" s="16">
        <v>0.36</v>
      </c>
      <c r="L765" s="16">
        <f t="shared" si="98"/>
        <v>34.677259185700102</v>
      </c>
      <c r="M765" s="16">
        <f t="shared" si="99"/>
        <v>0.9437837837837838</v>
      </c>
      <c r="N765" s="44">
        <f t="shared" si="100"/>
        <v>320.39999999999998</v>
      </c>
      <c r="O765" s="44">
        <f t="shared" si="101"/>
        <v>3812.4</v>
      </c>
      <c r="P765" s="45">
        <f t="shared" si="106"/>
        <v>37.858987090367428</v>
      </c>
      <c r="Q765" s="45">
        <f t="shared" si="102"/>
        <v>1.0303783783783784</v>
      </c>
      <c r="S765" s="51">
        <f t="shared" si="103"/>
        <v>6.233455011564093</v>
      </c>
    </row>
    <row r="766" spans="1:20" x14ac:dyDescent="0.25">
      <c r="A766" s="72">
        <f t="shared" si="105"/>
        <v>40954</v>
      </c>
      <c r="B766" s="73" t="s">
        <v>0</v>
      </c>
      <c r="C766" s="73" t="s">
        <v>238</v>
      </c>
      <c r="D766" s="73" t="s">
        <v>239</v>
      </c>
      <c r="E766" s="73" t="s">
        <v>267</v>
      </c>
      <c r="F766" s="73" t="s">
        <v>241</v>
      </c>
      <c r="G766" s="73" t="s">
        <v>34</v>
      </c>
      <c r="H766" t="s">
        <v>37</v>
      </c>
      <c r="I766">
        <v>1256</v>
      </c>
      <c r="J766" s="43">
        <v>5573</v>
      </c>
      <c r="K766" s="16">
        <v>0.35</v>
      </c>
      <c r="L766" s="16">
        <f t="shared" si="98"/>
        <v>55.342601787487588</v>
      </c>
      <c r="M766" s="16">
        <f t="shared" si="99"/>
        <v>1.5062162162162163</v>
      </c>
      <c r="N766" s="44">
        <f t="shared" si="100"/>
        <v>439.59999999999997</v>
      </c>
      <c r="O766" s="44">
        <f t="shared" si="101"/>
        <v>6012.6</v>
      </c>
      <c r="P766" s="45">
        <f t="shared" si="106"/>
        <v>59.708043694141011</v>
      </c>
      <c r="Q766" s="45">
        <f t="shared" si="102"/>
        <v>1.6250270270270271</v>
      </c>
      <c r="S766" s="51">
        <f t="shared" si="103"/>
        <v>3.7549611734253752</v>
      </c>
    </row>
    <row r="767" spans="1:20" x14ac:dyDescent="0.25">
      <c r="A767" s="72">
        <f t="shared" si="105"/>
        <v>40954</v>
      </c>
      <c r="B767" s="73" t="s">
        <v>0</v>
      </c>
      <c r="C767" s="73" t="s">
        <v>358</v>
      </c>
      <c r="D767" s="73" t="s">
        <v>235</v>
      </c>
      <c r="E767" s="73" t="s">
        <v>267</v>
      </c>
      <c r="F767" s="73" t="s">
        <v>241</v>
      </c>
      <c r="G767" s="73" t="s">
        <v>34</v>
      </c>
      <c r="H767" t="s">
        <v>36</v>
      </c>
      <c r="I767">
        <v>975</v>
      </c>
      <c r="J767" s="43">
        <v>3760</v>
      </c>
      <c r="K767" s="16">
        <v>0.36</v>
      </c>
      <c r="L767" s="16">
        <f t="shared" si="98"/>
        <v>37.338629592850047</v>
      </c>
      <c r="M767" s="16">
        <f t="shared" si="99"/>
        <v>1.0162162162162163</v>
      </c>
      <c r="N767" s="44">
        <f t="shared" si="100"/>
        <v>351</v>
      </c>
      <c r="O767" s="44">
        <f t="shared" si="101"/>
        <v>4111</v>
      </c>
      <c r="P767" s="45">
        <f t="shared" si="106"/>
        <v>40.824230387288978</v>
      </c>
      <c r="Q767" s="45">
        <f t="shared" si="102"/>
        <v>1.1110810810810812</v>
      </c>
      <c r="S767" s="51">
        <f t="shared" si="103"/>
        <v>6.0834784852590085</v>
      </c>
    </row>
    <row r="768" spans="1:20" x14ac:dyDescent="0.25">
      <c r="A768" s="72">
        <f t="shared" si="105"/>
        <v>40954</v>
      </c>
      <c r="B768" s="73" t="s">
        <v>0</v>
      </c>
      <c r="C768" s="73" t="s">
        <v>240</v>
      </c>
      <c r="D768" s="73" t="s">
        <v>241</v>
      </c>
      <c r="E768" s="73" t="s">
        <v>263</v>
      </c>
      <c r="F768" s="73" t="s">
        <v>264</v>
      </c>
      <c r="G768" s="73" t="s">
        <v>34</v>
      </c>
      <c r="H768" t="s">
        <v>36</v>
      </c>
      <c r="I768">
        <v>1357</v>
      </c>
      <c r="J768" s="43">
        <v>3959</v>
      </c>
      <c r="K768" s="16">
        <v>0.36</v>
      </c>
      <c r="L768" s="16">
        <f t="shared" si="98"/>
        <v>39.314796425024824</v>
      </c>
      <c r="M768" s="16">
        <f t="shared" si="99"/>
        <v>1.07</v>
      </c>
      <c r="N768" s="44">
        <f t="shared" si="100"/>
        <v>488.52</v>
      </c>
      <c r="O768" s="44">
        <f t="shared" si="101"/>
        <v>4447.5200000000004</v>
      </c>
      <c r="P768" s="45">
        <f t="shared" si="106"/>
        <v>44.166037735849059</v>
      </c>
      <c r="Q768" s="45">
        <f t="shared" si="102"/>
        <v>1.2020324324324325</v>
      </c>
      <c r="S768" s="51">
        <f t="shared" si="103"/>
        <v>6.8573391861339816</v>
      </c>
    </row>
    <row r="769" spans="1:19" x14ac:dyDescent="0.25">
      <c r="A769" s="72">
        <f t="shared" si="105"/>
        <v>40954</v>
      </c>
      <c r="B769" s="73" t="s">
        <v>67</v>
      </c>
      <c r="C769" s="73" t="s">
        <v>242</v>
      </c>
      <c r="D769" s="73" t="s">
        <v>243</v>
      </c>
      <c r="E769" s="73" t="s">
        <v>265</v>
      </c>
      <c r="F769" s="73" t="s">
        <v>266</v>
      </c>
      <c r="G769" s="73" t="s">
        <v>34</v>
      </c>
      <c r="H769" t="s">
        <v>36</v>
      </c>
      <c r="I769">
        <v>1006</v>
      </c>
      <c r="J769" s="43">
        <v>3038</v>
      </c>
      <c r="K769" s="16">
        <v>0.36</v>
      </c>
      <c r="L769" s="16">
        <f t="shared" si="98"/>
        <v>30.168818272095333</v>
      </c>
      <c r="M769" s="16">
        <f t="shared" si="99"/>
        <v>0.76634234234234233</v>
      </c>
      <c r="N769" s="44">
        <f t="shared" si="100"/>
        <v>362.15999999999997</v>
      </c>
      <c r="O769" s="44">
        <f t="shared" si="101"/>
        <v>3400.16</v>
      </c>
      <c r="P769" s="45">
        <f t="shared" si="106"/>
        <v>33.765243296921547</v>
      </c>
      <c r="Q769" s="45">
        <f t="shared" si="102"/>
        <v>0.85769801801801804</v>
      </c>
      <c r="S769" s="51">
        <f t="shared" si="103"/>
        <v>11.723149918840225</v>
      </c>
    </row>
    <row r="770" spans="1:19" x14ac:dyDescent="0.25">
      <c r="A770" s="72">
        <f t="shared" si="105"/>
        <v>40954</v>
      </c>
      <c r="B770" s="73" t="s">
        <v>67</v>
      </c>
      <c r="C770" s="73" t="s">
        <v>244</v>
      </c>
      <c r="D770" s="73" t="s">
        <v>245</v>
      </c>
      <c r="E770" s="73" t="s">
        <v>268</v>
      </c>
      <c r="F770" s="73" t="s">
        <v>269</v>
      </c>
      <c r="G770" s="73" t="s">
        <v>34</v>
      </c>
      <c r="H770" t="s">
        <v>38</v>
      </c>
      <c r="I770">
        <v>866</v>
      </c>
      <c r="J770" s="43">
        <v>4382</v>
      </c>
      <c r="K770" s="16">
        <v>0.47</v>
      </c>
      <c r="L770" s="16">
        <f t="shared" ref="L770:L833" si="107">J770/100.7</f>
        <v>43.515392254220458</v>
      </c>
      <c r="M770" s="16">
        <f t="shared" ref="M770:M833" si="108">IF(B770="corn",J770/(111*2000/56),J770/(111*2000/60))</f>
        <v>1.1053693693693694</v>
      </c>
      <c r="N770" s="44">
        <f t="shared" ref="N770:N833" si="109">I770*K770</f>
        <v>407.02</v>
      </c>
      <c r="O770" s="44">
        <f t="shared" ref="O770:O833" si="110">J770+N770</f>
        <v>4789.0200000000004</v>
      </c>
      <c r="P770" s="45">
        <f t="shared" si="106"/>
        <v>47.557298907646476</v>
      </c>
      <c r="Q770" s="45">
        <f t="shared" ref="Q770:Q833" si="111">IF(B770="corn",O770/(111*2000/56),O770/(111*2000/60))</f>
        <v>1.2080410810810811</v>
      </c>
      <c r="S770" s="51">
        <f t="shared" si="103"/>
        <v>18.624663126188977</v>
      </c>
    </row>
    <row r="771" spans="1:19" x14ac:dyDescent="0.25">
      <c r="A771" s="72">
        <f t="shared" si="105"/>
        <v>40954</v>
      </c>
      <c r="B771" s="73" t="s">
        <v>67</v>
      </c>
      <c r="C771" s="73" t="s">
        <v>246</v>
      </c>
      <c r="D771" s="73" t="s">
        <v>247</v>
      </c>
      <c r="E771" s="73" t="s">
        <v>270</v>
      </c>
      <c r="F771" s="73" t="s">
        <v>247</v>
      </c>
      <c r="G771" s="73" t="s">
        <v>34</v>
      </c>
      <c r="H771" t="s">
        <v>36</v>
      </c>
      <c r="I771">
        <v>213</v>
      </c>
      <c r="J771" s="43">
        <v>1934</v>
      </c>
      <c r="K771" s="16">
        <v>0.36</v>
      </c>
      <c r="L771" s="16">
        <f t="shared" si="107"/>
        <v>19.20556107249255</v>
      </c>
      <c r="M771" s="16">
        <f t="shared" si="108"/>
        <v>0.48785585585585589</v>
      </c>
      <c r="N771" s="44">
        <f t="shared" si="109"/>
        <v>76.679999999999993</v>
      </c>
      <c r="O771" s="44">
        <f t="shared" si="110"/>
        <v>2010.68</v>
      </c>
      <c r="P771" s="45">
        <f t="shared" si="106"/>
        <v>19.967030784508442</v>
      </c>
      <c r="Q771" s="45">
        <f t="shared" si="111"/>
        <v>0.50719855855855855</v>
      </c>
      <c r="S771" s="51">
        <f t="shared" si="103"/>
        <v>6.2732889708719375</v>
      </c>
    </row>
    <row r="772" spans="1:19" x14ac:dyDescent="0.25">
      <c r="A772" s="72">
        <f t="shared" si="105"/>
        <v>40954</v>
      </c>
      <c r="B772" s="73" t="s">
        <v>67</v>
      </c>
      <c r="C772" s="73" t="s">
        <v>248</v>
      </c>
      <c r="D772" s="73" t="s">
        <v>249</v>
      </c>
      <c r="E772" s="73" t="s">
        <v>271</v>
      </c>
      <c r="F772" s="73" t="s">
        <v>272</v>
      </c>
      <c r="G772" s="73" t="s">
        <v>34</v>
      </c>
      <c r="H772" t="s">
        <v>38</v>
      </c>
      <c r="I772">
        <v>650</v>
      </c>
      <c r="J772" s="43">
        <v>3821</v>
      </c>
      <c r="K772" s="16">
        <v>0.47</v>
      </c>
      <c r="L772" s="16">
        <f t="shared" si="107"/>
        <v>37.944389275074478</v>
      </c>
      <c r="M772" s="16">
        <f t="shared" si="108"/>
        <v>0.96385585585585587</v>
      </c>
      <c r="N772" s="44">
        <f t="shared" si="109"/>
        <v>305.5</v>
      </c>
      <c r="O772" s="44">
        <f t="shared" si="110"/>
        <v>4126.5</v>
      </c>
      <c r="P772" s="45">
        <f t="shared" si="106"/>
        <v>40.978152929493547</v>
      </c>
      <c r="Q772" s="45">
        <f t="shared" si="111"/>
        <v>1.040918918918919</v>
      </c>
      <c r="S772" s="51">
        <f t="shared" si="103"/>
        <v>21.225029377203299</v>
      </c>
    </row>
    <row r="773" spans="1:19" x14ac:dyDescent="0.25">
      <c r="A773" s="72">
        <f t="shared" si="105"/>
        <v>40954</v>
      </c>
      <c r="B773" s="73" t="s">
        <v>67</v>
      </c>
      <c r="C773" s="73" t="s">
        <v>248</v>
      </c>
      <c r="D773" s="73" t="s">
        <v>249</v>
      </c>
      <c r="E773" s="73" t="s">
        <v>273</v>
      </c>
      <c r="F773" s="73" t="s">
        <v>274</v>
      </c>
      <c r="G773" s="73" t="s">
        <v>34</v>
      </c>
      <c r="H773" t="s">
        <v>38</v>
      </c>
      <c r="I773">
        <v>417</v>
      </c>
      <c r="J773" s="43">
        <v>3273</v>
      </c>
      <c r="K773" s="16">
        <v>0.47</v>
      </c>
      <c r="L773" s="16">
        <f t="shared" si="107"/>
        <v>32.502482621648461</v>
      </c>
      <c r="M773" s="16">
        <f t="shared" si="108"/>
        <v>0.82562162162162167</v>
      </c>
      <c r="N773" s="44">
        <f t="shared" si="109"/>
        <v>195.98999999999998</v>
      </c>
      <c r="O773" s="44">
        <f t="shared" si="110"/>
        <v>3468.99</v>
      </c>
      <c r="P773" s="45">
        <f t="shared" si="106"/>
        <v>34.448758689175769</v>
      </c>
      <c r="Q773" s="45">
        <f t="shared" si="111"/>
        <v>0.8750605405405405</v>
      </c>
      <c r="S773" s="51">
        <f t="shared" si="103"/>
        <v>19.891547777040476</v>
      </c>
    </row>
    <row r="774" spans="1:19" x14ac:dyDescent="0.25">
      <c r="A774" s="72">
        <f t="shared" si="105"/>
        <v>40954</v>
      </c>
      <c r="B774" s="73" t="s">
        <v>67</v>
      </c>
      <c r="C774" s="73" t="s">
        <v>246</v>
      </c>
      <c r="D774" s="73" t="s">
        <v>247</v>
      </c>
      <c r="E774" s="73" t="s">
        <v>275</v>
      </c>
      <c r="F774" s="73" t="s">
        <v>276</v>
      </c>
      <c r="G774" s="73" t="s">
        <v>34</v>
      </c>
      <c r="H774" t="s">
        <v>36</v>
      </c>
      <c r="I774">
        <v>626</v>
      </c>
      <c r="J774" s="43">
        <v>3074</v>
      </c>
      <c r="K774" s="16">
        <v>0.36</v>
      </c>
      <c r="L774" s="16">
        <f t="shared" si="107"/>
        <v>30.526315789473685</v>
      </c>
      <c r="M774" s="16">
        <f t="shared" si="108"/>
        <v>0.77542342342342341</v>
      </c>
      <c r="N774" s="44">
        <f t="shared" si="109"/>
        <v>225.35999999999999</v>
      </c>
      <c r="O774" s="44">
        <f t="shared" si="110"/>
        <v>3299.36</v>
      </c>
      <c r="P774" s="45">
        <f t="shared" si="106"/>
        <v>32.764250248262165</v>
      </c>
      <c r="Q774" s="45">
        <f t="shared" si="111"/>
        <v>0.832270990990991</v>
      </c>
      <c r="S774" s="51">
        <f t="shared" si="103"/>
        <v>7.0532579705254506</v>
      </c>
    </row>
    <row r="775" spans="1:19" x14ac:dyDescent="0.25">
      <c r="A775" s="72">
        <f t="shared" si="105"/>
        <v>40954</v>
      </c>
      <c r="B775" s="73" t="s">
        <v>67</v>
      </c>
      <c r="C775" s="73" t="s">
        <v>246</v>
      </c>
      <c r="D775" s="73" t="s">
        <v>247</v>
      </c>
      <c r="E775" s="73" t="s">
        <v>263</v>
      </c>
      <c r="F775" s="73" t="s">
        <v>264</v>
      </c>
      <c r="G775" s="73" t="s">
        <v>34</v>
      </c>
      <c r="H775" t="s">
        <v>36</v>
      </c>
      <c r="I775">
        <v>1823</v>
      </c>
      <c r="J775" s="43">
        <v>4985</v>
      </c>
      <c r="K775" s="16">
        <v>0.36</v>
      </c>
      <c r="L775" s="16">
        <f t="shared" si="107"/>
        <v>49.503475670307843</v>
      </c>
      <c r="M775" s="16">
        <f t="shared" si="108"/>
        <v>1.2574774774774775</v>
      </c>
      <c r="N775" s="44">
        <f t="shared" si="109"/>
        <v>656.28</v>
      </c>
      <c r="O775" s="44">
        <f t="shared" si="110"/>
        <v>5641.28</v>
      </c>
      <c r="P775" s="45">
        <f t="shared" si="106"/>
        <v>56.02065541211519</v>
      </c>
      <c r="Q775" s="45">
        <f t="shared" si="111"/>
        <v>1.4230255855855856</v>
      </c>
      <c r="S775" s="51">
        <f t="shared" si="103"/>
        <v>17.740316282253833</v>
      </c>
    </row>
    <row r="776" spans="1:19" x14ac:dyDescent="0.25">
      <c r="A776" s="72">
        <f t="shared" si="105"/>
        <v>40954</v>
      </c>
      <c r="B776" s="73" t="s">
        <v>18</v>
      </c>
      <c r="C776" s="73" t="s">
        <v>250</v>
      </c>
      <c r="D776" s="73" t="s">
        <v>251</v>
      </c>
      <c r="E776" s="73" t="s">
        <v>265</v>
      </c>
      <c r="F776" s="73" t="s">
        <v>266</v>
      </c>
      <c r="G776" s="73" t="s">
        <v>34</v>
      </c>
      <c r="H776" t="s">
        <v>39</v>
      </c>
      <c r="I776">
        <v>1295</v>
      </c>
      <c r="J776" s="43">
        <v>3499</v>
      </c>
      <c r="K776" s="16">
        <v>0.30480000000000002</v>
      </c>
      <c r="L776" s="16">
        <f t="shared" si="107"/>
        <v>34.746772591857003</v>
      </c>
      <c r="M776" s="16">
        <f t="shared" si="108"/>
        <v>0.94567567567567568</v>
      </c>
      <c r="N776" s="44">
        <f t="shared" si="109"/>
        <v>394.71600000000001</v>
      </c>
      <c r="O776" s="44">
        <f t="shared" si="110"/>
        <v>3893.7159999999999</v>
      </c>
      <c r="P776" s="45">
        <f t="shared" si="106"/>
        <v>38.666494538232371</v>
      </c>
      <c r="Q776" s="45">
        <f t="shared" si="111"/>
        <v>1.0523556756756756</v>
      </c>
      <c r="S776" s="51">
        <f t="shared" si="103"/>
        <v>7.2861834854295982</v>
      </c>
    </row>
    <row r="777" spans="1:19" x14ac:dyDescent="0.25">
      <c r="A777" s="72">
        <f t="shared" si="105"/>
        <v>40954</v>
      </c>
      <c r="B777" s="73" t="s">
        <v>18</v>
      </c>
      <c r="C777" s="73" t="s">
        <v>244</v>
      </c>
      <c r="D777" s="73" t="s">
        <v>245</v>
      </c>
      <c r="E777" s="73" t="s">
        <v>277</v>
      </c>
      <c r="F777" s="73" t="s">
        <v>278</v>
      </c>
      <c r="G777" s="73" t="s">
        <v>34</v>
      </c>
      <c r="H777" t="s">
        <v>38</v>
      </c>
      <c r="I777">
        <v>615</v>
      </c>
      <c r="J777" s="43">
        <v>3497</v>
      </c>
      <c r="K777" s="16">
        <v>0.47</v>
      </c>
      <c r="L777" s="16">
        <f t="shared" si="107"/>
        <v>34.726911618669313</v>
      </c>
      <c r="M777" s="16">
        <f t="shared" si="108"/>
        <v>0.94513513513513514</v>
      </c>
      <c r="N777" s="44">
        <f t="shared" si="109"/>
        <v>289.05</v>
      </c>
      <c r="O777" s="44">
        <f t="shared" si="110"/>
        <v>3786.05</v>
      </c>
      <c r="P777" s="45">
        <f t="shared" si="106"/>
        <v>37.597318768619665</v>
      </c>
      <c r="Q777" s="45">
        <f t="shared" si="111"/>
        <v>1.0232567567567568</v>
      </c>
      <c r="S777" s="51">
        <f t="shared" si="103"/>
        <v>21.433382513310661</v>
      </c>
    </row>
    <row r="778" spans="1:19" x14ac:dyDescent="0.25">
      <c r="A778" s="72">
        <f t="shared" si="105"/>
        <v>40954</v>
      </c>
      <c r="B778" s="73" t="s">
        <v>18</v>
      </c>
      <c r="C778" s="73" t="s">
        <v>248</v>
      </c>
      <c r="D778" s="73" t="s">
        <v>249</v>
      </c>
      <c r="E778" s="73" t="s">
        <v>268</v>
      </c>
      <c r="F778" s="73" t="s">
        <v>269</v>
      </c>
      <c r="G778" s="73" t="s">
        <v>34</v>
      </c>
      <c r="H778" t="s">
        <v>38</v>
      </c>
      <c r="I778">
        <v>872</v>
      </c>
      <c r="J778" s="43">
        <v>4453</v>
      </c>
      <c r="K778" s="16">
        <v>0.47</v>
      </c>
      <c r="L778" s="16">
        <f t="shared" si="107"/>
        <v>44.220456802383318</v>
      </c>
      <c r="M778" s="16">
        <f t="shared" si="108"/>
        <v>1.2035135135135135</v>
      </c>
      <c r="N778" s="44">
        <f t="shared" si="109"/>
        <v>409.84</v>
      </c>
      <c r="O778" s="44">
        <f t="shared" si="110"/>
        <v>4862.84</v>
      </c>
      <c r="P778" s="45">
        <f t="shared" si="106"/>
        <v>48.290367428003975</v>
      </c>
      <c r="Q778" s="45">
        <f t="shared" si="111"/>
        <v>1.3142810810810812</v>
      </c>
      <c r="S778" s="51">
        <f t="shared" si="103"/>
        <v>18.34491754765104</v>
      </c>
    </row>
    <row r="779" spans="1:19" x14ac:dyDescent="0.25">
      <c r="A779" s="72">
        <f t="shared" si="105"/>
        <v>40954</v>
      </c>
      <c r="B779" s="73" t="s">
        <v>18</v>
      </c>
      <c r="C779" s="73" t="s">
        <v>248</v>
      </c>
      <c r="D779" s="73" t="s">
        <v>249</v>
      </c>
      <c r="E779" s="73" t="s">
        <v>277</v>
      </c>
      <c r="F779" s="73" t="s">
        <v>278</v>
      </c>
      <c r="G779" s="73" t="s">
        <v>34</v>
      </c>
      <c r="H779" t="s">
        <v>38</v>
      </c>
      <c r="I779">
        <v>417</v>
      </c>
      <c r="J779" s="43">
        <v>3189</v>
      </c>
      <c r="K779" s="16">
        <v>0.47</v>
      </c>
      <c r="L779" s="16">
        <f t="shared" si="107"/>
        <v>31.668321747765638</v>
      </c>
      <c r="M779" s="16">
        <f t="shared" si="108"/>
        <v>0.86189189189189186</v>
      </c>
      <c r="N779" s="44">
        <f t="shared" si="109"/>
        <v>195.98999999999998</v>
      </c>
      <c r="O779" s="44">
        <f t="shared" si="110"/>
        <v>3384.99</v>
      </c>
      <c r="P779" s="45">
        <f t="shared" si="106"/>
        <v>33.614597815292946</v>
      </c>
      <c r="Q779" s="45">
        <f t="shared" si="111"/>
        <v>0.9148621621621621</v>
      </c>
      <c r="S779" s="51">
        <f t="shared" si="103"/>
        <v>23.250098309083754</v>
      </c>
    </row>
    <row r="780" spans="1:19" x14ac:dyDescent="0.25">
      <c r="A780" s="72">
        <f t="shared" si="105"/>
        <v>40954</v>
      </c>
      <c r="B780" s="73" t="s">
        <v>18</v>
      </c>
      <c r="C780" s="73" t="s">
        <v>242</v>
      </c>
      <c r="D780" s="73" t="s">
        <v>243</v>
      </c>
      <c r="E780" s="73" t="s">
        <v>265</v>
      </c>
      <c r="F780" s="73" t="s">
        <v>266</v>
      </c>
      <c r="G780" s="73" t="s">
        <v>34</v>
      </c>
      <c r="H780" t="s">
        <v>36</v>
      </c>
      <c r="I780">
        <v>1006</v>
      </c>
      <c r="J780" s="43">
        <v>3382</v>
      </c>
      <c r="K780" s="16">
        <v>0.36</v>
      </c>
      <c r="L780" s="16">
        <f t="shared" si="107"/>
        <v>33.584905660377359</v>
      </c>
      <c r="M780" s="16">
        <f t="shared" si="108"/>
        <v>0.91405405405405404</v>
      </c>
      <c r="N780" s="44">
        <f t="shared" si="109"/>
        <v>362.15999999999997</v>
      </c>
      <c r="O780" s="44">
        <f t="shared" si="110"/>
        <v>3744.16</v>
      </c>
      <c r="P780" s="45">
        <f t="shared" si="106"/>
        <v>37.181330685203569</v>
      </c>
      <c r="Q780" s="45">
        <f t="shared" si="111"/>
        <v>1.0119351351351351</v>
      </c>
      <c r="S780" s="51">
        <f t="shared" si="103"/>
        <v>10.532624033914107</v>
      </c>
    </row>
    <row r="781" spans="1:19" x14ac:dyDescent="0.25">
      <c r="A781" s="72">
        <f t="shared" si="105"/>
        <v>40954</v>
      </c>
      <c r="B781" s="73" t="s">
        <v>0</v>
      </c>
      <c r="C781" s="73" t="s">
        <v>252</v>
      </c>
      <c r="D781" s="73" t="s">
        <v>117</v>
      </c>
      <c r="E781" s="73" t="s">
        <v>279</v>
      </c>
      <c r="F781" s="73" t="s">
        <v>280</v>
      </c>
      <c r="G781" s="73" t="s">
        <v>35</v>
      </c>
      <c r="H781" t="s">
        <v>37</v>
      </c>
      <c r="I781">
        <v>880</v>
      </c>
      <c r="J781" s="43">
        <v>3351</v>
      </c>
      <c r="K781" s="16">
        <v>0.35</v>
      </c>
      <c r="L781" s="16">
        <f t="shared" si="107"/>
        <v>33.277060575968221</v>
      </c>
      <c r="M781" s="16">
        <f t="shared" si="108"/>
        <v>0.90567567567567564</v>
      </c>
      <c r="N781" s="44">
        <f t="shared" si="109"/>
        <v>308</v>
      </c>
      <c r="O781" s="44">
        <f t="shared" si="110"/>
        <v>3659</v>
      </c>
      <c r="P781" s="45">
        <f t="shared" si="106"/>
        <v>36.335650446871895</v>
      </c>
      <c r="Q781" s="45">
        <f t="shared" si="111"/>
        <v>0.98891891891891892</v>
      </c>
      <c r="S781" s="51">
        <f t="shared" si="103"/>
        <v>7.4280681150910244</v>
      </c>
    </row>
    <row r="782" spans="1:19" x14ac:dyDescent="0.25">
      <c r="A782" s="72">
        <f t="shared" si="105"/>
        <v>40954</v>
      </c>
      <c r="B782" s="73" t="s">
        <v>0</v>
      </c>
      <c r="C782" s="73" t="s">
        <v>359</v>
      </c>
      <c r="D782" s="73" t="s">
        <v>235</v>
      </c>
      <c r="E782" s="73" t="s">
        <v>267</v>
      </c>
      <c r="F782" s="73" t="s">
        <v>241</v>
      </c>
      <c r="G782" s="73" t="s">
        <v>35</v>
      </c>
      <c r="H782" t="s">
        <v>37</v>
      </c>
      <c r="I782">
        <v>685</v>
      </c>
      <c r="J782" s="43">
        <v>3247</v>
      </c>
      <c r="K782" s="16">
        <v>0.35</v>
      </c>
      <c r="L782" s="16">
        <f t="shared" si="107"/>
        <v>32.244289970208541</v>
      </c>
      <c r="M782" s="16">
        <f t="shared" si="108"/>
        <v>0.8775675675675676</v>
      </c>
      <c r="N782" s="44">
        <f t="shared" si="109"/>
        <v>239.74999999999997</v>
      </c>
      <c r="O782" s="44">
        <f t="shared" si="110"/>
        <v>3486.75</v>
      </c>
      <c r="P782" s="45">
        <f t="shared" si="106"/>
        <v>34.625124131082423</v>
      </c>
      <c r="Q782" s="45">
        <f t="shared" si="111"/>
        <v>0.94236486486486482</v>
      </c>
      <c r="S782" s="51">
        <f t="shared" si="103"/>
        <v>4.7229313710767329</v>
      </c>
    </row>
    <row r="783" spans="1:19" x14ac:dyDescent="0.25">
      <c r="A783" s="72">
        <f t="shared" si="105"/>
        <v>40954</v>
      </c>
      <c r="B783" s="73" t="s">
        <v>0</v>
      </c>
      <c r="C783" s="73" t="s">
        <v>253</v>
      </c>
      <c r="D783" s="73" t="s">
        <v>243</v>
      </c>
      <c r="E783" s="73" t="s">
        <v>281</v>
      </c>
      <c r="F783" s="73" t="s">
        <v>282</v>
      </c>
      <c r="G783" s="73" t="s">
        <v>35</v>
      </c>
      <c r="H783" t="s">
        <v>38</v>
      </c>
      <c r="I783">
        <v>812</v>
      </c>
      <c r="J783" s="43">
        <v>3645</v>
      </c>
      <c r="K783" s="16">
        <v>0.47</v>
      </c>
      <c r="L783" s="16">
        <f t="shared" si="107"/>
        <v>36.196623634558094</v>
      </c>
      <c r="M783" s="16">
        <f t="shared" si="108"/>
        <v>0.98513513513513518</v>
      </c>
      <c r="N783" s="44">
        <f t="shared" si="109"/>
        <v>381.64</v>
      </c>
      <c r="O783" s="44">
        <f t="shared" si="110"/>
        <v>4026.64</v>
      </c>
      <c r="P783" s="45">
        <f t="shared" si="106"/>
        <v>39.986494538232371</v>
      </c>
      <c r="Q783" s="45">
        <f t="shared" si="111"/>
        <v>1.088281081081081</v>
      </c>
      <c r="S783" s="51">
        <f t="shared" si="103"/>
        <v>7.1815674875693292</v>
      </c>
    </row>
    <row r="784" spans="1:19" x14ac:dyDescent="0.25">
      <c r="A784" s="72">
        <f t="shared" si="105"/>
        <v>40954</v>
      </c>
      <c r="B784" s="73" t="s">
        <v>0</v>
      </c>
      <c r="C784" s="73" t="s">
        <v>236</v>
      </c>
      <c r="D784" s="73" t="s">
        <v>237</v>
      </c>
      <c r="E784" s="73" t="s">
        <v>279</v>
      </c>
      <c r="F784" s="73" t="s">
        <v>280</v>
      </c>
      <c r="G784" s="73" t="s">
        <v>35</v>
      </c>
      <c r="H784" t="s">
        <v>37</v>
      </c>
      <c r="I784">
        <v>1520</v>
      </c>
      <c r="J784" s="43">
        <v>4832</v>
      </c>
      <c r="K784" s="16">
        <v>0.35</v>
      </c>
      <c r="L784" s="16">
        <f t="shared" si="107"/>
        <v>47.984111221449851</v>
      </c>
      <c r="M784" s="16">
        <f t="shared" si="108"/>
        <v>1.3059459459459459</v>
      </c>
      <c r="N784" s="44">
        <f t="shared" si="109"/>
        <v>532</v>
      </c>
      <c r="O784" s="44">
        <f t="shared" si="110"/>
        <v>5364</v>
      </c>
      <c r="P784" s="45">
        <f t="shared" si="106"/>
        <v>53.267130089374376</v>
      </c>
      <c r="Q784" s="45">
        <f t="shared" si="111"/>
        <v>1.4497297297297298</v>
      </c>
      <c r="S784" s="51">
        <f t="shared" si="103"/>
        <v>7.5165363800360874</v>
      </c>
    </row>
    <row r="785" spans="1:20" x14ac:dyDescent="0.25">
      <c r="A785" s="72">
        <f t="shared" si="105"/>
        <v>40954</v>
      </c>
      <c r="B785" s="73" t="s">
        <v>0</v>
      </c>
      <c r="C785" s="73" t="s">
        <v>236</v>
      </c>
      <c r="D785" s="73" t="s">
        <v>237</v>
      </c>
      <c r="E785" s="73" t="s">
        <v>267</v>
      </c>
      <c r="F785" s="73" t="s">
        <v>241</v>
      </c>
      <c r="G785" s="73" t="s">
        <v>35</v>
      </c>
      <c r="H785" t="s">
        <v>37</v>
      </c>
      <c r="I785">
        <v>1583</v>
      </c>
      <c r="J785" s="43">
        <v>5854</v>
      </c>
      <c r="K785" s="16">
        <v>0.35</v>
      </c>
      <c r="L785" s="16">
        <f t="shared" si="107"/>
        <v>58.133068520357497</v>
      </c>
      <c r="M785" s="16">
        <f t="shared" si="108"/>
        <v>1.5821621621621622</v>
      </c>
      <c r="N785" s="44">
        <f t="shared" si="109"/>
        <v>554.04999999999995</v>
      </c>
      <c r="O785" s="44">
        <f t="shared" si="110"/>
        <v>6408.05</v>
      </c>
      <c r="P785" s="45">
        <f t="shared" si="106"/>
        <v>63.635054617676268</v>
      </c>
      <c r="Q785" s="45">
        <f t="shared" si="111"/>
        <v>1.7319054054054055</v>
      </c>
      <c r="S785" s="51">
        <f t="shared" si="103"/>
        <v>7.961418583101687</v>
      </c>
    </row>
    <row r="786" spans="1:20" x14ac:dyDescent="0.25">
      <c r="A786" s="72">
        <f t="shared" si="105"/>
        <v>40954</v>
      </c>
      <c r="B786" s="73" t="s">
        <v>0</v>
      </c>
      <c r="C786" s="73" t="s">
        <v>358</v>
      </c>
      <c r="D786" s="73" t="s">
        <v>235</v>
      </c>
      <c r="E786" s="73" t="s">
        <v>279</v>
      </c>
      <c r="F786" s="73" t="s">
        <v>280</v>
      </c>
      <c r="G786" s="73" t="s">
        <v>35</v>
      </c>
      <c r="H786" t="s">
        <v>36</v>
      </c>
      <c r="I786">
        <v>1599</v>
      </c>
      <c r="J786" s="43">
        <v>4727</v>
      </c>
      <c r="K786" s="16">
        <v>0.36</v>
      </c>
      <c r="L786" s="16">
        <f t="shared" si="107"/>
        <v>46.941410129096326</v>
      </c>
      <c r="M786" s="16">
        <f t="shared" si="108"/>
        <v>1.2775675675675675</v>
      </c>
      <c r="N786" s="44">
        <f t="shared" si="109"/>
        <v>575.64</v>
      </c>
      <c r="O786" s="44">
        <f t="shared" si="110"/>
        <v>5302.64</v>
      </c>
      <c r="P786" s="45">
        <f t="shared" si="106"/>
        <v>52.657795431976169</v>
      </c>
      <c r="Q786" s="45">
        <f t="shared" si="111"/>
        <v>1.4331459459459461</v>
      </c>
      <c r="S786" s="51">
        <f t="shared" si="103"/>
        <v>6.334160187857063</v>
      </c>
    </row>
    <row r="787" spans="1:20" x14ac:dyDescent="0.25">
      <c r="A787" s="72">
        <f t="shared" si="105"/>
        <v>40954</v>
      </c>
      <c r="B787" s="73" t="s">
        <v>67</v>
      </c>
      <c r="C787" s="73" t="s">
        <v>250</v>
      </c>
      <c r="D787" s="73" t="s">
        <v>251</v>
      </c>
      <c r="E787" s="73" t="s">
        <v>279</v>
      </c>
      <c r="F787" s="73" t="s">
        <v>280</v>
      </c>
      <c r="G787" s="73" t="s">
        <v>35</v>
      </c>
      <c r="H787" t="s">
        <v>37</v>
      </c>
      <c r="I787">
        <v>1851</v>
      </c>
      <c r="J787" s="43">
        <v>4800</v>
      </c>
      <c r="K787" s="16">
        <v>0.35</v>
      </c>
      <c r="L787" s="16">
        <f t="shared" si="107"/>
        <v>47.666335650446868</v>
      </c>
      <c r="M787" s="16">
        <f t="shared" si="108"/>
        <v>1.2108108108108109</v>
      </c>
      <c r="N787" s="44">
        <f t="shared" si="109"/>
        <v>647.84999999999991</v>
      </c>
      <c r="O787" s="44">
        <f t="shared" si="110"/>
        <v>5447.85</v>
      </c>
      <c r="P787" s="45">
        <f t="shared" si="106"/>
        <v>54.099801390268127</v>
      </c>
      <c r="Q787" s="45">
        <f t="shared" si="111"/>
        <v>1.3742324324324326</v>
      </c>
      <c r="S787" s="51">
        <f t="shared" si="103"/>
        <v>7.9744326627688045</v>
      </c>
    </row>
    <row r="788" spans="1:20" x14ac:dyDescent="0.25">
      <c r="A788" s="72">
        <f t="shared" si="105"/>
        <v>40954</v>
      </c>
      <c r="B788" s="73" t="s">
        <v>67</v>
      </c>
      <c r="C788" s="73" t="s">
        <v>238</v>
      </c>
      <c r="D788" s="73" t="s">
        <v>239</v>
      </c>
      <c r="E788" s="73" t="s">
        <v>283</v>
      </c>
      <c r="F788" s="73" t="s">
        <v>284</v>
      </c>
      <c r="G788" s="73" t="s">
        <v>35</v>
      </c>
      <c r="H788" t="s">
        <v>37</v>
      </c>
      <c r="I788">
        <v>1695</v>
      </c>
      <c r="J788" s="43">
        <v>4760</v>
      </c>
      <c r="K788" s="16">
        <v>0.35</v>
      </c>
      <c r="L788" s="16">
        <f t="shared" si="107"/>
        <v>47.269116186693147</v>
      </c>
      <c r="M788" s="16">
        <f t="shared" si="108"/>
        <v>1.2007207207207207</v>
      </c>
      <c r="N788" s="44">
        <f t="shared" si="109"/>
        <v>593.25</v>
      </c>
      <c r="O788" s="44">
        <f t="shared" si="110"/>
        <v>5353.25</v>
      </c>
      <c r="P788" s="45">
        <f t="shared" si="106"/>
        <v>53.160377358490564</v>
      </c>
      <c r="Q788" s="45">
        <f t="shared" si="111"/>
        <v>1.3503693693693695</v>
      </c>
      <c r="S788" s="51">
        <f t="shared" ref="S788:S836" si="112">((O788/O332)-1)*100</f>
        <v>7.765475591343729</v>
      </c>
    </row>
    <row r="789" spans="1:20" x14ac:dyDescent="0.25">
      <c r="A789" s="72">
        <f t="shared" si="105"/>
        <v>40954</v>
      </c>
      <c r="B789" s="73" t="s">
        <v>67</v>
      </c>
      <c r="C789" s="73" t="s">
        <v>242</v>
      </c>
      <c r="D789" s="73" t="s">
        <v>243</v>
      </c>
      <c r="E789" s="73" t="s">
        <v>265</v>
      </c>
      <c r="F789" s="73" t="s">
        <v>266</v>
      </c>
      <c r="G789" s="73" t="s">
        <v>35</v>
      </c>
      <c r="H789" t="s">
        <v>36</v>
      </c>
      <c r="I789">
        <v>1006</v>
      </c>
      <c r="J789" s="43">
        <v>2857</v>
      </c>
      <c r="K789" s="16">
        <v>0.36</v>
      </c>
      <c r="L789" s="16">
        <f t="shared" si="107"/>
        <v>28.371400198609731</v>
      </c>
      <c r="M789" s="16">
        <f t="shared" si="108"/>
        <v>0.72068468468468472</v>
      </c>
      <c r="N789" s="44">
        <f t="shared" si="109"/>
        <v>362.15999999999997</v>
      </c>
      <c r="O789" s="44">
        <f t="shared" si="110"/>
        <v>3219.16</v>
      </c>
      <c r="P789" s="45">
        <f t="shared" si="106"/>
        <v>31.967825223435945</v>
      </c>
      <c r="Q789" s="45">
        <f t="shared" si="111"/>
        <v>0.81204036036036031</v>
      </c>
      <c r="S789" s="51">
        <f t="shared" si="112"/>
        <v>10.685673811537688</v>
      </c>
    </row>
    <row r="790" spans="1:20" x14ac:dyDescent="0.25">
      <c r="A790" s="72">
        <f t="shared" si="105"/>
        <v>40954</v>
      </c>
      <c r="B790" s="73" t="s">
        <v>67</v>
      </c>
      <c r="C790" s="73" t="s">
        <v>254</v>
      </c>
      <c r="D790" s="73" t="s">
        <v>255</v>
      </c>
      <c r="E790" s="73" t="s">
        <v>267</v>
      </c>
      <c r="F790" s="73" t="s">
        <v>241</v>
      </c>
      <c r="G790" s="73" t="s">
        <v>35</v>
      </c>
      <c r="H790" t="s">
        <v>37</v>
      </c>
      <c r="I790">
        <v>988</v>
      </c>
      <c r="J790" s="43">
        <v>3310</v>
      </c>
      <c r="K790" s="16">
        <v>0.35</v>
      </c>
      <c r="L790" s="16">
        <f t="shared" si="107"/>
        <v>32.869910625620655</v>
      </c>
      <c r="M790" s="16">
        <f t="shared" si="108"/>
        <v>0.83495495495495498</v>
      </c>
      <c r="N790" s="44">
        <f t="shared" si="109"/>
        <v>345.79999999999995</v>
      </c>
      <c r="O790" s="44">
        <f t="shared" si="110"/>
        <v>3655.8</v>
      </c>
      <c r="P790" s="45">
        <f t="shared" si="106"/>
        <v>36.303872889771597</v>
      </c>
      <c r="Q790" s="45">
        <f t="shared" si="111"/>
        <v>0.92218378378378385</v>
      </c>
      <c r="S790" s="51">
        <f t="shared" si="112"/>
        <v>8.3521043272080764</v>
      </c>
    </row>
    <row r="791" spans="1:20" x14ac:dyDescent="0.25">
      <c r="A791" s="72">
        <f t="shared" si="105"/>
        <v>40954</v>
      </c>
      <c r="B791" s="73" t="s">
        <v>67</v>
      </c>
      <c r="C791" s="73" t="s">
        <v>246</v>
      </c>
      <c r="D791" s="73" t="s">
        <v>247</v>
      </c>
      <c r="E791" s="73" t="s">
        <v>240</v>
      </c>
      <c r="F791" s="73" t="s">
        <v>241</v>
      </c>
      <c r="G791" s="73" t="s">
        <v>35</v>
      </c>
      <c r="H791" t="s">
        <v>36</v>
      </c>
      <c r="I791">
        <v>787</v>
      </c>
      <c r="J791" s="43">
        <v>3430</v>
      </c>
      <c r="K791" s="16">
        <v>0.36</v>
      </c>
      <c r="L791" s="16">
        <f t="shared" si="107"/>
        <v>34.061569016881826</v>
      </c>
      <c r="M791" s="16">
        <f t="shared" si="108"/>
        <v>0.86522522522522527</v>
      </c>
      <c r="N791" s="44">
        <f t="shared" si="109"/>
        <v>283.32</v>
      </c>
      <c r="O791" s="44">
        <f t="shared" si="110"/>
        <v>3713.32</v>
      </c>
      <c r="P791" s="45">
        <f t="shared" si="106"/>
        <v>36.875074478649452</v>
      </c>
      <c r="Q791" s="45">
        <f t="shared" si="111"/>
        <v>0.93669333333333338</v>
      </c>
      <c r="S791" s="51">
        <f t="shared" si="112"/>
        <v>5.7621596064949987</v>
      </c>
    </row>
    <row r="792" spans="1:20" x14ac:dyDescent="0.25">
      <c r="A792" s="72">
        <f t="shared" si="105"/>
        <v>40954</v>
      </c>
      <c r="B792" s="73" t="s">
        <v>67</v>
      </c>
      <c r="C792" s="73" t="s">
        <v>250</v>
      </c>
      <c r="D792" s="73" t="s">
        <v>251</v>
      </c>
      <c r="E792" s="73" t="s">
        <v>283</v>
      </c>
      <c r="F792" s="73" t="s">
        <v>284</v>
      </c>
      <c r="G792" s="73" t="s">
        <v>35</v>
      </c>
      <c r="H792" t="s">
        <v>37</v>
      </c>
      <c r="I792">
        <v>1836</v>
      </c>
      <c r="J792" s="43">
        <v>4800</v>
      </c>
      <c r="K792" s="16">
        <v>0.35</v>
      </c>
      <c r="L792" s="16">
        <f t="shared" si="107"/>
        <v>47.666335650446868</v>
      </c>
      <c r="M792" s="16">
        <f t="shared" si="108"/>
        <v>1.2108108108108109</v>
      </c>
      <c r="N792" s="44">
        <f t="shared" si="109"/>
        <v>642.59999999999991</v>
      </c>
      <c r="O792" s="44">
        <f t="shared" si="110"/>
        <v>5442.6</v>
      </c>
      <c r="P792" s="45">
        <f t="shared" si="106"/>
        <v>54.047666335650447</v>
      </c>
      <c r="Q792" s="45">
        <f t="shared" si="111"/>
        <v>1.3729081081081083</v>
      </c>
      <c r="S792" s="51">
        <f t="shared" si="112"/>
        <v>8.0309646685192693</v>
      </c>
    </row>
    <row r="793" spans="1:20" x14ac:dyDescent="0.25">
      <c r="A793" s="72">
        <f t="shared" si="105"/>
        <v>40954</v>
      </c>
      <c r="B793" s="73" t="s">
        <v>67</v>
      </c>
      <c r="C793" s="73" t="s">
        <v>256</v>
      </c>
      <c r="D793" s="73" t="s">
        <v>247</v>
      </c>
      <c r="E793" s="73" t="s">
        <v>285</v>
      </c>
      <c r="F793" s="73" t="s">
        <v>264</v>
      </c>
      <c r="G793" s="73" t="s">
        <v>35</v>
      </c>
      <c r="H793" t="s">
        <v>37</v>
      </c>
      <c r="I793">
        <v>1899</v>
      </c>
      <c r="J793" s="43">
        <v>4200</v>
      </c>
      <c r="K793" s="16">
        <v>0.35</v>
      </c>
      <c r="L793" s="16">
        <f t="shared" si="107"/>
        <v>41.708043694141011</v>
      </c>
      <c r="M793" s="16">
        <f t="shared" si="108"/>
        <v>1.0594594594594595</v>
      </c>
      <c r="N793" s="44">
        <f t="shared" si="109"/>
        <v>664.65</v>
      </c>
      <c r="O793" s="44">
        <f t="shared" si="110"/>
        <v>4864.6499999999996</v>
      </c>
      <c r="P793" s="45">
        <f t="shared" si="106"/>
        <v>48.308341608738822</v>
      </c>
      <c r="Q793" s="45">
        <f t="shared" si="111"/>
        <v>1.2271189189189189</v>
      </c>
      <c r="S793" s="51">
        <f t="shared" si="112"/>
        <v>9.8239078902810704</v>
      </c>
    </row>
    <row r="794" spans="1:20" x14ac:dyDescent="0.25">
      <c r="A794" s="72">
        <f t="shared" si="105"/>
        <v>40954</v>
      </c>
      <c r="B794" s="73" t="s">
        <v>18</v>
      </c>
      <c r="C794" s="73" t="s">
        <v>238</v>
      </c>
      <c r="D794" s="73" t="s">
        <v>239</v>
      </c>
      <c r="E794" s="73" t="s">
        <v>283</v>
      </c>
      <c r="F794" s="73" t="s">
        <v>284</v>
      </c>
      <c r="G794" s="73" t="s">
        <v>35</v>
      </c>
      <c r="H794" t="s">
        <v>37</v>
      </c>
      <c r="I794">
        <v>1695</v>
      </c>
      <c r="J794" s="43">
        <v>5040</v>
      </c>
      <c r="K794" s="16">
        <v>0.35</v>
      </c>
      <c r="L794" s="16">
        <f t="shared" si="107"/>
        <v>50.049652432969211</v>
      </c>
      <c r="M794" s="16">
        <f t="shared" si="108"/>
        <v>1.3621621621621622</v>
      </c>
      <c r="N794" s="44">
        <f t="shared" si="109"/>
        <v>593.25</v>
      </c>
      <c r="O794" s="44">
        <f t="shared" si="110"/>
        <v>5633.25</v>
      </c>
      <c r="P794" s="45">
        <f t="shared" si="106"/>
        <v>55.940913604766635</v>
      </c>
      <c r="Q794" s="45">
        <f t="shared" si="111"/>
        <v>1.5225</v>
      </c>
      <c r="S794" s="51">
        <f t="shared" si="112"/>
        <v>9.0130624092888301</v>
      </c>
    </row>
    <row r="795" spans="1:20" x14ac:dyDescent="0.25">
      <c r="A795" s="72">
        <f t="shared" si="105"/>
        <v>40954</v>
      </c>
      <c r="B795" s="73" t="s">
        <v>18</v>
      </c>
      <c r="C795" s="73" t="s">
        <v>250</v>
      </c>
      <c r="D795" s="73" t="s">
        <v>251</v>
      </c>
      <c r="E795" s="73" t="s">
        <v>279</v>
      </c>
      <c r="F795" s="73" t="s">
        <v>280</v>
      </c>
      <c r="G795" s="73" t="s">
        <v>35</v>
      </c>
      <c r="H795" t="s">
        <v>37</v>
      </c>
      <c r="I795">
        <v>1851</v>
      </c>
      <c r="J795" s="43">
        <v>5030</v>
      </c>
      <c r="K795" s="16">
        <v>0.35</v>
      </c>
      <c r="L795" s="16">
        <f t="shared" si="107"/>
        <v>49.950347567030782</v>
      </c>
      <c r="M795" s="16">
        <f t="shared" si="108"/>
        <v>1.3594594594594596</v>
      </c>
      <c r="N795" s="44">
        <f t="shared" si="109"/>
        <v>647.84999999999991</v>
      </c>
      <c r="O795" s="44">
        <f t="shared" si="110"/>
        <v>5677.85</v>
      </c>
      <c r="P795" s="45">
        <f t="shared" si="106"/>
        <v>56.383813306852041</v>
      </c>
      <c r="Q795" s="45">
        <f t="shared" si="111"/>
        <v>1.5345540540540541</v>
      </c>
      <c r="S795" s="51">
        <f t="shared" si="112"/>
        <v>9.2839957655663561</v>
      </c>
    </row>
    <row r="796" spans="1:20" x14ac:dyDescent="0.25">
      <c r="A796" s="72">
        <f t="shared" si="105"/>
        <v>40954</v>
      </c>
      <c r="B796" s="73" t="s">
        <v>18</v>
      </c>
      <c r="C796" s="73" t="s">
        <v>257</v>
      </c>
      <c r="D796" s="73" t="s">
        <v>237</v>
      </c>
      <c r="E796" s="73" t="s">
        <v>283</v>
      </c>
      <c r="F796" s="73" t="s">
        <v>284</v>
      </c>
      <c r="G796" s="73" t="s">
        <v>35</v>
      </c>
      <c r="H796" t="s">
        <v>37</v>
      </c>
      <c r="I796">
        <v>1507</v>
      </c>
      <c r="J796" s="43">
        <v>4930</v>
      </c>
      <c r="K796" s="16">
        <v>0.35</v>
      </c>
      <c r="L796" s="16">
        <f t="shared" si="107"/>
        <v>48.957298907646475</v>
      </c>
      <c r="M796" s="16">
        <f t="shared" si="108"/>
        <v>1.3324324324324324</v>
      </c>
      <c r="N796" s="44">
        <f t="shared" si="109"/>
        <v>527.44999999999993</v>
      </c>
      <c r="O796" s="44">
        <f t="shared" si="110"/>
        <v>5457.45</v>
      </c>
      <c r="P796" s="45">
        <f t="shared" si="106"/>
        <v>54.195134061569014</v>
      </c>
      <c r="Q796" s="45">
        <f t="shared" si="111"/>
        <v>1.4749864864864863</v>
      </c>
      <c r="S796" s="51">
        <f t="shared" si="112"/>
        <v>8.6383995222454324</v>
      </c>
    </row>
    <row r="797" spans="1:20" x14ac:dyDescent="0.25">
      <c r="A797" s="72">
        <f t="shared" si="105"/>
        <v>40954</v>
      </c>
      <c r="B797" s="73" t="s">
        <v>18</v>
      </c>
      <c r="C797" s="73" t="s">
        <v>256</v>
      </c>
      <c r="D797" s="73" t="s">
        <v>247</v>
      </c>
      <c r="E797" s="73" t="s">
        <v>265</v>
      </c>
      <c r="F797" s="73" t="s">
        <v>266</v>
      </c>
      <c r="G797" s="73" t="s">
        <v>35</v>
      </c>
      <c r="H797" t="s">
        <v>36</v>
      </c>
      <c r="I797">
        <v>1160</v>
      </c>
      <c r="J797" s="43">
        <v>3710</v>
      </c>
      <c r="K797" s="16">
        <v>0.36</v>
      </c>
      <c r="L797" s="16">
        <f t="shared" si="107"/>
        <v>36.84210526315789</v>
      </c>
      <c r="M797" s="16">
        <f t="shared" si="108"/>
        <v>1.0027027027027027</v>
      </c>
      <c r="N797" s="44">
        <f t="shared" si="109"/>
        <v>417.59999999999997</v>
      </c>
      <c r="O797" s="44">
        <f t="shared" si="110"/>
        <v>4127.6000000000004</v>
      </c>
      <c r="P797" s="45">
        <f t="shared" si="106"/>
        <v>40.989076464746773</v>
      </c>
      <c r="Q797" s="45">
        <f t="shared" si="111"/>
        <v>1.1155675675675676</v>
      </c>
      <c r="S797" s="51">
        <f t="shared" si="112"/>
        <v>9.2882863800042514</v>
      </c>
    </row>
    <row r="798" spans="1:20" x14ac:dyDescent="0.25">
      <c r="A798" s="72">
        <f t="shared" si="105"/>
        <v>40954</v>
      </c>
      <c r="B798" s="73" t="s">
        <v>18</v>
      </c>
      <c r="C798" s="73" t="s">
        <v>244</v>
      </c>
      <c r="D798" s="73" t="s">
        <v>245</v>
      </c>
      <c r="E798" s="73" t="s">
        <v>277</v>
      </c>
      <c r="F798" s="73" t="s">
        <v>278</v>
      </c>
      <c r="G798" s="73" t="s">
        <v>35</v>
      </c>
      <c r="H798" t="s">
        <v>38</v>
      </c>
      <c r="I798">
        <v>615</v>
      </c>
      <c r="J798" s="43">
        <v>2672</v>
      </c>
      <c r="K798" s="16">
        <v>0.47</v>
      </c>
      <c r="L798" s="16">
        <f t="shared" si="107"/>
        <v>26.53426017874876</v>
      </c>
      <c r="M798" s="16">
        <f t="shared" si="108"/>
        <v>0.72216216216216211</v>
      </c>
      <c r="N798" s="44">
        <f t="shared" si="109"/>
        <v>289.05</v>
      </c>
      <c r="O798" s="44">
        <f t="shared" si="110"/>
        <v>2961.05</v>
      </c>
      <c r="P798" s="45">
        <f t="shared" si="106"/>
        <v>29.404667328699109</v>
      </c>
      <c r="Q798" s="45">
        <f t="shared" si="111"/>
        <v>0.80028378378378384</v>
      </c>
      <c r="S798" s="51">
        <f t="shared" si="112"/>
        <v>8.3522394613583231</v>
      </c>
    </row>
    <row r="799" spans="1:20" x14ac:dyDescent="0.25">
      <c r="A799" s="74">
        <f t="shared" si="105"/>
        <v>40954</v>
      </c>
      <c r="B799" s="75" t="s">
        <v>18</v>
      </c>
      <c r="C799" s="75" t="s">
        <v>258</v>
      </c>
      <c r="D799" s="75" t="s">
        <v>255</v>
      </c>
      <c r="E799" s="75" t="s">
        <v>279</v>
      </c>
      <c r="F799" s="75" t="s">
        <v>280</v>
      </c>
      <c r="G799" s="75" t="s">
        <v>35</v>
      </c>
      <c r="H799" s="76" t="s">
        <v>36</v>
      </c>
      <c r="I799" s="76">
        <v>1637</v>
      </c>
      <c r="J799" s="47">
        <v>5115</v>
      </c>
      <c r="K799" s="78">
        <v>0.36</v>
      </c>
      <c r="L799" s="78">
        <f t="shared" si="107"/>
        <v>50.79443892750745</v>
      </c>
      <c r="M799" s="78">
        <f t="shared" si="108"/>
        <v>1.3824324324324324</v>
      </c>
      <c r="N799" s="47">
        <f t="shared" si="109"/>
        <v>589.31999999999994</v>
      </c>
      <c r="O799" s="47">
        <f t="shared" si="110"/>
        <v>5704.32</v>
      </c>
      <c r="P799" s="48">
        <f t="shared" si="106"/>
        <v>56.64667328699106</v>
      </c>
      <c r="Q799" s="48">
        <f t="shared" si="111"/>
        <v>1.5417081081081081</v>
      </c>
      <c r="R799" s="76"/>
      <c r="S799" s="53">
        <f t="shared" si="112"/>
        <v>16.497668747740725</v>
      </c>
      <c r="T799" s="76"/>
    </row>
    <row r="800" spans="1:20" x14ac:dyDescent="0.25">
      <c r="A800" s="72">
        <f t="shared" si="105"/>
        <v>40983</v>
      </c>
      <c r="B800" s="73" t="s">
        <v>0</v>
      </c>
      <c r="C800" s="73" t="s">
        <v>359</v>
      </c>
      <c r="D800" s="73" t="s">
        <v>235</v>
      </c>
      <c r="E800" s="73" t="s">
        <v>260</v>
      </c>
      <c r="F800" s="73" t="s">
        <v>261</v>
      </c>
      <c r="G800" s="73" t="s">
        <v>34</v>
      </c>
      <c r="H800" t="s">
        <v>36</v>
      </c>
      <c r="I800">
        <v>506</v>
      </c>
      <c r="J800" s="43">
        <v>2992</v>
      </c>
      <c r="K800" s="16">
        <v>0.35</v>
      </c>
      <c r="L800" s="16">
        <f t="shared" si="107"/>
        <v>29.712015888778549</v>
      </c>
      <c r="M800" s="16">
        <f t="shared" si="108"/>
        <v>0.8086486486486486</v>
      </c>
      <c r="N800" s="44">
        <f t="shared" si="109"/>
        <v>177.1</v>
      </c>
      <c r="O800" s="44">
        <f t="shared" si="110"/>
        <v>3169.1</v>
      </c>
      <c r="P800" s="45">
        <f t="shared" si="106"/>
        <v>31.470705064548159</v>
      </c>
      <c r="Q800" s="45">
        <f t="shared" si="111"/>
        <v>0.85651351351351346</v>
      </c>
      <c r="S800" s="51">
        <f>((O800/O344)-1)*100</f>
        <v>5.1264529483572963</v>
      </c>
      <c r="T800" s="16">
        <f>AVERAGE(P724,P762,P800)</f>
        <v>31.537702747434622</v>
      </c>
    </row>
    <row r="801" spans="1:20" x14ac:dyDescent="0.25">
      <c r="A801" s="72">
        <f t="shared" si="105"/>
        <v>40983</v>
      </c>
      <c r="B801" s="73" t="s">
        <v>0</v>
      </c>
      <c r="C801" s="73" t="s">
        <v>236</v>
      </c>
      <c r="D801" s="73" t="s">
        <v>237</v>
      </c>
      <c r="E801" s="73" t="s">
        <v>262</v>
      </c>
      <c r="F801" s="73" t="s">
        <v>251</v>
      </c>
      <c r="G801" s="73" t="s">
        <v>34</v>
      </c>
      <c r="H801" t="s">
        <v>37</v>
      </c>
      <c r="I801">
        <v>298</v>
      </c>
      <c r="J801" s="43">
        <v>3260</v>
      </c>
      <c r="K801" s="16">
        <v>0.34</v>
      </c>
      <c r="L801" s="16">
        <f t="shared" si="107"/>
        <v>32.373386295928498</v>
      </c>
      <c r="M801" s="16">
        <f t="shared" si="108"/>
        <v>0.88108108108108107</v>
      </c>
      <c r="N801" s="44">
        <f t="shared" si="109"/>
        <v>101.32000000000001</v>
      </c>
      <c r="O801" s="44">
        <f t="shared" si="110"/>
        <v>3361.32</v>
      </c>
      <c r="P801" s="45">
        <f t="shared" si="106"/>
        <v>33.379543197616684</v>
      </c>
      <c r="Q801" s="45">
        <f t="shared" si="111"/>
        <v>0.90846486486486488</v>
      </c>
      <c r="S801" s="51">
        <f t="shared" si="112"/>
        <v>20.238665874929353</v>
      </c>
      <c r="T801" s="16">
        <f t="shared" ref="T801:T836" si="113">AVERAGE(P725,P763,P801)</f>
        <v>32.87944389275075</v>
      </c>
    </row>
    <row r="802" spans="1:20" x14ac:dyDescent="0.25">
      <c r="A802" s="72">
        <f t="shared" si="105"/>
        <v>40983</v>
      </c>
      <c r="B802" s="73" t="s">
        <v>0</v>
      </c>
      <c r="C802" s="73" t="s">
        <v>359</v>
      </c>
      <c r="D802" s="73" t="s">
        <v>235</v>
      </c>
      <c r="E802" s="73" t="s">
        <v>263</v>
      </c>
      <c r="F802" s="73" t="s">
        <v>264</v>
      </c>
      <c r="G802" s="73" t="s">
        <v>34</v>
      </c>
      <c r="H802" t="s">
        <v>37</v>
      </c>
      <c r="I802">
        <v>1530</v>
      </c>
      <c r="J802" s="43">
        <v>5895</v>
      </c>
      <c r="K802" s="16">
        <v>0.34</v>
      </c>
      <c r="L802" s="16">
        <f t="shared" si="107"/>
        <v>58.540218470705064</v>
      </c>
      <c r="M802" s="16">
        <f t="shared" si="108"/>
        <v>1.5932432432432433</v>
      </c>
      <c r="N802" s="44">
        <f t="shared" si="109"/>
        <v>520.20000000000005</v>
      </c>
      <c r="O802" s="44">
        <f t="shared" si="110"/>
        <v>6415.2</v>
      </c>
      <c r="P802" s="45">
        <f t="shared" si="106"/>
        <v>63.706057596822241</v>
      </c>
      <c r="Q802" s="45">
        <f t="shared" si="111"/>
        <v>1.7338378378378378</v>
      </c>
      <c r="S802" s="51">
        <f t="shared" si="112"/>
        <v>14.887444259388595</v>
      </c>
      <c r="T802" s="16">
        <f t="shared" si="113"/>
        <v>63.296259516716312</v>
      </c>
    </row>
    <row r="803" spans="1:20" x14ac:dyDescent="0.25">
      <c r="A803" s="72">
        <f t="shared" si="105"/>
        <v>40983</v>
      </c>
      <c r="B803" s="73" t="s">
        <v>0</v>
      </c>
      <c r="C803" s="73" t="s">
        <v>359</v>
      </c>
      <c r="D803" s="73" t="s">
        <v>235</v>
      </c>
      <c r="E803" s="73" t="s">
        <v>265</v>
      </c>
      <c r="F803" s="73" t="s">
        <v>266</v>
      </c>
      <c r="G803" s="73" t="s">
        <v>34</v>
      </c>
      <c r="H803" t="s">
        <v>36</v>
      </c>
      <c r="I803">
        <v>890</v>
      </c>
      <c r="J803" s="43">
        <v>3492</v>
      </c>
      <c r="K803" s="16">
        <v>0.35</v>
      </c>
      <c r="L803" s="16">
        <f t="shared" si="107"/>
        <v>34.677259185700102</v>
      </c>
      <c r="M803" s="16">
        <f t="shared" si="108"/>
        <v>0.9437837837837838</v>
      </c>
      <c r="N803" s="44">
        <f t="shared" si="109"/>
        <v>311.5</v>
      </c>
      <c r="O803" s="44">
        <f t="shared" si="110"/>
        <v>3803.5</v>
      </c>
      <c r="P803" s="45">
        <f t="shared" si="106"/>
        <v>37.770605759682226</v>
      </c>
      <c r="Q803" s="45">
        <f t="shared" si="111"/>
        <v>1.027972972972973</v>
      </c>
      <c r="S803" s="51">
        <f t="shared" si="112"/>
        <v>5.2027438181114105</v>
      </c>
      <c r="T803" s="16">
        <f t="shared" si="113"/>
        <v>37.88844753392916</v>
      </c>
    </row>
    <row r="804" spans="1:20" x14ac:dyDescent="0.25">
      <c r="A804" s="72">
        <f t="shared" si="105"/>
        <v>40983</v>
      </c>
      <c r="B804" s="73" t="s">
        <v>0</v>
      </c>
      <c r="C804" s="73" t="s">
        <v>238</v>
      </c>
      <c r="D804" s="73" t="s">
        <v>239</v>
      </c>
      <c r="E804" s="73" t="s">
        <v>267</v>
      </c>
      <c r="F804" s="73" t="s">
        <v>241</v>
      </c>
      <c r="G804" s="73" t="s">
        <v>34</v>
      </c>
      <c r="H804" t="s">
        <v>37</v>
      </c>
      <c r="I804">
        <v>1256</v>
      </c>
      <c r="J804" s="43">
        <v>5573</v>
      </c>
      <c r="K804" s="16">
        <v>0.34</v>
      </c>
      <c r="L804" s="16">
        <f t="shared" si="107"/>
        <v>55.342601787487588</v>
      </c>
      <c r="M804" s="16">
        <f t="shared" si="108"/>
        <v>1.5062162162162163</v>
      </c>
      <c r="N804" s="44">
        <f t="shared" si="109"/>
        <v>427.04</v>
      </c>
      <c r="O804" s="44">
        <f t="shared" si="110"/>
        <v>6000.04</v>
      </c>
      <c r="P804" s="45">
        <f t="shared" si="106"/>
        <v>59.583316782522338</v>
      </c>
      <c r="Q804" s="45">
        <f t="shared" si="111"/>
        <v>1.6216324324324325</v>
      </c>
      <c r="S804" s="51">
        <f t="shared" si="112"/>
        <v>9.9738264038065303</v>
      </c>
      <c r="T804" s="16">
        <f t="shared" si="113"/>
        <v>59.210062893081755</v>
      </c>
    </row>
    <row r="805" spans="1:20" x14ac:dyDescent="0.25">
      <c r="A805" s="72">
        <f t="shared" si="105"/>
        <v>40983</v>
      </c>
      <c r="B805" s="73" t="s">
        <v>0</v>
      </c>
      <c r="C805" s="73" t="s">
        <v>358</v>
      </c>
      <c r="D805" s="73" t="s">
        <v>235</v>
      </c>
      <c r="E805" s="73" t="s">
        <v>267</v>
      </c>
      <c r="F805" s="73" t="s">
        <v>241</v>
      </c>
      <c r="G805" s="73" t="s">
        <v>34</v>
      </c>
      <c r="H805" t="s">
        <v>36</v>
      </c>
      <c r="I805">
        <v>975</v>
      </c>
      <c r="J805" s="43">
        <v>3760</v>
      </c>
      <c r="K805" s="16">
        <v>0.35</v>
      </c>
      <c r="L805" s="16">
        <f t="shared" si="107"/>
        <v>37.338629592850047</v>
      </c>
      <c r="M805" s="16">
        <f t="shared" si="108"/>
        <v>1.0162162162162163</v>
      </c>
      <c r="N805" s="44">
        <f t="shared" si="109"/>
        <v>341.25</v>
      </c>
      <c r="O805" s="44">
        <f t="shared" si="110"/>
        <v>4101.25</v>
      </c>
      <c r="P805" s="45">
        <f t="shared" si="106"/>
        <v>40.727408142999003</v>
      </c>
      <c r="Q805" s="45">
        <f t="shared" si="111"/>
        <v>1.1084459459459459</v>
      </c>
      <c r="S805" s="51">
        <f t="shared" si="112"/>
        <v>5.0390574977589919</v>
      </c>
      <c r="T805" s="16">
        <f t="shared" si="113"/>
        <v>40.85650446871896</v>
      </c>
    </row>
    <row r="806" spans="1:20" x14ac:dyDescent="0.25">
      <c r="A806" s="72">
        <f t="shared" si="105"/>
        <v>40983</v>
      </c>
      <c r="B806" s="73" t="s">
        <v>0</v>
      </c>
      <c r="C806" s="73" t="s">
        <v>240</v>
      </c>
      <c r="D806" s="73" t="s">
        <v>241</v>
      </c>
      <c r="E806" s="73" t="s">
        <v>263</v>
      </c>
      <c r="F806" s="73" t="s">
        <v>264</v>
      </c>
      <c r="G806" s="73" t="s">
        <v>34</v>
      </c>
      <c r="H806" t="s">
        <v>36</v>
      </c>
      <c r="I806">
        <v>1357</v>
      </c>
      <c r="J806" s="43">
        <v>3959</v>
      </c>
      <c r="K806" s="16">
        <v>0.35</v>
      </c>
      <c r="L806" s="16">
        <f t="shared" si="107"/>
        <v>39.314796425024824</v>
      </c>
      <c r="M806" s="16">
        <f t="shared" si="108"/>
        <v>1.07</v>
      </c>
      <c r="N806" s="44">
        <f t="shared" si="109"/>
        <v>474.95</v>
      </c>
      <c r="O806" s="44">
        <f t="shared" si="110"/>
        <v>4433.95</v>
      </c>
      <c r="P806" s="45">
        <f t="shared" si="106"/>
        <v>44.0312810327706</v>
      </c>
      <c r="Q806" s="45">
        <f t="shared" si="111"/>
        <v>1.1983648648648648</v>
      </c>
      <c r="S806" s="51">
        <f t="shared" si="112"/>
        <v>5.4994027819416536</v>
      </c>
      <c r="T806" s="16">
        <f t="shared" si="113"/>
        <v>44.21095663687521</v>
      </c>
    </row>
    <row r="807" spans="1:20" x14ac:dyDescent="0.25">
      <c r="A807" s="72">
        <f t="shared" si="105"/>
        <v>40983</v>
      </c>
      <c r="B807" s="73" t="s">
        <v>67</v>
      </c>
      <c r="C807" s="73" t="s">
        <v>242</v>
      </c>
      <c r="D807" s="73" t="s">
        <v>243</v>
      </c>
      <c r="E807" s="73" t="s">
        <v>265</v>
      </c>
      <c r="F807" s="73" t="s">
        <v>266</v>
      </c>
      <c r="G807" s="73" t="s">
        <v>34</v>
      </c>
      <c r="H807" t="s">
        <v>36</v>
      </c>
      <c r="I807">
        <v>1006</v>
      </c>
      <c r="J807" s="43">
        <v>3038</v>
      </c>
      <c r="K807" s="16">
        <v>0.35</v>
      </c>
      <c r="L807" s="16">
        <f t="shared" si="107"/>
        <v>30.168818272095333</v>
      </c>
      <c r="M807" s="16">
        <f t="shared" si="108"/>
        <v>0.76634234234234233</v>
      </c>
      <c r="N807" s="44">
        <f t="shared" si="109"/>
        <v>352.09999999999997</v>
      </c>
      <c r="O807" s="44">
        <f t="shared" si="110"/>
        <v>3390.1</v>
      </c>
      <c r="P807" s="45">
        <f t="shared" si="106"/>
        <v>33.665342601787486</v>
      </c>
      <c r="Q807" s="45">
        <f t="shared" si="111"/>
        <v>0.85516036036036036</v>
      </c>
      <c r="S807" s="51">
        <f t="shared" si="112"/>
        <v>10.298806595609001</v>
      </c>
      <c r="T807" s="16">
        <f t="shared" si="113"/>
        <v>33.877987421383644</v>
      </c>
    </row>
    <row r="808" spans="1:20" x14ac:dyDescent="0.25">
      <c r="A808" s="72">
        <f t="shared" si="105"/>
        <v>40983</v>
      </c>
      <c r="B808" s="73" t="s">
        <v>67</v>
      </c>
      <c r="C808" s="73" t="s">
        <v>244</v>
      </c>
      <c r="D808" s="73" t="s">
        <v>245</v>
      </c>
      <c r="E808" s="73" t="s">
        <v>268</v>
      </c>
      <c r="F808" s="73" t="s">
        <v>269</v>
      </c>
      <c r="G808" s="73" t="s">
        <v>34</v>
      </c>
      <c r="H808" t="s">
        <v>38</v>
      </c>
      <c r="I808">
        <v>866</v>
      </c>
      <c r="J808" s="43">
        <v>4382</v>
      </c>
      <c r="K808" s="16">
        <v>0.46</v>
      </c>
      <c r="L808" s="16">
        <f t="shared" si="107"/>
        <v>43.515392254220458</v>
      </c>
      <c r="M808" s="16">
        <f t="shared" si="108"/>
        <v>1.1053693693693694</v>
      </c>
      <c r="N808" s="44">
        <f t="shared" si="109"/>
        <v>398.36</v>
      </c>
      <c r="O808" s="44">
        <f t="shared" si="110"/>
        <v>4780.3599999999997</v>
      </c>
      <c r="P808" s="45">
        <f t="shared" si="106"/>
        <v>47.471300893743788</v>
      </c>
      <c r="Q808" s="45">
        <f t="shared" si="111"/>
        <v>1.2058565765765765</v>
      </c>
      <c r="S808" s="51">
        <f t="shared" si="112"/>
        <v>17.653023553444402</v>
      </c>
      <c r="T808" s="16">
        <f t="shared" si="113"/>
        <v>46.158159549817945</v>
      </c>
    </row>
    <row r="809" spans="1:20" x14ac:dyDescent="0.25">
      <c r="A809" s="72">
        <f t="shared" ref="A809:A872" si="114">IF(B809&lt;&gt;"", DATE(2010, ROUNDUP((ROW(A809)-1)*(1/38), 0)+5, 15), "")</f>
        <v>40983</v>
      </c>
      <c r="B809" s="73" t="s">
        <v>67</v>
      </c>
      <c r="C809" s="73" t="s">
        <v>246</v>
      </c>
      <c r="D809" s="73" t="s">
        <v>247</v>
      </c>
      <c r="E809" s="73" t="s">
        <v>270</v>
      </c>
      <c r="F809" s="73" t="s">
        <v>247</v>
      </c>
      <c r="G809" s="73" t="s">
        <v>34</v>
      </c>
      <c r="H809" t="s">
        <v>36</v>
      </c>
      <c r="I809">
        <v>213</v>
      </c>
      <c r="J809" s="43">
        <v>1934</v>
      </c>
      <c r="K809" s="16">
        <v>0.35</v>
      </c>
      <c r="L809" s="16">
        <f t="shared" si="107"/>
        <v>19.20556107249255</v>
      </c>
      <c r="M809" s="16">
        <f t="shared" si="108"/>
        <v>0.48785585585585589</v>
      </c>
      <c r="N809" s="44">
        <f t="shared" si="109"/>
        <v>74.55</v>
      </c>
      <c r="O809" s="44">
        <f t="shared" si="110"/>
        <v>2008.55</v>
      </c>
      <c r="P809" s="45">
        <f t="shared" si="106"/>
        <v>19.945878848063554</v>
      </c>
      <c r="Q809" s="45">
        <f t="shared" si="111"/>
        <v>0.50666126126126121</v>
      </c>
      <c r="S809" s="51">
        <f t="shared" si="112"/>
        <v>5.8033691884659566</v>
      </c>
      <c r="T809" s="16">
        <f t="shared" si="113"/>
        <v>19.974081429990068</v>
      </c>
    </row>
    <row r="810" spans="1:20" x14ac:dyDescent="0.25">
      <c r="A810" s="72">
        <f t="shared" si="114"/>
        <v>40983</v>
      </c>
      <c r="B810" s="73" t="s">
        <v>67</v>
      </c>
      <c r="C810" s="73" t="s">
        <v>248</v>
      </c>
      <c r="D810" s="73" t="s">
        <v>249</v>
      </c>
      <c r="E810" s="73" t="s">
        <v>271</v>
      </c>
      <c r="F810" s="73" t="s">
        <v>272</v>
      </c>
      <c r="G810" s="73" t="s">
        <v>34</v>
      </c>
      <c r="H810" t="s">
        <v>38</v>
      </c>
      <c r="I810">
        <v>650</v>
      </c>
      <c r="J810" s="43">
        <v>3821</v>
      </c>
      <c r="K810" s="16">
        <v>0.46</v>
      </c>
      <c r="L810" s="16">
        <f t="shared" si="107"/>
        <v>37.944389275074478</v>
      </c>
      <c r="M810" s="16">
        <f t="shared" si="108"/>
        <v>0.96385585585585587</v>
      </c>
      <c r="N810" s="44">
        <f t="shared" si="109"/>
        <v>299</v>
      </c>
      <c r="O810" s="44">
        <f t="shared" si="110"/>
        <v>4120</v>
      </c>
      <c r="P810" s="45">
        <f t="shared" si="106"/>
        <v>40.913604766633561</v>
      </c>
      <c r="Q810" s="45">
        <f t="shared" si="111"/>
        <v>1.0392792792792793</v>
      </c>
      <c r="S810" s="51">
        <f t="shared" si="112"/>
        <v>20.344676500657233</v>
      </c>
      <c r="T810" s="16">
        <f t="shared" si="113"/>
        <v>39.564713670969873</v>
      </c>
    </row>
    <row r="811" spans="1:20" x14ac:dyDescent="0.25">
      <c r="A811" s="72">
        <f t="shared" si="114"/>
        <v>40983</v>
      </c>
      <c r="B811" s="73" t="s">
        <v>67</v>
      </c>
      <c r="C811" s="73" t="s">
        <v>248</v>
      </c>
      <c r="D811" s="73" t="s">
        <v>249</v>
      </c>
      <c r="E811" s="73" t="s">
        <v>273</v>
      </c>
      <c r="F811" s="73" t="s">
        <v>274</v>
      </c>
      <c r="G811" s="73" t="s">
        <v>34</v>
      </c>
      <c r="H811" t="s">
        <v>38</v>
      </c>
      <c r="I811">
        <v>417</v>
      </c>
      <c r="J811" s="43">
        <v>3273</v>
      </c>
      <c r="K811" s="16">
        <v>0.46</v>
      </c>
      <c r="L811" s="16">
        <f t="shared" si="107"/>
        <v>32.502482621648461</v>
      </c>
      <c r="M811" s="16">
        <f t="shared" si="108"/>
        <v>0.82562162162162167</v>
      </c>
      <c r="N811" s="44">
        <f t="shared" si="109"/>
        <v>191.82000000000002</v>
      </c>
      <c r="O811" s="44">
        <f t="shared" si="110"/>
        <v>3464.82</v>
      </c>
      <c r="P811" s="45">
        <f t="shared" si="106"/>
        <v>34.407348560079441</v>
      </c>
      <c r="Q811" s="45">
        <f t="shared" si="111"/>
        <v>0.87400864864864869</v>
      </c>
      <c r="S811" s="51">
        <f t="shared" si="112"/>
        <v>19.231920714396345</v>
      </c>
      <c r="T811" s="16">
        <f t="shared" si="113"/>
        <v>33.019894074809663</v>
      </c>
    </row>
    <row r="812" spans="1:20" x14ac:dyDescent="0.25">
      <c r="A812" s="72">
        <f t="shared" si="114"/>
        <v>40983</v>
      </c>
      <c r="B812" s="73" t="s">
        <v>67</v>
      </c>
      <c r="C812" s="73" t="s">
        <v>246</v>
      </c>
      <c r="D812" s="73" t="s">
        <v>247</v>
      </c>
      <c r="E812" s="73" t="s">
        <v>275</v>
      </c>
      <c r="F812" s="73" t="s">
        <v>276</v>
      </c>
      <c r="G812" s="73" t="s">
        <v>34</v>
      </c>
      <c r="H812" t="s">
        <v>36</v>
      </c>
      <c r="I812">
        <v>626</v>
      </c>
      <c r="J812" s="43">
        <v>3074</v>
      </c>
      <c r="K812" s="16">
        <v>0.35</v>
      </c>
      <c r="L812" s="16">
        <f t="shared" si="107"/>
        <v>30.526315789473685</v>
      </c>
      <c r="M812" s="16">
        <f t="shared" si="108"/>
        <v>0.77542342342342341</v>
      </c>
      <c r="N812" s="44">
        <f t="shared" si="109"/>
        <v>219.1</v>
      </c>
      <c r="O812" s="44">
        <f t="shared" si="110"/>
        <v>3293.1</v>
      </c>
      <c r="P812" s="45">
        <f t="shared" si="106"/>
        <v>32.702085402184707</v>
      </c>
      <c r="Q812" s="45">
        <f t="shared" si="111"/>
        <v>0.83069189189189185</v>
      </c>
      <c r="S812" s="51">
        <f t="shared" si="112"/>
        <v>6.202995394677413</v>
      </c>
      <c r="T812" s="16">
        <f t="shared" si="113"/>
        <v>32.784971863621315</v>
      </c>
    </row>
    <row r="813" spans="1:20" x14ac:dyDescent="0.25">
      <c r="A813" s="72">
        <f t="shared" si="114"/>
        <v>40983</v>
      </c>
      <c r="B813" s="73" t="s">
        <v>67</v>
      </c>
      <c r="C813" s="73" t="s">
        <v>246</v>
      </c>
      <c r="D813" s="73" t="s">
        <v>247</v>
      </c>
      <c r="E813" s="73" t="s">
        <v>263</v>
      </c>
      <c r="F813" s="73" t="s">
        <v>264</v>
      </c>
      <c r="G813" s="73" t="s">
        <v>34</v>
      </c>
      <c r="H813" t="s">
        <v>36</v>
      </c>
      <c r="I813">
        <v>1823</v>
      </c>
      <c r="J813" s="43">
        <v>4985</v>
      </c>
      <c r="K813" s="16">
        <v>0.35</v>
      </c>
      <c r="L813" s="16">
        <f t="shared" si="107"/>
        <v>49.503475670307843</v>
      </c>
      <c r="M813" s="16">
        <f t="shared" si="108"/>
        <v>1.2574774774774775</v>
      </c>
      <c r="N813" s="44">
        <f t="shared" si="109"/>
        <v>638.04999999999995</v>
      </c>
      <c r="O813" s="44">
        <f t="shared" si="110"/>
        <v>5623.05</v>
      </c>
      <c r="P813" s="45">
        <f t="shared" si="106"/>
        <v>55.839622641509436</v>
      </c>
      <c r="Q813" s="45">
        <f t="shared" si="111"/>
        <v>1.4184270270270272</v>
      </c>
      <c r="S813" s="51">
        <f t="shared" si="112"/>
        <v>16.035353014251008</v>
      </c>
      <c r="T813" s="16">
        <f t="shared" si="113"/>
        <v>56.080999668983772</v>
      </c>
    </row>
    <row r="814" spans="1:20" x14ac:dyDescent="0.25">
      <c r="A814" s="72">
        <f t="shared" si="114"/>
        <v>40983</v>
      </c>
      <c r="B814" s="73" t="s">
        <v>18</v>
      </c>
      <c r="C814" s="73" t="s">
        <v>250</v>
      </c>
      <c r="D814" s="73" t="s">
        <v>251</v>
      </c>
      <c r="E814" s="73" t="s">
        <v>265</v>
      </c>
      <c r="F814" s="73" t="s">
        <v>266</v>
      </c>
      <c r="G814" s="73" t="s">
        <v>34</v>
      </c>
      <c r="H814" t="s">
        <v>39</v>
      </c>
      <c r="I814">
        <v>1295</v>
      </c>
      <c r="J814" s="43">
        <v>3499</v>
      </c>
      <c r="K814" s="16">
        <v>0.29899999999999999</v>
      </c>
      <c r="L814" s="16">
        <f t="shared" si="107"/>
        <v>34.746772591857003</v>
      </c>
      <c r="M814" s="16">
        <f t="shared" si="108"/>
        <v>0.94567567567567568</v>
      </c>
      <c r="N814" s="44">
        <f t="shared" si="109"/>
        <v>387.20499999999998</v>
      </c>
      <c r="O814" s="44">
        <f t="shared" si="110"/>
        <v>3886.2049999999999</v>
      </c>
      <c r="P814" s="45">
        <f t="shared" si="106"/>
        <v>38.591906653426015</v>
      </c>
      <c r="Q814" s="45">
        <f t="shared" si="111"/>
        <v>1.0503256756756756</v>
      </c>
      <c r="S814" s="51">
        <f t="shared" si="112"/>
        <v>5.990029935285679</v>
      </c>
      <c r="T814" s="16">
        <f t="shared" si="113"/>
        <v>38.682260840781197</v>
      </c>
    </row>
    <row r="815" spans="1:20" x14ac:dyDescent="0.25">
      <c r="A815" s="72">
        <f t="shared" si="114"/>
        <v>40983</v>
      </c>
      <c r="B815" s="73" t="s">
        <v>18</v>
      </c>
      <c r="C815" s="73" t="s">
        <v>244</v>
      </c>
      <c r="D815" s="73" t="s">
        <v>245</v>
      </c>
      <c r="E815" s="73" t="s">
        <v>277</v>
      </c>
      <c r="F815" s="73" t="s">
        <v>278</v>
      </c>
      <c r="G815" s="73" t="s">
        <v>34</v>
      </c>
      <c r="H815" t="s">
        <v>38</v>
      </c>
      <c r="I815">
        <v>615</v>
      </c>
      <c r="J815" s="43">
        <v>3497</v>
      </c>
      <c r="K815" s="16">
        <v>0.46</v>
      </c>
      <c r="L815" s="16">
        <f t="shared" si="107"/>
        <v>34.726911618669313</v>
      </c>
      <c r="M815" s="16">
        <f t="shared" si="108"/>
        <v>0.94513513513513514</v>
      </c>
      <c r="N815" s="44">
        <f t="shared" si="109"/>
        <v>282.90000000000003</v>
      </c>
      <c r="O815" s="44">
        <f t="shared" si="110"/>
        <v>3779.9</v>
      </c>
      <c r="P815" s="45">
        <f t="shared" si="106"/>
        <v>37.53624627606753</v>
      </c>
      <c r="Q815" s="45">
        <f t="shared" si="111"/>
        <v>1.0215945945945946</v>
      </c>
      <c r="S815" s="51">
        <f t="shared" si="112"/>
        <v>20.522917497010763</v>
      </c>
      <c r="T815" s="16">
        <f t="shared" si="113"/>
        <v>37.63803376365442</v>
      </c>
    </row>
    <row r="816" spans="1:20" x14ac:dyDescent="0.25">
      <c r="A816" s="72">
        <f t="shared" si="114"/>
        <v>40983</v>
      </c>
      <c r="B816" s="73" t="s">
        <v>18</v>
      </c>
      <c r="C816" s="73" t="s">
        <v>248</v>
      </c>
      <c r="D816" s="73" t="s">
        <v>249</v>
      </c>
      <c r="E816" s="73" t="s">
        <v>268</v>
      </c>
      <c r="F816" s="73" t="s">
        <v>269</v>
      </c>
      <c r="G816" s="73" t="s">
        <v>34</v>
      </c>
      <c r="H816" t="s">
        <v>38</v>
      </c>
      <c r="I816">
        <v>872</v>
      </c>
      <c r="J816" s="43">
        <v>4453</v>
      </c>
      <c r="K816" s="16">
        <v>0.46</v>
      </c>
      <c r="L816" s="16">
        <f t="shared" si="107"/>
        <v>44.220456802383318</v>
      </c>
      <c r="M816" s="16">
        <f t="shared" si="108"/>
        <v>1.2035135135135135</v>
      </c>
      <c r="N816" s="44">
        <f t="shared" si="109"/>
        <v>401.12</v>
      </c>
      <c r="O816" s="44">
        <f t="shared" si="110"/>
        <v>4854.12</v>
      </c>
      <c r="P816" s="45">
        <f t="shared" si="106"/>
        <v>48.203773584905655</v>
      </c>
      <c r="Q816" s="45">
        <f t="shared" si="111"/>
        <v>1.3119243243243244</v>
      </c>
      <c r="S816" s="51">
        <f t="shared" si="112"/>
        <v>17.38537434706906</v>
      </c>
      <c r="T816" s="16">
        <f t="shared" si="113"/>
        <v>48.348096656736182</v>
      </c>
    </row>
    <row r="817" spans="1:20" x14ac:dyDescent="0.25">
      <c r="A817" s="72">
        <f t="shared" si="114"/>
        <v>40983</v>
      </c>
      <c r="B817" s="73" t="s">
        <v>18</v>
      </c>
      <c r="C817" s="73" t="s">
        <v>248</v>
      </c>
      <c r="D817" s="73" t="s">
        <v>249</v>
      </c>
      <c r="E817" s="73" t="s">
        <v>277</v>
      </c>
      <c r="F817" s="73" t="s">
        <v>278</v>
      </c>
      <c r="G817" s="73" t="s">
        <v>34</v>
      </c>
      <c r="H817" t="s">
        <v>38</v>
      </c>
      <c r="I817">
        <v>417</v>
      </c>
      <c r="J817" s="43">
        <v>3189</v>
      </c>
      <c r="K817" s="16">
        <v>0.46</v>
      </c>
      <c r="L817" s="16">
        <f t="shared" si="107"/>
        <v>31.668321747765638</v>
      </c>
      <c r="M817" s="16">
        <f t="shared" si="108"/>
        <v>0.86189189189189186</v>
      </c>
      <c r="N817" s="44">
        <f t="shared" si="109"/>
        <v>191.82000000000002</v>
      </c>
      <c r="O817" s="44">
        <f t="shared" si="110"/>
        <v>3380.82</v>
      </c>
      <c r="P817" s="45">
        <f t="shared" si="106"/>
        <v>33.573187686196626</v>
      </c>
      <c r="Q817" s="45">
        <f t="shared" si="111"/>
        <v>0.91373513513513516</v>
      </c>
      <c r="S817" s="51">
        <f t="shared" si="112"/>
        <v>22.540096775947394</v>
      </c>
      <c r="T817" s="16">
        <f t="shared" si="113"/>
        <v>33.642204568023836</v>
      </c>
    </row>
    <row r="818" spans="1:20" x14ac:dyDescent="0.25">
      <c r="A818" s="72">
        <f t="shared" si="114"/>
        <v>40983</v>
      </c>
      <c r="B818" s="73" t="s">
        <v>18</v>
      </c>
      <c r="C818" s="73" t="s">
        <v>242</v>
      </c>
      <c r="D818" s="73" t="s">
        <v>243</v>
      </c>
      <c r="E818" s="73" t="s">
        <v>265</v>
      </c>
      <c r="F818" s="73" t="s">
        <v>266</v>
      </c>
      <c r="G818" s="73" t="s">
        <v>34</v>
      </c>
      <c r="H818" t="s">
        <v>36</v>
      </c>
      <c r="I818">
        <v>1006</v>
      </c>
      <c r="J818" s="43">
        <v>3382</v>
      </c>
      <c r="K818" s="16">
        <v>0.35</v>
      </c>
      <c r="L818" s="16">
        <f t="shared" si="107"/>
        <v>33.584905660377359</v>
      </c>
      <c r="M818" s="16">
        <f t="shared" si="108"/>
        <v>0.91405405405405404</v>
      </c>
      <c r="N818" s="44">
        <f t="shared" si="109"/>
        <v>352.09999999999997</v>
      </c>
      <c r="O818" s="44">
        <f t="shared" si="110"/>
        <v>3734.1</v>
      </c>
      <c r="P818" s="45">
        <f t="shared" si="106"/>
        <v>37.081429990069509</v>
      </c>
      <c r="Q818" s="45">
        <f t="shared" si="111"/>
        <v>1.0092162162162162</v>
      </c>
      <c r="S818" s="51">
        <f t="shared" si="112"/>
        <v>9.2621636489191204</v>
      </c>
      <c r="T818" s="16">
        <f t="shared" si="113"/>
        <v>37.294074809665673</v>
      </c>
    </row>
    <row r="819" spans="1:20" x14ac:dyDescent="0.25">
      <c r="A819" s="72">
        <f t="shared" si="114"/>
        <v>40983</v>
      </c>
      <c r="B819" s="73" t="s">
        <v>0</v>
      </c>
      <c r="C819" s="73" t="s">
        <v>252</v>
      </c>
      <c r="D819" s="73" t="s">
        <v>117</v>
      </c>
      <c r="E819" s="73" t="s">
        <v>279</v>
      </c>
      <c r="F819" s="73" t="s">
        <v>280</v>
      </c>
      <c r="G819" s="73" t="s">
        <v>35</v>
      </c>
      <c r="H819" t="s">
        <v>37</v>
      </c>
      <c r="I819">
        <v>880</v>
      </c>
      <c r="J819" s="43">
        <v>3351</v>
      </c>
      <c r="K819" s="16">
        <v>0.34</v>
      </c>
      <c r="L819" s="16">
        <f t="shared" si="107"/>
        <v>33.277060575968221</v>
      </c>
      <c r="M819" s="16">
        <f t="shared" si="108"/>
        <v>0.90567567567567564</v>
      </c>
      <c r="N819" s="44">
        <f t="shared" si="109"/>
        <v>299.20000000000005</v>
      </c>
      <c r="O819" s="44">
        <f t="shared" si="110"/>
        <v>3650.2</v>
      </c>
      <c r="P819" s="45">
        <f t="shared" si="106"/>
        <v>36.248262164846075</v>
      </c>
      <c r="Q819" s="45">
        <f t="shared" si="111"/>
        <v>0.98654054054054052</v>
      </c>
      <c r="S819" s="51">
        <f t="shared" si="112"/>
        <v>15.206413331650026</v>
      </c>
      <c r="T819" s="16">
        <f t="shared" si="113"/>
        <v>35.994041708043689</v>
      </c>
    </row>
    <row r="820" spans="1:20" x14ac:dyDescent="0.25">
      <c r="A820" s="72">
        <f t="shared" si="114"/>
        <v>40983</v>
      </c>
      <c r="B820" s="73" t="s">
        <v>0</v>
      </c>
      <c r="C820" s="73" t="s">
        <v>359</v>
      </c>
      <c r="D820" s="73" t="s">
        <v>235</v>
      </c>
      <c r="E820" s="73" t="s">
        <v>267</v>
      </c>
      <c r="F820" s="73" t="s">
        <v>241</v>
      </c>
      <c r="G820" s="73" t="s">
        <v>35</v>
      </c>
      <c r="H820" t="s">
        <v>37</v>
      </c>
      <c r="I820">
        <v>685</v>
      </c>
      <c r="J820" s="43">
        <v>3247</v>
      </c>
      <c r="K820" s="16">
        <v>0.34</v>
      </c>
      <c r="L820" s="16">
        <f t="shared" si="107"/>
        <v>32.244289970208541</v>
      </c>
      <c r="M820" s="16">
        <f t="shared" si="108"/>
        <v>0.8775675675675676</v>
      </c>
      <c r="N820" s="44">
        <f t="shared" si="109"/>
        <v>232.9</v>
      </c>
      <c r="O820" s="44">
        <f t="shared" si="110"/>
        <v>3479.9</v>
      </c>
      <c r="P820" s="45">
        <f t="shared" si="106"/>
        <v>34.557100297914594</v>
      </c>
      <c r="Q820" s="45">
        <f t="shared" si="111"/>
        <v>0.94051351351351353</v>
      </c>
      <c r="S820" s="51">
        <f t="shared" si="112"/>
        <v>10.664482994387114</v>
      </c>
      <c r="T820" s="16">
        <f t="shared" si="113"/>
        <v>34.306852035749749</v>
      </c>
    </row>
    <row r="821" spans="1:20" x14ac:dyDescent="0.25">
      <c r="A821" s="72">
        <f t="shared" si="114"/>
        <v>40983</v>
      </c>
      <c r="B821" s="73" t="s">
        <v>0</v>
      </c>
      <c r="C821" s="73" t="s">
        <v>253</v>
      </c>
      <c r="D821" s="73" t="s">
        <v>243</v>
      </c>
      <c r="E821" s="73" t="s">
        <v>281</v>
      </c>
      <c r="F821" s="73" t="s">
        <v>282</v>
      </c>
      <c r="G821" s="73" t="s">
        <v>35</v>
      </c>
      <c r="H821" t="s">
        <v>38</v>
      </c>
      <c r="I821">
        <v>812</v>
      </c>
      <c r="J821" s="43">
        <v>3645</v>
      </c>
      <c r="K821" s="16">
        <v>0.46</v>
      </c>
      <c r="L821" s="16">
        <f t="shared" si="107"/>
        <v>36.196623634558094</v>
      </c>
      <c r="M821" s="16">
        <f t="shared" si="108"/>
        <v>0.98513513513513518</v>
      </c>
      <c r="N821" s="44">
        <f t="shared" si="109"/>
        <v>373.52000000000004</v>
      </c>
      <c r="O821" s="44">
        <f t="shared" si="110"/>
        <v>4018.52</v>
      </c>
      <c r="P821" s="45">
        <f t="shared" si="106"/>
        <v>39.905858987090369</v>
      </c>
      <c r="Q821" s="45">
        <f t="shared" si="111"/>
        <v>1.0860864864864865</v>
      </c>
      <c r="S821" s="51">
        <f t="shared" si="112"/>
        <v>6.276314397545768</v>
      </c>
      <c r="T821" s="16">
        <f t="shared" si="113"/>
        <v>40.040251572327044</v>
      </c>
    </row>
    <row r="822" spans="1:20" x14ac:dyDescent="0.25">
      <c r="A822" s="72">
        <f t="shared" si="114"/>
        <v>40983</v>
      </c>
      <c r="B822" s="73" t="s">
        <v>0</v>
      </c>
      <c r="C822" s="73" t="s">
        <v>236</v>
      </c>
      <c r="D822" s="73" t="s">
        <v>237</v>
      </c>
      <c r="E822" s="73" t="s">
        <v>279</v>
      </c>
      <c r="F822" s="73" t="s">
        <v>280</v>
      </c>
      <c r="G822" s="73" t="s">
        <v>35</v>
      </c>
      <c r="H822" t="s">
        <v>37</v>
      </c>
      <c r="I822">
        <v>1520</v>
      </c>
      <c r="J822" s="43">
        <v>4832</v>
      </c>
      <c r="K822" s="16">
        <v>0.34</v>
      </c>
      <c r="L822" s="16">
        <f t="shared" si="107"/>
        <v>47.984111221449851</v>
      </c>
      <c r="M822" s="16">
        <f t="shared" si="108"/>
        <v>1.3059459459459459</v>
      </c>
      <c r="N822" s="44">
        <f t="shared" si="109"/>
        <v>516.80000000000007</v>
      </c>
      <c r="O822" s="44">
        <f t="shared" si="110"/>
        <v>5348.8</v>
      </c>
      <c r="P822" s="45">
        <f t="shared" si="106"/>
        <v>53.116186693147966</v>
      </c>
      <c r="Q822" s="45">
        <f t="shared" si="111"/>
        <v>1.4456216216216218</v>
      </c>
      <c r="S822" s="51">
        <f t="shared" si="112"/>
        <v>16.821735901804047</v>
      </c>
      <c r="T822" s="16">
        <f t="shared" si="113"/>
        <v>52.887123469049982</v>
      </c>
    </row>
    <row r="823" spans="1:20" x14ac:dyDescent="0.25">
      <c r="A823" s="72">
        <f t="shared" si="114"/>
        <v>40983</v>
      </c>
      <c r="B823" s="73" t="s">
        <v>0</v>
      </c>
      <c r="C823" s="73" t="s">
        <v>236</v>
      </c>
      <c r="D823" s="73" t="s">
        <v>237</v>
      </c>
      <c r="E823" s="73" t="s">
        <v>267</v>
      </c>
      <c r="F823" s="73" t="s">
        <v>241</v>
      </c>
      <c r="G823" s="73" t="s">
        <v>35</v>
      </c>
      <c r="H823" t="s">
        <v>37</v>
      </c>
      <c r="I823">
        <v>1583</v>
      </c>
      <c r="J823" s="43">
        <v>5854</v>
      </c>
      <c r="K823" s="16">
        <v>0.34</v>
      </c>
      <c r="L823" s="16">
        <f t="shared" si="107"/>
        <v>58.133068520357497</v>
      </c>
      <c r="M823" s="16">
        <f t="shared" si="108"/>
        <v>1.5821621621621622</v>
      </c>
      <c r="N823" s="44">
        <f t="shared" si="109"/>
        <v>538.22</v>
      </c>
      <c r="O823" s="44">
        <f t="shared" si="110"/>
        <v>6392.22</v>
      </c>
      <c r="P823" s="45">
        <f t="shared" si="106"/>
        <v>63.477855014895731</v>
      </c>
      <c r="Q823" s="45">
        <f t="shared" si="111"/>
        <v>1.7276270270270271</v>
      </c>
      <c r="S823" s="51">
        <f t="shared" si="112"/>
        <v>16.051480640294557</v>
      </c>
      <c r="T823" s="16">
        <f t="shared" si="113"/>
        <v>63.326646805693478</v>
      </c>
    </row>
    <row r="824" spans="1:20" x14ac:dyDescent="0.25">
      <c r="A824" s="72">
        <f t="shared" si="114"/>
        <v>40983</v>
      </c>
      <c r="B824" s="73" t="s">
        <v>0</v>
      </c>
      <c r="C824" s="73" t="s">
        <v>358</v>
      </c>
      <c r="D824" s="73" t="s">
        <v>235</v>
      </c>
      <c r="E824" s="73" t="s">
        <v>279</v>
      </c>
      <c r="F824" s="73" t="s">
        <v>280</v>
      </c>
      <c r="G824" s="73" t="s">
        <v>35</v>
      </c>
      <c r="H824" t="s">
        <v>36</v>
      </c>
      <c r="I824">
        <v>1599</v>
      </c>
      <c r="J824" s="43">
        <v>4727</v>
      </c>
      <c r="K824" s="16">
        <v>0.35</v>
      </c>
      <c r="L824" s="16">
        <f t="shared" si="107"/>
        <v>46.941410129096326</v>
      </c>
      <c r="M824" s="16">
        <f t="shared" si="108"/>
        <v>1.2775675675675675</v>
      </c>
      <c r="N824" s="44">
        <f t="shared" si="109"/>
        <v>559.65</v>
      </c>
      <c r="O824" s="44">
        <f t="shared" si="110"/>
        <v>5286.65</v>
      </c>
      <c r="P824" s="45">
        <f t="shared" si="106"/>
        <v>52.499006951340611</v>
      </c>
      <c r="Q824" s="45">
        <f t="shared" si="111"/>
        <v>1.4288243243243242</v>
      </c>
      <c r="S824" s="51">
        <f t="shared" si="112"/>
        <v>5.0034361257979443</v>
      </c>
      <c r="T824" s="16">
        <f t="shared" si="113"/>
        <v>52.710724925521355</v>
      </c>
    </row>
    <row r="825" spans="1:20" x14ac:dyDescent="0.25">
      <c r="A825" s="72">
        <f t="shared" si="114"/>
        <v>40983</v>
      </c>
      <c r="B825" s="73" t="s">
        <v>67</v>
      </c>
      <c r="C825" s="73" t="s">
        <v>250</v>
      </c>
      <c r="D825" s="73" t="s">
        <v>251</v>
      </c>
      <c r="E825" s="73" t="s">
        <v>279</v>
      </c>
      <c r="F825" s="73" t="s">
        <v>280</v>
      </c>
      <c r="G825" s="73" t="s">
        <v>35</v>
      </c>
      <c r="H825" t="s">
        <v>37</v>
      </c>
      <c r="I825">
        <v>1851</v>
      </c>
      <c r="J825" s="43">
        <v>4800</v>
      </c>
      <c r="K825" s="16">
        <v>0.34</v>
      </c>
      <c r="L825" s="16">
        <f t="shared" si="107"/>
        <v>47.666335650446868</v>
      </c>
      <c r="M825" s="16">
        <f t="shared" si="108"/>
        <v>1.2108108108108109</v>
      </c>
      <c r="N825" s="44">
        <f t="shared" si="109"/>
        <v>629.34</v>
      </c>
      <c r="O825" s="44">
        <f t="shared" si="110"/>
        <v>5429.34</v>
      </c>
      <c r="P825" s="45">
        <f t="shared" si="106"/>
        <v>53.915988083416089</v>
      </c>
      <c r="Q825" s="45">
        <f t="shared" si="111"/>
        <v>1.3695632432432434</v>
      </c>
      <c r="S825" s="51">
        <f t="shared" si="112"/>
        <v>19.438242042532238</v>
      </c>
      <c r="T825" s="16">
        <f t="shared" si="113"/>
        <v>54.161072492552137</v>
      </c>
    </row>
    <row r="826" spans="1:20" x14ac:dyDescent="0.25">
      <c r="A826" s="72">
        <f t="shared" si="114"/>
        <v>40983</v>
      </c>
      <c r="B826" s="73" t="s">
        <v>67</v>
      </c>
      <c r="C826" s="73" t="s">
        <v>238</v>
      </c>
      <c r="D826" s="73" t="s">
        <v>239</v>
      </c>
      <c r="E826" s="73" t="s">
        <v>283</v>
      </c>
      <c r="F826" s="73" t="s">
        <v>284</v>
      </c>
      <c r="G826" s="73" t="s">
        <v>35</v>
      </c>
      <c r="H826" t="s">
        <v>37</v>
      </c>
      <c r="I826">
        <v>1695</v>
      </c>
      <c r="J826" s="43">
        <v>4760</v>
      </c>
      <c r="K826" s="16">
        <v>0.34</v>
      </c>
      <c r="L826" s="16">
        <f t="shared" si="107"/>
        <v>47.269116186693147</v>
      </c>
      <c r="M826" s="16">
        <f t="shared" si="108"/>
        <v>1.2007207207207207</v>
      </c>
      <c r="N826" s="44">
        <f t="shared" si="109"/>
        <v>576.30000000000007</v>
      </c>
      <c r="O826" s="44">
        <f t="shared" si="110"/>
        <v>5336.3</v>
      </c>
      <c r="P826" s="45">
        <f t="shared" si="106"/>
        <v>52.992055610724925</v>
      </c>
      <c r="Q826" s="45">
        <f t="shared" si="111"/>
        <v>1.3460936936936938</v>
      </c>
      <c r="S826" s="51">
        <f t="shared" si="112"/>
        <v>18.325443196558645</v>
      </c>
      <c r="T826" s="16">
        <f t="shared" si="113"/>
        <v>53.216484607745777</v>
      </c>
    </row>
    <row r="827" spans="1:20" x14ac:dyDescent="0.25">
      <c r="A827" s="72">
        <f t="shared" si="114"/>
        <v>40983</v>
      </c>
      <c r="B827" s="73" t="s">
        <v>67</v>
      </c>
      <c r="C827" s="73" t="s">
        <v>242</v>
      </c>
      <c r="D827" s="73" t="s">
        <v>243</v>
      </c>
      <c r="E827" s="73" t="s">
        <v>265</v>
      </c>
      <c r="F827" s="73" t="s">
        <v>266</v>
      </c>
      <c r="G827" s="73" t="s">
        <v>35</v>
      </c>
      <c r="H827" t="s">
        <v>36</v>
      </c>
      <c r="I827">
        <v>1006</v>
      </c>
      <c r="J827" s="43">
        <v>2857</v>
      </c>
      <c r="K827" s="16">
        <v>0.35</v>
      </c>
      <c r="L827" s="16">
        <f t="shared" si="107"/>
        <v>28.371400198609731</v>
      </c>
      <c r="M827" s="16">
        <f t="shared" si="108"/>
        <v>0.72068468468468472</v>
      </c>
      <c r="N827" s="44">
        <f t="shared" si="109"/>
        <v>352.09999999999997</v>
      </c>
      <c r="O827" s="44">
        <f t="shared" si="110"/>
        <v>3209.1</v>
      </c>
      <c r="P827" s="45">
        <f t="shared" ref="P827:P875" si="115">O827/100.7</f>
        <v>31.867924528301884</v>
      </c>
      <c r="Q827" s="45">
        <f t="shared" si="111"/>
        <v>0.80950270270270275</v>
      </c>
      <c r="S827" s="51">
        <f t="shared" si="112"/>
        <v>9.2065501470107733</v>
      </c>
      <c r="T827" s="16">
        <f t="shared" si="113"/>
        <v>32.067328699106255</v>
      </c>
    </row>
    <row r="828" spans="1:20" x14ac:dyDescent="0.25">
      <c r="A828" s="72">
        <f t="shared" si="114"/>
        <v>40983</v>
      </c>
      <c r="B828" s="73" t="s">
        <v>67</v>
      </c>
      <c r="C828" s="73" t="s">
        <v>254</v>
      </c>
      <c r="D828" s="73" t="s">
        <v>255</v>
      </c>
      <c r="E828" s="73" t="s">
        <v>267</v>
      </c>
      <c r="F828" s="73" t="s">
        <v>241</v>
      </c>
      <c r="G828" s="73" t="s">
        <v>35</v>
      </c>
      <c r="H828" t="s">
        <v>37</v>
      </c>
      <c r="I828">
        <v>988</v>
      </c>
      <c r="J828" s="43">
        <v>3310</v>
      </c>
      <c r="K828" s="16">
        <v>0.34</v>
      </c>
      <c r="L828" s="16">
        <f t="shared" si="107"/>
        <v>32.869910625620655</v>
      </c>
      <c r="M828" s="16">
        <f t="shared" si="108"/>
        <v>0.83495495495495498</v>
      </c>
      <c r="N828" s="44">
        <f t="shared" si="109"/>
        <v>335.92</v>
      </c>
      <c r="O828" s="44">
        <f t="shared" si="110"/>
        <v>3645.92</v>
      </c>
      <c r="P828" s="45">
        <f t="shared" si="115"/>
        <v>36.205759682224432</v>
      </c>
      <c r="Q828" s="45">
        <f t="shared" si="111"/>
        <v>0.9196915315315316</v>
      </c>
      <c r="S828" s="51">
        <f t="shared" si="112"/>
        <v>17.336285578198019</v>
      </c>
      <c r="T828" s="16">
        <f t="shared" si="113"/>
        <v>36.336577292287323</v>
      </c>
    </row>
    <row r="829" spans="1:20" x14ac:dyDescent="0.25">
      <c r="A829" s="72">
        <f t="shared" si="114"/>
        <v>40983</v>
      </c>
      <c r="B829" s="73" t="s">
        <v>67</v>
      </c>
      <c r="C829" s="73" t="s">
        <v>246</v>
      </c>
      <c r="D829" s="73" t="s">
        <v>247</v>
      </c>
      <c r="E829" s="73" t="s">
        <v>240</v>
      </c>
      <c r="F829" s="73" t="s">
        <v>241</v>
      </c>
      <c r="G829" s="73" t="s">
        <v>35</v>
      </c>
      <c r="H829" t="s">
        <v>36</v>
      </c>
      <c r="I829">
        <v>787</v>
      </c>
      <c r="J829" s="43">
        <v>3430</v>
      </c>
      <c r="K829" s="16">
        <v>0.35</v>
      </c>
      <c r="L829" s="16">
        <f t="shared" si="107"/>
        <v>34.061569016881826</v>
      </c>
      <c r="M829" s="16">
        <f t="shared" si="108"/>
        <v>0.86522522522522527</v>
      </c>
      <c r="N829" s="44">
        <f t="shared" si="109"/>
        <v>275.45</v>
      </c>
      <c r="O829" s="44">
        <f t="shared" si="110"/>
        <v>3705.45</v>
      </c>
      <c r="P829" s="45">
        <f t="shared" si="115"/>
        <v>36.796921549155904</v>
      </c>
      <c r="Q829" s="45">
        <f t="shared" si="111"/>
        <v>0.93470810810810812</v>
      </c>
      <c r="S829" s="51">
        <f t="shared" si="112"/>
        <v>4.8330513605422842</v>
      </c>
      <c r="T829" s="16">
        <f t="shared" si="113"/>
        <v>36.901125455147302</v>
      </c>
    </row>
    <row r="830" spans="1:20" x14ac:dyDescent="0.25">
      <c r="A830" s="72">
        <f t="shared" si="114"/>
        <v>40983</v>
      </c>
      <c r="B830" s="73" t="s">
        <v>67</v>
      </c>
      <c r="C830" s="73" t="s">
        <v>250</v>
      </c>
      <c r="D830" s="73" t="s">
        <v>251</v>
      </c>
      <c r="E830" s="73" t="s">
        <v>283</v>
      </c>
      <c r="F830" s="73" t="s">
        <v>284</v>
      </c>
      <c r="G830" s="73" t="s">
        <v>35</v>
      </c>
      <c r="H830" t="s">
        <v>37</v>
      </c>
      <c r="I830">
        <v>1836</v>
      </c>
      <c r="J830" s="43">
        <v>4800</v>
      </c>
      <c r="K830" s="16">
        <v>0.34</v>
      </c>
      <c r="L830" s="16">
        <f t="shared" si="107"/>
        <v>47.666335650446868</v>
      </c>
      <c r="M830" s="16">
        <f t="shared" si="108"/>
        <v>1.2108108108108109</v>
      </c>
      <c r="N830" s="44">
        <f t="shared" si="109"/>
        <v>624.24</v>
      </c>
      <c r="O830" s="44">
        <f t="shared" si="110"/>
        <v>5424.24</v>
      </c>
      <c r="P830" s="45">
        <f t="shared" si="115"/>
        <v>53.865342601787482</v>
      </c>
      <c r="Q830" s="45">
        <f t="shared" si="111"/>
        <v>1.3682767567567566</v>
      </c>
      <c r="S830" s="51">
        <f t="shared" si="112"/>
        <v>19.416680609737845</v>
      </c>
      <c r="T830" s="16">
        <f t="shared" si="113"/>
        <v>54.108440913604767</v>
      </c>
    </row>
    <row r="831" spans="1:20" x14ac:dyDescent="0.25">
      <c r="A831" s="72">
        <f t="shared" si="114"/>
        <v>40983</v>
      </c>
      <c r="B831" s="73" t="s">
        <v>67</v>
      </c>
      <c r="C831" s="73" t="s">
        <v>256</v>
      </c>
      <c r="D831" s="73" t="s">
        <v>247</v>
      </c>
      <c r="E831" s="73" t="s">
        <v>285</v>
      </c>
      <c r="F831" s="73" t="s">
        <v>264</v>
      </c>
      <c r="G831" s="73" t="s">
        <v>35</v>
      </c>
      <c r="H831" t="s">
        <v>37</v>
      </c>
      <c r="I831">
        <v>1899</v>
      </c>
      <c r="J831" s="43">
        <v>4200</v>
      </c>
      <c r="K831" s="16">
        <v>0.34</v>
      </c>
      <c r="L831" s="16">
        <f t="shared" si="107"/>
        <v>41.708043694141011</v>
      </c>
      <c r="M831" s="16">
        <f t="shared" si="108"/>
        <v>1.0594594594594595</v>
      </c>
      <c r="N831" s="44">
        <f t="shared" si="109"/>
        <v>645.66000000000008</v>
      </c>
      <c r="O831" s="44">
        <f t="shared" si="110"/>
        <v>4845.66</v>
      </c>
      <c r="P831" s="45">
        <f t="shared" si="115"/>
        <v>48.119761668321743</v>
      </c>
      <c r="Q831" s="45">
        <f t="shared" si="111"/>
        <v>1.2223286486486487</v>
      </c>
      <c r="S831" s="51">
        <f t="shared" si="112"/>
        <v>23.715714734334668</v>
      </c>
      <c r="T831" s="16">
        <f t="shared" si="113"/>
        <v>48.371201588877852</v>
      </c>
    </row>
    <row r="832" spans="1:20" x14ac:dyDescent="0.25">
      <c r="A832" s="72">
        <f t="shared" si="114"/>
        <v>40983</v>
      </c>
      <c r="B832" s="73" t="s">
        <v>18</v>
      </c>
      <c r="C832" s="73" t="s">
        <v>238</v>
      </c>
      <c r="D832" s="73" t="s">
        <v>239</v>
      </c>
      <c r="E832" s="73" t="s">
        <v>283</v>
      </c>
      <c r="F832" s="73" t="s">
        <v>284</v>
      </c>
      <c r="G832" s="73" t="s">
        <v>35</v>
      </c>
      <c r="H832" t="s">
        <v>37</v>
      </c>
      <c r="I832">
        <v>1695</v>
      </c>
      <c r="J832" s="43">
        <v>5040</v>
      </c>
      <c r="K832" s="16">
        <v>0.34</v>
      </c>
      <c r="L832" s="16">
        <f t="shared" si="107"/>
        <v>50.049652432969211</v>
      </c>
      <c r="M832" s="16">
        <f t="shared" si="108"/>
        <v>1.3621621621621622</v>
      </c>
      <c r="N832" s="44">
        <f t="shared" si="109"/>
        <v>576.30000000000007</v>
      </c>
      <c r="O832" s="44">
        <f t="shared" si="110"/>
        <v>5616.3</v>
      </c>
      <c r="P832" s="45">
        <f t="shared" si="115"/>
        <v>55.772591857000997</v>
      </c>
      <c r="Q832" s="45">
        <f t="shared" si="111"/>
        <v>1.5179189189189191</v>
      </c>
      <c r="S832" s="51">
        <f t="shared" si="112"/>
        <v>19.245835854645055</v>
      </c>
      <c r="T832" s="16">
        <f t="shared" si="113"/>
        <v>55.997020854021848</v>
      </c>
    </row>
    <row r="833" spans="1:20" x14ac:dyDescent="0.25">
      <c r="A833" s="72">
        <f t="shared" si="114"/>
        <v>40983</v>
      </c>
      <c r="B833" s="73" t="s">
        <v>18</v>
      </c>
      <c r="C833" s="73" t="s">
        <v>250</v>
      </c>
      <c r="D833" s="73" t="s">
        <v>251</v>
      </c>
      <c r="E833" s="73" t="s">
        <v>279</v>
      </c>
      <c r="F833" s="73" t="s">
        <v>280</v>
      </c>
      <c r="G833" s="73" t="s">
        <v>35</v>
      </c>
      <c r="H833" t="s">
        <v>37</v>
      </c>
      <c r="I833">
        <v>1851</v>
      </c>
      <c r="J833" s="43">
        <v>5030</v>
      </c>
      <c r="K833" s="16">
        <v>0.34</v>
      </c>
      <c r="L833" s="16">
        <f t="shared" si="107"/>
        <v>49.950347567030782</v>
      </c>
      <c r="M833" s="16">
        <f t="shared" si="108"/>
        <v>1.3594594594594596</v>
      </c>
      <c r="N833" s="44">
        <f t="shared" si="109"/>
        <v>629.34</v>
      </c>
      <c r="O833" s="44">
        <f t="shared" si="110"/>
        <v>5659.34</v>
      </c>
      <c r="P833" s="45">
        <f t="shared" si="115"/>
        <v>56.2</v>
      </c>
      <c r="Q833" s="45">
        <f t="shared" si="111"/>
        <v>1.5295513513513515</v>
      </c>
      <c r="S833" s="51">
        <f t="shared" si="112"/>
        <v>20.520983957765893</v>
      </c>
      <c r="T833" s="16">
        <f t="shared" si="113"/>
        <v>56.445084409136051</v>
      </c>
    </row>
    <row r="834" spans="1:20" x14ac:dyDescent="0.25">
      <c r="A834" s="72">
        <f t="shared" si="114"/>
        <v>40983</v>
      </c>
      <c r="B834" s="73" t="s">
        <v>18</v>
      </c>
      <c r="C834" s="73" t="s">
        <v>257</v>
      </c>
      <c r="D834" s="73" t="s">
        <v>237</v>
      </c>
      <c r="E834" s="73" t="s">
        <v>283</v>
      </c>
      <c r="F834" s="73" t="s">
        <v>284</v>
      </c>
      <c r="G834" s="73" t="s">
        <v>35</v>
      </c>
      <c r="H834" t="s">
        <v>37</v>
      </c>
      <c r="I834">
        <v>1507</v>
      </c>
      <c r="J834" s="43">
        <v>4930</v>
      </c>
      <c r="K834" s="16">
        <v>0.34</v>
      </c>
      <c r="L834" s="16">
        <f t="shared" ref="L834:L897" si="116">J834/100.7</f>
        <v>48.957298907646475</v>
      </c>
      <c r="M834" s="16">
        <f t="shared" ref="M834:M897" si="117">IF(B834="corn",J834/(111*2000/56),J834/(111*2000/60))</f>
        <v>1.3324324324324324</v>
      </c>
      <c r="N834" s="44">
        <f t="shared" ref="N834:N897" si="118">I834*K834</f>
        <v>512.38</v>
      </c>
      <c r="O834" s="44">
        <f t="shared" ref="O834:O897" si="119">J834+N834</f>
        <v>5442.38</v>
      </c>
      <c r="P834" s="45">
        <f t="shared" si="115"/>
        <v>54.045481628599802</v>
      </c>
      <c r="Q834" s="45">
        <f t="shared" ref="Q834:Q897" si="120">IF(B834="corn",O834/(111*2000/56),O834/(111*2000/60))</f>
        <v>1.4709135135135136</v>
      </c>
      <c r="S834" s="51">
        <f t="shared" si="112"/>
        <v>17.886934352262827</v>
      </c>
      <c r="T834" s="16">
        <f t="shared" si="113"/>
        <v>54.245018205892087</v>
      </c>
    </row>
    <row r="835" spans="1:20" x14ac:dyDescent="0.25">
      <c r="A835" s="72">
        <f t="shared" si="114"/>
        <v>40983</v>
      </c>
      <c r="B835" s="73" t="s">
        <v>18</v>
      </c>
      <c r="C835" s="73" t="s">
        <v>256</v>
      </c>
      <c r="D835" s="73" t="s">
        <v>247</v>
      </c>
      <c r="E835" s="73" t="s">
        <v>265</v>
      </c>
      <c r="F835" s="73" t="s">
        <v>266</v>
      </c>
      <c r="G835" s="73" t="s">
        <v>35</v>
      </c>
      <c r="H835" t="s">
        <v>36</v>
      </c>
      <c r="I835">
        <v>1160</v>
      </c>
      <c r="J835" s="43">
        <v>3710</v>
      </c>
      <c r="K835" s="16">
        <v>0.35</v>
      </c>
      <c r="L835" s="16">
        <f t="shared" si="116"/>
        <v>36.84210526315789</v>
      </c>
      <c r="M835" s="16">
        <f t="shared" si="117"/>
        <v>1.0027027027027027</v>
      </c>
      <c r="N835" s="44">
        <f t="shared" si="118"/>
        <v>406</v>
      </c>
      <c r="O835" s="44">
        <f t="shared" si="119"/>
        <v>4116</v>
      </c>
      <c r="P835" s="45">
        <f t="shared" si="115"/>
        <v>40.873882820258189</v>
      </c>
      <c r="Q835" s="45">
        <f t="shared" si="120"/>
        <v>1.1124324324324324</v>
      </c>
      <c r="S835" s="51">
        <f t="shared" si="112"/>
        <v>7.9861475495854872</v>
      </c>
      <c r="T835" s="16">
        <f t="shared" si="113"/>
        <v>41.027474346242968</v>
      </c>
    </row>
    <row r="836" spans="1:20" x14ac:dyDescent="0.25">
      <c r="A836" s="72">
        <f t="shared" si="114"/>
        <v>40983</v>
      </c>
      <c r="B836" s="73" t="s">
        <v>18</v>
      </c>
      <c r="C836" s="73" t="s">
        <v>244</v>
      </c>
      <c r="D836" s="73" t="s">
        <v>245</v>
      </c>
      <c r="E836" s="73" t="s">
        <v>277</v>
      </c>
      <c r="F836" s="73" t="s">
        <v>278</v>
      </c>
      <c r="G836" s="73" t="s">
        <v>35</v>
      </c>
      <c r="H836" t="s">
        <v>38</v>
      </c>
      <c r="I836">
        <v>615</v>
      </c>
      <c r="J836" s="43">
        <v>2672</v>
      </c>
      <c r="K836" s="16">
        <v>0.46</v>
      </c>
      <c r="L836" s="16">
        <f t="shared" si="116"/>
        <v>26.53426017874876</v>
      </c>
      <c r="M836" s="16">
        <f t="shared" si="117"/>
        <v>0.72216216216216211</v>
      </c>
      <c r="N836" s="44">
        <f t="shared" si="118"/>
        <v>282.90000000000003</v>
      </c>
      <c r="O836" s="44">
        <f t="shared" si="119"/>
        <v>2954.9</v>
      </c>
      <c r="P836" s="45">
        <f t="shared" si="115"/>
        <v>29.34359483614697</v>
      </c>
      <c r="Q836" s="45">
        <f t="shared" si="120"/>
        <v>0.79862162162162165</v>
      </c>
      <c r="S836" s="51">
        <f t="shared" si="112"/>
        <v>7.4020899591094924</v>
      </c>
      <c r="T836" s="16">
        <f t="shared" si="113"/>
        <v>29.445382323733867</v>
      </c>
    </row>
    <row r="837" spans="1:20" x14ac:dyDescent="0.25">
      <c r="A837" s="74">
        <f t="shared" si="114"/>
        <v>40983</v>
      </c>
      <c r="B837" s="75" t="s">
        <v>18</v>
      </c>
      <c r="C837" s="75" t="s">
        <v>258</v>
      </c>
      <c r="D837" s="75" t="s">
        <v>255</v>
      </c>
      <c r="E837" s="75" t="s">
        <v>279</v>
      </c>
      <c r="F837" s="75" t="s">
        <v>280</v>
      </c>
      <c r="G837" s="75" t="s">
        <v>35</v>
      </c>
      <c r="H837" s="76" t="s">
        <v>36</v>
      </c>
      <c r="I837" s="76">
        <v>1637</v>
      </c>
      <c r="J837" s="47">
        <v>5115</v>
      </c>
      <c r="K837" s="78">
        <v>0.35</v>
      </c>
      <c r="L837" s="78">
        <f t="shared" si="116"/>
        <v>50.79443892750745</v>
      </c>
      <c r="M837" s="78">
        <f t="shared" si="117"/>
        <v>1.3824324324324324</v>
      </c>
      <c r="N837" s="47">
        <f t="shared" si="118"/>
        <v>572.94999999999993</v>
      </c>
      <c r="O837" s="47">
        <f t="shared" si="119"/>
        <v>5687.95</v>
      </c>
      <c r="P837" s="48">
        <f t="shared" si="115"/>
        <v>56.484111221449851</v>
      </c>
      <c r="Q837" s="48">
        <f t="shared" si="120"/>
        <v>1.5372837837837838</v>
      </c>
      <c r="R837" s="76"/>
      <c r="S837" s="53">
        <f>((O837/O381)-1)*100</f>
        <v>15.009847097027261</v>
      </c>
      <c r="T837" s="78">
        <f>AVERAGE(P761,P799,P837)</f>
        <v>54.731314134392584</v>
      </c>
    </row>
    <row r="838" spans="1:20" x14ac:dyDescent="0.25">
      <c r="A838" s="72">
        <f t="shared" si="114"/>
        <v>41014</v>
      </c>
      <c r="B838" s="73" t="s">
        <v>0</v>
      </c>
      <c r="C838" s="73" t="s">
        <v>359</v>
      </c>
      <c r="D838" s="73" t="s">
        <v>235</v>
      </c>
      <c r="E838" s="73" t="s">
        <v>260</v>
      </c>
      <c r="F838" s="73" t="s">
        <v>261</v>
      </c>
      <c r="G838" s="73" t="s">
        <v>34</v>
      </c>
      <c r="H838" t="s">
        <v>36</v>
      </c>
      <c r="I838">
        <v>506</v>
      </c>
      <c r="J838" s="43">
        <v>2992</v>
      </c>
      <c r="K838" s="16">
        <v>0.38</v>
      </c>
      <c r="L838" s="16">
        <f t="shared" si="116"/>
        <v>29.712015888778549</v>
      </c>
      <c r="M838" s="16">
        <f t="shared" si="117"/>
        <v>0.8086486486486486</v>
      </c>
      <c r="N838" s="44">
        <f t="shared" si="118"/>
        <v>192.28</v>
      </c>
      <c r="O838" s="44">
        <f t="shared" si="119"/>
        <v>3184.28</v>
      </c>
      <c r="P838" s="45">
        <f t="shared" si="115"/>
        <v>31.621449851042701</v>
      </c>
      <c r="Q838" s="45">
        <f t="shared" si="120"/>
        <v>0.86061621621621631</v>
      </c>
      <c r="S838" s="51">
        <f t="shared" ref="S838:S875" si="121">((O838/O382)-1)*100</f>
        <v>4.925530512719134</v>
      </c>
    </row>
    <row r="839" spans="1:20" ht="14.45" customHeight="1" x14ac:dyDescent="0.25">
      <c r="A839" s="72">
        <f t="shared" si="114"/>
        <v>41014</v>
      </c>
      <c r="B839" s="73" t="s">
        <v>0</v>
      </c>
      <c r="C839" s="73" t="s">
        <v>236</v>
      </c>
      <c r="D839" s="73" t="s">
        <v>237</v>
      </c>
      <c r="E839" s="73" t="s">
        <v>262</v>
      </c>
      <c r="F839" s="73" t="s">
        <v>251</v>
      </c>
      <c r="G839" s="73" t="s">
        <v>34</v>
      </c>
      <c r="H839" t="s">
        <v>37</v>
      </c>
      <c r="I839">
        <v>298</v>
      </c>
      <c r="J839" s="43">
        <v>3260</v>
      </c>
      <c r="K839" s="16">
        <v>0.37</v>
      </c>
      <c r="L839" s="16">
        <f t="shared" si="116"/>
        <v>32.373386295928498</v>
      </c>
      <c r="M839" s="16">
        <f t="shared" si="117"/>
        <v>0.88108108108108107</v>
      </c>
      <c r="N839" s="44">
        <f t="shared" si="118"/>
        <v>110.26</v>
      </c>
      <c r="O839" s="44">
        <f t="shared" si="119"/>
        <v>3370.26</v>
      </c>
      <c r="P839" s="45">
        <f t="shared" si="115"/>
        <v>33.468321747765643</v>
      </c>
      <c r="Q839" s="45">
        <f t="shared" si="120"/>
        <v>0.91088108108108112</v>
      </c>
      <c r="S839" s="51">
        <f t="shared" si="121"/>
        <v>15.998265322980343</v>
      </c>
    </row>
    <row r="840" spans="1:20" ht="14.45" customHeight="1" x14ac:dyDescent="0.25">
      <c r="A840" s="72">
        <f t="shared" si="114"/>
        <v>41014</v>
      </c>
      <c r="B840" s="73" t="s">
        <v>0</v>
      </c>
      <c r="C840" s="73" t="s">
        <v>359</v>
      </c>
      <c r="D840" s="73" t="s">
        <v>235</v>
      </c>
      <c r="E840" s="73" t="s">
        <v>263</v>
      </c>
      <c r="F840" s="73" t="s">
        <v>264</v>
      </c>
      <c r="G840" s="73" t="s">
        <v>34</v>
      </c>
      <c r="H840" t="s">
        <v>37</v>
      </c>
      <c r="I840">
        <v>1530</v>
      </c>
      <c r="J840" s="43">
        <v>5895</v>
      </c>
      <c r="K840" s="16">
        <v>0.37</v>
      </c>
      <c r="L840" s="16">
        <f t="shared" si="116"/>
        <v>58.540218470705064</v>
      </c>
      <c r="M840" s="16">
        <f t="shared" si="117"/>
        <v>1.5932432432432433</v>
      </c>
      <c r="N840" s="44">
        <f t="shared" si="118"/>
        <v>566.1</v>
      </c>
      <c r="O840" s="44">
        <f t="shared" si="119"/>
        <v>6461.1</v>
      </c>
      <c r="P840" s="45">
        <f t="shared" si="115"/>
        <v>64.161866931479651</v>
      </c>
      <c r="Q840" s="45">
        <f t="shared" si="120"/>
        <v>1.7462432432432433</v>
      </c>
      <c r="S840" s="51">
        <f t="shared" si="121"/>
        <v>5.2570702463182739</v>
      </c>
    </row>
    <row r="841" spans="1:20" x14ac:dyDescent="0.25">
      <c r="A841" s="72">
        <f t="shared" si="114"/>
        <v>41014</v>
      </c>
      <c r="B841" s="73" t="s">
        <v>0</v>
      </c>
      <c r="C841" s="73" t="s">
        <v>359</v>
      </c>
      <c r="D841" s="73" t="s">
        <v>235</v>
      </c>
      <c r="E841" s="73" t="s">
        <v>265</v>
      </c>
      <c r="F841" s="73" t="s">
        <v>266</v>
      </c>
      <c r="G841" s="73" t="s">
        <v>34</v>
      </c>
      <c r="H841" t="s">
        <v>36</v>
      </c>
      <c r="I841">
        <v>890</v>
      </c>
      <c r="J841" s="43">
        <v>3492</v>
      </c>
      <c r="K841" s="16">
        <v>0.38</v>
      </c>
      <c r="L841" s="16">
        <f t="shared" si="116"/>
        <v>34.677259185700102</v>
      </c>
      <c r="M841" s="16">
        <f t="shared" si="117"/>
        <v>0.9437837837837838</v>
      </c>
      <c r="N841" s="44">
        <f t="shared" si="118"/>
        <v>338.2</v>
      </c>
      <c r="O841" s="44">
        <f t="shared" si="119"/>
        <v>3830.2</v>
      </c>
      <c r="P841" s="45">
        <f t="shared" si="115"/>
        <v>38.035749751737832</v>
      </c>
      <c r="Q841" s="45">
        <f t="shared" si="120"/>
        <v>1.0351891891891891</v>
      </c>
      <c r="S841" s="51">
        <f t="shared" si="121"/>
        <v>4.9082443166255763</v>
      </c>
    </row>
    <row r="842" spans="1:20" ht="14.45" customHeight="1" x14ac:dyDescent="0.25">
      <c r="A842" s="72">
        <f t="shared" si="114"/>
        <v>41014</v>
      </c>
      <c r="B842" s="73" t="s">
        <v>0</v>
      </c>
      <c r="C842" s="73" t="s">
        <v>238</v>
      </c>
      <c r="D842" s="73" t="s">
        <v>239</v>
      </c>
      <c r="E842" s="73" t="s">
        <v>267</v>
      </c>
      <c r="F842" s="73" t="s">
        <v>241</v>
      </c>
      <c r="G842" s="73" t="s">
        <v>34</v>
      </c>
      <c r="H842" t="s">
        <v>37</v>
      </c>
      <c r="I842">
        <v>1256</v>
      </c>
      <c r="J842" s="43">
        <v>5573</v>
      </c>
      <c r="K842" s="16">
        <v>0.37</v>
      </c>
      <c r="L842" s="16">
        <f t="shared" si="116"/>
        <v>55.342601787487588</v>
      </c>
      <c r="M842" s="16">
        <f t="shared" si="117"/>
        <v>1.5062162162162163</v>
      </c>
      <c r="N842" s="44">
        <f t="shared" si="118"/>
        <v>464.71999999999997</v>
      </c>
      <c r="O842" s="44">
        <f t="shared" si="119"/>
        <v>6037.72</v>
      </c>
      <c r="P842" s="45">
        <f t="shared" si="115"/>
        <v>59.95749751737835</v>
      </c>
      <c r="Q842" s="45">
        <f t="shared" si="120"/>
        <v>1.6318162162162162</v>
      </c>
      <c r="S842" s="51">
        <f t="shared" si="121"/>
        <v>4.7909637466849953</v>
      </c>
    </row>
    <row r="843" spans="1:20" x14ac:dyDescent="0.25">
      <c r="A843" s="72">
        <f t="shared" si="114"/>
        <v>41014</v>
      </c>
      <c r="B843" s="73" t="s">
        <v>0</v>
      </c>
      <c r="C843" s="73" t="s">
        <v>358</v>
      </c>
      <c r="D843" s="73" t="s">
        <v>235</v>
      </c>
      <c r="E843" s="73" t="s">
        <v>267</v>
      </c>
      <c r="F843" s="73" t="s">
        <v>241</v>
      </c>
      <c r="G843" s="73" t="s">
        <v>34</v>
      </c>
      <c r="H843" t="s">
        <v>36</v>
      </c>
      <c r="I843">
        <v>975</v>
      </c>
      <c r="J843" s="43">
        <v>3760</v>
      </c>
      <c r="K843" s="16">
        <v>0.38</v>
      </c>
      <c r="L843" s="16">
        <f t="shared" si="116"/>
        <v>37.338629592850047</v>
      </c>
      <c r="M843" s="16">
        <f t="shared" si="117"/>
        <v>1.0162162162162163</v>
      </c>
      <c r="N843" s="44">
        <f t="shared" si="118"/>
        <v>370.5</v>
      </c>
      <c r="O843" s="44">
        <f t="shared" si="119"/>
        <v>4130.5</v>
      </c>
      <c r="P843" s="45">
        <f t="shared" si="115"/>
        <v>41.01787487586892</v>
      </c>
      <c r="Q843" s="45">
        <f t="shared" si="120"/>
        <v>1.1163513513513514</v>
      </c>
      <c r="S843" s="51">
        <f t="shared" si="121"/>
        <v>4.7419804741980487</v>
      </c>
    </row>
    <row r="844" spans="1:20" x14ac:dyDescent="0.25">
      <c r="A844" s="72">
        <f t="shared" si="114"/>
        <v>41014</v>
      </c>
      <c r="B844" s="73" t="s">
        <v>0</v>
      </c>
      <c r="C844" s="73" t="s">
        <v>240</v>
      </c>
      <c r="D844" s="73" t="s">
        <v>241</v>
      </c>
      <c r="E844" s="73" t="s">
        <v>263</v>
      </c>
      <c r="F844" s="73" t="s">
        <v>264</v>
      </c>
      <c r="G844" s="73" t="s">
        <v>34</v>
      </c>
      <c r="H844" t="s">
        <v>36</v>
      </c>
      <c r="I844">
        <v>1357</v>
      </c>
      <c r="J844" s="43">
        <v>3959</v>
      </c>
      <c r="K844" s="16">
        <v>0.38</v>
      </c>
      <c r="L844" s="16">
        <f t="shared" si="116"/>
        <v>39.314796425024824</v>
      </c>
      <c r="M844" s="16">
        <f t="shared" si="117"/>
        <v>1.07</v>
      </c>
      <c r="N844" s="44">
        <f t="shared" si="118"/>
        <v>515.66</v>
      </c>
      <c r="O844" s="44">
        <f t="shared" si="119"/>
        <v>4474.66</v>
      </c>
      <c r="P844" s="45">
        <f t="shared" si="115"/>
        <v>44.435551142005956</v>
      </c>
      <c r="Q844" s="45">
        <f t="shared" si="120"/>
        <v>1.2093675675675675</v>
      </c>
      <c r="S844" s="51">
        <f t="shared" si="121"/>
        <v>5.1105212468581795</v>
      </c>
    </row>
    <row r="845" spans="1:20" x14ac:dyDescent="0.25">
      <c r="A845" s="72">
        <f t="shared" si="114"/>
        <v>41014</v>
      </c>
      <c r="B845" s="73" t="s">
        <v>67</v>
      </c>
      <c r="C845" s="73" t="s">
        <v>242</v>
      </c>
      <c r="D845" s="73" t="s">
        <v>243</v>
      </c>
      <c r="E845" s="73" t="s">
        <v>265</v>
      </c>
      <c r="F845" s="73" t="s">
        <v>266</v>
      </c>
      <c r="G845" s="73" t="s">
        <v>34</v>
      </c>
      <c r="H845" t="s">
        <v>36</v>
      </c>
      <c r="I845">
        <v>1006</v>
      </c>
      <c r="J845" s="43">
        <v>3038</v>
      </c>
      <c r="K845" s="16">
        <v>0.38</v>
      </c>
      <c r="L845" s="16">
        <f t="shared" si="116"/>
        <v>30.168818272095333</v>
      </c>
      <c r="M845" s="16">
        <f t="shared" si="117"/>
        <v>0.76634234234234233</v>
      </c>
      <c r="N845" s="44">
        <f t="shared" si="118"/>
        <v>382.28000000000003</v>
      </c>
      <c r="O845" s="44">
        <f t="shared" si="119"/>
        <v>3420.28</v>
      </c>
      <c r="P845" s="45">
        <f t="shared" si="115"/>
        <v>33.965044687189675</v>
      </c>
      <c r="Q845" s="45">
        <f t="shared" si="120"/>
        <v>0.86277333333333339</v>
      </c>
      <c r="S845" s="51">
        <f t="shared" si="121"/>
        <v>9.8426360074507002</v>
      </c>
    </row>
    <row r="846" spans="1:20" ht="14.45" customHeight="1" x14ac:dyDescent="0.25">
      <c r="A846" s="72">
        <f t="shared" si="114"/>
        <v>41014</v>
      </c>
      <c r="B846" s="73" t="s">
        <v>67</v>
      </c>
      <c r="C846" s="73" t="s">
        <v>244</v>
      </c>
      <c r="D846" s="73" t="s">
        <v>245</v>
      </c>
      <c r="E846" s="73" t="s">
        <v>268</v>
      </c>
      <c r="F846" s="73" t="s">
        <v>269</v>
      </c>
      <c r="G846" s="73" t="s">
        <v>34</v>
      </c>
      <c r="H846" t="s">
        <v>38</v>
      </c>
      <c r="I846">
        <v>866</v>
      </c>
      <c r="J846" s="43">
        <v>4382</v>
      </c>
      <c r="K846" s="16">
        <v>0.49</v>
      </c>
      <c r="L846" s="16">
        <f t="shared" si="116"/>
        <v>43.515392254220458</v>
      </c>
      <c r="M846" s="16">
        <f t="shared" si="117"/>
        <v>1.1053693693693694</v>
      </c>
      <c r="N846" s="44">
        <f t="shared" si="118"/>
        <v>424.34</v>
      </c>
      <c r="O846" s="44">
        <f t="shared" si="119"/>
        <v>4806.34</v>
      </c>
      <c r="P846" s="45">
        <f t="shared" si="115"/>
        <v>47.72929493545184</v>
      </c>
      <c r="Q846" s="45">
        <f t="shared" si="120"/>
        <v>1.21241009009009</v>
      </c>
      <c r="S846" s="51">
        <f t="shared" si="121"/>
        <v>17.045100331190355</v>
      </c>
    </row>
    <row r="847" spans="1:20" x14ac:dyDescent="0.25">
      <c r="A847" s="72">
        <f t="shared" si="114"/>
        <v>41014</v>
      </c>
      <c r="B847" s="73" t="s">
        <v>67</v>
      </c>
      <c r="C847" s="73" t="s">
        <v>246</v>
      </c>
      <c r="D847" s="73" t="s">
        <v>247</v>
      </c>
      <c r="E847" s="73" t="s">
        <v>270</v>
      </c>
      <c r="F847" s="73" t="s">
        <v>247</v>
      </c>
      <c r="G847" s="73" t="s">
        <v>34</v>
      </c>
      <c r="H847" t="s">
        <v>36</v>
      </c>
      <c r="I847">
        <v>213</v>
      </c>
      <c r="J847" s="43">
        <v>1934</v>
      </c>
      <c r="K847" s="16">
        <v>0.38</v>
      </c>
      <c r="L847" s="16">
        <f t="shared" si="116"/>
        <v>19.20556107249255</v>
      </c>
      <c r="M847" s="16">
        <f t="shared" si="117"/>
        <v>0.48785585585585589</v>
      </c>
      <c r="N847" s="44">
        <f t="shared" si="118"/>
        <v>80.94</v>
      </c>
      <c r="O847" s="44">
        <f t="shared" si="119"/>
        <v>2014.94</v>
      </c>
      <c r="P847" s="45">
        <f t="shared" si="115"/>
        <v>20.009334657398213</v>
      </c>
      <c r="Q847" s="45">
        <f t="shared" si="120"/>
        <v>0.50827315315315313</v>
      </c>
      <c r="S847" s="51">
        <f t="shared" si="121"/>
        <v>5.6657402066180751</v>
      </c>
    </row>
    <row r="848" spans="1:20" ht="14.45" customHeight="1" x14ac:dyDescent="0.25">
      <c r="A848" s="72">
        <f t="shared" si="114"/>
        <v>41014</v>
      </c>
      <c r="B848" s="73" t="s">
        <v>67</v>
      </c>
      <c r="C848" s="73" t="s">
        <v>248</v>
      </c>
      <c r="D848" s="73" t="s">
        <v>249</v>
      </c>
      <c r="E848" s="73" t="s">
        <v>271</v>
      </c>
      <c r="F848" s="73" t="s">
        <v>272</v>
      </c>
      <c r="G848" s="73" t="s">
        <v>34</v>
      </c>
      <c r="H848" t="s">
        <v>38</v>
      </c>
      <c r="I848">
        <v>650</v>
      </c>
      <c r="J848" s="43">
        <v>3821</v>
      </c>
      <c r="K848" s="16">
        <v>0.49</v>
      </c>
      <c r="L848" s="16">
        <f t="shared" si="116"/>
        <v>37.944389275074478</v>
      </c>
      <c r="M848" s="16">
        <f t="shared" si="117"/>
        <v>0.96385585585585587</v>
      </c>
      <c r="N848" s="44">
        <f t="shared" si="118"/>
        <v>318.5</v>
      </c>
      <c r="O848" s="44">
        <f t="shared" si="119"/>
        <v>4139.5</v>
      </c>
      <c r="P848" s="45">
        <f t="shared" si="115"/>
        <v>41.107249255213503</v>
      </c>
      <c r="Q848" s="45">
        <f t="shared" si="120"/>
        <v>1.0441981981981983</v>
      </c>
      <c r="S848" s="51">
        <f t="shared" si="121"/>
        <v>19.777199074074069</v>
      </c>
    </row>
    <row r="849" spans="1:19" ht="14.45" customHeight="1" x14ac:dyDescent="0.25">
      <c r="A849" s="72">
        <f t="shared" si="114"/>
        <v>41014</v>
      </c>
      <c r="B849" s="73" t="s">
        <v>67</v>
      </c>
      <c r="C849" s="73" t="s">
        <v>248</v>
      </c>
      <c r="D849" s="73" t="s">
        <v>249</v>
      </c>
      <c r="E849" s="73" t="s">
        <v>273</v>
      </c>
      <c r="F849" s="73" t="s">
        <v>274</v>
      </c>
      <c r="G849" s="73" t="s">
        <v>34</v>
      </c>
      <c r="H849" t="s">
        <v>38</v>
      </c>
      <c r="I849">
        <v>417</v>
      </c>
      <c r="J849" s="43">
        <v>3273</v>
      </c>
      <c r="K849" s="16">
        <v>0.49</v>
      </c>
      <c r="L849" s="16">
        <f t="shared" si="116"/>
        <v>32.502482621648461</v>
      </c>
      <c r="M849" s="16">
        <f t="shared" si="117"/>
        <v>0.82562162162162167</v>
      </c>
      <c r="N849" s="44">
        <f t="shared" si="118"/>
        <v>204.32999999999998</v>
      </c>
      <c r="O849" s="44">
        <f t="shared" si="119"/>
        <v>3477.33</v>
      </c>
      <c r="P849" s="45">
        <f t="shared" si="115"/>
        <v>34.531578947368416</v>
      </c>
      <c r="Q849" s="45">
        <f t="shared" si="120"/>
        <v>0.87716432432432434</v>
      </c>
      <c r="S849" s="51">
        <f t="shared" si="121"/>
        <v>18.809963099630988</v>
      </c>
    </row>
    <row r="850" spans="1:19" x14ac:dyDescent="0.25">
      <c r="A850" s="72">
        <f t="shared" si="114"/>
        <v>41014</v>
      </c>
      <c r="B850" s="73" t="s">
        <v>67</v>
      </c>
      <c r="C850" s="73" t="s">
        <v>246</v>
      </c>
      <c r="D850" s="73" t="s">
        <v>247</v>
      </c>
      <c r="E850" s="73" t="s">
        <v>275</v>
      </c>
      <c r="F850" s="73" t="s">
        <v>276</v>
      </c>
      <c r="G850" s="73" t="s">
        <v>34</v>
      </c>
      <c r="H850" t="s">
        <v>36</v>
      </c>
      <c r="I850">
        <v>626</v>
      </c>
      <c r="J850" s="43">
        <v>3074</v>
      </c>
      <c r="K850" s="16">
        <v>0.38</v>
      </c>
      <c r="L850" s="16">
        <f t="shared" si="116"/>
        <v>30.526315789473685</v>
      </c>
      <c r="M850" s="16">
        <f t="shared" si="117"/>
        <v>0.77542342342342341</v>
      </c>
      <c r="N850" s="44">
        <f t="shared" si="118"/>
        <v>237.88</v>
      </c>
      <c r="O850" s="44">
        <f t="shared" si="119"/>
        <v>3311.88</v>
      </c>
      <c r="P850" s="45">
        <f t="shared" si="115"/>
        <v>32.888579940417081</v>
      </c>
      <c r="Q850" s="45">
        <f t="shared" si="120"/>
        <v>0.83542918918918918</v>
      </c>
      <c r="S850" s="51">
        <f t="shared" si="121"/>
        <v>5.9530360227781687</v>
      </c>
    </row>
    <row r="851" spans="1:19" x14ac:dyDescent="0.25">
      <c r="A851" s="72">
        <f t="shared" si="114"/>
        <v>41014</v>
      </c>
      <c r="B851" s="73" t="s">
        <v>67</v>
      </c>
      <c r="C851" s="73" t="s">
        <v>246</v>
      </c>
      <c r="D851" s="73" t="s">
        <v>247</v>
      </c>
      <c r="E851" s="73" t="s">
        <v>263</v>
      </c>
      <c r="F851" s="73" t="s">
        <v>264</v>
      </c>
      <c r="G851" s="73" t="s">
        <v>34</v>
      </c>
      <c r="H851" t="s">
        <v>36</v>
      </c>
      <c r="I851">
        <v>1823</v>
      </c>
      <c r="J851" s="43">
        <v>4985</v>
      </c>
      <c r="K851" s="16">
        <v>0.38</v>
      </c>
      <c r="L851" s="16">
        <f t="shared" si="116"/>
        <v>49.503475670307843</v>
      </c>
      <c r="M851" s="16">
        <f t="shared" si="117"/>
        <v>1.2574774774774775</v>
      </c>
      <c r="N851" s="44">
        <f t="shared" si="118"/>
        <v>692.74</v>
      </c>
      <c r="O851" s="44">
        <f t="shared" si="119"/>
        <v>5677.74</v>
      </c>
      <c r="P851" s="45">
        <f t="shared" si="115"/>
        <v>56.382720953326711</v>
      </c>
      <c r="Q851" s="45">
        <f t="shared" si="120"/>
        <v>1.4322227027027026</v>
      </c>
      <c r="S851" s="51">
        <f t="shared" si="121"/>
        <v>15.427026367683826</v>
      </c>
    </row>
    <row r="852" spans="1:19" ht="14.45" customHeight="1" x14ac:dyDescent="0.25">
      <c r="A852" s="72">
        <f t="shared" si="114"/>
        <v>41014</v>
      </c>
      <c r="B852" s="73" t="s">
        <v>18</v>
      </c>
      <c r="C852" s="73" t="s">
        <v>250</v>
      </c>
      <c r="D852" s="73" t="s">
        <v>251</v>
      </c>
      <c r="E852" s="73" t="s">
        <v>265</v>
      </c>
      <c r="F852" s="73" t="s">
        <v>266</v>
      </c>
      <c r="G852" s="73" t="s">
        <v>34</v>
      </c>
      <c r="H852" t="s">
        <v>39</v>
      </c>
      <c r="I852">
        <v>1295</v>
      </c>
      <c r="J852" s="43">
        <v>3239</v>
      </c>
      <c r="K852" s="16">
        <v>0.32200000000000001</v>
      </c>
      <c r="L852" s="16">
        <f t="shared" si="116"/>
        <v>32.164846077457796</v>
      </c>
      <c r="M852" s="16">
        <f t="shared" si="117"/>
        <v>0.87540540540540546</v>
      </c>
      <c r="N852" s="44">
        <f t="shared" si="118"/>
        <v>416.99</v>
      </c>
      <c r="O852" s="44">
        <f t="shared" si="119"/>
        <v>3655.99</v>
      </c>
      <c r="P852" s="45">
        <f t="shared" si="115"/>
        <v>36.305759682224426</v>
      </c>
      <c r="Q852" s="45">
        <f t="shared" si="120"/>
        <v>0.98810540540540537</v>
      </c>
      <c r="S852" s="51">
        <f t="shared" si="121"/>
        <v>0.68121104736973415</v>
      </c>
    </row>
    <row r="853" spans="1:19" ht="14.45" customHeight="1" x14ac:dyDescent="0.25">
      <c r="A853" s="72">
        <f t="shared" si="114"/>
        <v>41014</v>
      </c>
      <c r="B853" s="73" t="s">
        <v>18</v>
      </c>
      <c r="C853" s="73" t="s">
        <v>244</v>
      </c>
      <c r="D853" s="73" t="s">
        <v>245</v>
      </c>
      <c r="E853" s="73" t="s">
        <v>277</v>
      </c>
      <c r="F853" s="73" t="s">
        <v>278</v>
      </c>
      <c r="G853" s="73" t="s">
        <v>34</v>
      </c>
      <c r="H853" t="s">
        <v>38</v>
      </c>
      <c r="I853">
        <v>615</v>
      </c>
      <c r="J853" s="43">
        <v>3497</v>
      </c>
      <c r="K853" s="16">
        <v>0.49</v>
      </c>
      <c r="L853" s="16">
        <f t="shared" si="116"/>
        <v>34.726911618669313</v>
      </c>
      <c r="M853" s="16">
        <f t="shared" si="117"/>
        <v>0.94513513513513514</v>
      </c>
      <c r="N853" s="44">
        <f t="shared" si="118"/>
        <v>301.35000000000002</v>
      </c>
      <c r="O853" s="44">
        <f t="shared" si="119"/>
        <v>3798.35</v>
      </c>
      <c r="P853" s="45">
        <f t="shared" si="115"/>
        <v>37.719463753723929</v>
      </c>
      <c r="Q853" s="45">
        <f t="shared" si="120"/>
        <v>1.0265810810810811</v>
      </c>
      <c r="S853" s="51">
        <f t="shared" si="121"/>
        <v>19.935269971581924</v>
      </c>
    </row>
    <row r="854" spans="1:19" ht="14.45" customHeight="1" x14ac:dyDescent="0.25">
      <c r="A854" s="72">
        <f t="shared" si="114"/>
        <v>41014</v>
      </c>
      <c r="B854" s="73" t="s">
        <v>18</v>
      </c>
      <c r="C854" s="73" t="s">
        <v>248</v>
      </c>
      <c r="D854" s="73" t="s">
        <v>249</v>
      </c>
      <c r="E854" s="73" t="s">
        <v>268</v>
      </c>
      <c r="F854" s="73" t="s">
        <v>269</v>
      </c>
      <c r="G854" s="73" t="s">
        <v>34</v>
      </c>
      <c r="H854" t="s">
        <v>38</v>
      </c>
      <c r="I854">
        <v>872</v>
      </c>
      <c r="J854" s="43">
        <v>4453</v>
      </c>
      <c r="K854" s="16">
        <v>0.49</v>
      </c>
      <c r="L854" s="16">
        <f t="shared" si="116"/>
        <v>44.220456802383318</v>
      </c>
      <c r="M854" s="16">
        <f t="shared" si="117"/>
        <v>1.2035135135135135</v>
      </c>
      <c r="N854" s="44">
        <f t="shared" si="118"/>
        <v>427.28</v>
      </c>
      <c r="O854" s="44">
        <f t="shared" si="119"/>
        <v>4880.28</v>
      </c>
      <c r="P854" s="45">
        <f t="shared" si="115"/>
        <v>48.463555114200595</v>
      </c>
      <c r="Q854" s="45">
        <f t="shared" si="120"/>
        <v>1.3189945945945944</v>
      </c>
      <c r="S854" s="51">
        <f t="shared" si="121"/>
        <v>16.786637312147022</v>
      </c>
    </row>
    <row r="855" spans="1:19" ht="14.45" customHeight="1" x14ac:dyDescent="0.25">
      <c r="A855" s="72">
        <f t="shared" si="114"/>
        <v>41014</v>
      </c>
      <c r="B855" s="73" t="s">
        <v>18</v>
      </c>
      <c r="C855" s="73" t="s">
        <v>248</v>
      </c>
      <c r="D855" s="73" t="s">
        <v>249</v>
      </c>
      <c r="E855" s="73" t="s">
        <v>277</v>
      </c>
      <c r="F855" s="73" t="s">
        <v>278</v>
      </c>
      <c r="G855" s="73" t="s">
        <v>34</v>
      </c>
      <c r="H855" t="s">
        <v>38</v>
      </c>
      <c r="I855">
        <v>417</v>
      </c>
      <c r="J855" s="43">
        <v>3497</v>
      </c>
      <c r="K855" s="16">
        <v>0.49</v>
      </c>
      <c r="L855" s="16">
        <f t="shared" si="116"/>
        <v>34.726911618669313</v>
      </c>
      <c r="M855" s="16">
        <f t="shared" si="117"/>
        <v>0.94513513513513514</v>
      </c>
      <c r="N855" s="44">
        <f t="shared" si="118"/>
        <v>204.32999999999998</v>
      </c>
      <c r="O855" s="44">
        <f t="shared" si="119"/>
        <v>3701.33</v>
      </c>
      <c r="P855" s="45">
        <f t="shared" si="115"/>
        <v>36.756007944389275</v>
      </c>
      <c r="Q855" s="45">
        <f t="shared" si="120"/>
        <v>1.0003594594594594</v>
      </c>
      <c r="S855" s="51">
        <f t="shared" si="121"/>
        <v>33.150946111231015</v>
      </c>
    </row>
    <row r="856" spans="1:19" x14ac:dyDescent="0.25">
      <c r="A856" s="72">
        <f t="shared" si="114"/>
        <v>41014</v>
      </c>
      <c r="B856" s="73" t="s">
        <v>18</v>
      </c>
      <c r="C856" s="73" t="s">
        <v>242</v>
      </c>
      <c r="D856" s="73" t="s">
        <v>243</v>
      </c>
      <c r="E856" s="73" t="s">
        <v>265</v>
      </c>
      <c r="F856" s="73" t="s">
        <v>266</v>
      </c>
      <c r="G856" s="73" t="s">
        <v>34</v>
      </c>
      <c r="H856" t="s">
        <v>36</v>
      </c>
      <c r="I856">
        <v>1006</v>
      </c>
      <c r="J856" s="43">
        <v>3382</v>
      </c>
      <c r="K856" s="16">
        <v>0.38</v>
      </c>
      <c r="L856" s="16">
        <f t="shared" si="116"/>
        <v>33.584905660377359</v>
      </c>
      <c r="M856" s="16">
        <f t="shared" si="117"/>
        <v>0.91405405405405404</v>
      </c>
      <c r="N856" s="44">
        <f t="shared" si="118"/>
        <v>382.28000000000003</v>
      </c>
      <c r="O856" s="44">
        <f t="shared" si="119"/>
        <v>3764.28</v>
      </c>
      <c r="P856" s="45">
        <f t="shared" si="115"/>
        <v>37.381132075471697</v>
      </c>
      <c r="Q856" s="45">
        <f t="shared" si="120"/>
        <v>1.017372972972973</v>
      </c>
      <c r="S856" s="51">
        <f t="shared" si="121"/>
        <v>8.8634391809821356</v>
      </c>
    </row>
    <row r="857" spans="1:19" ht="14.45" customHeight="1" x14ac:dyDescent="0.25">
      <c r="A857" s="72">
        <f t="shared" si="114"/>
        <v>41014</v>
      </c>
      <c r="B857" s="73" t="s">
        <v>0</v>
      </c>
      <c r="C857" s="73" t="s">
        <v>252</v>
      </c>
      <c r="D857" s="73" t="s">
        <v>117</v>
      </c>
      <c r="E857" s="73" t="s">
        <v>279</v>
      </c>
      <c r="F857" s="73" t="s">
        <v>280</v>
      </c>
      <c r="G857" s="73" t="s">
        <v>35</v>
      </c>
      <c r="H857" t="s">
        <v>37</v>
      </c>
      <c r="I857">
        <v>880</v>
      </c>
      <c r="J857" s="43">
        <v>3351</v>
      </c>
      <c r="K857" s="16">
        <v>0.37</v>
      </c>
      <c r="L857" s="16">
        <f t="shared" si="116"/>
        <v>33.277060575968221</v>
      </c>
      <c r="M857" s="16">
        <f t="shared" si="117"/>
        <v>0.90567567567567564</v>
      </c>
      <c r="N857" s="44">
        <f t="shared" si="118"/>
        <v>325.60000000000002</v>
      </c>
      <c r="O857" s="44">
        <f t="shared" si="119"/>
        <v>3676.6</v>
      </c>
      <c r="P857" s="45">
        <f t="shared" si="115"/>
        <v>36.510427010923536</v>
      </c>
      <c r="Q857" s="45">
        <f t="shared" si="120"/>
        <v>0.99367567567567561</v>
      </c>
      <c r="S857" s="51">
        <f t="shared" si="121"/>
        <v>5.4857405175876561</v>
      </c>
    </row>
    <row r="858" spans="1:19" ht="14.45" customHeight="1" x14ac:dyDescent="0.25">
      <c r="A858" s="72">
        <f t="shared" si="114"/>
        <v>41014</v>
      </c>
      <c r="B858" s="73" t="s">
        <v>0</v>
      </c>
      <c r="C858" s="73" t="s">
        <v>359</v>
      </c>
      <c r="D858" s="73" t="s">
        <v>235</v>
      </c>
      <c r="E858" s="73" t="s">
        <v>267</v>
      </c>
      <c r="F858" s="73" t="s">
        <v>241</v>
      </c>
      <c r="G858" s="73" t="s">
        <v>35</v>
      </c>
      <c r="H858" t="s">
        <v>37</v>
      </c>
      <c r="I858">
        <v>685</v>
      </c>
      <c r="J858" s="43">
        <v>3247</v>
      </c>
      <c r="K858" s="16">
        <v>0.37</v>
      </c>
      <c r="L858" s="16">
        <f t="shared" si="116"/>
        <v>32.244289970208541</v>
      </c>
      <c r="M858" s="16">
        <f t="shared" si="117"/>
        <v>0.8775675675675676</v>
      </c>
      <c r="N858" s="44">
        <f t="shared" si="118"/>
        <v>253.45</v>
      </c>
      <c r="O858" s="44">
        <f t="shared" si="119"/>
        <v>3500.45</v>
      </c>
      <c r="P858" s="45">
        <f t="shared" si="115"/>
        <v>34.761171797418072</v>
      </c>
      <c r="Q858" s="45">
        <f t="shared" si="120"/>
        <v>0.94606756756756749</v>
      </c>
      <c r="S858" s="51">
        <f t="shared" si="121"/>
        <v>4.9358474728700585</v>
      </c>
    </row>
    <row r="859" spans="1:19" ht="14.45" customHeight="1" x14ac:dyDescent="0.25">
      <c r="A859" s="72">
        <f t="shared" si="114"/>
        <v>41014</v>
      </c>
      <c r="B859" s="73" t="s">
        <v>0</v>
      </c>
      <c r="C859" s="73" t="s">
        <v>253</v>
      </c>
      <c r="D859" s="73" t="s">
        <v>243</v>
      </c>
      <c r="E859" s="73" t="s">
        <v>281</v>
      </c>
      <c r="F859" s="73" t="s">
        <v>282</v>
      </c>
      <c r="G859" s="73" t="s">
        <v>35</v>
      </c>
      <c r="H859" t="s">
        <v>38</v>
      </c>
      <c r="I859">
        <v>812</v>
      </c>
      <c r="J859" s="43">
        <v>3645</v>
      </c>
      <c r="K859" s="16">
        <v>0.49</v>
      </c>
      <c r="L859" s="16">
        <f t="shared" si="116"/>
        <v>36.196623634558094</v>
      </c>
      <c r="M859" s="16">
        <f t="shared" si="117"/>
        <v>0.98513513513513518</v>
      </c>
      <c r="N859" s="44">
        <f t="shared" si="118"/>
        <v>397.88</v>
      </c>
      <c r="O859" s="44">
        <f t="shared" si="119"/>
        <v>4042.88</v>
      </c>
      <c r="P859" s="45">
        <f t="shared" si="115"/>
        <v>40.147765640516383</v>
      </c>
      <c r="Q859" s="45">
        <f t="shared" si="120"/>
        <v>1.0926702702702702</v>
      </c>
      <c r="S859" s="51">
        <f t="shared" si="121"/>
        <v>5.7847087759694382</v>
      </c>
    </row>
    <row r="860" spans="1:19" ht="14.45" customHeight="1" x14ac:dyDescent="0.25">
      <c r="A860" s="72">
        <f t="shared" si="114"/>
        <v>41014</v>
      </c>
      <c r="B860" s="73" t="s">
        <v>0</v>
      </c>
      <c r="C860" s="73" t="s">
        <v>236</v>
      </c>
      <c r="D860" s="73" t="s">
        <v>237</v>
      </c>
      <c r="E860" s="73" t="s">
        <v>279</v>
      </c>
      <c r="F860" s="73" t="s">
        <v>280</v>
      </c>
      <c r="G860" s="73" t="s">
        <v>35</v>
      </c>
      <c r="H860" t="s">
        <v>37</v>
      </c>
      <c r="I860">
        <v>1520</v>
      </c>
      <c r="J860" s="43">
        <v>4832</v>
      </c>
      <c r="K860" s="16">
        <v>0.37</v>
      </c>
      <c r="L860" s="16">
        <f t="shared" si="116"/>
        <v>47.984111221449851</v>
      </c>
      <c r="M860" s="16">
        <f t="shared" si="117"/>
        <v>1.3059459459459459</v>
      </c>
      <c r="N860" s="44">
        <f t="shared" si="118"/>
        <v>562.4</v>
      </c>
      <c r="O860" s="44">
        <f t="shared" si="119"/>
        <v>5394.4</v>
      </c>
      <c r="P860" s="45">
        <f t="shared" si="115"/>
        <v>53.569016881827203</v>
      </c>
      <c r="Q860" s="45">
        <f t="shared" si="120"/>
        <v>1.4579459459459458</v>
      </c>
      <c r="S860" s="51">
        <f t="shared" si="121"/>
        <v>5.2032139792495435</v>
      </c>
    </row>
    <row r="861" spans="1:19" ht="14.45" customHeight="1" x14ac:dyDescent="0.25">
      <c r="A861" s="72">
        <f t="shared" si="114"/>
        <v>41014</v>
      </c>
      <c r="B861" s="73" t="s">
        <v>0</v>
      </c>
      <c r="C861" s="73" t="s">
        <v>236</v>
      </c>
      <c r="D861" s="73" t="s">
        <v>237</v>
      </c>
      <c r="E861" s="73" t="s">
        <v>267</v>
      </c>
      <c r="F861" s="73" t="s">
        <v>241</v>
      </c>
      <c r="G861" s="73" t="s">
        <v>35</v>
      </c>
      <c r="H861" t="s">
        <v>37</v>
      </c>
      <c r="I861">
        <v>1583</v>
      </c>
      <c r="J861" s="43">
        <v>5854</v>
      </c>
      <c r="K861" s="16">
        <v>0.37</v>
      </c>
      <c r="L861" s="16">
        <f t="shared" si="116"/>
        <v>58.133068520357497</v>
      </c>
      <c r="M861" s="16">
        <f t="shared" si="117"/>
        <v>1.5821621621621622</v>
      </c>
      <c r="N861" s="44">
        <f t="shared" si="118"/>
        <v>585.71</v>
      </c>
      <c r="O861" s="44">
        <f t="shared" si="119"/>
        <v>6439.71</v>
      </c>
      <c r="P861" s="45">
        <f t="shared" si="115"/>
        <v>63.949453823237334</v>
      </c>
      <c r="Q861" s="45">
        <f t="shared" si="120"/>
        <v>1.7404621621621621</v>
      </c>
      <c r="S861" s="51">
        <f t="shared" si="121"/>
        <v>5.7208384499707776</v>
      </c>
    </row>
    <row r="862" spans="1:19" x14ac:dyDescent="0.25">
      <c r="A862" s="72">
        <f t="shared" si="114"/>
        <v>41014</v>
      </c>
      <c r="B862" s="73" t="s">
        <v>0</v>
      </c>
      <c r="C862" s="73" t="s">
        <v>358</v>
      </c>
      <c r="D862" s="73" t="s">
        <v>235</v>
      </c>
      <c r="E862" s="73" t="s">
        <v>279</v>
      </c>
      <c r="F862" s="73" t="s">
        <v>280</v>
      </c>
      <c r="G862" s="73" t="s">
        <v>35</v>
      </c>
      <c r="H862" t="s">
        <v>36</v>
      </c>
      <c r="I862">
        <v>1599</v>
      </c>
      <c r="J862" s="43">
        <v>4727</v>
      </c>
      <c r="K862" s="16">
        <v>0.38</v>
      </c>
      <c r="L862" s="16">
        <f t="shared" si="116"/>
        <v>46.941410129096326</v>
      </c>
      <c r="M862" s="16">
        <f t="shared" si="117"/>
        <v>1.2775675675675675</v>
      </c>
      <c r="N862" s="44">
        <f t="shared" si="118"/>
        <v>607.62</v>
      </c>
      <c r="O862" s="44">
        <f t="shared" si="119"/>
        <v>5334.62</v>
      </c>
      <c r="P862" s="45">
        <f t="shared" si="115"/>
        <v>52.97537239324727</v>
      </c>
      <c r="Q862" s="45">
        <f t="shared" si="120"/>
        <v>1.4417891891891892</v>
      </c>
      <c r="S862" s="51">
        <f t="shared" si="121"/>
        <v>4.6270618000666897</v>
      </c>
    </row>
    <row r="863" spans="1:19" ht="14.45" customHeight="1" x14ac:dyDescent="0.25">
      <c r="A863" s="72">
        <f t="shared" si="114"/>
        <v>41014</v>
      </c>
      <c r="B863" s="73" t="s">
        <v>67</v>
      </c>
      <c r="C863" s="73" t="s">
        <v>250</v>
      </c>
      <c r="D863" s="73" t="s">
        <v>251</v>
      </c>
      <c r="E863" s="73" t="s">
        <v>279</v>
      </c>
      <c r="F863" s="73" t="s">
        <v>280</v>
      </c>
      <c r="G863" s="73" t="s">
        <v>35</v>
      </c>
      <c r="H863" t="s">
        <v>37</v>
      </c>
      <c r="I863">
        <v>1851</v>
      </c>
      <c r="J863" s="43">
        <v>4800</v>
      </c>
      <c r="K863" s="16">
        <v>0.37</v>
      </c>
      <c r="L863" s="16">
        <f t="shared" si="116"/>
        <v>47.666335650446868</v>
      </c>
      <c r="M863" s="16">
        <f t="shared" si="117"/>
        <v>1.2108108108108109</v>
      </c>
      <c r="N863" s="44">
        <f t="shared" si="118"/>
        <v>684.87</v>
      </c>
      <c r="O863" s="44">
        <f t="shared" si="119"/>
        <v>5484.87</v>
      </c>
      <c r="P863" s="45">
        <f t="shared" si="115"/>
        <v>54.467428003972195</v>
      </c>
      <c r="Q863" s="45">
        <f t="shared" si="120"/>
        <v>1.3835708108108109</v>
      </c>
      <c r="S863" s="51">
        <f t="shared" si="121"/>
        <v>5.5131697407604152</v>
      </c>
    </row>
    <row r="864" spans="1:19" ht="14.45" customHeight="1" x14ac:dyDescent="0.25">
      <c r="A864" s="72">
        <f t="shared" si="114"/>
        <v>41014</v>
      </c>
      <c r="B864" s="73" t="s">
        <v>67</v>
      </c>
      <c r="C864" s="73" t="s">
        <v>238</v>
      </c>
      <c r="D864" s="73" t="s">
        <v>239</v>
      </c>
      <c r="E864" s="73" t="s">
        <v>283</v>
      </c>
      <c r="F864" s="73" t="s">
        <v>284</v>
      </c>
      <c r="G864" s="73" t="s">
        <v>35</v>
      </c>
      <c r="H864" t="s">
        <v>37</v>
      </c>
      <c r="I864">
        <v>1695</v>
      </c>
      <c r="J864" s="43">
        <v>4760</v>
      </c>
      <c r="K864" s="16">
        <v>0.37</v>
      </c>
      <c r="L864" s="16">
        <f t="shared" si="116"/>
        <v>47.269116186693147</v>
      </c>
      <c r="M864" s="16">
        <f t="shared" si="117"/>
        <v>1.2007207207207207</v>
      </c>
      <c r="N864" s="44">
        <f t="shared" si="118"/>
        <v>627.15</v>
      </c>
      <c r="O864" s="44">
        <f t="shared" si="119"/>
        <v>5387.15</v>
      </c>
      <c r="P864" s="45">
        <f t="shared" si="115"/>
        <v>53.497020854021841</v>
      </c>
      <c r="Q864" s="45">
        <f t="shared" si="120"/>
        <v>1.3589207207207206</v>
      </c>
      <c r="S864" s="51">
        <f t="shared" si="121"/>
        <v>5.3288624721385736</v>
      </c>
    </row>
    <row r="865" spans="1:20" x14ac:dyDescent="0.25">
      <c r="A865" s="72">
        <f t="shared" si="114"/>
        <v>41014</v>
      </c>
      <c r="B865" s="73" t="s">
        <v>67</v>
      </c>
      <c r="C865" s="73" t="s">
        <v>242</v>
      </c>
      <c r="D865" s="73" t="s">
        <v>243</v>
      </c>
      <c r="E865" s="73" t="s">
        <v>265</v>
      </c>
      <c r="F865" s="73" t="s">
        <v>266</v>
      </c>
      <c r="G865" s="73" t="s">
        <v>35</v>
      </c>
      <c r="H865" t="s">
        <v>36</v>
      </c>
      <c r="I865">
        <v>1006</v>
      </c>
      <c r="J865" s="43">
        <v>2857</v>
      </c>
      <c r="K865" s="16">
        <v>0.38</v>
      </c>
      <c r="L865" s="16">
        <f t="shared" si="116"/>
        <v>28.371400198609731</v>
      </c>
      <c r="M865" s="16">
        <f t="shared" si="117"/>
        <v>0.72068468468468472</v>
      </c>
      <c r="N865" s="44">
        <f t="shared" si="118"/>
        <v>382.28000000000003</v>
      </c>
      <c r="O865" s="44">
        <f t="shared" si="119"/>
        <v>3239.28</v>
      </c>
      <c r="P865" s="45">
        <f t="shared" si="115"/>
        <v>32.167626613704073</v>
      </c>
      <c r="Q865" s="45">
        <f t="shared" si="120"/>
        <v>0.81711567567567578</v>
      </c>
      <c r="S865" s="51">
        <f t="shared" si="121"/>
        <v>8.744460856720826</v>
      </c>
    </row>
    <row r="866" spans="1:20" ht="14.45" customHeight="1" x14ac:dyDescent="0.25">
      <c r="A866" s="72">
        <f t="shared" si="114"/>
        <v>41014</v>
      </c>
      <c r="B866" s="73" t="s">
        <v>67</v>
      </c>
      <c r="C866" s="73" t="s">
        <v>254</v>
      </c>
      <c r="D866" s="73" t="s">
        <v>255</v>
      </c>
      <c r="E866" s="73" t="s">
        <v>267</v>
      </c>
      <c r="F866" s="73" t="s">
        <v>241</v>
      </c>
      <c r="G866" s="73" t="s">
        <v>35</v>
      </c>
      <c r="H866" t="s">
        <v>37</v>
      </c>
      <c r="I866">
        <v>988</v>
      </c>
      <c r="J866" s="43">
        <v>3310</v>
      </c>
      <c r="K866" s="16">
        <v>0.37</v>
      </c>
      <c r="L866" s="16">
        <f t="shared" si="116"/>
        <v>32.869910625620655</v>
      </c>
      <c r="M866" s="16">
        <f t="shared" si="117"/>
        <v>0.83495495495495498</v>
      </c>
      <c r="N866" s="44">
        <f t="shared" si="118"/>
        <v>365.56</v>
      </c>
      <c r="O866" s="44">
        <f t="shared" si="119"/>
        <v>3675.56</v>
      </c>
      <c r="P866" s="45">
        <f t="shared" si="115"/>
        <v>36.500099304865934</v>
      </c>
      <c r="Q866" s="45">
        <f t="shared" si="120"/>
        <v>0.92716828828828834</v>
      </c>
      <c r="S866" s="51">
        <f t="shared" si="121"/>
        <v>6.0265848198832295</v>
      </c>
    </row>
    <row r="867" spans="1:20" x14ac:dyDescent="0.25">
      <c r="A867" s="72">
        <f t="shared" si="114"/>
        <v>41014</v>
      </c>
      <c r="B867" s="73" t="s">
        <v>67</v>
      </c>
      <c r="C867" s="73" t="s">
        <v>246</v>
      </c>
      <c r="D867" s="73" t="s">
        <v>247</v>
      </c>
      <c r="E867" s="73" t="s">
        <v>240</v>
      </c>
      <c r="F867" s="73" t="s">
        <v>241</v>
      </c>
      <c r="G867" s="73" t="s">
        <v>35</v>
      </c>
      <c r="H867" t="s">
        <v>36</v>
      </c>
      <c r="I867">
        <v>787</v>
      </c>
      <c r="J867" s="43">
        <v>3430</v>
      </c>
      <c r="K867" s="16">
        <v>0.38</v>
      </c>
      <c r="L867" s="16">
        <f t="shared" si="116"/>
        <v>34.061569016881826</v>
      </c>
      <c r="M867" s="16">
        <f t="shared" si="117"/>
        <v>0.86522522522522527</v>
      </c>
      <c r="N867" s="44">
        <f t="shared" si="118"/>
        <v>299.06</v>
      </c>
      <c r="O867" s="44">
        <f t="shared" si="119"/>
        <v>3729.06</v>
      </c>
      <c r="P867" s="45">
        <f t="shared" si="115"/>
        <v>37.031380337636541</v>
      </c>
      <c r="Q867" s="45">
        <f t="shared" si="120"/>
        <v>0.94066378378378379</v>
      </c>
      <c r="S867" s="51">
        <f t="shared" si="121"/>
        <v>4.5696979894001899</v>
      </c>
    </row>
    <row r="868" spans="1:20" ht="14.45" customHeight="1" x14ac:dyDescent="0.25">
      <c r="A868" s="72">
        <f t="shared" si="114"/>
        <v>41014</v>
      </c>
      <c r="B868" s="73" t="s">
        <v>67</v>
      </c>
      <c r="C868" s="73" t="s">
        <v>250</v>
      </c>
      <c r="D868" s="73" t="s">
        <v>251</v>
      </c>
      <c r="E868" s="73" t="s">
        <v>283</v>
      </c>
      <c r="F868" s="73" t="s">
        <v>284</v>
      </c>
      <c r="G868" s="73" t="s">
        <v>35</v>
      </c>
      <c r="H868" t="s">
        <v>37</v>
      </c>
      <c r="I868">
        <v>1836</v>
      </c>
      <c r="J868" s="43">
        <v>4800</v>
      </c>
      <c r="K868" s="16">
        <v>0.37</v>
      </c>
      <c r="L868" s="16">
        <f t="shared" si="116"/>
        <v>47.666335650446868</v>
      </c>
      <c r="M868" s="16">
        <f t="shared" si="117"/>
        <v>1.2108108108108109</v>
      </c>
      <c r="N868" s="44">
        <f t="shared" si="118"/>
        <v>679.31999999999994</v>
      </c>
      <c r="O868" s="44">
        <f t="shared" si="119"/>
        <v>5479.32</v>
      </c>
      <c r="P868" s="45">
        <f t="shared" si="115"/>
        <v>54.412313803376364</v>
      </c>
      <c r="Q868" s="45">
        <f t="shared" si="120"/>
        <v>1.3821708108108108</v>
      </c>
      <c r="S868" s="51">
        <f t="shared" si="121"/>
        <v>5.4916366324738952</v>
      </c>
    </row>
    <row r="869" spans="1:20" ht="14.45" customHeight="1" x14ac:dyDescent="0.25">
      <c r="A869" s="72">
        <f t="shared" si="114"/>
        <v>41014</v>
      </c>
      <c r="B869" s="73" t="s">
        <v>67</v>
      </c>
      <c r="C869" s="73" t="s">
        <v>256</v>
      </c>
      <c r="D869" s="73" t="s">
        <v>247</v>
      </c>
      <c r="E869" s="73" t="s">
        <v>285</v>
      </c>
      <c r="F869" s="73" t="s">
        <v>264</v>
      </c>
      <c r="G869" s="73" t="s">
        <v>35</v>
      </c>
      <c r="H869" t="s">
        <v>37</v>
      </c>
      <c r="I869">
        <v>1899</v>
      </c>
      <c r="J869" s="43">
        <v>4200</v>
      </c>
      <c r="K869" s="16">
        <v>0.37</v>
      </c>
      <c r="L869" s="16">
        <f t="shared" si="116"/>
        <v>41.708043694141011</v>
      </c>
      <c r="M869" s="16">
        <f t="shared" si="117"/>
        <v>1.0594594594594595</v>
      </c>
      <c r="N869" s="44">
        <f t="shared" si="118"/>
        <v>702.63</v>
      </c>
      <c r="O869" s="44">
        <f t="shared" si="119"/>
        <v>4902.63</v>
      </c>
      <c r="P869" s="45">
        <f t="shared" si="115"/>
        <v>48.685501489572992</v>
      </c>
      <c r="Q869" s="45">
        <f t="shared" si="120"/>
        <v>1.2366994594594596</v>
      </c>
      <c r="S869" s="51">
        <f t="shared" si="121"/>
        <v>6.3080585985272331</v>
      </c>
    </row>
    <row r="870" spans="1:20" ht="14.45" customHeight="1" x14ac:dyDescent="0.25">
      <c r="A870" s="72">
        <f t="shared" si="114"/>
        <v>41014</v>
      </c>
      <c r="B870" s="73" t="s">
        <v>18</v>
      </c>
      <c r="C870" s="73" t="s">
        <v>238</v>
      </c>
      <c r="D870" s="73" t="s">
        <v>239</v>
      </c>
      <c r="E870" s="73" t="s">
        <v>283</v>
      </c>
      <c r="F870" s="73" t="s">
        <v>284</v>
      </c>
      <c r="G870" s="73" t="s">
        <v>35</v>
      </c>
      <c r="H870" t="s">
        <v>37</v>
      </c>
      <c r="I870">
        <v>1695</v>
      </c>
      <c r="J870" s="43">
        <v>5040</v>
      </c>
      <c r="K870" s="16">
        <v>0.37</v>
      </c>
      <c r="L870" s="16">
        <f t="shared" si="116"/>
        <v>50.049652432969211</v>
      </c>
      <c r="M870" s="16">
        <f t="shared" si="117"/>
        <v>1.3621621621621622</v>
      </c>
      <c r="N870" s="44">
        <f t="shared" si="118"/>
        <v>627.15</v>
      </c>
      <c r="O870" s="44">
        <f t="shared" si="119"/>
        <v>5667.15</v>
      </c>
      <c r="P870" s="45">
        <f t="shared" si="115"/>
        <v>56.277557100297912</v>
      </c>
      <c r="Q870" s="45">
        <f t="shared" si="120"/>
        <v>1.531662162162162</v>
      </c>
      <c r="S870" s="51">
        <f t="shared" si="121"/>
        <v>6.6336130658939396</v>
      </c>
    </row>
    <row r="871" spans="1:20" ht="14.45" customHeight="1" x14ac:dyDescent="0.25">
      <c r="A871" s="72">
        <f t="shared" si="114"/>
        <v>41014</v>
      </c>
      <c r="B871" s="73" t="s">
        <v>18</v>
      </c>
      <c r="C871" s="73" t="s">
        <v>250</v>
      </c>
      <c r="D871" s="73" t="s">
        <v>251</v>
      </c>
      <c r="E871" s="73" t="s">
        <v>279</v>
      </c>
      <c r="F871" s="73" t="s">
        <v>280</v>
      </c>
      <c r="G871" s="73" t="s">
        <v>35</v>
      </c>
      <c r="H871" t="s">
        <v>37</v>
      </c>
      <c r="I871">
        <v>1851</v>
      </c>
      <c r="J871" s="43">
        <v>5030</v>
      </c>
      <c r="K871" s="16">
        <v>0.37</v>
      </c>
      <c r="L871" s="16">
        <f t="shared" si="116"/>
        <v>49.950347567030782</v>
      </c>
      <c r="M871" s="16">
        <f t="shared" si="117"/>
        <v>1.3594594594594596</v>
      </c>
      <c r="N871" s="44">
        <f t="shared" si="118"/>
        <v>684.87</v>
      </c>
      <c r="O871" s="44">
        <f t="shared" si="119"/>
        <v>5714.87</v>
      </c>
      <c r="P871" s="45">
        <f t="shared" si="115"/>
        <v>56.751439920556102</v>
      </c>
      <c r="Q871" s="45">
        <f t="shared" si="120"/>
        <v>1.5445594594594594</v>
      </c>
      <c r="S871" s="51">
        <f t="shared" si="121"/>
        <v>6.8543531752264242</v>
      </c>
    </row>
    <row r="872" spans="1:20" ht="14.45" customHeight="1" x14ac:dyDescent="0.25">
      <c r="A872" s="72">
        <f t="shared" si="114"/>
        <v>41014</v>
      </c>
      <c r="B872" s="73" t="s">
        <v>18</v>
      </c>
      <c r="C872" s="73" t="s">
        <v>257</v>
      </c>
      <c r="D872" s="73" t="s">
        <v>237</v>
      </c>
      <c r="E872" s="73" t="s">
        <v>283</v>
      </c>
      <c r="F872" s="73" t="s">
        <v>284</v>
      </c>
      <c r="G872" s="73" t="s">
        <v>35</v>
      </c>
      <c r="H872" t="s">
        <v>37</v>
      </c>
      <c r="I872">
        <v>1507</v>
      </c>
      <c r="J872" s="43">
        <v>4930</v>
      </c>
      <c r="K872" s="16">
        <v>0.37</v>
      </c>
      <c r="L872" s="16">
        <f t="shared" si="116"/>
        <v>48.957298907646475</v>
      </c>
      <c r="M872" s="16">
        <f t="shared" si="117"/>
        <v>1.3324324324324324</v>
      </c>
      <c r="N872" s="44">
        <f t="shared" si="118"/>
        <v>557.59</v>
      </c>
      <c r="O872" s="44">
        <f t="shared" si="119"/>
        <v>5487.59</v>
      </c>
      <c r="P872" s="45">
        <f t="shared" si="115"/>
        <v>54.494438927507446</v>
      </c>
      <c r="Q872" s="45">
        <f t="shared" si="120"/>
        <v>1.4831324324324324</v>
      </c>
      <c r="S872" s="51">
        <f t="shared" si="121"/>
        <v>6.5146080326710543</v>
      </c>
    </row>
    <row r="873" spans="1:20" x14ac:dyDescent="0.25">
      <c r="A873" s="72">
        <f t="shared" ref="A873:A936" si="122">IF(B873&lt;&gt;"", DATE(2010, ROUNDUP((ROW(A873)-1)*(1/38), 0)+5, 15), "")</f>
        <v>41014</v>
      </c>
      <c r="B873" s="73" t="s">
        <v>18</v>
      </c>
      <c r="C873" s="73" t="s">
        <v>256</v>
      </c>
      <c r="D873" s="73" t="s">
        <v>247</v>
      </c>
      <c r="E873" s="73" t="s">
        <v>265</v>
      </c>
      <c r="F873" s="73" t="s">
        <v>266</v>
      </c>
      <c r="G873" s="73" t="s">
        <v>35</v>
      </c>
      <c r="H873" t="s">
        <v>36</v>
      </c>
      <c r="I873">
        <v>1160</v>
      </c>
      <c r="J873" s="43">
        <v>3710</v>
      </c>
      <c r="K873" s="16">
        <v>0.38</v>
      </c>
      <c r="L873" s="16">
        <f t="shared" si="116"/>
        <v>36.84210526315789</v>
      </c>
      <c r="M873" s="16">
        <f t="shared" si="117"/>
        <v>1.0027027027027027</v>
      </c>
      <c r="N873" s="44">
        <f t="shared" si="118"/>
        <v>440.8</v>
      </c>
      <c r="O873" s="44">
        <f t="shared" si="119"/>
        <v>4150.8</v>
      </c>
      <c r="P873" s="45">
        <f t="shared" si="115"/>
        <v>41.219463753723936</v>
      </c>
      <c r="Q873" s="45">
        <f t="shared" si="120"/>
        <v>1.121837837837838</v>
      </c>
      <c r="S873" s="51">
        <f t="shared" si="121"/>
        <v>7.5894245723172604</v>
      </c>
    </row>
    <row r="874" spans="1:20" ht="14.45" customHeight="1" x14ac:dyDescent="0.25">
      <c r="A874" s="72">
        <f t="shared" si="122"/>
        <v>41014</v>
      </c>
      <c r="B874" s="73" t="s">
        <v>18</v>
      </c>
      <c r="C874" s="73" t="s">
        <v>244</v>
      </c>
      <c r="D874" s="73" t="s">
        <v>245</v>
      </c>
      <c r="E874" s="73" t="s">
        <v>277</v>
      </c>
      <c r="F874" s="73" t="s">
        <v>278</v>
      </c>
      <c r="G874" s="73" t="s">
        <v>35</v>
      </c>
      <c r="H874" t="s">
        <v>38</v>
      </c>
      <c r="I874">
        <v>615</v>
      </c>
      <c r="J874" s="43">
        <v>2672</v>
      </c>
      <c r="K874" s="16">
        <v>0.49</v>
      </c>
      <c r="L874" s="16">
        <f t="shared" si="116"/>
        <v>26.53426017874876</v>
      </c>
      <c r="M874" s="16">
        <f t="shared" si="117"/>
        <v>0.72216216216216211</v>
      </c>
      <c r="N874" s="44">
        <f t="shared" si="118"/>
        <v>301.35000000000002</v>
      </c>
      <c r="O874" s="44">
        <f t="shared" si="119"/>
        <v>2973.35</v>
      </c>
      <c r="P874" s="45">
        <f t="shared" si="115"/>
        <v>29.526812313803376</v>
      </c>
      <c r="Q874" s="45">
        <f t="shared" si="120"/>
        <v>0.80360810810810812</v>
      </c>
      <c r="S874" s="51">
        <f t="shared" si="121"/>
        <v>6.878145219266707</v>
      </c>
    </row>
    <row r="875" spans="1:20" x14ac:dyDescent="0.25">
      <c r="A875" s="74">
        <f t="shared" si="122"/>
        <v>41014</v>
      </c>
      <c r="B875" s="75" t="s">
        <v>18</v>
      </c>
      <c r="C875" s="75" t="s">
        <v>258</v>
      </c>
      <c r="D875" s="75" t="s">
        <v>255</v>
      </c>
      <c r="E875" s="75" t="s">
        <v>279</v>
      </c>
      <c r="F875" s="75" t="s">
        <v>280</v>
      </c>
      <c r="G875" s="75" t="s">
        <v>35</v>
      </c>
      <c r="H875" s="76" t="s">
        <v>36</v>
      </c>
      <c r="I875" s="76">
        <v>1637</v>
      </c>
      <c r="J875" s="47">
        <v>5115</v>
      </c>
      <c r="K875" s="78">
        <v>0.38</v>
      </c>
      <c r="L875" s="78">
        <f t="shared" si="116"/>
        <v>50.79443892750745</v>
      </c>
      <c r="M875" s="78">
        <f t="shared" si="117"/>
        <v>1.3824324324324324</v>
      </c>
      <c r="N875" s="47">
        <f t="shared" si="118"/>
        <v>622.06000000000006</v>
      </c>
      <c r="O875" s="47">
        <f t="shared" si="119"/>
        <v>5737.06</v>
      </c>
      <c r="P875" s="48">
        <f t="shared" si="115"/>
        <v>56.971797418073486</v>
      </c>
      <c r="Q875" s="48">
        <f t="shared" si="120"/>
        <v>1.5505567567567569</v>
      </c>
      <c r="R875" s="76"/>
      <c r="S875" s="53">
        <f t="shared" si="121"/>
        <v>14.487038773921901</v>
      </c>
      <c r="T875" s="76"/>
    </row>
    <row r="876" spans="1:20" x14ac:dyDescent="0.25">
      <c r="A876" s="72">
        <f t="shared" si="122"/>
        <v>41044</v>
      </c>
      <c r="B876" s="73" t="s">
        <v>0</v>
      </c>
      <c r="C876" s="73" t="s">
        <v>359</v>
      </c>
      <c r="D876" s="73" t="s">
        <v>235</v>
      </c>
      <c r="E876" s="73" t="s">
        <v>260</v>
      </c>
      <c r="F876" s="73" t="s">
        <v>261</v>
      </c>
      <c r="G876" s="73" t="s">
        <v>34</v>
      </c>
      <c r="H876" t="s">
        <v>36</v>
      </c>
      <c r="I876">
        <v>506</v>
      </c>
      <c r="J876" s="43">
        <v>2992</v>
      </c>
      <c r="K876" s="16">
        <v>0.41</v>
      </c>
      <c r="L876" s="16">
        <f t="shared" si="116"/>
        <v>29.712015888778549</v>
      </c>
      <c r="M876" s="16">
        <f t="shared" si="117"/>
        <v>0.8086486486486486</v>
      </c>
      <c r="N876" s="44">
        <f t="shared" si="118"/>
        <v>207.45999999999998</v>
      </c>
      <c r="O876" s="44">
        <f t="shared" si="119"/>
        <v>3199.46</v>
      </c>
      <c r="P876" s="45">
        <f t="shared" ref="P876:P939" si="123">O876/100.7</f>
        <v>31.77219463753724</v>
      </c>
      <c r="Q876" s="45">
        <f t="shared" si="120"/>
        <v>0.86471891891891894</v>
      </c>
      <c r="S876" s="51">
        <f t="shared" ref="S876:S913" si="124">((O876/O420)-1)*100</f>
        <v>4.2094703311163384</v>
      </c>
    </row>
    <row r="877" spans="1:20" x14ac:dyDescent="0.25">
      <c r="A877" s="72">
        <f t="shared" si="122"/>
        <v>41044</v>
      </c>
      <c r="B877" s="73" t="s">
        <v>0</v>
      </c>
      <c r="C877" s="73" t="s">
        <v>236</v>
      </c>
      <c r="D877" s="73" t="s">
        <v>237</v>
      </c>
      <c r="E877" s="73" t="s">
        <v>262</v>
      </c>
      <c r="F877" s="73" t="s">
        <v>251</v>
      </c>
      <c r="G877" s="73" t="s">
        <v>34</v>
      </c>
      <c r="H877" t="s">
        <v>37</v>
      </c>
      <c r="I877">
        <v>298</v>
      </c>
      <c r="J877" s="43">
        <v>3260</v>
      </c>
      <c r="K877" s="16">
        <v>0.41</v>
      </c>
      <c r="L877" s="16">
        <f t="shared" si="116"/>
        <v>32.373386295928498</v>
      </c>
      <c r="M877" s="16">
        <f t="shared" si="117"/>
        <v>0.88108108108108107</v>
      </c>
      <c r="N877" s="44">
        <f t="shared" si="118"/>
        <v>122.17999999999999</v>
      </c>
      <c r="O877" s="44">
        <f t="shared" si="119"/>
        <v>3382.18</v>
      </c>
      <c r="P877" s="45">
        <f t="shared" si="123"/>
        <v>33.586693147964247</v>
      </c>
      <c r="Q877" s="45">
        <f t="shared" si="120"/>
        <v>0.91410270270270266</v>
      </c>
      <c r="S877" s="51">
        <f t="shared" si="124"/>
        <v>15.461137207777998</v>
      </c>
    </row>
    <row r="878" spans="1:20" x14ac:dyDescent="0.25">
      <c r="A878" s="72">
        <f t="shared" si="122"/>
        <v>41044</v>
      </c>
      <c r="B878" s="73" t="s">
        <v>0</v>
      </c>
      <c r="C878" s="73" t="s">
        <v>359</v>
      </c>
      <c r="D878" s="73" t="s">
        <v>235</v>
      </c>
      <c r="E878" s="73" t="s">
        <v>263</v>
      </c>
      <c r="F878" s="73" t="s">
        <v>264</v>
      </c>
      <c r="G878" s="73" t="s">
        <v>34</v>
      </c>
      <c r="H878" t="s">
        <v>37</v>
      </c>
      <c r="I878">
        <v>1530</v>
      </c>
      <c r="J878" s="43">
        <v>5895</v>
      </c>
      <c r="K878" s="16">
        <v>0.41</v>
      </c>
      <c r="L878" s="16">
        <f t="shared" si="116"/>
        <v>58.540218470705064</v>
      </c>
      <c r="M878" s="16">
        <f t="shared" si="117"/>
        <v>1.5932432432432433</v>
      </c>
      <c r="N878" s="44">
        <f t="shared" si="118"/>
        <v>627.29999999999995</v>
      </c>
      <c r="O878" s="44">
        <f t="shared" si="119"/>
        <v>6522.3</v>
      </c>
      <c r="P878" s="45">
        <f t="shared" si="123"/>
        <v>64.769612711022845</v>
      </c>
      <c r="Q878" s="45">
        <f t="shared" si="120"/>
        <v>1.7627837837837839</v>
      </c>
      <c r="S878" s="51">
        <f t="shared" si="124"/>
        <v>4.1767825198057773</v>
      </c>
    </row>
    <row r="879" spans="1:20" x14ac:dyDescent="0.25">
      <c r="A879" s="72">
        <f t="shared" si="122"/>
        <v>41044</v>
      </c>
      <c r="B879" s="73" t="s">
        <v>0</v>
      </c>
      <c r="C879" s="73" t="s">
        <v>359</v>
      </c>
      <c r="D879" s="73" t="s">
        <v>235</v>
      </c>
      <c r="E879" s="73" t="s">
        <v>265</v>
      </c>
      <c r="F879" s="73" t="s">
        <v>266</v>
      </c>
      <c r="G879" s="73" t="s">
        <v>34</v>
      </c>
      <c r="H879" t="s">
        <v>36</v>
      </c>
      <c r="I879">
        <v>890</v>
      </c>
      <c r="J879" s="43">
        <v>3492</v>
      </c>
      <c r="K879" s="16">
        <v>0.41</v>
      </c>
      <c r="L879" s="16">
        <f t="shared" si="116"/>
        <v>34.677259185700102</v>
      </c>
      <c r="M879" s="16">
        <f t="shared" si="117"/>
        <v>0.9437837837837838</v>
      </c>
      <c r="N879" s="44">
        <f t="shared" si="118"/>
        <v>364.9</v>
      </c>
      <c r="O879" s="44">
        <f t="shared" si="119"/>
        <v>3856.9</v>
      </c>
      <c r="P879" s="45">
        <f t="shared" si="123"/>
        <v>38.300893743793445</v>
      </c>
      <c r="Q879" s="45">
        <f t="shared" si="120"/>
        <v>1.0424054054054055</v>
      </c>
      <c r="S879" s="51">
        <f t="shared" si="124"/>
        <v>3.8671801362669234</v>
      </c>
    </row>
    <row r="880" spans="1:20" x14ac:dyDescent="0.25">
      <c r="A880" s="72">
        <f t="shared" si="122"/>
        <v>41044</v>
      </c>
      <c r="B880" s="73" t="s">
        <v>0</v>
      </c>
      <c r="C880" s="73" t="s">
        <v>238</v>
      </c>
      <c r="D880" s="73" t="s">
        <v>239</v>
      </c>
      <c r="E880" s="73" t="s">
        <v>267</v>
      </c>
      <c r="F880" s="73" t="s">
        <v>241</v>
      </c>
      <c r="G880" s="73" t="s">
        <v>34</v>
      </c>
      <c r="H880" t="s">
        <v>37</v>
      </c>
      <c r="I880">
        <v>1256</v>
      </c>
      <c r="J880" s="43">
        <v>5573</v>
      </c>
      <c r="K880" s="16">
        <v>0.41</v>
      </c>
      <c r="L880" s="16">
        <f t="shared" si="116"/>
        <v>55.342601787487588</v>
      </c>
      <c r="M880" s="16">
        <f t="shared" si="117"/>
        <v>1.5062162162162163</v>
      </c>
      <c r="N880" s="44">
        <f t="shared" si="118"/>
        <v>514.95999999999992</v>
      </c>
      <c r="O880" s="44">
        <f t="shared" si="119"/>
        <v>6087.96</v>
      </c>
      <c r="P880" s="45">
        <f t="shared" si="123"/>
        <v>60.456405163853027</v>
      </c>
      <c r="Q880" s="45">
        <f t="shared" si="120"/>
        <v>1.6453945945945947</v>
      </c>
      <c r="S880" s="51">
        <f t="shared" si="124"/>
        <v>3.8518225364029712</v>
      </c>
    </row>
    <row r="881" spans="1:19" x14ac:dyDescent="0.25">
      <c r="A881" s="72">
        <f t="shared" si="122"/>
        <v>41044</v>
      </c>
      <c r="B881" s="73" t="s">
        <v>0</v>
      </c>
      <c r="C881" s="73" t="s">
        <v>358</v>
      </c>
      <c r="D881" s="73" t="s">
        <v>235</v>
      </c>
      <c r="E881" s="73" t="s">
        <v>267</v>
      </c>
      <c r="F881" s="73" t="s">
        <v>241</v>
      </c>
      <c r="G881" s="73" t="s">
        <v>34</v>
      </c>
      <c r="H881" t="s">
        <v>36</v>
      </c>
      <c r="I881">
        <v>975</v>
      </c>
      <c r="J881" s="43">
        <v>3760</v>
      </c>
      <c r="K881" s="16">
        <v>0.41</v>
      </c>
      <c r="L881" s="16">
        <f t="shared" si="116"/>
        <v>37.338629592850047</v>
      </c>
      <c r="M881" s="16">
        <f t="shared" si="117"/>
        <v>1.0162162162162163</v>
      </c>
      <c r="N881" s="44">
        <f t="shared" si="118"/>
        <v>399.75</v>
      </c>
      <c r="O881" s="44">
        <f t="shared" si="119"/>
        <v>4159.75</v>
      </c>
      <c r="P881" s="45">
        <f t="shared" si="123"/>
        <v>41.308341608738829</v>
      </c>
      <c r="Q881" s="45">
        <f t="shared" si="120"/>
        <v>1.1242567567567567</v>
      </c>
      <c r="S881" s="51">
        <f t="shared" si="124"/>
        <v>3.6891630834423816</v>
      </c>
    </row>
    <row r="882" spans="1:19" x14ac:dyDescent="0.25">
      <c r="A882" s="72">
        <f t="shared" si="122"/>
        <v>41044</v>
      </c>
      <c r="B882" s="73" t="s">
        <v>0</v>
      </c>
      <c r="C882" s="73" t="s">
        <v>240</v>
      </c>
      <c r="D882" s="73" t="s">
        <v>241</v>
      </c>
      <c r="E882" s="73" t="s">
        <v>263</v>
      </c>
      <c r="F882" s="73" t="s">
        <v>264</v>
      </c>
      <c r="G882" s="73" t="s">
        <v>34</v>
      </c>
      <c r="H882" t="s">
        <v>36</v>
      </c>
      <c r="I882">
        <v>1357</v>
      </c>
      <c r="J882" s="43">
        <v>3959</v>
      </c>
      <c r="K882" s="16">
        <v>0.41</v>
      </c>
      <c r="L882" s="16">
        <f t="shared" si="116"/>
        <v>39.314796425024824</v>
      </c>
      <c r="M882" s="16">
        <f t="shared" si="117"/>
        <v>1.07</v>
      </c>
      <c r="N882" s="44">
        <f t="shared" si="118"/>
        <v>556.37</v>
      </c>
      <c r="O882" s="44">
        <f t="shared" si="119"/>
        <v>4515.37</v>
      </c>
      <c r="P882" s="45">
        <f t="shared" si="123"/>
        <v>44.839821251241311</v>
      </c>
      <c r="Q882" s="45">
        <f t="shared" si="120"/>
        <v>1.2203702702702703</v>
      </c>
      <c r="S882" s="51">
        <f t="shared" si="124"/>
        <v>3.7517606483321808</v>
      </c>
    </row>
    <row r="883" spans="1:19" x14ac:dyDescent="0.25">
      <c r="A883" s="72">
        <f t="shared" si="122"/>
        <v>41044</v>
      </c>
      <c r="B883" s="73" t="s">
        <v>67</v>
      </c>
      <c r="C883" s="73" t="s">
        <v>242</v>
      </c>
      <c r="D883" s="73" t="s">
        <v>243</v>
      </c>
      <c r="E883" s="73" t="s">
        <v>265</v>
      </c>
      <c r="F883" s="73" t="s">
        <v>266</v>
      </c>
      <c r="G883" s="73" t="s">
        <v>34</v>
      </c>
      <c r="H883" t="s">
        <v>36</v>
      </c>
      <c r="I883">
        <v>1006</v>
      </c>
      <c r="J883" s="43">
        <v>3038</v>
      </c>
      <c r="K883" s="16">
        <v>0.41</v>
      </c>
      <c r="L883" s="16">
        <f t="shared" si="116"/>
        <v>30.168818272095333</v>
      </c>
      <c r="M883" s="16">
        <f t="shared" si="117"/>
        <v>0.76634234234234233</v>
      </c>
      <c r="N883" s="44">
        <f t="shared" si="118"/>
        <v>412.46</v>
      </c>
      <c r="O883" s="44">
        <f t="shared" si="119"/>
        <v>3450.46</v>
      </c>
      <c r="P883" s="45">
        <f t="shared" si="123"/>
        <v>34.264746772591856</v>
      </c>
      <c r="Q883" s="45">
        <f t="shared" si="120"/>
        <v>0.87038630630630631</v>
      </c>
      <c r="S883" s="51">
        <f t="shared" si="124"/>
        <v>8.3612313219564083</v>
      </c>
    </row>
    <row r="884" spans="1:19" x14ac:dyDescent="0.25">
      <c r="A884" s="72">
        <f t="shared" si="122"/>
        <v>41044</v>
      </c>
      <c r="B884" s="73" t="s">
        <v>67</v>
      </c>
      <c r="C884" s="73" t="s">
        <v>244</v>
      </c>
      <c r="D884" s="73" t="s">
        <v>245</v>
      </c>
      <c r="E884" s="73" t="s">
        <v>268</v>
      </c>
      <c r="F884" s="73" t="s">
        <v>269</v>
      </c>
      <c r="G884" s="73" t="s">
        <v>34</v>
      </c>
      <c r="H884" t="s">
        <v>38</v>
      </c>
      <c r="I884">
        <v>866</v>
      </c>
      <c r="J884" s="43">
        <v>4382</v>
      </c>
      <c r="K884" s="16">
        <v>0.54</v>
      </c>
      <c r="L884" s="16">
        <f t="shared" si="116"/>
        <v>43.515392254220458</v>
      </c>
      <c r="M884" s="16">
        <f t="shared" si="117"/>
        <v>1.1053693693693694</v>
      </c>
      <c r="N884" s="44">
        <f t="shared" si="118"/>
        <v>467.64000000000004</v>
      </c>
      <c r="O884" s="44">
        <f t="shared" si="119"/>
        <v>4849.6400000000003</v>
      </c>
      <c r="P884" s="45">
        <f t="shared" si="123"/>
        <v>48.159285004965248</v>
      </c>
      <c r="Q884" s="45">
        <f t="shared" si="120"/>
        <v>1.2233326126126127</v>
      </c>
      <c r="S884" s="51">
        <f t="shared" si="124"/>
        <v>16.140125680128747</v>
      </c>
    </row>
    <row r="885" spans="1:19" x14ac:dyDescent="0.25">
      <c r="A885" s="72">
        <f t="shared" si="122"/>
        <v>41044</v>
      </c>
      <c r="B885" s="73" t="s">
        <v>67</v>
      </c>
      <c r="C885" s="73" t="s">
        <v>246</v>
      </c>
      <c r="D885" s="73" t="s">
        <v>247</v>
      </c>
      <c r="E885" s="73" t="s">
        <v>270</v>
      </c>
      <c r="F885" s="73" t="s">
        <v>247</v>
      </c>
      <c r="G885" s="73" t="s">
        <v>34</v>
      </c>
      <c r="H885" t="s">
        <v>36</v>
      </c>
      <c r="I885">
        <v>213</v>
      </c>
      <c r="J885" s="43">
        <v>1934</v>
      </c>
      <c r="K885" s="16">
        <v>0.41</v>
      </c>
      <c r="L885" s="16">
        <f t="shared" si="116"/>
        <v>19.20556107249255</v>
      </c>
      <c r="M885" s="16">
        <f t="shared" si="117"/>
        <v>0.48785585585585589</v>
      </c>
      <c r="N885" s="44">
        <f t="shared" si="118"/>
        <v>87.33</v>
      </c>
      <c r="O885" s="44">
        <f t="shared" si="119"/>
        <v>2021.33</v>
      </c>
      <c r="P885" s="45">
        <f t="shared" si="123"/>
        <v>20.072790466732869</v>
      </c>
      <c r="Q885" s="45">
        <f t="shared" si="120"/>
        <v>0.50988504504504506</v>
      </c>
      <c r="S885" s="51">
        <f t="shared" si="124"/>
        <v>5.1784515638902961</v>
      </c>
    </row>
    <row r="886" spans="1:19" x14ac:dyDescent="0.25">
      <c r="A886" s="72">
        <f t="shared" si="122"/>
        <v>41044</v>
      </c>
      <c r="B886" s="73" t="s">
        <v>67</v>
      </c>
      <c r="C886" s="73" t="s">
        <v>248</v>
      </c>
      <c r="D886" s="73" t="s">
        <v>249</v>
      </c>
      <c r="E886" s="73" t="s">
        <v>271</v>
      </c>
      <c r="F886" s="73" t="s">
        <v>272</v>
      </c>
      <c r="G886" s="73" t="s">
        <v>34</v>
      </c>
      <c r="H886" t="s">
        <v>38</v>
      </c>
      <c r="I886">
        <v>650</v>
      </c>
      <c r="J886" s="43">
        <v>3821</v>
      </c>
      <c r="K886" s="16">
        <v>0.54</v>
      </c>
      <c r="L886" s="16">
        <f t="shared" si="116"/>
        <v>37.944389275074478</v>
      </c>
      <c r="M886" s="16">
        <f t="shared" si="117"/>
        <v>0.96385585585585587</v>
      </c>
      <c r="N886" s="44">
        <f t="shared" si="118"/>
        <v>351</v>
      </c>
      <c r="O886" s="44">
        <f t="shared" si="119"/>
        <v>4172</v>
      </c>
      <c r="P886" s="45">
        <f t="shared" si="123"/>
        <v>41.429990069513408</v>
      </c>
      <c r="Q886" s="45">
        <f t="shared" si="120"/>
        <v>1.0523963963963965</v>
      </c>
      <c r="S886" s="51">
        <f t="shared" si="124"/>
        <v>18.928164196123156</v>
      </c>
    </row>
    <row r="887" spans="1:19" x14ac:dyDescent="0.25">
      <c r="A887" s="72">
        <f t="shared" si="122"/>
        <v>41044</v>
      </c>
      <c r="B887" s="73" t="s">
        <v>67</v>
      </c>
      <c r="C887" s="73" t="s">
        <v>248</v>
      </c>
      <c r="D887" s="73" t="s">
        <v>249</v>
      </c>
      <c r="E887" s="73" t="s">
        <v>273</v>
      </c>
      <c r="F887" s="73" t="s">
        <v>274</v>
      </c>
      <c r="G887" s="73" t="s">
        <v>34</v>
      </c>
      <c r="H887" t="s">
        <v>38</v>
      </c>
      <c r="I887">
        <v>417</v>
      </c>
      <c r="J887" s="43">
        <v>3273</v>
      </c>
      <c r="K887" s="16">
        <v>0.54</v>
      </c>
      <c r="L887" s="16">
        <f t="shared" si="116"/>
        <v>32.502482621648461</v>
      </c>
      <c r="M887" s="16">
        <f t="shared" si="117"/>
        <v>0.82562162162162167</v>
      </c>
      <c r="N887" s="44">
        <f t="shared" si="118"/>
        <v>225.18</v>
      </c>
      <c r="O887" s="44">
        <f t="shared" si="119"/>
        <v>3498.18</v>
      </c>
      <c r="P887" s="45">
        <f t="shared" si="123"/>
        <v>34.738629592850046</v>
      </c>
      <c r="Q887" s="45">
        <f t="shared" si="120"/>
        <v>0.88242378378378372</v>
      </c>
      <c r="S887" s="51">
        <f t="shared" si="124"/>
        <v>18.175368898978441</v>
      </c>
    </row>
    <row r="888" spans="1:19" x14ac:dyDescent="0.25">
      <c r="A888" s="72">
        <f t="shared" si="122"/>
        <v>41044</v>
      </c>
      <c r="B888" s="73" t="s">
        <v>67</v>
      </c>
      <c r="C888" s="73" t="s">
        <v>246</v>
      </c>
      <c r="D888" s="73" t="s">
        <v>247</v>
      </c>
      <c r="E888" s="73" t="s">
        <v>275</v>
      </c>
      <c r="F888" s="73" t="s">
        <v>276</v>
      </c>
      <c r="G888" s="73" t="s">
        <v>34</v>
      </c>
      <c r="H888" t="s">
        <v>36</v>
      </c>
      <c r="I888">
        <v>626</v>
      </c>
      <c r="J888" s="43">
        <v>3074</v>
      </c>
      <c r="K888" s="16">
        <v>0.41</v>
      </c>
      <c r="L888" s="16">
        <f t="shared" si="116"/>
        <v>30.526315789473685</v>
      </c>
      <c r="M888" s="16">
        <f t="shared" si="117"/>
        <v>0.77542342342342341</v>
      </c>
      <c r="N888" s="44">
        <f t="shared" si="118"/>
        <v>256.65999999999997</v>
      </c>
      <c r="O888" s="44">
        <f t="shared" si="119"/>
        <v>3330.66</v>
      </c>
      <c r="P888" s="45">
        <f t="shared" si="123"/>
        <v>33.075074478649448</v>
      </c>
      <c r="Q888" s="45">
        <f t="shared" si="120"/>
        <v>0.84016648648648651</v>
      </c>
      <c r="S888" s="51">
        <f t="shared" si="124"/>
        <v>5.0807352300906716</v>
      </c>
    </row>
    <row r="889" spans="1:19" x14ac:dyDescent="0.25">
      <c r="A889" s="72">
        <f t="shared" si="122"/>
        <v>41044</v>
      </c>
      <c r="B889" s="73" t="s">
        <v>67</v>
      </c>
      <c r="C889" s="73" t="s">
        <v>246</v>
      </c>
      <c r="D889" s="73" t="s">
        <v>247</v>
      </c>
      <c r="E889" s="73" t="s">
        <v>263</v>
      </c>
      <c r="F889" s="73" t="s">
        <v>264</v>
      </c>
      <c r="G889" s="73" t="s">
        <v>34</v>
      </c>
      <c r="H889" t="s">
        <v>36</v>
      </c>
      <c r="I889">
        <v>1823</v>
      </c>
      <c r="J889" s="43">
        <v>4985</v>
      </c>
      <c r="K889" s="16">
        <v>0.41</v>
      </c>
      <c r="L889" s="16">
        <f t="shared" si="116"/>
        <v>49.503475670307843</v>
      </c>
      <c r="M889" s="16">
        <f t="shared" si="117"/>
        <v>1.2574774774774775</v>
      </c>
      <c r="N889" s="44">
        <f t="shared" si="118"/>
        <v>747.43</v>
      </c>
      <c r="O889" s="44">
        <f t="shared" si="119"/>
        <v>5732.43</v>
      </c>
      <c r="P889" s="45">
        <f t="shared" si="123"/>
        <v>56.925819265143993</v>
      </c>
      <c r="Q889" s="45">
        <f t="shared" si="120"/>
        <v>1.4460183783783784</v>
      </c>
      <c r="S889" s="51">
        <f t="shared" si="124"/>
        <v>13.591967518146198</v>
      </c>
    </row>
    <row r="890" spans="1:19" x14ac:dyDescent="0.25">
      <c r="A890" s="72">
        <f t="shared" si="122"/>
        <v>41044</v>
      </c>
      <c r="B890" s="73" t="s">
        <v>18</v>
      </c>
      <c r="C890" s="73" t="s">
        <v>250</v>
      </c>
      <c r="D890" s="73" t="s">
        <v>251</v>
      </c>
      <c r="E890" s="73" t="s">
        <v>265</v>
      </c>
      <c r="F890" s="73" t="s">
        <v>266</v>
      </c>
      <c r="G890" s="73" t="s">
        <v>34</v>
      </c>
      <c r="H890" t="s">
        <v>39</v>
      </c>
      <c r="I890">
        <v>1295</v>
      </c>
      <c r="J890" s="43">
        <v>3314</v>
      </c>
      <c r="K890" s="16">
        <v>0.3508</v>
      </c>
      <c r="L890" s="16">
        <f t="shared" si="116"/>
        <v>32.909632571996028</v>
      </c>
      <c r="M890" s="16">
        <f t="shared" si="117"/>
        <v>0.89567567567567563</v>
      </c>
      <c r="N890" s="44">
        <f t="shared" si="118"/>
        <v>454.286</v>
      </c>
      <c r="O890" s="44">
        <f t="shared" si="119"/>
        <v>3768.2860000000001</v>
      </c>
      <c r="P890" s="45">
        <f t="shared" si="123"/>
        <v>37.420913604766632</v>
      </c>
      <c r="Q890" s="45">
        <f t="shared" si="120"/>
        <v>1.0184556756756757</v>
      </c>
      <c r="S890" s="51">
        <f t="shared" si="124"/>
        <v>4.439694326442134</v>
      </c>
    </row>
    <row r="891" spans="1:19" x14ac:dyDescent="0.25">
      <c r="A891" s="72">
        <f t="shared" si="122"/>
        <v>41044</v>
      </c>
      <c r="B891" s="73" t="s">
        <v>18</v>
      </c>
      <c r="C891" s="73" t="s">
        <v>244</v>
      </c>
      <c r="D891" s="73" t="s">
        <v>245</v>
      </c>
      <c r="E891" s="73" t="s">
        <v>277</v>
      </c>
      <c r="F891" s="73" t="s">
        <v>278</v>
      </c>
      <c r="G891" s="73" t="s">
        <v>34</v>
      </c>
      <c r="H891" t="s">
        <v>38</v>
      </c>
      <c r="I891">
        <v>615</v>
      </c>
      <c r="J891" s="43">
        <v>3497</v>
      </c>
      <c r="K891" s="16">
        <v>0.54</v>
      </c>
      <c r="L891" s="16">
        <f t="shared" si="116"/>
        <v>34.726911618669313</v>
      </c>
      <c r="M891" s="16">
        <f t="shared" si="117"/>
        <v>0.94513513513513514</v>
      </c>
      <c r="N891" s="44">
        <f t="shared" si="118"/>
        <v>332.1</v>
      </c>
      <c r="O891" s="44">
        <f t="shared" si="119"/>
        <v>3829.1</v>
      </c>
      <c r="P891" s="45">
        <f t="shared" si="123"/>
        <v>38.024826216484605</v>
      </c>
      <c r="Q891" s="45">
        <f t="shared" si="120"/>
        <v>1.0348918918918919</v>
      </c>
      <c r="S891" s="51">
        <f t="shared" si="124"/>
        <v>19.056650705801893</v>
      </c>
    </row>
    <row r="892" spans="1:19" x14ac:dyDescent="0.25">
      <c r="A892" s="72">
        <f t="shared" si="122"/>
        <v>41044</v>
      </c>
      <c r="B892" s="73" t="s">
        <v>18</v>
      </c>
      <c r="C892" s="73" t="s">
        <v>248</v>
      </c>
      <c r="D892" s="73" t="s">
        <v>249</v>
      </c>
      <c r="E892" s="73" t="s">
        <v>268</v>
      </c>
      <c r="F892" s="73" t="s">
        <v>269</v>
      </c>
      <c r="G892" s="73" t="s">
        <v>34</v>
      </c>
      <c r="H892" t="s">
        <v>38</v>
      </c>
      <c r="I892">
        <v>872</v>
      </c>
      <c r="J892" s="43">
        <v>4453</v>
      </c>
      <c r="K892" s="16">
        <v>0.54</v>
      </c>
      <c r="L892" s="16">
        <f t="shared" si="116"/>
        <v>44.220456802383318</v>
      </c>
      <c r="M892" s="16">
        <f t="shared" si="117"/>
        <v>1.2035135135135135</v>
      </c>
      <c r="N892" s="44">
        <f t="shared" si="118"/>
        <v>470.88000000000005</v>
      </c>
      <c r="O892" s="44">
        <f t="shared" si="119"/>
        <v>4923.88</v>
      </c>
      <c r="P892" s="45">
        <f t="shared" si="123"/>
        <v>48.896524329692156</v>
      </c>
      <c r="Q892" s="45">
        <f t="shared" si="120"/>
        <v>1.3307783783783784</v>
      </c>
      <c r="S892" s="51">
        <f t="shared" si="124"/>
        <v>15.895268043760691</v>
      </c>
    </row>
    <row r="893" spans="1:19" x14ac:dyDescent="0.25">
      <c r="A893" s="72">
        <f t="shared" si="122"/>
        <v>41044</v>
      </c>
      <c r="B893" s="73" t="s">
        <v>18</v>
      </c>
      <c r="C893" s="73" t="s">
        <v>248</v>
      </c>
      <c r="D893" s="73" t="s">
        <v>249</v>
      </c>
      <c r="E893" s="73" t="s">
        <v>277</v>
      </c>
      <c r="F893" s="73" t="s">
        <v>278</v>
      </c>
      <c r="G893" s="73" t="s">
        <v>34</v>
      </c>
      <c r="H893" t="s">
        <v>38</v>
      </c>
      <c r="I893">
        <v>417</v>
      </c>
      <c r="J893" s="43">
        <v>3189</v>
      </c>
      <c r="K893" s="16">
        <v>0.54</v>
      </c>
      <c r="L893" s="16">
        <f t="shared" si="116"/>
        <v>31.668321747765638</v>
      </c>
      <c r="M893" s="16">
        <f t="shared" si="117"/>
        <v>0.86189189189189186</v>
      </c>
      <c r="N893" s="44">
        <f t="shared" si="118"/>
        <v>225.18</v>
      </c>
      <c r="O893" s="44">
        <f t="shared" si="119"/>
        <v>3414.18</v>
      </c>
      <c r="P893" s="45">
        <f t="shared" si="123"/>
        <v>33.90446871896723</v>
      </c>
      <c r="Q893" s="45">
        <f t="shared" si="120"/>
        <v>0.92275135135135133</v>
      </c>
      <c r="S893" s="51">
        <f t="shared" si="124"/>
        <v>21.364586443714551</v>
      </c>
    </row>
    <row r="894" spans="1:19" x14ac:dyDescent="0.25">
      <c r="A894" s="72">
        <f t="shared" si="122"/>
        <v>41044</v>
      </c>
      <c r="B894" s="73" t="s">
        <v>18</v>
      </c>
      <c r="C894" s="73" t="s">
        <v>242</v>
      </c>
      <c r="D894" s="73" t="s">
        <v>243</v>
      </c>
      <c r="E894" s="73" t="s">
        <v>265</v>
      </c>
      <c r="F894" s="73" t="s">
        <v>266</v>
      </c>
      <c r="G894" s="73" t="s">
        <v>34</v>
      </c>
      <c r="H894" t="s">
        <v>36</v>
      </c>
      <c r="I894">
        <v>1006</v>
      </c>
      <c r="J894" s="43">
        <v>3382</v>
      </c>
      <c r="K894" s="16">
        <v>0.41</v>
      </c>
      <c r="L894" s="16">
        <f t="shared" si="116"/>
        <v>33.584905660377359</v>
      </c>
      <c r="M894" s="16">
        <f t="shared" si="117"/>
        <v>0.91405405405405404</v>
      </c>
      <c r="N894" s="44">
        <f t="shared" si="118"/>
        <v>412.46</v>
      </c>
      <c r="O894" s="44">
        <f t="shared" si="119"/>
        <v>3794.46</v>
      </c>
      <c r="P894" s="45">
        <f t="shared" si="123"/>
        <v>37.680834160873879</v>
      </c>
      <c r="Q894" s="45">
        <f t="shared" si="120"/>
        <v>1.0255297297297297</v>
      </c>
      <c r="S894" s="51">
        <f t="shared" si="124"/>
        <v>7.5460147042984982</v>
      </c>
    </row>
    <row r="895" spans="1:19" x14ac:dyDescent="0.25">
      <c r="A895" s="72">
        <f t="shared" si="122"/>
        <v>41044</v>
      </c>
      <c r="B895" s="73" t="s">
        <v>0</v>
      </c>
      <c r="C895" s="73" t="s">
        <v>252</v>
      </c>
      <c r="D895" s="73" t="s">
        <v>117</v>
      </c>
      <c r="E895" s="73" t="s">
        <v>279</v>
      </c>
      <c r="F895" s="73" t="s">
        <v>280</v>
      </c>
      <c r="G895" s="73" t="s">
        <v>35</v>
      </c>
      <c r="H895" t="s">
        <v>37</v>
      </c>
      <c r="I895">
        <v>880</v>
      </c>
      <c r="J895" s="43">
        <v>3351</v>
      </c>
      <c r="K895" s="16">
        <v>0.41</v>
      </c>
      <c r="L895" s="16">
        <f t="shared" si="116"/>
        <v>33.277060575968221</v>
      </c>
      <c r="M895" s="16">
        <f t="shared" si="117"/>
        <v>0.90567567567567564</v>
      </c>
      <c r="N895" s="44">
        <f t="shared" si="118"/>
        <v>360.79999999999995</v>
      </c>
      <c r="O895" s="44">
        <f t="shared" si="119"/>
        <v>3711.8</v>
      </c>
      <c r="P895" s="45">
        <f t="shared" si="123"/>
        <v>36.85998013902681</v>
      </c>
      <c r="Q895" s="45">
        <f t="shared" si="120"/>
        <v>1.0031891891891893</v>
      </c>
      <c r="S895" s="51">
        <f t="shared" si="124"/>
        <v>4.3871983801113679</v>
      </c>
    </row>
    <row r="896" spans="1:19" x14ac:dyDescent="0.25">
      <c r="A896" s="72">
        <f t="shared" si="122"/>
        <v>41044</v>
      </c>
      <c r="B896" s="73" t="s">
        <v>0</v>
      </c>
      <c r="C896" s="73" t="s">
        <v>359</v>
      </c>
      <c r="D896" s="73" t="s">
        <v>235</v>
      </c>
      <c r="E896" s="73" t="s">
        <v>267</v>
      </c>
      <c r="F896" s="73" t="s">
        <v>241</v>
      </c>
      <c r="G896" s="73" t="s">
        <v>35</v>
      </c>
      <c r="H896" t="s">
        <v>37</v>
      </c>
      <c r="I896">
        <v>685</v>
      </c>
      <c r="J896" s="43">
        <v>3247</v>
      </c>
      <c r="K896" s="16">
        <v>0.41</v>
      </c>
      <c r="L896" s="16">
        <f t="shared" si="116"/>
        <v>32.244289970208541</v>
      </c>
      <c r="M896" s="16">
        <f t="shared" si="117"/>
        <v>0.8775675675675676</v>
      </c>
      <c r="N896" s="44">
        <f t="shared" si="118"/>
        <v>280.84999999999997</v>
      </c>
      <c r="O896" s="44">
        <f t="shared" si="119"/>
        <v>3527.85</v>
      </c>
      <c r="P896" s="45">
        <f t="shared" si="123"/>
        <v>35.033267130089371</v>
      </c>
      <c r="Q896" s="45">
        <f t="shared" si="120"/>
        <v>0.95347297297297295</v>
      </c>
      <c r="S896" s="51">
        <f t="shared" si="124"/>
        <v>4.0479561139621367</v>
      </c>
    </row>
    <row r="897" spans="1:19" x14ac:dyDescent="0.25">
      <c r="A897" s="72">
        <f t="shared" si="122"/>
        <v>41044</v>
      </c>
      <c r="B897" s="73" t="s">
        <v>0</v>
      </c>
      <c r="C897" s="73" t="s">
        <v>253</v>
      </c>
      <c r="D897" s="73" t="s">
        <v>243</v>
      </c>
      <c r="E897" s="73" t="s">
        <v>281</v>
      </c>
      <c r="F897" s="73" t="s">
        <v>282</v>
      </c>
      <c r="G897" s="73" t="s">
        <v>35</v>
      </c>
      <c r="H897" t="s">
        <v>38</v>
      </c>
      <c r="I897">
        <v>812</v>
      </c>
      <c r="J897" s="43">
        <v>3645</v>
      </c>
      <c r="K897" s="16">
        <v>0.54</v>
      </c>
      <c r="L897" s="16">
        <f t="shared" si="116"/>
        <v>36.196623634558094</v>
      </c>
      <c r="M897" s="16">
        <f t="shared" si="117"/>
        <v>0.98513513513513518</v>
      </c>
      <c r="N897" s="44">
        <f t="shared" si="118"/>
        <v>438.48</v>
      </c>
      <c r="O897" s="44">
        <f t="shared" si="119"/>
        <v>4083.48</v>
      </c>
      <c r="P897" s="45">
        <f t="shared" si="123"/>
        <v>40.550943396226415</v>
      </c>
      <c r="Q897" s="45">
        <f t="shared" si="120"/>
        <v>1.1036432432432433</v>
      </c>
      <c r="S897" s="51">
        <f t="shared" si="124"/>
        <v>5.061284977719227</v>
      </c>
    </row>
    <row r="898" spans="1:19" x14ac:dyDescent="0.25">
      <c r="A898" s="72">
        <f t="shared" si="122"/>
        <v>41044</v>
      </c>
      <c r="B898" s="73" t="s">
        <v>0</v>
      </c>
      <c r="C898" s="73" t="s">
        <v>236</v>
      </c>
      <c r="D898" s="73" t="s">
        <v>237</v>
      </c>
      <c r="E898" s="73" t="s">
        <v>279</v>
      </c>
      <c r="F898" s="73" t="s">
        <v>280</v>
      </c>
      <c r="G898" s="73" t="s">
        <v>35</v>
      </c>
      <c r="H898" t="s">
        <v>37</v>
      </c>
      <c r="I898">
        <v>1520</v>
      </c>
      <c r="J898" s="43">
        <v>4832</v>
      </c>
      <c r="K898" s="16">
        <v>0.41</v>
      </c>
      <c r="L898" s="16">
        <f t="shared" ref="L898:L961" si="125">J898/100.7</f>
        <v>47.984111221449851</v>
      </c>
      <c r="M898" s="16">
        <f t="shared" ref="M898:M961" si="126">IF(B898="corn",J898/(111*2000/56),J898/(111*2000/60))</f>
        <v>1.3059459459459459</v>
      </c>
      <c r="N898" s="44">
        <f t="shared" ref="N898:N961" si="127">I898*K898</f>
        <v>623.19999999999993</v>
      </c>
      <c r="O898" s="44">
        <f t="shared" ref="O898:O961" si="128">J898+N898</f>
        <v>5455.2</v>
      </c>
      <c r="P898" s="45">
        <f t="shared" si="123"/>
        <v>54.172790466732863</v>
      </c>
      <c r="Q898" s="45">
        <f t="shared" ref="Q898:Q961" si="129">IF(B898="corn",O898/(111*2000/56),O898/(111*2000/60))</f>
        <v>1.4743783783783784</v>
      </c>
      <c r="S898" s="51">
        <f t="shared" si="124"/>
        <v>3.9244075287662827</v>
      </c>
    </row>
    <row r="899" spans="1:19" x14ac:dyDescent="0.25">
      <c r="A899" s="72">
        <f t="shared" si="122"/>
        <v>41044</v>
      </c>
      <c r="B899" s="73" t="s">
        <v>0</v>
      </c>
      <c r="C899" s="73" t="s">
        <v>236</v>
      </c>
      <c r="D899" s="73" t="s">
        <v>237</v>
      </c>
      <c r="E899" s="73" t="s">
        <v>267</v>
      </c>
      <c r="F899" s="73" t="s">
        <v>241</v>
      </c>
      <c r="G899" s="73" t="s">
        <v>35</v>
      </c>
      <c r="H899" t="s">
        <v>37</v>
      </c>
      <c r="I899">
        <v>1583</v>
      </c>
      <c r="J899" s="43">
        <v>5854</v>
      </c>
      <c r="K899" s="16">
        <v>0.41</v>
      </c>
      <c r="L899" s="16">
        <f t="shared" si="125"/>
        <v>58.133068520357497</v>
      </c>
      <c r="M899" s="16">
        <f t="shared" si="126"/>
        <v>1.5821621621621622</v>
      </c>
      <c r="N899" s="44">
        <f t="shared" si="127"/>
        <v>649.03</v>
      </c>
      <c r="O899" s="44">
        <f t="shared" si="128"/>
        <v>6503.03</v>
      </c>
      <c r="P899" s="45">
        <f t="shared" si="123"/>
        <v>64.578252234359482</v>
      </c>
      <c r="Q899" s="45">
        <f t="shared" si="129"/>
        <v>1.7575756756756755</v>
      </c>
      <c r="S899" s="51">
        <f t="shared" si="124"/>
        <v>4.5859682078135844</v>
      </c>
    </row>
    <row r="900" spans="1:19" x14ac:dyDescent="0.25">
      <c r="A900" s="72">
        <f t="shared" si="122"/>
        <v>41044</v>
      </c>
      <c r="B900" s="73" t="s">
        <v>0</v>
      </c>
      <c r="C900" s="73" t="s">
        <v>358</v>
      </c>
      <c r="D900" s="73" t="s">
        <v>235</v>
      </c>
      <c r="E900" s="73" t="s">
        <v>279</v>
      </c>
      <c r="F900" s="73" t="s">
        <v>280</v>
      </c>
      <c r="G900" s="73" t="s">
        <v>35</v>
      </c>
      <c r="H900" t="s">
        <v>36</v>
      </c>
      <c r="I900">
        <v>1599</v>
      </c>
      <c r="J900" s="43">
        <v>4727</v>
      </c>
      <c r="K900" s="16">
        <v>0.41</v>
      </c>
      <c r="L900" s="16">
        <f t="shared" si="125"/>
        <v>46.941410129096326</v>
      </c>
      <c r="M900" s="16">
        <f t="shared" si="126"/>
        <v>1.2775675675675675</v>
      </c>
      <c r="N900" s="44">
        <f t="shared" si="127"/>
        <v>655.58999999999992</v>
      </c>
      <c r="O900" s="44">
        <f t="shared" si="128"/>
        <v>5382.59</v>
      </c>
      <c r="P900" s="45">
        <f t="shared" si="123"/>
        <v>53.451737835153921</v>
      </c>
      <c r="Q900" s="45">
        <f t="shared" si="129"/>
        <v>1.454754054054054</v>
      </c>
      <c r="S900" s="51">
        <f t="shared" si="124"/>
        <v>3.3001767540585369</v>
      </c>
    </row>
    <row r="901" spans="1:19" x14ac:dyDescent="0.25">
      <c r="A901" s="72">
        <f t="shared" si="122"/>
        <v>41044</v>
      </c>
      <c r="B901" s="73" t="s">
        <v>67</v>
      </c>
      <c r="C901" s="73" t="s">
        <v>250</v>
      </c>
      <c r="D901" s="73" t="s">
        <v>251</v>
      </c>
      <c r="E901" s="73" t="s">
        <v>279</v>
      </c>
      <c r="F901" s="73" t="s">
        <v>280</v>
      </c>
      <c r="G901" s="73" t="s">
        <v>35</v>
      </c>
      <c r="H901" t="s">
        <v>37</v>
      </c>
      <c r="I901">
        <v>1851</v>
      </c>
      <c r="J901" s="43">
        <v>4800</v>
      </c>
      <c r="K901" s="16">
        <v>0.41</v>
      </c>
      <c r="L901" s="16">
        <f t="shared" si="125"/>
        <v>47.666335650446868</v>
      </c>
      <c r="M901" s="16">
        <f t="shared" si="126"/>
        <v>1.2108108108108109</v>
      </c>
      <c r="N901" s="44">
        <f t="shared" si="127"/>
        <v>758.91</v>
      </c>
      <c r="O901" s="44">
        <f t="shared" si="128"/>
        <v>5558.91</v>
      </c>
      <c r="P901" s="45">
        <f t="shared" si="123"/>
        <v>55.202681231380332</v>
      </c>
      <c r="Q901" s="45">
        <f t="shared" si="129"/>
        <v>1.4022475675675676</v>
      </c>
      <c r="S901" s="51">
        <f t="shared" si="124"/>
        <v>3.9756020918905621</v>
      </c>
    </row>
    <row r="902" spans="1:19" x14ac:dyDescent="0.25">
      <c r="A902" s="72">
        <f t="shared" si="122"/>
        <v>41044</v>
      </c>
      <c r="B902" s="73" t="s">
        <v>67</v>
      </c>
      <c r="C902" s="73" t="s">
        <v>238</v>
      </c>
      <c r="D902" s="73" t="s">
        <v>239</v>
      </c>
      <c r="E902" s="73" t="s">
        <v>283</v>
      </c>
      <c r="F902" s="73" t="s">
        <v>284</v>
      </c>
      <c r="G902" s="73" t="s">
        <v>35</v>
      </c>
      <c r="H902" t="s">
        <v>37</v>
      </c>
      <c r="I902">
        <v>1695</v>
      </c>
      <c r="J902" s="43">
        <v>4760</v>
      </c>
      <c r="K902" s="16">
        <v>0.41</v>
      </c>
      <c r="L902" s="16">
        <f t="shared" si="125"/>
        <v>47.269116186693147</v>
      </c>
      <c r="M902" s="16">
        <f t="shared" si="126"/>
        <v>1.2007207207207207</v>
      </c>
      <c r="N902" s="44">
        <f t="shared" si="127"/>
        <v>694.94999999999993</v>
      </c>
      <c r="O902" s="44">
        <f t="shared" si="128"/>
        <v>5454.95</v>
      </c>
      <c r="P902" s="45">
        <f t="shared" si="123"/>
        <v>54.170307845084409</v>
      </c>
      <c r="Q902" s="45">
        <f t="shared" si="129"/>
        <v>1.3760234234234234</v>
      </c>
      <c r="S902" s="51">
        <f t="shared" si="124"/>
        <v>3.899851434231083</v>
      </c>
    </row>
    <row r="903" spans="1:19" x14ac:dyDescent="0.25">
      <c r="A903" s="72">
        <f t="shared" si="122"/>
        <v>41044</v>
      </c>
      <c r="B903" s="73" t="s">
        <v>67</v>
      </c>
      <c r="C903" s="73" t="s">
        <v>242</v>
      </c>
      <c r="D903" s="73" t="s">
        <v>243</v>
      </c>
      <c r="E903" s="73" t="s">
        <v>265</v>
      </c>
      <c r="F903" s="73" t="s">
        <v>266</v>
      </c>
      <c r="G903" s="73" t="s">
        <v>35</v>
      </c>
      <c r="H903" t="s">
        <v>36</v>
      </c>
      <c r="I903">
        <v>1006</v>
      </c>
      <c r="J903" s="43">
        <v>2857</v>
      </c>
      <c r="K903" s="16">
        <v>0.41</v>
      </c>
      <c r="L903" s="16">
        <f t="shared" si="125"/>
        <v>28.371400198609731</v>
      </c>
      <c r="M903" s="16">
        <f t="shared" si="126"/>
        <v>0.72068468468468472</v>
      </c>
      <c r="N903" s="44">
        <f t="shared" si="127"/>
        <v>412.46</v>
      </c>
      <c r="O903" s="44">
        <f t="shared" si="128"/>
        <v>3269.46</v>
      </c>
      <c r="P903" s="45">
        <f t="shared" si="123"/>
        <v>32.467328699106254</v>
      </c>
      <c r="Q903" s="45">
        <f t="shared" si="129"/>
        <v>0.8247286486486487</v>
      </c>
      <c r="S903" s="51">
        <f t="shared" si="124"/>
        <v>7.2228307567181238</v>
      </c>
    </row>
    <row r="904" spans="1:19" x14ac:dyDescent="0.25">
      <c r="A904" s="72">
        <f t="shared" si="122"/>
        <v>41044</v>
      </c>
      <c r="B904" s="73" t="s">
        <v>67</v>
      </c>
      <c r="C904" s="73" t="s">
        <v>254</v>
      </c>
      <c r="D904" s="73" t="s">
        <v>255</v>
      </c>
      <c r="E904" s="73" t="s">
        <v>267</v>
      </c>
      <c r="F904" s="73" t="s">
        <v>241</v>
      </c>
      <c r="G904" s="73" t="s">
        <v>35</v>
      </c>
      <c r="H904" t="s">
        <v>37</v>
      </c>
      <c r="I904">
        <v>988</v>
      </c>
      <c r="J904" s="43">
        <v>3310</v>
      </c>
      <c r="K904" s="16">
        <v>0.41</v>
      </c>
      <c r="L904" s="16">
        <f t="shared" si="125"/>
        <v>32.869910625620655</v>
      </c>
      <c r="M904" s="16">
        <f t="shared" si="126"/>
        <v>0.83495495495495498</v>
      </c>
      <c r="N904" s="44">
        <f t="shared" si="127"/>
        <v>405.08</v>
      </c>
      <c r="O904" s="44">
        <f t="shared" si="128"/>
        <v>3715.08</v>
      </c>
      <c r="P904" s="45">
        <f t="shared" si="123"/>
        <v>36.892552135054615</v>
      </c>
      <c r="Q904" s="45">
        <f t="shared" si="129"/>
        <v>0.93713729729729733</v>
      </c>
      <c r="S904" s="51">
        <f t="shared" si="124"/>
        <v>4.7776449087340023</v>
      </c>
    </row>
    <row r="905" spans="1:19" x14ac:dyDescent="0.25">
      <c r="A905" s="72">
        <f t="shared" si="122"/>
        <v>41044</v>
      </c>
      <c r="B905" s="73" t="s">
        <v>67</v>
      </c>
      <c r="C905" s="73" t="s">
        <v>246</v>
      </c>
      <c r="D905" s="73" t="s">
        <v>247</v>
      </c>
      <c r="E905" s="73" t="s">
        <v>240</v>
      </c>
      <c r="F905" s="73" t="s">
        <v>241</v>
      </c>
      <c r="G905" s="73" t="s">
        <v>35</v>
      </c>
      <c r="H905" t="s">
        <v>36</v>
      </c>
      <c r="I905">
        <v>787</v>
      </c>
      <c r="J905" s="43">
        <v>3430</v>
      </c>
      <c r="K905" s="16">
        <v>0.41</v>
      </c>
      <c r="L905" s="16">
        <f t="shared" si="125"/>
        <v>34.061569016881826</v>
      </c>
      <c r="M905" s="16">
        <f t="shared" si="126"/>
        <v>0.86522522522522527</v>
      </c>
      <c r="N905" s="44">
        <f t="shared" si="127"/>
        <v>322.66999999999996</v>
      </c>
      <c r="O905" s="44">
        <f t="shared" si="128"/>
        <v>3752.67</v>
      </c>
      <c r="P905" s="45">
        <f t="shared" si="123"/>
        <v>37.265839126117179</v>
      </c>
      <c r="Q905" s="45">
        <f t="shared" si="129"/>
        <v>0.94661945945945947</v>
      </c>
      <c r="S905" s="51">
        <f t="shared" si="124"/>
        <v>3.6308506319745693</v>
      </c>
    </row>
    <row r="906" spans="1:19" x14ac:dyDescent="0.25">
      <c r="A906" s="72">
        <f t="shared" si="122"/>
        <v>41044</v>
      </c>
      <c r="B906" s="73" t="s">
        <v>67</v>
      </c>
      <c r="C906" s="73" t="s">
        <v>250</v>
      </c>
      <c r="D906" s="73" t="s">
        <v>251</v>
      </c>
      <c r="E906" s="73" t="s">
        <v>283</v>
      </c>
      <c r="F906" s="73" t="s">
        <v>284</v>
      </c>
      <c r="G906" s="73" t="s">
        <v>35</v>
      </c>
      <c r="H906" t="s">
        <v>37</v>
      </c>
      <c r="I906">
        <v>1836</v>
      </c>
      <c r="J906" s="43">
        <v>4800</v>
      </c>
      <c r="K906" s="16">
        <v>0.41</v>
      </c>
      <c r="L906" s="16">
        <f t="shared" si="125"/>
        <v>47.666335650446868</v>
      </c>
      <c r="M906" s="16">
        <f t="shared" si="126"/>
        <v>1.2108108108108109</v>
      </c>
      <c r="N906" s="44">
        <f t="shared" si="127"/>
        <v>752.76</v>
      </c>
      <c r="O906" s="44">
        <f t="shared" si="128"/>
        <v>5552.76</v>
      </c>
      <c r="P906" s="45">
        <f t="shared" si="123"/>
        <v>55.141608738828204</v>
      </c>
      <c r="Q906" s="45">
        <f t="shared" si="129"/>
        <v>1.4006962162162162</v>
      </c>
      <c r="S906" s="51">
        <f t="shared" si="124"/>
        <v>3.9655792217129449</v>
      </c>
    </row>
    <row r="907" spans="1:19" x14ac:dyDescent="0.25">
      <c r="A907" s="72">
        <f t="shared" si="122"/>
        <v>41044</v>
      </c>
      <c r="B907" s="73" t="s">
        <v>67</v>
      </c>
      <c r="C907" s="73" t="s">
        <v>256</v>
      </c>
      <c r="D907" s="73" t="s">
        <v>247</v>
      </c>
      <c r="E907" s="73" t="s">
        <v>285</v>
      </c>
      <c r="F907" s="73" t="s">
        <v>264</v>
      </c>
      <c r="G907" s="73" t="s">
        <v>35</v>
      </c>
      <c r="H907" t="s">
        <v>37</v>
      </c>
      <c r="I907">
        <v>1899</v>
      </c>
      <c r="J907" s="43">
        <v>4200</v>
      </c>
      <c r="K907" s="16">
        <v>0.41</v>
      </c>
      <c r="L907" s="16">
        <f t="shared" si="125"/>
        <v>41.708043694141011</v>
      </c>
      <c r="M907" s="16">
        <f t="shared" si="126"/>
        <v>1.0594594594594595</v>
      </c>
      <c r="N907" s="44">
        <f t="shared" si="127"/>
        <v>778.58999999999992</v>
      </c>
      <c r="O907" s="44">
        <f t="shared" si="128"/>
        <v>4978.59</v>
      </c>
      <c r="P907" s="45">
        <f t="shared" si="123"/>
        <v>49.439821251241312</v>
      </c>
      <c r="Q907" s="45">
        <f t="shared" si="129"/>
        <v>1.2558605405405405</v>
      </c>
      <c r="S907" s="51">
        <f t="shared" si="124"/>
        <v>4.5123057157971491</v>
      </c>
    </row>
    <row r="908" spans="1:19" x14ac:dyDescent="0.25">
      <c r="A908" s="72">
        <f t="shared" si="122"/>
        <v>41044</v>
      </c>
      <c r="B908" s="73" t="s">
        <v>18</v>
      </c>
      <c r="C908" s="73" t="s">
        <v>238</v>
      </c>
      <c r="D908" s="73" t="s">
        <v>239</v>
      </c>
      <c r="E908" s="73" t="s">
        <v>283</v>
      </c>
      <c r="F908" s="73" t="s">
        <v>284</v>
      </c>
      <c r="G908" s="73" t="s">
        <v>35</v>
      </c>
      <c r="H908" t="s">
        <v>37</v>
      </c>
      <c r="I908">
        <v>1695</v>
      </c>
      <c r="J908" s="43">
        <v>5040</v>
      </c>
      <c r="K908" s="16">
        <v>0.41</v>
      </c>
      <c r="L908" s="16">
        <f t="shared" si="125"/>
        <v>50.049652432969211</v>
      </c>
      <c r="M908" s="16">
        <f t="shared" si="126"/>
        <v>1.3621621621621622</v>
      </c>
      <c r="N908" s="44">
        <f t="shared" si="127"/>
        <v>694.94999999999993</v>
      </c>
      <c r="O908" s="44">
        <f t="shared" si="128"/>
        <v>5734.95</v>
      </c>
      <c r="P908" s="45">
        <f t="shared" si="123"/>
        <v>56.950844091360473</v>
      </c>
      <c r="Q908" s="45">
        <f t="shared" si="129"/>
        <v>1.5499864864864865</v>
      </c>
      <c r="S908" s="51">
        <f t="shared" si="124"/>
        <v>5.2245789145352495</v>
      </c>
    </row>
    <row r="909" spans="1:19" x14ac:dyDescent="0.25">
      <c r="A909" s="72">
        <f t="shared" si="122"/>
        <v>41044</v>
      </c>
      <c r="B909" s="73" t="s">
        <v>18</v>
      </c>
      <c r="C909" s="73" t="s">
        <v>250</v>
      </c>
      <c r="D909" s="73" t="s">
        <v>251</v>
      </c>
      <c r="E909" s="73" t="s">
        <v>279</v>
      </c>
      <c r="F909" s="73" t="s">
        <v>280</v>
      </c>
      <c r="G909" s="73" t="s">
        <v>35</v>
      </c>
      <c r="H909" t="s">
        <v>37</v>
      </c>
      <c r="I909">
        <v>1851</v>
      </c>
      <c r="J909" s="43">
        <v>5030</v>
      </c>
      <c r="K909" s="16">
        <v>0.41</v>
      </c>
      <c r="L909" s="16">
        <f t="shared" si="125"/>
        <v>49.950347567030782</v>
      </c>
      <c r="M909" s="16">
        <f t="shared" si="126"/>
        <v>1.3594594594594596</v>
      </c>
      <c r="N909" s="44">
        <f t="shared" si="127"/>
        <v>758.91</v>
      </c>
      <c r="O909" s="44">
        <f t="shared" si="128"/>
        <v>5788.91</v>
      </c>
      <c r="P909" s="45">
        <f t="shared" si="123"/>
        <v>57.486693147964246</v>
      </c>
      <c r="Q909" s="45">
        <f t="shared" si="129"/>
        <v>1.5645702702702702</v>
      </c>
      <c r="S909" s="51">
        <f t="shared" si="124"/>
        <v>5.3226135114876172</v>
      </c>
    </row>
    <row r="910" spans="1:19" x14ac:dyDescent="0.25">
      <c r="A910" s="72">
        <f t="shared" si="122"/>
        <v>41044</v>
      </c>
      <c r="B910" s="73" t="s">
        <v>18</v>
      </c>
      <c r="C910" s="73" t="s">
        <v>257</v>
      </c>
      <c r="D910" s="73" t="s">
        <v>237</v>
      </c>
      <c r="E910" s="73" t="s">
        <v>283</v>
      </c>
      <c r="F910" s="73" t="s">
        <v>284</v>
      </c>
      <c r="G910" s="73" t="s">
        <v>35</v>
      </c>
      <c r="H910" t="s">
        <v>37</v>
      </c>
      <c r="I910">
        <v>1507</v>
      </c>
      <c r="J910" s="43">
        <v>4930</v>
      </c>
      <c r="K910" s="16">
        <v>0.41</v>
      </c>
      <c r="L910" s="16">
        <f t="shared" si="125"/>
        <v>48.957298907646475</v>
      </c>
      <c r="M910" s="16">
        <f t="shared" si="126"/>
        <v>1.3324324324324324</v>
      </c>
      <c r="N910" s="44">
        <f t="shared" si="127"/>
        <v>617.87</v>
      </c>
      <c r="O910" s="44">
        <f t="shared" si="128"/>
        <v>5547.87</v>
      </c>
      <c r="P910" s="45">
        <f t="shared" si="123"/>
        <v>55.093048659384309</v>
      </c>
      <c r="Q910" s="45">
        <f t="shared" si="129"/>
        <v>1.4994243243243244</v>
      </c>
      <c r="S910" s="51">
        <f t="shared" si="124"/>
        <v>5.2223604652044786</v>
      </c>
    </row>
    <row r="911" spans="1:19" x14ac:dyDescent="0.25">
      <c r="A911" s="72">
        <f t="shared" si="122"/>
        <v>41044</v>
      </c>
      <c r="B911" s="73" t="s">
        <v>18</v>
      </c>
      <c r="C911" s="73" t="s">
        <v>256</v>
      </c>
      <c r="D911" s="73" t="s">
        <v>247</v>
      </c>
      <c r="E911" s="73" t="s">
        <v>265</v>
      </c>
      <c r="F911" s="73" t="s">
        <v>266</v>
      </c>
      <c r="G911" s="73" t="s">
        <v>35</v>
      </c>
      <c r="H911" t="s">
        <v>36</v>
      </c>
      <c r="I911">
        <v>1160</v>
      </c>
      <c r="J911" s="43">
        <v>3710</v>
      </c>
      <c r="K911" s="16">
        <v>0.41</v>
      </c>
      <c r="L911" s="16">
        <f t="shared" si="125"/>
        <v>36.84210526315789</v>
      </c>
      <c r="M911" s="16">
        <f t="shared" si="126"/>
        <v>1.0027027027027027</v>
      </c>
      <c r="N911" s="44">
        <f t="shared" si="127"/>
        <v>475.59999999999997</v>
      </c>
      <c r="O911" s="44">
        <f t="shared" si="128"/>
        <v>4185.6000000000004</v>
      </c>
      <c r="P911" s="45">
        <f t="shared" si="123"/>
        <v>41.565044687189676</v>
      </c>
      <c r="Q911" s="45">
        <f t="shared" si="129"/>
        <v>1.1312432432432433</v>
      </c>
      <c r="S911" s="51">
        <f t="shared" si="124"/>
        <v>6.2550771730300658</v>
      </c>
    </row>
    <row r="912" spans="1:19" x14ac:dyDescent="0.25">
      <c r="A912" s="72">
        <f t="shared" si="122"/>
        <v>41044</v>
      </c>
      <c r="B912" s="73" t="s">
        <v>18</v>
      </c>
      <c r="C912" s="73" t="s">
        <v>244</v>
      </c>
      <c r="D912" s="73" t="s">
        <v>245</v>
      </c>
      <c r="E912" s="73" t="s">
        <v>277</v>
      </c>
      <c r="F912" s="73" t="s">
        <v>278</v>
      </c>
      <c r="G912" s="73" t="s">
        <v>35</v>
      </c>
      <c r="H912" t="s">
        <v>38</v>
      </c>
      <c r="I912">
        <v>615</v>
      </c>
      <c r="J912" s="43">
        <v>2672</v>
      </c>
      <c r="K912" s="16">
        <v>0.54</v>
      </c>
      <c r="L912" s="16">
        <f t="shared" si="125"/>
        <v>26.53426017874876</v>
      </c>
      <c r="M912" s="16">
        <f t="shared" si="126"/>
        <v>0.72216216216216211</v>
      </c>
      <c r="N912" s="44">
        <f t="shared" si="127"/>
        <v>332.1</v>
      </c>
      <c r="O912" s="44">
        <f t="shared" si="128"/>
        <v>3004.1</v>
      </c>
      <c r="P912" s="45">
        <f t="shared" si="123"/>
        <v>29.832174776564049</v>
      </c>
      <c r="Q912" s="45">
        <f t="shared" si="129"/>
        <v>0.81191891891891887</v>
      </c>
      <c r="S912" s="51">
        <f t="shared" si="124"/>
        <v>6.1069511161345069</v>
      </c>
    </row>
    <row r="913" spans="1:20" x14ac:dyDescent="0.25">
      <c r="A913" s="74">
        <f t="shared" si="122"/>
        <v>41044</v>
      </c>
      <c r="B913" s="75" t="s">
        <v>18</v>
      </c>
      <c r="C913" s="75" t="s">
        <v>258</v>
      </c>
      <c r="D913" s="75" t="s">
        <v>255</v>
      </c>
      <c r="E913" s="75" t="s">
        <v>279</v>
      </c>
      <c r="F913" s="75" t="s">
        <v>280</v>
      </c>
      <c r="G913" s="75" t="s">
        <v>35</v>
      </c>
      <c r="H913" s="76" t="s">
        <v>36</v>
      </c>
      <c r="I913" s="76">
        <v>1637</v>
      </c>
      <c r="J913" s="47">
        <v>5115</v>
      </c>
      <c r="K913" s="78">
        <v>0.41</v>
      </c>
      <c r="L913" s="78">
        <f t="shared" si="125"/>
        <v>50.79443892750745</v>
      </c>
      <c r="M913" s="78">
        <f t="shared" si="126"/>
        <v>1.3824324324324324</v>
      </c>
      <c r="N913" s="47">
        <f t="shared" si="127"/>
        <v>671.17</v>
      </c>
      <c r="O913" s="47">
        <f t="shared" si="128"/>
        <v>5786.17</v>
      </c>
      <c r="P913" s="48">
        <f t="shared" si="123"/>
        <v>57.45948361469712</v>
      </c>
      <c r="Q913" s="48">
        <f t="shared" si="129"/>
        <v>1.5638297297297297</v>
      </c>
      <c r="R913" s="76"/>
      <c r="S913" s="53">
        <f t="shared" si="124"/>
        <v>12.885679781648918</v>
      </c>
      <c r="T913" s="76"/>
    </row>
    <row r="914" spans="1:20" x14ac:dyDescent="0.25">
      <c r="A914" s="72">
        <f t="shared" si="122"/>
        <v>41075</v>
      </c>
      <c r="B914" s="73" t="s">
        <v>0</v>
      </c>
      <c r="C914" s="73" t="s">
        <v>359</v>
      </c>
      <c r="D914" s="73" t="s">
        <v>235</v>
      </c>
      <c r="E914" s="73" t="s">
        <v>260</v>
      </c>
      <c r="F914" s="73" t="s">
        <v>261</v>
      </c>
      <c r="G914" s="73" t="s">
        <v>34</v>
      </c>
      <c r="H914" t="s">
        <v>36</v>
      </c>
      <c r="I914">
        <v>506</v>
      </c>
      <c r="J914" s="43">
        <v>2992</v>
      </c>
      <c r="K914" s="16">
        <v>0.41</v>
      </c>
      <c r="L914" s="16">
        <f t="shared" si="125"/>
        <v>29.712015888778549</v>
      </c>
      <c r="M914" s="16">
        <f t="shared" si="126"/>
        <v>0.8086486486486486</v>
      </c>
      <c r="N914" s="44">
        <f t="shared" si="127"/>
        <v>207.45999999999998</v>
      </c>
      <c r="O914" s="44">
        <f t="shared" si="128"/>
        <v>3199.46</v>
      </c>
      <c r="P914" s="45">
        <f t="shared" si="123"/>
        <v>31.77219463753724</v>
      </c>
      <c r="Q914" s="45">
        <f t="shared" si="129"/>
        <v>0.86471891891891894</v>
      </c>
      <c r="S914" s="51">
        <f>((O914/O458)-1)*100</f>
        <v>0.15840220385674453</v>
      </c>
      <c r="T914" s="16">
        <f>AVERAGE(P838,P876,P914)</f>
        <v>31.721946375372394</v>
      </c>
    </row>
    <row r="915" spans="1:20" x14ac:dyDescent="0.25">
      <c r="A915" s="72">
        <f t="shared" si="122"/>
        <v>41075</v>
      </c>
      <c r="B915" s="73" t="s">
        <v>0</v>
      </c>
      <c r="C915" s="73" t="s">
        <v>236</v>
      </c>
      <c r="D915" s="73" t="s">
        <v>237</v>
      </c>
      <c r="E915" s="73" t="s">
        <v>262</v>
      </c>
      <c r="F915" s="73" t="s">
        <v>251</v>
      </c>
      <c r="G915" s="73" t="s">
        <v>34</v>
      </c>
      <c r="H915" t="s">
        <v>37</v>
      </c>
      <c r="I915">
        <v>298</v>
      </c>
      <c r="J915" s="43">
        <v>3260</v>
      </c>
      <c r="K915" s="16">
        <v>0.41</v>
      </c>
      <c r="L915" s="16">
        <f t="shared" si="125"/>
        <v>32.373386295928498</v>
      </c>
      <c r="M915" s="16">
        <f t="shared" si="126"/>
        <v>0.88108108108108107</v>
      </c>
      <c r="N915" s="44">
        <f t="shared" si="127"/>
        <v>122.17999999999999</v>
      </c>
      <c r="O915" s="44">
        <f t="shared" si="128"/>
        <v>3382.18</v>
      </c>
      <c r="P915" s="45">
        <f t="shared" si="123"/>
        <v>33.586693147964247</v>
      </c>
      <c r="Q915" s="45">
        <f t="shared" si="129"/>
        <v>0.91410270270270266</v>
      </c>
      <c r="S915" s="51">
        <f t="shared" ref="S915:S978" si="130">((O915/O459)-1)*100</f>
        <v>14.993200054399569</v>
      </c>
      <c r="T915" s="16">
        <f t="shared" ref="T915:T950" si="131">AVERAGE(P839,P877,P915)</f>
        <v>33.54723601456471</v>
      </c>
    </row>
    <row r="916" spans="1:20" x14ac:dyDescent="0.25">
      <c r="A916" s="72">
        <f t="shared" si="122"/>
        <v>41075</v>
      </c>
      <c r="B916" s="73" t="s">
        <v>0</v>
      </c>
      <c r="C916" s="73" t="s">
        <v>359</v>
      </c>
      <c r="D916" s="73" t="s">
        <v>235</v>
      </c>
      <c r="E916" s="73" t="s">
        <v>263</v>
      </c>
      <c r="F916" s="73" t="s">
        <v>264</v>
      </c>
      <c r="G916" s="73" t="s">
        <v>34</v>
      </c>
      <c r="H916" t="s">
        <v>37</v>
      </c>
      <c r="I916">
        <v>1530</v>
      </c>
      <c r="J916" s="43">
        <v>6026</v>
      </c>
      <c r="K916" s="16">
        <v>0.41</v>
      </c>
      <c r="L916" s="16">
        <f t="shared" si="125"/>
        <v>59.841112214498509</v>
      </c>
      <c r="M916" s="16">
        <f t="shared" si="126"/>
        <v>1.6286486486486487</v>
      </c>
      <c r="N916" s="44">
        <f t="shared" si="127"/>
        <v>627.29999999999995</v>
      </c>
      <c r="O916" s="44">
        <f t="shared" si="128"/>
        <v>6653.3</v>
      </c>
      <c r="P916" s="45">
        <f t="shared" si="123"/>
        <v>66.070506454816282</v>
      </c>
      <c r="Q916" s="45">
        <f t="shared" si="129"/>
        <v>1.7981891891891892</v>
      </c>
      <c r="S916" s="51">
        <f t="shared" si="130"/>
        <v>5.2404302435937966</v>
      </c>
      <c r="T916" s="16">
        <f t="shared" si="131"/>
        <v>65.000662032439593</v>
      </c>
    </row>
    <row r="917" spans="1:20" x14ac:dyDescent="0.25">
      <c r="A917" s="72">
        <f t="shared" si="122"/>
        <v>41075</v>
      </c>
      <c r="B917" s="73" t="s">
        <v>0</v>
      </c>
      <c r="C917" s="73" t="s">
        <v>359</v>
      </c>
      <c r="D917" s="73" t="s">
        <v>235</v>
      </c>
      <c r="E917" s="73" t="s">
        <v>265</v>
      </c>
      <c r="F917" s="73" t="s">
        <v>266</v>
      </c>
      <c r="G917" s="73" t="s">
        <v>34</v>
      </c>
      <c r="H917" t="s">
        <v>36</v>
      </c>
      <c r="I917">
        <v>890</v>
      </c>
      <c r="J917" s="43">
        <v>3645</v>
      </c>
      <c r="K917" s="16">
        <v>0.41</v>
      </c>
      <c r="L917" s="16">
        <f t="shared" si="125"/>
        <v>36.196623634558094</v>
      </c>
      <c r="M917" s="16">
        <f t="shared" si="126"/>
        <v>0.98513513513513518</v>
      </c>
      <c r="N917" s="44">
        <f t="shared" si="127"/>
        <v>364.9</v>
      </c>
      <c r="O917" s="44">
        <f t="shared" si="128"/>
        <v>4009.9</v>
      </c>
      <c r="P917" s="45">
        <f t="shared" si="123"/>
        <v>39.820258192651437</v>
      </c>
      <c r="Q917" s="45">
        <f t="shared" si="129"/>
        <v>1.0837567567567568</v>
      </c>
      <c r="S917" s="51">
        <f t="shared" si="130"/>
        <v>4.2073804573804496</v>
      </c>
      <c r="T917" s="16">
        <f t="shared" si="131"/>
        <v>38.718967229394238</v>
      </c>
    </row>
    <row r="918" spans="1:20" x14ac:dyDescent="0.25">
      <c r="A918" s="72">
        <f t="shared" si="122"/>
        <v>41075</v>
      </c>
      <c r="B918" s="73" t="s">
        <v>0</v>
      </c>
      <c r="C918" s="73" t="s">
        <v>238</v>
      </c>
      <c r="D918" s="73" t="s">
        <v>239</v>
      </c>
      <c r="E918" s="73" t="s">
        <v>267</v>
      </c>
      <c r="F918" s="73" t="s">
        <v>241</v>
      </c>
      <c r="G918" s="73" t="s">
        <v>34</v>
      </c>
      <c r="H918" t="s">
        <v>37</v>
      </c>
      <c r="I918">
        <v>1256</v>
      </c>
      <c r="J918" s="43">
        <v>5573</v>
      </c>
      <c r="K918" s="16">
        <v>0.41</v>
      </c>
      <c r="L918" s="16">
        <f t="shared" si="125"/>
        <v>55.342601787487588</v>
      </c>
      <c r="M918" s="16">
        <f t="shared" si="126"/>
        <v>1.5062162162162163</v>
      </c>
      <c r="N918" s="44">
        <f t="shared" si="127"/>
        <v>514.95999999999992</v>
      </c>
      <c r="O918" s="44">
        <f t="shared" si="128"/>
        <v>6087.96</v>
      </c>
      <c r="P918" s="45">
        <f t="shared" si="123"/>
        <v>60.456405163853027</v>
      </c>
      <c r="Q918" s="45">
        <f t="shared" si="129"/>
        <v>1.6453945945945947</v>
      </c>
      <c r="S918" s="51">
        <f t="shared" si="130"/>
        <v>2.9693525471889748</v>
      </c>
      <c r="T918" s="16">
        <f t="shared" si="131"/>
        <v>60.290102615028133</v>
      </c>
    </row>
    <row r="919" spans="1:20" x14ac:dyDescent="0.25">
      <c r="A919" s="72">
        <f t="shared" si="122"/>
        <v>41075</v>
      </c>
      <c r="B919" s="73" t="s">
        <v>0</v>
      </c>
      <c r="C919" s="73" t="s">
        <v>358</v>
      </c>
      <c r="D919" s="73" t="s">
        <v>235</v>
      </c>
      <c r="E919" s="73" t="s">
        <v>267</v>
      </c>
      <c r="F919" s="73" t="s">
        <v>241</v>
      </c>
      <c r="G919" s="73" t="s">
        <v>34</v>
      </c>
      <c r="H919" t="s">
        <v>36</v>
      </c>
      <c r="I919">
        <v>975</v>
      </c>
      <c r="J919" s="43">
        <v>3912</v>
      </c>
      <c r="K919" s="16">
        <v>0.41</v>
      </c>
      <c r="L919" s="16">
        <f t="shared" si="125"/>
        <v>38.848063555114202</v>
      </c>
      <c r="M919" s="16">
        <f t="shared" si="126"/>
        <v>1.0572972972972974</v>
      </c>
      <c r="N919" s="44">
        <f t="shared" si="127"/>
        <v>399.75</v>
      </c>
      <c r="O919" s="44">
        <f t="shared" si="128"/>
        <v>4311.75</v>
      </c>
      <c r="P919" s="45">
        <f t="shared" si="123"/>
        <v>42.817775571002976</v>
      </c>
      <c r="Q919" s="45">
        <f t="shared" si="129"/>
        <v>1.1653378378378378</v>
      </c>
      <c r="S919" s="51">
        <f t="shared" si="130"/>
        <v>3.8975903614457907</v>
      </c>
      <c r="T919" s="16">
        <f t="shared" si="131"/>
        <v>41.714664018536915</v>
      </c>
    </row>
    <row r="920" spans="1:20" x14ac:dyDescent="0.25">
      <c r="A920" s="72">
        <f t="shared" si="122"/>
        <v>41075</v>
      </c>
      <c r="B920" s="73" t="s">
        <v>0</v>
      </c>
      <c r="C920" s="73" t="s">
        <v>240</v>
      </c>
      <c r="D920" s="73" t="s">
        <v>241</v>
      </c>
      <c r="E920" s="73" t="s">
        <v>263</v>
      </c>
      <c r="F920" s="73" t="s">
        <v>264</v>
      </c>
      <c r="G920" s="73" t="s">
        <v>34</v>
      </c>
      <c r="H920" t="s">
        <v>36</v>
      </c>
      <c r="I920">
        <v>1357</v>
      </c>
      <c r="J920" s="43">
        <v>4112</v>
      </c>
      <c r="K920" s="16">
        <v>0.41</v>
      </c>
      <c r="L920" s="16">
        <f t="shared" si="125"/>
        <v>40.834160873882816</v>
      </c>
      <c r="M920" s="16">
        <f t="shared" si="126"/>
        <v>1.1113513513513513</v>
      </c>
      <c r="N920" s="44">
        <f t="shared" si="127"/>
        <v>556.37</v>
      </c>
      <c r="O920" s="44">
        <f t="shared" si="128"/>
        <v>4668.37</v>
      </c>
      <c r="P920" s="45">
        <f t="shared" si="123"/>
        <v>46.359185700099303</v>
      </c>
      <c r="Q920" s="45">
        <f t="shared" si="129"/>
        <v>1.2617216216216216</v>
      </c>
      <c r="S920" s="51">
        <f t="shared" si="130"/>
        <v>3.7000755253454143</v>
      </c>
      <c r="T920" s="16">
        <f t="shared" si="131"/>
        <v>45.211519364448861</v>
      </c>
    </row>
    <row r="921" spans="1:20" x14ac:dyDescent="0.25">
      <c r="A921" s="72">
        <f t="shared" si="122"/>
        <v>41075</v>
      </c>
      <c r="B921" s="73" t="s">
        <v>67</v>
      </c>
      <c r="C921" s="73" t="s">
        <v>242</v>
      </c>
      <c r="D921" s="73" t="s">
        <v>243</v>
      </c>
      <c r="E921" s="73" t="s">
        <v>265</v>
      </c>
      <c r="F921" s="73" t="s">
        <v>266</v>
      </c>
      <c r="G921" s="73" t="s">
        <v>34</v>
      </c>
      <c r="H921" t="s">
        <v>36</v>
      </c>
      <c r="I921">
        <v>1006</v>
      </c>
      <c r="J921" s="43">
        <v>3038</v>
      </c>
      <c r="K921" s="16">
        <v>0.41</v>
      </c>
      <c r="L921" s="16">
        <f t="shared" si="125"/>
        <v>30.168818272095333</v>
      </c>
      <c r="M921" s="16">
        <f t="shared" si="126"/>
        <v>0.76634234234234233</v>
      </c>
      <c r="N921" s="44">
        <f t="shared" si="127"/>
        <v>412.46</v>
      </c>
      <c r="O921" s="44">
        <f t="shared" si="128"/>
        <v>3450.46</v>
      </c>
      <c r="P921" s="45">
        <f t="shared" si="123"/>
        <v>34.264746772591856</v>
      </c>
      <c r="Q921" s="45">
        <f t="shared" si="129"/>
        <v>0.87038630630630631</v>
      </c>
      <c r="S921" s="51">
        <f t="shared" si="130"/>
        <v>7.3438277750124348</v>
      </c>
      <c r="T921" s="16">
        <f t="shared" si="131"/>
        <v>34.164846077457788</v>
      </c>
    </row>
    <row r="922" spans="1:20" x14ac:dyDescent="0.25">
      <c r="A922" s="72">
        <f t="shared" si="122"/>
        <v>41075</v>
      </c>
      <c r="B922" s="73" t="s">
        <v>67</v>
      </c>
      <c r="C922" s="73" t="s">
        <v>244</v>
      </c>
      <c r="D922" s="73" t="s">
        <v>245</v>
      </c>
      <c r="E922" s="73" t="s">
        <v>268</v>
      </c>
      <c r="F922" s="73" t="s">
        <v>269</v>
      </c>
      <c r="G922" s="73" t="s">
        <v>34</v>
      </c>
      <c r="H922" t="s">
        <v>38</v>
      </c>
      <c r="I922">
        <v>866</v>
      </c>
      <c r="J922" s="43">
        <v>4382</v>
      </c>
      <c r="K922" s="16">
        <v>0.53</v>
      </c>
      <c r="L922" s="16">
        <f t="shared" si="125"/>
        <v>43.515392254220458</v>
      </c>
      <c r="M922" s="16">
        <f t="shared" si="126"/>
        <v>1.1053693693693694</v>
      </c>
      <c r="N922" s="44">
        <f t="shared" si="127"/>
        <v>458.98</v>
      </c>
      <c r="O922" s="44">
        <f t="shared" si="128"/>
        <v>4840.9799999999996</v>
      </c>
      <c r="P922" s="45">
        <f t="shared" si="123"/>
        <v>48.07328699106256</v>
      </c>
      <c r="Q922" s="45">
        <f t="shared" si="129"/>
        <v>1.2211481081081079</v>
      </c>
      <c r="S922" s="51">
        <f t="shared" si="130"/>
        <v>14.97890896653935</v>
      </c>
      <c r="T922" s="16">
        <f t="shared" si="131"/>
        <v>47.987288977159885</v>
      </c>
    </row>
    <row r="923" spans="1:20" x14ac:dyDescent="0.25">
      <c r="A923" s="72">
        <f t="shared" si="122"/>
        <v>41075</v>
      </c>
      <c r="B923" s="73" t="s">
        <v>67</v>
      </c>
      <c r="C923" s="73" t="s">
        <v>246</v>
      </c>
      <c r="D923" s="73" t="s">
        <v>247</v>
      </c>
      <c r="E923" s="73" t="s">
        <v>270</v>
      </c>
      <c r="F923" s="73" t="s">
        <v>247</v>
      </c>
      <c r="G923" s="73" t="s">
        <v>34</v>
      </c>
      <c r="H923" t="s">
        <v>36</v>
      </c>
      <c r="I923">
        <v>213</v>
      </c>
      <c r="J923" s="43">
        <v>1934</v>
      </c>
      <c r="K923" s="16">
        <v>0.41</v>
      </c>
      <c r="L923" s="16">
        <f t="shared" si="125"/>
        <v>19.20556107249255</v>
      </c>
      <c r="M923" s="16">
        <f t="shared" si="126"/>
        <v>0.48785585585585589</v>
      </c>
      <c r="N923" s="44">
        <f t="shared" si="127"/>
        <v>87.33</v>
      </c>
      <c r="O923" s="44">
        <f t="shared" si="128"/>
        <v>2021.33</v>
      </c>
      <c r="P923" s="45">
        <f t="shared" si="123"/>
        <v>20.072790466732869</v>
      </c>
      <c r="Q923" s="45">
        <f t="shared" si="129"/>
        <v>0.50988504504504506</v>
      </c>
      <c r="S923" s="51">
        <f t="shared" si="130"/>
        <v>4.8298931646094667</v>
      </c>
      <c r="T923" s="16">
        <f t="shared" si="131"/>
        <v>20.051638530287985</v>
      </c>
    </row>
    <row r="924" spans="1:20" x14ac:dyDescent="0.25">
      <c r="A924" s="72">
        <f t="shared" si="122"/>
        <v>41075</v>
      </c>
      <c r="B924" s="73" t="s">
        <v>67</v>
      </c>
      <c r="C924" s="73" t="s">
        <v>248</v>
      </c>
      <c r="D924" s="73" t="s">
        <v>249</v>
      </c>
      <c r="E924" s="73" t="s">
        <v>271</v>
      </c>
      <c r="F924" s="73" t="s">
        <v>272</v>
      </c>
      <c r="G924" s="73" t="s">
        <v>34</v>
      </c>
      <c r="H924" t="s">
        <v>38</v>
      </c>
      <c r="I924">
        <v>650</v>
      </c>
      <c r="J924" s="43">
        <v>3821</v>
      </c>
      <c r="K924" s="16">
        <v>0.53</v>
      </c>
      <c r="L924" s="16">
        <f t="shared" si="125"/>
        <v>37.944389275074478</v>
      </c>
      <c r="M924" s="16">
        <f t="shared" si="126"/>
        <v>0.96385585585585587</v>
      </c>
      <c r="N924" s="44">
        <f t="shared" si="127"/>
        <v>344.5</v>
      </c>
      <c r="O924" s="44">
        <f t="shared" si="128"/>
        <v>4165.5</v>
      </c>
      <c r="P924" s="45">
        <f t="shared" si="123"/>
        <v>41.365441906653423</v>
      </c>
      <c r="Q924" s="45">
        <f t="shared" si="129"/>
        <v>1.0507567567567568</v>
      </c>
      <c r="S924" s="51">
        <f t="shared" si="130"/>
        <v>17.869269949066215</v>
      </c>
      <c r="T924" s="16">
        <f t="shared" si="131"/>
        <v>41.300893743793445</v>
      </c>
    </row>
    <row r="925" spans="1:20" x14ac:dyDescent="0.25">
      <c r="A925" s="72">
        <f t="shared" si="122"/>
        <v>41075</v>
      </c>
      <c r="B925" s="73" t="s">
        <v>67</v>
      </c>
      <c r="C925" s="73" t="s">
        <v>248</v>
      </c>
      <c r="D925" s="73" t="s">
        <v>249</v>
      </c>
      <c r="E925" s="73" t="s">
        <v>273</v>
      </c>
      <c r="F925" s="73" t="s">
        <v>274</v>
      </c>
      <c r="G925" s="73" t="s">
        <v>34</v>
      </c>
      <c r="H925" t="s">
        <v>38</v>
      </c>
      <c r="I925">
        <v>417</v>
      </c>
      <c r="J925" s="43">
        <v>3273</v>
      </c>
      <c r="K925" s="16">
        <v>0.53</v>
      </c>
      <c r="L925" s="16">
        <f t="shared" si="125"/>
        <v>32.502482621648461</v>
      </c>
      <c r="M925" s="16">
        <f t="shared" si="126"/>
        <v>0.82562162162162167</v>
      </c>
      <c r="N925" s="44">
        <f t="shared" si="127"/>
        <v>221.01000000000002</v>
      </c>
      <c r="O925" s="44">
        <f t="shared" si="128"/>
        <v>3494.01</v>
      </c>
      <c r="P925" s="45">
        <f t="shared" si="123"/>
        <v>34.697219463753726</v>
      </c>
      <c r="Q925" s="45">
        <f t="shared" si="129"/>
        <v>0.88137189189189191</v>
      </c>
      <c r="S925" s="51">
        <f t="shared" si="130"/>
        <v>17.373120490184224</v>
      </c>
      <c r="T925" s="16">
        <f t="shared" si="131"/>
        <v>34.655809334657398</v>
      </c>
    </row>
    <row r="926" spans="1:20" x14ac:dyDescent="0.25">
      <c r="A926" s="72">
        <f t="shared" si="122"/>
        <v>41075</v>
      </c>
      <c r="B926" s="73" t="s">
        <v>67</v>
      </c>
      <c r="C926" s="73" t="s">
        <v>246</v>
      </c>
      <c r="D926" s="73" t="s">
        <v>247</v>
      </c>
      <c r="E926" s="73" t="s">
        <v>275</v>
      </c>
      <c r="F926" s="73" t="s">
        <v>276</v>
      </c>
      <c r="G926" s="73" t="s">
        <v>34</v>
      </c>
      <c r="H926" t="s">
        <v>36</v>
      </c>
      <c r="I926">
        <v>626</v>
      </c>
      <c r="J926" s="43">
        <v>3074</v>
      </c>
      <c r="K926" s="16">
        <v>0.41</v>
      </c>
      <c r="L926" s="16">
        <f t="shared" si="125"/>
        <v>30.526315789473685</v>
      </c>
      <c r="M926" s="16">
        <f t="shared" si="126"/>
        <v>0.77542342342342341</v>
      </c>
      <c r="N926" s="44">
        <f t="shared" si="127"/>
        <v>256.65999999999997</v>
      </c>
      <c r="O926" s="44">
        <f t="shared" si="128"/>
        <v>3330.66</v>
      </c>
      <c r="P926" s="45">
        <f t="shared" si="123"/>
        <v>33.075074478649448</v>
      </c>
      <c r="Q926" s="45">
        <f t="shared" si="129"/>
        <v>0.84016648648648651</v>
      </c>
      <c r="S926" s="51">
        <f t="shared" si="130"/>
        <v>4.4617990214527614</v>
      </c>
      <c r="T926" s="16">
        <f t="shared" si="131"/>
        <v>33.01290963257199</v>
      </c>
    </row>
    <row r="927" spans="1:20" x14ac:dyDescent="0.25">
      <c r="A927" s="72">
        <f t="shared" si="122"/>
        <v>41075</v>
      </c>
      <c r="B927" s="73" t="s">
        <v>67</v>
      </c>
      <c r="C927" s="73" t="s">
        <v>246</v>
      </c>
      <c r="D927" s="73" t="s">
        <v>247</v>
      </c>
      <c r="E927" s="73" t="s">
        <v>263</v>
      </c>
      <c r="F927" s="73" t="s">
        <v>264</v>
      </c>
      <c r="G927" s="73" t="s">
        <v>34</v>
      </c>
      <c r="H927" t="s">
        <v>36</v>
      </c>
      <c r="I927">
        <v>1823</v>
      </c>
      <c r="J927" s="43">
        <v>4985</v>
      </c>
      <c r="K927" s="16">
        <v>0.41</v>
      </c>
      <c r="L927" s="16">
        <f t="shared" si="125"/>
        <v>49.503475670307843</v>
      </c>
      <c r="M927" s="16">
        <f t="shared" si="126"/>
        <v>1.2574774774774775</v>
      </c>
      <c r="N927" s="44">
        <f t="shared" si="127"/>
        <v>747.43</v>
      </c>
      <c r="O927" s="44">
        <f t="shared" si="128"/>
        <v>5732.43</v>
      </c>
      <c r="P927" s="45">
        <f t="shared" si="123"/>
        <v>56.925819265143993</v>
      </c>
      <c r="Q927" s="45">
        <f t="shared" si="129"/>
        <v>1.4460183783783784</v>
      </c>
      <c r="S927" s="51">
        <f t="shared" si="130"/>
        <v>3.0234355343086161</v>
      </c>
      <c r="T927" s="16">
        <f t="shared" si="131"/>
        <v>56.744786494538232</v>
      </c>
    </row>
    <row r="928" spans="1:20" x14ac:dyDescent="0.25">
      <c r="A928" s="72">
        <f t="shared" si="122"/>
        <v>41075</v>
      </c>
      <c r="B928" s="73" t="s">
        <v>18</v>
      </c>
      <c r="C928" s="73" t="s">
        <v>250</v>
      </c>
      <c r="D928" s="73" t="s">
        <v>251</v>
      </c>
      <c r="E928" s="73" t="s">
        <v>265</v>
      </c>
      <c r="F928" s="73" t="s">
        <v>266</v>
      </c>
      <c r="G928" s="73" t="s">
        <v>34</v>
      </c>
      <c r="H928" t="s">
        <v>39</v>
      </c>
      <c r="I928">
        <v>1295</v>
      </c>
      <c r="J928" s="43">
        <v>3249</v>
      </c>
      <c r="K928" s="16">
        <v>0.3508</v>
      </c>
      <c r="L928" s="16">
        <f t="shared" si="125"/>
        <v>32.264150943396224</v>
      </c>
      <c r="M928" s="16">
        <f t="shared" si="126"/>
        <v>0.87810810810810813</v>
      </c>
      <c r="N928" s="44">
        <f t="shared" si="127"/>
        <v>454.286</v>
      </c>
      <c r="O928" s="44">
        <f t="shared" si="128"/>
        <v>3703.2860000000001</v>
      </c>
      <c r="P928" s="45">
        <f t="shared" si="123"/>
        <v>36.775431976166828</v>
      </c>
      <c r="Q928" s="45">
        <f t="shared" si="129"/>
        <v>1.000888108108108</v>
      </c>
      <c r="S928" s="51">
        <f t="shared" si="130"/>
        <v>4.956717554320389</v>
      </c>
      <c r="T928" s="16">
        <f t="shared" si="131"/>
        <v>36.834035087719293</v>
      </c>
    </row>
    <row r="929" spans="1:20" x14ac:dyDescent="0.25">
      <c r="A929" s="72">
        <f t="shared" si="122"/>
        <v>41075</v>
      </c>
      <c r="B929" s="73" t="s">
        <v>18</v>
      </c>
      <c r="C929" s="73" t="s">
        <v>244</v>
      </c>
      <c r="D929" s="73" t="s">
        <v>245</v>
      </c>
      <c r="E929" s="73" t="s">
        <v>277</v>
      </c>
      <c r="F929" s="73" t="s">
        <v>278</v>
      </c>
      <c r="G929" s="73" t="s">
        <v>34</v>
      </c>
      <c r="H929" t="s">
        <v>38</v>
      </c>
      <c r="I929">
        <v>615</v>
      </c>
      <c r="J929" s="43">
        <v>3497</v>
      </c>
      <c r="K929" s="16">
        <v>0.53</v>
      </c>
      <c r="L929" s="16">
        <f t="shared" si="125"/>
        <v>34.726911618669313</v>
      </c>
      <c r="M929" s="16">
        <f t="shared" si="126"/>
        <v>0.94513513513513514</v>
      </c>
      <c r="N929" s="44">
        <f t="shared" si="127"/>
        <v>325.95</v>
      </c>
      <c r="O929" s="44">
        <f t="shared" si="128"/>
        <v>3822.95</v>
      </c>
      <c r="P929" s="45">
        <f t="shared" si="123"/>
        <v>37.96375372393247</v>
      </c>
      <c r="Q929" s="45">
        <f t="shared" si="129"/>
        <v>1.0332297297297297</v>
      </c>
      <c r="S929" s="51">
        <f t="shared" si="130"/>
        <v>17.963157245124648</v>
      </c>
      <c r="T929" s="16">
        <f t="shared" si="131"/>
        <v>37.902681231380335</v>
      </c>
    </row>
    <row r="930" spans="1:20" x14ac:dyDescent="0.25">
      <c r="A930" s="72">
        <f t="shared" si="122"/>
        <v>41075</v>
      </c>
      <c r="B930" s="73" t="s">
        <v>18</v>
      </c>
      <c r="C930" s="73" t="s">
        <v>248</v>
      </c>
      <c r="D930" s="73" t="s">
        <v>249</v>
      </c>
      <c r="E930" s="73" t="s">
        <v>268</v>
      </c>
      <c r="F930" s="73" t="s">
        <v>269</v>
      </c>
      <c r="G930" s="73" t="s">
        <v>34</v>
      </c>
      <c r="H930" t="s">
        <v>38</v>
      </c>
      <c r="I930">
        <v>872</v>
      </c>
      <c r="J930" s="43">
        <v>4453</v>
      </c>
      <c r="K930" s="16">
        <v>0.53</v>
      </c>
      <c r="L930" s="16">
        <f t="shared" si="125"/>
        <v>44.220456802383318</v>
      </c>
      <c r="M930" s="16">
        <f t="shared" si="126"/>
        <v>1.2035135135135135</v>
      </c>
      <c r="N930" s="44">
        <f t="shared" si="127"/>
        <v>462.16</v>
      </c>
      <c r="O930" s="44">
        <f t="shared" si="128"/>
        <v>4915.16</v>
      </c>
      <c r="P930" s="45">
        <f t="shared" si="123"/>
        <v>48.809930486593842</v>
      </c>
      <c r="Q930" s="45">
        <f t="shared" si="129"/>
        <v>1.3284216216216216</v>
      </c>
      <c r="S930" s="51">
        <f t="shared" si="130"/>
        <v>14.747959583885862</v>
      </c>
      <c r="T930" s="16">
        <f t="shared" si="131"/>
        <v>48.723336643495522</v>
      </c>
    </row>
    <row r="931" spans="1:20" x14ac:dyDescent="0.25">
      <c r="A931" s="72">
        <f t="shared" si="122"/>
        <v>41075</v>
      </c>
      <c r="B931" s="73" t="s">
        <v>18</v>
      </c>
      <c r="C931" s="73" t="s">
        <v>248</v>
      </c>
      <c r="D931" s="73" t="s">
        <v>249</v>
      </c>
      <c r="E931" s="73" t="s">
        <v>277</v>
      </c>
      <c r="F931" s="73" t="s">
        <v>278</v>
      </c>
      <c r="G931" s="73" t="s">
        <v>34</v>
      </c>
      <c r="H931" t="s">
        <v>38</v>
      </c>
      <c r="I931">
        <v>417</v>
      </c>
      <c r="J931" s="43">
        <v>3189</v>
      </c>
      <c r="K931" s="16">
        <v>0.53</v>
      </c>
      <c r="L931" s="16">
        <f t="shared" si="125"/>
        <v>31.668321747765638</v>
      </c>
      <c r="M931" s="16">
        <f t="shared" si="126"/>
        <v>0.86189189189189186</v>
      </c>
      <c r="N931" s="44">
        <f t="shared" si="127"/>
        <v>221.01000000000002</v>
      </c>
      <c r="O931" s="44">
        <f t="shared" si="128"/>
        <v>3410.01</v>
      </c>
      <c r="P931" s="45">
        <f t="shared" si="123"/>
        <v>33.863058589870903</v>
      </c>
      <c r="Q931" s="45">
        <f t="shared" si="129"/>
        <v>0.9216243243243244</v>
      </c>
      <c r="S931" s="51">
        <f t="shared" si="130"/>
        <v>20.501865829870237</v>
      </c>
      <c r="T931" s="16">
        <f t="shared" si="131"/>
        <v>34.841178417742469</v>
      </c>
    </row>
    <row r="932" spans="1:20" x14ac:dyDescent="0.25">
      <c r="A932" s="72">
        <f t="shared" si="122"/>
        <v>41075</v>
      </c>
      <c r="B932" s="73" t="s">
        <v>18</v>
      </c>
      <c r="C932" s="73" t="s">
        <v>242</v>
      </c>
      <c r="D932" s="73" t="s">
        <v>243</v>
      </c>
      <c r="E932" s="73" t="s">
        <v>265</v>
      </c>
      <c r="F932" s="73" t="s">
        <v>266</v>
      </c>
      <c r="G932" s="73" t="s">
        <v>34</v>
      </c>
      <c r="H932" t="s">
        <v>36</v>
      </c>
      <c r="I932">
        <v>1006</v>
      </c>
      <c r="J932" s="43">
        <v>3382</v>
      </c>
      <c r="K932" s="16">
        <v>0.41</v>
      </c>
      <c r="L932" s="16">
        <f t="shared" si="125"/>
        <v>33.584905660377359</v>
      </c>
      <c r="M932" s="16">
        <f t="shared" si="126"/>
        <v>0.91405405405405404</v>
      </c>
      <c r="N932" s="44">
        <f t="shared" si="127"/>
        <v>412.46</v>
      </c>
      <c r="O932" s="44">
        <f t="shared" si="128"/>
        <v>3794.46</v>
      </c>
      <c r="P932" s="45">
        <f t="shared" si="123"/>
        <v>37.680834160873879</v>
      </c>
      <c r="Q932" s="45">
        <f t="shared" si="129"/>
        <v>1.0255297297297297</v>
      </c>
      <c r="S932" s="51">
        <f t="shared" si="130"/>
        <v>6.6338803956834447</v>
      </c>
      <c r="T932" s="16">
        <f t="shared" si="131"/>
        <v>37.580933465739811</v>
      </c>
    </row>
    <row r="933" spans="1:20" x14ac:dyDescent="0.25">
      <c r="A933" s="72">
        <f t="shared" si="122"/>
        <v>41075</v>
      </c>
      <c r="B933" s="73" t="s">
        <v>0</v>
      </c>
      <c r="C933" s="73" t="s">
        <v>252</v>
      </c>
      <c r="D933" s="73" t="s">
        <v>117</v>
      </c>
      <c r="E933" s="73" t="s">
        <v>279</v>
      </c>
      <c r="F933" s="73" t="s">
        <v>280</v>
      </c>
      <c r="G933" s="73" t="s">
        <v>35</v>
      </c>
      <c r="H933" t="s">
        <v>37</v>
      </c>
      <c r="I933">
        <v>880</v>
      </c>
      <c r="J933" s="43">
        <v>3351</v>
      </c>
      <c r="K933" s="16">
        <v>0.41</v>
      </c>
      <c r="L933" s="16">
        <f t="shared" si="125"/>
        <v>33.277060575968221</v>
      </c>
      <c r="M933" s="16">
        <f t="shared" si="126"/>
        <v>0.90567567567567564</v>
      </c>
      <c r="N933" s="44">
        <f t="shared" si="127"/>
        <v>360.79999999999995</v>
      </c>
      <c r="O933" s="44">
        <f t="shared" si="128"/>
        <v>3711.8</v>
      </c>
      <c r="P933" s="45">
        <f t="shared" si="123"/>
        <v>36.85998013902681</v>
      </c>
      <c r="Q933" s="45">
        <f t="shared" si="129"/>
        <v>1.0031891891891893</v>
      </c>
      <c r="S933" s="51">
        <f t="shared" si="130"/>
        <v>3.3639654692286358</v>
      </c>
      <c r="T933" s="16">
        <f t="shared" si="131"/>
        <v>36.743462429659054</v>
      </c>
    </row>
    <row r="934" spans="1:20" x14ac:dyDescent="0.25">
      <c r="A934" s="72">
        <f t="shared" si="122"/>
        <v>41075</v>
      </c>
      <c r="B934" s="73" t="s">
        <v>0</v>
      </c>
      <c r="C934" s="73" t="s">
        <v>359</v>
      </c>
      <c r="D934" s="73" t="s">
        <v>235</v>
      </c>
      <c r="E934" s="73" t="s">
        <v>267</v>
      </c>
      <c r="F934" s="73" t="s">
        <v>241</v>
      </c>
      <c r="G934" s="73" t="s">
        <v>35</v>
      </c>
      <c r="H934" t="s">
        <v>37</v>
      </c>
      <c r="I934">
        <v>685</v>
      </c>
      <c r="J934" s="43">
        <v>3634</v>
      </c>
      <c r="K934" s="16">
        <v>0.41</v>
      </c>
      <c r="L934" s="16">
        <f t="shared" si="125"/>
        <v>36.08738828202582</v>
      </c>
      <c r="M934" s="16">
        <f t="shared" si="126"/>
        <v>0.98216216216216212</v>
      </c>
      <c r="N934" s="44">
        <f t="shared" si="127"/>
        <v>280.84999999999997</v>
      </c>
      <c r="O934" s="44">
        <f t="shared" si="128"/>
        <v>3914.85</v>
      </c>
      <c r="P934" s="45">
        <f t="shared" si="123"/>
        <v>38.87636544190665</v>
      </c>
      <c r="Q934" s="45">
        <f t="shared" si="129"/>
        <v>1.0580675675675675</v>
      </c>
      <c r="S934" s="51">
        <f t="shared" si="130"/>
        <v>14.536278525453472</v>
      </c>
      <c r="T934" s="16">
        <f t="shared" si="131"/>
        <v>36.223601456471364</v>
      </c>
    </row>
    <row r="935" spans="1:20" x14ac:dyDescent="0.25">
      <c r="A935" s="72">
        <f t="shared" si="122"/>
        <v>41075</v>
      </c>
      <c r="B935" s="73" t="s">
        <v>0</v>
      </c>
      <c r="C935" s="73" t="s">
        <v>253</v>
      </c>
      <c r="D935" s="73" t="s">
        <v>243</v>
      </c>
      <c r="E935" s="73" t="s">
        <v>281</v>
      </c>
      <c r="F935" s="73" t="s">
        <v>282</v>
      </c>
      <c r="G935" s="73" t="s">
        <v>35</v>
      </c>
      <c r="H935" t="s">
        <v>38</v>
      </c>
      <c r="I935">
        <v>812</v>
      </c>
      <c r="J935" s="43">
        <v>3645</v>
      </c>
      <c r="K935" s="16">
        <v>0.53</v>
      </c>
      <c r="L935" s="16">
        <f t="shared" si="125"/>
        <v>36.196623634558094</v>
      </c>
      <c r="M935" s="16">
        <f t="shared" si="126"/>
        <v>0.98513513513513518</v>
      </c>
      <c r="N935" s="44">
        <f t="shared" si="127"/>
        <v>430.36</v>
      </c>
      <c r="O935" s="44">
        <f t="shared" si="128"/>
        <v>4075.36</v>
      </c>
      <c r="P935" s="45">
        <f t="shared" si="123"/>
        <v>40.470307845084406</v>
      </c>
      <c r="Q935" s="45">
        <f t="shared" si="129"/>
        <v>1.1014486486486488</v>
      </c>
      <c r="S935" s="51">
        <f t="shared" si="130"/>
        <v>3.9834253579775769</v>
      </c>
      <c r="T935" s="16">
        <f t="shared" si="131"/>
        <v>40.389672293942404</v>
      </c>
    </row>
    <row r="936" spans="1:20" x14ac:dyDescent="0.25">
      <c r="A936" s="72">
        <f t="shared" si="122"/>
        <v>41075</v>
      </c>
      <c r="B936" s="73" t="s">
        <v>0</v>
      </c>
      <c r="C936" s="73" t="s">
        <v>236</v>
      </c>
      <c r="D936" s="73" t="s">
        <v>237</v>
      </c>
      <c r="E936" s="73" t="s">
        <v>279</v>
      </c>
      <c r="F936" s="73" t="s">
        <v>280</v>
      </c>
      <c r="G936" s="73" t="s">
        <v>35</v>
      </c>
      <c r="H936" t="s">
        <v>37</v>
      </c>
      <c r="I936">
        <v>1520</v>
      </c>
      <c r="J936" s="43">
        <v>4832</v>
      </c>
      <c r="K936" s="16">
        <v>0.41</v>
      </c>
      <c r="L936" s="16">
        <f t="shared" si="125"/>
        <v>47.984111221449851</v>
      </c>
      <c r="M936" s="16">
        <f t="shared" si="126"/>
        <v>1.3059459459459459</v>
      </c>
      <c r="N936" s="44">
        <f t="shared" si="127"/>
        <v>623.19999999999993</v>
      </c>
      <c r="O936" s="44">
        <f t="shared" si="128"/>
        <v>5455.2</v>
      </c>
      <c r="P936" s="45">
        <f t="shared" si="123"/>
        <v>54.172790466732863</v>
      </c>
      <c r="Q936" s="45">
        <f t="shared" si="129"/>
        <v>1.4743783783783784</v>
      </c>
      <c r="S936" s="51">
        <f t="shared" si="130"/>
        <v>2.7344632768361521</v>
      </c>
      <c r="T936" s="16">
        <f t="shared" si="131"/>
        <v>53.971532605097643</v>
      </c>
    </row>
    <row r="937" spans="1:20" x14ac:dyDescent="0.25">
      <c r="A937" s="72">
        <f t="shared" ref="A937:A1000" si="132">IF(B937&lt;&gt;"", DATE(2010, ROUNDUP((ROW(A937)-1)*(1/38), 0)+5, 15), "")</f>
        <v>41075</v>
      </c>
      <c r="B937" s="73" t="s">
        <v>0</v>
      </c>
      <c r="C937" s="73" t="s">
        <v>236</v>
      </c>
      <c r="D937" s="73" t="s">
        <v>237</v>
      </c>
      <c r="E937" s="73" t="s">
        <v>267</v>
      </c>
      <c r="F937" s="73" t="s">
        <v>241</v>
      </c>
      <c r="G937" s="73" t="s">
        <v>35</v>
      </c>
      <c r="H937" t="s">
        <v>37</v>
      </c>
      <c r="I937">
        <v>1583</v>
      </c>
      <c r="J937" s="43">
        <v>5854</v>
      </c>
      <c r="K937" s="16">
        <v>0.41</v>
      </c>
      <c r="L937" s="16">
        <f t="shared" si="125"/>
        <v>58.133068520357497</v>
      </c>
      <c r="M937" s="16">
        <f t="shared" si="126"/>
        <v>1.5821621621621622</v>
      </c>
      <c r="N937" s="44">
        <f t="shared" si="127"/>
        <v>649.03</v>
      </c>
      <c r="O937" s="44">
        <f t="shared" si="128"/>
        <v>6503.03</v>
      </c>
      <c r="P937" s="45">
        <f t="shared" si="123"/>
        <v>64.578252234359482</v>
      </c>
      <c r="Q937" s="45">
        <f t="shared" si="129"/>
        <v>1.7575756756756755</v>
      </c>
      <c r="S937" s="51">
        <f t="shared" si="130"/>
        <v>3.5316500031840947</v>
      </c>
      <c r="T937" s="16">
        <f t="shared" si="131"/>
        <v>64.368652763985438</v>
      </c>
    </row>
    <row r="938" spans="1:20" x14ac:dyDescent="0.25">
      <c r="A938" s="72">
        <f t="shared" si="132"/>
        <v>41075</v>
      </c>
      <c r="B938" s="73" t="s">
        <v>0</v>
      </c>
      <c r="C938" s="73" t="s">
        <v>358</v>
      </c>
      <c r="D938" s="73" t="s">
        <v>235</v>
      </c>
      <c r="E938" s="73" t="s">
        <v>279</v>
      </c>
      <c r="F938" s="73" t="s">
        <v>280</v>
      </c>
      <c r="G938" s="73" t="s">
        <v>35</v>
      </c>
      <c r="H938" t="s">
        <v>36</v>
      </c>
      <c r="I938">
        <v>1599</v>
      </c>
      <c r="J938" s="43">
        <v>4793</v>
      </c>
      <c r="K938" s="16">
        <v>0.41</v>
      </c>
      <c r="L938" s="16">
        <f t="shared" si="125"/>
        <v>47.596822244289967</v>
      </c>
      <c r="M938" s="16">
        <f t="shared" si="126"/>
        <v>1.2954054054054054</v>
      </c>
      <c r="N938" s="44">
        <f t="shared" si="127"/>
        <v>655.58999999999992</v>
      </c>
      <c r="O938" s="44">
        <f t="shared" si="128"/>
        <v>5448.59</v>
      </c>
      <c r="P938" s="45">
        <f t="shared" si="123"/>
        <v>54.107149950347569</v>
      </c>
      <c r="Q938" s="45">
        <f t="shared" si="129"/>
        <v>1.4725918918918919</v>
      </c>
      <c r="S938" s="51">
        <f t="shared" si="130"/>
        <v>1.5277829538255183</v>
      </c>
      <c r="T938" s="16">
        <f t="shared" si="131"/>
        <v>53.511420059582917</v>
      </c>
    </row>
    <row r="939" spans="1:20" x14ac:dyDescent="0.25">
      <c r="A939" s="72">
        <f t="shared" si="132"/>
        <v>41075</v>
      </c>
      <c r="B939" s="73" t="s">
        <v>67</v>
      </c>
      <c r="C939" s="73" t="s">
        <v>250</v>
      </c>
      <c r="D939" s="73" t="s">
        <v>251</v>
      </c>
      <c r="E939" s="73" t="s">
        <v>279</v>
      </c>
      <c r="F939" s="73" t="s">
        <v>280</v>
      </c>
      <c r="G939" s="73" t="s">
        <v>35</v>
      </c>
      <c r="H939" t="s">
        <v>37</v>
      </c>
      <c r="I939">
        <v>1851</v>
      </c>
      <c r="J939" s="43">
        <v>4800</v>
      </c>
      <c r="K939" s="16">
        <v>0.41</v>
      </c>
      <c r="L939" s="16">
        <f t="shared" si="125"/>
        <v>47.666335650446868</v>
      </c>
      <c r="M939" s="16">
        <f t="shared" si="126"/>
        <v>1.2108108108108109</v>
      </c>
      <c r="N939" s="44">
        <f t="shared" si="127"/>
        <v>758.91</v>
      </c>
      <c r="O939" s="44">
        <f t="shared" si="128"/>
        <v>5558.91</v>
      </c>
      <c r="P939" s="45">
        <f t="shared" si="123"/>
        <v>55.202681231380332</v>
      </c>
      <c r="Q939" s="45">
        <f t="shared" si="129"/>
        <v>1.4022475675675676</v>
      </c>
      <c r="S939" s="51">
        <f t="shared" si="130"/>
        <v>2.5553464688952809</v>
      </c>
      <c r="T939" s="16">
        <f t="shared" si="131"/>
        <v>54.957596822244284</v>
      </c>
    </row>
    <row r="940" spans="1:20" x14ac:dyDescent="0.25">
      <c r="A940" s="72">
        <f t="shared" si="132"/>
        <v>41075</v>
      </c>
      <c r="B940" s="73" t="s">
        <v>67</v>
      </c>
      <c r="C940" s="73" t="s">
        <v>238</v>
      </c>
      <c r="D940" s="73" t="s">
        <v>239</v>
      </c>
      <c r="E940" s="73" t="s">
        <v>283</v>
      </c>
      <c r="F940" s="73" t="s">
        <v>284</v>
      </c>
      <c r="G940" s="73" t="s">
        <v>35</v>
      </c>
      <c r="H940" t="s">
        <v>37</v>
      </c>
      <c r="I940">
        <v>1695</v>
      </c>
      <c r="J940" s="43">
        <v>4760</v>
      </c>
      <c r="K940" s="16">
        <v>0.41</v>
      </c>
      <c r="L940" s="16">
        <f t="shared" si="125"/>
        <v>47.269116186693147</v>
      </c>
      <c r="M940" s="16">
        <f t="shared" si="126"/>
        <v>1.2007207207207207</v>
      </c>
      <c r="N940" s="44">
        <f t="shared" si="127"/>
        <v>694.94999999999993</v>
      </c>
      <c r="O940" s="44">
        <f t="shared" si="128"/>
        <v>5454.95</v>
      </c>
      <c r="P940" s="45">
        <f t="shared" ref="P940:P951" si="133">O940/100.7</f>
        <v>54.170307845084409</v>
      </c>
      <c r="Q940" s="45">
        <f t="shared" si="129"/>
        <v>1.3760234234234234</v>
      </c>
      <c r="S940" s="51">
        <f t="shared" si="130"/>
        <v>2.5752162467092887</v>
      </c>
      <c r="T940" s="16">
        <f t="shared" si="131"/>
        <v>53.945878848063558</v>
      </c>
    </row>
    <row r="941" spans="1:20" x14ac:dyDescent="0.25">
      <c r="A941" s="72">
        <f t="shared" si="132"/>
        <v>41075</v>
      </c>
      <c r="B941" s="73" t="s">
        <v>67</v>
      </c>
      <c r="C941" s="73" t="s">
        <v>242</v>
      </c>
      <c r="D941" s="73" t="s">
        <v>243</v>
      </c>
      <c r="E941" s="73" t="s">
        <v>265</v>
      </c>
      <c r="F941" s="73" t="s">
        <v>266</v>
      </c>
      <c r="G941" s="73" t="s">
        <v>35</v>
      </c>
      <c r="H941" t="s">
        <v>36</v>
      </c>
      <c r="I941">
        <v>1006</v>
      </c>
      <c r="J941" s="43">
        <v>2857</v>
      </c>
      <c r="K941" s="16">
        <v>0.41</v>
      </c>
      <c r="L941" s="16">
        <f t="shared" si="125"/>
        <v>28.371400198609731</v>
      </c>
      <c r="M941" s="16">
        <f t="shared" si="126"/>
        <v>0.72068468468468472</v>
      </c>
      <c r="N941" s="44">
        <f t="shared" si="127"/>
        <v>412.46</v>
      </c>
      <c r="O941" s="44">
        <f t="shared" si="128"/>
        <v>3269.46</v>
      </c>
      <c r="P941" s="45">
        <f t="shared" si="133"/>
        <v>32.467328699106254</v>
      </c>
      <c r="Q941" s="45">
        <f t="shared" si="129"/>
        <v>0.8247286486486487</v>
      </c>
      <c r="S941" s="51">
        <f t="shared" si="130"/>
        <v>6.1719815548483492</v>
      </c>
      <c r="T941" s="16">
        <f t="shared" si="131"/>
        <v>32.367428003972186</v>
      </c>
    </row>
    <row r="942" spans="1:20" x14ac:dyDescent="0.25">
      <c r="A942" s="72">
        <f t="shared" si="132"/>
        <v>41075</v>
      </c>
      <c r="B942" s="73" t="s">
        <v>67</v>
      </c>
      <c r="C942" s="73" t="s">
        <v>254</v>
      </c>
      <c r="D942" s="73" t="s">
        <v>255</v>
      </c>
      <c r="E942" s="73" t="s">
        <v>267</v>
      </c>
      <c r="F942" s="73" t="s">
        <v>241</v>
      </c>
      <c r="G942" s="73" t="s">
        <v>35</v>
      </c>
      <c r="H942" t="s">
        <v>37</v>
      </c>
      <c r="I942">
        <v>988</v>
      </c>
      <c r="J942" s="43">
        <v>3310</v>
      </c>
      <c r="K942" s="16">
        <v>0.41</v>
      </c>
      <c r="L942" s="16">
        <f t="shared" si="125"/>
        <v>32.869910625620655</v>
      </c>
      <c r="M942" s="16">
        <f t="shared" si="126"/>
        <v>0.83495495495495498</v>
      </c>
      <c r="N942" s="44">
        <f t="shared" si="127"/>
        <v>405.08</v>
      </c>
      <c r="O942" s="44">
        <f t="shared" si="128"/>
        <v>3715.08</v>
      </c>
      <c r="P942" s="45">
        <f t="shared" si="133"/>
        <v>36.892552135054615</v>
      </c>
      <c r="Q942" s="45">
        <f t="shared" si="129"/>
        <v>0.93713729729729733</v>
      </c>
      <c r="S942" s="51">
        <f t="shared" si="130"/>
        <v>3.6226709806984392</v>
      </c>
      <c r="T942" s="16">
        <f t="shared" si="131"/>
        <v>36.761734524991716</v>
      </c>
    </row>
    <row r="943" spans="1:20" x14ac:dyDescent="0.25">
      <c r="A943" s="72">
        <f t="shared" si="132"/>
        <v>41075</v>
      </c>
      <c r="B943" s="73" t="s">
        <v>67</v>
      </c>
      <c r="C943" s="73" t="s">
        <v>246</v>
      </c>
      <c r="D943" s="73" t="s">
        <v>247</v>
      </c>
      <c r="E943" s="73" t="s">
        <v>240</v>
      </c>
      <c r="F943" s="73" t="s">
        <v>241</v>
      </c>
      <c r="G943" s="73" t="s">
        <v>35</v>
      </c>
      <c r="H943" t="s">
        <v>36</v>
      </c>
      <c r="I943">
        <v>787</v>
      </c>
      <c r="J943" s="43">
        <v>3430</v>
      </c>
      <c r="K943" s="16">
        <v>0.41</v>
      </c>
      <c r="L943" s="16">
        <f t="shared" si="125"/>
        <v>34.061569016881826</v>
      </c>
      <c r="M943" s="16">
        <f t="shared" si="126"/>
        <v>0.86522522522522527</v>
      </c>
      <c r="N943" s="44">
        <f t="shared" si="127"/>
        <v>322.66999999999996</v>
      </c>
      <c r="O943" s="44">
        <f t="shared" si="128"/>
        <v>3752.67</v>
      </c>
      <c r="P943" s="45">
        <f t="shared" si="133"/>
        <v>37.265839126117179</v>
      </c>
      <c r="Q943" s="45">
        <f t="shared" si="129"/>
        <v>0.94661945945945947</v>
      </c>
      <c r="S943" s="51">
        <f t="shared" si="130"/>
        <v>2.9595588235294068</v>
      </c>
      <c r="T943" s="16">
        <f t="shared" si="131"/>
        <v>37.187686196623638</v>
      </c>
    </row>
    <row r="944" spans="1:20" x14ac:dyDescent="0.25">
      <c r="A944" s="72">
        <f t="shared" si="132"/>
        <v>41075</v>
      </c>
      <c r="B944" s="73" t="s">
        <v>67</v>
      </c>
      <c r="C944" s="73" t="s">
        <v>250</v>
      </c>
      <c r="D944" s="73" t="s">
        <v>251</v>
      </c>
      <c r="E944" s="73" t="s">
        <v>283</v>
      </c>
      <c r="F944" s="73" t="s">
        <v>284</v>
      </c>
      <c r="G944" s="73" t="s">
        <v>35</v>
      </c>
      <c r="H944" t="s">
        <v>37</v>
      </c>
      <c r="I944">
        <v>1836</v>
      </c>
      <c r="J944" s="43">
        <v>4800</v>
      </c>
      <c r="K944" s="16">
        <v>0.41</v>
      </c>
      <c r="L944" s="16">
        <f t="shared" si="125"/>
        <v>47.666335650446868</v>
      </c>
      <c r="M944" s="16">
        <f t="shared" si="126"/>
        <v>1.2108108108108109</v>
      </c>
      <c r="N944" s="44">
        <f t="shared" si="127"/>
        <v>752.76</v>
      </c>
      <c r="O944" s="44">
        <f t="shared" si="128"/>
        <v>5552.76</v>
      </c>
      <c r="P944" s="45">
        <f t="shared" si="133"/>
        <v>55.141608738828204</v>
      </c>
      <c r="Q944" s="45">
        <f t="shared" si="129"/>
        <v>1.4006962162162162</v>
      </c>
      <c r="S944" s="51">
        <f t="shared" si="130"/>
        <v>2.5554078014184523</v>
      </c>
      <c r="T944" s="16">
        <f t="shared" si="131"/>
        <v>54.898510427010926</v>
      </c>
    </row>
    <row r="945" spans="1:20" x14ac:dyDescent="0.25">
      <c r="A945" s="72">
        <f t="shared" si="132"/>
        <v>41075</v>
      </c>
      <c r="B945" s="73" t="s">
        <v>67</v>
      </c>
      <c r="C945" s="73" t="s">
        <v>256</v>
      </c>
      <c r="D945" s="73" t="s">
        <v>247</v>
      </c>
      <c r="E945" s="73" t="s">
        <v>285</v>
      </c>
      <c r="F945" s="73" t="s">
        <v>264</v>
      </c>
      <c r="G945" s="73" t="s">
        <v>35</v>
      </c>
      <c r="H945" t="s">
        <v>37</v>
      </c>
      <c r="I945">
        <v>1899</v>
      </c>
      <c r="J945" s="43">
        <v>4200</v>
      </c>
      <c r="K945" s="16">
        <v>0.41</v>
      </c>
      <c r="L945" s="16">
        <f t="shared" si="125"/>
        <v>41.708043694141011</v>
      </c>
      <c r="M945" s="16">
        <f t="shared" si="126"/>
        <v>1.0594594594594595</v>
      </c>
      <c r="N945" s="44">
        <f t="shared" si="127"/>
        <v>778.58999999999992</v>
      </c>
      <c r="O945" s="44">
        <f t="shared" si="128"/>
        <v>4978.59</v>
      </c>
      <c r="P945" s="45">
        <f t="shared" si="133"/>
        <v>49.439821251241312</v>
      </c>
      <c r="Q945" s="45">
        <f t="shared" si="129"/>
        <v>1.2558605405405405</v>
      </c>
      <c r="S945" s="51">
        <f t="shared" si="130"/>
        <v>2.8719315645921117</v>
      </c>
      <c r="T945" s="16">
        <f t="shared" si="131"/>
        <v>49.18838133068521</v>
      </c>
    </row>
    <row r="946" spans="1:20" x14ac:dyDescent="0.25">
      <c r="A946" s="72">
        <f t="shared" si="132"/>
        <v>41075</v>
      </c>
      <c r="B946" s="73" t="s">
        <v>18</v>
      </c>
      <c r="C946" s="73" t="s">
        <v>238</v>
      </c>
      <c r="D946" s="73" t="s">
        <v>239</v>
      </c>
      <c r="E946" s="73" t="s">
        <v>283</v>
      </c>
      <c r="F946" s="73" t="s">
        <v>284</v>
      </c>
      <c r="G946" s="73" t="s">
        <v>35</v>
      </c>
      <c r="H946" t="s">
        <v>37</v>
      </c>
      <c r="I946">
        <v>1695</v>
      </c>
      <c r="J946" s="43">
        <v>5040</v>
      </c>
      <c r="K946" s="16">
        <v>0.41</v>
      </c>
      <c r="L946" s="16">
        <f t="shared" si="125"/>
        <v>50.049652432969211</v>
      </c>
      <c r="M946" s="16">
        <f t="shared" si="126"/>
        <v>1.3621621621621622</v>
      </c>
      <c r="N946" s="44">
        <f t="shared" si="127"/>
        <v>694.94999999999993</v>
      </c>
      <c r="O946" s="44">
        <f t="shared" si="128"/>
        <v>5734.95</v>
      </c>
      <c r="P946" s="45">
        <f t="shared" si="133"/>
        <v>56.950844091360473</v>
      </c>
      <c r="Q946" s="45">
        <f t="shared" si="129"/>
        <v>1.5499864864864865</v>
      </c>
      <c r="S946" s="51">
        <f t="shared" si="130"/>
        <v>3.9316781442551685</v>
      </c>
      <c r="T946" s="16">
        <f t="shared" si="131"/>
        <v>56.726415094339615</v>
      </c>
    </row>
    <row r="947" spans="1:20" x14ac:dyDescent="0.25">
      <c r="A947" s="72">
        <f t="shared" si="132"/>
        <v>41075</v>
      </c>
      <c r="B947" s="73" t="s">
        <v>18</v>
      </c>
      <c r="C947" s="73" t="s">
        <v>250</v>
      </c>
      <c r="D947" s="73" t="s">
        <v>251</v>
      </c>
      <c r="E947" s="73" t="s">
        <v>279</v>
      </c>
      <c r="F947" s="73" t="s">
        <v>280</v>
      </c>
      <c r="G947" s="73" t="s">
        <v>35</v>
      </c>
      <c r="H947" t="s">
        <v>37</v>
      </c>
      <c r="I947">
        <v>1851</v>
      </c>
      <c r="J947" s="43">
        <v>5030</v>
      </c>
      <c r="K947" s="16">
        <v>0.41</v>
      </c>
      <c r="L947" s="16">
        <f t="shared" si="125"/>
        <v>49.950347567030782</v>
      </c>
      <c r="M947" s="16">
        <f t="shared" si="126"/>
        <v>1.3594594594594596</v>
      </c>
      <c r="N947" s="44">
        <f t="shared" si="127"/>
        <v>758.91</v>
      </c>
      <c r="O947" s="44">
        <f t="shared" si="128"/>
        <v>5788.91</v>
      </c>
      <c r="P947" s="45">
        <f t="shared" si="133"/>
        <v>57.486693147964246</v>
      </c>
      <c r="Q947" s="45">
        <f t="shared" si="129"/>
        <v>1.5645702702702702</v>
      </c>
      <c r="S947" s="51">
        <f t="shared" si="130"/>
        <v>3.9226985494758004</v>
      </c>
      <c r="T947" s="16">
        <f t="shared" si="131"/>
        <v>57.241608738828198</v>
      </c>
    </row>
    <row r="948" spans="1:20" x14ac:dyDescent="0.25">
      <c r="A948" s="72">
        <f t="shared" si="132"/>
        <v>41075</v>
      </c>
      <c r="B948" s="73" t="s">
        <v>18</v>
      </c>
      <c r="C948" s="73" t="s">
        <v>257</v>
      </c>
      <c r="D948" s="73" t="s">
        <v>237</v>
      </c>
      <c r="E948" s="73" t="s">
        <v>283</v>
      </c>
      <c r="F948" s="73" t="s">
        <v>284</v>
      </c>
      <c r="G948" s="73" t="s">
        <v>35</v>
      </c>
      <c r="H948" t="s">
        <v>37</v>
      </c>
      <c r="I948">
        <v>1507</v>
      </c>
      <c r="J948" s="43">
        <v>4930</v>
      </c>
      <c r="K948" s="16">
        <v>0.41</v>
      </c>
      <c r="L948" s="16">
        <f t="shared" si="125"/>
        <v>48.957298907646475</v>
      </c>
      <c r="M948" s="16">
        <f t="shared" si="126"/>
        <v>1.3324324324324324</v>
      </c>
      <c r="N948" s="44">
        <f t="shared" si="127"/>
        <v>617.87</v>
      </c>
      <c r="O948" s="44">
        <f t="shared" si="128"/>
        <v>5547.87</v>
      </c>
      <c r="P948" s="45">
        <f t="shared" si="133"/>
        <v>55.093048659384309</v>
      </c>
      <c r="Q948" s="45">
        <f t="shared" si="129"/>
        <v>1.4994243243243244</v>
      </c>
      <c r="S948" s="51">
        <f t="shared" si="130"/>
        <v>4.0329657965796573</v>
      </c>
      <c r="T948" s="16">
        <f t="shared" si="131"/>
        <v>54.893512082092023</v>
      </c>
    </row>
    <row r="949" spans="1:20" x14ac:dyDescent="0.25">
      <c r="A949" s="72">
        <f t="shared" si="132"/>
        <v>41075</v>
      </c>
      <c r="B949" s="73" t="s">
        <v>18</v>
      </c>
      <c r="C949" s="73" t="s">
        <v>256</v>
      </c>
      <c r="D949" s="73" t="s">
        <v>247</v>
      </c>
      <c r="E949" s="73" t="s">
        <v>265</v>
      </c>
      <c r="F949" s="73" t="s">
        <v>266</v>
      </c>
      <c r="G949" s="73" t="s">
        <v>35</v>
      </c>
      <c r="H949" t="s">
        <v>36</v>
      </c>
      <c r="I949">
        <v>1160</v>
      </c>
      <c r="J949" s="43">
        <v>3710</v>
      </c>
      <c r="K949" s="16">
        <v>0.41</v>
      </c>
      <c r="L949" s="16">
        <f t="shared" si="125"/>
        <v>36.84210526315789</v>
      </c>
      <c r="M949" s="16">
        <f t="shared" si="126"/>
        <v>1.0027027027027027</v>
      </c>
      <c r="N949" s="44">
        <f t="shared" si="127"/>
        <v>475.59999999999997</v>
      </c>
      <c r="O949" s="44">
        <f t="shared" si="128"/>
        <v>4185.6000000000004</v>
      </c>
      <c r="P949" s="45">
        <f t="shared" si="133"/>
        <v>41.565044687189676</v>
      </c>
      <c r="Q949" s="45">
        <f t="shared" si="129"/>
        <v>1.1312432432432433</v>
      </c>
      <c r="S949" s="51">
        <f t="shared" si="130"/>
        <v>5.324609964771021</v>
      </c>
      <c r="T949" s="16">
        <f t="shared" si="131"/>
        <v>41.449851042701091</v>
      </c>
    </row>
    <row r="950" spans="1:20" x14ac:dyDescent="0.25">
      <c r="A950" s="72">
        <f t="shared" si="132"/>
        <v>41075</v>
      </c>
      <c r="B950" s="73" t="s">
        <v>18</v>
      </c>
      <c r="C950" s="73" t="s">
        <v>244</v>
      </c>
      <c r="D950" s="73" t="s">
        <v>245</v>
      </c>
      <c r="E950" s="73" t="s">
        <v>277</v>
      </c>
      <c r="F950" s="73" t="s">
        <v>278</v>
      </c>
      <c r="G950" s="73" t="s">
        <v>35</v>
      </c>
      <c r="H950" t="s">
        <v>38</v>
      </c>
      <c r="I950">
        <v>615</v>
      </c>
      <c r="J950" s="43">
        <v>2672</v>
      </c>
      <c r="K950" s="16">
        <v>0.53</v>
      </c>
      <c r="L950" s="16">
        <f t="shared" si="125"/>
        <v>26.53426017874876</v>
      </c>
      <c r="M950" s="16">
        <f t="shared" si="126"/>
        <v>0.72216216216216211</v>
      </c>
      <c r="N950" s="44">
        <f t="shared" si="127"/>
        <v>325.95</v>
      </c>
      <c r="O950" s="44">
        <f t="shared" si="128"/>
        <v>2997.95</v>
      </c>
      <c r="P950" s="45">
        <f t="shared" si="133"/>
        <v>29.771102284011913</v>
      </c>
      <c r="Q950" s="45">
        <f t="shared" si="129"/>
        <v>0.81025675675675668</v>
      </c>
      <c r="S950" s="51">
        <f t="shared" si="130"/>
        <v>4.9775894670494925</v>
      </c>
      <c r="T950" s="16">
        <f t="shared" si="131"/>
        <v>29.710029791459778</v>
      </c>
    </row>
    <row r="951" spans="1:20" x14ac:dyDescent="0.25">
      <c r="A951" s="74">
        <f t="shared" si="132"/>
        <v>41075</v>
      </c>
      <c r="B951" s="75" t="s">
        <v>18</v>
      </c>
      <c r="C951" s="75" t="s">
        <v>258</v>
      </c>
      <c r="D951" s="75" t="s">
        <v>255</v>
      </c>
      <c r="E951" s="75" t="s">
        <v>279</v>
      </c>
      <c r="F951" s="75" t="s">
        <v>280</v>
      </c>
      <c r="G951" s="75" t="s">
        <v>35</v>
      </c>
      <c r="H951" s="76" t="s">
        <v>36</v>
      </c>
      <c r="I951" s="76">
        <v>1637</v>
      </c>
      <c r="J951" s="47">
        <v>5115</v>
      </c>
      <c r="K951" s="78">
        <v>0.41</v>
      </c>
      <c r="L951" s="78">
        <f t="shared" si="125"/>
        <v>50.79443892750745</v>
      </c>
      <c r="M951" s="78">
        <f t="shared" si="126"/>
        <v>1.3824324324324324</v>
      </c>
      <c r="N951" s="47">
        <f t="shared" si="127"/>
        <v>671.17</v>
      </c>
      <c r="O951" s="47">
        <f t="shared" si="128"/>
        <v>5786.17</v>
      </c>
      <c r="P951" s="48">
        <f t="shared" si="133"/>
        <v>57.45948361469712</v>
      </c>
      <c r="Q951" s="48">
        <f t="shared" si="129"/>
        <v>1.5638297297297297</v>
      </c>
      <c r="R951" s="76"/>
      <c r="S951" s="53">
        <f>((O951/O495)-1)*100</f>
        <v>11.814369637473909</v>
      </c>
      <c r="T951" s="78">
        <f>AVERAGE(P875,P913,P951)</f>
        <v>57.296921549155911</v>
      </c>
    </row>
    <row r="952" spans="1:20" x14ac:dyDescent="0.25">
      <c r="A952" s="72">
        <f t="shared" si="132"/>
        <v>41105</v>
      </c>
      <c r="B952" s="73" t="s">
        <v>0</v>
      </c>
      <c r="C952" s="73" t="s">
        <v>359</v>
      </c>
      <c r="D952" s="73" t="s">
        <v>235</v>
      </c>
      <c r="E952" s="73" t="s">
        <v>260</v>
      </c>
      <c r="F952" s="73" t="s">
        <v>261</v>
      </c>
      <c r="G952" s="73" t="s">
        <v>34</v>
      </c>
      <c r="H952" t="s">
        <v>36</v>
      </c>
      <c r="I952">
        <v>506</v>
      </c>
      <c r="J952" s="43">
        <v>3144</v>
      </c>
      <c r="K952" s="16">
        <v>0.38</v>
      </c>
      <c r="L952" s="16">
        <f t="shared" si="125"/>
        <v>31.221449851042699</v>
      </c>
      <c r="M952" s="16">
        <f t="shared" si="126"/>
        <v>0.84972972972972971</v>
      </c>
      <c r="N952" s="44">
        <f t="shared" si="127"/>
        <v>192.28</v>
      </c>
      <c r="O952" s="44">
        <f t="shared" si="128"/>
        <v>3336.28</v>
      </c>
      <c r="P952" s="45">
        <f t="shared" ref="P952:P989" si="134">O952/100.7</f>
        <v>33.130883813306852</v>
      </c>
      <c r="Q952" s="45">
        <f t="shared" si="129"/>
        <v>0.90169729729729731</v>
      </c>
      <c r="R952" s="17"/>
      <c r="S952" s="51">
        <f t="shared" si="130"/>
        <v>4.6072228109891089</v>
      </c>
    </row>
    <row r="953" spans="1:20" x14ac:dyDescent="0.25">
      <c r="A953" s="72">
        <f t="shared" si="132"/>
        <v>41105</v>
      </c>
      <c r="B953" s="73" t="s">
        <v>0</v>
      </c>
      <c r="C953" s="73" t="s">
        <v>236</v>
      </c>
      <c r="D953" s="73" t="s">
        <v>237</v>
      </c>
      <c r="E953" s="73" t="s">
        <v>262</v>
      </c>
      <c r="F953" s="73" t="s">
        <v>251</v>
      </c>
      <c r="G953" s="73" t="s">
        <v>34</v>
      </c>
      <c r="H953" t="s">
        <v>37</v>
      </c>
      <c r="I953">
        <v>298</v>
      </c>
      <c r="J953" s="43">
        <v>3260</v>
      </c>
      <c r="K953" s="16">
        <v>0.37</v>
      </c>
      <c r="L953" s="16">
        <f t="shared" si="125"/>
        <v>32.373386295928498</v>
      </c>
      <c r="M953" s="16">
        <f t="shared" si="126"/>
        <v>0.88108108108108107</v>
      </c>
      <c r="N953" s="44">
        <f t="shared" si="127"/>
        <v>110.26</v>
      </c>
      <c r="O953" s="44">
        <f t="shared" si="128"/>
        <v>3370.26</v>
      </c>
      <c r="P953" s="45">
        <f t="shared" si="134"/>
        <v>33.468321747765643</v>
      </c>
      <c r="Q953" s="45">
        <f t="shared" si="129"/>
        <v>0.91088108108108112</v>
      </c>
      <c r="R953" s="17"/>
      <c r="S953" s="51">
        <f t="shared" si="130"/>
        <v>14.704140602133275</v>
      </c>
    </row>
    <row r="954" spans="1:20" x14ac:dyDescent="0.25">
      <c r="A954" s="72">
        <f t="shared" si="132"/>
        <v>41105</v>
      </c>
      <c r="B954" s="73" t="s">
        <v>0</v>
      </c>
      <c r="C954" s="73" t="s">
        <v>359</v>
      </c>
      <c r="D954" s="73" t="s">
        <v>235</v>
      </c>
      <c r="E954" s="73" t="s">
        <v>263</v>
      </c>
      <c r="F954" s="73" t="s">
        <v>264</v>
      </c>
      <c r="G954" s="73" t="s">
        <v>34</v>
      </c>
      <c r="H954" t="s">
        <v>37</v>
      </c>
      <c r="I954">
        <v>1530</v>
      </c>
      <c r="J954" s="43">
        <v>6026</v>
      </c>
      <c r="K954" s="16">
        <v>0.37</v>
      </c>
      <c r="L954" s="16">
        <f t="shared" si="125"/>
        <v>59.841112214498509</v>
      </c>
      <c r="M954" s="16">
        <f t="shared" si="126"/>
        <v>1.6286486486486487</v>
      </c>
      <c r="N954" s="44">
        <f t="shared" si="127"/>
        <v>566.1</v>
      </c>
      <c r="O954" s="44">
        <f t="shared" si="128"/>
        <v>6592.1</v>
      </c>
      <c r="P954" s="45">
        <f t="shared" si="134"/>
        <v>65.462760675273088</v>
      </c>
      <c r="Q954" s="45">
        <f t="shared" si="129"/>
        <v>1.7816486486486487</v>
      </c>
      <c r="S954" s="51">
        <f t="shared" si="130"/>
        <v>4.5253460605388041</v>
      </c>
    </row>
    <row r="955" spans="1:20" x14ac:dyDescent="0.25">
      <c r="A955" s="72">
        <f t="shared" si="132"/>
        <v>41105</v>
      </c>
      <c r="B955" s="73" t="s">
        <v>0</v>
      </c>
      <c r="C955" s="73" t="s">
        <v>359</v>
      </c>
      <c r="D955" s="73" t="s">
        <v>235</v>
      </c>
      <c r="E955" s="73" t="s">
        <v>265</v>
      </c>
      <c r="F955" s="73" t="s">
        <v>266</v>
      </c>
      <c r="G955" s="73" t="s">
        <v>34</v>
      </c>
      <c r="H955" t="s">
        <v>36</v>
      </c>
      <c r="I955">
        <v>890</v>
      </c>
      <c r="J955" s="43">
        <v>3645</v>
      </c>
      <c r="K955" s="16">
        <v>0.38</v>
      </c>
      <c r="L955" s="16">
        <f t="shared" si="125"/>
        <v>36.196623634558094</v>
      </c>
      <c r="M955" s="16">
        <f t="shared" si="126"/>
        <v>0.98513513513513518</v>
      </c>
      <c r="N955" s="44">
        <f t="shared" si="127"/>
        <v>338.2</v>
      </c>
      <c r="O955" s="44">
        <f t="shared" si="128"/>
        <v>3983.2</v>
      </c>
      <c r="P955" s="45">
        <f t="shared" si="134"/>
        <v>39.555114200595824</v>
      </c>
      <c r="Q955" s="45">
        <f t="shared" si="129"/>
        <v>1.0765405405405404</v>
      </c>
      <c r="S955" s="51">
        <f t="shared" si="130"/>
        <v>3.7534838894532463</v>
      </c>
    </row>
    <row r="956" spans="1:20" x14ac:dyDescent="0.25">
      <c r="A956" s="72">
        <f t="shared" si="132"/>
        <v>41105</v>
      </c>
      <c r="B956" s="73" t="s">
        <v>0</v>
      </c>
      <c r="C956" s="73" t="s">
        <v>238</v>
      </c>
      <c r="D956" s="73" t="s">
        <v>239</v>
      </c>
      <c r="E956" s="73" t="s">
        <v>267</v>
      </c>
      <c r="F956" s="73" t="s">
        <v>241</v>
      </c>
      <c r="G956" s="73" t="s">
        <v>34</v>
      </c>
      <c r="H956" t="s">
        <v>37</v>
      </c>
      <c r="I956">
        <v>1256</v>
      </c>
      <c r="J956" s="43">
        <v>5573</v>
      </c>
      <c r="K956" s="16">
        <v>0.37</v>
      </c>
      <c r="L956" s="16">
        <f t="shared" si="125"/>
        <v>55.342601787487588</v>
      </c>
      <c r="M956" s="16">
        <f t="shared" si="126"/>
        <v>1.5062162162162163</v>
      </c>
      <c r="N956" s="44">
        <f t="shared" si="127"/>
        <v>464.71999999999997</v>
      </c>
      <c r="O956" s="44">
        <f t="shared" si="128"/>
        <v>6037.72</v>
      </c>
      <c r="P956" s="45">
        <f t="shared" si="134"/>
        <v>59.95749751737835</v>
      </c>
      <c r="Q956" s="45">
        <f t="shared" si="129"/>
        <v>1.6318162162162162</v>
      </c>
      <c r="S956" s="51">
        <f t="shared" si="130"/>
        <v>2.3370125291533261</v>
      </c>
    </row>
    <row r="957" spans="1:20" x14ac:dyDescent="0.25">
      <c r="A957" s="72">
        <f t="shared" si="132"/>
        <v>41105</v>
      </c>
      <c r="B957" s="73" t="s">
        <v>0</v>
      </c>
      <c r="C957" s="73" t="s">
        <v>358</v>
      </c>
      <c r="D957" s="73" t="s">
        <v>235</v>
      </c>
      <c r="E957" s="73" t="s">
        <v>267</v>
      </c>
      <c r="F957" s="73" t="s">
        <v>241</v>
      </c>
      <c r="G957" s="73" t="s">
        <v>34</v>
      </c>
      <c r="H957" t="s">
        <v>36</v>
      </c>
      <c r="I957">
        <v>975</v>
      </c>
      <c r="J957" s="43">
        <v>3912</v>
      </c>
      <c r="K957" s="16">
        <v>0.38</v>
      </c>
      <c r="L957" s="16">
        <f t="shared" si="125"/>
        <v>38.848063555114202</v>
      </c>
      <c r="M957" s="16">
        <f t="shared" si="126"/>
        <v>1.0572972972972974</v>
      </c>
      <c r="N957" s="44">
        <f t="shared" si="127"/>
        <v>370.5</v>
      </c>
      <c r="O957" s="44">
        <f t="shared" si="128"/>
        <v>4282.5</v>
      </c>
      <c r="P957" s="45">
        <f t="shared" si="134"/>
        <v>42.527308838133067</v>
      </c>
      <c r="Q957" s="45">
        <f t="shared" si="129"/>
        <v>1.1574324324324323</v>
      </c>
      <c r="S957" s="51">
        <f t="shared" si="130"/>
        <v>3.4357828633536647</v>
      </c>
    </row>
    <row r="958" spans="1:20" x14ac:dyDescent="0.25">
      <c r="A958" s="72">
        <f t="shared" si="132"/>
        <v>41105</v>
      </c>
      <c r="B958" s="73" t="s">
        <v>0</v>
      </c>
      <c r="C958" s="73" t="s">
        <v>240</v>
      </c>
      <c r="D958" s="73" t="s">
        <v>241</v>
      </c>
      <c r="E958" s="73" t="s">
        <v>263</v>
      </c>
      <c r="F958" s="73" t="s">
        <v>264</v>
      </c>
      <c r="G958" s="73" t="s">
        <v>34</v>
      </c>
      <c r="H958" t="s">
        <v>36</v>
      </c>
      <c r="I958">
        <v>1357</v>
      </c>
      <c r="J958" s="43">
        <v>4112</v>
      </c>
      <c r="K958" s="16">
        <v>0.38</v>
      </c>
      <c r="L958" s="16">
        <f t="shared" si="125"/>
        <v>40.834160873882816</v>
      </c>
      <c r="M958" s="16">
        <f t="shared" si="126"/>
        <v>1.1113513513513513</v>
      </c>
      <c r="N958" s="44">
        <f t="shared" si="127"/>
        <v>515.66</v>
      </c>
      <c r="O958" s="44">
        <f t="shared" si="128"/>
        <v>4627.66</v>
      </c>
      <c r="P958" s="45">
        <f t="shared" si="134"/>
        <v>45.954915590863948</v>
      </c>
      <c r="Q958" s="45">
        <f t="shared" si="129"/>
        <v>1.250718918918919</v>
      </c>
      <c r="S958" s="51">
        <f t="shared" si="130"/>
        <v>3.1065698504755934</v>
      </c>
    </row>
    <row r="959" spans="1:20" x14ac:dyDescent="0.25">
      <c r="A959" s="72">
        <f t="shared" si="132"/>
        <v>41105</v>
      </c>
      <c r="B959" s="73" t="s">
        <v>67</v>
      </c>
      <c r="C959" s="73" t="s">
        <v>242</v>
      </c>
      <c r="D959" s="73" t="s">
        <v>243</v>
      </c>
      <c r="E959" s="73" t="s">
        <v>265</v>
      </c>
      <c r="F959" s="73" t="s">
        <v>266</v>
      </c>
      <c r="G959" s="73" t="s">
        <v>34</v>
      </c>
      <c r="H959" t="s">
        <v>36</v>
      </c>
      <c r="I959">
        <v>1006</v>
      </c>
      <c r="J959" s="43">
        <v>2038</v>
      </c>
      <c r="K959" s="16">
        <v>0.38</v>
      </c>
      <c r="L959" s="16">
        <f t="shared" si="125"/>
        <v>20.238331678252234</v>
      </c>
      <c r="M959" s="16">
        <f t="shared" si="126"/>
        <v>0.5140900900900901</v>
      </c>
      <c r="N959" s="44">
        <f t="shared" si="127"/>
        <v>382.28000000000003</v>
      </c>
      <c r="O959" s="44">
        <f t="shared" si="128"/>
        <v>2420.2800000000002</v>
      </c>
      <c r="P959" s="45">
        <f t="shared" si="134"/>
        <v>24.034558093346575</v>
      </c>
      <c r="Q959" s="45">
        <f t="shared" si="129"/>
        <v>0.61052108108108116</v>
      </c>
      <c r="S959" s="51">
        <f t="shared" si="130"/>
        <v>-24.468689340082506</v>
      </c>
    </row>
    <row r="960" spans="1:20" x14ac:dyDescent="0.25">
      <c r="A960" s="72">
        <f t="shared" si="132"/>
        <v>41105</v>
      </c>
      <c r="B960" s="73" t="s">
        <v>67</v>
      </c>
      <c r="C960" s="73" t="s">
        <v>244</v>
      </c>
      <c r="D960" s="73" t="s">
        <v>245</v>
      </c>
      <c r="E960" s="73" t="s">
        <v>268</v>
      </c>
      <c r="F960" s="73" t="s">
        <v>269</v>
      </c>
      <c r="G960" s="73" t="s">
        <v>34</v>
      </c>
      <c r="H960" t="s">
        <v>38</v>
      </c>
      <c r="I960">
        <v>866</v>
      </c>
      <c r="J960" s="43">
        <v>4382</v>
      </c>
      <c r="K960" s="16">
        <v>0.5</v>
      </c>
      <c r="L960" s="16">
        <f t="shared" si="125"/>
        <v>43.515392254220458</v>
      </c>
      <c r="M960" s="16">
        <f t="shared" si="126"/>
        <v>1.1053693693693694</v>
      </c>
      <c r="N960" s="44">
        <f t="shared" si="127"/>
        <v>433</v>
      </c>
      <c r="O960" s="44">
        <f t="shared" si="128"/>
        <v>4815</v>
      </c>
      <c r="P960" s="45">
        <f t="shared" si="134"/>
        <v>47.815292949354514</v>
      </c>
      <c r="Q960" s="45">
        <f t="shared" si="129"/>
        <v>1.2145945945945946</v>
      </c>
      <c r="S960" s="51">
        <f t="shared" si="130"/>
        <v>14.361853730832831</v>
      </c>
    </row>
    <row r="961" spans="1:19" x14ac:dyDescent="0.25">
      <c r="A961" s="72">
        <f t="shared" si="132"/>
        <v>41105</v>
      </c>
      <c r="B961" s="73" t="s">
        <v>67</v>
      </c>
      <c r="C961" s="73" t="s">
        <v>246</v>
      </c>
      <c r="D961" s="73" t="s">
        <v>247</v>
      </c>
      <c r="E961" s="73" t="s">
        <v>270</v>
      </c>
      <c r="F961" s="73" t="s">
        <v>247</v>
      </c>
      <c r="G961" s="73" t="s">
        <v>34</v>
      </c>
      <c r="H961" t="s">
        <v>36</v>
      </c>
      <c r="I961">
        <v>213</v>
      </c>
      <c r="J961" s="43">
        <v>1934</v>
      </c>
      <c r="K961" s="16">
        <v>0.38</v>
      </c>
      <c r="L961" s="16">
        <f t="shared" si="125"/>
        <v>19.20556107249255</v>
      </c>
      <c r="M961" s="16">
        <f t="shared" si="126"/>
        <v>0.48785585585585589</v>
      </c>
      <c r="N961" s="44">
        <f t="shared" si="127"/>
        <v>80.94</v>
      </c>
      <c r="O961" s="44">
        <f t="shared" si="128"/>
        <v>2014.94</v>
      </c>
      <c r="P961" s="45">
        <f t="shared" si="134"/>
        <v>20.009334657398213</v>
      </c>
      <c r="Q961" s="45">
        <f t="shared" si="129"/>
        <v>0.50827315315315313</v>
      </c>
      <c r="S961" s="51">
        <f t="shared" si="130"/>
        <v>4.6140586790718974</v>
      </c>
    </row>
    <row r="962" spans="1:19" x14ac:dyDescent="0.25">
      <c r="A962" s="72">
        <f t="shared" si="132"/>
        <v>41105</v>
      </c>
      <c r="B962" s="73" t="s">
        <v>67</v>
      </c>
      <c r="C962" s="73" t="s">
        <v>248</v>
      </c>
      <c r="D962" s="73" t="s">
        <v>249</v>
      </c>
      <c r="E962" s="73" t="s">
        <v>271</v>
      </c>
      <c r="F962" s="73" t="s">
        <v>272</v>
      </c>
      <c r="G962" s="73" t="s">
        <v>34</v>
      </c>
      <c r="H962" t="s">
        <v>38</v>
      </c>
      <c r="I962">
        <v>650</v>
      </c>
      <c r="J962" s="43">
        <v>3821</v>
      </c>
      <c r="K962" s="16">
        <v>0.5</v>
      </c>
      <c r="L962" s="16">
        <f t="shared" ref="L962:L1025" si="135">J962/100.7</f>
        <v>37.944389275074478</v>
      </c>
      <c r="M962" s="16">
        <f t="shared" ref="M962:M1025" si="136">IF(B962="corn",J962/(111*2000/56),J962/(111*2000/60))</f>
        <v>0.96385585585585587</v>
      </c>
      <c r="N962" s="44">
        <f t="shared" ref="N962:N1025" si="137">I962*K962</f>
        <v>325</v>
      </c>
      <c r="O962" s="44">
        <f t="shared" ref="O962:O1025" si="138">J962+N962</f>
        <v>4146</v>
      </c>
      <c r="P962" s="45">
        <f t="shared" si="134"/>
        <v>41.171797418073481</v>
      </c>
      <c r="Q962" s="45">
        <f t="shared" ref="Q962:Q1025" si="139">IF(B962="corn",O962/(111*2000/56),O962/(111*2000/60))</f>
        <v>1.0458378378378379</v>
      </c>
      <c r="S962" s="51">
        <f t="shared" si="130"/>
        <v>17.317487266553488</v>
      </c>
    </row>
    <row r="963" spans="1:19" x14ac:dyDescent="0.25">
      <c r="A963" s="72">
        <f t="shared" si="132"/>
        <v>41105</v>
      </c>
      <c r="B963" s="73" t="s">
        <v>67</v>
      </c>
      <c r="C963" s="73" t="s">
        <v>248</v>
      </c>
      <c r="D963" s="73" t="s">
        <v>249</v>
      </c>
      <c r="E963" s="73" t="s">
        <v>273</v>
      </c>
      <c r="F963" s="73" t="s">
        <v>274</v>
      </c>
      <c r="G963" s="73" t="s">
        <v>34</v>
      </c>
      <c r="H963" t="s">
        <v>38</v>
      </c>
      <c r="I963">
        <v>417</v>
      </c>
      <c r="J963" s="43">
        <v>3273</v>
      </c>
      <c r="K963" s="16">
        <v>0.5</v>
      </c>
      <c r="L963" s="16">
        <f t="shared" si="135"/>
        <v>32.502482621648461</v>
      </c>
      <c r="M963" s="16">
        <f t="shared" si="136"/>
        <v>0.82562162162162167</v>
      </c>
      <c r="N963" s="44">
        <f t="shared" si="137"/>
        <v>208.5</v>
      </c>
      <c r="O963" s="44">
        <f t="shared" si="138"/>
        <v>3481.5</v>
      </c>
      <c r="P963" s="45">
        <f t="shared" si="134"/>
        <v>34.572989076464744</v>
      </c>
      <c r="Q963" s="45">
        <f t="shared" si="139"/>
        <v>0.87821621621621626</v>
      </c>
      <c r="S963" s="51">
        <f t="shared" si="130"/>
        <v>16.952876204297173</v>
      </c>
    </row>
    <row r="964" spans="1:19" x14ac:dyDescent="0.25">
      <c r="A964" s="72">
        <f t="shared" si="132"/>
        <v>41105</v>
      </c>
      <c r="B964" s="73" t="s">
        <v>67</v>
      </c>
      <c r="C964" s="73" t="s">
        <v>246</v>
      </c>
      <c r="D964" s="73" t="s">
        <v>247</v>
      </c>
      <c r="E964" s="73" t="s">
        <v>275</v>
      </c>
      <c r="F964" s="73" t="s">
        <v>276</v>
      </c>
      <c r="G964" s="73" t="s">
        <v>34</v>
      </c>
      <c r="H964" t="s">
        <v>36</v>
      </c>
      <c r="I964">
        <v>626</v>
      </c>
      <c r="J964" s="43">
        <v>3074</v>
      </c>
      <c r="K964" s="16">
        <v>0.38</v>
      </c>
      <c r="L964" s="16">
        <f t="shared" si="135"/>
        <v>30.526315789473685</v>
      </c>
      <c r="M964" s="16">
        <f t="shared" si="136"/>
        <v>0.77542342342342341</v>
      </c>
      <c r="N964" s="44">
        <f t="shared" si="137"/>
        <v>237.88</v>
      </c>
      <c r="O964" s="44">
        <f t="shared" si="138"/>
        <v>3311.88</v>
      </c>
      <c r="P964" s="45">
        <f t="shared" si="134"/>
        <v>32.888579940417081</v>
      </c>
      <c r="Q964" s="45">
        <f t="shared" si="139"/>
        <v>0.83542918918918918</v>
      </c>
      <c r="S964" s="51">
        <f t="shared" si="130"/>
        <v>4.0771304845167222</v>
      </c>
    </row>
    <row r="965" spans="1:19" x14ac:dyDescent="0.25">
      <c r="A965" s="72">
        <f t="shared" si="132"/>
        <v>41105</v>
      </c>
      <c r="B965" s="73" t="s">
        <v>67</v>
      </c>
      <c r="C965" s="73" t="s">
        <v>246</v>
      </c>
      <c r="D965" s="73" t="s">
        <v>247</v>
      </c>
      <c r="E965" s="73" t="s">
        <v>263</v>
      </c>
      <c r="F965" s="73" t="s">
        <v>264</v>
      </c>
      <c r="G965" s="73" t="s">
        <v>34</v>
      </c>
      <c r="H965" t="s">
        <v>36</v>
      </c>
      <c r="I965">
        <v>1823</v>
      </c>
      <c r="J965" s="43">
        <v>4985</v>
      </c>
      <c r="K965" s="16">
        <v>0.38</v>
      </c>
      <c r="L965" s="16">
        <f t="shared" si="135"/>
        <v>49.503475670307843</v>
      </c>
      <c r="M965" s="16">
        <f t="shared" si="136"/>
        <v>1.2574774774774775</v>
      </c>
      <c r="N965" s="44">
        <f t="shared" si="137"/>
        <v>692.74</v>
      </c>
      <c r="O965" s="44">
        <f t="shared" si="138"/>
        <v>5677.74</v>
      </c>
      <c r="P965" s="45">
        <f t="shared" si="134"/>
        <v>56.382720953326711</v>
      </c>
      <c r="Q965" s="45">
        <f t="shared" si="139"/>
        <v>1.4322227027027026</v>
      </c>
      <c r="S965" s="51">
        <f t="shared" si="130"/>
        <v>2.3759594804876327</v>
      </c>
    </row>
    <row r="966" spans="1:19" x14ac:dyDescent="0.25">
      <c r="A966" s="72">
        <f t="shared" si="132"/>
        <v>41105</v>
      </c>
      <c r="B966" s="73" t="s">
        <v>18</v>
      </c>
      <c r="C966" s="73" t="s">
        <v>250</v>
      </c>
      <c r="D966" s="73" t="s">
        <v>251</v>
      </c>
      <c r="E966" s="73" t="s">
        <v>265</v>
      </c>
      <c r="F966" s="73" t="s">
        <v>266</v>
      </c>
      <c r="G966" s="73" t="s">
        <v>34</v>
      </c>
      <c r="H966" t="s">
        <v>39</v>
      </c>
      <c r="I966">
        <v>1295</v>
      </c>
      <c r="J966" s="43">
        <v>3269</v>
      </c>
      <c r="K966" s="16">
        <v>0.32200000000000001</v>
      </c>
      <c r="L966" s="16">
        <f t="shared" si="135"/>
        <v>32.462760675273088</v>
      </c>
      <c r="M966" s="16">
        <f t="shared" si="136"/>
        <v>0.88351351351351348</v>
      </c>
      <c r="N966" s="44">
        <f t="shared" si="137"/>
        <v>416.99</v>
      </c>
      <c r="O966" s="44">
        <f t="shared" si="138"/>
        <v>3685.99</v>
      </c>
      <c r="P966" s="45">
        <f t="shared" si="134"/>
        <v>36.603674280039719</v>
      </c>
      <c r="Q966" s="45">
        <f t="shared" si="139"/>
        <v>0.9962135135135135</v>
      </c>
      <c r="S966" s="51">
        <f t="shared" si="130"/>
        <v>3.8777125479459773</v>
      </c>
    </row>
    <row r="967" spans="1:19" x14ac:dyDescent="0.25">
      <c r="A967" s="72">
        <f t="shared" si="132"/>
        <v>41105</v>
      </c>
      <c r="B967" s="73" t="s">
        <v>18</v>
      </c>
      <c r="C967" s="73" t="s">
        <v>244</v>
      </c>
      <c r="D967" s="73" t="s">
        <v>245</v>
      </c>
      <c r="E967" s="73" t="s">
        <v>277</v>
      </c>
      <c r="F967" s="73" t="s">
        <v>278</v>
      </c>
      <c r="G967" s="73" t="s">
        <v>34</v>
      </c>
      <c r="H967" t="s">
        <v>38</v>
      </c>
      <c r="I967">
        <v>615</v>
      </c>
      <c r="J967" s="43">
        <v>3497</v>
      </c>
      <c r="K967" s="16">
        <v>0.5</v>
      </c>
      <c r="L967" s="16">
        <f t="shared" si="135"/>
        <v>34.726911618669313</v>
      </c>
      <c r="M967" s="16">
        <f t="shared" si="136"/>
        <v>0.94513513513513514</v>
      </c>
      <c r="N967" s="44">
        <f t="shared" si="137"/>
        <v>307.5</v>
      </c>
      <c r="O967" s="44">
        <f t="shared" si="138"/>
        <v>3804.5</v>
      </c>
      <c r="P967" s="45">
        <f t="shared" si="134"/>
        <v>37.780536246276064</v>
      </c>
      <c r="Q967" s="45">
        <f t="shared" si="139"/>
        <v>1.0282432432432433</v>
      </c>
      <c r="S967" s="51">
        <f t="shared" si="130"/>
        <v>17.39385336953838</v>
      </c>
    </row>
    <row r="968" spans="1:19" x14ac:dyDescent="0.25">
      <c r="A968" s="72">
        <f t="shared" si="132"/>
        <v>41105</v>
      </c>
      <c r="B968" s="73" t="s">
        <v>18</v>
      </c>
      <c r="C968" s="73" t="s">
        <v>248</v>
      </c>
      <c r="D968" s="73" t="s">
        <v>249</v>
      </c>
      <c r="E968" s="73" t="s">
        <v>268</v>
      </c>
      <c r="F968" s="73" t="s">
        <v>269</v>
      </c>
      <c r="G968" s="73" t="s">
        <v>34</v>
      </c>
      <c r="H968" t="s">
        <v>38</v>
      </c>
      <c r="I968">
        <v>872</v>
      </c>
      <c r="J968" s="43">
        <v>4453</v>
      </c>
      <c r="K968" s="16">
        <v>0.5</v>
      </c>
      <c r="L968" s="16">
        <f t="shared" si="135"/>
        <v>44.220456802383318</v>
      </c>
      <c r="M968" s="16">
        <f t="shared" si="136"/>
        <v>1.2035135135135135</v>
      </c>
      <c r="N968" s="44">
        <f t="shared" si="137"/>
        <v>436</v>
      </c>
      <c r="O968" s="44">
        <f t="shared" si="138"/>
        <v>4889</v>
      </c>
      <c r="P968" s="45">
        <f t="shared" si="134"/>
        <v>48.550148957298909</v>
      </c>
      <c r="Q968" s="45">
        <f t="shared" si="139"/>
        <v>1.3213513513513513</v>
      </c>
      <c r="S968" s="51">
        <f t="shared" si="130"/>
        <v>14.13723549296828</v>
      </c>
    </row>
    <row r="969" spans="1:19" x14ac:dyDescent="0.25">
      <c r="A969" s="72">
        <f t="shared" si="132"/>
        <v>41105</v>
      </c>
      <c r="B969" s="73" t="s">
        <v>18</v>
      </c>
      <c r="C969" s="73" t="s">
        <v>248</v>
      </c>
      <c r="D969" s="73" t="s">
        <v>249</v>
      </c>
      <c r="E969" s="73" t="s">
        <v>277</v>
      </c>
      <c r="F969" s="73" t="s">
        <v>278</v>
      </c>
      <c r="G969" s="73" t="s">
        <v>34</v>
      </c>
      <c r="H969" t="s">
        <v>38</v>
      </c>
      <c r="I969">
        <v>417</v>
      </c>
      <c r="J969" s="43">
        <v>3189</v>
      </c>
      <c r="K969" s="16">
        <v>0.5</v>
      </c>
      <c r="L969" s="16">
        <f t="shared" si="135"/>
        <v>31.668321747765638</v>
      </c>
      <c r="M969" s="16">
        <f t="shared" si="136"/>
        <v>0.86189189189189186</v>
      </c>
      <c r="N969" s="44">
        <f t="shared" si="137"/>
        <v>208.5</v>
      </c>
      <c r="O969" s="44">
        <f t="shared" si="138"/>
        <v>3397.5</v>
      </c>
      <c r="P969" s="45">
        <f t="shared" si="134"/>
        <v>33.738828202581928</v>
      </c>
      <c r="Q969" s="45">
        <f t="shared" si="139"/>
        <v>0.91824324324324325</v>
      </c>
      <c r="S969" s="51">
        <f t="shared" si="130"/>
        <v>20.05979136629632</v>
      </c>
    </row>
    <row r="970" spans="1:19" x14ac:dyDescent="0.25">
      <c r="A970" s="72">
        <f t="shared" si="132"/>
        <v>41105</v>
      </c>
      <c r="B970" s="73" t="s">
        <v>18</v>
      </c>
      <c r="C970" s="73" t="s">
        <v>242</v>
      </c>
      <c r="D970" s="73" t="s">
        <v>243</v>
      </c>
      <c r="E970" s="73" t="s">
        <v>265</v>
      </c>
      <c r="F970" s="73" t="s">
        <v>266</v>
      </c>
      <c r="G970" s="73" t="s">
        <v>34</v>
      </c>
      <c r="H970" t="s">
        <v>36</v>
      </c>
      <c r="I970">
        <v>1006</v>
      </c>
      <c r="J970" s="43">
        <v>3382</v>
      </c>
      <c r="K970" s="16">
        <v>0.38</v>
      </c>
      <c r="L970" s="16">
        <f t="shared" si="135"/>
        <v>33.584905660377359</v>
      </c>
      <c r="M970" s="16">
        <f t="shared" si="136"/>
        <v>0.91405405405405404</v>
      </c>
      <c r="N970" s="44">
        <f t="shared" si="137"/>
        <v>382.28000000000003</v>
      </c>
      <c r="O970" s="44">
        <f t="shared" si="138"/>
        <v>3764.28</v>
      </c>
      <c r="P970" s="45">
        <f t="shared" si="134"/>
        <v>37.381132075471697</v>
      </c>
      <c r="Q970" s="45">
        <f t="shared" si="139"/>
        <v>1.017372972972973</v>
      </c>
      <c r="S970" s="51">
        <f t="shared" si="130"/>
        <v>6.0856625915216789</v>
      </c>
    </row>
    <row r="971" spans="1:19" x14ac:dyDescent="0.25">
      <c r="A971" s="72">
        <f t="shared" si="132"/>
        <v>41105</v>
      </c>
      <c r="B971" s="73" t="s">
        <v>0</v>
      </c>
      <c r="C971" s="73" t="s">
        <v>252</v>
      </c>
      <c r="D971" s="73" t="s">
        <v>117</v>
      </c>
      <c r="E971" s="73" t="s">
        <v>279</v>
      </c>
      <c r="F971" s="73" t="s">
        <v>280</v>
      </c>
      <c r="G971" s="73" t="s">
        <v>35</v>
      </c>
      <c r="H971" t="s">
        <v>37</v>
      </c>
      <c r="I971">
        <v>880</v>
      </c>
      <c r="J971" s="43">
        <v>3351</v>
      </c>
      <c r="K971" s="16">
        <v>0.37</v>
      </c>
      <c r="L971" s="16">
        <f t="shared" si="135"/>
        <v>33.277060575968221</v>
      </c>
      <c r="M971" s="16">
        <f t="shared" si="136"/>
        <v>0.90567567567567564</v>
      </c>
      <c r="N971" s="44">
        <f t="shared" si="137"/>
        <v>325.60000000000002</v>
      </c>
      <c r="O971" s="44">
        <f t="shared" si="138"/>
        <v>3676.6</v>
      </c>
      <c r="P971" s="45">
        <f t="shared" si="134"/>
        <v>36.510427010923536</v>
      </c>
      <c r="Q971" s="45">
        <f t="shared" si="139"/>
        <v>0.99367567567567561</v>
      </c>
      <c r="S971" s="51">
        <f t="shared" si="130"/>
        <v>2.6352520797275458</v>
      </c>
    </row>
    <row r="972" spans="1:19" x14ac:dyDescent="0.25">
      <c r="A972" s="72">
        <f t="shared" si="132"/>
        <v>41105</v>
      </c>
      <c r="B972" s="73" t="s">
        <v>0</v>
      </c>
      <c r="C972" s="73" t="s">
        <v>359</v>
      </c>
      <c r="D972" s="73" t="s">
        <v>235</v>
      </c>
      <c r="E972" s="73" t="s">
        <v>267</v>
      </c>
      <c r="F972" s="73" t="s">
        <v>241</v>
      </c>
      <c r="G972" s="73" t="s">
        <v>35</v>
      </c>
      <c r="H972" t="s">
        <v>37</v>
      </c>
      <c r="I972">
        <v>685</v>
      </c>
      <c r="J972" s="43">
        <v>3634</v>
      </c>
      <c r="K972" s="16">
        <v>0.37</v>
      </c>
      <c r="L972" s="16">
        <f t="shared" si="135"/>
        <v>36.08738828202582</v>
      </c>
      <c r="M972" s="16">
        <f t="shared" si="136"/>
        <v>0.98216216216216212</v>
      </c>
      <c r="N972" s="44">
        <f t="shared" si="137"/>
        <v>253.45</v>
      </c>
      <c r="O972" s="44">
        <f t="shared" si="138"/>
        <v>3887.45</v>
      </c>
      <c r="P972" s="45">
        <f t="shared" si="134"/>
        <v>38.604270109235351</v>
      </c>
      <c r="Q972" s="45">
        <f t="shared" si="139"/>
        <v>1.0506621621621621</v>
      </c>
      <c r="S972" s="51">
        <f t="shared" si="130"/>
        <v>13.963032994737844</v>
      </c>
    </row>
    <row r="973" spans="1:19" x14ac:dyDescent="0.25">
      <c r="A973" s="72">
        <f t="shared" si="132"/>
        <v>41105</v>
      </c>
      <c r="B973" s="73" t="s">
        <v>0</v>
      </c>
      <c r="C973" s="73" t="s">
        <v>253</v>
      </c>
      <c r="D973" s="73" t="s">
        <v>243</v>
      </c>
      <c r="E973" s="73" t="s">
        <v>281</v>
      </c>
      <c r="F973" s="73" t="s">
        <v>282</v>
      </c>
      <c r="G973" s="73" t="s">
        <v>35</v>
      </c>
      <c r="H973" t="s">
        <v>38</v>
      </c>
      <c r="I973">
        <v>812</v>
      </c>
      <c r="J973" s="43">
        <v>3645</v>
      </c>
      <c r="K973" s="16">
        <v>0.5</v>
      </c>
      <c r="L973" s="16">
        <f t="shared" si="135"/>
        <v>36.196623634558094</v>
      </c>
      <c r="M973" s="16">
        <f t="shared" si="136"/>
        <v>0.98513513513513518</v>
      </c>
      <c r="N973" s="44">
        <f t="shared" si="137"/>
        <v>406</v>
      </c>
      <c r="O973" s="44">
        <f t="shared" si="138"/>
        <v>4051</v>
      </c>
      <c r="P973" s="45">
        <f t="shared" si="134"/>
        <v>40.228401191658392</v>
      </c>
      <c r="Q973" s="45">
        <f t="shared" si="139"/>
        <v>1.0948648648648649</v>
      </c>
      <c r="S973" s="51">
        <f t="shared" si="130"/>
        <v>3.3618762821363335</v>
      </c>
    </row>
    <row r="974" spans="1:19" x14ac:dyDescent="0.25">
      <c r="A974" s="72">
        <f t="shared" si="132"/>
        <v>41105</v>
      </c>
      <c r="B974" s="73" t="s">
        <v>0</v>
      </c>
      <c r="C974" s="73" t="s">
        <v>236</v>
      </c>
      <c r="D974" s="73" t="s">
        <v>237</v>
      </c>
      <c r="E974" s="73" t="s">
        <v>279</v>
      </c>
      <c r="F974" s="73" t="s">
        <v>280</v>
      </c>
      <c r="G974" s="73" t="s">
        <v>35</v>
      </c>
      <c r="H974" t="s">
        <v>37</v>
      </c>
      <c r="I974">
        <v>1520</v>
      </c>
      <c r="J974" s="43">
        <v>4832</v>
      </c>
      <c r="K974" s="16">
        <v>0.37</v>
      </c>
      <c r="L974" s="16">
        <f t="shared" si="135"/>
        <v>47.984111221449851</v>
      </c>
      <c r="M974" s="16">
        <f t="shared" si="136"/>
        <v>1.3059459459459459</v>
      </c>
      <c r="N974" s="44">
        <f t="shared" si="137"/>
        <v>562.4</v>
      </c>
      <c r="O974" s="44">
        <f t="shared" si="138"/>
        <v>5394.4</v>
      </c>
      <c r="P974" s="45">
        <f t="shared" si="134"/>
        <v>53.569016881827203</v>
      </c>
      <c r="Q974" s="45">
        <f t="shared" si="139"/>
        <v>1.4579459459459458</v>
      </c>
      <c r="S974" s="51">
        <f t="shared" si="130"/>
        <v>1.8810908816196958</v>
      </c>
    </row>
    <row r="975" spans="1:19" x14ac:dyDescent="0.25">
      <c r="A975" s="72">
        <f t="shared" si="132"/>
        <v>41105</v>
      </c>
      <c r="B975" s="73" t="s">
        <v>0</v>
      </c>
      <c r="C975" s="73" t="s">
        <v>236</v>
      </c>
      <c r="D975" s="73" t="s">
        <v>237</v>
      </c>
      <c r="E975" s="73" t="s">
        <v>267</v>
      </c>
      <c r="F975" s="73" t="s">
        <v>241</v>
      </c>
      <c r="G975" s="73" t="s">
        <v>35</v>
      </c>
      <c r="H975" t="s">
        <v>37</v>
      </c>
      <c r="I975">
        <v>1583</v>
      </c>
      <c r="J975" s="43">
        <v>5854</v>
      </c>
      <c r="K975" s="16">
        <v>0.37</v>
      </c>
      <c r="L975" s="16">
        <f t="shared" si="135"/>
        <v>58.133068520357497</v>
      </c>
      <c r="M975" s="16">
        <f t="shared" si="136"/>
        <v>1.5821621621621622</v>
      </c>
      <c r="N975" s="44">
        <f t="shared" si="137"/>
        <v>585.71</v>
      </c>
      <c r="O975" s="44">
        <f t="shared" si="138"/>
        <v>6439.71</v>
      </c>
      <c r="P975" s="45">
        <f t="shared" si="134"/>
        <v>63.949453823237334</v>
      </c>
      <c r="Q975" s="45">
        <f t="shared" si="139"/>
        <v>1.7404621621621621</v>
      </c>
      <c r="S975" s="51">
        <f t="shared" si="130"/>
        <v>2.7825970373657194</v>
      </c>
    </row>
    <row r="976" spans="1:19" x14ac:dyDescent="0.25">
      <c r="A976" s="72">
        <f t="shared" si="132"/>
        <v>41105</v>
      </c>
      <c r="B976" s="73" t="s">
        <v>0</v>
      </c>
      <c r="C976" s="73" t="s">
        <v>358</v>
      </c>
      <c r="D976" s="73" t="s">
        <v>235</v>
      </c>
      <c r="E976" s="73" t="s">
        <v>279</v>
      </c>
      <c r="F976" s="73" t="s">
        <v>280</v>
      </c>
      <c r="G976" s="73" t="s">
        <v>35</v>
      </c>
      <c r="H976" t="s">
        <v>36</v>
      </c>
      <c r="I976">
        <v>1599</v>
      </c>
      <c r="J976" s="43">
        <v>4880</v>
      </c>
      <c r="K976" s="16">
        <v>0.38</v>
      </c>
      <c r="L976" s="16">
        <f t="shared" si="135"/>
        <v>48.460774577954318</v>
      </c>
      <c r="M976" s="16">
        <f t="shared" si="136"/>
        <v>1.318918918918919</v>
      </c>
      <c r="N976" s="44">
        <f t="shared" si="137"/>
        <v>607.62</v>
      </c>
      <c r="O976" s="44">
        <f t="shared" si="138"/>
        <v>5487.62</v>
      </c>
      <c r="P976" s="45">
        <f t="shared" si="134"/>
        <v>54.494736842105262</v>
      </c>
      <c r="Q976" s="45">
        <f t="shared" si="139"/>
        <v>1.4831405405405405</v>
      </c>
      <c r="S976" s="51">
        <f t="shared" si="130"/>
        <v>2.5606426183182984</v>
      </c>
    </row>
    <row r="977" spans="1:20" x14ac:dyDescent="0.25">
      <c r="A977" s="72">
        <f t="shared" si="132"/>
        <v>41105</v>
      </c>
      <c r="B977" s="73" t="s">
        <v>67</v>
      </c>
      <c r="C977" s="73" t="s">
        <v>250</v>
      </c>
      <c r="D977" s="73" t="s">
        <v>251</v>
      </c>
      <c r="E977" s="73" t="s">
        <v>279</v>
      </c>
      <c r="F977" s="73" t="s">
        <v>280</v>
      </c>
      <c r="G977" s="73" t="s">
        <v>35</v>
      </c>
      <c r="H977" t="s">
        <v>37</v>
      </c>
      <c r="I977">
        <v>1851</v>
      </c>
      <c r="J977" s="43">
        <v>4800</v>
      </c>
      <c r="K977" s="16">
        <v>0.37</v>
      </c>
      <c r="L977" s="16">
        <f t="shared" si="135"/>
        <v>47.666335650446868</v>
      </c>
      <c r="M977" s="16">
        <f t="shared" si="136"/>
        <v>1.2108108108108109</v>
      </c>
      <c r="N977" s="44">
        <f t="shared" si="137"/>
        <v>684.87</v>
      </c>
      <c r="O977" s="44">
        <f t="shared" si="138"/>
        <v>5484.87</v>
      </c>
      <c r="P977" s="45">
        <f t="shared" si="134"/>
        <v>54.467428003972195</v>
      </c>
      <c r="Q977" s="45">
        <f t="shared" si="139"/>
        <v>1.3835708108108109</v>
      </c>
      <c r="S977" s="51">
        <f t="shared" si="130"/>
        <v>1.536129021509125</v>
      </c>
    </row>
    <row r="978" spans="1:20" x14ac:dyDescent="0.25">
      <c r="A978" s="72">
        <f t="shared" si="132"/>
        <v>41105</v>
      </c>
      <c r="B978" s="73" t="s">
        <v>67</v>
      </c>
      <c r="C978" s="73" t="s">
        <v>238</v>
      </c>
      <c r="D978" s="73" t="s">
        <v>239</v>
      </c>
      <c r="E978" s="73" t="s">
        <v>283</v>
      </c>
      <c r="F978" s="73" t="s">
        <v>284</v>
      </c>
      <c r="G978" s="73" t="s">
        <v>35</v>
      </c>
      <c r="H978" t="s">
        <v>37</v>
      </c>
      <c r="I978">
        <v>1695</v>
      </c>
      <c r="J978" s="43">
        <v>4760</v>
      </c>
      <c r="K978" s="16">
        <v>0.37</v>
      </c>
      <c r="L978" s="16">
        <f t="shared" si="135"/>
        <v>47.269116186693147</v>
      </c>
      <c r="M978" s="16">
        <f t="shared" si="136"/>
        <v>1.2007207207207207</v>
      </c>
      <c r="N978" s="44">
        <f t="shared" si="137"/>
        <v>627.15</v>
      </c>
      <c r="O978" s="44">
        <f t="shared" si="138"/>
        <v>5387.15</v>
      </c>
      <c r="P978" s="45">
        <f t="shared" si="134"/>
        <v>53.497020854021841</v>
      </c>
      <c r="Q978" s="45">
        <f t="shared" si="139"/>
        <v>1.3589207207207206</v>
      </c>
      <c r="S978" s="51">
        <f t="shared" si="130"/>
        <v>1.6242065251223625</v>
      </c>
    </row>
    <row r="979" spans="1:20" x14ac:dyDescent="0.25">
      <c r="A979" s="72">
        <f t="shared" si="132"/>
        <v>41105</v>
      </c>
      <c r="B979" s="73" t="s">
        <v>67</v>
      </c>
      <c r="C979" s="73" t="s">
        <v>242</v>
      </c>
      <c r="D979" s="73" t="s">
        <v>243</v>
      </c>
      <c r="E979" s="73" t="s">
        <v>265</v>
      </c>
      <c r="F979" s="73" t="s">
        <v>266</v>
      </c>
      <c r="G979" s="73" t="s">
        <v>35</v>
      </c>
      <c r="H979" t="s">
        <v>36</v>
      </c>
      <c r="I979">
        <v>1006</v>
      </c>
      <c r="J979" s="43">
        <v>2857</v>
      </c>
      <c r="K979" s="16">
        <v>0.38</v>
      </c>
      <c r="L979" s="16">
        <f t="shared" si="135"/>
        <v>28.371400198609731</v>
      </c>
      <c r="M979" s="16">
        <f t="shared" si="136"/>
        <v>0.72068468468468472</v>
      </c>
      <c r="N979" s="44">
        <f t="shared" si="137"/>
        <v>382.28000000000003</v>
      </c>
      <c r="O979" s="44">
        <f t="shared" si="138"/>
        <v>3239.28</v>
      </c>
      <c r="P979" s="45">
        <f t="shared" si="134"/>
        <v>32.167626613704073</v>
      </c>
      <c r="Q979" s="45">
        <f t="shared" si="139"/>
        <v>0.81711567567567578</v>
      </c>
      <c r="S979" s="51">
        <f t="shared" ref="S979:S1016" si="140">((O979/O523)-1)*100</f>
        <v>5.536695185284124</v>
      </c>
    </row>
    <row r="980" spans="1:20" x14ac:dyDescent="0.25">
      <c r="A980" s="72">
        <f t="shared" si="132"/>
        <v>41105</v>
      </c>
      <c r="B980" s="73" t="s">
        <v>67</v>
      </c>
      <c r="C980" s="73" t="s">
        <v>254</v>
      </c>
      <c r="D980" s="73" t="s">
        <v>255</v>
      </c>
      <c r="E980" s="73" t="s">
        <v>267</v>
      </c>
      <c r="F980" s="73" t="s">
        <v>241</v>
      </c>
      <c r="G980" s="73" t="s">
        <v>35</v>
      </c>
      <c r="H980" t="s">
        <v>37</v>
      </c>
      <c r="I980">
        <v>988</v>
      </c>
      <c r="J980" s="43">
        <v>3310</v>
      </c>
      <c r="K980" s="16">
        <v>0.37</v>
      </c>
      <c r="L980" s="16">
        <f t="shared" si="135"/>
        <v>32.869910625620655</v>
      </c>
      <c r="M980" s="16">
        <f t="shared" si="136"/>
        <v>0.83495495495495498</v>
      </c>
      <c r="N980" s="44">
        <f t="shared" si="137"/>
        <v>365.56</v>
      </c>
      <c r="O980" s="44">
        <f t="shared" si="138"/>
        <v>3675.56</v>
      </c>
      <c r="P980" s="45">
        <f t="shared" si="134"/>
        <v>36.500099304865934</v>
      </c>
      <c r="Q980" s="45">
        <f t="shared" si="139"/>
        <v>0.92716828828828834</v>
      </c>
      <c r="S980" s="51">
        <f t="shared" si="140"/>
        <v>2.8036651264781831</v>
      </c>
    </row>
    <row r="981" spans="1:20" x14ac:dyDescent="0.25">
      <c r="A981" s="72">
        <f t="shared" si="132"/>
        <v>41105</v>
      </c>
      <c r="B981" s="73" t="s">
        <v>67</v>
      </c>
      <c r="C981" s="73" t="s">
        <v>246</v>
      </c>
      <c r="D981" s="73" t="s">
        <v>247</v>
      </c>
      <c r="E981" s="73" t="s">
        <v>240</v>
      </c>
      <c r="F981" s="73" t="s">
        <v>241</v>
      </c>
      <c r="G981" s="73" t="s">
        <v>35</v>
      </c>
      <c r="H981" t="s">
        <v>36</v>
      </c>
      <c r="I981">
        <v>787</v>
      </c>
      <c r="J981" s="43">
        <v>3430</v>
      </c>
      <c r="K981" s="16">
        <v>0.38</v>
      </c>
      <c r="L981" s="16">
        <f t="shared" si="135"/>
        <v>34.061569016881826</v>
      </c>
      <c r="M981" s="16">
        <f t="shared" si="136"/>
        <v>0.86522522522522527</v>
      </c>
      <c r="N981" s="44">
        <f t="shared" si="137"/>
        <v>299.06</v>
      </c>
      <c r="O981" s="44">
        <f t="shared" si="138"/>
        <v>3729.06</v>
      </c>
      <c r="P981" s="45">
        <f t="shared" si="134"/>
        <v>37.031380337636541</v>
      </c>
      <c r="Q981" s="45">
        <f t="shared" si="139"/>
        <v>0.94066378378378379</v>
      </c>
      <c r="S981" s="51">
        <f t="shared" si="140"/>
        <v>2.5331804571438132</v>
      </c>
    </row>
    <row r="982" spans="1:20" x14ac:dyDescent="0.25">
      <c r="A982" s="72">
        <f t="shared" si="132"/>
        <v>41105</v>
      </c>
      <c r="B982" s="73" t="s">
        <v>67</v>
      </c>
      <c r="C982" s="73" t="s">
        <v>250</v>
      </c>
      <c r="D982" s="73" t="s">
        <v>251</v>
      </c>
      <c r="E982" s="73" t="s">
        <v>283</v>
      </c>
      <c r="F982" s="73" t="s">
        <v>284</v>
      </c>
      <c r="G982" s="73" t="s">
        <v>35</v>
      </c>
      <c r="H982" t="s">
        <v>37</v>
      </c>
      <c r="I982">
        <v>1836</v>
      </c>
      <c r="J982" s="43">
        <v>4800</v>
      </c>
      <c r="K982" s="16">
        <v>0.37</v>
      </c>
      <c r="L982" s="16">
        <f t="shared" si="135"/>
        <v>47.666335650446868</v>
      </c>
      <c r="M982" s="16">
        <f t="shared" si="136"/>
        <v>1.2108108108108109</v>
      </c>
      <c r="N982" s="44">
        <f t="shared" si="137"/>
        <v>679.31999999999994</v>
      </c>
      <c r="O982" s="44">
        <f t="shared" si="138"/>
        <v>5479.32</v>
      </c>
      <c r="P982" s="45">
        <f t="shared" si="134"/>
        <v>54.412313803376364</v>
      </c>
      <c r="Q982" s="45">
        <f t="shared" si="139"/>
        <v>1.3821708108108108</v>
      </c>
      <c r="S982" s="51">
        <f t="shared" si="140"/>
        <v>1.5433540151666758</v>
      </c>
    </row>
    <row r="983" spans="1:20" x14ac:dyDescent="0.25">
      <c r="A983" s="72">
        <f t="shared" si="132"/>
        <v>41105</v>
      </c>
      <c r="B983" s="73" t="s">
        <v>67</v>
      </c>
      <c r="C983" s="73" t="s">
        <v>256</v>
      </c>
      <c r="D983" s="73" t="s">
        <v>247</v>
      </c>
      <c r="E983" s="73" t="s">
        <v>285</v>
      </c>
      <c r="F983" s="73" t="s">
        <v>264</v>
      </c>
      <c r="G983" s="73" t="s">
        <v>35</v>
      </c>
      <c r="H983" t="s">
        <v>37</v>
      </c>
      <c r="I983">
        <v>1899</v>
      </c>
      <c r="J983" s="43">
        <v>4200</v>
      </c>
      <c r="K983" s="16">
        <v>0.37</v>
      </c>
      <c r="L983" s="16">
        <f t="shared" si="135"/>
        <v>41.708043694141011</v>
      </c>
      <c r="M983" s="16">
        <f t="shared" si="136"/>
        <v>1.0594594594594595</v>
      </c>
      <c r="N983" s="44">
        <f t="shared" si="137"/>
        <v>702.63</v>
      </c>
      <c r="O983" s="44">
        <f t="shared" si="138"/>
        <v>4902.63</v>
      </c>
      <c r="P983" s="45">
        <f t="shared" si="134"/>
        <v>48.685501489572992</v>
      </c>
      <c r="Q983" s="45">
        <f t="shared" si="139"/>
        <v>1.2366994594594596</v>
      </c>
      <c r="S983" s="51">
        <f t="shared" si="140"/>
        <v>1.7014444230087244</v>
      </c>
    </row>
    <row r="984" spans="1:20" x14ac:dyDescent="0.25">
      <c r="A984" s="72">
        <f t="shared" si="132"/>
        <v>41105</v>
      </c>
      <c r="B984" s="73" t="s">
        <v>18</v>
      </c>
      <c r="C984" s="73" t="s">
        <v>238</v>
      </c>
      <c r="D984" s="73" t="s">
        <v>239</v>
      </c>
      <c r="E984" s="73" t="s">
        <v>283</v>
      </c>
      <c r="F984" s="73" t="s">
        <v>284</v>
      </c>
      <c r="G984" s="73" t="s">
        <v>35</v>
      </c>
      <c r="H984" t="s">
        <v>37</v>
      </c>
      <c r="I984">
        <v>1695</v>
      </c>
      <c r="J984" s="43">
        <v>5040</v>
      </c>
      <c r="K984" s="16">
        <v>0.37</v>
      </c>
      <c r="L984" s="16">
        <f t="shared" si="135"/>
        <v>50.049652432969211</v>
      </c>
      <c r="M984" s="16">
        <f t="shared" si="136"/>
        <v>1.3621621621621622</v>
      </c>
      <c r="N984" s="44">
        <f t="shared" si="137"/>
        <v>627.15</v>
      </c>
      <c r="O984" s="44">
        <f t="shared" si="138"/>
        <v>5667.15</v>
      </c>
      <c r="P984" s="45">
        <f t="shared" si="134"/>
        <v>56.277557100297912</v>
      </c>
      <c r="Q984" s="45">
        <f t="shared" si="139"/>
        <v>1.531662162162162</v>
      </c>
      <c r="S984" s="51">
        <f t="shared" si="140"/>
        <v>3.0194235645921941</v>
      </c>
    </row>
    <row r="985" spans="1:20" x14ac:dyDescent="0.25">
      <c r="A985" s="72">
        <f t="shared" si="132"/>
        <v>41105</v>
      </c>
      <c r="B985" s="73" t="s">
        <v>18</v>
      </c>
      <c r="C985" s="73" t="s">
        <v>250</v>
      </c>
      <c r="D985" s="73" t="s">
        <v>251</v>
      </c>
      <c r="E985" s="73" t="s">
        <v>279</v>
      </c>
      <c r="F985" s="73" t="s">
        <v>280</v>
      </c>
      <c r="G985" s="73" t="s">
        <v>35</v>
      </c>
      <c r="H985" t="s">
        <v>37</v>
      </c>
      <c r="I985">
        <v>1851</v>
      </c>
      <c r="J985" s="43">
        <v>5030</v>
      </c>
      <c r="K985" s="16">
        <v>0.37</v>
      </c>
      <c r="L985" s="16">
        <f t="shared" si="135"/>
        <v>49.950347567030782</v>
      </c>
      <c r="M985" s="16">
        <f t="shared" si="136"/>
        <v>1.3594594594594596</v>
      </c>
      <c r="N985" s="44">
        <f t="shared" si="137"/>
        <v>684.87</v>
      </c>
      <c r="O985" s="44">
        <f t="shared" si="138"/>
        <v>5714.87</v>
      </c>
      <c r="P985" s="45">
        <f t="shared" si="134"/>
        <v>56.751439920556102</v>
      </c>
      <c r="Q985" s="45">
        <f t="shared" si="139"/>
        <v>1.5445594594594594</v>
      </c>
      <c r="S985" s="51">
        <f t="shared" si="140"/>
        <v>2.9355768936344173</v>
      </c>
    </row>
    <row r="986" spans="1:20" x14ac:dyDescent="0.25">
      <c r="A986" s="72">
        <f t="shared" si="132"/>
        <v>41105</v>
      </c>
      <c r="B986" s="73" t="s">
        <v>18</v>
      </c>
      <c r="C986" s="73" t="s">
        <v>257</v>
      </c>
      <c r="D986" s="73" t="s">
        <v>237</v>
      </c>
      <c r="E986" s="73" t="s">
        <v>283</v>
      </c>
      <c r="F986" s="73" t="s">
        <v>284</v>
      </c>
      <c r="G986" s="73" t="s">
        <v>35</v>
      </c>
      <c r="H986" t="s">
        <v>37</v>
      </c>
      <c r="I986">
        <v>1507</v>
      </c>
      <c r="J986" s="43">
        <v>4930</v>
      </c>
      <c r="K986" s="16">
        <v>0.37</v>
      </c>
      <c r="L986" s="16">
        <f t="shared" si="135"/>
        <v>48.957298907646475</v>
      </c>
      <c r="M986" s="16">
        <f t="shared" si="136"/>
        <v>1.3324324324324324</v>
      </c>
      <c r="N986" s="44">
        <f t="shared" si="137"/>
        <v>557.59</v>
      </c>
      <c r="O986" s="44">
        <f t="shared" si="138"/>
        <v>5487.59</v>
      </c>
      <c r="P986" s="45">
        <f t="shared" si="134"/>
        <v>54.494438927507446</v>
      </c>
      <c r="Q986" s="45">
        <f t="shared" si="139"/>
        <v>1.4831324324324324</v>
      </c>
      <c r="S986" s="51">
        <f t="shared" si="140"/>
        <v>3.1942200901512674</v>
      </c>
    </row>
    <row r="987" spans="1:20" x14ac:dyDescent="0.25">
      <c r="A987" s="72">
        <f t="shared" si="132"/>
        <v>41105</v>
      </c>
      <c r="B987" s="73" t="s">
        <v>18</v>
      </c>
      <c r="C987" s="73" t="s">
        <v>256</v>
      </c>
      <c r="D987" s="73" t="s">
        <v>247</v>
      </c>
      <c r="E987" s="73" t="s">
        <v>265</v>
      </c>
      <c r="F987" s="73" t="s">
        <v>266</v>
      </c>
      <c r="G987" s="73" t="s">
        <v>35</v>
      </c>
      <c r="H987" t="s">
        <v>36</v>
      </c>
      <c r="I987">
        <v>1160</v>
      </c>
      <c r="J987" s="43">
        <v>3710</v>
      </c>
      <c r="K987" s="16">
        <v>0.38</v>
      </c>
      <c r="L987" s="16">
        <f t="shared" si="135"/>
        <v>36.84210526315789</v>
      </c>
      <c r="M987" s="16">
        <f t="shared" si="136"/>
        <v>1.0027027027027027</v>
      </c>
      <c r="N987" s="44">
        <f t="shared" si="137"/>
        <v>440.8</v>
      </c>
      <c r="O987" s="44">
        <f t="shared" si="138"/>
        <v>4150.8</v>
      </c>
      <c r="P987" s="45">
        <f t="shared" si="134"/>
        <v>41.219463753723936</v>
      </c>
      <c r="Q987" s="45">
        <f t="shared" si="139"/>
        <v>1.121837837837838</v>
      </c>
      <c r="S987" s="51">
        <f t="shared" si="140"/>
        <v>4.7546941247728736</v>
      </c>
    </row>
    <row r="988" spans="1:20" x14ac:dyDescent="0.25">
      <c r="A988" s="72">
        <f t="shared" si="132"/>
        <v>41105</v>
      </c>
      <c r="B988" s="73" t="s">
        <v>18</v>
      </c>
      <c r="C988" s="73" t="s">
        <v>244</v>
      </c>
      <c r="D988" s="73" t="s">
        <v>245</v>
      </c>
      <c r="E988" s="73" t="s">
        <v>277</v>
      </c>
      <c r="F988" s="73" t="s">
        <v>278</v>
      </c>
      <c r="G988" s="73" t="s">
        <v>35</v>
      </c>
      <c r="H988" t="s">
        <v>38</v>
      </c>
      <c r="I988">
        <v>615</v>
      </c>
      <c r="J988" s="43">
        <v>2672</v>
      </c>
      <c r="K988" s="16">
        <v>0.5</v>
      </c>
      <c r="L988" s="16">
        <f t="shared" si="135"/>
        <v>26.53426017874876</v>
      </c>
      <c r="M988" s="16">
        <f t="shared" si="136"/>
        <v>0.72216216216216211</v>
      </c>
      <c r="N988" s="44">
        <f t="shared" si="137"/>
        <v>307.5</v>
      </c>
      <c r="O988" s="44">
        <f t="shared" si="138"/>
        <v>2979.5</v>
      </c>
      <c r="P988" s="45">
        <f t="shared" si="134"/>
        <v>29.587884806355511</v>
      </c>
      <c r="Q988" s="45">
        <f t="shared" si="139"/>
        <v>0.80527027027027032</v>
      </c>
      <c r="S988" s="51">
        <f t="shared" si="140"/>
        <v>4.3315358218362521</v>
      </c>
    </row>
    <row r="989" spans="1:20" x14ac:dyDescent="0.25">
      <c r="A989" s="74">
        <f t="shared" si="132"/>
        <v>41105</v>
      </c>
      <c r="B989" s="75" t="s">
        <v>18</v>
      </c>
      <c r="C989" s="75" t="s">
        <v>258</v>
      </c>
      <c r="D989" s="75" t="s">
        <v>255</v>
      </c>
      <c r="E989" s="75" t="s">
        <v>279</v>
      </c>
      <c r="F989" s="75" t="s">
        <v>280</v>
      </c>
      <c r="G989" s="75" t="s">
        <v>35</v>
      </c>
      <c r="H989" s="76" t="s">
        <v>36</v>
      </c>
      <c r="I989" s="76">
        <v>1637</v>
      </c>
      <c r="J989" s="46">
        <v>4720</v>
      </c>
      <c r="K989" s="78">
        <v>0.38</v>
      </c>
      <c r="L989" s="78">
        <f t="shared" si="135"/>
        <v>46.871896722939425</v>
      </c>
      <c r="M989" s="78">
        <f t="shared" si="136"/>
        <v>1.2756756756756757</v>
      </c>
      <c r="N989" s="47">
        <f t="shared" si="137"/>
        <v>622.06000000000006</v>
      </c>
      <c r="O989" s="47">
        <f t="shared" si="138"/>
        <v>5342.06</v>
      </c>
      <c r="P989" s="48">
        <f t="shared" si="134"/>
        <v>53.049255213505461</v>
      </c>
      <c r="Q989" s="48">
        <f t="shared" si="139"/>
        <v>1.4438000000000002</v>
      </c>
      <c r="R989" s="76"/>
      <c r="S989" s="53">
        <f t="shared" si="140"/>
        <v>3.5598040489063454</v>
      </c>
      <c r="T989" s="76"/>
    </row>
    <row r="990" spans="1:20" x14ac:dyDescent="0.25">
      <c r="A990" s="72">
        <f t="shared" si="132"/>
        <v>41136</v>
      </c>
      <c r="B990" s="73" t="s">
        <v>0</v>
      </c>
      <c r="C990" s="73" t="s">
        <v>359</v>
      </c>
      <c r="D990" s="73" t="s">
        <v>235</v>
      </c>
      <c r="E990" s="73" t="s">
        <v>260</v>
      </c>
      <c r="F990" s="73" t="s">
        <v>261</v>
      </c>
      <c r="G990" s="73" t="s">
        <v>34</v>
      </c>
      <c r="H990" t="s">
        <v>36</v>
      </c>
      <c r="I990">
        <v>506</v>
      </c>
      <c r="J990" s="43">
        <v>3144</v>
      </c>
      <c r="K990" s="16">
        <v>0.34</v>
      </c>
      <c r="L990" s="16">
        <f t="shared" si="135"/>
        <v>31.221449851042699</v>
      </c>
      <c r="M990" s="16">
        <f t="shared" si="136"/>
        <v>0.84972972972972971</v>
      </c>
      <c r="N990" s="44">
        <f t="shared" si="137"/>
        <v>172.04000000000002</v>
      </c>
      <c r="O990" s="44">
        <f t="shared" si="138"/>
        <v>3316.04</v>
      </c>
      <c r="P990" s="45">
        <f t="shared" ref="P990:P1027" si="141">O990/100.7</f>
        <v>32.929890764647467</v>
      </c>
      <c r="Q990" s="45">
        <f t="shared" si="139"/>
        <v>0.89622702702702706</v>
      </c>
      <c r="R990" s="17"/>
      <c r="S990" s="51">
        <f t="shared" si="140"/>
        <v>4.3035713162347999</v>
      </c>
    </row>
    <row r="991" spans="1:20" x14ac:dyDescent="0.25">
      <c r="A991" s="72">
        <f t="shared" si="132"/>
        <v>41136</v>
      </c>
      <c r="B991" s="73" t="s">
        <v>0</v>
      </c>
      <c r="C991" s="73" t="s">
        <v>236</v>
      </c>
      <c r="D991" s="73" t="s">
        <v>237</v>
      </c>
      <c r="E991" s="73" t="s">
        <v>262</v>
      </c>
      <c r="F991" s="73" t="s">
        <v>251</v>
      </c>
      <c r="G991" s="73" t="s">
        <v>34</v>
      </c>
      <c r="H991" t="s">
        <v>37</v>
      </c>
      <c r="I991">
        <v>298</v>
      </c>
      <c r="J991" s="43">
        <v>3445</v>
      </c>
      <c r="K991" s="16">
        <v>0.32</v>
      </c>
      <c r="L991" s="16">
        <f t="shared" si="135"/>
        <v>34.210526315789473</v>
      </c>
      <c r="M991" s="16">
        <f t="shared" si="136"/>
        <v>0.93108108108108112</v>
      </c>
      <c r="N991" s="44">
        <f t="shared" si="137"/>
        <v>95.36</v>
      </c>
      <c r="O991" s="44">
        <f t="shared" si="138"/>
        <v>3540.36</v>
      </c>
      <c r="P991" s="45">
        <f t="shared" si="141"/>
        <v>35.157497517378353</v>
      </c>
      <c r="Q991" s="45">
        <f t="shared" si="139"/>
        <v>0.9568540540540541</v>
      </c>
      <c r="R991" s="17"/>
      <c r="S991" s="51">
        <f t="shared" si="140"/>
        <v>20.861098973126492</v>
      </c>
    </row>
    <row r="992" spans="1:20" x14ac:dyDescent="0.25">
      <c r="A992" s="72">
        <f t="shared" si="132"/>
        <v>41136</v>
      </c>
      <c r="B992" s="73" t="s">
        <v>0</v>
      </c>
      <c r="C992" s="73" t="s">
        <v>359</v>
      </c>
      <c r="D992" s="73" t="s">
        <v>235</v>
      </c>
      <c r="E992" s="73" t="s">
        <v>263</v>
      </c>
      <c r="F992" s="73" t="s">
        <v>264</v>
      </c>
      <c r="G992" s="73" t="s">
        <v>34</v>
      </c>
      <c r="H992" t="s">
        <v>37</v>
      </c>
      <c r="I992">
        <v>1530</v>
      </c>
      <c r="J992" s="43">
        <v>6026</v>
      </c>
      <c r="K992" s="16">
        <v>0.32</v>
      </c>
      <c r="L992" s="16">
        <f t="shared" si="135"/>
        <v>59.841112214498509</v>
      </c>
      <c r="M992" s="16">
        <f t="shared" si="136"/>
        <v>1.6286486486486487</v>
      </c>
      <c r="N992" s="44">
        <f t="shared" si="137"/>
        <v>489.6</v>
      </c>
      <c r="O992" s="44">
        <f t="shared" si="138"/>
        <v>6515.6</v>
      </c>
      <c r="P992" s="45">
        <f t="shared" si="141"/>
        <v>64.703078450844089</v>
      </c>
      <c r="Q992" s="45">
        <f t="shared" si="139"/>
        <v>1.7609729729729731</v>
      </c>
      <c r="S992" s="51">
        <f t="shared" si="140"/>
        <v>4.0697674418604723</v>
      </c>
    </row>
    <row r="993" spans="1:19" x14ac:dyDescent="0.25">
      <c r="A993" s="72">
        <f t="shared" si="132"/>
        <v>41136</v>
      </c>
      <c r="B993" s="73" t="s">
        <v>0</v>
      </c>
      <c r="C993" s="73" t="s">
        <v>359</v>
      </c>
      <c r="D993" s="73" t="s">
        <v>235</v>
      </c>
      <c r="E993" s="73" t="s">
        <v>265</v>
      </c>
      <c r="F993" s="73" t="s">
        <v>266</v>
      </c>
      <c r="G993" s="73" t="s">
        <v>34</v>
      </c>
      <c r="H993" t="s">
        <v>36</v>
      </c>
      <c r="I993">
        <v>890</v>
      </c>
      <c r="J993" s="43">
        <v>3645</v>
      </c>
      <c r="K993" s="16">
        <v>0.34</v>
      </c>
      <c r="L993" s="16">
        <f t="shared" si="135"/>
        <v>36.196623634558094</v>
      </c>
      <c r="M993" s="16">
        <f t="shared" si="136"/>
        <v>0.98513513513513518</v>
      </c>
      <c r="N993" s="44">
        <f t="shared" si="137"/>
        <v>302.60000000000002</v>
      </c>
      <c r="O993" s="44">
        <f t="shared" si="138"/>
        <v>3947.6</v>
      </c>
      <c r="P993" s="45">
        <f t="shared" si="141"/>
        <v>39.201588877855016</v>
      </c>
      <c r="Q993" s="45">
        <f t="shared" si="139"/>
        <v>1.066918918918919</v>
      </c>
      <c r="S993" s="51">
        <f t="shared" si="140"/>
        <v>3.3051579305471979</v>
      </c>
    </row>
    <row r="994" spans="1:19" x14ac:dyDescent="0.25">
      <c r="A994" s="72">
        <f t="shared" si="132"/>
        <v>41136</v>
      </c>
      <c r="B994" s="73" t="s">
        <v>0</v>
      </c>
      <c r="C994" s="73" t="s">
        <v>238</v>
      </c>
      <c r="D994" s="73" t="s">
        <v>239</v>
      </c>
      <c r="E994" s="73" t="s">
        <v>267</v>
      </c>
      <c r="F994" s="73" t="s">
        <v>241</v>
      </c>
      <c r="G994" s="73" t="s">
        <v>34</v>
      </c>
      <c r="H994" t="s">
        <v>37</v>
      </c>
      <c r="I994">
        <v>1256</v>
      </c>
      <c r="J994" s="43">
        <v>5573</v>
      </c>
      <c r="K994" s="16">
        <v>0.32</v>
      </c>
      <c r="L994" s="16">
        <f t="shared" si="135"/>
        <v>55.342601787487588</v>
      </c>
      <c r="M994" s="16">
        <f t="shared" si="136"/>
        <v>1.5062162162162163</v>
      </c>
      <c r="N994" s="44">
        <f t="shared" si="137"/>
        <v>401.92</v>
      </c>
      <c r="O994" s="44">
        <f t="shared" si="138"/>
        <v>5974.92</v>
      </c>
      <c r="P994" s="45">
        <f t="shared" si="141"/>
        <v>59.333862959285007</v>
      </c>
      <c r="Q994" s="45">
        <f t="shared" si="139"/>
        <v>1.6148432432432434</v>
      </c>
      <c r="S994" s="51">
        <f t="shared" si="140"/>
        <v>1.9235230699946815</v>
      </c>
    </row>
    <row r="995" spans="1:19" x14ac:dyDescent="0.25">
      <c r="A995" s="72">
        <f t="shared" si="132"/>
        <v>41136</v>
      </c>
      <c r="B995" s="73" t="s">
        <v>0</v>
      </c>
      <c r="C995" s="73" t="s">
        <v>358</v>
      </c>
      <c r="D995" s="73" t="s">
        <v>235</v>
      </c>
      <c r="E995" s="73" t="s">
        <v>267</v>
      </c>
      <c r="F995" s="73" t="s">
        <v>241</v>
      </c>
      <c r="G995" s="73" t="s">
        <v>34</v>
      </c>
      <c r="H995" t="s">
        <v>36</v>
      </c>
      <c r="I995">
        <v>975</v>
      </c>
      <c r="J995" s="43">
        <v>3912</v>
      </c>
      <c r="K995" s="16">
        <v>0.34</v>
      </c>
      <c r="L995" s="16">
        <f t="shared" si="135"/>
        <v>38.848063555114202</v>
      </c>
      <c r="M995" s="16">
        <f t="shared" si="136"/>
        <v>1.0572972972972974</v>
      </c>
      <c r="N995" s="44">
        <f t="shared" si="137"/>
        <v>331.5</v>
      </c>
      <c r="O995" s="44">
        <f t="shared" si="138"/>
        <v>4243.5</v>
      </c>
      <c r="P995" s="45">
        <f t="shared" si="141"/>
        <v>42.140019860973183</v>
      </c>
      <c r="Q995" s="45">
        <f t="shared" si="139"/>
        <v>1.146891891891892</v>
      </c>
      <c r="S995" s="51">
        <f t="shared" si="140"/>
        <v>2.9788266699023236</v>
      </c>
    </row>
    <row r="996" spans="1:19" x14ac:dyDescent="0.25">
      <c r="A996" s="72">
        <f t="shared" si="132"/>
        <v>41136</v>
      </c>
      <c r="B996" s="73" t="s">
        <v>0</v>
      </c>
      <c r="C996" s="73" t="s">
        <v>240</v>
      </c>
      <c r="D996" s="73" t="s">
        <v>241</v>
      </c>
      <c r="E996" s="73" t="s">
        <v>263</v>
      </c>
      <c r="F996" s="73" t="s">
        <v>264</v>
      </c>
      <c r="G996" s="73" t="s">
        <v>34</v>
      </c>
      <c r="H996" t="s">
        <v>36</v>
      </c>
      <c r="I996">
        <v>1357</v>
      </c>
      <c r="J996" s="43">
        <v>4112</v>
      </c>
      <c r="K996" s="16">
        <v>0.34</v>
      </c>
      <c r="L996" s="16">
        <f t="shared" si="135"/>
        <v>40.834160873882816</v>
      </c>
      <c r="M996" s="16">
        <f t="shared" si="136"/>
        <v>1.1113513513513513</v>
      </c>
      <c r="N996" s="44">
        <f t="shared" si="137"/>
        <v>461.38000000000005</v>
      </c>
      <c r="O996" s="44">
        <f t="shared" si="138"/>
        <v>4573.38</v>
      </c>
      <c r="P996" s="45">
        <f t="shared" si="141"/>
        <v>45.415888778550148</v>
      </c>
      <c r="Q996" s="45">
        <f t="shared" si="139"/>
        <v>1.2360486486486486</v>
      </c>
      <c r="S996" s="51">
        <f t="shared" si="140"/>
        <v>2.517097839317306</v>
      </c>
    </row>
    <row r="997" spans="1:19" x14ac:dyDescent="0.25">
      <c r="A997" s="72">
        <f t="shared" si="132"/>
        <v>41136</v>
      </c>
      <c r="B997" s="73" t="s">
        <v>67</v>
      </c>
      <c r="C997" s="73" t="s">
        <v>242</v>
      </c>
      <c r="D997" s="73" t="s">
        <v>243</v>
      </c>
      <c r="E997" s="73" t="s">
        <v>265</v>
      </c>
      <c r="F997" s="73" t="s">
        <v>266</v>
      </c>
      <c r="G997" s="73" t="s">
        <v>34</v>
      </c>
      <c r="H997" t="s">
        <v>36</v>
      </c>
      <c r="I997">
        <v>1006</v>
      </c>
      <c r="J997" s="43">
        <v>3038</v>
      </c>
      <c r="K997" s="16">
        <v>0.34</v>
      </c>
      <c r="L997" s="16">
        <f t="shared" si="135"/>
        <v>30.168818272095333</v>
      </c>
      <c r="M997" s="16">
        <f t="shared" si="136"/>
        <v>0.76634234234234233</v>
      </c>
      <c r="N997" s="44">
        <f t="shared" si="137"/>
        <v>342.04</v>
      </c>
      <c r="O997" s="44">
        <f t="shared" si="138"/>
        <v>3380.04</v>
      </c>
      <c r="P997" s="45">
        <f t="shared" si="141"/>
        <v>33.565441906653426</v>
      </c>
      <c r="Q997" s="45">
        <f t="shared" si="139"/>
        <v>0.85262270270270268</v>
      </c>
      <c r="S997" s="51">
        <f t="shared" si="140"/>
        <v>6.1497007116342539</v>
      </c>
    </row>
    <row r="998" spans="1:19" x14ac:dyDescent="0.25">
      <c r="A998" s="72">
        <f t="shared" si="132"/>
        <v>41136</v>
      </c>
      <c r="B998" s="73" t="s">
        <v>67</v>
      </c>
      <c r="C998" s="73" t="s">
        <v>244</v>
      </c>
      <c r="D998" s="73" t="s">
        <v>245</v>
      </c>
      <c r="E998" s="73" t="s">
        <v>268</v>
      </c>
      <c r="F998" s="73" t="s">
        <v>269</v>
      </c>
      <c r="G998" s="73" t="s">
        <v>34</v>
      </c>
      <c r="H998" t="s">
        <v>38</v>
      </c>
      <c r="I998">
        <v>866</v>
      </c>
      <c r="J998" s="43">
        <v>4382</v>
      </c>
      <c r="K998" s="16">
        <v>0.44</v>
      </c>
      <c r="L998" s="16">
        <f t="shared" si="135"/>
        <v>43.515392254220458</v>
      </c>
      <c r="M998" s="16">
        <f t="shared" si="136"/>
        <v>1.1053693693693694</v>
      </c>
      <c r="N998" s="44">
        <f t="shared" si="137"/>
        <v>381.04</v>
      </c>
      <c r="O998" s="44">
        <f t="shared" si="138"/>
        <v>4763.04</v>
      </c>
      <c r="P998" s="45">
        <f t="shared" si="141"/>
        <v>47.299304865938431</v>
      </c>
      <c r="Q998" s="45">
        <f t="shared" si="139"/>
        <v>1.2014875675675676</v>
      </c>
      <c r="S998" s="51">
        <f t="shared" si="140"/>
        <v>13.830138086293164</v>
      </c>
    </row>
    <row r="999" spans="1:19" x14ac:dyDescent="0.25">
      <c r="A999" s="72">
        <f t="shared" si="132"/>
        <v>41136</v>
      </c>
      <c r="B999" s="73" t="s">
        <v>67</v>
      </c>
      <c r="C999" s="73" t="s">
        <v>246</v>
      </c>
      <c r="D999" s="73" t="s">
        <v>247</v>
      </c>
      <c r="E999" s="73" t="s">
        <v>270</v>
      </c>
      <c r="F999" s="73" t="s">
        <v>247</v>
      </c>
      <c r="G999" s="73" t="s">
        <v>34</v>
      </c>
      <c r="H999" t="s">
        <v>36</v>
      </c>
      <c r="I999">
        <v>213</v>
      </c>
      <c r="J999" s="43">
        <v>1934</v>
      </c>
      <c r="K999" s="16">
        <v>0.34</v>
      </c>
      <c r="L999" s="16">
        <f t="shared" si="135"/>
        <v>19.20556107249255</v>
      </c>
      <c r="M999" s="16">
        <f t="shared" si="136"/>
        <v>0.48785585585585589</v>
      </c>
      <c r="N999" s="44">
        <f t="shared" si="137"/>
        <v>72.42</v>
      </c>
      <c r="O999" s="44">
        <f t="shared" si="138"/>
        <v>2006.42</v>
      </c>
      <c r="P999" s="45">
        <f t="shared" si="141"/>
        <v>19.92472691161867</v>
      </c>
      <c r="Q999" s="45">
        <f t="shared" si="139"/>
        <v>0.50612396396396397</v>
      </c>
      <c r="S999" s="51">
        <f t="shared" si="140"/>
        <v>4.4026204463500695</v>
      </c>
    </row>
    <row r="1000" spans="1:19" x14ac:dyDescent="0.25">
      <c r="A1000" s="72">
        <f t="shared" si="132"/>
        <v>41136</v>
      </c>
      <c r="B1000" s="73" t="s">
        <v>67</v>
      </c>
      <c r="C1000" s="73" t="s">
        <v>248</v>
      </c>
      <c r="D1000" s="73" t="s">
        <v>249</v>
      </c>
      <c r="E1000" s="73" t="s">
        <v>271</v>
      </c>
      <c r="F1000" s="73" t="s">
        <v>272</v>
      </c>
      <c r="G1000" s="73" t="s">
        <v>34</v>
      </c>
      <c r="H1000" t="s">
        <v>38</v>
      </c>
      <c r="I1000">
        <v>650</v>
      </c>
      <c r="J1000" s="43">
        <v>3821</v>
      </c>
      <c r="K1000" s="16">
        <v>0.44</v>
      </c>
      <c r="L1000" s="16">
        <f t="shared" si="135"/>
        <v>37.944389275074478</v>
      </c>
      <c r="M1000" s="16">
        <f t="shared" si="136"/>
        <v>0.96385585585585587</v>
      </c>
      <c r="N1000" s="44">
        <f t="shared" si="137"/>
        <v>286</v>
      </c>
      <c r="O1000" s="44">
        <f t="shared" si="138"/>
        <v>4107</v>
      </c>
      <c r="P1000" s="45">
        <f t="shared" si="141"/>
        <v>40.784508440913605</v>
      </c>
      <c r="Q1000" s="45">
        <f t="shared" si="139"/>
        <v>1.036</v>
      </c>
      <c r="S1000" s="51">
        <f t="shared" si="140"/>
        <v>16.858728126333755</v>
      </c>
    </row>
    <row r="1001" spans="1:19" x14ac:dyDescent="0.25">
      <c r="A1001" s="72">
        <f t="shared" ref="A1001:A1064" si="142">IF(B1001&lt;&gt;"", DATE(2010, ROUNDUP((ROW(A1001)-1)*(1/38), 0)+5, 15), "")</f>
        <v>41136</v>
      </c>
      <c r="B1001" s="73" t="s">
        <v>67</v>
      </c>
      <c r="C1001" s="73" t="s">
        <v>248</v>
      </c>
      <c r="D1001" s="73" t="s">
        <v>249</v>
      </c>
      <c r="E1001" s="73" t="s">
        <v>273</v>
      </c>
      <c r="F1001" s="73" t="s">
        <v>274</v>
      </c>
      <c r="G1001" s="73" t="s">
        <v>34</v>
      </c>
      <c r="H1001" t="s">
        <v>38</v>
      </c>
      <c r="I1001">
        <v>417</v>
      </c>
      <c r="J1001" s="43">
        <v>3273</v>
      </c>
      <c r="K1001" s="16">
        <v>0.44</v>
      </c>
      <c r="L1001" s="16">
        <f t="shared" si="135"/>
        <v>32.502482621648461</v>
      </c>
      <c r="M1001" s="16">
        <f t="shared" si="136"/>
        <v>0.82562162162162167</v>
      </c>
      <c r="N1001" s="44">
        <f t="shared" si="137"/>
        <v>183.48</v>
      </c>
      <c r="O1001" s="44">
        <f t="shared" si="138"/>
        <v>3456.48</v>
      </c>
      <c r="P1001" s="45">
        <f t="shared" si="141"/>
        <v>34.324528301886794</v>
      </c>
      <c r="Q1001" s="45">
        <f t="shared" si="139"/>
        <v>0.87190486486486485</v>
      </c>
      <c r="S1001" s="51">
        <f t="shared" si="140"/>
        <v>16.602402566515885</v>
      </c>
    </row>
    <row r="1002" spans="1:19" x14ac:dyDescent="0.25">
      <c r="A1002" s="72">
        <f t="shared" si="142"/>
        <v>41136</v>
      </c>
      <c r="B1002" s="73" t="s">
        <v>67</v>
      </c>
      <c r="C1002" s="73" t="s">
        <v>246</v>
      </c>
      <c r="D1002" s="73" t="s">
        <v>247</v>
      </c>
      <c r="E1002" s="73" t="s">
        <v>275</v>
      </c>
      <c r="F1002" s="73" t="s">
        <v>276</v>
      </c>
      <c r="G1002" s="73" t="s">
        <v>34</v>
      </c>
      <c r="H1002" t="s">
        <v>36</v>
      </c>
      <c r="I1002">
        <v>626</v>
      </c>
      <c r="J1002" s="43">
        <v>3074</v>
      </c>
      <c r="K1002" s="16">
        <v>0.34</v>
      </c>
      <c r="L1002" s="16">
        <f t="shared" si="135"/>
        <v>30.526315789473685</v>
      </c>
      <c r="M1002" s="16">
        <f t="shared" si="136"/>
        <v>0.77542342342342341</v>
      </c>
      <c r="N1002" s="44">
        <f t="shared" si="137"/>
        <v>212.84</v>
      </c>
      <c r="O1002" s="44">
        <f t="shared" si="138"/>
        <v>3286.84</v>
      </c>
      <c r="P1002" s="45">
        <f t="shared" si="141"/>
        <v>32.639920556107249</v>
      </c>
      <c r="Q1002" s="45">
        <f t="shared" si="139"/>
        <v>0.82911279279279282</v>
      </c>
      <c r="S1002" s="51">
        <f t="shared" si="140"/>
        <v>3.6982351196673591</v>
      </c>
    </row>
    <row r="1003" spans="1:19" x14ac:dyDescent="0.25">
      <c r="A1003" s="72">
        <f t="shared" si="142"/>
        <v>41136</v>
      </c>
      <c r="B1003" s="73" t="s">
        <v>67</v>
      </c>
      <c r="C1003" s="73" t="s">
        <v>246</v>
      </c>
      <c r="D1003" s="73" t="s">
        <v>247</v>
      </c>
      <c r="E1003" s="73" t="s">
        <v>263</v>
      </c>
      <c r="F1003" s="73" t="s">
        <v>264</v>
      </c>
      <c r="G1003" s="73" t="s">
        <v>34</v>
      </c>
      <c r="H1003" t="s">
        <v>36</v>
      </c>
      <c r="I1003">
        <v>1823</v>
      </c>
      <c r="J1003" s="43">
        <v>4985</v>
      </c>
      <c r="K1003" s="16">
        <v>0.34</v>
      </c>
      <c r="L1003" s="16">
        <f t="shared" si="135"/>
        <v>49.503475670307843</v>
      </c>
      <c r="M1003" s="16">
        <f t="shared" si="136"/>
        <v>1.2574774774774775</v>
      </c>
      <c r="N1003" s="44">
        <f t="shared" si="137"/>
        <v>619.82000000000005</v>
      </c>
      <c r="O1003" s="44">
        <f t="shared" si="138"/>
        <v>5604.82</v>
      </c>
      <c r="P1003" s="45">
        <f t="shared" si="141"/>
        <v>55.658589870903668</v>
      </c>
      <c r="Q1003" s="45">
        <f t="shared" si="139"/>
        <v>1.4138284684684683</v>
      </c>
      <c r="S1003" s="51">
        <f t="shared" si="140"/>
        <v>1.7299179055850544</v>
      </c>
    </row>
    <row r="1004" spans="1:19" x14ac:dyDescent="0.25">
      <c r="A1004" s="72">
        <f t="shared" si="142"/>
        <v>41136</v>
      </c>
      <c r="B1004" s="73" t="s">
        <v>18</v>
      </c>
      <c r="C1004" s="73" t="s">
        <v>250</v>
      </c>
      <c r="D1004" s="73" t="s">
        <v>251</v>
      </c>
      <c r="E1004" s="73" t="s">
        <v>265</v>
      </c>
      <c r="F1004" s="73" t="s">
        <v>266</v>
      </c>
      <c r="G1004" s="73" t="s">
        <v>34</v>
      </c>
      <c r="H1004" t="s">
        <v>39</v>
      </c>
      <c r="I1004">
        <v>1295</v>
      </c>
      <c r="J1004" s="43">
        <v>3134</v>
      </c>
      <c r="K1004" s="16">
        <v>0.28179999999999999</v>
      </c>
      <c r="L1004" s="16">
        <f t="shared" si="135"/>
        <v>31.122144985104271</v>
      </c>
      <c r="M1004" s="16">
        <f t="shared" si="136"/>
        <v>0.84702702702702704</v>
      </c>
      <c r="N1004" s="44">
        <f t="shared" si="137"/>
        <v>364.93099999999998</v>
      </c>
      <c r="O1004" s="44">
        <f t="shared" si="138"/>
        <v>3498.931</v>
      </c>
      <c r="P1004" s="45">
        <f t="shared" si="141"/>
        <v>34.746087388282028</v>
      </c>
      <c r="Q1004" s="45">
        <f t="shared" si="139"/>
        <v>0.94565702702702703</v>
      </c>
      <c r="S1004" s="51">
        <f t="shared" si="140"/>
        <v>-5.398719545472308</v>
      </c>
    </row>
    <row r="1005" spans="1:19" x14ac:dyDescent="0.25">
      <c r="A1005" s="72">
        <f t="shared" si="142"/>
        <v>41136</v>
      </c>
      <c r="B1005" s="73" t="s">
        <v>18</v>
      </c>
      <c r="C1005" s="73" t="s">
        <v>244</v>
      </c>
      <c r="D1005" s="73" t="s">
        <v>245</v>
      </c>
      <c r="E1005" s="73" t="s">
        <v>277</v>
      </c>
      <c r="F1005" s="73" t="s">
        <v>278</v>
      </c>
      <c r="G1005" s="73" t="s">
        <v>34</v>
      </c>
      <c r="H1005" t="s">
        <v>38</v>
      </c>
      <c r="I1005">
        <v>615</v>
      </c>
      <c r="J1005" s="43">
        <v>3497</v>
      </c>
      <c r="K1005" s="16">
        <v>0.44</v>
      </c>
      <c r="L1005" s="16">
        <f t="shared" si="135"/>
        <v>34.726911618669313</v>
      </c>
      <c r="M1005" s="16">
        <f t="shared" si="136"/>
        <v>0.94513513513513514</v>
      </c>
      <c r="N1005" s="44">
        <f t="shared" si="137"/>
        <v>270.60000000000002</v>
      </c>
      <c r="O1005" s="44">
        <f t="shared" si="138"/>
        <v>3767.6</v>
      </c>
      <c r="P1005" s="45">
        <f t="shared" si="141"/>
        <v>37.414101290963252</v>
      </c>
      <c r="Q1005" s="45">
        <f t="shared" si="139"/>
        <v>1.0182702702702702</v>
      </c>
      <c r="S1005" s="51">
        <f t="shared" si="140"/>
        <v>16.92088072369544</v>
      </c>
    </row>
    <row r="1006" spans="1:19" x14ac:dyDescent="0.25">
      <c r="A1006" s="72">
        <f t="shared" si="142"/>
        <v>41136</v>
      </c>
      <c r="B1006" s="73" t="s">
        <v>18</v>
      </c>
      <c r="C1006" s="73" t="s">
        <v>248</v>
      </c>
      <c r="D1006" s="73" t="s">
        <v>249</v>
      </c>
      <c r="E1006" s="73" t="s">
        <v>268</v>
      </c>
      <c r="F1006" s="73" t="s">
        <v>269</v>
      </c>
      <c r="G1006" s="73" t="s">
        <v>34</v>
      </c>
      <c r="H1006" t="s">
        <v>38</v>
      </c>
      <c r="I1006">
        <v>872</v>
      </c>
      <c r="J1006" s="43">
        <v>4453</v>
      </c>
      <c r="K1006" s="16">
        <v>0.44</v>
      </c>
      <c r="L1006" s="16">
        <f t="shared" si="135"/>
        <v>44.220456802383318</v>
      </c>
      <c r="M1006" s="16">
        <f t="shared" si="136"/>
        <v>1.2035135135135135</v>
      </c>
      <c r="N1006" s="44">
        <f t="shared" si="137"/>
        <v>383.68</v>
      </c>
      <c r="O1006" s="44">
        <f t="shared" si="138"/>
        <v>4836.68</v>
      </c>
      <c r="P1006" s="45">
        <f t="shared" si="141"/>
        <v>48.030585898709042</v>
      </c>
      <c r="Q1006" s="45">
        <f t="shared" si="139"/>
        <v>1.3072108108108109</v>
      </c>
      <c r="S1006" s="51">
        <f t="shared" si="140"/>
        <v>13.609628683102848</v>
      </c>
    </row>
    <row r="1007" spans="1:19" x14ac:dyDescent="0.25">
      <c r="A1007" s="72">
        <f t="shared" si="142"/>
        <v>41136</v>
      </c>
      <c r="B1007" s="73" t="s">
        <v>18</v>
      </c>
      <c r="C1007" s="73" t="s">
        <v>248</v>
      </c>
      <c r="D1007" s="73" t="s">
        <v>249</v>
      </c>
      <c r="E1007" s="73" t="s">
        <v>277</v>
      </c>
      <c r="F1007" s="73" t="s">
        <v>278</v>
      </c>
      <c r="G1007" s="73" t="s">
        <v>34</v>
      </c>
      <c r="H1007" t="s">
        <v>38</v>
      </c>
      <c r="I1007">
        <v>417</v>
      </c>
      <c r="J1007" s="43">
        <v>3189</v>
      </c>
      <c r="K1007" s="16">
        <v>0.44</v>
      </c>
      <c r="L1007" s="16">
        <f t="shared" si="135"/>
        <v>31.668321747765638</v>
      </c>
      <c r="M1007" s="16">
        <f t="shared" si="136"/>
        <v>0.86189189189189186</v>
      </c>
      <c r="N1007" s="44">
        <f t="shared" si="137"/>
        <v>183.48</v>
      </c>
      <c r="O1007" s="44">
        <f t="shared" si="138"/>
        <v>3372.48</v>
      </c>
      <c r="P1007" s="45">
        <f t="shared" si="141"/>
        <v>33.490367428003971</v>
      </c>
      <c r="Q1007" s="45">
        <f t="shared" si="139"/>
        <v>0.91148108108108106</v>
      </c>
      <c r="S1007" s="51">
        <f t="shared" si="140"/>
        <v>19.704826910585549</v>
      </c>
    </row>
    <row r="1008" spans="1:19" x14ac:dyDescent="0.25">
      <c r="A1008" s="72">
        <f t="shared" si="142"/>
        <v>41136</v>
      </c>
      <c r="B1008" s="73" t="s">
        <v>18</v>
      </c>
      <c r="C1008" s="73" t="s">
        <v>242</v>
      </c>
      <c r="D1008" s="73" t="s">
        <v>243</v>
      </c>
      <c r="E1008" s="73" t="s">
        <v>265</v>
      </c>
      <c r="F1008" s="73" t="s">
        <v>266</v>
      </c>
      <c r="G1008" s="73" t="s">
        <v>34</v>
      </c>
      <c r="H1008" t="s">
        <v>36</v>
      </c>
      <c r="I1008">
        <v>1006</v>
      </c>
      <c r="J1008" s="43">
        <v>3382</v>
      </c>
      <c r="K1008" s="16">
        <v>0.34</v>
      </c>
      <c r="L1008" s="16">
        <f t="shared" si="135"/>
        <v>33.584905660377359</v>
      </c>
      <c r="M1008" s="16">
        <f t="shared" si="136"/>
        <v>0.91405405405405404</v>
      </c>
      <c r="N1008" s="44">
        <f t="shared" si="137"/>
        <v>342.04</v>
      </c>
      <c r="O1008" s="44">
        <f t="shared" si="138"/>
        <v>3724.04</v>
      </c>
      <c r="P1008" s="45">
        <f t="shared" si="141"/>
        <v>36.981529294935449</v>
      </c>
      <c r="Q1008" s="45">
        <f t="shared" si="139"/>
        <v>1.0064972972972972</v>
      </c>
      <c r="S1008" s="51">
        <f t="shared" si="140"/>
        <v>5.5501074196053546</v>
      </c>
    </row>
    <row r="1009" spans="1:19" x14ac:dyDescent="0.25">
      <c r="A1009" s="72">
        <f t="shared" si="142"/>
        <v>41136</v>
      </c>
      <c r="B1009" s="73" t="s">
        <v>0</v>
      </c>
      <c r="C1009" s="73" t="s">
        <v>252</v>
      </c>
      <c r="D1009" s="73" t="s">
        <v>117</v>
      </c>
      <c r="E1009" s="73" t="s">
        <v>279</v>
      </c>
      <c r="F1009" s="73" t="s">
        <v>280</v>
      </c>
      <c r="G1009" s="73" t="s">
        <v>35</v>
      </c>
      <c r="H1009" t="s">
        <v>37</v>
      </c>
      <c r="I1009">
        <v>880</v>
      </c>
      <c r="J1009" s="43">
        <v>3481</v>
      </c>
      <c r="K1009" s="16">
        <v>0.32</v>
      </c>
      <c r="L1009" s="16">
        <f t="shared" si="135"/>
        <v>34.568023833167821</v>
      </c>
      <c r="M1009" s="16">
        <f t="shared" si="136"/>
        <v>0.94081081081081086</v>
      </c>
      <c r="N1009" s="44">
        <f t="shared" si="137"/>
        <v>281.60000000000002</v>
      </c>
      <c r="O1009" s="44">
        <f t="shared" si="138"/>
        <v>3762.6</v>
      </c>
      <c r="P1009" s="45">
        <f t="shared" si="141"/>
        <v>37.364448857994041</v>
      </c>
      <c r="Q1009" s="45">
        <f t="shared" si="139"/>
        <v>1.0169189189189189</v>
      </c>
      <c r="S1009" s="51">
        <f t="shared" si="140"/>
        <v>5.8158501603014612</v>
      </c>
    </row>
    <row r="1010" spans="1:19" x14ac:dyDescent="0.25">
      <c r="A1010" s="72">
        <f t="shared" si="142"/>
        <v>41136</v>
      </c>
      <c r="B1010" s="73" t="s">
        <v>0</v>
      </c>
      <c r="C1010" s="73" t="s">
        <v>359</v>
      </c>
      <c r="D1010" s="73" t="s">
        <v>235</v>
      </c>
      <c r="E1010" s="73" t="s">
        <v>267</v>
      </c>
      <c r="F1010" s="73" t="s">
        <v>241</v>
      </c>
      <c r="G1010" s="73" t="s">
        <v>35</v>
      </c>
      <c r="H1010" t="s">
        <v>37</v>
      </c>
      <c r="I1010">
        <v>685</v>
      </c>
      <c r="J1010" s="43">
        <v>3634</v>
      </c>
      <c r="K1010" s="16">
        <v>0.32</v>
      </c>
      <c r="L1010" s="16">
        <f t="shared" si="135"/>
        <v>36.08738828202582</v>
      </c>
      <c r="M1010" s="16">
        <f t="shared" si="136"/>
        <v>0.98216216216216212</v>
      </c>
      <c r="N1010" s="44">
        <f t="shared" si="137"/>
        <v>219.20000000000002</v>
      </c>
      <c r="O1010" s="44">
        <f t="shared" si="138"/>
        <v>3853.2</v>
      </c>
      <c r="P1010" s="45">
        <f t="shared" si="141"/>
        <v>38.264150943396224</v>
      </c>
      <c r="Q1010" s="45">
        <f t="shared" si="139"/>
        <v>1.0414054054054054</v>
      </c>
      <c r="S1010" s="51">
        <f t="shared" si="140"/>
        <v>13.643602902141216</v>
      </c>
    </row>
    <row r="1011" spans="1:19" x14ac:dyDescent="0.25">
      <c r="A1011" s="72">
        <f t="shared" si="142"/>
        <v>41136</v>
      </c>
      <c r="B1011" s="73" t="s">
        <v>0</v>
      </c>
      <c r="C1011" s="73" t="s">
        <v>253</v>
      </c>
      <c r="D1011" s="73" t="s">
        <v>243</v>
      </c>
      <c r="E1011" s="73" t="s">
        <v>281</v>
      </c>
      <c r="F1011" s="73" t="s">
        <v>282</v>
      </c>
      <c r="G1011" s="73" t="s">
        <v>35</v>
      </c>
      <c r="H1011" t="s">
        <v>38</v>
      </c>
      <c r="I1011">
        <v>812</v>
      </c>
      <c r="J1011" s="43">
        <v>3645</v>
      </c>
      <c r="K1011" s="16">
        <v>0.44</v>
      </c>
      <c r="L1011" s="16">
        <f t="shared" si="135"/>
        <v>36.196623634558094</v>
      </c>
      <c r="M1011" s="16">
        <f t="shared" si="136"/>
        <v>0.98513513513513518</v>
      </c>
      <c r="N1011" s="44">
        <f t="shared" si="137"/>
        <v>357.28000000000003</v>
      </c>
      <c r="O1011" s="44">
        <f t="shared" si="138"/>
        <v>4002.28</v>
      </c>
      <c r="P1011" s="45">
        <f t="shared" si="141"/>
        <v>39.744587884806357</v>
      </c>
      <c r="Q1011" s="45">
        <f t="shared" si="139"/>
        <v>1.0816972972972974</v>
      </c>
      <c r="S1011" s="51">
        <f t="shared" si="140"/>
        <v>2.7574662120527504</v>
      </c>
    </row>
    <row r="1012" spans="1:19" x14ac:dyDescent="0.25">
      <c r="A1012" s="72">
        <f t="shared" si="142"/>
        <v>41136</v>
      </c>
      <c r="B1012" s="73" t="s">
        <v>0</v>
      </c>
      <c r="C1012" s="73" t="s">
        <v>236</v>
      </c>
      <c r="D1012" s="73" t="s">
        <v>237</v>
      </c>
      <c r="E1012" s="73" t="s">
        <v>279</v>
      </c>
      <c r="F1012" s="73" t="s">
        <v>280</v>
      </c>
      <c r="G1012" s="73" t="s">
        <v>35</v>
      </c>
      <c r="H1012" t="s">
        <v>37</v>
      </c>
      <c r="I1012">
        <v>1520</v>
      </c>
      <c r="J1012" s="43">
        <v>4963</v>
      </c>
      <c r="K1012" s="16">
        <v>0.32</v>
      </c>
      <c r="L1012" s="16">
        <f t="shared" si="135"/>
        <v>49.285004965243296</v>
      </c>
      <c r="M1012" s="16">
        <f t="shared" si="136"/>
        <v>1.3413513513513513</v>
      </c>
      <c r="N1012" s="44">
        <f t="shared" si="137"/>
        <v>486.40000000000003</v>
      </c>
      <c r="O1012" s="44">
        <f t="shared" si="138"/>
        <v>5449.4</v>
      </c>
      <c r="P1012" s="45">
        <f t="shared" si="141"/>
        <v>54.115193644488578</v>
      </c>
      <c r="Q1012" s="45">
        <f t="shared" si="139"/>
        <v>1.4728108108108107</v>
      </c>
      <c r="S1012" s="51">
        <f t="shared" si="140"/>
        <v>3.8139145012573206</v>
      </c>
    </row>
    <row r="1013" spans="1:19" x14ac:dyDescent="0.25">
      <c r="A1013" s="72">
        <f t="shared" si="142"/>
        <v>41136</v>
      </c>
      <c r="B1013" s="73" t="s">
        <v>0</v>
      </c>
      <c r="C1013" s="73" t="s">
        <v>236</v>
      </c>
      <c r="D1013" s="73" t="s">
        <v>237</v>
      </c>
      <c r="E1013" s="73" t="s">
        <v>267</v>
      </c>
      <c r="F1013" s="73" t="s">
        <v>241</v>
      </c>
      <c r="G1013" s="73" t="s">
        <v>35</v>
      </c>
      <c r="H1013" t="s">
        <v>37</v>
      </c>
      <c r="I1013">
        <v>1583</v>
      </c>
      <c r="J1013" s="43">
        <v>5984</v>
      </c>
      <c r="K1013" s="16">
        <v>0.32</v>
      </c>
      <c r="L1013" s="16">
        <f t="shared" si="135"/>
        <v>59.424031777557097</v>
      </c>
      <c r="M1013" s="16">
        <f t="shared" si="136"/>
        <v>1.6172972972972972</v>
      </c>
      <c r="N1013" s="44">
        <f t="shared" si="137"/>
        <v>506.56</v>
      </c>
      <c r="O1013" s="44">
        <f t="shared" si="138"/>
        <v>6490.56</v>
      </c>
      <c r="P1013" s="45">
        <f t="shared" si="141"/>
        <v>64.454419066534257</v>
      </c>
      <c r="Q1013" s="45">
        <f t="shared" si="139"/>
        <v>1.7542054054054055</v>
      </c>
      <c r="S1013" s="51">
        <f t="shared" si="140"/>
        <v>4.3854175378103211</v>
      </c>
    </row>
    <row r="1014" spans="1:19" x14ac:dyDescent="0.25">
      <c r="A1014" s="72">
        <f t="shared" si="142"/>
        <v>41136</v>
      </c>
      <c r="B1014" s="73" t="s">
        <v>0</v>
      </c>
      <c r="C1014" s="73" t="s">
        <v>358</v>
      </c>
      <c r="D1014" s="73" t="s">
        <v>235</v>
      </c>
      <c r="E1014" s="73" t="s">
        <v>279</v>
      </c>
      <c r="F1014" s="73" t="s">
        <v>280</v>
      </c>
      <c r="G1014" s="73" t="s">
        <v>35</v>
      </c>
      <c r="H1014" t="s">
        <v>36</v>
      </c>
      <c r="I1014">
        <v>1599</v>
      </c>
      <c r="J1014" s="43">
        <v>4880</v>
      </c>
      <c r="K1014" s="16">
        <v>0.34</v>
      </c>
      <c r="L1014" s="16">
        <f t="shared" si="135"/>
        <v>48.460774577954318</v>
      </c>
      <c r="M1014" s="16">
        <f t="shared" si="136"/>
        <v>1.318918918918919</v>
      </c>
      <c r="N1014" s="44">
        <f t="shared" si="137"/>
        <v>543.66000000000008</v>
      </c>
      <c r="O1014" s="44">
        <f t="shared" si="138"/>
        <v>5423.66</v>
      </c>
      <c r="P1014" s="45">
        <f t="shared" si="141"/>
        <v>53.859582919563053</v>
      </c>
      <c r="Q1014" s="45">
        <f t="shared" si="139"/>
        <v>1.4658540540540541</v>
      </c>
      <c r="S1014" s="51">
        <f t="shared" si="140"/>
        <v>1.9747566572594799</v>
      </c>
    </row>
    <row r="1015" spans="1:19" x14ac:dyDescent="0.25">
      <c r="A1015" s="72">
        <f t="shared" si="142"/>
        <v>41136</v>
      </c>
      <c r="B1015" s="73" t="s">
        <v>67</v>
      </c>
      <c r="C1015" s="73" t="s">
        <v>250</v>
      </c>
      <c r="D1015" s="73" t="s">
        <v>251</v>
      </c>
      <c r="E1015" s="73" t="s">
        <v>279</v>
      </c>
      <c r="F1015" s="73" t="s">
        <v>280</v>
      </c>
      <c r="G1015" s="73" t="s">
        <v>35</v>
      </c>
      <c r="H1015" t="s">
        <v>37</v>
      </c>
      <c r="I1015">
        <v>1851</v>
      </c>
      <c r="J1015" s="43">
        <v>4800</v>
      </c>
      <c r="K1015" s="16">
        <v>0.32</v>
      </c>
      <c r="L1015" s="16">
        <f t="shared" si="135"/>
        <v>47.666335650446868</v>
      </c>
      <c r="M1015" s="16">
        <f t="shared" si="136"/>
        <v>1.2108108108108109</v>
      </c>
      <c r="N1015" s="44">
        <f t="shared" si="137"/>
        <v>592.32000000000005</v>
      </c>
      <c r="O1015" s="44">
        <f t="shared" si="138"/>
        <v>5392.32</v>
      </c>
      <c r="P1015" s="45">
        <f t="shared" si="141"/>
        <v>53.548361469712013</v>
      </c>
      <c r="Q1015" s="45">
        <f t="shared" si="139"/>
        <v>1.3602248648648647</v>
      </c>
      <c r="S1015" s="51">
        <f t="shared" si="140"/>
        <v>0.85965030413215349</v>
      </c>
    </row>
    <row r="1016" spans="1:19" x14ac:dyDescent="0.25">
      <c r="A1016" s="72">
        <f t="shared" si="142"/>
        <v>41136</v>
      </c>
      <c r="B1016" s="73" t="s">
        <v>67</v>
      </c>
      <c r="C1016" s="73" t="s">
        <v>238</v>
      </c>
      <c r="D1016" s="73" t="s">
        <v>239</v>
      </c>
      <c r="E1016" s="73" t="s">
        <v>283</v>
      </c>
      <c r="F1016" s="73" t="s">
        <v>284</v>
      </c>
      <c r="G1016" s="73" t="s">
        <v>35</v>
      </c>
      <c r="H1016" t="s">
        <v>37</v>
      </c>
      <c r="I1016">
        <v>1695</v>
      </c>
      <c r="J1016" s="43">
        <v>4760</v>
      </c>
      <c r="K1016" s="16">
        <v>0.32</v>
      </c>
      <c r="L1016" s="16">
        <f t="shared" si="135"/>
        <v>47.269116186693147</v>
      </c>
      <c r="M1016" s="16">
        <f t="shared" si="136"/>
        <v>1.2007207207207207</v>
      </c>
      <c r="N1016" s="44">
        <f t="shared" si="137"/>
        <v>542.4</v>
      </c>
      <c r="O1016" s="44">
        <f t="shared" si="138"/>
        <v>5302.4</v>
      </c>
      <c r="P1016" s="45">
        <f t="shared" si="141"/>
        <v>52.655412115193641</v>
      </c>
      <c r="Q1016" s="45">
        <f t="shared" si="139"/>
        <v>1.3375423423423423</v>
      </c>
      <c r="S1016" s="51">
        <f t="shared" si="140"/>
        <v>0.99424783817758655</v>
      </c>
    </row>
    <row r="1017" spans="1:19" x14ac:dyDescent="0.25">
      <c r="A1017" s="72">
        <f t="shared" si="142"/>
        <v>41136</v>
      </c>
      <c r="B1017" s="73" t="s">
        <v>67</v>
      </c>
      <c r="C1017" s="73" t="s">
        <v>242</v>
      </c>
      <c r="D1017" s="73" t="s">
        <v>243</v>
      </c>
      <c r="E1017" s="73" t="s">
        <v>265</v>
      </c>
      <c r="F1017" s="73" t="s">
        <v>266</v>
      </c>
      <c r="G1017" s="73" t="s">
        <v>35</v>
      </c>
      <c r="H1017" t="s">
        <v>36</v>
      </c>
      <c r="I1017">
        <v>1006</v>
      </c>
      <c r="J1017" s="43">
        <v>2857</v>
      </c>
      <c r="K1017" s="16">
        <v>0.34</v>
      </c>
      <c r="L1017" s="16">
        <f t="shared" si="135"/>
        <v>28.371400198609731</v>
      </c>
      <c r="M1017" s="16">
        <f t="shared" si="136"/>
        <v>0.72068468468468472</v>
      </c>
      <c r="N1017" s="44">
        <f t="shared" si="137"/>
        <v>342.04</v>
      </c>
      <c r="O1017" s="44">
        <f t="shared" si="138"/>
        <v>3199.04</v>
      </c>
      <c r="P1017" s="45">
        <f t="shared" si="141"/>
        <v>31.768023833167824</v>
      </c>
      <c r="Q1017" s="45">
        <f t="shared" si="139"/>
        <v>0.80696504504504507</v>
      </c>
      <c r="S1017" s="51">
        <f t="shared" ref="S1017:S1054" si="143">((O1017/O561)-1)*100</f>
        <v>4.9133876860311787</v>
      </c>
    </row>
    <row r="1018" spans="1:19" x14ac:dyDescent="0.25">
      <c r="A1018" s="72">
        <f t="shared" si="142"/>
        <v>41136</v>
      </c>
      <c r="B1018" s="73" t="s">
        <v>67</v>
      </c>
      <c r="C1018" s="73" t="s">
        <v>254</v>
      </c>
      <c r="D1018" s="73" t="s">
        <v>255</v>
      </c>
      <c r="E1018" s="73" t="s">
        <v>267</v>
      </c>
      <c r="F1018" s="73" t="s">
        <v>241</v>
      </c>
      <c r="G1018" s="73" t="s">
        <v>35</v>
      </c>
      <c r="H1018" t="s">
        <v>37</v>
      </c>
      <c r="I1018">
        <v>988</v>
      </c>
      <c r="J1018" s="43">
        <v>3310</v>
      </c>
      <c r="K1018" s="16">
        <v>0.32</v>
      </c>
      <c r="L1018" s="16">
        <f t="shared" si="135"/>
        <v>32.869910625620655</v>
      </c>
      <c r="M1018" s="16">
        <f t="shared" si="136"/>
        <v>0.83495495495495498</v>
      </c>
      <c r="N1018" s="44">
        <f t="shared" si="137"/>
        <v>316.16000000000003</v>
      </c>
      <c r="O1018" s="44">
        <f t="shared" si="138"/>
        <v>3626.16</v>
      </c>
      <c r="P1018" s="45">
        <f t="shared" si="141"/>
        <v>36.009533267130088</v>
      </c>
      <c r="Q1018" s="45">
        <f t="shared" si="139"/>
        <v>0.914707027027027</v>
      </c>
      <c r="S1018" s="51">
        <f t="shared" si="143"/>
        <v>2.2698043816700819</v>
      </c>
    </row>
    <row r="1019" spans="1:19" x14ac:dyDescent="0.25">
      <c r="A1019" s="72">
        <f t="shared" si="142"/>
        <v>41136</v>
      </c>
      <c r="B1019" s="73" t="s">
        <v>67</v>
      </c>
      <c r="C1019" s="73" t="s">
        <v>246</v>
      </c>
      <c r="D1019" s="73" t="s">
        <v>247</v>
      </c>
      <c r="E1019" s="73" t="s">
        <v>240</v>
      </c>
      <c r="F1019" s="73" t="s">
        <v>241</v>
      </c>
      <c r="G1019" s="73" t="s">
        <v>35</v>
      </c>
      <c r="H1019" t="s">
        <v>36</v>
      </c>
      <c r="I1019">
        <v>787</v>
      </c>
      <c r="J1019" s="43">
        <v>3430</v>
      </c>
      <c r="K1019" s="16">
        <v>0.34</v>
      </c>
      <c r="L1019" s="16">
        <f t="shared" si="135"/>
        <v>34.061569016881826</v>
      </c>
      <c r="M1019" s="16">
        <f t="shared" si="136"/>
        <v>0.86522522522522527</v>
      </c>
      <c r="N1019" s="44">
        <f t="shared" si="137"/>
        <v>267.58000000000004</v>
      </c>
      <c r="O1019" s="44">
        <f t="shared" si="138"/>
        <v>3697.58</v>
      </c>
      <c r="P1019" s="45">
        <f t="shared" si="141"/>
        <v>36.718768619662363</v>
      </c>
      <c r="Q1019" s="45">
        <f t="shared" si="139"/>
        <v>0.93272288288288285</v>
      </c>
      <c r="S1019" s="51">
        <f t="shared" si="143"/>
        <v>2.1095275310049955</v>
      </c>
    </row>
    <row r="1020" spans="1:19" x14ac:dyDescent="0.25">
      <c r="A1020" s="72">
        <f t="shared" si="142"/>
        <v>41136</v>
      </c>
      <c r="B1020" s="73" t="s">
        <v>67</v>
      </c>
      <c r="C1020" s="73" t="s">
        <v>250</v>
      </c>
      <c r="D1020" s="73" t="s">
        <v>251</v>
      </c>
      <c r="E1020" s="73" t="s">
        <v>283</v>
      </c>
      <c r="F1020" s="73" t="s">
        <v>284</v>
      </c>
      <c r="G1020" s="73" t="s">
        <v>35</v>
      </c>
      <c r="H1020" t="s">
        <v>37</v>
      </c>
      <c r="I1020">
        <v>1836</v>
      </c>
      <c r="J1020" s="43">
        <v>4800</v>
      </c>
      <c r="K1020" s="16">
        <v>0.32</v>
      </c>
      <c r="L1020" s="16">
        <f t="shared" si="135"/>
        <v>47.666335650446868</v>
      </c>
      <c r="M1020" s="16">
        <f t="shared" si="136"/>
        <v>1.2108108108108109</v>
      </c>
      <c r="N1020" s="44">
        <f t="shared" si="137"/>
        <v>587.52</v>
      </c>
      <c r="O1020" s="44">
        <f t="shared" si="138"/>
        <v>5387.52</v>
      </c>
      <c r="P1020" s="45">
        <f t="shared" si="141"/>
        <v>53.500695134061573</v>
      </c>
      <c r="Q1020" s="45">
        <f t="shared" si="139"/>
        <v>1.3590140540540543</v>
      </c>
      <c r="S1020" s="51">
        <f t="shared" si="143"/>
        <v>0.87175339264851104</v>
      </c>
    </row>
    <row r="1021" spans="1:19" x14ac:dyDescent="0.25">
      <c r="A1021" s="72">
        <f t="shared" si="142"/>
        <v>41136</v>
      </c>
      <c r="B1021" s="73" t="s">
        <v>67</v>
      </c>
      <c r="C1021" s="73" t="s">
        <v>256</v>
      </c>
      <c r="D1021" s="73" t="s">
        <v>247</v>
      </c>
      <c r="E1021" s="73" t="s">
        <v>285</v>
      </c>
      <c r="F1021" s="73" t="s">
        <v>264</v>
      </c>
      <c r="G1021" s="73" t="s">
        <v>35</v>
      </c>
      <c r="H1021" t="s">
        <v>37</v>
      </c>
      <c r="I1021">
        <v>1899</v>
      </c>
      <c r="J1021" s="43">
        <v>4200</v>
      </c>
      <c r="K1021" s="16">
        <v>0.32</v>
      </c>
      <c r="L1021" s="16">
        <f t="shared" si="135"/>
        <v>41.708043694141011</v>
      </c>
      <c r="M1021" s="16">
        <f t="shared" si="136"/>
        <v>1.0594594594594595</v>
      </c>
      <c r="N1021" s="44">
        <f t="shared" si="137"/>
        <v>607.68000000000006</v>
      </c>
      <c r="O1021" s="44">
        <f t="shared" si="138"/>
        <v>4807.68</v>
      </c>
      <c r="P1021" s="45">
        <f t="shared" si="141"/>
        <v>47.742601787487587</v>
      </c>
      <c r="Q1021" s="45">
        <f t="shared" si="139"/>
        <v>1.2127481081081082</v>
      </c>
      <c r="S1021" s="51">
        <f t="shared" si="143"/>
        <v>0.92450311106633265</v>
      </c>
    </row>
    <row r="1022" spans="1:19" x14ac:dyDescent="0.25">
      <c r="A1022" s="72">
        <f t="shared" si="142"/>
        <v>41136</v>
      </c>
      <c r="B1022" s="73" t="s">
        <v>18</v>
      </c>
      <c r="C1022" s="73" t="s">
        <v>238</v>
      </c>
      <c r="D1022" s="73" t="s">
        <v>239</v>
      </c>
      <c r="E1022" s="73" t="s">
        <v>283</v>
      </c>
      <c r="F1022" s="73" t="s">
        <v>284</v>
      </c>
      <c r="G1022" s="73" t="s">
        <v>35</v>
      </c>
      <c r="H1022" t="s">
        <v>37</v>
      </c>
      <c r="I1022">
        <v>1695</v>
      </c>
      <c r="J1022" s="43">
        <v>5040</v>
      </c>
      <c r="K1022" s="16">
        <v>0.32</v>
      </c>
      <c r="L1022" s="16">
        <f t="shared" si="135"/>
        <v>50.049652432969211</v>
      </c>
      <c r="M1022" s="16">
        <f t="shared" si="136"/>
        <v>1.3621621621621622</v>
      </c>
      <c r="N1022" s="44">
        <f t="shared" si="137"/>
        <v>542.4</v>
      </c>
      <c r="O1022" s="44">
        <f t="shared" si="138"/>
        <v>5582.4</v>
      </c>
      <c r="P1022" s="45">
        <f t="shared" si="141"/>
        <v>55.435948361469706</v>
      </c>
      <c r="Q1022" s="45">
        <f t="shared" si="139"/>
        <v>1.5087567567567566</v>
      </c>
      <c r="S1022" s="51">
        <f t="shared" si="143"/>
        <v>2.4255990605849265</v>
      </c>
    </row>
    <row r="1023" spans="1:19" x14ac:dyDescent="0.25">
      <c r="A1023" s="72">
        <f t="shared" si="142"/>
        <v>41136</v>
      </c>
      <c r="B1023" s="73" t="s">
        <v>18</v>
      </c>
      <c r="C1023" s="73" t="s">
        <v>250</v>
      </c>
      <c r="D1023" s="73" t="s">
        <v>251</v>
      </c>
      <c r="E1023" s="73" t="s">
        <v>279</v>
      </c>
      <c r="F1023" s="73" t="s">
        <v>280</v>
      </c>
      <c r="G1023" s="73" t="s">
        <v>35</v>
      </c>
      <c r="H1023" t="s">
        <v>37</v>
      </c>
      <c r="I1023">
        <v>1851</v>
      </c>
      <c r="J1023" s="43">
        <v>5030</v>
      </c>
      <c r="K1023" s="16">
        <v>0.32</v>
      </c>
      <c r="L1023" s="16">
        <f t="shared" si="135"/>
        <v>49.950347567030782</v>
      </c>
      <c r="M1023" s="16">
        <f t="shared" si="136"/>
        <v>1.3594594594594596</v>
      </c>
      <c r="N1023" s="44">
        <f t="shared" si="137"/>
        <v>592.32000000000005</v>
      </c>
      <c r="O1023" s="44">
        <f t="shared" si="138"/>
        <v>5622.32</v>
      </c>
      <c r="P1023" s="45">
        <f t="shared" si="141"/>
        <v>55.832373386295927</v>
      </c>
      <c r="Q1023" s="45">
        <f t="shared" si="139"/>
        <v>1.5195459459459459</v>
      </c>
      <c r="S1023" s="51">
        <f t="shared" si="143"/>
        <v>2.291698505920281</v>
      </c>
    </row>
    <row r="1024" spans="1:19" x14ac:dyDescent="0.25">
      <c r="A1024" s="72">
        <f t="shared" si="142"/>
        <v>41136</v>
      </c>
      <c r="B1024" s="73" t="s">
        <v>18</v>
      </c>
      <c r="C1024" s="73" t="s">
        <v>257</v>
      </c>
      <c r="D1024" s="73" t="s">
        <v>237</v>
      </c>
      <c r="E1024" s="73" t="s">
        <v>283</v>
      </c>
      <c r="F1024" s="73" t="s">
        <v>284</v>
      </c>
      <c r="G1024" s="73" t="s">
        <v>35</v>
      </c>
      <c r="H1024" t="s">
        <v>37</v>
      </c>
      <c r="I1024">
        <v>1507</v>
      </c>
      <c r="J1024" s="43">
        <v>4930</v>
      </c>
      <c r="K1024" s="16">
        <v>0.32</v>
      </c>
      <c r="L1024" s="16">
        <f t="shared" si="135"/>
        <v>48.957298907646475</v>
      </c>
      <c r="M1024" s="16">
        <f t="shared" si="136"/>
        <v>1.3324324324324324</v>
      </c>
      <c r="N1024" s="44">
        <f t="shared" si="137"/>
        <v>482.24</v>
      </c>
      <c r="O1024" s="44">
        <f t="shared" si="138"/>
        <v>5412.24</v>
      </c>
      <c r="P1024" s="45">
        <f t="shared" si="141"/>
        <v>53.746176762661364</v>
      </c>
      <c r="Q1024" s="45">
        <f t="shared" si="139"/>
        <v>1.4627675675675675</v>
      </c>
      <c r="S1024" s="51">
        <f t="shared" si="143"/>
        <v>2.6499662400521817</v>
      </c>
    </row>
    <row r="1025" spans="1:20" x14ac:dyDescent="0.25">
      <c r="A1025" s="72">
        <f t="shared" si="142"/>
        <v>41136</v>
      </c>
      <c r="B1025" s="73" t="s">
        <v>18</v>
      </c>
      <c r="C1025" s="73" t="s">
        <v>256</v>
      </c>
      <c r="D1025" s="73" t="s">
        <v>247</v>
      </c>
      <c r="E1025" s="73" t="s">
        <v>265</v>
      </c>
      <c r="F1025" s="73" t="s">
        <v>266</v>
      </c>
      <c r="G1025" s="73" t="s">
        <v>35</v>
      </c>
      <c r="H1025" t="s">
        <v>36</v>
      </c>
      <c r="I1025">
        <v>1160</v>
      </c>
      <c r="J1025" s="43">
        <v>3710</v>
      </c>
      <c r="K1025" s="16">
        <v>0.34</v>
      </c>
      <c r="L1025" s="16">
        <f t="shared" si="135"/>
        <v>36.84210526315789</v>
      </c>
      <c r="M1025" s="16">
        <f t="shared" si="136"/>
        <v>1.0027027027027027</v>
      </c>
      <c r="N1025" s="44">
        <f t="shared" si="137"/>
        <v>394.40000000000003</v>
      </c>
      <c r="O1025" s="44">
        <f t="shared" si="138"/>
        <v>4104.3999999999996</v>
      </c>
      <c r="P1025" s="45">
        <f t="shared" si="141"/>
        <v>40.758689175769611</v>
      </c>
      <c r="Q1025" s="45">
        <f t="shared" si="139"/>
        <v>1.1092972972972972</v>
      </c>
      <c r="S1025" s="51">
        <f t="shared" si="143"/>
        <v>4.1937449228269585</v>
      </c>
    </row>
    <row r="1026" spans="1:20" x14ac:dyDescent="0.25">
      <c r="A1026" s="72">
        <f t="shared" si="142"/>
        <v>41136</v>
      </c>
      <c r="B1026" s="73" t="s">
        <v>18</v>
      </c>
      <c r="C1026" s="73" t="s">
        <v>244</v>
      </c>
      <c r="D1026" s="73" t="s">
        <v>245</v>
      </c>
      <c r="E1026" s="73" t="s">
        <v>277</v>
      </c>
      <c r="F1026" s="73" t="s">
        <v>278</v>
      </c>
      <c r="G1026" s="73" t="s">
        <v>35</v>
      </c>
      <c r="H1026" t="s">
        <v>38</v>
      </c>
      <c r="I1026">
        <v>615</v>
      </c>
      <c r="J1026" s="43">
        <v>2672</v>
      </c>
      <c r="K1026" s="16">
        <v>0.44</v>
      </c>
      <c r="L1026" s="16">
        <f t="shared" ref="L1026:L1089" si="144">J1026/100.7</f>
        <v>26.53426017874876</v>
      </c>
      <c r="M1026" s="16">
        <f t="shared" ref="M1026:M1089" si="145">IF(B1026="corn",J1026/(111*2000/56),J1026/(111*2000/60))</f>
        <v>0.72216216216216211</v>
      </c>
      <c r="N1026" s="44">
        <f t="shared" ref="N1026:N1089" si="146">I1026*K1026</f>
        <v>270.60000000000002</v>
      </c>
      <c r="O1026" s="44">
        <f t="shared" ref="O1026:O1089" si="147">J1026+N1026</f>
        <v>2942.6</v>
      </c>
      <c r="P1026" s="45">
        <f t="shared" si="141"/>
        <v>29.221449851042699</v>
      </c>
      <c r="Q1026" s="45">
        <f t="shared" ref="Q1026:Q1089" si="148">IF(B1026="corn",O1026/(111*2000/56),O1026/(111*2000/60))</f>
        <v>0.79529729729729726</v>
      </c>
      <c r="S1026" s="51">
        <f t="shared" si="143"/>
        <v>3.7094471954464581</v>
      </c>
    </row>
    <row r="1027" spans="1:20" x14ac:dyDescent="0.25">
      <c r="A1027" s="74">
        <f t="shared" si="142"/>
        <v>41136</v>
      </c>
      <c r="B1027" s="75" t="s">
        <v>18</v>
      </c>
      <c r="C1027" s="75" t="s">
        <v>258</v>
      </c>
      <c r="D1027" s="75" t="s">
        <v>255</v>
      </c>
      <c r="E1027" s="75" t="s">
        <v>279</v>
      </c>
      <c r="F1027" s="75" t="s">
        <v>280</v>
      </c>
      <c r="G1027" s="75" t="s">
        <v>35</v>
      </c>
      <c r="H1027" s="76" t="s">
        <v>36</v>
      </c>
      <c r="I1027" s="76">
        <v>1637</v>
      </c>
      <c r="J1027" s="46">
        <v>5115</v>
      </c>
      <c r="K1027" s="78">
        <v>0.34</v>
      </c>
      <c r="L1027" s="78">
        <f t="shared" si="144"/>
        <v>50.79443892750745</v>
      </c>
      <c r="M1027" s="78">
        <f t="shared" si="145"/>
        <v>1.3824324324324324</v>
      </c>
      <c r="N1027" s="47">
        <f t="shared" si="146"/>
        <v>556.58000000000004</v>
      </c>
      <c r="O1027" s="47">
        <f t="shared" si="147"/>
        <v>5671.58</v>
      </c>
      <c r="P1027" s="48">
        <f t="shared" si="141"/>
        <v>56.321549155908635</v>
      </c>
      <c r="Q1027" s="48">
        <f t="shared" si="148"/>
        <v>1.5328594594594593</v>
      </c>
      <c r="R1027" s="76"/>
      <c r="S1027" s="53">
        <f t="shared" si="143"/>
        <v>10.650078330917401</v>
      </c>
      <c r="T1027" s="76"/>
    </row>
    <row r="1028" spans="1:20" x14ac:dyDescent="0.25">
      <c r="A1028" s="72">
        <f t="shared" si="142"/>
        <v>41167</v>
      </c>
      <c r="B1028" s="73" t="s">
        <v>0</v>
      </c>
      <c r="C1028" s="73" t="s">
        <v>359</v>
      </c>
      <c r="D1028" s="73" t="s">
        <v>235</v>
      </c>
      <c r="E1028" s="73" t="s">
        <v>260</v>
      </c>
      <c r="F1028" s="73" t="s">
        <v>261</v>
      </c>
      <c r="G1028" s="73" t="s">
        <v>34</v>
      </c>
      <c r="H1028" t="s">
        <v>36</v>
      </c>
      <c r="I1028">
        <v>506</v>
      </c>
      <c r="J1028" s="43">
        <v>3144</v>
      </c>
      <c r="K1028" s="16">
        <v>0.33</v>
      </c>
      <c r="L1028" s="16">
        <f t="shared" si="144"/>
        <v>31.221449851042699</v>
      </c>
      <c r="M1028" s="16">
        <f t="shared" si="145"/>
        <v>0.84972972972972971</v>
      </c>
      <c r="N1028" s="44">
        <f t="shared" si="146"/>
        <v>166.98000000000002</v>
      </c>
      <c r="O1028" s="44">
        <f t="shared" si="147"/>
        <v>3310.98</v>
      </c>
      <c r="P1028" s="45">
        <f t="shared" ref="P1028:P1065" si="149">O1028/100.7</f>
        <v>32.879642502482618</v>
      </c>
      <c r="Q1028" s="45">
        <f t="shared" si="148"/>
        <v>0.89485945945945944</v>
      </c>
      <c r="R1028" s="17"/>
      <c r="S1028" s="51">
        <f t="shared" si="143"/>
        <v>4.1444127804933339</v>
      </c>
      <c r="T1028" s="16">
        <f>AVERAGE(P952,P990,P1028)</f>
        <v>32.98013902681231</v>
      </c>
    </row>
    <row r="1029" spans="1:20" x14ac:dyDescent="0.25">
      <c r="A1029" s="72">
        <f t="shared" si="142"/>
        <v>41167</v>
      </c>
      <c r="B1029" s="73" t="s">
        <v>0</v>
      </c>
      <c r="C1029" s="73" t="s">
        <v>236</v>
      </c>
      <c r="D1029" s="73" t="s">
        <v>237</v>
      </c>
      <c r="E1029" s="73" t="s">
        <v>262</v>
      </c>
      <c r="F1029" s="73" t="s">
        <v>251</v>
      </c>
      <c r="G1029" s="73" t="s">
        <v>34</v>
      </c>
      <c r="H1029" t="s">
        <v>37</v>
      </c>
      <c r="I1029">
        <v>298</v>
      </c>
      <c r="J1029" s="43">
        <v>3537</v>
      </c>
      <c r="K1029" s="16">
        <v>0.31</v>
      </c>
      <c r="L1029" s="16">
        <f t="shared" si="144"/>
        <v>35.124131082423041</v>
      </c>
      <c r="M1029" s="16">
        <f t="shared" si="145"/>
        <v>0.95594594594594595</v>
      </c>
      <c r="N1029" s="44">
        <f t="shared" si="146"/>
        <v>92.38</v>
      </c>
      <c r="O1029" s="44">
        <f t="shared" si="147"/>
        <v>3629.38</v>
      </c>
      <c r="P1029" s="45">
        <f t="shared" si="149"/>
        <v>36.041509433962261</v>
      </c>
      <c r="Q1029" s="45">
        <f t="shared" si="148"/>
        <v>0.98091351351351352</v>
      </c>
      <c r="R1029" s="17"/>
      <c r="S1029" s="51">
        <f t="shared" si="143"/>
        <v>13.266630881196395</v>
      </c>
      <c r="T1029" s="16">
        <f t="shared" ref="T1029:T1064" si="150">AVERAGE(P953,P991,P1029)</f>
        <v>34.889109566368752</v>
      </c>
    </row>
    <row r="1030" spans="1:20" x14ac:dyDescent="0.25">
      <c r="A1030" s="72">
        <f t="shared" si="142"/>
        <v>41167</v>
      </c>
      <c r="B1030" s="73" t="s">
        <v>0</v>
      </c>
      <c r="C1030" s="73" t="s">
        <v>359</v>
      </c>
      <c r="D1030" s="73" t="s">
        <v>235</v>
      </c>
      <c r="E1030" s="73" t="s">
        <v>263</v>
      </c>
      <c r="F1030" s="73" t="s">
        <v>264</v>
      </c>
      <c r="G1030" s="73" t="s">
        <v>34</v>
      </c>
      <c r="H1030" t="s">
        <v>37</v>
      </c>
      <c r="I1030">
        <v>1530</v>
      </c>
      <c r="J1030" s="43">
        <v>6026</v>
      </c>
      <c r="K1030" s="16">
        <v>0.31</v>
      </c>
      <c r="L1030" s="16">
        <f t="shared" si="144"/>
        <v>59.841112214498509</v>
      </c>
      <c r="M1030" s="16">
        <f t="shared" si="145"/>
        <v>1.6286486486486487</v>
      </c>
      <c r="N1030" s="44">
        <f t="shared" si="146"/>
        <v>474.3</v>
      </c>
      <c r="O1030" s="44">
        <f t="shared" si="147"/>
        <v>6500.3</v>
      </c>
      <c r="P1030" s="45">
        <f t="shared" si="149"/>
        <v>64.551142005958297</v>
      </c>
      <c r="Q1030" s="45">
        <f t="shared" si="148"/>
        <v>1.756837837837838</v>
      </c>
      <c r="S1030" s="51">
        <f t="shared" si="143"/>
        <v>3.8253897265525083</v>
      </c>
      <c r="T1030" s="16">
        <f t="shared" si="150"/>
        <v>64.905660377358501</v>
      </c>
    </row>
    <row r="1031" spans="1:20" x14ac:dyDescent="0.25">
      <c r="A1031" s="72">
        <f t="shared" si="142"/>
        <v>41167</v>
      </c>
      <c r="B1031" s="73" t="s">
        <v>0</v>
      </c>
      <c r="C1031" s="73" t="s">
        <v>359</v>
      </c>
      <c r="D1031" s="73" t="s">
        <v>235</v>
      </c>
      <c r="E1031" s="73" t="s">
        <v>265</v>
      </c>
      <c r="F1031" s="73" t="s">
        <v>266</v>
      </c>
      <c r="G1031" s="73" t="s">
        <v>34</v>
      </c>
      <c r="H1031" t="s">
        <v>36</v>
      </c>
      <c r="I1031">
        <v>890</v>
      </c>
      <c r="J1031" s="43">
        <v>3645</v>
      </c>
      <c r="K1031" s="16">
        <v>0.33</v>
      </c>
      <c r="L1031" s="16">
        <f t="shared" si="144"/>
        <v>36.196623634558094</v>
      </c>
      <c r="M1031" s="16">
        <f t="shared" si="145"/>
        <v>0.98513513513513518</v>
      </c>
      <c r="N1031" s="44">
        <f t="shared" si="146"/>
        <v>293.7</v>
      </c>
      <c r="O1031" s="44">
        <f t="shared" si="147"/>
        <v>3938.7</v>
      </c>
      <c r="P1031" s="45">
        <f t="shared" si="149"/>
        <v>39.113207547169807</v>
      </c>
      <c r="Q1031" s="45">
        <f t="shared" si="148"/>
        <v>1.0645135135135135</v>
      </c>
      <c r="S1031" s="51">
        <f t="shared" si="143"/>
        <v>3.0722528982283448</v>
      </c>
      <c r="T1031" s="16">
        <f t="shared" si="150"/>
        <v>39.289970208540218</v>
      </c>
    </row>
    <row r="1032" spans="1:20" x14ac:dyDescent="0.25">
      <c r="A1032" s="72">
        <f t="shared" si="142"/>
        <v>41167</v>
      </c>
      <c r="B1032" s="73" t="s">
        <v>0</v>
      </c>
      <c r="C1032" s="73" t="s">
        <v>238</v>
      </c>
      <c r="D1032" s="73" t="s">
        <v>239</v>
      </c>
      <c r="E1032" s="73" t="s">
        <v>267</v>
      </c>
      <c r="F1032" s="73" t="s">
        <v>241</v>
      </c>
      <c r="G1032" s="73" t="s">
        <v>34</v>
      </c>
      <c r="H1032" t="s">
        <v>37</v>
      </c>
      <c r="I1032">
        <v>1256</v>
      </c>
      <c r="J1032" s="43">
        <v>5573</v>
      </c>
      <c r="K1032" s="16">
        <v>0.31</v>
      </c>
      <c r="L1032" s="16">
        <f t="shared" si="144"/>
        <v>55.342601787487588</v>
      </c>
      <c r="M1032" s="16">
        <f t="shared" si="145"/>
        <v>1.5062162162162163</v>
      </c>
      <c r="N1032" s="44">
        <f t="shared" si="146"/>
        <v>389.36</v>
      </c>
      <c r="O1032" s="44">
        <f t="shared" si="147"/>
        <v>5962.36</v>
      </c>
      <c r="P1032" s="45">
        <f t="shared" si="149"/>
        <v>59.209136047666334</v>
      </c>
      <c r="Q1032" s="45">
        <f t="shared" si="148"/>
        <v>1.6114486486486486</v>
      </c>
      <c r="S1032" s="51">
        <f t="shared" si="143"/>
        <v>1.7092675737270913</v>
      </c>
      <c r="T1032" s="16">
        <f t="shared" si="150"/>
        <v>59.500165508109895</v>
      </c>
    </row>
    <row r="1033" spans="1:20" x14ac:dyDescent="0.25">
      <c r="A1033" s="72">
        <f t="shared" si="142"/>
        <v>41167</v>
      </c>
      <c r="B1033" s="73" t="s">
        <v>0</v>
      </c>
      <c r="C1033" s="73" t="s">
        <v>358</v>
      </c>
      <c r="D1033" s="73" t="s">
        <v>235</v>
      </c>
      <c r="E1033" s="73" t="s">
        <v>267</v>
      </c>
      <c r="F1033" s="73" t="s">
        <v>241</v>
      </c>
      <c r="G1033" s="73" t="s">
        <v>34</v>
      </c>
      <c r="H1033" t="s">
        <v>36</v>
      </c>
      <c r="I1033">
        <v>975</v>
      </c>
      <c r="J1033" s="43">
        <v>3912</v>
      </c>
      <c r="K1033" s="16">
        <v>0.33</v>
      </c>
      <c r="L1033" s="16">
        <f t="shared" si="144"/>
        <v>38.848063555114202</v>
      </c>
      <c r="M1033" s="16">
        <f t="shared" si="145"/>
        <v>1.0572972972972974</v>
      </c>
      <c r="N1033" s="44">
        <f t="shared" si="146"/>
        <v>321.75</v>
      </c>
      <c r="O1033" s="44">
        <f t="shared" si="147"/>
        <v>4233.75</v>
      </c>
      <c r="P1033" s="45">
        <f t="shared" si="149"/>
        <v>42.043197616683216</v>
      </c>
      <c r="Q1033" s="45">
        <f t="shared" si="148"/>
        <v>1.1442567567567568</v>
      </c>
      <c r="S1033" s="51">
        <f t="shared" si="143"/>
        <v>2.7422192562033709</v>
      </c>
      <c r="T1033" s="16">
        <f t="shared" si="150"/>
        <v>42.236842105263158</v>
      </c>
    </row>
    <row r="1034" spans="1:20" x14ac:dyDescent="0.25">
      <c r="A1034" s="72">
        <f t="shared" si="142"/>
        <v>41167</v>
      </c>
      <c r="B1034" s="73" t="s">
        <v>0</v>
      </c>
      <c r="C1034" s="73" t="s">
        <v>240</v>
      </c>
      <c r="D1034" s="73" t="s">
        <v>241</v>
      </c>
      <c r="E1034" s="73" t="s">
        <v>263</v>
      </c>
      <c r="F1034" s="73" t="s">
        <v>264</v>
      </c>
      <c r="G1034" s="73" t="s">
        <v>34</v>
      </c>
      <c r="H1034" t="s">
        <v>36</v>
      </c>
      <c r="I1034">
        <v>1357</v>
      </c>
      <c r="J1034" s="43">
        <v>4112</v>
      </c>
      <c r="K1034" s="16">
        <v>0.33</v>
      </c>
      <c r="L1034" s="16">
        <f t="shared" si="144"/>
        <v>40.834160873882816</v>
      </c>
      <c r="M1034" s="16">
        <f t="shared" si="145"/>
        <v>1.1113513513513513</v>
      </c>
      <c r="N1034" s="44">
        <f t="shared" si="146"/>
        <v>447.81</v>
      </c>
      <c r="O1034" s="44">
        <f t="shared" si="147"/>
        <v>4559.8100000000004</v>
      </c>
      <c r="P1034" s="45">
        <f t="shared" si="149"/>
        <v>45.281132075471703</v>
      </c>
      <c r="Q1034" s="45">
        <f t="shared" si="148"/>
        <v>1.2323810810810811</v>
      </c>
      <c r="S1034" s="51">
        <f t="shared" si="143"/>
        <v>2.2129120909912148</v>
      </c>
      <c r="T1034" s="16">
        <f t="shared" si="150"/>
        <v>45.550645481628599</v>
      </c>
    </row>
    <row r="1035" spans="1:20" x14ac:dyDescent="0.25">
      <c r="A1035" s="72">
        <f t="shared" si="142"/>
        <v>41167</v>
      </c>
      <c r="B1035" s="73" t="s">
        <v>67</v>
      </c>
      <c r="C1035" s="73" t="s">
        <v>242</v>
      </c>
      <c r="D1035" s="73" t="s">
        <v>243</v>
      </c>
      <c r="E1035" s="73" t="s">
        <v>265</v>
      </c>
      <c r="F1035" s="73" t="s">
        <v>266</v>
      </c>
      <c r="G1035" s="73" t="s">
        <v>34</v>
      </c>
      <c r="H1035" t="s">
        <v>36</v>
      </c>
      <c r="I1035">
        <v>1006</v>
      </c>
      <c r="J1035" s="43">
        <v>3038</v>
      </c>
      <c r="K1035" s="16">
        <v>0.33</v>
      </c>
      <c r="L1035" s="16">
        <f t="shared" si="144"/>
        <v>30.168818272095333</v>
      </c>
      <c r="M1035" s="16">
        <f t="shared" si="145"/>
        <v>0.76634234234234233</v>
      </c>
      <c r="N1035" s="44">
        <f t="shared" si="146"/>
        <v>331.98</v>
      </c>
      <c r="O1035" s="44">
        <f t="shared" si="147"/>
        <v>3369.98</v>
      </c>
      <c r="P1035" s="45">
        <f t="shared" si="149"/>
        <v>33.465541211519366</v>
      </c>
      <c r="Q1035" s="45">
        <f t="shared" si="148"/>
        <v>0.85008504504504512</v>
      </c>
      <c r="S1035" s="51">
        <f t="shared" si="143"/>
        <v>5.8337677673025112</v>
      </c>
      <c r="T1035" s="16">
        <f t="shared" si="150"/>
        <v>30.355180403839785</v>
      </c>
    </row>
    <row r="1036" spans="1:20" x14ac:dyDescent="0.25">
      <c r="A1036" s="72">
        <f t="shared" si="142"/>
        <v>41167</v>
      </c>
      <c r="B1036" s="73" t="s">
        <v>67</v>
      </c>
      <c r="C1036" s="73" t="s">
        <v>244</v>
      </c>
      <c r="D1036" s="73" t="s">
        <v>245</v>
      </c>
      <c r="E1036" s="73" t="s">
        <v>268</v>
      </c>
      <c r="F1036" s="73" t="s">
        <v>269</v>
      </c>
      <c r="G1036" s="73" t="s">
        <v>34</v>
      </c>
      <c r="H1036" t="s">
        <v>38</v>
      </c>
      <c r="I1036">
        <v>866</v>
      </c>
      <c r="J1036" s="43">
        <v>4382</v>
      </c>
      <c r="K1036" s="16">
        <v>0.44</v>
      </c>
      <c r="L1036" s="16">
        <f t="shared" si="144"/>
        <v>43.515392254220458</v>
      </c>
      <c r="M1036" s="16">
        <f t="shared" si="145"/>
        <v>1.1053693693693694</v>
      </c>
      <c r="N1036" s="44">
        <f t="shared" si="146"/>
        <v>381.04</v>
      </c>
      <c r="O1036" s="44">
        <f t="shared" si="147"/>
        <v>4763.04</v>
      </c>
      <c r="P1036" s="45">
        <f t="shared" si="149"/>
        <v>47.299304865938431</v>
      </c>
      <c r="Q1036" s="45">
        <f t="shared" si="148"/>
        <v>1.2014875675675676</v>
      </c>
      <c r="S1036" s="51">
        <f t="shared" si="143"/>
        <v>14.066211970265918</v>
      </c>
      <c r="T1036" s="16">
        <f t="shared" si="150"/>
        <v>47.471300893743795</v>
      </c>
    </row>
    <row r="1037" spans="1:20" x14ac:dyDescent="0.25">
      <c r="A1037" s="72">
        <f t="shared" si="142"/>
        <v>41167</v>
      </c>
      <c r="B1037" s="73" t="s">
        <v>67</v>
      </c>
      <c r="C1037" s="73" t="s">
        <v>246</v>
      </c>
      <c r="D1037" s="73" t="s">
        <v>247</v>
      </c>
      <c r="E1037" s="73" t="s">
        <v>270</v>
      </c>
      <c r="F1037" s="73" t="s">
        <v>247</v>
      </c>
      <c r="G1037" s="73" t="s">
        <v>34</v>
      </c>
      <c r="H1037" t="s">
        <v>36</v>
      </c>
      <c r="I1037">
        <v>213</v>
      </c>
      <c r="J1037" s="43">
        <v>1934</v>
      </c>
      <c r="K1037" s="16">
        <v>0.33</v>
      </c>
      <c r="L1037" s="16">
        <f t="shared" si="144"/>
        <v>19.20556107249255</v>
      </c>
      <c r="M1037" s="16">
        <f t="shared" si="145"/>
        <v>0.48785585585585589</v>
      </c>
      <c r="N1037" s="44">
        <f t="shared" si="146"/>
        <v>70.290000000000006</v>
      </c>
      <c r="O1037" s="44">
        <f t="shared" si="147"/>
        <v>2004.29</v>
      </c>
      <c r="P1037" s="45">
        <f t="shared" si="149"/>
        <v>19.903574975173782</v>
      </c>
      <c r="Q1037" s="45">
        <f t="shared" si="148"/>
        <v>0.50558666666666663</v>
      </c>
      <c r="S1037" s="51">
        <f t="shared" si="143"/>
        <v>4.2917874295586023</v>
      </c>
      <c r="T1037" s="16">
        <f t="shared" si="150"/>
        <v>19.945878848063554</v>
      </c>
    </row>
    <row r="1038" spans="1:20" x14ac:dyDescent="0.25">
      <c r="A1038" s="72">
        <f t="shared" si="142"/>
        <v>41167</v>
      </c>
      <c r="B1038" s="73" t="s">
        <v>67</v>
      </c>
      <c r="C1038" s="73" t="s">
        <v>248</v>
      </c>
      <c r="D1038" s="73" t="s">
        <v>249</v>
      </c>
      <c r="E1038" s="73" t="s">
        <v>271</v>
      </c>
      <c r="F1038" s="73" t="s">
        <v>272</v>
      </c>
      <c r="G1038" s="73" t="s">
        <v>34</v>
      </c>
      <c r="H1038" t="s">
        <v>38</v>
      </c>
      <c r="I1038">
        <v>650</v>
      </c>
      <c r="J1038" s="43">
        <v>3821</v>
      </c>
      <c r="K1038" s="16">
        <v>0.44</v>
      </c>
      <c r="L1038" s="16">
        <f t="shared" si="144"/>
        <v>37.944389275074478</v>
      </c>
      <c r="M1038" s="16">
        <f t="shared" si="145"/>
        <v>0.96385585585585587</v>
      </c>
      <c r="N1038" s="44">
        <f t="shared" si="146"/>
        <v>286</v>
      </c>
      <c r="O1038" s="44">
        <f t="shared" si="147"/>
        <v>4107</v>
      </c>
      <c r="P1038" s="45">
        <f t="shared" si="149"/>
        <v>40.784508440913605</v>
      </c>
      <c r="Q1038" s="45">
        <f t="shared" si="148"/>
        <v>1.036</v>
      </c>
      <c r="S1038" s="51">
        <f t="shared" si="143"/>
        <v>17.075256556442419</v>
      </c>
      <c r="T1038" s="16">
        <f t="shared" si="150"/>
        <v>40.913604766633568</v>
      </c>
    </row>
    <row r="1039" spans="1:20" x14ac:dyDescent="0.25">
      <c r="A1039" s="72">
        <f t="shared" si="142"/>
        <v>41167</v>
      </c>
      <c r="B1039" s="73" t="s">
        <v>67</v>
      </c>
      <c r="C1039" s="73" t="s">
        <v>248</v>
      </c>
      <c r="D1039" s="73" t="s">
        <v>249</v>
      </c>
      <c r="E1039" s="73" t="s">
        <v>273</v>
      </c>
      <c r="F1039" s="73" t="s">
        <v>274</v>
      </c>
      <c r="G1039" s="73" t="s">
        <v>34</v>
      </c>
      <c r="H1039" t="s">
        <v>38</v>
      </c>
      <c r="I1039">
        <v>417</v>
      </c>
      <c r="J1039" s="43">
        <v>3273</v>
      </c>
      <c r="K1039" s="16">
        <v>0.44</v>
      </c>
      <c r="L1039" s="16">
        <f t="shared" si="144"/>
        <v>32.502482621648461</v>
      </c>
      <c r="M1039" s="16">
        <f t="shared" si="145"/>
        <v>0.82562162162162167</v>
      </c>
      <c r="N1039" s="44">
        <f t="shared" si="146"/>
        <v>183.48</v>
      </c>
      <c r="O1039" s="44">
        <f t="shared" si="147"/>
        <v>3456.48</v>
      </c>
      <c r="P1039" s="45">
        <f t="shared" si="149"/>
        <v>34.324528301886794</v>
      </c>
      <c r="Q1039" s="45">
        <f t="shared" si="148"/>
        <v>0.87190486486486485</v>
      </c>
      <c r="S1039" s="51">
        <f t="shared" si="143"/>
        <v>16.766661261553438</v>
      </c>
      <c r="T1039" s="16">
        <f t="shared" si="150"/>
        <v>34.407348560079441</v>
      </c>
    </row>
    <row r="1040" spans="1:20" x14ac:dyDescent="0.25">
      <c r="A1040" s="72">
        <f t="shared" si="142"/>
        <v>41167</v>
      </c>
      <c r="B1040" s="73" t="s">
        <v>67</v>
      </c>
      <c r="C1040" s="73" t="s">
        <v>246</v>
      </c>
      <c r="D1040" s="73" t="s">
        <v>247</v>
      </c>
      <c r="E1040" s="73" t="s">
        <v>275</v>
      </c>
      <c r="F1040" s="73" t="s">
        <v>276</v>
      </c>
      <c r="G1040" s="73" t="s">
        <v>34</v>
      </c>
      <c r="H1040" t="s">
        <v>36</v>
      </c>
      <c r="I1040">
        <v>626</v>
      </c>
      <c r="J1040" s="43">
        <v>3074</v>
      </c>
      <c r="K1040" s="16">
        <v>0.33</v>
      </c>
      <c r="L1040" s="16">
        <f t="shared" si="144"/>
        <v>30.526315789473685</v>
      </c>
      <c r="M1040" s="16">
        <f t="shared" si="145"/>
        <v>0.77542342342342341</v>
      </c>
      <c r="N1040" s="44">
        <f t="shared" si="146"/>
        <v>206.58</v>
      </c>
      <c r="O1040" s="44">
        <f t="shared" si="147"/>
        <v>3280.58</v>
      </c>
      <c r="P1040" s="45">
        <f t="shared" si="149"/>
        <v>32.577755710029791</v>
      </c>
      <c r="Q1040" s="45">
        <f t="shared" si="148"/>
        <v>0.82753369369369367</v>
      </c>
      <c r="S1040" s="51">
        <f t="shared" si="143"/>
        <v>3.5007351038925716</v>
      </c>
      <c r="T1040" s="16">
        <f t="shared" si="150"/>
        <v>32.702085402184707</v>
      </c>
    </row>
    <row r="1041" spans="1:20" x14ac:dyDescent="0.25">
      <c r="A1041" s="72">
        <f t="shared" si="142"/>
        <v>41167</v>
      </c>
      <c r="B1041" s="73" t="s">
        <v>67</v>
      </c>
      <c r="C1041" s="73" t="s">
        <v>246</v>
      </c>
      <c r="D1041" s="73" t="s">
        <v>247</v>
      </c>
      <c r="E1041" s="73" t="s">
        <v>263</v>
      </c>
      <c r="F1041" s="73" t="s">
        <v>264</v>
      </c>
      <c r="G1041" s="73" t="s">
        <v>34</v>
      </c>
      <c r="H1041" t="s">
        <v>36</v>
      </c>
      <c r="I1041">
        <v>1823</v>
      </c>
      <c r="J1041" s="43">
        <v>4985</v>
      </c>
      <c r="K1041" s="16">
        <v>0.33</v>
      </c>
      <c r="L1041" s="16">
        <f t="shared" si="144"/>
        <v>49.503475670307843</v>
      </c>
      <c r="M1041" s="16">
        <f t="shared" si="145"/>
        <v>1.2574774774774775</v>
      </c>
      <c r="N1041" s="44">
        <f t="shared" si="146"/>
        <v>601.59</v>
      </c>
      <c r="O1041" s="44">
        <f t="shared" si="147"/>
        <v>5586.59</v>
      </c>
      <c r="P1041" s="45">
        <f t="shared" si="149"/>
        <v>55.477557100297915</v>
      </c>
      <c r="Q1041" s="45">
        <f t="shared" si="148"/>
        <v>1.4092299099099099</v>
      </c>
      <c r="S1041" s="51">
        <f t="shared" si="143"/>
        <v>1.3990354859143572</v>
      </c>
      <c r="T1041" s="16">
        <f t="shared" si="150"/>
        <v>55.839622641509436</v>
      </c>
    </row>
    <row r="1042" spans="1:20" x14ac:dyDescent="0.25">
      <c r="A1042" s="72">
        <f t="shared" si="142"/>
        <v>41167</v>
      </c>
      <c r="B1042" s="73" t="s">
        <v>18</v>
      </c>
      <c r="C1042" s="73" t="s">
        <v>250</v>
      </c>
      <c r="D1042" s="73" t="s">
        <v>251</v>
      </c>
      <c r="E1042" s="73" t="s">
        <v>265</v>
      </c>
      <c r="F1042" s="73" t="s">
        <v>266</v>
      </c>
      <c r="G1042" s="73" t="s">
        <v>34</v>
      </c>
      <c r="H1042" t="s">
        <v>39</v>
      </c>
      <c r="I1042">
        <v>1295</v>
      </c>
      <c r="J1042" s="43">
        <v>3179</v>
      </c>
      <c r="K1042" s="16">
        <v>0.27600000000000002</v>
      </c>
      <c r="L1042" s="16">
        <f t="shared" si="144"/>
        <v>31.56901688182721</v>
      </c>
      <c r="M1042" s="16">
        <f t="shared" si="145"/>
        <v>0.85918918918918918</v>
      </c>
      <c r="N1042" s="44">
        <f t="shared" si="146"/>
        <v>357.42</v>
      </c>
      <c r="O1042" s="44">
        <f t="shared" si="147"/>
        <v>3536.42</v>
      </c>
      <c r="P1042" s="45">
        <f t="shared" si="149"/>
        <v>35.118371400198612</v>
      </c>
      <c r="Q1042" s="45">
        <f t="shared" si="148"/>
        <v>0.9557891891891892</v>
      </c>
      <c r="S1042" s="51">
        <f t="shared" si="143"/>
        <v>-4.1905557899784451</v>
      </c>
      <c r="T1042" s="16">
        <f t="shared" si="150"/>
        <v>35.489377689506789</v>
      </c>
    </row>
    <row r="1043" spans="1:20" x14ac:dyDescent="0.25">
      <c r="A1043" s="72">
        <f t="shared" si="142"/>
        <v>41167</v>
      </c>
      <c r="B1043" s="73" t="s">
        <v>18</v>
      </c>
      <c r="C1043" s="73" t="s">
        <v>244</v>
      </c>
      <c r="D1043" s="73" t="s">
        <v>245</v>
      </c>
      <c r="E1043" s="73" t="s">
        <v>277</v>
      </c>
      <c r="F1043" s="73" t="s">
        <v>278</v>
      </c>
      <c r="G1043" s="73" t="s">
        <v>34</v>
      </c>
      <c r="H1043" t="s">
        <v>38</v>
      </c>
      <c r="I1043">
        <v>615</v>
      </c>
      <c r="J1043" s="43">
        <v>3497</v>
      </c>
      <c r="K1043" s="16">
        <v>0.44</v>
      </c>
      <c r="L1043" s="16">
        <f t="shared" si="144"/>
        <v>34.726911618669313</v>
      </c>
      <c r="M1043" s="16">
        <f t="shared" si="145"/>
        <v>0.94513513513513514</v>
      </c>
      <c r="N1043" s="44">
        <f t="shared" si="146"/>
        <v>270.60000000000002</v>
      </c>
      <c r="O1043" s="44">
        <f t="shared" si="147"/>
        <v>3767.6</v>
      </c>
      <c r="P1043" s="45">
        <f t="shared" si="149"/>
        <v>37.414101290963252</v>
      </c>
      <c r="Q1043" s="45">
        <f t="shared" si="148"/>
        <v>1.0182702702702702</v>
      </c>
      <c r="S1043" s="51">
        <f t="shared" si="143"/>
        <v>17.144456190535418</v>
      </c>
      <c r="T1043" s="16">
        <f t="shared" si="150"/>
        <v>37.536246276067523</v>
      </c>
    </row>
    <row r="1044" spans="1:20" x14ac:dyDescent="0.25">
      <c r="A1044" s="72">
        <f t="shared" si="142"/>
        <v>41167</v>
      </c>
      <c r="B1044" s="73" t="s">
        <v>18</v>
      </c>
      <c r="C1044" s="73" t="s">
        <v>248</v>
      </c>
      <c r="D1044" s="73" t="s">
        <v>249</v>
      </c>
      <c r="E1044" s="73" t="s">
        <v>268</v>
      </c>
      <c r="F1044" s="73" t="s">
        <v>269</v>
      </c>
      <c r="G1044" s="73" t="s">
        <v>34</v>
      </c>
      <c r="H1044" t="s">
        <v>38</v>
      </c>
      <c r="I1044">
        <v>872</v>
      </c>
      <c r="J1044" s="43">
        <v>4453</v>
      </c>
      <c r="K1044" s="16">
        <v>0.44</v>
      </c>
      <c r="L1044" s="16">
        <f t="shared" si="144"/>
        <v>44.220456802383318</v>
      </c>
      <c r="M1044" s="16">
        <f t="shared" si="145"/>
        <v>1.2035135135135135</v>
      </c>
      <c r="N1044" s="44">
        <f t="shared" si="146"/>
        <v>383.68</v>
      </c>
      <c r="O1044" s="44">
        <f t="shared" si="147"/>
        <v>4836.68</v>
      </c>
      <c r="P1044" s="45">
        <f t="shared" si="149"/>
        <v>48.030585898709042</v>
      </c>
      <c r="Q1044" s="45">
        <f t="shared" si="148"/>
        <v>1.3072108108108109</v>
      </c>
      <c r="S1044" s="51">
        <f t="shared" si="143"/>
        <v>13.842807916093914</v>
      </c>
      <c r="T1044" s="16">
        <f t="shared" si="150"/>
        <v>48.203773584905662</v>
      </c>
    </row>
    <row r="1045" spans="1:20" x14ac:dyDescent="0.25">
      <c r="A1045" s="72">
        <f t="shared" si="142"/>
        <v>41167</v>
      </c>
      <c r="B1045" s="73" t="s">
        <v>18</v>
      </c>
      <c r="C1045" s="73" t="s">
        <v>248</v>
      </c>
      <c r="D1045" s="73" t="s">
        <v>249</v>
      </c>
      <c r="E1045" s="73" t="s">
        <v>277</v>
      </c>
      <c r="F1045" s="73" t="s">
        <v>278</v>
      </c>
      <c r="G1045" s="73" t="s">
        <v>34</v>
      </c>
      <c r="H1045" t="s">
        <v>38</v>
      </c>
      <c r="I1045">
        <v>417</v>
      </c>
      <c r="J1045" s="43">
        <v>3189</v>
      </c>
      <c r="K1045" s="16">
        <v>0.44</v>
      </c>
      <c r="L1045" s="16">
        <f t="shared" si="144"/>
        <v>31.668321747765638</v>
      </c>
      <c r="M1045" s="16">
        <f t="shared" si="145"/>
        <v>0.86189189189189186</v>
      </c>
      <c r="N1045" s="44">
        <f t="shared" si="146"/>
        <v>183.48</v>
      </c>
      <c r="O1045" s="44">
        <f t="shared" si="147"/>
        <v>3372.48</v>
      </c>
      <c r="P1045" s="45">
        <f t="shared" si="149"/>
        <v>33.490367428003971</v>
      </c>
      <c r="Q1045" s="45">
        <f t="shared" si="148"/>
        <v>0.91148108108108106</v>
      </c>
      <c r="S1045" s="51">
        <f t="shared" si="143"/>
        <v>19.882267627863335</v>
      </c>
      <c r="T1045" s="16">
        <f t="shared" si="150"/>
        <v>33.573187686196626</v>
      </c>
    </row>
    <row r="1046" spans="1:20" x14ac:dyDescent="0.25">
      <c r="A1046" s="72">
        <f t="shared" si="142"/>
        <v>41167</v>
      </c>
      <c r="B1046" s="73" t="s">
        <v>18</v>
      </c>
      <c r="C1046" s="73" t="s">
        <v>242</v>
      </c>
      <c r="D1046" s="73" t="s">
        <v>243</v>
      </c>
      <c r="E1046" s="73" t="s">
        <v>265</v>
      </c>
      <c r="F1046" s="73" t="s">
        <v>266</v>
      </c>
      <c r="G1046" s="73" t="s">
        <v>34</v>
      </c>
      <c r="H1046" t="s">
        <v>36</v>
      </c>
      <c r="I1046">
        <v>1006</v>
      </c>
      <c r="J1046" s="43">
        <v>3382</v>
      </c>
      <c r="K1046" s="16">
        <v>0.33</v>
      </c>
      <c r="L1046" s="16">
        <f t="shared" si="144"/>
        <v>33.584905660377359</v>
      </c>
      <c r="M1046" s="16">
        <f t="shared" si="145"/>
        <v>0.91405405405405404</v>
      </c>
      <c r="N1046" s="44">
        <f t="shared" si="146"/>
        <v>331.98</v>
      </c>
      <c r="O1046" s="44">
        <f t="shared" si="147"/>
        <v>3713.98</v>
      </c>
      <c r="P1046" s="45">
        <f t="shared" si="149"/>
        <v>36.881628599801388</v>
      </c>
      <c r="Q1046" s="45">
        <f t="shared" si="148"/>
        <v>1.0037783783783785</v>
      </c>
      <c r="S1046" s="51">
        <f t="shared" si="143"/>
        <v>-1.7002715564472082</v>
      </c>
      <c r="T1046" s="16">
        <f t="shared" si="150"/>
        <v>37.081429990069516</v>
      </c>
    </row>
    <row r="1047" spans="1:20" x14ac:dyDescent="0.25">
      <c r="A1047" s="72">
        <f t="shared" si="142"/>
        <v>41167</v>
      </c>
      <c r="B1047" s="73" t="s">
        <v>0</v>
      </c>
      <c r="C1047" s="73" t="s">
        <v>252</v>
      </c>
      <c r="D1047" s="73" t="s">
        <v>117</v>
      </c>
      <c r="E1047" s="73" t="s">
        <v>279</v>
      </c>
      <c r="F1047" s="73" t="s">
        <v>280</v>
      </c>
      <c r="G1047" s="73" t="s">
        <v>35</v>
      </c>
      <c r="H1047" t="s">
        <v>37</v>
      </c>
      <c r="I1047">
        <v>880</v>
      </c>
      <c r="J1047" s="43">
        <v>3481</v>
      </c>
      <c r="K1047" s="16">
        <v>0.31</v>
      </c>
      <c r="L1047" s="16">
        <f t="shared" si="144"/>
        <v>34.568023833167821</v>
      </c>
      <c r="M1047" s="16">
        <f t="shared" si="145"/>
        <v>0.94081081081081086</v>
      </c>
      <c r="N1047" s="44">
        <f t="shared" si="146"/>
        <v>272.8</v>
      </c>
      <c r="O1047" s="44">
        <f t="shared" si="147"/>
        <v>3753.8</v>
      </c>
      <c r="P1047" s="45">
        <f t="shared" si="149"/>
        <v>37.277060575968221</v>
      </c>
      <c r="Q1047" s="45">
        <f t="shared" si="148"/>
        <v>1.0145405405405405</v>
      </c>
      <c r="S1047" s="51">
        <f t="shared" si="143"/>
        <v>5.5683671747567276</v>
      </c>
      <c r="T1047" s="16">
        <f t="shared" si="150"/>
        <v>37.050645481628599</v>
      </c>
    </row>
    <row r="1048" spans="1:20" x14ac:dyDescent="0.25">
      <c r="A1048" s="72">
        <f t="shared" si="142"/>
        <v>41167</v>
      </c>
      <c r="B1048" s="73" t="s">
        <v>0</v>
      </c>
      <c r="C1048" s="73" t="s">
        <v>359</v>
      </c>
      <c r="D1048" s="73" t="s">
        <v>235</v>
      </c>
      <c r="E1048" s="73" t="s">
        <v>267</v>
      </c>
      <c r="F1048" s="73" t="s">
        <v>241</v>
      </c>
      <c r="G1048" s="73" t="s">
        <v>35</v>
      </c>
      <c r="H1048" t="s">
        <v>37</v>
      </c>
      <c r="I1048">
        <v>685</v>
      </c>
      <c r="J1048" s="43">
        <v>3634</v>
      </c>
      <c r="K1048" s="16">
        <v>0.31</v>
      </c>
      <c r="L1048" s="16">
        <f t="shared" si="144"/>
        <v>36.08738828202582</v>
      </c>
      <c r="M1048" s="16">
        <f t="shared" si="145"/>
        <v>0.98216216216216212</v>
      </c>
      <c r="N1048" s="44">
        <f t="shared" si="146"/>
        <v>212.35</v>
      </c>
      <c r="O1048" s="44">
        <f t="shared" si="147"/>
        <v>3846.35</v>
      </c>
      <c r="P1048" s="45">
        <f t="shared" si="149"/>
        <v>38.196127110228396</v>
      </c>
      <c r="Q1048" s="45">
        <f t="shared" si="148"/>
        <v>1.039554054054054</v>
      </c>
      <c r="S1048" s="51">
        <f t="shared" si="143"/>
        <v>13.441573762755855</v>
      </c>
      <c r="T1048" s="16">
        <f t="shared" si="150"/>
        <v>38.354849387619993</v>
      </c>
    </row>
    <row r="1049" spans="1:20" x14ac:dyDescent="0.25">
      <c r="A1049" s="72">
        <f t="shared" si="142"/>
        <v>41167</v>
      </c>
      <c r="B1049" s="73" t="s">
        <v>0</v>
      </c>
      <c r="C1049" s="73" t="s">
        <v>253</v>
      </c>
      <c r="D1049" s="73" t="s">
        <v>243</v>
      </c>
      <c r="E1049" s="73" t="s">
        <v>281</v>
      </c>
      <c r="F1049" s="73" t="s">
        <v>282</v>
      </c>
      <c r="G1049" s="73" t="s">
        <v>35</v>
      </c>
      <c r="H1049" t="s">
        <v>38</v>
      </c>
      <c r="I1049">
        <v>812</v>
      </c>
      <c r="J1049" s="43">
        <v>3645</v>
      </c>
      <c r="K1049" s="16">
        <v>0.44</v>
      </c>
      <c r="L1049" s="16">
        <f t="shared" si="144"/>
        <v>36.196623634558094</v>
      </c>
      <c r="M1049" s="16">
        <f t="shared" si="145"/>
        <v>0.98513513513513518</v>
      </c>
      <c r="N1049" s="44">
        <f t="shared" si="146"/>
        <v>357.28000000000003</v>
      </c>
      <c r="O1049" s="44">
        <f t="shared" si="147"/>
        <v>4002.28</v>
      </c>
      <c r="P1049" s="45">
        <f t="shared" si="149"/>
        <v>39.744587884806357</v>
      </c>
      <c r="Q1049" s="45">
        <f t="shared" si="148"/>
        <v>1.0816972972972974</v>
      </c>
      <c r="S1049" s="51">
        <f t="shared" si="143"/>
        <v>2.9721413207915992</v>
      </c>
      <c r="T1049" s="16">
        <f t="shared" si="150"/>
        <v>39.905858987090369</v>
      </c>
    </row>
    <row r="1050" spans="1:20" x14ac:dyDescent="0.25">
      <c r="A1050" s="72">
        <f t="shared" si="142"/>
        <v>41167</v>
      </c>
      <c r="B1050" s="73" t="s">
        <v>0</v>
      </c>
      <c r="C1050" s="73" t="s">
        <v>236</v>
      </c>
      <c r="D1050" s="73" t="s">
        <v>237</v>
      </c>
      <c r="E1050" s="73" t="s">
        <v>279</v>
      </c>
      <c r="F1050" s="73" t="s">
        <v>280</v>
      </c>
      <c r="G1050" s="73" t="s">
        <v>35</v>
      </c>
      <c r="H1050" t="s">
        <v>37</v>
      </c>
      <c r="I1050">
        <v>1520</v>
      </c>
      <c r="J1050" s="43">
        <v>4963</v>
      </c>
      <c r="K1050" s="16">
        <v>0.31</v>
      </c>
      <c r="L1050" s="16">
        <f t="shared" si="144"/>
        <v>49.285004965243296</v>
      </c>
      <c r="M1050" s="16">
        <f t="shared" si="145"/>
        <v>1.3413513513513513</v>
      </c>
      <c r="N1050" s="44">
        <f t="shared" si="146"/>
        <v>471.2</v>
      </c>
      <c r="O1050" s="44">
        <f t="shared" si="147"/>
        <v>5434.2</v>
      </c>
      <c r="P1050" s="45">
        <f t="shared" si="149"/>
        <v>53.964250248262161</v>
      </c>
      <c r="Q1050" s="45">
        <f t="shared" si="148"/>
        <v>1.4687027027027026</v>
      </c>
      <c r="S1050" s="51">
        <f t="shared" si="143"/>
        <v>3.5243465670959484</v>
      </c>
      <c r="T1050" s="16">
        <f t="shared" si="150"/>
        <v>53.882820258192645</v>
      </c>
    </row>
    <row r="1051" spans="1:20" x14ac:dyDescent="0.25">
      <c r="A1051" s="72">
        <f t="shared" si="142"/>
        <v>41167</v>
      </c>
      <c r="B1051" s="73" t="s">
        <v>0</v>
      </c>
      <c r="C1051" s="73" t="s">
        <v>236</v>
      </c>
      <c r="D1051" s="73" t="s">
        <v>237</v>
      </c>
      <c r="E1051" s="73" t="s">
        <v>267</v>
      </c>
      <c r="F1051" s="73" t="s">
        <v>241</v>
      </c>
      <c r="G1051" s="73" t="s">
        <v>35</v>
      </c>
      <c r="H1051" t="s">
        <v>37</v>
      </c>
      <c r="I1051">
        <v>1583</v>
      </c>
      <c r="J1051" s="43">
        <v>5984</v>
      </c>
      <c r="K1051" s="16">
        <v>0.31</v>
      </c>
      <c r="L1051" s="16">
        <f t="shared" si="144"/>
        <v>59.424031777557097</v>
      </c>
      <c r="M1051" s="16">
        <f t="shared" si="145"/>
        <v>1.6172972972972972</v>
      </c>
      <c r="N1051" s="44">
        <f t="shared" si="146"/>
        <v>490.73</v>
      </c>
      <c r="O1051" s="44">
        <f t="shared" si="147"/>
        <v>6474.73</v>
      </c>
      <c r="P1051" s="45">
        <f t="shared" si="149"/>
        <v>64.29721946375372</v>
      </c>
      <c r="Q1051" s="45">
        <f t="shared" si="148"/>
        <v>1.7499270270270268</v>
      </c>
      <c r="S1051" s="51">
        <f t="shared" si="143"/>
        <v>2.5313228438228252</v>
      </c>
      <c r="T1051" s="16">
        <f t="shared" si="150"/>
        <v>64.233697451175104</v>
      </c>
    </row>
    <row r="1052" spans="1:20" x14ac:dyDescent="0.25">
      <c r="A1052" s="72">
        <f t="shared" si="142"/>
        <v>41167</v>
      </c>
      <c r="B1052" s="73" t="s">
        <v>0</v>
      </c>
      <c r="C1052" s="73" t="s">
        <v>358</v>
      </c>
      <c r="D1052" s="73" t="s">
        <v>235</v>
      </c>
      <c r="E1052" s="73" t="s">
        <v>279</v>
      </c>
      <c r="F1052" s="73" t="s">
        <v>280</v>
      </c>
      <c r="G1052" s="73" t="s">
        <v>35</v>
      </c>
      <c r="H1052" t="s">
        <v>36</v>
      </c>
      <c r="I1052">
        <v>1599</v>
      </c>
      <c r="J1052" s="43">
        <v>4880</v>
      </c>
      <c r="K1052" s="16">
        <v>0.33</v>
      </c>
      <c r="L1052" s="16">
        <f t="shared" si="144"/>
        <v>48.460774577954318</v>
      </c>
      <c r="M1052" s="16">
        <f t="shared" si="145"/>
        <v>1.318918918918919</v>
      </c>
      <c r="N1052" s="44">
        <f t="shared" si="146"/>
        <v>527.67000000000007</v>
      </c>
      <c r="O1052" s="44">
        <f t="shared" si="147"/>
        <v>5407.67</v>
      </c>
      <c r="P1052" s="45">
        <f t="shared" si="149"/>
        <v>53.70079443892751</v>
      </c>
      <c r="Q1052" s="45">
        <f t="shared" si="148"/>
        <v>1.4615324324324324</v>
      </c>
      <c r="S1052" s="51">
        <f t="shared" si="143"/>
        <v>1.6741153266912612</v>
      </c>
      <c r="T1052" s="16">
        <f t="shared" si="150"/>
        <v>54.01837140019861</v>
      </c>
    </row>
    <row r="1053" spans="1:20" x14ac:dyDescent="0.25">
      <c r="A1053" s="72">
        <f t="shared" si="142"/>
        <v>41167</v>
      </c>
      <c r="B1053" s="73" t="s">
        <v>67</v>
      </c>
      <c r="C1053" s="73" t="s">
        <v>250</v>
      </c>
      <c r="D1053" s="73" t="s">
        <v>251</v>
      </c>
      <c r="E1053" s="73" t="s">
        <v>279</v>
      </c>
      <c r="F1053" s="73" t="s">
        <v>280</v>
      </c>
      <c r="G1053" s="73" t="s">
        <v>35</v>
      </c>
      <c r="H1053" t="s">
        <v>37</v>
      </c>
      <c r="I1053">
        <v>1851</v>
      </c>
      <c r="J1053" s="43">
        <v>4800</v>
      </c>
      <c r="K1053" s="16">
        <v>0.31</v>
      </c>
      <c r="L1053" s="16">
        <f t="shared" si="144"/>
        <v>47.666335650446868</v>
      </c>
      <c r="M1053" s="16">
        <f t="shared" si="145"/>
        <v>1.2108108108108109</v>
      </c>
      <c r="N1053" s="44">
        <f t="shared" si="146"/>
        <v>573.80999999999995</v>
      </c>
      <c r="O1053" s="44">
        <f t="shared" si="147"/>
        <v>5373.8099999999995</v>
      </c>
      <c r="P1053" s="45">
        <f t="shared" si="149"/>
        <v>53.364548162859975</v>
      </c>
      <c r="Q1053" s="45">
        <f t="shared" si="148"/>
        <v>1.3555556756756755</v>
      </c>
      <c r="S1053" s="51">
        <f t="shared" si="143"/>
        <v>0.51343343882566117</v>
      </c>
      <c r="T1053" s="16">
        <f t="shared" si="150"/>
        <v>53.793445878848068</v>
      </c>
    </row>
    <row r="1054" spans="1:20" x14ac:dyDescent="0.25">
      <c r="A1054" s="72">
        <f t="shared" si="142"/>
        <v>41167</v>
      </c>
      <c r="B1054" s="73" t="s">
        <v>67</v>
      </c>
      <c r="C1054" s="73" t="s">
        <v>238</v>
      </c>
      <c r="D1054" s="73" t="s">
        <v>239</v>
      </c>
      <c r="E1054" s="73" t="s">
        <v>283</v>
      </c>
      <c r="F1054" s="73" t="s">
        <v>284</v>
      </c>
      <c r="G1054" s="73" t="s">
        <v>35</v>
      </c>
      <c r="H1054" t="s">
        <v>37</v>
      </c>
      <c r="I1054">
        <v>1695</v>
      </c>
      <c r="J1054" s="43">
        <v>4760</v>
      </c>
      <c r="K1054" s="16">
        <v>0.31</v>
      </c>
      <c r="L1054" s="16">
        <f t="shared" si="144"/>
        <v>47.269116186693147</v>
      </c>
      <c r="M1054" s="16">
        <f t="shared" si="145"/>
        <v>1.2007207207207207</v>
      </c>
      <c r="N1054" s="44">
        <f t="shared" si="146"/>
        <v>525.45000000000005</v>
      </c>
      <c r="O1054" s="44">
        <f t="shared" si="147"/>
        <v>5285.45</v>
      </c>
      <c r="P1054" s="45">
        <f t="shared" si="149"/>
        <v>52.487090367428003</v>
      </c>
      <c r="Q1054" s="45">
        <f t="shared" si="148"/>
        <v>1.3332666666666666</v>
      </c>
      <c r="S1054" s="51">
        <f t="shared" si="143"/>
        <v>0.67140299417165483</v>
      </c>
      <c r="T1054" s="16">
        <f t="shared" si="150"/>
        <v>52.8798411122145</v>
      </c>
    </row>
    <row r="1055" spans="1:20" x14ac:dyDescent="0.25">
      <c r="A1055" s="72">
        <f t="shared" si="142"/>
        <v>41167</v>
      </c>
      <c r="B1055" s="73" t="s">
        <v>67</v>
      </c>
      <c r="C1055" s="73" t="s">
        <v>242</v>
      </c>
      <c r="D1055" s="73" t="s">
        <v>243</v>
      </c>
      <c r="E1055" s="73" t="s">
        <v>265</v>
      </c>
      <c r="F1055" s="73" t="s">
        <v>266</v>
      </c>
      <c r="G1055" s="73" t="s">
        <v>35</v>
      </c>
      <c r="H1055" t="s">
        <v>36</v>
      </c>
      <c r="I1055">
        <v>1006</v>
      </c>
      <c r="J1055" s="43">
        <v>2857</v>
      </c>
      <c r="K1055" s="16">
        <v>0.33</v>
      </c>
      <c r="L1055" s="16">
        <f t="shared" si="144"/>
        <v>28.371400198609731</v>
      </c>
      <c r="M1055" s="16">
        <f t="shared" si="145"/>
        <v>0.72068468468468472</v>
      </c>
      <c r="N1055" s="44">
        <f t="shared" si="146"/>
        <v>331.98</v>
      </c>
      <c r="O1055" s="44">
        <f t="shared" si="147"/>
        <v>3188.98</v>
      </c>
      <c r="P1055" s="45">
        <f t="shared" si="149"/>
        <v>31.668123138033764</v>
      </c>
      <c r="Q1055" s="45">
        <f t="shared" si="148"/>
        <v>0.80442738738738739</v>
      </c>
      <c r="S1055" s="51">
        <f t="shared" ref="S1055:S1092" si="151">((O1055/O599)-1)*100</f>
        <v>4.5834672473616278</v>
      </c>
      <c r="T1055" s="16">
        <f t="shared" si="150"/>
        <v>31.867924528301888</v>
      </c>
    </row>
    <row r="1056" spans="1:20" x14ac:dyDescent="0.25">
      <c r="A1056" s="72">
        <f t="shared" si="142"/>
        <v>41167</v>
      </c>
      <c r="B1056" s="73" t="s">
        <v>67</v>
      </c>
      <c r="C1056" s="73" t="s">
        <v>254</v>
      </c>
      <c r="D1056" s="73" t="s">
        <v>255</v>
      </c>
      <c r="E1056" s="73" t="s">
        <v>267</v>
      </c>
      <c r="F1056" s="73" t="s">
        <v>241</v>
      </c>
      <c r="G1056" s="73" t="s">
        <v>35</v>
      </c>
      <c r="H1056" t="s">
        <v>37</v>
      </c>
      <c r="I1056">
        <v>988</v>
      </c>
      <c r="J1056" s="43">
        <v>3310</v>
      </c>
      <c r="K1056" s="16">
        <v>0.31</v>
      </c>
      <c r="L1056" s="16">
        <f t="shared" si="144"/>
        <v>32.869910625620655</v>
      </c>
      <c r="M1056" s="16">
        <f t="shared" si="145"/>
        <v>0.83495495495495498</v>
      </c>
      <c r="N1056" s="44">
        <f t="shared" si="146"/>
        <v>306.27999999999997</v>
      </c>
      <c r="O1056" s="44">
        <f t="shared" si="147"/>
        <v>3616.2799999999997</v>
      </c>
      <c r="P1056" s="45">
        <f t="shared" si="149"/>
        <v>35.911420059582916</v>
      </c>
      <c r="Q1056" s="45">
        <f t="shared" si="148"/>
        <v>0.91221477477477475</v>
      </c>
      <c r="S1056" s="51">
        <f t="shared" si="151"/>
        <v>1.99115543421855</v>
      </c>
      <c r="T1056" s="16">
        <f t="shared" si="150"/>
        <v>36.140350877192979</v>
      </c>
    </row>
    <row r="1057" spans="1:20" x14ac:dyDescent="0.25">
      <c r="A1057" s="72">
        <f t="shared" si="142"/>
        <v>41167</v>
      </c>
      <c r="B1057" s="73" t="s">
        <v>67</v>
      </c>
      <c r="C1057" s="73" t="s">
        <v>246</v>
      </c>
      <c r="D1057" s="73" t="s">
        <v>247</v>
      </c>
      <c r="E1057" s="73" t="s">
        <v>240</v>
      </c>
      <c r="F1057" s="73" t="s">
        <v>241</v>
      </c>
      <c r="G1057" s="73" t="s">
        <v>35</v>
      </c>
      <c r="H1057" t="s">
        <v>36</v>
      </c>
      <c r="I1057">
        <v>787</v>
      </c>
      <c r="J1057" s="43">
        <v>3430</v>
      </c>
      <c r="K1057" s="16">
        <v>0.33</v>
      </c>
      <c r="L1057" s="16">
        <f t="shared" si="144"/>
        <v>34.061569016881826</v>
      </c>
      <c r="M1057" s="16">
        <f t="shared" si="145"/>
        <v>0.86522522522522527</v>
      </c>
      <c r="N1057" s="44">
        <f t="shared" si="146"/>
        <v>259.71000000000004</v>
      </c>
      <c r="O1057" s="44">
        <f t="shared" si="147"/>
        <v>3689.71</v>
      </c>
      <c r="P1057" s="45">
        <f t="shared" si="149"/>
        <v>36.640615690168815</v>
      </c>
      <c r="Q1057" s="45">
        <f t="shared" si="148"/>
        <v>0.9307376576576577</v>
      </c>
      <c r="S1057" s="51">
        <f t="shared" si="151"/>
        <v>1.892195659437923</v>
      </c>
      <c r="T1057" s="16">
        <f t="shared" si="150"/>
        <v>36.796921549155904</v>
      </c>
    </row>
    <row r="1058" spans="1:20" x14ac:dyDescent="0.25">
      <c r="A1058" s="72">
        <f t="shared" si="142"/>
        <v>41167</v>
      </c>
      <c r="B1058" s="73" t="s">
        <v>67</v>
      </c>
      <c r="C1058" s="73" t="s">
        <v>250</v>
      </c>
      <c r="D1058" s="73" t="s">
        <v>251</v>
      </c>
      <c r="E1058" s="73" t="s">
        <v>283</v>
      </c>
      <c r="F1058" s="73" t="s">
        <v>284</v>
      </c>
      <c r="G1058" s="73" t="s">
        <v>35</v>
      </c>
      <c r="H1058" t="s">
        <v>37</v>
      </c>
      <c r="I1058">
        <v>1836</v>
      </c>
      <c r="J1058" s="43">
        <v>4800</v>
      </c>
      <c r="K1058" s="16">
        <v>0.31</v>
      </c>
      <c r="L1058" s="16">
        <f t="shared" si="144"/>
        <v>47.666335650446868</v>
      </c>
      <c r="M1058" s="16">
        <f t="shared" si="145"/>
        <v>1.2108108108108109</v>
      </c>
      <c r="N1058" s="44">
        <f t="shared" si="146"/>
        <v>569.16</v>
      </c>
      <c r="O1058" s="44">
        <f t="shared" si="147"/>
        <v>5369.16</v>
      </c>
      <c r="P1058" s="45">
        <f t="shared" si="149"/>
        <v>53.318371400198608</v>
      </c>
      <c r="Q1058" s="45">
        <f t="shared" si="148"/>
        <v>1.3543827027027027</v>
      </c>
      <c r="S1058" s="51">
        <f t="shared" si="151"/>
        <v>0.52799496719690975</v>
      </c>
      <c r="T1058" s="16">
        <f t="shared" si="150"/>
        <v>53.74379344587885</v>
      </c>
    </row>
    <row r="1059" spans="1:20" x14ac:dyDescent="0.25">
      <c r="A1059" s="72">
        <f t="shared" si="142"/>
        <v>41167</v>
      </c>
      <c r="B1059" s="73" t="s">
        <v>67</v>
      </c>
      <c r="C1059" s="73" t="s">
        <v>256</v>
      </c>
      <c r="D1059" s="73" t="s">
        <v>247</v>
      </c>
      <c r="E1059" s="73" t="s">
        <v>285</v>
      </c>
      <c r="F1059" s="73" t="s">
        <v>264</v>
      </c>
      <c r="G1059" s="73" t="s">
        <v>35</v>
      </c>
      <c r="H1059" t="s">
        <v>37</v>
      </c>
      <c r="I1059">
        <v>1899</v>
      </c>
      <c r="J1059" s="43">
        <v>4200</v>
      </c>
      <c r="K1059" s="16">
        <v>0.31</v>
      </c>
      <c r="L1059" s="16">
        <f t="shared" si="144"/>
        <v>41.708043694141011</v>
      </c>
      <c r="M1059" s="16">
        <f t="shared" si="145"/>
        <v>1.0594594594594595</v>
      </c>
      <c r="N1059" s="44">
        <f t="shared" si="146"/>
        <v>588.68999999999994</v>
      </c>
      <c r="O1059" s="44">
        <f t="shared" si="147"/>
        <v>4788.6899999999996</v>
      </c>
      <c r="P1059" s="45">
        <f t="shared" si="149"/>
        <v>47.554021847070501</v>
      </c>
      <c r="Q1059" s="45">
        <f t="shared" si="148"/>
        <v>1.2079578378378377</v>
      </c>
      <c r="S1059" s="51">
        <f t="shared" si="151"/>
        <v>0.52585837720733331</v>
      </c>
      <c r="T1059" s="16">
        <f t="shared" si="150"/>
        <v>47.994041708043689</v>
      </c>
    </row>
    <row r="1060" spans="1:20" x14ac:dyDescent="0.25">
      <c r="A1060" s="72">
        <f t="shared" si="142"/>
        <v>41167</v>
      </c>
      <c r="B1060" s="73" t="s">
        <v>18</v>
      </c>
      <c r="C1060" s="73" t="s">
        <v>238</v>
      </c>
      <c r="D1060" s="73" t="s">
        <v>239</v>
      </c>
      <c r="E1060" s="73" t="s">
        <v>283</v>
      </c>
      <c r="F1060" s="73" t="s">
        <v>284</v>
      </c>
      <c r="G1060" s="73" t="s">
        <v>35</v>
      </c>
      <c r="H1060" t="s">
        <v>37</v>
      </c>
      <c r="I1060">
        <v>1695</v>
      </c>
      <c r="J1060" s="43">
        <v>5040</v>
      </c>
      <c r="K1060" s="16">
        <v>0.31</v>
      </c>
      <c r="L1060" s="16">
        <f t="shared" si="144"/>
        <v>50.049652432969211</v>
      </c>
      <c r="M1060" s="16">
        <f t="shared" si="145"/>
        <v>1.3621621621621622</v>
      </c>
      <c r="N1060" s="44">
        <f t="shared" si="146"/>
        <v>525.45000000000005</v>
      </c>
      <c r="O1060" s="44">
        <f t="shared" si="147"/>
        <v>5565.45</v>
      </c>
      <c r="P1060" s="45">
        <f t="shared" si="149"/>
        <v>55.267626613704067</v>
      </c>
      <c r="Q1060" s="45">
        <f t="shared" si="148"/>
        <v>1.5041756756756757</v>
      </c>
      <c r="S1060" s="51">
        <f t="shared" si="151"/>
        <v>2.1146012990348906</v>
      </c>
      <c r="T1060" s="16">
        <f t="shared" si="150"/>
        <v>55.660377358490564</v>
      </c>
    </row>
    <row r="1061" spans="1:20" x14ac:dyDescent="0.25">
      <c r="A1061" s="72">
        <f t="shared" si="142"/>
        <v>41167</v>
      </c>
      <c r="B1061" s="73" t="s">
        <v>18</v>
      </c>
      <c r="C1061" s="73" t="s">
        <v>250</v>
      </c>
      <c r="D1061" s="73" t="s">
        <v>251</v>
      </c>
      <c r="E1061" s="73" t="s">
        <v>279</v>
      </c>
      <c r="F1061" s="73" t="s">
        <v>280</v>
      </c>
      <c r="G1061" s="73" t="s">
        <v>35</v>
      </c>
      <c r="H1061" t="s">
        <v>37</v>
      </c>
      <c r="I1061">
        <v>1851</v>
      </c>
      <c r="J1061" s="43">
        <v>5030</v>
      </c>
      <c r="K1061" s="16">
        <v>0.31</v>
      </c>
      <c r="L1061" s="16">
        <f t="shared" si="144"/>
        <v>49.950347567030782</v>
      </c>
      <c r="M1061" s="16">
        <f t="shared" si="145"/>
        <v>1.3594594594594596</v>
      </c>
      <c r="N1061" s="44">
        <f t="shared" si="146"/>
        <v>573.80999999999995</v>
      </c>
      <c r="O1061" s="44">
        <f t="shared" si="147"/>
        <v>5603.8099999999995</v>
      </c>
      <c r="P1061" s="45">
        <f t="shared" si="149"/>
        <v>55.648560079443889</v>
      </c>
      <c r="Q1061" s="45">
        <f t="shared" si="148"/>
        <v>1.5145432432432431</v>
      </c>
      <c r="S1061" s="51">
        <f t="shared" si="151"/>
        <v>1.9549301719683498</v>
      </c>
      <c r="T1061" s="16">
        <f t="shared" si="150"/>
        <v>56.077457795431968</v>
      </c>
    </row>
    <row r="1062" spans="1:20" x14ac:dyDescent="0.25">
      <c r="A1062" s="72">
        <f t="shared" si="142"/>
        <v>41167</v>
      </c>
      <c r="B1062" s="73" t="s">
        <v>18</v>
      </c>
      <c r="C1062" s="73" t="s">
        <v>257</v>
      </c>
      <c r="D1062" s="73" t="s">
        <v>237</v>
      </c>
      <c r="E1062" s="73" t="s">
        <v>283</v>
      </c>
      <c r="F1062" s="73" t="s">
        <v>284</v>
      </c>
      <c r="G1062" s="73" t="s">
        <v>35</v>
      </c>
      <c r="H1062" t="s">
        <v>37</v>
      </c>
      <c r="I1062">
        <v>1507</v>
      </c>
      <c r="J1062" s="43">
        <v>4930</v>
      </c>
      <c r="K1062" s="16">
        <v>0.31</v>
      </c>
      <c r="L1062" s="16">
        <f t="shared" si="144"/>
        <v>48.957298907646475</v>
      </c>
      <c r="M1062" s="16">
        <f t="shared" si="145"/>
        <v>1.3324324324324324</v>
      </c>
      <c r="N1062" s="44">
        <f t="shared" si="146"/>
        <v>467.17</v>
      </c>
      <c r="O1062" s="44">
        <f t="shared" si="147"/>
        <v>5397.17</v>
      </c>
      <c r="P1062" s="45">
        <f t="shared" si="149"/>
        <v>53.596524329692151</v>
      </c>
      <c r="Q1062" s="45">
        <f t="shared" si="148"/>
        <v>1.4586945945945946</v>
      </c>
      <c r="S1062" s="51">
        <f t="shared" si="151"/>
        <v>2.3641446594797166</v>
      </c>
      <c r="T1062" s="16">
        <f t="shared" si="150"/>
        <v>53.945713339953649</v>
      </c>
    </row>
    <row r="1063" spans="1:20" x14ac:dyDescent="0.25">
      <c r="A1063" s="72">
        <f t="shared" si="142"/>
        <v>41167</v>
      </c>
      <c r="B1063" s="73" t="s">
        <v>18</v>
      </c>
      <c r="C1063" s="73" t="s">
        <v>256</v>
      </c>
      <c r="D1063" s="73" t="s">
        <v>247</v>
      </c>
      <c r="E1063" s="73" t="s">
        <v>265</v>
      </c>
      <c r="F1063" s="73" t="s">
        <v>266</v>
      </c>
      <c r="G1063" s="73" t="s">
        <v>35</v>
      </c>
      <c r="H1063" t="s">
        <v>36</v>
      </c>
      <c r="I1063">
        <v>1160</v>
      </c>
      <c r="J1063" s="43">
        <v>3420</v>
      </c>
      <c r="K1063" s="16">
        <v>0.33</v>
      </c>
      <c r="L1063" s="16">
        <f t="shared" si="144"/>
        <v>33.962264150943398</v>
      </c>
      <c r="M1063" s="16">
        <f t="shared" si="145"/>
        <v>0.92432432432432432</v>
      </c>
      <c r="N1063" s="44">
        <f t="shared" si="146"/>
        <v>382.8</v>
      </c>
      <c r="O1063" s="44">
        <f t="shared" si="147"/>
        <v>3802.8</v>
      </c>
      <c r="P1063" s="45">
        <f t="shared" si="149"/>
        <v>37.763654419066533</v>
      </c>
      <c r="Q1063" s="45">
        <f t="shared" si="148"/>
        <v>1.0277837837837838</v>
      </c>
      <c r="S1063" s="51">
        <f t="shared" si="151"/>
        <v>-8.1271743332044792</v>
      </c>
      <c r="T1063" s="16">
        <f t="shared" si="150"/>
        <v>39.913935782853365</v>
      </c>
    </row>
    <row r="1064" spans="1:20" x14ac:dyDescent="0.25">
      <c r="A1064" s="72">
        <f t="shared" si="142"/>
        <v>41167</v>
      </c>
      <c r="B1064" s="73" t="s">
        <v>18</v>
      </c>
      <c r="C1064" s="73" t="s">
        <v>244</v>
      </c>
      <c r="D1064" s="73" t="s">
        <v>245</v>
      </c>
      <c r="E1064" s="73" t="s">
        <v>277</v>
      </c>
      <c r="F1064" s="73" t="s">
        <v>278</v>
      </c>
      <c r="G1064" s="73" t="s">
        <v>35</v>
      </c>
      <c r="H1064" t="s">
        <v>38</v>
      </c>
      <c r="I1064">
        <v>615</v>
      </c>
      <c r="J1064" s="43">
        <v>2672</v>
      </c>
      <c r="K1064" s="16">
        <v>0.44</v>
      </c>
      <c r="L1064" s="16">
        <f t="shared" si="144"/>
        <v>26.53426017874876</v>
      </c>
      <c r="M1064" s="16">
        <f t="shared" si="145"/>
        <v>0.72216216216216211</v>
      </c>
      <c r="N1064" s="44">
        <f t="shared" si="146"/>
        <v>270.60000000000002</v>
      </c>
      <c r="O1064" s="44">
        <f t="shared" si="147"/>
        <v>2942.6</v>
      </c>
      <c r="P1064" s="45">
        <f t="shared" si="149"/>
        <v>29.221449851042699</v>
      </c>
      <c r="Q1064" s="45">
        <f t="shared" si="148"/>
        <v>0.79529729729729726</v>
      </c>
      <c r="S1064" s="51">
        <f t="shared" si="151"/>
        <v>3.9347273241028491</v>
      </c>
      <c r="T1064" s="16">
        <f t="shared" si="150"/>
        <v>29.343594836146973</v>
      </c>
    </row>
    <row r="1065" spans="1:20" x14ac:dyDescent="0.25">
      <c r="A1065" s="74">
        <f t="shared" ref="A1065:A1128" si="152">IF(B1065&lt;&gt;"", DATE(2010, ROUNDUP((ROW(A1065)-1)*(1/38), 0)+5, 15), "")</f>
        <v>41167</v>
      </c>
      <c r="B1065" s="75" t="s">
        <v>18</v>
      </c>
      <c r="C1065" s="75" t="s">
        <v>258</v>
      </c>
      <c r="D1065" s="75" t="s">
        <v>255</v>
      </c>
      <c r="E1065" s="75" t="s">
        <v>279</v>
      </c>
      <c r="F1065" s="75" t="s">
        <v>280</v>
      </c>
      <c r="G1065" s="75" t="s">
        <v>35</v>
      </c>
      <c r="H1065" s="76" t="s">
        <v>36</v>
      </c>
      <c r="I1065" s="76">
        <v>1637</v>
      </c>
      <c r="J1065" s="46">
        <v>4720</v>
      </c>
      <c r="K1065" s="78">
        <v>0.33</v>
      </c>
      <c r="L1065" s="78">
        <f t="shared" si="144"/>
        <v>46.871896722939425</v>
      </c>
      <c r="M1065" s="78">
        <f t="shared" si="145"/>
        <v>1.2756756756756757</v>
      </c>
      <c r="N1065" s="47">
        <f t="shared" si="146"/>
        <v>540.21</v>
      </c>
      <c r="O1065" s="47">
        <f t="shared" si="147"/>
        <v>5260.21</v>
      </c>
      <c r="P1065" s="48">
        <f t="shared" si="149"/>
        <v>52.236444885799401</v>
      </c>
      <c r="Q1065" s="48">
        <f t="shared" si="148"/>
        <v>1.4216783783783784</v>
      </c>
      <c r="R1065" s="76"/>
      <c r="S1065" s="53">
        <f t="shared" si="151"/>
        <v>2.6244271502958716</v>
      </c>
      <c r="T1065" s="78">
        <f>AVERAGE(P989,P1027,P1065)</f>
        <v>53.869083085071168</v>
      </c>
    </row>
    <row r="1066" spans="1:20" x14ac:dyDescent="0.25">
      <c r="A1066" s="72">
        <f t="shared" si="152"/>
        <v>41197</v>
      </c>
      <c r="B1066" s="73" t="s">
        <v>0</v>
      </c>
      <c r="C1066" s="73" t="s">
        <v>359</v>
      </c>
      <c r="D1066" s="73" t="s">
        <v>235</v>
      </c>
      <c r="E1066" s="73" t="s">
        <v>260</v>
      </c>
      <c r="F1066" s="73" t="s">
        <v>261</v>
      </c>
      <c r="G1066" s="73" t="s">
        <v>34</v>
      </c>
      <c r="H1066" t="s">
        <v>36</v>
      </c>
      <c r="I1066">
        <v>506</v>
      </c>
      <c r="J1066" s="43">
        <v>3144</v>
      </c>
      <c r="K1066" s="16">
        <v>0.38</v>
      </c>
      <c r="L1066" s="16">
        <f t="shared" si="144"/>
        <v>31.221449851042699</v>
      </c>
      <c r="M1066" s="16">
        <f t="shared" si="145"/>
        <v>0.84972972972972971</v>
      </c>
      <c r="N1066" s="44">
        <f t="shared" si="146"/>
        <v>192.28</v>
      </c>
      <c r="O1066" s="44">
        <f t="shared" si="147"/>
        <v>3336.28</v>
      </c>
      <c r="P1066" s="45">
        <f t="shared" ref="P1066:P1103" si="153">O1066/100.7</f>
        <v>33.130883813306852</v>
      </c>
      <c r="Q1066" s="45">
        <f t="shared" si="148"/>
        <v>0.90169729729729731</v>
      </c>
      <c r="R1066" s="17"/>
      <c r="S1066" s="51">
        <f t="shared" si="151"/>
        <v>5.1074930060236445</v>
      </c>
    </row>
    <row r="1067" spans="1:20" x14ac:dyDescent="0.25">
      <c r="A1067" s="72">
        <f t="shared" si="152"/>
        <v>41197</v>
      </c>
      <c r="B1067" s="73" t="s">
        <v>0</v>
      </c>
      <c r="C1067" s="73" t="s">
        <v>236</v>
      </c>
      <c r="D1067" s="73" t="s">
        <v>237</v>
      </c>
      <c r="E1067" s="73" t="s">
        <v>262</v>
      </c>
      <c r="F1067" s="73" t="s">
        <v>251</v>
      </c>
      <c r="G1067" s="73" t="s">
        <v>34</v>
      </c>
      <c r="H1067" t="s">
        <v>37</v>
      </c>
      <c r="I1067">
        <v>298</v>
      </c>
      <c r="J1067" s="43">
        <v>3445</v>
      </c>
      <c r="K1067" s="16">
        <v>0.38</v>
      </c>
      <c r="L1067" s="16">
        <f t="shared" si="144"/>
        <v>34.210526315789473</v>
      </c>
      <c r="M1067" s="16">
        <f t="shared" si="145"/>
        <v>0.93108108108108112</v>
      </c>
      <c r="N1067" s="44">
        <f t="shared" si="146"/>
        <v>113.24</v>
      </c>
      <c r="O1067" s="44">
        <f t="shared" si="147"/>
        <v>3558.24</v>
      </c>
      <c r="P1067" s="45">
        <f t="shared" si="153"/>
        <v>35.335054617676263</v>
      </c>
      <c r="Q1067" s="45">
        <f t="shared" si="148"/>
        <v>0.96168648648648647</v>
      </c>
      <c r="R1067" s="17"/>
      <c r="S1067" s="51">
        <f t="shared" si="151"/>
        <v>11.14984537531627</v>
      </c>
    </row>
    <row r="1068" spans="1:20" x14ac:dyDescent="0.25">
      <c r="A1068" s="72">
        <f t="shared" si="152"/>
        <v>41197</v>
      </c>
      <c r="B1068" s="73" t="s">
        <v>0</v>
      </c>
      <c r="C1068" s="73" t="s">
        <v>359</v>
      </c>
      <c r="D1068" s="73" t="s">
        <v>235</v>
      </c>
      <c r="E1068" s="73" t="s">
        <v>263</v>
      </c>
      <c r="F1068" s="73" t="s">
        <v>264</v>
      </c>
      <c r="G1068" s="73" t="s">
        <v>34</v>
      </c>
      <c r="H1068" t="s">
        <v>37</v>
      </c>
      <c r="I1068">
        <v>1530</v>
      </c>
      <c r="J1068" s="43">
        <v>6026</v>
      </c>
      <c r="K1068" s="16">
        <v>0.38</v>
      </c>
      <c r="L1068" s="16">
        <f t="shared" si="144"/>
        <v>59.841112214498509</v>
      </c>
      <c r="M1068" s="16">
        <f t="shared" si="145"/>
        <v>1.6286486486486487</v>
      </c>
      <c r="N1068" s="44">
        <f t="shared" si="146"/>
        <v>581.4</v>
      </c>
      <c r="O1068" s="44">
        <f t="shared" si="147"/>
        <v>6607.4</v>
      </c>
      <c r="P1068" s="45">
        <f t="shared" si="153"/>
        <v>65.61469712015888</v>
      </c>
      <c r="Q1068" s="45">
        <f t="shared" si="148"/>
        <v>1.7857837837837838</v>
      </c>
      <c r="S1068" s="51">
        <f t="shared" si="151"/>
        <v>5.7945720919061694</v>
      </c>
    </row>
    <row r="1069" spans="1:20" x14ac:dyDescent="0.25">
      <c r="A1069" s="72">
        <f t="shared" si="152"/>
        <v>41197</v>
      </c>
      <c r="B1069" s="73" t="s">
        <v>0</v>
      </c>
      <c r="C1069" s="73" t="s">
        <v>359</v>
      </c>
      <c r="D1069" s="73" t="s">
        <v>235</v>
      </c>
      <c r="E1069" s="73" t="s">
        <v>265</v>
      </c>
      <c r="F1069" s="73" t="s">
        <v>266</v>
      </c>
      <c r="G1069" s="73" t="s">
        <v>34</v>
      </c>
      <c r="H1069" t="s">
        <v>36</v>
      </c>
      <c r="I1069">
        <v>890</v>
      </c>
      <c r="J1069" s="43">
        <v>3645</v>
      </c>
      <c r="K1069" s="16">
        <v>0.38</v>
      </c>
      <c r="L1069" s="16">
        <f t="shared" si="144"/>
        <v>36.196623634558094</v>
      </c>
      <c r="M1069" s="16">
        <f t="shared" si="145"/>
        <v>0.98513513513513518</v>
      </c>
      <c r="N1069" s="44">
        <f t="shared" si="146"/>
        <v>338.2</v>
      </c>
      <c r="O1069" s="44">
        <f t="shared" si="147"/>
        <v>3983.2</v>
      </c>
      <c r="P1069" s="45">
        <f t="shared" si="153"/>
        <v>39.555114200595824</v>
      </c>
      <c r="Q1069" s="45">
        <f t="shared" si="148"/>
        <v>1.0765405405405404</v>
      </c>
      <c r="S1069" s="51">
        <f t="shared" si="151"/>
        <v>4.4801175112789693</v>
      </c>
    </row>
    <row r="1070" spans="1:20" x14ac:dyDescent="0.25">
      <c r="A1070" s="72">
        <f t="shared" si="152"/>
        <v>41197</v>
      </c>
      <c r="B1070" s="73" t="s">
        <v>0</v>
      </c>
      <c r="C1070" s="73" t="s">
        <v>238</v>
      </c>
      <c r="D1070" s="73" t="s">
        <v>239</v>
      </c>
      <c r="E1070" s="73" t="s">
        <v>267</v>
      </c>
      <c r="F1070" s="73" t="s">
        <v>241</v>
      </c>
      <c r="G1070" s="73" t="s">
        <v>34</v>
      </c>
      <c r="H1070" t="s">
        <v>37</v>
      </c>
      <c r="I1070">
        <v>1256</v>
      </c>
      <c r="J1070" s="43">
        <v>5573</v>
      </c>
      <c r="K1070" s="16">
        <v>0.38</v>
      </c>
      <c r="L1070" s="16">
        <f t="shared" si="144"/>
        <v>55.342601787487588</v>
      </c>
      <c r="M1070" s="16">
        <f t="shared" si="145"/>
        <v>1.5062162162162163</v>
      </c>
      <c r="N1070" s="44">
        <f t="shared" si="146"/>
        <v>477.28000000000003</v>
      </c>
      <c r="O1070" s="44">
        <f t="shared" si="147"/>
        <v>6050.28</v>
      </c>
      <c r="P1070" s="45">
        <f t="shared" si="153"/>
        <v>60.082224428997016</v>
      </c>
      <c r="Q1070" s="45">
        <f t="shared" si="148"/>
        <v>1.6352108108108108</v>
      </c>
      <c r="S1070" s="51">
        <f t="shared" si="151"/>
        <v>3.4306619256017301</v>
      </c>
    </row>
    <row r="1071" spans="1:20" x14ac:dyDescent="0.25">
      <c r="A1071" s="72">
        <f t="shared" si="152"/>
        <v>41197</v>
      </c>
      <c r="B1071" s="73" t="s">
        <v>0</v>
      </c>
      <c r="C1071" s="73" t="s">
        <v>358</v>
      </c>
      <c r="D1071" s="73" t="s">
        <v>235</v>
      </c>
      <c r="E1071" s="73" t="s">
        <v>267</v>
      </c>
      <c r="F1071" s="73" t="s">
        <v>241</v>
      </c>
      <c r="G1071" s="73" t="s">
        <v>34</v>
      </c>
      <c r="H1071" t="s">
        <v>36</v>
      </c>
      <c r="I1071">
        <v>975</v>
      </c>
      <c r="J1071" s="43">
        <v>3912</v>
      </c>
      <c r="K1071" s="16">
        <v>0.38</v>
      </c>
      <c r="L1071" s="16">
        <f t="shared" si="144"/>
        <v>38.848063555114202</v>
      </c>
      <c r="M1071" s="16">
        <f t="shared" si="145"/>
        <v>1.0572972972972974</v>
      </c>
      <c r="N1071" s="44">
        <f t="shared" si="146"/>
        <v>370.5</v>
      </c>
      <c r="O1071" s="44">
        <f t="shared" si="147"/>
        <v>4282.5</v>
      </c>
      <c r="P1071" s="45">
        <f t="shared" si="153"/>
        <v>42.527308838133067</v>
      </c>
      <c r="Q1071" s="45">
        <f t="shared" si="148"/>
        <v>1.1574324324324323</v>
      </c>
      <c r="S1071" s="51">
        <f t="shared" si="151"/>
        <v>4.1717343711992205</v>
      </c>
    </row>
    <row r="1072" spans="1:20" x14ac:dyDescent="0.25">
      <c r="A1072" s="72">
        <f t="shared" si="152"/>
        <v>41197</v>
      </c>
      <c r="B1072" s="73" t="s">
        <v>0</v>
      </c>
      <c r="C1072" s="73" t="s">
        <v>240</v>
      </c>
      <c r="D1072" s="73" t="s">
        <v>241</v>
      </c>
      <c r="E1072" s="73" t="s">
        <v>263</v>
      </c>
      <c r="F1072" s="73" t="s">
        <v>264</v>
      </c>
      <c r="G1072" s="73" t="s">
        <v>34</v>
      </c>
      <c r="H1072" t="s">
        <v>36</v>
      </c>
      <c r="I1072">
        <v>1357</v>
      </c>
      <c r="J1072" s="43">
        <v>4112</v>
      </c>
      <c r="K1072" s="16">
        <v>0.38</v>
      </c>
      <c r="L1072" s="16">
        <f t="shared" si="144"/>
        <v>40.834160873882816</v>
      </c>
      <c r="M1072" s="16">
        <f t="shared" si="145"/>
        <v>1.1113513513513513</v>
      </c>
      <c r="N1072" s="44">
        <f t="shared" si="146"/>
        <v>515.66</v>
      </c>
      <c r="O1072" s="44">
        <f t="shared" si="147"/>
        <v>4627.66</v>
      </c>
      <c r="P1072" s="45">
        <f t="shared" si="153"/>
        <v>45.954915590863948</v>
      </c>
      <c r="Q1072" s="45">
        <f t="shared" si="148"/>
        <v>1.250718918918919</v>
      </c>
      <c r="S1072" s="51">
        <f t="shared" si="151"/>
        <v>4.0503471597654217</v>
      </c>
    </row>
    <row r="1073" spans="1:19" x14ac:dyDescent="0.25">
      <c r="A1073" s="72">
        <f t="shared" si="152"/>
        <v>41197</v>
      </c>
      <c r="B1073" s="73" t="s">
        <v>67</v>
      </c>
      <c r="C1073" s="73" t="s">
        <v>242</v>
      </c>
      <c r="D1073" s="73" t="s">
        <v>243</v>
      </c>
      <c r="E1073" s="73" t="s">
        <v>265</v>
      </c>
      <c r="F1073" s="73" t="s">
        <v>266</v>
      </c>
      <c r="G1073" s="73" t="s">
        <v>34</v>
      </c>
      <c r="H1073" t="s">
        <v>36</v>
      </c>
      <c r="I1073">
        <v>1006</v>
      </c>
      <c r="J1073" s="43">
        <v>3110</v>
      </c>
      <c r="K1073" s="16">
        <v>0.38</v>
      </c>
      <c r="L1073" s="16">
        <f t="shared" si="144"/>
        <v>30.883813306852034</v>
      </c>
      <c r="M1073" s="16">
        <f t="shared" si="145"/>
        <v>0.78450450450450449</v>
      </c>
      <c r="N1073" s="44">
        <f t="shared" si="146"/>
        <v>382.28000000000003</v>
      </c>
      <c r="O1073" s="44">
        <f t="shared" si="147"/>
        <v>3492.28</v>
      </c>
      <c r="P1073" s="45">
        <f t="shared" si="153"/>
        <v>34.680039721946379</v>
      </c>
      <c r="Q1073" s="45">
        <f t="shared" si="148"/>
        <v>0.88093549549549555</v>
      </c>
      <c r="S1073" s="51">
        <f t="shared" si="151"/>
        <v>1.9893930190178155</v>
      </c>
    </row>
    <row r="1074" spans="1:19" x14ac:dyDescent="0.25">
      <c r="A1074" s="72">
        <f t="shared" si="152"/>
        <v>41197</v>
      </c>
      <c r="B1074" s="73" t="s">
        <v>67</v>
      </c>
      <c r="C1074" s="73" t="s">
        <v>244</v>
      </c>
      <c r="D1074" s="73" t="s">
        <v>245</v>
      </c>
      <c r="E1074" s="73" t="s">
        <v>268</v>
      </c>
      <c r="F1074" s="73" t="s">
        <v>269</v>
      </c>
      <c r="G1074" s="73" t="s">
        <v>34</v>
      </c>
      <c r="H1074" t="s">
        <v>38</v>
      </c>
      <c r="I1074">
        <v>866</v>
      </c>
      <c r="J1074" s="43">
        <v>4508</v>
      </c>
      <c r="K1074" s="16">
        <v>0.5</v>
      </c>
      <c r="L1074" s="16">
        <f t="shared" si="144"/>
        <v>44.766633565044685</v>
      </c>
      <c r="M1074" s="16">
        <f t="shared" si="145"/>
        <v>1.1371531531531531</v>
      </c>
      <c r="N1074" s="44">
        <f t="shared" si="146"/>
        <v>433</v>
      </c>
      <c r="O1074" s="44">
        <f t="shared" si="147"/>
        <v>4941</v>
      </c>
      <c r="P1074" s="45">
        <f t="shared" si="153"/>
        <v>49.066534260178749</v>
      </c>
      <c r="Q1074" s="45">
        <f t="shared" si="148"/>
        <v>1.2463783783783784</v>
      </c>
      <c r="S1074" s="51">
        <f t="shared" si="151"/>
        <v>13.611802199116108</v>
      </c>
    </row>
    <row r="1075" spans="1:19" x14ac:dyDescent="0.25">
      <c r="A1075" s="72">
        <f t="shared" si="152"/>
        <v>41197</v>
      </c>
      <c r="B1075" s="73" t="s">
        <v>67</v>
      </c>
      <c r="C1075" s="73" t="s">
        <v>246</v>
      </c>
      <c r="D1075" s="73" t="s">
        <v>247</v>
      </c>
      <c r="E1075" s="73" t="s">
        <v>270</v>
      </c>
      <c r="F1075" s="73" t="s">
        <v>247</v>
      </c>
      <c r="G1075" s="73" t="s">
        <v>34</v>
      </c>
      <c r="H1075" t="s">
        <v>36</v>
      </c>
      <c r="I1075">
        <v>213</v>
      </c>
      <c r="J1075" s="43">
        <v>2006</v>
      </c>
      <c r="K1075" s="16">
        <v>0.38</v>
      </c>
      <c r="L1075" s="16">
        <f t="shared" si="144"/>
        <v>19.920556107249254</v>
      </c>
      <c r="M1075" s="16">
        <f t="shared" si="145"/>
        <v>0.50601801801801805</v>
      </c>
      <c r="N1075" s="44">
        <f t="shared" si="146"/>
        <v>80.94</v>
      </c>
      <c r="O1075" s="44">
        <f t="shared" si="147"/>
        <v>2086.94</v>
      </c>
      <c r="P1075" s="45">
        <f t="shared" si="153"/>
        <v>20.724329692154914</v>
      </c>
      <c r="Q1075" s="45">
        <f t="shared" si="148"/>
        <v>0.52643531531531529</v>
      </c>
      <c r="S1075" s="51">
        <f t="shared" si="151"/>
        <v>3.7927467324487152</v>
      </c>
    </row>
    <row r="1076" spans="1:19" x14ac:dyDescent="0.25">
      <c r="A1076" s="72">
        <f t="shared" si="152"/>
        <v>41197</v>
      </c>
      <c r="B1076" s="73" t="s">
        <v>67</v>
      </c>
      <c r="C1076" s="73" t="s">
        <v>248</v>
      </c>
      <c r="D1076" s="73" t="s">
        <v>249</v>
      </c>
      <c r="E1076" s="73" t="s">
        <v>271</v>
      </c>
      <c r="F1076" s="73" t="s">
        <v>272</v>
      </c>
      <c r="G1076" s="73" t="s">
        <v>34</v>
      </c>
      <c r="H1076" t="s">
        <v>38</v>
      </c>
      <c r="I1076">
        <v>650</v>
      </c>
      <c r="J1076" s="43">
        <v>3920</v>
      </c>
      <c r="K1076" s="16">
        <v>0.5</v>
      </c>
      <c r="L1076" s="16">
        <f t="shared" si="144"/>
        <v>38.927507447864947</v>
      </c>
      <c r="M1076" s="16">
        <f t="shared" si="145"/>
        <v>0.98882882882882883</v>
      </c>
      <c r="N1076" s="44">
        <f t="shared" si="146"/>
        <v>325</v>
      </c>
      <c r="O1076" s="44">
        <f t="shared" si="147"/>
        <v>4245</v>
      </c>
      <c r="P1076" s="45">
        <f t="shared" si="153"/>
        <v>42.154915590863951</v>
      </c>
      <c r="Q1076" s="45">
        <f t="shared" si="148"/>
        <v>1.0708108108108108</v>
      </c>
      <c r="S1076" s="51">
        <f t="shared" si="151"/>
        <v>15.149871151498706</v>
      </c>
    </row>
    <row r="1077" spans="1:19" x14ac:dyDescent="0.25">
      <c r="A1077" s="72">
        <f t="shared" si="152"/>
        <v>41197</v>
      </c>
      <c r="B1077" s="73" t="s">
        <v>67</v>
      </c>
      <c r="C1077" s="73" t="s">
        <v>248</v>
      </c>
      <c r="D1077" s="73" t="s">
        <v>249</v>
      </c>
      <c r="E1077" s="73" t="s">
        <v>273</v>
      </c>
      <c r="F1077" s="73" t="s">
        <v>274</v>
      </c>
      <c r="G1077" s="73" t="s">
        <v>34</v>
      </c>
      <c r="H1077" t="s">
        <v>38</v>
      </c>
      <c r="I1077">
        <v>417</v>
      </c>
      <c r="J1077" s="43">
        <v>3354</v>
      </c>
      <c r="K1077" s="16">
        <v>0.5</v>
      </c>
      <c r="L1077" s="16">
        <f t="shared" si="144"/>
        <v>33.306852035749749</v>
      </c>
      <c r="M1077" s="16">
        <f t="shared" si="145"/>
        <v>0.84605405405405409</v>
      </c>
      <c r="N1077" s="44">
        <f t="shared" si="146"/>
        <v>208.5</v>
      </c>
      <c r="O1077" s="44">
        <f t="shared" si="147"/>
        <v>3562.5</v>
      </c>
      <c r="P1077" s="45">
        <f t="shared" si="153"/>
        <v>35.377358490566039</v>
      </c>
      <c r="Q1077" s="45">
        <f t="shared" si="148"/>
        <v>0.89864864864864868</v>
      </c>
      <c r="S1077" s="51">
        <f t="shared" si="151"/>
        <v>17.613461913046933</v>
      </c>
    </row>
    <row r="1078" spans="1:19" x14ac:dyDescent="0.25">
      <c r="A1078" s="72">
        <f t="shared" si="152"/>
        <v>41197</v>
      </c>
      <c r="B1078" s="73" t="s">
        <v>67</v>
      </c>
      <c r="C1078" s="73" t="s">
        <v>246</v>
      </c>
      <c r="D1078" s="73" t="s">
        <v>247</v>
      </c>
      <c r="E1078" s="73" t="s">
        <v>275</v>
      </c>
      <c r="F1078" s="73" t="s">
        <v>276</v>
      </c>
      <c r="G1078" s="73" t="s">
        <v>34</v>
      </c>
      <c r="H1078" t="s">
        <v>36</v>
      </c>
      <c r="I1078">
        <v>626</v>
      </c>
      <c r="J1078" s="43">
        <v>3154</v>
      </c>
      <c r="K1078" s="16">
        <v>0.38</v>
      </c>
      <c r="L1078" s="16">
        <f t="shared" si="144"/>
        <v>31.320754716981131</v>
      </c>
      <c r="M1078" s="16">
        <f t="shared" si="145"/>
        <v>0.7956036036036036</v>
      </c>
      <c r="N1078" s="44">
        <f t="shared" si="146"/>
        <v>237.88</v>
      </c>
      <c r="O1078" s="44">
        <f t="shared" si="147"/>
        <v>3391.88</v>
      </c>
      <c r="P1078" s="45">
        <f t="shared" si="153"/>
        <v>33.683018867924531</v>
      </c>
      <c r="Q1078" s="45">
        <f t="shared" si="148"/>
        <v>0.85560936936936938</v>
      </c>
      <c r="S1078" s="51">
        <f t="shared" si="151"/>
        <v>2.8041802046457454</v>
      </c>
    </row>
    <row r="1079" spans="1:19" x14ac:dyDescent="0.25">
      <c r="A1079" s="72">
        <f t="shared" si="152"/>
        <v>41197</v>
      </c>
      <c r="B1079" s="73" t="s">
        <v>67</v>
      </c>
      <c r="C1079" s="73" t="s">
        <v>246</v>
      </c>
      <c r="D1079" s="73" t="s">
        <v>247</v>
      </c>
      <c r="E1079" s="73" t="s">
        <v>263</v>
      </c>
      <c r="F1079" s="73" t="s">
        <v>264</v>
      </c>
      <c r="G1079" s="73" t="s">
        <v>34</v>
      </c>
      <c r="H1079" t="s">
        <v>36</v>
      </c>
      <c r="I1079">
        <v>1823</v>
      </c>
      <c r="J1079" s="43">
        <v>5065</v>
      </c>
      <c r="K1079" s="16">
        <v>0.38</v>
      </c>
      <c r="L1079" s="16">
        <f t="shared" si="144"/>
        <v>50.297914597815293</v>
      </c>
      <c r="M1079" s="16">
        <f t="shared" si="145"/>
        <v>1.2776576576576577</v>
      </c>
      <c r="N1079" s="44">
        <f t="shared" si="146"/>
        <v>692.74</v>
      </c>
      <c r="O1079" s="44">
        <f t="shared" si="147"/>
        <v>5757.74</v>
      </c>
      <c r="P1079" s="45">
        <f t="shared" si="153"/>
        <v>57.177159880834154</v>
      </c>
      <c r="Q1079" s="45">
        <f t="shared" si="148"/>
        <v>1.4524028828828828</v>
      </c>
      <c r="S1079" s="51">
        <f t="shared" si="151"/>
        <v>2.0644250950138998</v>
      </c>
    </row>
    <row r="1080" spans="1:19" x14ac:dyDescent="0.25">
      <c r="A1080" s="72">
        <f t="shared" si="152"/>
        <v>41197</v>
      </c>
      <c r="B1080" s="73" t="s">
        <v>18</v>
      </c>
      <c r="C1080" s="73" t="s">
        <v>250</v>
      </c>
      <c r="D1080" s="73" t="s">
        <v>251</v>
      </c>
      <c r="E1080" s="73" t="s">
        <v>265</v>
      </c>
      <c r="F1080" s="73" t="s">
        <v>266</v>
      </c>
      <c r="G1080" s="73" t="s">
        <v>34</v>
      </c>
      <c r="H1080" t="s">
        <v>39</v>
      </c>
      <c r="I1080">
        <v>1295</v>
      </c>
      <c r="J1080" s="43">
        <v>3269</v>
      </c>
      <c r="K1080" s="16">
        <v>0.32779999999999998</v>
      </c>
      <c r="L1080" s="16">
        <f t="shared" si="144"/>
        <v>32.462760675273088</v>
      </c>
      <c r="M1080" s="16">
        <f t="shared" si="145"/>
        <v>0.88351351351351348</v>
      </c>
      <c r="N1080" s="44">
        <f t="shared" si="146"/>
        <v>424.50099999999998</v>
      </c>
      <c r="O1080" s="44">
        <f t="shared" si="147"/>
        <v>3693.5010000000002</v>
      </c>
      <c r="P1080" s="45">
        <f t="shared" si="153"/>
        <v>36.678262164846082</v>
      </c>
      <c r="Q1080" s="45">
        <f t="shared" si="148"/>
        <v>0.99824351351351359</v>
      </c>
      <c r="S1080" s="51">
        <f t="shared" si="151"/>
        <v>-3.2789817310320934</v>
      </c>
    </row>
    <row r="1081" spans="1:19" x14ac:dyDescent="0.25">
      <c r="A1081" s="72">
        <f t="shared" si="152"/>
        <v>41197</v>
      </c>
      <c r="B1081" s="73" t="s">
        <v>18</v>
      </c>
      <c r="C1081" s="73" t="s">
        <v>244</v>
      </c>
      <c r="D1081" s="73" t="s">
        <v>245</v>
      </c>
      <c r="E1081" s="73" t="s">
        <v>277</v>
      </c>
      <c r="F1081" s="73" t="s">
        <v>278</v>
      </c>
      <c r="G1081" s="73" t="s">
        <v>34</v>
      </c>
      <c r="H1081" t="s">
        <v>38</v>
      </c>
      <c r="I1081">
        <v>615</v>
      </c>
      <c r="J1081" s="43">
        <v>3575</v>
      </c>
      <c r="K1081" s="16">
        <v>0.5</v>
      </c>
      <c r="L1081" s="16">
        <f t="shared" si="144"/>
        <v>35.501489572989072</v>
      </c>
      <c r="M1081" s="16">
        <f t="shared" si="145"/>
        <v>0.96621621621621623</v>
      </c>
      <c r="N1081" s="44">
        <f t="shared" si="146"/>
        <v>307.5</v>
      </c>
      <c r="O1081" s="44">
        <f t="shared" si="147"/>
        <v>3882.5</v>
      </c>
      <c r="P1081" s="45">
        <f t="shared" si="153"/>
        <v>38.555114200595831</v>
      </c>
      <c r="Q1081" s="45">
        <f t="shared" si="148"/>
        <v>1.0493243243243244</v>
      </c>
      <c r="S1081" s="51">
        <f t="shared" si="151"/>
        <v>2.5475099377979538</v>
      </c>
    </row>
    <row r="1082" spans="1:19" x14ac:dyDescent="0.25">
      <c r="A1082" s="72">
        <f t="shared" si="152"/>
        <v>41197</v>
      </c>
      <c r="B1082" s="73" t="s">
        <v>18</v>
      </c>
      <c r="C1082" s="73" t="s">
        <v>248</v>
      </c>
      <c r="D1082" s="73" t="s">
        <v>249</v>
      </c>
      <c r="E1082" s="73" t="s">
        <v>268</v>
      </c>
      <c r="F1082" s="73" t="s">
        <v>269</v>
      </c>
      <c r="G1082" s="73" t="s">
        <v>34</v>
      </c>
      <c r="H1082" t="s">
        <v>38</v>
      </c>
      <c r="I1082">
        <v>872</v>
      </c>
      <c r="J1082" s="43">
        <v>4578</v>
      </c>
      <c r="K1082" s="16">
        <v>0.5</v>
      </c>
      <c r="L1082" s="16">
        <f t="shared" si="144"/>
        <v>45.4617676266137</v>
      </c>
      <c r="M1082" s="16">
        <f t="shared" si="145"/>
        <v>1.2372972972972973</v>
      </c>
      <c r="N1082" s="44">
        <f t="shared" si="146"/>
        <v>436</v>
      </c>
      <c r="O1082" s="44">
        <f t="shared" si="147"/>
        <v>5014</v>
      </c>
      <c r="P1082" s="45">
        <f t="shared" si="153"/>
        <v>49.791459781529291</v>
      </c>
      <c r="Q1082" s="45">
        <f t="shared" si="148"/>
        <v>1.3551351351351351</v>
      </c>
      <c r="S1082" s="51">
        <f t="shared" si="151"/>
        <v>3.1084715927318207</v>
      </c>
    </row>
    <row r="1083" spans="1:19" x14ac:dyDescent="0.25">
      <c r="A1083" s="72">
        <f t="shared" si="152"/>
        <v>41197</v>
      </c>
      <c r="B1083" s="73" t="s">
        <v>18</v>
      </c>
      <c r="C1083" s="73" t="s">
        <v>248</v>
      </c>
      <c r="D1083" s="73" t="s">
        <v>249</v>
      </c>
      <c r="E1083" s="73" t="s">
        <v>277</v>
      </c>
      <c r="F1083" s="73" t="s">
        <v>278</v>
      </c>
      <c r="G1083" s="73" t="s">
        <v>34</v>
      </c>
      <c r="H1083" t="s">
        <v>38</v>
      </c>
      <c r="I1083">
        <v>417</v>
      </c>
      <c r="J1083" s="43">
        <v>3267</v>
      </c>
      <c r="K1083" s="16">
        <v>0.5</v>
      </c>
      <c r="L1083" s="16">
        <f t="shared" si="144"/>
        <v>32.442899702085398</v>
      </c>
      <c r="M1083" s="16">
        <f t="shared" si="145"/>
        <v>0.88297297297297295</v>
      </c>
      <c r="N1083" s="44">
        <f t="shared" si="146"/>
        <v>208.5</v>
      </c>
      <c r="O1083" s="44">
        <f t="shared" si="147"/>
        <v>3475.5</v>
      </c>
      <c r="P1083" s="45">
        <f t="shared" si="153"/>
        <v>34.513406156901688</v>
      </c>
      <c r="Q1083" s="45">
        <f t="shared" si="148"/>
        <v>0.93932432432432433</v>
      </c>
      <c r="S1083" s="51">
        <f t="shared" si="151"/>
        <v>2.6738631428748771</v>
      </c>
    </row>
    <row r="1084" spans="1:19" x14ac:dyDescent="0.25">
      <c r="A1084" s="72">
        <f t="shared" si="152"/>
        <v>41197</v>
      </c>
      <c r="B1084" s="73" t="s">
        <v>18</v>
      </c>
      <c r="C1084" s="73" t="s">
        <v>242</v>
      </c>
      <c r="D1084" s="73" t="s">
        <v>243</v>
      </c>
      <c r="E1084" s="73" t="s">
        <v>265</v>
      </c>
      <c r="F1084" s="73" t="s">
        <v>266</v>
      </c>
      <c r="G1084" s="73" t="s">
        <v>34</v>
      </c>
      <c r="H1084" t="s">
        <v>36</v>
      </c>
      <c r="I1084">
        <v>1006</v>
      </c>
      <c r="J1084" s="43">
        <v>3599</v>
      </c>
      <c r="K1084" s="16">
        <v>0.38</v>
      </c>
      <c r="L1084" s="16">
        <f t="shared" si="144"/>
        <v>35.73982125124131</v>
      </c>
      <c r="M1084" s="16">
        <f t="shared" si="145"/>
        <v>0.97270270270270265</v>
      </c>
      <c r="N1084" s="44">
        <f t="shared" si="146"/>
        <v>382.28000000000003</v>
      </c>
      <c r="O1084" s="44">
        <f t="shared" si="147"/>
        <v>3981.28</v>
      </c>
      <c r="P1084" s="45">
        <f t="shared" si="153"/>
        <v>39.536047666335648</v>
      </c>
      <c r="Q1084" s="45">
        <f t="shared" si="148"/>
        <v>1.0760216216216216</v>
      </c>
      <c r="S1084" s="51">
        <f t="shared" si="151"/>
        <v>5.6558107935968938</v>
      </c>
    </row>
    <row r="1085" spans="1:19" x14ac:dyDescent="0.25">
      <c r="A1085" s="72">
        <f t="shared" si="152"/>
        <v>41197</v>
      </c>
      <c r="B1085" s="73" t="s">
        <v>0</v>
      </c>
      <c r="C1085" s="73" t="s">
        <v>252</v>
      </c>
      <c r="D1085" s="73" t="s">
        <v>117</v>
      </c>
      <c r="E1085" s="73" t="s">
        <v>279</v>
      </c>
      <c r="F1085" s="73" t="s">
        <v>280</v>
      </c>
      <c r="G1085" s="73" t="s">
        <v>35</v>
      </c>
      <c r="H1085" t="s">
        <v>37</v>
      </c>
      <c r="I1085">
        <v>880</v>
      </c>
      <c r="J1085" s="43">
        <v>3481</v>
      </c>
      <c r="K1085" s="16">
        <v>0.38</v>
      </c>
      <c r="L1085" s="16">
        <f t="shared" si="144"/>
        <v>34.568023833167821</v>
      </c>
      <c r="M1085" s="16">
        <f t="shared" si="145"/>
        <v>0.94081081081081086</v>
      </c>
      <c r="N1085" s="44">
        <f t="shared" si="146"/>
        <v>334.4</v>
      </c>
      <c r="O1085" s="44">
        <f t="shared" si="147"/>
        <v>3815.4</v>
      </c>
      <c r="P1085" s="45">
        <f t="shared" si="153"/>
        <v>37.888778550148956</v>
      </c>
      <c r="Q1085" s="45">
        <f t="shared" si="148"/>
        <v>1.0311891891891891</v>
      </c>
      <c r="S1085" s="51">
        <f t="shared" si="151"/>
        <v>7.5669579926698649</v>
      </c>
    </row>
    <row r="1086" spans="1:19" x14ac:dyDescent="0.25">
      <c r="A1086" s="72">
        <f t="shared" si="152"/>
        <v>41197</v>
      </c>
      <c r="B1086" s="73" t="s">
        <v>0</v>
      </c>
      <c r="C1086" s="73" t="s">
        <v>359</v>
      </c>
      <c r="D1086" s="73" t="s">
        <v>235</v>
      </c>
      <c r="E1086" s="73" t="s">
        <v>267</v>
      </c>
      <c r="F1086" s="73" t="s">
        <v>241</v>
      </c>
      <c r="G1086" s="73" t="s">
        <v>35</v>
      </c>
      <c r="H1086" t="s">
        <v>37</v>
      </c>
      <c r="I1086">
        <v>685</v>
      </c>
      <c r="J1086" s="43">
        <v>3634</v>
      </c>
      <c r="K1086" s="16">
        <v>0.38</v>
      </c>
      <c r="L1086" s="16">
        <f t="shared" si="144"/>
        <v>36.08738828202582</v>
      </c>
      <c r="M1086" s="16">
        <f t="shared" si="145"/>
        <v>0.98216216216216212</v>
      </c>
      <c r="N1086" s="44">
        <f t="shared" si="146"/>
        <v>260.3</v>
      </c>
      <c r="O1086" s="44">
        <f t="shared" si="147"/>
        <v>3894.3</v>
      </c>
      <c r="P1086" s="45">
        <f t="shared" si="153"/>
        <v>38.672293942403179</v>
      </c>
      <c r="Q1086" s="45">
        <f t="shared" si="148"/>
        <v>1.0525135135135135</v>
      </c>
      <c r="S1086" s="51">
        <f t="shared" si="151"/>
        <v>15.088289619504991</v>
      </c>
    </row>
    <row r="1087" spans="1:19" x14ac:dyDescent="0.25">
      <c r="A1087" s="72">
        <f t="shared" si="152"/>
        <v>41197</v>
      </c>
      <c r="B1087" s="73" t="s">
        <v>0</v>
      </c>
      <c r="C1087" s="73" t="s">
        <v>253</v>
      </c>
      <c r="D1087" s="73" t="s">
        <v>243</v>
      </c>
      <c r="E1087" s="73" t="s">
        <v>281</v>
      </c>
      <c r="F1087" s="73" t="s">
        <v>282</v>
      </c>
      <c r="G1087" s="73" t="s">
        <v>35</v>
      </c>
      <c r="H1087" t="s">
        <v>38</v>
      </c>
      <c r="I1087">
        <v>812</v>
      </c>
      <c r="J1087" s="43">
        <v>3771</v>
      </c>
      <c r="K1087" s="16">
        <v>0.5</v>
      </c>
      <c r="L1087" s="16">
        <f t="shared" si="144"/>
        <v>37.447864945382321</v>
      </c>
      <c r="M1087" s="16">
        <f t="shared" si="145"/>
        <v>1.0191891891891891</v>
      </c>
      <c r="N1087" s="44">
        <f t="shared" si="146"/>
        <v>406</v>
      </c>
      <c r="O1087" s="44">
        <f t="shared" si="147"/>
        <v>4177</v>
      </c>
      <c r="P1087" s="45">
        <f t="shared" si="153"/>
        <v>41.479642502482619</v>
      </c>
      <c r="Q1087" s="45">
        <f t="shared" si="148"/>
        <v>1.1289189189189188</v>
      </c>
      <c r="S1087" s="51">
        <f t="shared" si="151"/>
        <v>3.7341306896072179</v>
      </c>
    </row>
    <row r="1088" spans="1:19" x14ac:dyDescent="0.25">
      <c r="A1088" s="72">
        <f t="shared" si="152"/>
        <v>41197</v>
      </c>
      <c r="B1088" s="73" t="s">
        <v>0</v>
      </c>
      <c r="C1088" s="73" t="s">
        <v>236</v>
      </c>
      <c r="D1088" s="73" t="s">
        <v>237</v>
      </c>
      <c r="E1088" s="73" t="s">
        <v>279</v>
      </c>
      <c r="F1088" s="73" t="s">
        <v>280</v>
      </c>
      <c r="G1088" s="73" t="s">
        <v>35</v>
      </c>
      <c r="H1088" t="s">
        <v>37</v>
      </c>
      <c r="I1088">
        <v>1520</v>
      </c>
      <c r="J1088" s="43">
        <v>4963</v>
      </c>
      <c r="K1088" s="16">
        <v>0.38</v>
      </c>
      <c r="L1088" s="16">
        <f t="shared" si="144"/>
        <v>49.285004965243296</v>
      </c>
      <c r="M1088" s="16">
        <f t="shared" si="145"/>
        <v>1.3413513513513513</v>
      </c>
      <c r="N1088" s="44">
        <f t="shared" si="146"/>
        <v>577.6</v>
      </c>
      <c r="O1088" s="44">
        <f t="shared" si="147"/>
        <v>5540.6</v>
      </c>
      <c r="P1088" s="45">
        <f t="shared" si="153"/>
        <v>55.020854021847072</v>
      </c>
      <c r="Q1088" s="45">
        <f t="shared" si="148"/>
        <v>1.4974594594594595</v>
      </c>
      <c r="S1088" s="51">
        <f t="shared" si="151"/>
        <v>5.857852502865879</v>
      </c>
    </row>
    <row r="1089" spans="1:20" x14ac:dyDescent="0.25">
      <c r="A1089" s="72">
        <f t="shared" si="152"/>
        <v>41197</v>
      </c>
      <c r="B1089" s="73" t="s">
        <v>0</v>
      </c>
      <c r="C1089" s="73" t="s">
        <v>236</v>
      </c>
      <c r="D1089" s="73" t="s">
        <v>237</v>
      </c>
      <c r="E1089" s="73" t="s">
        <v>267</v>
      </c>
      <c r="F1089" s="73" t="s">
        <v>241</v>
      </c>
      <c r="G1089" s="73" t="s">
        <v>35</v>
      </c>
      <c r="H1089" t="s">
        <v>37</v>
      </c>
      <c r="I1089">
        <v>1583</v>
      </c>
      <c r="J1089" s="43">
        <v>5984</v>
      </c>
      <c r="K1089" s="16">
        <v>0.38</v>
      </c>
      <c r="L1089" s="16">
        <f t="shared" si="144"/>
        <v>59.424031777557097</v>
      </c>
      <c r="M1089" s="16">
        <f t="shared" si="145"/>
        <v>1.6172972972972972</v>
      </c>
      <c r="N1089" s="44">
        <f t="shared" si="146"/>
        <v>601.54</v>
      </c>
      <c r="O1089" s="44">
        <f t="shared" si="147"/>
        <v>6585.54</v>
      </c>
      <c r="P1089" s="45">
        <f t="shared" si="153"/>
        <v>65.397616683217478</v>
      </c>
      <c r="Q1089" s="45">
        <f t="shared" si="148"/>
        <v>1.7798756756756757</v>
      </c>
      <c r="S1089" s="51">
        <f t="shared" si="151"/>
        <v>4.5481461490224584</v>
      </c>
    </row>
    <row r="1090" spans="1:20" x14ac:dyDescent="0.25">
      <c r="A1090" s="72">
        <f t="shared" si="152"/>
        <v>41197</v>
      </c>
      <c r="B1090" s="73" t="s">
        <v>0</v>
      </c>
      <c r="C1090" s="73" t="s">
        <v>358</v>
      </c>
      <c r="D1090" s="73" t="s">
        <v>235</v>
      </c>
      <c r="E1090" s="73" t="s">
        <v>279</v>
      </c>
      <c r="F1090" s="73" t="s">
        <v>280</v>
      </c>
      <c r="G1090" s="73" t="s">
        <v>35</v>
      </c>
      <c r="H1090" t="s">
        <v>36</v>
      </c>
      <c r="I1090">
        <v>1599</v>
      </c>
      <c r="J1090" s="43">
        <v>4793</v>
      </c>
      <c r="K1090" s="16">
        <v>0.38</v>
      </c>
      <c r="L1090" s="16">
        <f t="shared" ref="L1090:L1153" si="154">J1090/100.7</f>
        <v>47.596822244289967</v>
      </c>
      <c r="M1090" s="16">
        <f t="shared" ref="M1090:M1153" si="155">IF(B1090="corn",J1090/(111*2000/56),J1090/(111*2000/60))</f>
        <v>1.2954054054054054</v>
      </c>
      <c r="N1090" s="44">
        <f t="shared" ref="N1090:N1153" si="156">I1090*K1090</f>
        <v>607.62</v>
      </c>
      <c r="O1090" s="44">
        <f t="shared" ref="O1090:O1153" si="157">J1090+N1090</f>
        <v>5400.62</v>
      </c>
      <c r="P1090" s="45">
        <f t="shared" si="153"/>
        <v>53.630784508440911</v>
      </c>
      <c r="Q1090" s="45">
        <f t="shared" ref="Q1090:Q1153" si="158">IF(B1090="corn",O1090/(111*2000/56),O1090/(111*2000/60))</f>
        <v>1.4596270270270271</v>
      </c>
      <c r="S1090" s="51">
        <f t="shared" si="151"/>
        <v>1.84775885219437</v>
      </c>
    </row>
    <row r="1091" spans="1:20" x14ac:dyDescent="0.25">
      <c r="A1091" s="72">
        <f t="shared" si="152"/>
        <v>41197</v>
      </c>
      <c r="B1091" s="73" t="s">
        <v>67</v>
      </c>
      <c r="C1091" s="73" t="s">
        <v>250</v>
      </c>
      <c r="D1091" s="73" t="s">
        <v>251</v>
      </c>
      <c r="E1091" s="73" t="s">
        <v>279</v>
      </c>
      <c r="F1091" s="73" t="s">
        <v>280</v>
      </c>
      <c r="G1091" s="73" t="s">
        <v>35</v>
      </c>
      <c r="H1091" t="s">
        <v>37</v>
      </c>
      <c r="I1091">
        <v>1851</v>
      </c>
      <c r="J1091" s="43">
        <v>4800</v>
      </c>
      <c r="K1091" s="16">
        <v>0.38</v>
      </c>
      <c r="L1091" s="16">
        <f t="shared" si="154"/>
        <v>47.666335650446868</v>
      </c>
      <c r="M1091" s="16">
        <f t="shared" si="155"/>
        <v>1.2108108108108109</v>
      </c>
      <c r="N1091" s="44">
        <f t="shared" si="156"/>
        <v>703.38</v>
      </c>
      <c r="O1091" s="44">
        <f t="shared" si="157"/>
        <v>5503.38</v>
      </c>
      <c r="P1091" s="45">
        <f t="shared" si="153"/>
        <v>54.651241310824233</v>
      </c>
      <c r="Q1091" s="45">
        <f t="shared" si="158"/>
        <v>1.3882400000000001</v>
      </c>
      <c r="S1091" s="51">
        <f t="shared" si="151"/>
        <v>1.0193011922134287</v>
      </c>
    </row>
    <row r="1092" spans="1:20" x14ac:dyDescent="0.25">
      <c r="A1092" s="72">
        <f t="shared" si="152"/>
        <v>41197</v>
      </c>
      <c r="B1092" s="73" t="s">
        <v>67</v>
      </c>
      <c r="C1092" s="73" t="s">
        <v>238</v>
      </c>
      <c r="D1092" s="73" t="s">
        <v>239</v>
      </c>
      <c r="E1092" s="73" t="s">
        <v>283</v>
      </c>
      <c r="F1092" s="73" t="s">
        <v>284</v>
      </c>
      <c r="G1092" s="73" t="s">
        <v>35</v>
      </c>
      <c r="H1092" t="s">
        <v>37</v>
      </c>
      <c r="I1092">
        <v>1695</v>
      </c>
      <c r="J1092" s="43">
        <v>4760</v>
      </c>
      <c r="K1092" s="16">
        <v>0.38</v>
      </c>
      <c r="L1092" s="16">
        <f t="shared" si="154"/>
        <v>47.269116186693147</v>
      </c>
      <c r="M1092" s="16">
        <f t="shared" si="155"/>
        <v>1.2007207207207207</v>
      </c>
      <c r="N1092" s="44">
        <f t="shared" si="156"/>
        <v>644.1</v>
      </c>
      <c r="O1092" s="44">
        <f t="shared" si="157"/>
        <v>5404.1</v>
      </c>
      <c r="P1092" s="45">
        <f t="shared" si="153"/>
        <v>53.665342601787486</v>
      </c>
      <c r="Q1092" s="45">
        <f t="shared" si="158"/>
        <v>1.3631963963963964</v>
      </c>
      <c r="S1092" s="51">
        <f t="shared" si="151"/>
        <v>0.94989025358427348</v>
      </c>
    </row>
    <row r="1093" spans="1:20" x14ac:dyDescent="0.25">
      <c r="A1093" s="72">
        <f t="shared" si="152"/>
        <v>41197</v>
      </c>
      <c r="B1093" s="73" t="s">
        <v>67</v>
      </c>
      <c r="C1093" s="73" t="s">
        <v>242</v>
      </c>
      <c r="D1093" s="73" t="s">
        <v>243</v>
      </c>
      <c r="E1093" s="73" t="s">
        <v>265</v>
      </c>
      <c r="F1093" s="73" t="s">
        <v>266</v>
      </c>
      <c r="G1093" s="73" t="s">
        <v>35</v>
      </c>
      <c r="H1093" t="s">
        <v>36</v>
      </c>
      <c r="I1093">
        <v>1006</v>
      </c>
      <c r="J1093" s="43">
        <v>2857</v>
      </c>
      <c r="K1093" s="16">
        <v>0.38</v>
      </c>
      <c r="L1093" s="16">
        <f t="shared" si="154"/>
        <v>28.371400198609731</v>
      </c>
      <c r="M1093" s="16">
        <f t="shared" si="155"/>
        <v>0.72068468468468472</v>
      </c>
      <c r="N1093" s="44">
        <f t="shared" si="156"/>
        <v>382.28000000000003</v>
      </c>
      <c r="O1093" s="44">
        <f t="shared" si="157"/>
        <v>3239.28</v>
      </c>
      <c r="P1093" s="45">
        <f t="shared" si="153"/>
        <v>32.167626613704073</v>
      </c>
      <c r="Q1093" s="45">
        <f t="shared" si="158"/>
        <v>0.81711567567567578</v>
      </c>
      <c r="S1093" s="51">
        <f t="shared" ref="S1093:S1130" si="159">((O1093/O637)-1)*100</f>
        <v>3.7046641722104923E-3</v>
      </c>
    </row>
    <row r="1094" spans="1:20" x14ac:dyDescent="0.25">
      <c r="A1094" s="72">
        <f t="shared" si="152"/>
        <v>41197</v>
      </c>
      <c r="B1094" s="73" t="s">
        <v>67</v>
      </c>
      <c r="C1094" s="73" t="s">
        <v>254</v>
      </c>
      <c r="D1094" s="73" t="s">
        <v>255</v>
      </c>
      <c r="E1094" s="73" t="s">
        <v>267</v>
      </c>
      <c r="F1094" s="73" t="s">
        <v>241</v>
      </c>
      <c r="G1094" s="73" t="s">
        <v>35</v>
      </c>
      <c r="H1094" t="s">
        <v>37</v>
      </c>
      <c r="I1094">
        <v>988</v>
      </c>
      <c r="J1094" s="43">
        <v>3310</v>
      </c>
      <c r="K1094" s="16">
        <v>0.38</v>
      </c>
      <c r="L1094" s="16">
        <f t="shared" si="154"/>
        <v>32.869910625620655</v>
      </c>
      <c r="M1094" s="16">
        <f t="shared" si="155"/>
        <v>0.83495495495495498</v>
      </c>
      <c r="N1094" s="44">
        <f t="shared" si="156"/>
        <v>375.44</v>
      </c>
      <c r="O1094" s="44">
        <f t="shared" si="157"/>
        <v>3685.44</v>
      </c>
      <c r="P1094" s="45">
        <f t="shared" si="153"/>
        <v>36.598212512413106</v>
      </c>
      <c r="Q1094" s="45">
        <f t="shared" si="158"/>
        <v>0.92966054054054059</v>
      </c>
      <c r="S1094" s="51">
        <f t="shared" si="159"/>
        <v>0.81076645330706576</v>
      </c>
    </row>
    <row r="1095" spans="1:20" x14ac:dyDescent="0.25">
      <c r="A1095" s="72">
        <f t="shared" si="152"/>
        <v>41197</v>
      </c>
      <c r="B1095" s="73" t="s">
        <v>67</v>
      </c>
      <c r="C1095" s="73" t="s">
        <v>246</v>
      </c>
      <c r="D1095" s="73" t="s">
        <v>247</v>
      </c>
      <c r="E1095" s="73" t="s">
        <v>240</v>
      </c>
      <c r="F1095" s="73" t="s">
        <v>241</v>
      </c>
      <c r="G1095" s="73" t="s">
        <v>35</v>
      </c>
      <c r="H1095" t="s">
        <v>36</v>
      </c>
      <c r="I1095">
        <v>787</v>
      </c>
      <c r="J1095" s="43">
        <v>3430</v>
      </c>
      <c r="K1095" s="16">
        <v>0.38</v>
      </c>
      <c r="L1095" s="16">
        <f t="shared" si="154"/>
        <v>34.061569016881826</v>
      </c>
      <c r="M1095" s="16">
        <f t="shared" si="155"/>
        <v>0.86522522522522527</v>
      </c>
      <c r="N1095" s="44">
        <f t="shared" si="156"/>
        <v>299.06</v>
      </c>
      <c r="O1095" s="44">
        <f t="shared" si="157"/>
        <v>3729.06</v>
      </c>
      <c r="P1095" s="45">
        <f t="shared" si="153"/>
        <v>37.031380337636541</v>
      </c>
      <c r="Q1095" s="45">
        <f t="shared" si="158"/>
        <v>0.94066378378378379</v>
      </c>
      <c r="S1095" s="51">
        <f t="shared" si="159"/>
        <v>0.42387943942348016</v>
      </c>
    </row>
    <row r="1096" spans="1:20" x14ac:dyDescent="0.25">
      <c r="A1096" s="72">
        <f t="shared" si="152"/>
        <v>41197</v>
      </c>
      <c r="B1096" s="73" t="s">
        <v>67</v>
      </c>
      <c r="C1096" s="73" t="s">
        <v>250</v>
      </c>
      <c r="D1096" s="73" t="s">
        <v>251</v>
      </c>
      <c r="E1096" s="73" t="s">
        <v>283</v>
      </c>
      <c r="F1096" s="73" t="s">
        <v>284</v>
      </c>
      <c r="G1096" s="73" t="s">
        <v>35</v>
      </c>
      <c r="H1096" t="s">
        <v>37</v>
      </c>
      <c r="I1096">
        <v>1836</v>
      </c>
      <c r="J1096" s="43">
        <v>4800</v>
      </c>
      <c r="K1096" s="16">
        <v>0.38</v>
      </c>
      <c r="L1096" s="16">
        <f t="shared" si="154"/>
        <v>47.666335650446868</v>
      </c>
      <c r="M1096" s="16">
        <f t="shared" si="155"/>
        <v>1.2108108108108109</v>
      </c>
      <c r="N1096" s="44">
        <f t="shared" si="156"/>
        <v>697.68000000000006</v>
      </c>
      <c r="O1096" s="44">
        <f t="shared" si="157"/>
        <v>5497.68</v>
      </c>
      <c r="P1096" s="45">
        <f t="shared" si="153"/>
        <v>54.594637537239329</v>
      </c>
      <c r="Q1096" s="45">
        <f t="shared" si="158"/>
        <v>1.3868021621621622</v>
      </c>
      <c r="S1096" s="51">
        <f t="shared" si="159"/>
        <v>1.0120163157314455</v>
      </c>
    </row>
    <row r="1097" spans="1:20" x14ac:dyDescent="0.25">
      <c r="A1097" s="72">
        <f t="shared" si="152"/>
        <v>41197</v>
      </c>
      <c r="B1097" s="73" t="s">
        <v>67</v>
      </c>
      <c r="C1097" s="73" t="s">
        <v>256</v>
      </c>
      <c r="D1097" s="73" t="s">
        <v>247</v>
      </c>
      <c r="E1097" s="73" t="s">
        <v>285</v>
      </c>
      <c r="F1097" s="73" t="s">
        <v>264</v>
      </c>
      <c r="G1097" s="73" t="s">
        <v>35</v>
      </c>
      <c r="H1097" t="s">
        <v>37</v>
      </c>
      <c r="I1097">
        <v>1899</v>
      </c>
      <c r="J1097" s="43">
        <v>4200</v>
      </c>
      <c r="K1097" s="16">
        <v>0.38</v>
      </c>
      <c r="L1097" s="16">
        <f t="shared" si="154"/>
        <v>41.708043694141011</v>
      </c>
      <c r="M1097" s="16">
        <f t="shared" si="155"/>
        <v>1.0594594594594595</v>
      </c>
      <c r="N1097" s="44">
        <f t="shared" si="156"/>
        <v>721.62</v>
      </c>
      <c r="O1097" s="44">
        <f t="shared" si="157"/>
        <v>4921.62</v>
      </c>
      <c r="P1097" s="45">
        <f t="shared" si="153"/>
        <v>48.874081429990071</v>
      </c>
      <c r="Q1097" s="45">
        <f t="shared" si="158"/>
        <v>1.2414897297297298</v>
      </c>
      <c r="S1097" s="51">
        <f t="shared" si="159"/>
        <v>1.1711017236594623</v>
      </c>
    </row>
    <row r="1098" spans="1:20" x14ac:dyDescent="0.25">
      <c r="A1098" s="72">
        <f t="shared" si="152"/>
        <v>41197</v>
      </c>
      <c r="B1098" s="73" t="s">
        <v>18</v>
      </c>
      <c r="C1098" s="73" t="s">
        <v>238</v>
      </c>
      <c r="D1098" s="73" t="s">
        <v>239</v>
      </c>
      <c r="E1098" s="73" t="s">
        <v>283</v>
      </c>
      <c r="F1098" s="73" t="s">
        <v>284</v>
      </c>
      <c r="G1098" s="73" t="s">
        <v>35</v>
      </c>
      <c r="H1098" t="s">
        <v>37</v>
      </c>
      <c r="I1098">
        <v>1695</v>
      </c>
      <c r="J1098" s="43">
        <v>5340</v>
      </c>
      <c r="K1098" s="16">
        <v>0.38</v>
      </c>
      <c r="L1098" s="16">
        <f t="shared" si="154"/>
        <v>53.028798411122146</v>
      </c>
      <c r="M1098" s="16">
        <f t="shared" si="155"/>
        <v>1.4432432432432432</v>
      </c>
      <c r="N1098" s="44">
        <f t="shared" si="156"/>
        <v>644.1</v>
      </c>
      <c r="O1098" s="44">
        <f t="shared" si="157"/>
        <v>5984.1</v>
      </c>
      <c r="P1098" s="45">
        <f t="shared" si="153"/>
        <v>59.425024826216486</v>
      </c>
      <c r="Q1098" s="45">
        <f t="shared" si="158"/>
        <v>1.6173243243243245</v>
      </c>
      <c r="S1098" s="51">
        <f t="shared" si="159"/>
        <v>6.2281986419917557</v>
      </c>
    </row>
    <row r="1099" spans="1:20" x14ac:dyDescent="0.25">
      <c r="A1099" s="72">
        <f t="shared" si="152"/>
        <v>41197</v>
      </c>
      <c r="B1099" s="73" t="s">
        <v>18</v>
      </c>
      <c r="C1099" s="73" t="s">
        <v>250</v>
      </c>
      <c r="D1099" s="73" t="s">
        <v>251</v>
      </c>
      <c r="E1099" s="73" t="s">
        <v>279</v>
      </c>
      <c r="F1099" s="73" t="s">
        <v>280</v>
      </c>
      <c r="G1099" s="73" t="s">
        <v>35</v>
      </c>
      <c r="H1099" t="s">
        <v>37</v>
      </c>
      <c r="I1099">
        <v>1851</v>
      </c>
      <c r="J1099" s="43">
        <v>5330</v>
      </c>
      <c r="K1099" s="16">
        <v>0.38</v>
      </c>
      <c r="L1099" s="16">
        <f t="shared" si="154"/>
        <v>52.929493545183711</v>
      </c>
      <c r="M1099" s="16">
        <f t="shared" si="155"/>
        <v>1.4405405405405405</v>
      </c>
      <c r="N1099" s="44">
        <f t="shared" si="156"/>
        <v>703.38</v>
      </c>
      <c r="O1099" s="44">
        <f t="shared" si="157"/>
        <v>6033.38</v>
      </c>
      <c r="P1099" s="45">
        <f t="shared" si="153"/>
        <v>59.914399205561075</v>
      </c>
      <c r="Q1099" s="45">
        <f t="shared" si="158"/>
        <v>1.6306432432432432</v>
      </c>
      <c r="S1099" s="51">
        <f t="shared" si="159"/>
        <v>6.2617011720985882</v>
      </c>
    </row>
    <row r="1100" spans="1:20" x14ac:dyDescent="0.25">
      <c r="A1100" s="72">
        <f t="shared" si="152"/>
        <v>41197</v>
      </c>
      <c r="B1100" s="73" t="s">
        <v>18</v>
      </c>
      <c r="C1100" s="73" t="s">
        <v>257</v>
      </c>
      <c r="D1100" s="73" t="s">
        <v>237</v>
      </c>
      <c r="E1100" s="73" t="s">
        <v>283</v>
      </c>
      <c r="F1100" s="73" t="s">
        <v>284</v>
      </c>
      <c r="G1100" s="73" t="s">
        <v>35</v>
      </c>
      <c r="H1100" t="s">
        <v>37</v>
      </c>
      <c r="I1100">
        <v>1507</v>
      </c>
      <c r="J1100" s="43">
        <v>5230</v>
      </c>
      <c r="K1100" s="16">
        <v>0.38</v>
      </c>
      <c r="L1100" s="16">
        <f t="shared" si="154"/>
        <v>51.936444885799403</v>
      </c>
      <c r="M1100" s="16">
        <f t="shared" si="155"/>
        <v>1.4135135135135135</v>
      </c>
      <c r="N1100" s="44">
        <f t="shared" si="156"/>
        <v>572.66</v>
      </c>
      <c r="O1100" s="44">
        <f t="shared" si="157"/>
        <v>5802.66</v>
      </c>
      <c r="P1100" s="45">
        <f t="shared" si="153"/>
        <v>57.623237338629593</v>
      </c>
      <c r="Q1100" s="45">
        <f t="shared" si="158"/>
        <v>1.5682864864864865</v>
      </c>
      <c r="S1100" s="51">
        <f t="shared" si="159"/>
        <v>6.3254816810048631</v>
      </c>
    </row>
    <row r="1101" spans="1:20" x14ac:dyDescent="0.25">
      <c r="A1101" s="72">
        <f t="shared" si="152"/>
        <v>41197</v>
      </c>
      <c r="B1101" s="73" t="s">
        <v>18</v>
      </c>
      <c r="C1101" s="73" t="s">
        <v>256</v>
      </c>
      <c r="D1101" s="73" t="s">
        <v>247</v>
      </c>
      <c r="E1101" s="73" t="s">
        <v>265</v>
      </c>
      <c r="F1101" s="73" t="s">
        <v>266</v>
      </c>
      <c r="G1101" s="73" t="s">
        <v>35</v>
      </c>
      <c r="H1101" t="s">
        <v>36</v>
      </c>
      <c r="I1101">
        <v>1160</v>
      </c>
      <c r="J1101" s="43">
        <v>3870</v>
      </c>
      <c r="K1101" s="16">
        <v>0.38</v>
      </c>
      <c r="L1101" s="16">
        <f t="shared" si="154"/>
        <v>38.43098311817279</v>
      </c>
      <c r="M1101" s="16">
        <f t="shared" si="155"/>
        <v>1.0459459459459459</v>
      </c>
      <c r="N1101" s="44">
        <f t="shared" si="156"/>
        <v>440.8</v>
      </c>
      <c r="O1101" s="44">
        <f t="shared" si="157"/>
        <v>4310.8</v>
      </c>
      <c r="P1101" s="45">
        <f t="shared" si="153"/>
        <v>42.808341608738829</v>
      </c>
      <c r="Q1101" s="45">
        <f t="shared" si="158"/>
        <v>1.1650810810810812</v>
      </c>
      <c r="S1101" s="51">
        <f t="shared" si="159"/>
        <v>4.4384145750557158</v>
      </c>
    </row>
    <row r="1102" spans="1:20" x14ac:dyDescent="0.25">
      <c r="A1102" s="72">
        <f t="shared" si="152"/>
        <v>41197</v>
      </c>
      <c r="B1102" s="73" t="s">
        <v>18</v>
      </c>
      <c r="C1102" s="73" t="s">
        <v>244</v>
      </c>
      <c r="D1102" s="73" t="s">
        <v>245</v>
      </c>
      <c r="E1102" s="73" t="s">
        <v>277</v>
      </c>
      <c r="F1102" s="73" t="s">
        <v>278</v>
      </c>
      <c r="G1102" s="73" t="s">
        <v>35</v>
      </c>
      <c r="H1102" t="s">
        <v>38</v>
      </c>
      <c r="I1102">
        <v>615</v>
      </c>
      <c r="J1102" s="43">
        <v>2750</v>
      </c>
      <c r="K1102" s="16">
        <v>0.5</v>
      </c>
      <c r="L1102" s="16">
        <f t="shared" si="154"/>
        <v>27.308838133068519</v>
      </c>
      <c r="M1102" s="16">
        <f t="shared" si="155"/>
        <v>0.7432432432432432</v>
      </c>
      <c r="N1102" s="44">
        <f t="shared" si="156"/>
        <v>307.5</v>
      </c>
      <c r="O1102" s="44">
        <f t="shared" si="157"/>
        <v>3057.5</v>
      </c>
      <c r="P1102" s="45">
        <f t="shared" si="153"/>
        <v>30.362462760675271</v>
      </c>
      <c r="Q1102" s="45">
        <f t="shared" si="158"/>
        <v>0.8263513513513514</v>
      </c>
      <c r="S1102" s="51">
        <f t="shared" si="159"/>
        <v>3.2572904881714271</v>
      </c>
    </row>
    <row r="1103" spans="1:20" x14ac:dyDescent="0.25">
      <c r="A1103" s="74">
        <f t="shared" si="152"/>
        <v>41197</v>
      </c>
      <c r="B1103" s="75" t="s">
        <v>18</v>
      </c>
      <c r="C1103" s="75" t="s">
        <v>258</v>
      </c>
      <c r="D1103" s="75" t="s">
        <v>255</v>
      </c>
      <c r="E1103" s="75" t="s">
        <v>279</v>
      </c>
      <c r="F1103" s="75" t="s">
        <v>280</v>
      </c>
      <c r="G1103" s="75" t="s">
        <v>35</v>
      </c>
      <c r="H1103" s="76" t="s">
        <v>36</v>
      </c>
      <c r="I1103" s="76">
        <v>1637</v>
      </c>
      <c r="J1103" s="46">
        <v>5195</v>
      </c>
      <c r="K1103" s="78">
        <v>0.38</v>
      </c>
      <c r="L1103" s="78">
        <f t="shared" si="154"/>
        <v>51.588877855014893</v>
      </c>
      <c r="M1103" s="78">
        <f t="shared" si="155"/>
        <v>1.404054054054054</v>
      </c>
      <c r="N1103" s="47">
        <f t="shared" si="156"/>
        <v>622.06000000000006</v>
      </c>
      <c r="O1103" s="47">
        <f t="shared" si="157"/>
        <v>5817.06</v>
      </c>
      <c r="P1103" s="48">
        <f t="shared" si="153"/>
        <v>57.766236345580936</v>
      </c>
      <c r="Q1103" s="48">
        <f t="shared" si="158"/>
        <v>1.5721783783783785</v>
      </c>
      <c r="R1103" s="76"/>
      <c r="S1103" s="53">
        <f t="shared" si="159"/>
        <v>13.851941158510339</v>
      </c>
      <c r="T1103" s="76"/>
    </row>
    <row r="1104" spans="1:20" x14ac:dyDescent="0.25">
      <c r="A1104" s="72">
        <f t="shared" si="152"/>
        <v>41228</v>
      </c>
      <c r="B1104" s="73" t="s">
        <v>0</v>
      </c>
      <c r="C1104" s="73" t="s">
        <v>359</v>
      </c>
      <c r="D1104" s="73" t="s">
        <v>235</v>
      </c>
      <c r="E1104" s="73" t="s">
        <v>260</v>
      </c>
      <c r="F1104" s="73" t="s">
        <v>261</v>
      </c>
      <c r="G1104" s="73" t="s">
        <v>34</v>
      </c>
      <c r="H1104" t="s">
        <v>36</v>
      </c>
      <c r="I1104">
        <v>506</v>
      </c>
      <c r="J1104" s="43">
        <v>3144</v>
      </c>
      <c r="K1104" s="16">
        <v>0.41</v>
      </c>
      <c r="L1104" s="16">
        <f t="shared" si="154"/>
        <v>31.221449851042699</v>
      </c>
      <c r="M1104" s="16">
        <f t="shared" si="155"/>
        <v>0.84972972972972971</v>
      </c>
      <c r="N1104" s="44">
        <f t="shared" si="156"/>
        <v>207.45999999999998</v>
      </c>
      <c r="O1104" s="44">
        <f t="shared" si="157"/>
        <v>3351.46</v>
      </c>
      <c r="P1104" s="45">
        <f t="shared" ref="P1104:P1141" si="160">O1104/100.7</f>
        <v>33.281628599801387</v>
      </c>
      <c r="Q1104" s="45">
        <f t="shared" si="158"/>
        <v>0.90580000000000005</v>
      </c>
      <c r="R1104" s="17"/>
      <c r="S1104" s="51">
        <f t="shared" si="159"/>
        <v>5.7543151052349195</v>
      </c>
    </row>
    <row r="1105" spans="1:19" x14ac:dyDescent="0.25">
      <c r="A1105" s="72">
        <f t="shared" si="152"/>
        <v>41228</v>
      </c>
      <c r="B1105" s="73" t="s">
        <v>0</v>
      </c>
      <c r="C1105" s="73" t="s">
        <v>236</v>
      </c>
      <c r="D1105" s="73" t="s">
        <v>237</v>
      </c>
      <c r="E1105" s="73" t="s">
        <v>262</v>
      </c>
      <c r="F1105" s="73" t="s">
        <v>251</v>
      </c>
      <c r="G1105" s="73" t="s">
        <v>34</v>
      </c>
      <c r="H1105" t="s">
        <v>37</v>
      </c>
      <c r="I1105">
        <v>298</v>
      </c>
      <c r="J1105" s="43">
        <v>3445</v>
      </c>
      <c r="K1105" s="16">
        <v>0.41</v>
      </c>
      <c r="L1105" s="16">
        <f t="shared" si="154"/>
        <v>34.210526315789473</v>
      </c>
      <c r="M1105" s="16">
        <f t="shared" si="155"/>
        <v>0.93108108108108112</v>
      </c>
      <c r="N1105" s="44">
        <f t="shared" si="156"/>
        <v>122.17999999999999</v>
      </c>
      <c r="O1105" s="44">
        <f t="shared" si="157"/>
        <v>3567.18</v>
      </c>
      <c r="P1105" s="45">
        <f t="shared" si="160"/>
        <v>35.423833167825222</v>
      </c>
      <c r="Q1105" s="45">
        <f t="shared" si="158"/>
        <v>0.96410270270270271</v>
      </c>
      <c r="R1105" s="17"/>
      <c r="S1105" s="51">
        <f t="shared" si="159"/>
        <v>11.532929788138757</v>
      </c>
    </row>
    <row r="1106" spans="1:19" x14ac:dyDescent="0.25">
      <c r="A1106" s="72">
        <f t="shared" si="152"/>
        <v>41228</v>
      </c>
      <c r="B1106" s="73" t="s">
        <v>0</v>
      </c>
      <c r="C1106" s="73" t="s">
        <v>359</v>
      </c>
      <c r="D1106" s="73" t="s">
        <v>235</v>
      </c>
      <c r="E1106" s="73" t="s">
        <v>263</v>
      </c>
      <c r="F1106" s="73" t="s">
        <v>264</v>
      </c>
      <c r="G1106" s="73" t="s">
        <v>34</v>
      </c>
      <c r="H1106" t="s">
        <v>37</v>
      </c>
      <c r="I1106">
        <v>1530</v>
      </c>
      <c r="J1106" s="43">
        <v>6026</v>
      </c>
      <c r="K1106" s="16">
        <v>0.41</v>
      </c>
      <c r="L1106" s="16">
        <f t="shared" si="154"/>
        <v>59.841112214498509</v>
      </c>
      <c r="M1106" s="16">
        <f t="shared" si="155"/>
        <v>1.6286486486486487</v>
      </c>
      <c r="N1106" s="44">
        <f t="shared" si="156"/>
        <v>627.29999999999995</v>
      </c>
      <c r="O1106" s="44">
        <f t="shared" si="157"/>
        <v>6653.3</v>
      </c>
      <c r="P1106" s="45">
        <f t="shared" si="160"/>
        <v>66.070506454816282</v>
      </c>
      <c r="Q1106" s="45">
        <f t="shared" si="158"/>
        <v>1.7981891891891892</v>
      </c>
      <c r="S1106" s="51">
        <f t="shared" si="159"/>
        <v>6.7911142499438304</v>
      </c>
    </row>
    <row r="1107" spans="1:19" x14ac:dyDescent="0.25">
      <c r="A1107" s="72">
        <f t="shared" si="152"/>
        <v>41228</v>
      </c>
      <c r="B1107" s="73" t="s">
        <v>0</v>
      </c>
      <c r="C1107" s="73" t="s">
        <v>359</v>
      </c>
      <c r="D1107" s="73" t="s">
        <v>235</v>
      </c>
      <c r="E1107" s="73" t="s">
        <v>265</v>
      </c>
      <c r="F1107" s="73" t="s">
        <v>266</v>
      </c>
      <c r="G1107" s="73" t="s">
        <v>34</v>
      </c>
      <c r="H1107" t="s">
        <v>36</v>
      </c>
      <c r="I1107">
        <v>890</v>
      </c>
      <c r="J1107" s="43">
        <v>3645</v>
      </c>
      <c r="K1107" s="16">
        <v>0.41</v>
      </c>
      <c r="L1107" s="16">
        <f t="shared" si="154"/>
        <v>36.196623634558094</v>
      </c>
      <c r="M1107" s="16">
        <f t="shared" si="155"/>
        <v>0.98513513513513518</v>
      </c>
      <c r="N1107" s="44">
        <f t="shared" si="156"/>
        <v>364.9</v>
      </c>
      <c r="O1107" s="44">
        <f t="shared" si="157"/>
        <v>4009.9</v>
      </c>
      <c r="P1107" s="45">
        <f t="shared" si="160"/>
        <v>39.820258192651437</v>
      </c>
      <c r="Q1107" s="45">
        <f t="shared" si="158"/>
        <v>1.0837567567567568</v>
      </c>
      <c r="S1107" s="51">
        <f t="shared" si="159"/>
        <v>5.4265807808597355</v>
      </c>
    </row>
    <row r="1108" spans="1:19" x14ac:dyDescent="0.25">
      <c r="A1108" s="72">
        <f t="shared" si="152"/>
        <v>41228</v>
      </c>
      <c r="B1108" s="73" t="s">
        <v>0</v>
      </c>
      <c r="C1108" s="73" t="s">
        <v>238</v>
      </c>
      <c r="D1108" s="73" t="s">
        <v>239</v>
      </c>
      <c r="E1108" s="73" t="s">
        <v>267</v>
      </c>
      <c r="F1108" s="73" t="s">
        <v>241</v>
      </c>
      <c r="G1108" s="73" t="s">
        <v>34</v>
      </c>
      <c r="H1108" t="s">
        <v>37</v>
      </c>
      <c r="I1108">
        <v>1256</v>
      </c>
      <c r="J1108" s="43">
        <v>5573</v>
      </c>
      <c r="K1108" s="16">
        <v>0.41</v>
      </c>
      <c r="L1108" s="16">
        <f t="shared" si="154"/>
        <v>55.342601787487588</v>
      </c>
      <c r="M1108" s="16">
        <f t="shared" si="155"/>
        <v>1.5062162162162163</v>
      </c>
      <c r="N1108" s="44">
        <f t="shared" si="156"/>
        <v>514.95999999999992</v>
      </c>
      <c r="O1108" s="44">
        <f t="shared" si="157"/>
        <v>6087.96</v>
      </c>
      <c r="P1108" s="45">
        <f t="shared" si="160"/>
        <v>60.456405163853027</v>
      </c>
      <c r="Q1108" s="45">
        <f t="shared" si="158"/>
        <v>1.6453945945945947</v>
      </c>
      <c r="S1108" s="51">
        <f t="shared" si="159"/>
        <v>4.2987541630689519</v>
      </c>
    </row>
    <row r="1109" spans="1:19" x14ac:dyDescent="0.25">
      <c r="A1109" s="72">
        <f t="shared" si="152"/>
        <v>41228</v>
      </c>
      <c r="B1109" s="73" t="s">
        <v>0</v>
      </c>
      <c r="C1109" s="73" t="s">
        <v>358</v>
      </c>
      <c r="D1109" s="73" t="s">
        <v>235</v>
      </c>
      <c r="E1109" s="73" t="s">
        <v>267</v>
      </c>
      <c r="F1109" s="73" t="s">
        <v>241</v>
      </c>
      <c r="G1109" s="73" t="s">
        <v>34</v>
      </c>
      <c r="H1109" t="s">
        <v>36</v>
      </c>
      <c r="I1109">
        <v>975</v>
      </c>
      <c r="J1109" s="43">
        <v>3912</v>
      </c>
      <c r="K1109" s="16">
        <v>0.41</v>
      </c>
      <c r="L1109" s="16">
        <f t="shared" si="154"/>
        <v>38.848063555114202</v>
      </c>
      <c r="M1109" s="16">
        <f t="shared" si="155"/>
        <v>1.0572972972972974</v>
      </c>
      <c r="N1109" s="44">
        <f t="shared" si="156"/>
        <v>399.75</v>
      </c>
      <c r="O1109" s="44">
        <f t="shared" si="157"/>
        <v>4311.75</v>
      </c>
      <c r="P1109" s="45">
        <f t="shared" si="160"/>
        <v>42.817775571002976</v>
      </c>
      <c r="Q1109" s="45">
        <f t="shared" si="158"/>
        <v>1.1653378378378378</v>
      </c>
      <c r="S1109" s="51">
        <f t="shared" si="159"/>
        <v>5.1325815300213407</v>
      </c>
    </row>
    <row r="1110" spans="1:19" x14ac:dyDescent="0.25">
      <c r="A1110" s="72">
        <f t="shared" si="152"/>
        <v>41228</v>
      </c>
      <c r="B1110" s="73" t="s">
        <v>0</v>
      </c>
      <c r="C1110" s="73" t="s">
        <v>240</v>
      </c>
      <c r="D1110" s="73" t="s">
        <v>241</v>
      </c>
      <c r="E1110" s="73" t="s">
        <v>263</v>
      </c>
      <c r="F1110" s="73" t="s">
        <v>264</v>
      </c>
      <c r="G1110" s="73" t="s">
        <v>34</v>
      </c>
      <c r="H1110" t="s">
        <v>36</v>
      </c>
      <c r="I1110">
        <v>1357</v>
      </c>
      <c r="J1110" s="43">
        <v>4112</v>
      </c>
      <c r="K1110" s="16">
        <v>0.41</v>
      </c>
      <c r="L1110" s="16">
        <f t="shared" si="154"/>
        <v>40.834160873882816</v>
      </c>
      <c r="M1110" s="16">
        <f t="shared" si="155"/>
        <v>1.1113513513513513</v>
      </c>
      <c r="N1110" s="44">
        <f t="shared" si="156"/>
        <v>556.37</v>
      </c>
      <c r="O1110" s="44">
        <f t="shared" si="157"/>
        <v>4668.37</v>
      </c>
      <c r="P1110" s="45">
        <f t="shared" si="160"/>
        <v>46.359185700099303</v>
      </c>
      <c r="Q1110" s="45">
        <f t="shared" si="158"/>
        <v>1.2617216216216216</v>
      </c>
      <c r="S1110" s="51">
        <f t="shared" si="159"/>
        <v>5.2869337723700172</v>
      </c>
    </row>
    <row r="1111" spans="1:19" x14ac:dyDescent="0.25">
      <c r="A1111" s="72">
        <f t="shared" si="152"/>
        <v>41228</v>
      </c>
      <c r="B1111" s="73" t="s">
        <v>67</v>
      </c>
      <c r="C1111" s="73" t="s">
        <v>242</v>
      </c>
      <c r="D1111" s="73" t="s">
        <v>243</v>
      </c>
      <c r="E1111" s="73" t="s">
        <v>265</v>
      </c>
      <c r="F1111" s="73" t="s">
        <v>266</v>
      </c>
      <c r="G1111" s="73" t="s">
        <v>34</v>
      </c>
      <c r="H1111" t="s">
        <v>36</v>
      </c>
      <c r="I1111">
        <v>1006</v>
      </c>
      <c r="J1111" s="43">
        <v>3110</v>
      </c>
      <c r="K1111" s="16">
        <v>0.41</v>
      </c>
      <c r="L1111" s="16">
        <f t="shared" si="154"/>
        <v>30.883813306852034</v>
      </c>
      <c r="M1111" s="16">
        <f t="shared" si="155"/>
        <v>0.78450450450450449</v>
      </c>
      <c r="N1111" s="44">
        <f t="shared" si="156"/>
        <v>412.46</v>
      </c>
      <c r="O1111" s="44">
        <f t="shared" si="157"/>
        <v>3522.46</v>
      </c>
      <c r="P1111" s="45">
        <f t="shared" si="160"/>
        <v>34.97974180734856</v>
      </c>
      <c r="Q1111" s="45">
        <f t="shared" si="158"/>
        <v>0.88854846846846847</v>
      </c>
      <c r="S1111" s="51">
        <f t="shared" si="159"/>
        <v>3.1738964880934972</v>
      </c>
    </row>
    <row r="1112" spans="1:19" x14ac:dyDescent="0.25">
      <c r="A1112" s="72">
        <f t="shared" si="152"/>
        <v>41228</v>
      </c>
      <c r="B1112" s="73" t="s">
        <v>67</v>
      </c>
      <c r="C1112" s="73" t="s">
        <v>244</v>
      </c>
      <c r="D1112" s="73" t="s">
        <v>245</v>
      </c>
      <c r="E1112" s="73" t="s">
        <v>268</v>
      </c>
      <c r="F1112" s="73" t="s">
        <v>269</v>
      </c>
      <c r="G1112" s="73" t="s">
        <v>34</v>
      </c>
      <c r="H1112" t="s">
        <v>38</v>
      </c>
      <c r="I1112">
        <v>866</v>
      </c>
      <c r="J1112" s="43">
        <v>4508</v>
      </c>
      <c r="K1112" s="16">
        <v>0.54</v>
      </c>
      <c r="L1112" s="16">
        <f t="shared" si="154"/>
        <v>44.766633565044685</v>
      </c>
      <c r="M1112" s="16">
        <f t="shared" si="155"/>
        <v>1.1371531531531531</v>
      </c>
      <c r="N1112" s="44">
        <f t="shared" si="156"/>
        <v>467.64000000000004</v>
      </c>
      <c r="O1112" s="44">
        <f t="shared" si="157"/>
        <v>4975.6400000000003</v>
      </c>
      <c r="P1112" s="45">
        <f t="shared" si="160"/>
        <v>49.410526315789475</v>
      </c>
      <c r="Q1112" s="45">
        <f t="shared" si="158"/>
        <v>1.2551163963963965</v>
      </c>
      <c r="S1112" s="51">
        <f t="shared" si="159"/>
        <v>14.63657392474358</v>
      </c>
    </row>
    <row r="1113" spans="1:19" x14ac:dyDescent="0.25">
      <c r="A1113" s="72">
        <f t="shared" si="152"/>
        <v>41228</v>
      </c>
      <c r="B1113" s="73" t="s">
        <v>67</v>
      </c>
      <c r="C1113" s="73" t="s">
        <v>246</v>
      </c>
      <c r="D1113" s="73" t="s">
        <v>247</v>
      </c>
      <c r="E1113" s="73" t="s">
        <v>270</v>
      </c>
      <c r="F1113" s="73" t="s">
        <v>247</v>
      </c>
      <c r="G1113" s="73" t="s">
        <v>34</v>
      </c>
      <c r="H1113" t="s">
        <v>36</v>
      </c>
      <c r="I1113">
        <v>213</v>
      </c>
      <c r="J1113" s="43">
        <v>2006</v>
      </c>
      <c r="K1113" s="16">
        <v>0.41</v>
      </c>
      <c r="L1113" s="16">
        <f t="shared" si="154"/>
        <v>19.920556107249254</v>
      </c>
      <c r="M1113" s="16">
        <f t="shared" si="155"/>
        <v>0.50601801801801805</v>
      </c>
      <c r="N1113" s="44">
        <f t="shared" si="156"/>
        <v>87.33</v>
      </c>
      <c r="O1113" s="44">
        <f t="shared" si="157"/>
        <v>2093.33</v>
      </c>
      <c r="P1113" s="45">
        <f t="shared" si="160"/>
        <v>20.787785501489573</v>
      </c>
      <c r="Q1113" s="45">
        <f t="shared" si="158"/>
        <v>0.52804720720720721</v>
      </c>
      <c r="S1113" s="51">
        <f t="shared" si="159"/>
        <v>4.2209554155983264</v>
      </c>
    </row>
    <row r="1114" spans="1:19" x14ac:dyDescent="0.25">
      <c r="A1114" s="72">
        <f t="shared" si="152"/>
        <v>41228</v>
      </c>
      <c r="B1114" s="73" t="s">
        <v>67</v>
      </c>
      <c r="C1114" s="73" t="s">
        <v>248</v>
      </c>
      <c r="D1114" s="73" t="s">
        <v>249</v>
      </c>
      <c r="E1114" s="73" t="s">
        <v>271</v>
      </c>
      <c r="F1114" s="73" t="s">
        <v>272</v>
      </c>
      <c r="G1114" s="73" t="s">
        <v>34</v>
      </c>
      <c r="H1114" t="s">
        <v>38</v>
      </c>
      <c r="I1114">
        <v>650</v>
      </c>
      <c r="J1114" s="43">
        <v>3920</v>
      </c>
      <c r="K1114" s="16">
        <v>0.54</v>
      </c>
      <c r="L1114" s="16">
        <f t="shared" si="154"/>
        <v>38.927507447864947</v>
      </c>
      <c r="M1114" s="16">
        <f t="shared" si="155"/>
        <v>0.98882882882882883</v>
      </c>
      <c r="N1114" s="44">
        <f t="shared" si="156"/>
        <v>351</v>
      </c>
      <c r="O1114" s="44">
        <f t="shared" si="157"/>
        <v>4271</v>
      </c>
      <c r="P1114" s="45">
        <f t="shared" si="160"/>
        <v>42.413108242303871</v>
      </c>
      <c r="Q1114" s="45">
        <f t="shared" si="158"/>
        <v>1.0773693693693693</v>
      </c>
      <c r="S1114" s="51">
        <f t="shared" si="159"/>
        <v>16.059782608695649</v>
      </c>
    </row>
    <row r="1115" spans="1:19" x14ac:dyDescent="0.25">
      <c r="A1115" s="72">
        <f t="shared" si="152"/>
        <v>41228</v>
      </c>
      <c r="B1115" s="73" t="s">
        <v>67</v>
      </c>
      <c r="C1115" s="73" t="s">
        <v>248</v>
      </c>
      <c r="D1115" s="73" t="s">
        <v>249</v>
      </c>
      <c r="E1115" s="73" t="s">
        <v>273</v>
      </c>
      <c r="F1115" s="73" t="s">
        <v>274</v>
      </c>
      <c r="G1115" s="73" t="s">
        <v>34</v>
      </c>
      <c r="H1115" t="s">
        <v>38</v>
      </c>
      <c r="I1115">
        <v>417</v>
      </c>
      <c r="J1115" s="43">
        <v>3354</v>
      </c>
      <c r="K1115" s="16">
        <v>0.54</v>
      </c>
      <c r="L1115" s="16">
        <f t="shared" si="154"/>
        <v>33.306852035749749</v>
      </c>
      <c r="M1115" s="16">
        <f t="shared" si="155"/>
        <v>0.84605405405405409</v>
      </c>
      <c r="N1115" s="44">
        <f t="shared" si="156"/>
        <v>225.18</v>
      </c>
      <c r="O1115" s="44">
        <f t="shared" si="157"/>
        <v>3579.18</v>
      </c>
      <c r="P1115" s="45">
        <f t="shared" si="160"/>
        <v>35.542999006951341</v>
      </c>
      <c r="Q1115" s="45">
        <f t="shared" si="158"/>
        <v>0.90285621621621615</v>
      </c>
      <c r="S1115" s="51">
        <f t="shared" si="159"/>
        <v>18.327040947891106</v>
      </c>
    </row>
    <row r="1116" spans="1:19" x14ac:dyDescent="0.25">
      <c r="A1116" s="72">
        <f t="shared" si="152"/>
        <v>41228</v>
      </c>
      <c r="B1116" s="73" t="s">
        <v>67</v>
      </c>
      <c r="C1116" s="73" t="s">
        <v>246</v>
      </c>
      <c r="D1116" s="73" t="s">
        <v>247</v>
      </c>
      <c r="E1116" s="73" t="s">
        <v>275</v>
      </c>
      <c r="F1116" s="73" t="s">
        <v>276</v>
      </c>
      <c r="G1116" s="73" t="s">
        <v>34</v>
      </c>
      <c r="H1116" t="s">
        <v>36</v>
      </c>
      <c r="I1116">
        <v>626</v>
      </c>
      <c r="J1116" s="43">
        <v>3154</v>
      </c>
      <c r="K1116" s="16">
        <v>0.41</v>
      </c>
      <c r="L1116" s="16">
        <f t="shared" si="154"/>
        <v>31.320754716981131</v>
      </c>
      <c r="M1116" s="16">
        <f t="shared" si="155"/>
        <v>0.7956036036036036</v>
      </c>
      <c r="N1116" s="44">
        <f t="shared" si="156"/>
        <v>256.65999999999997</v>
      </c>
      <c r="O1116" s="44">
        <f t="shared" si="157"/>
        <v>3410.66</v>
      </c>
      <c r="P1116" s="45">
        <f t="shared" si="160"/>
        <v>33.869513406156898</v>
      </c>
      <c r="Q1116" s="45">
        <f t="shared" si="158"/>
        <v>0.86034666666666659</v>
      </c>
      <c r="S1116" s="51">
        <f t="shared" si="159"/>
        <v>3.5698885548571146</v>
      </c>
    </row>
    <row r="1117" spans="1:19" x14ac:dyDescent="0.25">
      <c r="A1117" s="72">
        <f t="shared" si="152"/>
        <v>41228</v>
      </c>
      <c r="B1117" s="73" t="s">
        <v>67</v>
      </c>
      <c r="C1117" s="73" t="s">
        <v>246</v>
      </c>
      <c r="D1117" s="73" t="s">
        <v>247</v>
      </c>
      <c r="E1117" s="73" t="s">
        <v>263</v>
      </c>
      <c r="F1117" s="73" t="s">
        <v>264</v>
      </c>
      <c r="G1117" s="73" t="s">
        <v>34</v>
      </c>
      <c r="H1117" t="s">
        <v>36</v>
      </c>
      <c r="I1117">
        <v>1823</v>
      </c>
      <c r="J1117" s="43">
        <v>5065</v>
      </c>
      <c r="K1117" s="16">
        <v>0.41</v>
      </c>
      <c r="L1117" s="16">
        <f t="shared" si="154"/>
        <v>50.297914597815293</v>
      </c>
      <c r="M1117" s="16">
        <f t="shared" si="155"/>
        <v>1.2776576576576577</v>
      </c>
      <c r="N1117" s="44">
        <f t="shared" si="156"/>
        <v>747.43</v>
      </c>
      <c r="O1117" s="44">
        <f t="shared" si="157"/>
        <v>5812.43</v>
      </c>
      <c r="P1117" s="45">
        <f t="shared" si="160"/>
        <v>57.720258192651443</v>
      </c>
      <c r="Q1117" s="45">
        <f t="shared" si="158"/>
        <v>1.4661985585585586</v>
      </c>
      <c r="S1117" s="51">
        <f t="shared" si="159"/>
        <v>3.3679231022309963</v>
      </c>
    </row>
    <row r="1118" spans="1:19" x14ac:dyDescent="0.25">
      <c r="A1118" s="72">
        <f t="shared" si="152"/>
        <v>41228</v>
      </c>
      <c r="B1118" s="73" t="s">
        <v>18</v>
      </c>
      <c r="C1118" s="73" t="s">
        <v>250</v>
      </c>
      <c r="D1118" s="73" t="s">
        <v>251</v>
      </c>
      <c r="E1118" s="73" t="s">
        <v>265</v>
      </c>
      <c r="F1118" s="73" t="s">
        <v>266</v>
      </c>
      <c r="G1118" s="73" t="s">
        <v>34</v>
      </c>
      <c r="H1118" t="s">
        <v>39</v>
      </c>
      <c r="I1118">
        <v>1295</v>
      </c>
      <c r="J1118" s="43">
        <v>3369</v>
      </c>
      <c r="K1118" s="16">
        <v>0.3508</v>
      </c>
      <c r="L1118" s="16">
        <f t="shared" si="154"/>
        <v>33.455809334657395</v>
      </c>
      <c r="M1118" s="16">
        <f t="shared" si="155"/>
        <v>0.91054054054054057</v>
      </c>
      <c r="N1118" s="44">
        <f t="shared" si="156"/>
        <v>454.286</v>
      </c>
      <c r="O1118" s="44">
        <f t="shared" si="157"/>
        <v>3823.2860000000001</v>
      </c>
      <c r="P1118" s="45">
        <f t="shared" si="160"/>
        <v>37.967090367428007</v>
      </c>
      <c r="Q1118" s="45">
        <f t="shared" si="158"/>
        <v>1.0333205405405406</v>
      </c>
      <c r="S1118" s="51">
        <f t="shared" si="159"/>
        <v>2.3307339934505844</v>
      </c>
    </row>
    <row r="1119" spans="1:19" x14ac:dyDescent="0.25">
      <c r="A1119" s="72">
        <f t="shared" si="152"/>
        <v>41228</v>
      </c>
      <c r="B1119" s="73" t="s">
        <v>18</v>
      </c>
      <c r="C1119" s="73" t="s">
        <v>244</v>
      </c>
      <c r="D1119" s="73" t="s">
        <v>245</v>
      </c>
      <c r="E1119" s="73" t="s">
        <v>277</v>
      </c>
      <c r="F1119" s="73" t="s">
        <v>278</v>
      </c>
      <c r="G1119" s="73" t="s">
        <v>34</v>
      </c>
      <c r="H1119" t="s">
        <v>38</v>
      </c>
      <c r="I1119">
        <v>615</v>
      </c>
      <c r="J1119" s="43">
        <v>3575</v>
      </c>
      <c r="K1119" s="16">
        <v>0.54</v>
      </c>
      <c r="L1119" s="16">
        <f t="shared" si="154"/>
        <v>35.501489572989072</v>
      </c>
      <c r="M1119" s="16">
        <f t="shared" si="155"/>
        <v>0.96621621621621623</v>
      </c>
      <c r="N1119" s="44">
        <f t="shared" si="156"/>
        <v>332.1</v>
      </c>
      <c r="O1119" s="44">
        <f t="shared" si="157"/>
        <v>3907.1</v>
      </c>
      <c r="P1119" s="45">
        <f t="shared" si="160"/>
        <v>38.799404170804365</v>
      </c>
      <c r="Q1119" s="45">
        <f t="shared" si="158"/>
        <v>1.055972972972973</v>
      </c>
      <c r="S1119" s="51">
        <f t="shared" si="159"/>
        <v>3.3651683906981589</v>
      </c>
    </row>
    <row r="1120" spans="1:19" x14ac:dyDescent="0.25">
      <c r="A1120" s="72">
        <f t="shared" si="152"/>
        <v>41228</v>
      </c>
      <c r="B1120" s="73" t="s">
        <v>18</v>
      </c>
      <c r="C1120" s="73" t="s">
        <v>248</v>
      </c>
      <c r="D1120" s="73" t="s">
        <v>249</v>
      </c>
      <c r="E1120" s="73" t="s">
        <v>268</v>
      </c>
      <c r="F1120" s="73" t="s">
        <v>269</v>
      </c>
      <c r="G1120" s="73" t="s">
        <v>34</v>
      </c>
      <c r="H1120" t="s">
        <v>38</v>
      </c>
      <c r="I1120">
        <v>872</v>
      </c>
      <c r="J1120" s="43">
        <v>4578</v>
      </c>
      <c r="K1120" s="16">
        <v>0.54</v>
      </c>
      <c r="L1120" s="16">
        <f t="shared" si="154"/>
        <v>45.4617676266137</v>
      </c>
      <c r="M1120" s="16">
        <f t="shared" si="155"/>
        <v>1.2372972972972973</v>
      </c>
      <c r="N1120" s="44">
        <f t="shared" si="156"/>
        <v>470.88000000000005</v>
      </c>
      <c r="O1120" s="44">
        <f t="shared" si="157"/>
        <v>5048.88</v>
      </c>
      <c r="P1120" s="45">
        <f t="shared" si="160"/>
        <v>50.137835153922545</v>
      </c>
      <c r="Q1120" s="45">
        <f t="shared" si="158"/>
        <v>1.3645621621621622</v>
      </c>
      <c r="S1120" s="51">
        <f t="shared" si="159"/>
        <v>4.0122617487824863</v>
      </c>
    </row>
    <row r="1121" spans="1:19" x14ac:dyDescent="0.25">
      <c r="A1121" s="72">
        <f t="shared" si="152"/>
        <v>41228</v>
      </c>
      <c r="B1121" s="73" t="s">
        <v>18</v>
      </c>
      <c r="C1121" s="73" t="s">
        <v>248</v>
      </c>
      <c r="D1121" s="73" t="s">
        <v>249</v>
      </c>
      <c r="E1121" s="73" t="s">
        <v>277</v>
      </c>
      <c r="F1121" s="73" t="s">
        <v>278</v>
      </c>
      <c r="G1121" s="73" t="s">
        <v>34</v>
      </c>
      <c r="H1121" t="s">
        <v>38</v>
      </c>
      <c r="I1121">
        <v>417</v>
      </c>
      <c r="J1121" s="43">
        <v>3267</v>
      </c>
      <c r="K1121" s="16">
        <v>0.54</v>
      </c>
      <c r="L1121" s="16">
        <f t="shared" si="154"/>
        <v>32.442899702085398</v>
      </c>
      <c r="M1121" s="16">
        <f t="shared" si="155"/>
        <v>0.88297297297297295</v>
      </c>
      <c r="N1121" s="44">
        <f t="shared" si="156"/>
        <v>225.18</v>
      </c>
      <c r="O1121" s="44">
        <f t="shared" si="157"/>
        <v>3492.18</v>
      </c>
      <c r="P1121" s="45">
        <f t="shared" si="160"/>
        <v>34.67904667328699</v>
      </c>
      <c r="Q1121" s="45">
        <f t="shared" si="158"/>
        <v>0.94383243243243242</v>
      </c>
      <c r="S1121" s="51">
        <f t="shared" si="159"/>
        <v>3.2938754503345269</v>
      </c>
    </row>
    <row r="1122" spans="1:19" x14ac:dyDescent="0.25">
      <c r="A1122" s="72">
        <f t="shared" si="152"/>
        <v>41228</v>
      </c>
      <c r="B1122" s="73" t="s">
        <v>18</v>
      </c>
      <c r="C1122" s="73" t="s">
        <v>242</v>
      </c>
      <c r="D1122" s="73" t="s">
        <v>243</v>
      </c>
      <c r="E1122" s="73" t="s">
        <v>265</v>
      </c>
      <c r="F1122" s="73" t="s">
        <v>266</v>
      </c>
      <c r="G1122" s="73" t="s">
        <v>34</v>
      </c>
      <c r="H1122" t="s">
        <v>36</v>
      </c>
      <c r="I1122">
        <v>1006</v>
      </c>
      <c r="J1122" s="43">
        <v>3599</v>
      </c>
      <c r="K1122" s="16">
        <v>0.41</v>
      </c>
      <c r="L1122" s="16">
        <f t="shared" si="154"/>
        <v>35.73982125124131</v>
      </c>
      <c r="M1122" s="16">
        <f t="shared" si="155"/>
        <v>0.97270270270270265</v>
      </c>
      <c r="N1122" s="44">
        <f t="shared" si="156"/>
        <v>412.46</v>
      </c>
      <c r="O1122" s="44">
        <f t="shared" si="157"/>
        <v>4011.46</v>
      </c>
      <c r="P1122" s="45">
        <f t="shared" si="160"/>
        <v>39.835749751737836</v>
      </c>
      <c r="Q1122" s="45">
        <f t="shared" si="158"/>
        <v>1.0841783783783785</v>
      </c>
      <c r="S1122" s="51">
        <f t="shared" si="159"/>
        <v>6.7417045847635748</v>
      </c>
    </row>
    <row r="1123" spans="1:19" x14ac:dyDescent="0.25">
      <c r="A1123" s="72">
        <f t="shared" si="152"/>
        <v>41228</v>
      </c>
      <c r="B1123" s="73" t="s">
        <v>0</v>
      </c>
      <c r="C1123" s="73" t="s">
        <v>252</v>
      </c>
      <c r="D1123" s="73" t="s">
        <v>117</v>
      </c>
      <c r="E1123" s="73" t="s">
        <v>279</v>
      </c>
      <c r="F1123" s="73" t="s">
        <v>280</v>
      </c>
      <c r="G1123" s="73" t="s">
        <v>35</v>
      </c>
      <c r="H1123" t="s">
        <v>37</v>
      </c>
      <c r="I1123">
        <v>880</v>
      </c>
      <c r="J1123" s="43">
        <v>3481</v>
      </c>
      <c r="K1123" s="16">
        <v>0.41</v>
      </c>
      <c r="L1123" s="16">
        <f t="shared" si="154"/>
        <v>34.568023833167821</v>
      </c>
      <c r="M1123" s="16">
        <f t="shared" si="155"/>
        <v>0.94081081081081086</v>
      </c>
      <c r="N1123" s="44">
        <f t="shared" si="156"/>
        <v>360.79999999999995</v>
      </c>
      <c r="O1123" s="44">
        <f t="shared" si="157"/>
        <v>3841.8</v>
      </c>
      <c r="P1123" s="45">
        <f t="shared" si="160"/>
        <v>38.150943396226417</v>
      </c>
      <c r="Q1123" s="45">
        <f t="shared" si="158"/>
        <v>1.0383243243243243</v>
      </c>
      <c r="S1123" s="51">
        <f t="shared" si="159"/>
        <v>8.5806342207902517</v>
      </c>
    </row>
    <row r="1124" spans="1:19" x14ac:dyDescent="0.25">
      <c r="A1124" s="72">
        <f t="shared" si="152"/>
        <v>41228</v>
      </c>
      <c r="B1124" s="73" t="s">
        <v>0</v>
      </c>
      <c r="C1124" s="73" t="s">
        <v>359</v>
      </c>
      <c r="D1124" s="73" t="s">
        <v>235</v>
      </c>
      <c r="E1124" s="73" t="s">
        <v>267</v>
      </c>
      <c r="F1124" s="73" t="s">
        <v>241</v>
      </c>
      <c r="G1124" s="73" t="s">
        <v>35</v>
      </c>
      <c r="H1124" t="s">
        <v>37</v>
      </c>
      <c r="I1124">
        <v>685</v>
      </c>
      <c r="J1124" s="43">
        <v>3634</v>
      </c>
      <c r="K1124" s="16">
        <v>0.41</v>
      </c>
      <c r="L1124" s="16">
        <f t="shared" si="154"/>
        <v>36.08738828202582</v>
      </c>
      <c r="M1124" s="16">
        <f t="shared" si="155"/>
        <v>0.98216216216216212</v>
      </c>
      <c r="N1124" s="44">
        <f t="shared" si="156"/>
        <v>280.84999999999997</v>
      </c>
      <c r="O1124" s="44">
        <f t="shared" si="157"/>
        <v>3914.85</v>
      </c>
      <c r="P1124" s="45">
        <f t="shared" si="160"/>
        <v>38.87636544190665</v>
      </c>
      <c r="Q1124" s="45">
        <f t="shared" si="158"/>
        <v>1.0580675675675675</v>
      </c>
      <c r="S1124" s="51">
        <f t="shared" si="159"/>
        <v>15.930291095383332</v>
      </c>
    </row>
    <row r="1125" spans="1:19" x14ac:dyDescent="0.25">
      <c r="A1125" s="72">
        <f t="shared" si="152"/>
        <v>41228</v>
      </c>
      <c r="B1125" s="73" t="s">
        <v>0</v>
      </c>
      <c r="C1125" s="73" t="s">
        <v>253</v>
      </c>
      <c r="D1125" s="73" t="s">
        <v>243</v>
      </c>
      <c r="E1125" s="73" t="s">
        <v>281</v>
      </c>
      <c r="F1125" s="73" t="s">
        <v>282</v>
      </c>
      <c r="G1125" s="73" t="s">
        <v>35</v>
      </c>
      <c r="H1125" t="s">
        <v>38</v>
      </c>
      <c r="I1125">
        <v>812</v>
      </c>
      <c r="J1125" s="43">
        <v>3771</v>
      </c>
      <c r="K1125" s="16">
        <v>0.54</v>
      </c>
      <c r="L1125" s="16">
        <f t="shared" si="154"/>
        <v>37.447864945382321</v>
      </c>
      <c r="M1125" s="16">
        <f t="shared" si="155"/>
        <v>1.0191891891891891</v>
      </c>
      <c r="N1125" s="44">
        <f t="shared" si="156"/>
        <v>438.48</v>
      </c>
      <c r="O1125" s="44">
        <f t="shared" si="157"/>
        <v>4209.4799999999996</v>
      </c>
      <c r="P1125" s="45">
        <f t="shared" si="160"/>
        <v>41.802184707050642</v>
      </c>
      <c r="Q1125" s="45">
        <f t="shared" si="158"/>
        <v>1.1376972972972972</v>
      </c>
      <c r="S1125" s="51">
        <f t="shared" si="159"/>
        <v>4.7519982481112333</v>
      </c>
    </row>
    <row r="1126" spans="1:19" x14ac:dyDescent="0.25">
      <c r="A1126" s="72">
        <f t="shared" si="152"/>
        <v>41228</v>
      </c>
      <c r="B1126" s="73" t="s">
        <v>0</v>
      </c>
      <c r="C1126" s="73" t="s">
        <v>236</v>
      </c>
      <c r="D1126" s="73" t="s">
        <v>237</v>
      </c>
      <c r="E1126" s="73" t="s">
        <v>279</v>
      </c>
      <c r="F1126" s="73" t="s">
        <v>280</v>
      </c>
      <c r="G1126" s="73" t="s">
        <v>35</v>
      </c>
      <c r="H1126" t="s">
        <v>37</v>
      </c>
      <c r="I1126">
        <v>1520</v>
      </c>
      <c r="J1126" s="43">
        <v>4963</v>
      </c>
      <c r="K1126" s="16">
        <v>0.41</v>
      </c>
      <c r="L1126" s="16">
        <f t="shared" si="154"/>
        <v>49.285004965243296</v>
      </c>
      <c r="M1126" s="16">
        <f t="shared" si="155"/>
        <v>1.3413513513513513</v>
      </c>
      <c r="N1126" s="44">
        <f t="shared" si="156"/>
        <v>623.19999999999993</v>
      </c>
      <c r="O1126" s="44">
        <f t="shared" si="157"/>
        <v>5586.2</v>
      </c>
      <c r="P1126" s="45">
        <f t="shared" si="160"/>
        <v>55.473684210526315</v>
      </c>
      <c r="Q1126" s="45">
        <f t="shared" si="158"/>
        <v>1.5097837837837838</v>
      </c>
      <c r="S1126" s="51">
        <f t="shared" si="159"/>
        <v>7.0399325515444033</v>
      </c>
    </row>
    <row r="1127" spans="1:19" x14ac:dyDescent="0.25">
      <c r="A1127" s="72">
        <f t="shared" si="152"/>
        <v>41228</v>
      </c>
      <c r="B1127" s="73" t="s">
        <v>0</v>
      </c>
      <c r="C1127" s="73" t="s">
        <v>236</v>
      </c>
      <c r="D1127" s="73" t="s">
        <v>237</v>
      </c>
      <c r="E1127" s="73" t="s">
        <v>267</v>
      </c>
      <c r="F1127" s="73" t="s">
        <v>241</v>
      </c>
      <c r="G1127" s="73" t="s">
        <v>35</v>
      </c>
      <c r="H1127" t="s">
        <v>37</v>
      </c>
      <c r="I1127">
        <v>1583</v>
      </c>
      <c r="J1127" s="43">
        <v>5984</v>
      </c>
      <c r="K1127" s="16">
        <v>0.41</v>
      </c>
      <c r="L1127" s="16">
        <f t="shared" si="154"/>
        <v>59.424031777557097</v>
      </c>
      <c r="M1127" s="16">
        <f t="shared" si="155"/>
        <v>1.6172972972972972</v>
      </c>
      <c r="N1127" s="44">
        <f t="shared" si="156"/>
        <v>649.03</v>
      </c>
      <c r="O1127" s="44">
        <f t="shared" si="157"/>
        <v>6633.03</v>
      </c>
      <c r="P1127" s="45">
        <f t="shared" si="160"/>
        <v>65.869215491559089</v>
      </c>
      <c r="Q1127" s="45">
        <f t="shared" si="158"/>
        <v>1.7927108108108107</v>
      </c>
      <c r="S1127" s="51">
        <f t="shared" si="159"/>
        <v>5.5673683238848692</v>
      </c>
    </row>
    <row r="1128" spans="1:19" x14ac:dyDescent="0.25">
      <c r="A1128" s="72">
        <f t="shared" si="152"/>
        <v>41228</v>
      </c>
      <c r="B1128" s="73" t="s">
        <v>0</v>
      </c>
      <c r="C1128" s="73" t="s">
        <v>358</v>
      </c>
      <c r="D1128" s="73" t="s">
        <v>235</v>
      </c>
      <c r="E1128" s="73" t="s">
        <v>279</v>
      </c>
      <c r="F1128" s="73" t="s">
        <v>280</v>
      </c>
      <c r="G1128" s="73" t="s">
        <v>35</v>
      </c>
      <c r="H1128" t="s">
        <v>36</v>
      </c>
      <c r="I1128">
        <v>1599</v>
      </c>
      <c r="J1128" s="43">
        <v>4793</v>
      </c>
      <c r="K1128" s="16">
        <v>0.41</v>
      </c>
      <c r="L1128" s="16">
        <f t="shared" si="154"/>
        <v>47.596822244289967</v>
      </c>
      <c r="M1128" s="16">
        <f t="shared" si="155"/>
        <v>1.2954054054054054</v>
      </c>
      <c r="N1128" s="44">
        <f t="shared" si="156"/>
        <v>655.58999999999992</v>
      </c>
      <c r="O1128" s="44">
        <f t="shared" si="157"/>
        <v>5448.59</v>
      </c>
      <c r="P1128" s="45">
        <f t="shared" si="160"/>
        <v>54.107149950347569</v>
      </c>
      <c r="Q1128" s="45">
        <f t="shared" si="158"/>
        <v>1.4725918918918919</v>
      </c>
      <c r="S1128" s="51">
        <f t="shared" si="159"/>
        <v>3.0631874627599753</v>
      </c>
    </row>
    <row r="1129" spans="1:19" x14ac:dyDescent="0.25">
      <c r="A1129" s="72">
        <f t="shared" ref="A1129:A1192" si="161">IF(B1129&lt;&gt;"", DATE(2010, ROUNDUP((ROW(A1129)-1)*(1/38), 0)+5, 15), "")</f>
        <v>41228</v>
      </c>
      <c r="B1129" s="73" t="s">
        <v>67</v>
      </c>
      <c r="C1129" s="73" t="s">
        <v>250</v>
      </c>
      <c r="D1129" s="73" t="s">
        <v>251</v>
      </c>
      <c r="E1129" s="73" t="s">
        <v>279</v>
      </c>
      <c r="F1129" s="73" t="s">
        <v>280</v>
      </c>
      <c r="G1129" s="73" t="s">
        <v>35</v>
      </c>
      <c r="H1129" t="s">
        <v>37</v>
      </c>
      <c r="I1129">
        <v>1851</v>
      </c>
      <c r="J1129" s="43">
        <v>4800</v>
      </c>
      <c r="K1129" s="16">
        <v>0.41</v>
      </c>
      <c r="L1129" s="16">
        <f t="shared" si="154"/>
        <v>47.666335650446868</v>
      </c>
      <c r="M1129" s="16">
        <f t="shared" si="155"/>
        <v>1.2108108108108109</v>
      </c>
      <c r="N1129" s="44">
        <f t="shared" si="156"/>
        <v>758.91</v>
      </c>
      <c r="O1129" s="44">
        <f t="shared" si="157"/>
        <v>5558.91</v>
      </c>
      <c r="P1129" s="45">
        <f t="shared" si="160"/>
        <v>55.202681231380332</v>
      </c>
      <c r="Q1129" s="45">
        <f t="shared" si="158"/>
        <v>1.4022475675675676</v>
      </c>
      <c r="S1129" s="51">
        <f t="shared" si="159"/>
        <v>2.3864779144426418</v>
      </c>
    </row>
    <row r="1130" spans="1:19" x14ac:dyDescent="0.25">
      <c r="A1130" s="72">
        <f t="shared" si="161"/>
        <v>41228</v>
      </c>
      <c r="B1130" s="73" t="s">
        <v>67</v>
      </c>
      <c r="C1130" s="73" t="s">
        <v>238</v>
      </c>
      <c r="D1130" s="73" t="s">
        <v>239</v>
      </c>
      <c r="E1130" s="73" t="s">
        <v>283</v>
      </c>
      <c r="F1130" s="73" t="s">
        <v>284</v>
      </c>
      <c r="G1130" s="73" t="s">
        <v>35</v>
      </c>
      <c r="H1130" t="s">
        <v>37</v>
      </c>
      <c r="I1130">
        <v>1695</v>
      </c>
      <c r="J1130" s="43">
        <v>4760</v>
      </c>
      <c r="K1130" s="16">
        <v>0.41</v>
      </c>
      <c r="L1130" s="16">
        <f t="shared" si="154"/>
        <v>47.269116186693147</v>
      </c>
      <c r="M1130" s="16">
        <f t="shared" si="155"/>
        <v>1.2007207207207207</v>
      </c>
      <c r="N1130" s="44">
        <f t="shared" si="156"/>
        <v>694.94999999999993</v>
      </c>
      <c r="O1130" s="44">
        <f t="shared" si="157"/>
        <v>5454.95</v>
      </c>
      <c r="P1130" s="45">
        <f t="shared" si="160"/>
        <v>54.170307845084409</v>
      </c>
      <c r="Q1130" s="45">
        <f t="shared" si="158"/>
        <v>1.3760234234234234</v>
      </c>
      <c r="S1130" s="51">
        <f t="shared" si="159"/>
        <v>2.2234507055450381</v>
      </c>
    </row>
    <row r="1131" spans="1:19" x14ac:dyDescent="0.25">
      <c r="A1131" s="72">
        <f t="shared" si="161"/>
        <v>41228</v>
      </c>
      <c r="B1131" s="73" t="s">
        <v>67</v>
      </c>
      <c r="C1131" s="73" t="s">
        <v>242</v>
      </c>
      <c r="D1131" s="73" t="s">
        <v>243</v>
      </c>
      <c r="E1131" s="73" t="s">
        <v>265</v>
      </c>
      <c r="F1131" s="73" t="s">
        <v>266</v>
      </c>
      <c r="G1131" s="73" t="s">
        <v>35</v>
      </c>
      <c r="H1131" t="s">
        <v>36</v>
      </c>
      <c r="I1131">
        <v>1006</v>
      </c>
      <c r="J1131" s="43">
        <v>2857</v>
      </c>
      <c r="K1131" s="16">
        <v>0.41</v>
      </c>
      <c r="L1131" s="16">
        <f t="shared" si="154"/>
        <v>28.371400198609731</v>
      </c>
      <c r="M1131" s="16">
        <f t="shared" si="155"/>
        <v>0.72068468468468472</v>
      </c>
      <c r="N1131" s="44">
        <f t="shared" si="156"/>
        <v>412.46</v>
      </c>
      <c r="O1131" s="44">
        <f t="shared" si="157"/>
        <v>3269.46</v>
      </c>
      <c r="P1131" s="45">
        <f t="shared" si="160"/>
        <v>32.467328699106254</v>
      </c>
      <c r="Q1131" s="45">
        <f t="shared" si="158"/>
        <v>0.8247286486486487</v>
      </c>
      <c r="S1131" s="51">
        <f t="shared" ref="S1131:S1168" si="162">((O1131/O675)-1)*100</f>
        <v>1.2498838685701896</v>
      </c>
    </row>
    <row r="1132" spans="1:19" x14ac:dyDescent="0.25">
      <c r="A1132" s="72">
        <f t="shared" si="161"/>
        <v>41228</v>
      </c>
      <c r="B1132" s="73" t="s">
        <v>67</v>
      </c>
      <c r="C1132" s="73" t="s">
        <v>254</v>
      </c>
      <c r="D1132" s="73" t="s">
        <v>255</v>
      </c>
      <c r="E1132" s="73" t="s">
        <v>267</v>
      </c>
      <c r="F1132" s="73" t="s">
        <v>241</v>
      </c>
      <c r="G1132" s="73" t="s">
        <v>35</v>
      </c>
      <c r="H1132" t="s">
        <v>37</v>
      </c>
      <c r="I1132">
        <v>988</v>
      </c>
      <c r="J1132" s="43">
        <v>3310</v>
      </c>
      <c r="K1132" s="16">
        <v>0.41</v>
      </c>
      <c r="L1132" s="16">
        <f t="shared" si="154"/>
        <v>32.869910625620655</v>
      </c>
      <c r="M1132" s="16">
        <f t="shared" si="155"/>
        <v>0.83495495495495498</v>
      </c>
      <c r="N1132" s="44">
        <f t="shared" si="156"/>
        <v>405.08</v>
      </c>
      <c r="O1132" s="44">
        <f t="shared" si="157"/>
        <v>3715.08</v>
      </c>
      <c r="P1132" s="45">
        <f t="shared" si="160"/>
        <v>36.892552135054615</v>
      </c>
      <c r="Q1132" s="45">
        <f t="shared" si="158"/>
        <v>0.93713729729729733</v>
      </c>
      <c r="S1132" s="51">
        <f t="shared" si="162"/>
        <v>1.8969149076227598</v>
      </c>
    </row>
    <row r="1133" spans="1:19" x14ac:dyDescent="0.25">
      <c r="A1133" s="72">
        <f t="shared" si="161"/>
        <v>41228</v>
      </c>
      <c r="B1133" s="73" t="s">
        <v>67</v>
      </c>
      <c r="C1133" s="73" t="s">
        <v>246</v>
      </c>
      <c r="D1133" s="73" t="s">
        <v>247</v>
      </c>
      <c r="E1133" s="73" t="s">
        <v>240</v>
      </c>
      <c r="F1133" s="73" t="s">
        <v>241</v>
      </c>
      <c r="G1133" s="73" t="s">
        <v>35</v>
      </c>
      <c r="H1133" t="s">
        <v>36</v>
      </c>
      <c r="I1133">
        <v>787</v>
      </c>
      <c r="J1133" s="43">
        <v>3430</v>
      </c>
      <c r="K1133" s="16">
        <v>0.41</v>
      </c>
      <c r="L1133" s="16">
        <f t="shared" si="154"/>
        <v>34.061569016881826</v>
      </c>
      <c r="M1133" s="16">
        <f t="shared" si="155"/>
        <v>0.86522522522522527</v>
      </c>
      <c r="N1133" s="44">
        <f t="shared" si="156"/>
        <v>322.66999999999996</v>
      </c>
      <c r="O1133" s="44">
        <f t="shared" si="157"/>
        <v>3752.67</v>
      </c>
      <c r="P1133" s="45">
        <f t="shared" si="160"/>
        <v>37.265839126117179</v>
      </c>
      <c r="Q1133" s="45">
        <f t="shared" si="158"/>
        <v>0.94661945945945947</v>
      </c>
      <c r="S1133" s="51">
        <f t="shared" si="162"/>
        <v>1.2743391490912082</v>
      </c>
    </row>
    <row r="1134" spans="1:19" x14ac:dyDescent="0.25">
      <c r="A1134" s="72">
        <f t="shared" si="161"/>
        <v>41228</v>
      </c>
      <c r="B1134" s="73" t="s">
        <v>67</v>
      </c>
      <c r="C1134" s="73" t="s">
        <v>250</v>
      </c>
      <c r="D1134" s="73" t="s">
        <v>251</v>
      </c>
      <c r="E1134" s="73" t="s">
        <v>283</v>
      </c>
      <c r="F1134" s="73" t="s">
        <v>284</v>
      </c>
      <c r="G1134" s="73" t="s">
        <v>35</v>
      </c>
      <c r="H1134" t="s">
        <v>37</v>
      </c>
      <c r="I1134">
        <v>1836</v>
      </c>
      <c r="J1134" s="43">
        <v>4800</v>
      </c>
      <c r="K1134" s="16">
        <v>0.41</v>
      </c>
      <c r="L1134" s="16">
        <f t="shared" si="154"/>
        <v>47.666335650446868</v>
      </c>
      <c r="M1134" s="16">
        <f t="shared" si="155"/>
        <v>1.2108108108108109</v>
      </c>
      <c r="N1134" s="44">
        <f t="shared" si="156"/>
        <v>752.76</v>
      </c>
      <c r="O1134" s="44">
        <f t="shared" si="157"/>
        <v>5552.76</v>
      </c>
      <c r="P1134" s="45">
        <f t="shared" si="160"/>
        <v>55.141608738828204</v>
      </c>
      <c r="Q1134" s="45">
        <f t="shared" si="158"/>
        <v>1.4006962162162162</v>
      </c>
      <c r="S1134" s="51">
        <f t="shared" si="162"/>
        <v>2.369364187425349</v>
      </c>
    </row>
    <row r="1135" spans="1:19" x14ac:dyDescent="0.25">
      <c r="A1135" s="72">
        <f t="shared" si="161"/>
        <v>41228</v>
      </c>
      <c r="B1135" s="73" t="s">
        <v>67</v>
      </c>
      <c r="C1135" s="73" t="s">
        <v>256</v>
      </c>
      <c r="D1135" s="73" t="s">
        <v>247</v>
      </c>
      <c r="E1135" s="73" t="s">
        <v>285</v>
      </c>
      <c r="F1135" s="73" t="s">
        <v>264</v>
      </c>
      <c r="G1135" s="73" t="s">
        <v>35</v>
      </c>
      <c r="H1135" t="s">
        <v>37</v>
      </c>
      <c r="I1135">
        <v>1899</v>
      </c>
      <c r="J1135" s="43">
        <v>4200</v>
      </c>
      <c r="K1135" s="16">
        <v>0.41</v>
      </c>
      <c r="L1135" s="16">
        <f t="shared" si="154"/>
        <v>41.708043694141011</v>
      </c>
      <c r="M1135" s="16">
        <f t="shared" si="155"/>
        <v>1.0594594594594595</v>
      </c>
      <c r="N1135" s="44">
        <f t="shared" si="156"/>
        <v>778.58999999999992</v>
      </c>
      <c r="O1135" s="44">
        <f t="shared" si="157"/>
        <v>4978.59</v>
      </c>
      <c r="P1135" s="45">
        <f t="shared" si="160"/>
        <v>49.439821251241312</v>
      </c>
      <c r="Q1135" s="45">
        <f t="shared" si="158"/>
        <v>1.2558605405405405</v>
      </c>
      <c r="S1135" s="51">
        <f t="shared" si="162"/>
        <v>2.7432795532497112</v>
      </c>
    </row>
    <row r="1136" spans="1:19" x14ac:dyDescent="0.25">
      <c r="A1136" s="72">
        <f t="shared" si="161"/>
        <v>41228</v>
      </c>
      <c r="B1136" s="73" t="s">
        <v>18</v>
      </c>
      <c r="C1136" s="73" t="s">
        <v>238</v>
      </c>
      <c r="D1136" s="73" t="s">
        <v>239</v>
      </c>
      <c r="E1136" s="73" t="s">
        <v>283</v>
      </c>
      <c r="F1136" s="73" t="s">
        <v>284</v>
      </c>
      <c r="G1136" s="73" t="s">
        <v>35</v>
      </c>
      <c r="H1136" t="s">
        <v>37</v>
      </c>
      <c r="I1136">
        <v>1695</v>
      </c>
      <c r="J1136" s="43">
        <v>5340</v>
      </c>
      <c r="K1136" s="16">
        <v>0.41</v>
      </c>
      <c r="L1136" s="16">
        <f t="shared" si="154"/>
        <v>53.028798411122146</v>
      </c>
      <c r="M1136" s="16">
        <f t="shared" si="155"/>
        <v>1.4432432432432432</v>
      </c>
      <c r="N1136" s="44">
        <f t="shared" si="156"/>
        <v>694.94999999999993</v>
      </c>
      <c r="O1136" s="44">
        <f t="shared" si="157"/>
        <v>6034.95</v>
      </c>
      <c r="P1136" s="45">
        <f t="shared" si="160"/>
        <v>59.929990069513401</v>
      </c>
      <c r="Q1136" s="45">
        <f t="shared" si="158"/>
        <v>1.6310675675675674</v>
      </c>
      <c r="S1136" s="51">
        <f t="shared" si="162"/>
        <v>7.4541958228727001</v>
      </c>
    </row>
    <row r="1137" spans="1:20" x14ac:dyDescent="0.25">
      <c r="A1137" s="72">
        <f t="shared" si="161"/>
        <v>41228</v>
      </c>
      <c r="B1137" s="73" t="s">
        <v>18</v>
      </c>
      <c r="C1137" s="73" t="s">
        <v>250</v>
      </c>
      <c r="D1137" s="73" t="s">
        <v>251</v>
      </c>
      <c r="E1137" s="73" t="s">
        <v>279</v>
      </c>
      <c r="F1137" s="73" t="s">
        <v>280</v>
      </c>
      <c r="G1137" s="73" t="s">
        <v>35</v>
      </c>
      <c r="H1137" t="s">
        <v>37</v>
      </c>
      <c r="I1137">
        <v>1851</v>
      </c>
      <c r="J1137" s="43">
        <v>5330</v>
      </c>
      <c r="K1137" s="16">
        <v>0.41</v>
      </c>
      <c r="L1137" s="16">
        <f t="shared" si="154"/>
        <v>52.929493545183711</v>
      </c>
      <c r="M1137" s="16">
        <f t="shared" si="155"/>
        <v>1.4405405405405405</v>
      </c>
      <c r="N1137" s="44">
        <f t="shared" si="156"/>
        <v>758.91</v>
      </c>
      <c r="O1137" s="44">
        <f t="shared" si="157"/>
        <v>6088.91</v>
      </c>
      <c r="P1137" s="45">
        <f t="shared" si="160"/>
        <v>60.465839126117174</v>
      </c>
      <c r="Q1137" s="45">
        <f t="shared" si="158"/>
        <v>1.6456513513513513</v>
      </c>
      <c r="S1137" s="51">
        <f t="shared" si="162"/>
        <v>7.5904610785003213</v>
      </c>
    </row>
    <row r="1138" spans="1:20" x14ac:dyDescent="0.25">
      <c r="A1138" s="72">
        <f t="shared" si="161"/>
        <v>41228</v>
      </c>
      <c r="B1138" s="73" t="s">
        <v>18</v>
      </c>
      <c r="C1138" s="73" t="s">
        <v>257</v>
      </c>
      <c r="D1138" s="73" t="s">
        <v>237</v>
      </c>
      <c r="E1138" s="73" t="s">
        <v>283</v>
      </c>
      <c r="F1138" s="73" t="s">
        <v>284</v>
      </c>
      <c r="G1138" s="73" t="s">
        <v>35</v>
      </c>
      <c r="H1138" t="s">
        <v>37</v>
      </c>
      <c r="I1138">
        <v>1507</v>
      </c>
      <c r="J1138" s="43">
        <v>5230</v>
      </c>
      <c r="K1138" s="16">
        <v>0.41</v>
      </c>
      <c r="L1138" s="16">
        <f t="shared" si="154"/>
        <v>51.936444885799403</v>
      </c>
      <c r="M1138" s="16">
        <f t="shared" si="155"/>
        <v>1.4135135135135135</v>
      </c>
      <c r="N1138" s="44">
        <f t="shared" si="156"/>
        <v>617.87</v>
      </c>
      <c r="O1138" s="44">
        <f t="shared" si="157"/>
        <v>5847.87</v>
      </c>
      <c r="P1138" s="45">
        <f t="shared" si="160"/>
        <v>58.072194637537237</v>
      </c>
      <c r="Q1138" s="45">
        <f t="shared" si="158"/>
        <v>1.5805054054054053</v>
      </c>
      <c r="S1138" s="51">
        <f t="shared" si="162"/>
        <v>7.4506006563304972</v>
      </c>
    </row>
    <row r="1139" spans="1:20" x14ac:dyDescent="0.25">
      <c r="A1139" s="72">
        <f t="shared" si="161"/>
        <v>41228</v>
      </c>
      <c r="B1139" s="73" t="s">
        <v>18</v>
      </c>
      <c r="C1139" s="73" t="s">
        <v>256</v>
      </c>
      <c r="D1139" s="73" t="s">
        <v>247</v>
      </c>
      <c r="E1139" s="73" t="s">
        <v>265</v>
      </c>
      <c r="F1139" s="73" t="s">
        <v>266</v>
      </c>
      <c r="G1139" s="73" t="s">
        <v>35</v>
      </c>
      <c r="H1139" t="s">
        <v>36</v>
      </c>
      <c r="I1139">
        <v>1160</v>
      </c>
      <c r="J1139" s="43">
        <v>3870</v>
      </c>
      <c r="K1139" s="16">
        <v>0.41</v>
      </c>
      <c r="L1139" s="16">
        <f t="shared" si="154"/>
        <v>38.43098311817279</v>
      </c>
      <c r="M1139" s="16">
        <f t="shared" si="155"/>
        <v>1.0459459459459459</v>
      </c>
      <c r="N1139" s="44">
        <f t="shared" si="156"/>
        <v>475.59999999999997</v>
      </c>
      <c r="O1139" s="44">
        <f t="shared" si="157"/>
        <v>4345.6000000000004</v>
      </c>
      <c r="P1139" s="45">
        <f t="shared" si="160"/>
        <v>43.153922542204569</v>
      </c>
      <c r="Q1139" s="45">
        <f t="shared" si="158"/>
        <v>1.1744864864864866</v>
      </c>
      <c r="S1139" s="51">
        <f t="shared" si="162"/>
        <v>5.5782312925170219</v>
      </c>
    </row>
    <row r="1140" spans="1:20" x14ac:dyDescent="0.25">
      <c r="A1140" s="72">
        <f t="shared" si="161"/>
        <v>41228</v>
      </c>
      <c r="B1140" s="73" t="s">
        <v>18</v>
      </c>
      <c r="C1140" s="73" t="s">
        <v>244</v>
      </c>
      <c r="D1140" s="73" t="s">
        <v>245</v>
      </c>
      <c r="E1140" s="73" t="s">
        <v>277</v>
      </c>
      <c r="F1140" s="73" t="s">
        <v>278</v>
      </c>
      <c r="G1140" s="73" t="s">
        <v>35</v>
      </c>
      <c r="H1140" t="s">
        <v>38</v>
      </c>
      <c r="I1140">
        <v>615</v>
      </c>
      <c r="J1140" s="43">
        <v>2750</v>
      </c>
      <c r="K1140" s="16">
        <v>0.54</v>
      </c>
      <c r="L1140" s="16">
        <f t="shared" si="154"/>
        <v>27.308838133068519</v>
      </c>
      <c r="M1140" s="16">
        <f t="shared" si="155"/>
        <v>0.7432432432432432</v>
      </c>
      <c r="N1140" s="44">
        <f t="shared" si="156"/>
        <v>332.1</v>
      </c>
      <c r="O1140" s="44">
        <f t="shared" si="157"/>
        <v>3082.1</v>
      </c>
      <c r="P1140" s="45">
        <f t="shared" si="160"/>
        <v>30.606752730883812</v>
      </c>
      <c r="Q1140" s="45">
        <f t="shared" si="158"/>
        <v>0.83299999999999996</v>
      </c>
      <c r="S1140" s="51">
        <f t="shared" si="162"/>
        <v>4.3047142035263386</v>
      </c>
    </row>
    <row r="1141" spans="1:20" x14ac:dyDescent="0.25">
      <c r="A1141" s="74">
        <f t="shared" si="161"/>
        <v>41228</v>
      </c>
      <c r="B1141" s="75" t="s">
        <v>18</v>
      </c>
      <c r="C1141" s="75" t="s">
        <v>258</v>
      </c>
      <c r="D1141" s="75" t="s">
        <v>255</v>
      </c>
      <c r="E1141" s="75" t="s">
        <v>279</v>
      </c>
      <c r="F1141" s="75" t="s">
        <v>280</v>
      </c>
      <c r="G1141" s="75" t="s">
        <v>35</v>
      </c>
      <c r="H1141" s="76" t="s">
        <v>36</v>
      </c>
      <c r="I1141" s="76">
        <v>1637</v>
      </c>
      <c r="J1141" s="46">
        <v>4960</v>
      </c>
      <c r="K1141" s="78">
        <v>0.41</v>
      </c>
      <c r="L1141" s="78">
        <f t="shared" si="154"/>
        <v>49.255213505461768</v>
      </c>
      <c r="M1141" s="78">
        <f t="shared" si="155"/>
        <v>1.3405405405405406</v>
      </c>
      <c r="N1141" s="47">
        <f t="shared" si="156"/>
        <v>671.17</v>
      </c>
      <c r="O1141" s="47">
        <f t="shared" si="157"/>
        <v>5631.17</v>
      </c>
      <c r="P1141" s="48">
        <f t="shared" si="160"/>
        <v>55.920258192651438</v>
      </c>
      <c r="Q1141" s="48">
        <f t="shared" si="158"/>
        <v>1.5219378378378379</v>
      </c>
      <c r="R1141" s="76"/>
      <c r="S1141" s="53">
        <f t="shared" si="162"/>
        <v>10.567941958982519</v>
      </c>
      <c r="T1141" s="76"/>
    </row>
    <row r="1142" spans="1:20" x14ac:dyDescent="0.25">
      <c r="A1142" s="72">
        <f t="shared" si="161"/>
        <v>41258</v>
      </c>
      <c r="B1142" s="73" t="s">
        <v>0</v>
      </c>
      <c r="C1142" s="73" t="s">
        <v>359</v>
      </c>
      <c r="D1142" s="73" t="s">
        <v>235</v>
      </c>
      <c r="E1142" s="73" t="s">
        <v>260</v>
      </c>
      <c r="F1142" s="73" t="s">
        <v>261</v>
      </c>
      <c r="G1142" s="73" t="s">
        <v>34</v>
      </c>
      <c r="H1142" t="s">
        <v>36</v>
      </c>
      <c r="I1142">
        <v>506</v>
      </c>
      <c r="J1142" s="43">
        <v>3144</v>
      </c>
      <c r="K1142" s="16">
        <v>0.4</v>
      </c>
      <c r="L1142" s="16">
        <f t="shared" si="154"/>
        <v>31.221449851042699</v>
      </c>
      <c r="M1142" s="16">
        <f t="shared" si="155"/>
        <v>0.84972972972972971</v>
      </c>
      <c r="N1142" s="44">
        <f t="shared" si="156"/>
        <v>202.4</v>
      </c>
      <c r="O1142" s="44">
        <f t="shared" si="157"/>
        <v>3346.4</v>
      </c>
      <c r="P1142" s="45">
        <f t="shared" ref="P1142:P1205" si="163">O1142/100.7</f>
        <v>33.231380337636544</v>
      </c>
      <c r="Q1142" s="45">
        <f t="shared" si="158"/>
        <v>0.90443243243243243</v>
      </c>
      <c r="R1142" s="17"/>
      <c r="S1142" s="51">
        <f t="shared" si="162"/>
        <v>5.7635175282234163</v>
      </c>
      <c r="T1142" s="16">
        <f>AVERAGE(P1066,P1104,P1142)</f>
        <v>33.214630916914928</v>
      </c>
    </row>
    <row r="1143" spans="1:20" x14ac:dyDescent="0.25">
      <c r="A1143" s="72">
        <f t="shared" si="161"/>
        <v>41258</v>
      </c>
      <c r="B1143" s="73" t="s">
        <v>0</v>
      </c>
      <c r="C1143" s="73" t="s">
        <v>236</v>
      </c>
      <c r="D1143" s="73" t="s">
        <v>237</v>
      </c>
      <c r="E1143" s="73" t="s">
        <v>262</v>
      </c>
      <c r="F1143" s="73" t="s">
        <v>251</v>
      </c>
      <c r="G1143" s="73" t="s">
        <v>34</v>
      </c>
      <c r="H1143" t="s">
        <v>37</v>
      </c>
      <c r="I1143">
        <v>298</v>
      </c>
      <c r="J1143" s="43">
        <v>3445</v>
      </c>
      <c r="K1143" s="16">
        <v>0.4</v>
      </c>
      <c r="L1143" s="16">
        <f t="shared" si="154"/>
        <v>34.210526315789473</v>
      </c>
      <c r="M1143" s="16">
        <f t="shared" si="155"/>
        <v>0.93108108108108112</v>
      </c>
      <c r="N1143" s="44">
        <f t="shared" si="156"/>
        <v>119.2</v>
      </c>
      <c r="O1143" s="44">
        <f t="shared" si="157"/>
        <v>3564.2</v>
      </c>
      <c r="P1143" s="45">
        <f t="shared" si="163"/>
        <v>35.394240317775569</v>
      </c>
      <c r="Q1143" s="45">
        <f t="shared" si="158"/>
        <v>0.96329729729729729</v>
      </c>
      <c r="R1143" s="17"/>
      <c r="S1143" s="51">
        <f t="shared" si="162"/>
        <v>11.543685491997714</v>
      </c>
      <c r="T1143" s="16">
        <f t="shared" ref="T1143:T1178" si="164">AVERAGE(P1067,P1105,P1143)</f>
        <v>35.384376034425685</v>
      </c>
    </row>
    <row r="1144" spans="1:20" x14ac:dyDescent="0.25">
      <c r="A1144" s="72">
        <f t="shared" si="161"/>
        <v>41258</v>
      </c>
      <c r="B1144" s="73" t="s">
        <v>0</v>
      </c>
      <c r="C1144" s="73" t="s">
        <v>359</v>
      </c>
      <c r="D1144" s="73" t="s">
        <v>235</v>
      </c>
      <c r="E1144" s="73" t="s">
        <v>263</v>
      </c>
      <c r="F1144" s="73" t="s">
        <v>264</v>
      </c>
      <c r="G1144" s="73" t="s">
        <v>34</v>
      </c>
      <c r="H1144" t="s">
        <v>37</v>
      </c>
      <c r="I1144">
        <v>1530</v>
      </c>
      <c r="J1144" s="43">
        <v>6026</v>
      </c>
      <c r="K1144" s="16">
        <v>0.4</v>
      </c>
      <c r="L1144" s="16">
        <f t="shared" si="154"/>
        <v>59.841112214498509</v>
      </c>
      <c r="M1144" s="16">
        <f t="shared" si="155"/>
        <v>1.6286486486486487</v>
      </c>
      <c r="N1144" s="44">
        <f t="shared" si="156"/>
        <v>612</v>
      </c>
      <c r="O1144" s="44">
        <f t="shared" si="157"/>
        <v>6638</v>
      </c>
      <c r="P1144" s="45">
        <f t="shared" si="163"/>
        <v>65.918570009930491</v>
      </c>
      <c r="Q1144" s="45">
        <f t="shared" si="158"/>
        <v>1.7940540540540542</v>
      </c>
      <c r="S1144" s="51">
        <f t="shared" si="162"/>
        <v>6.8078327889427026</v>
      </c>
      <c r="T1144" s="16">
        <f t="shared" si="164"/>
        <v>65.867924528301884</v>
      </c>
    </row>
    <row r="1145" spans="1:20" x14ac:dyDescent="0.25">
      <c r="A1145" s="72">
        <f t="shared" si="161"/>
        <v>41258</v>
      </c>
      <c r="B1145" s="73" t="s">
        <v>0</v>
      </c>
      <c r="C1145" s="73" t="s">
        <v>359</v>
      </c>
      <c r="D1145" s="73" t="s">
        <v>235</v>
      </c>
      <c r="E1145" s="73" t="s">
        <v>265</v>
      </c>
      <c r="F1145" s="73" t="s">
        <v>266</v>
      </c>
      <c r="G1145" s="73" t="s">
        <v>34</v>
      </c>
      <c r="H1145" t="s">
        <v>36</v>
      </c>
      <c r="I1145">
        <v>890</v>
      </c>
      <c r="J1145" s="43">
        <v>3645</v>
      </c>
      <c r="K1145" s="16">
        <v>0.4</v>
      </c>
      <c r="L1145" s="16">
        <f t="shared" si="154"/>
        <v>36.196623634558094</v>
      </c>
      <c r="M1145" s="16">
        <f t="shared" si="155"/>
        <v>0.98513513513513518</v>
      </c>
      <c r="N1145" s="44">
        <f t="shared" si="156"/>
        <v>356</v>
      </c>
      <c r="O1145" s="44">
        <f t="shared" si="157"/>
        <v>4001</v>
      </c>
      <c r="P1145" s="45">
        <f t="shared" si="163"/>
        <v>39.731876861966235</v>
      </c>
      <c r="Q1145" s="45">
        <f t="shared" si="158"/>
        <v>1.0813513513513513</v>
      </c>
      <c r="S1145" s="51">
        <f t="shared" si="162"/>
        <v>5.4393084910135503</v>
      </c>
      <c r="T1145" s="16">
        <f t="shared" si="164"/>
        <v>39.702416418404503</v>
      </c>
    </row>
    <row r="1146" spans="1:20" x14ac:dyDescent="0.25">
      <c r="A1146" s="72">
        <f t="shared" si="161"/>
        <v>41258</v>
      </c>
      <c r="B1146" s="73" t="s">
        <v>0</v>
      </c>
      <c r="C1146" s="73" t="s">
        <v>238</v>
      </c>
      <c r="D1146" s="73" t="s">
        <v>239</v>
      </c>
      <c r="E1146" s="73" t="s">
        <v>267</v>
      </c>
      <c r="F1146" s="73" t="s">
        <v>241</v>
      </c>
      <c r="G1146" s="73" t="s">
        <v>34</v>
      </c>
      <c r="H1146" t="s">
        <v>37</v>
      </c>
      <c r="I1146">
        <v>1256</v>
      </c>
      <c r="J1146" s="43">
        <v>5573</v>
      </c>
      <c r="K1146" s="16">
        <v>0.4</v>
      </c>
      <c r="L1146" s="16">
        <f t="shared" si="154"/>
        <v>55.342601787487588</v>
      </c>
      <c r="M1146" s="16">
        <f t="shared" si="155"/>
        <v>1.5062162162162163</v>
      </c>
      <c r="N1146" s="44">
        <f t="shared" si="156"/>
        <v>502.40000000000003</v>
      </c>
      <c r="O1146" s="44">
        <f t="shared" si="157"/>
        <v>6075.4</v>
      </c>
      <c r="P1146" s="45">
        <f t="shared" si="163"/>
        <v>60.331678252234354</v>
      </c>
      <c r="Q1146" s="45">
        <f t="shared" si="158"/>
        <v>1.6419999999999999</v>
      </c>
      <c r="S1146" s="51">
        <f t="shared" si="162"/>
        <v>4.3080240639507661</v>
      </c>
      <c r="T1146" s="16">
        <f t="shared" si="164"/>
        <v>60.290102615028133</v>
      </c>
    </row>
    <row r="1147" spans="1:20" x14ac:dyDescent="0.25">
      <c r="A1147" s="72">
        <f t="shared" si="161"/>
        <v>41258</v>
      </c>
      <c r="B1147" s="73" t="s">
        <v>0</v>
      </c>
      <c r="C1147" s="73" t="s">
        <v>358</v>
      </c>
      <c r="D1147" s="73" t="s">
        <v>235</v>
      </c>
      <c r="E1147" s="73" t="s">
        <v>267</v>
      </c>
      <c r="F1147" s="73" t="s">
        <v>241</v>
      </c>
      <c r="G1147" s="73" t="s">
        <v>34</v>
      </c>
      <c r="H1147" t="s">
        <v>36</v>
      </c>
      <c r="I1147">
        <v>975</v>
      </c>
      <c r="J1147" s="43">
        <v>3912</v>
      </c>
      <c r="K1147" s="16">
        <v>0.4</v>
      </c>
      <c r="L1147" s="16">
        <f t="shared" si="154"/>
        <v>38.848063555114202</v>
      </c>
      <c r="M1147" s="16">
        <f t="shared" si="155"/>
        <v>1.0572972972972974</v>
      </c>
      <c r="N1147" s="44">
        <f t="shared" si="156"/>
        <v>390</v>
      </c>
      <c r="O1147" s="44">
        <f t="shared" si="157"/>
        <v>4302</v>
      </c>
      <c r="P1147" s="45">
        <f t="shared" si="163"/>
        <v>42.720953326713008</v>
      </c>
      <c r="Q1147" s="45">
        <f t="shared" si="158"/>
        <v>1.1627027027027026</v>
      </c>
      <c r="S1147" s="51">
        <f t="shared" si="162"/>
        <v>5.1448124159843678</v>
      </c>
      <c r="T1147" s="16">
        <f t="shared" si="164"/>
        <v>42.688679245283019</v>
      </c>
    </row>
    <row r="1148" spans="1:20" x14ac:dyDescent="0.25">
      <c r="A1148" s="72">
        <f t="shared" si="161"/>
        <v>41258</v>
      </c>
      <c r="B1148" s="73" t="s">
        <v>0</v>
      </c>
      <c r="C1148" s="73" t="s">
        <v>240</v>
      </c>
      <c r="D1148" s="73" t="s">
        <v>241</v>
      </c>
      <c r="E1148" s="73" t="s">
        <v>263</v>
      </c>
      <c r="F1148" s="73" t="s">
        <v>264</v>
      </c>
      <c r="G1148" s="73" t="s">
        <v>34</v>
      </c>
      <c r="H1148" t="s">
        <v>36</v>
      </c>
      <c r="I1148">
        <v>1357</v>
      </c>
      <c r="J1148" s="43">
        <v>4112</v>
      </c>
      <c r="K1148" s="16">
        <v>0.4</v>
      </c>
      <c r="L1148" s="16">
        <f t="shared" si="154"/>
        <v>40.834160873882816</v>
      </c>
      <c r="M1148" s="16">
        <f t="shared" si="155"/>
        <v>1.1113513513513513</v>
      </c>
      <c r="N1148" s="44">
        <f t="shared" si="156"/>
        <v>542.80000000000007</v>
      </c>
      <c r="O1148" s="44">
        <f t="shared" si="157"/>
        <v>4654.8</v>
      </c>
      <c r="P1148" s="45">
        <f t="shared" si="163"/>
        <v>46.224428997020851</v>
      </c>
      <c r="Q1148" s="45">
        <f t="shared" si="158"/>
        <v>1.2580540540540541</v>
      </c>
      <c r="S1148" s="51">
        <f t="shared" si="162"/>
        <v>5.3031639813771791</v>
      </c>
      <c r="T1148" s="16">
        <f t="shared" si="164"/>
        <v>46.179510095994694</v>
      </c>
    </row>
    <row r="1149" spans="1:20" x14ac:dyDescent="0.25">
      <c r="A1149" s="72">
        <f t="shared" si="161"/>
        <v>41258</v>
      </c>
      <c r="B1149" s="73" t="s">
        <v>67</v>
      </c>
      <c r="C1149" s="73" t="s">
        <v>242</v>
      </c>
      <c r="D1149" s="73" t="s">
        <v>243</v>
      </c>
      <c r="E1149" s="73" t="s">
        <v>265</v>
      </c>
      <c r="F1149" s="73" t="s">
        <v>266</v>
      </c>
      <c r="G1149" s="73" t="s">
        <v>34</v>
      </c>
      <c r="H1149" t="s">
        <v>36</v>
      </c>
      <c r="I1149">
        <v>1006</v>
      </c>
      <c r="J1149" s="43">
        <v>3110</v>
      </c>
      <c r="K1149" s="16">
        <v>0.4</v>
      </c>
      <c r="L1149" s="16">
        <f t="shared" si="154"/>
        <v>30.883813306852034</v>
      </c>
      <c r="M1149" s="16">
        <f t="shared" si="155"/>
        <v>0.78450450450450449</v>
      </c>
      <c r="N1149" s="44">
        <f t="shared" si="156"/>
        <v>402.40000000000003</v>
      </c>
      <c r="O1149" s="44">
        <f t="shared" si="157"/>
        <v>3512.4</v>
      </c>
      <c r="P1149" s="45">
        <f t="shared" si="163"/>
        <v>34.8798411122145</v>
      </c>
      <c r="Q1149" s="45">
        <f t="shared" si="158"/>
        <v>0.8860108108108109</v>
      </c>
      <c r="S1149" s="51">
        <f t="shared" si="162"/>
        <v>3.1832763422286581</v>
      </c>
      <c r="T1149" s="16">
        <f t="shared" si="164"/>
        <v>34.846540880503149</v>
      </c>
    </row>
    <row r="1150" spans="1:20" x14ac:dyDescent="0.25">
      <c r="A1150" s="72">
        <f t="shared" si="161"/>
        <v>41258</v>
      </c>
      <c r="B1150" s="73" t="s">
        <v>67</v>
      </c>
      <c r="C1150" s="73" t="s">
        <v>244</v>
      </c>
      <c r="D1150" s="73" t="s">
        <v>245</v>
      </c>
      <c r="E1150" s="73" t="s">
        <v>268</v>
      </c>
      <c r="F1150" s="73" t="s">
        <v>269</v>
      </c>
      <c r="G1150" s="73" t="s">
        <v>34</v>
      </c>
      <c r="H1150" t="s">
        <v>38</v>
      </c>
      <c r="I1150">
        <v>866</v>
      </c>
      <c r="J1150" s="43">
        <v>4508</v>
      </c>
      <c r="K1150" s="16">
        <v>0.53</v>
      </c>
      <c r="L1150" s="16">
        <f t="shared" si="154"/>
        <v>44.766633565044685</v>
      </c>
      <c r="M1150" s="16">
        <f t="shared" si="155"/>
        <v>1.1371531531531531</v>
      </c>
      <c r="N1150" s="44">
        <f t="shared" si="156"/>
        <v>458.98</v>
      </c>
      <c r="O1150" s="44">
        <f t="shared" si="157"/>
        <v>4966.9799999999996</v>
      </c>
      <c r="P1150" s="45">
        <f t="shared" si="163"/>
        <v>49.324528301886787</v>
      </c>
      <c r="Q1150" s="45">
        <f t="shared" si="158"/>
        <v>1.2529318918918917</v>
      </c>
      <c r="S1150" s="51">
        <f t="shared" si="162"/>
        <v>14.66583558418173</v>
      </c>
      <c r="T1150" s="16">
        <f t="shared" si="164"/>
        <v>49.267196292618337</v>
      </c>
    </row>
    <row r="1151" spans="1:20" x14ac:dyDescent="0.25">
      <c r="A1151" s="72">
        <f t="shared" si="161"/>
        <v>41258</v>
      </c>
      <c r="B1151" s="73" t="s">
        <v>67</v>
      </c>
      <c r="C1151" s="73" t="s">
        <v>246</v>
      </c>
      <c r="D1151" s="73" t="s">
        <v>247</v>
      </c>
      <c r="E1151" s="73" t="s">
        <v>270</v>
      </c>
      <c r="F1151" s="73" t="s">
        <v>247</v>
      </c>
      <c r="G1151" s="73" t="s">
        <v>34</v>
      </c>
      <c r="H1151" t="s">
        <v>36</v>
      </c>
      <c r="I1151">
        <v>213</v>
      </c>
      <c r="J1151" s="43">
        <v>2006</v>
      </c>
      <c r="K1151" s="16">
        <v>0.4</v>
      </c>
      <c r="L1151" s="16">
        <f t="shared" si="154"/>
        <v>19.920556107249254</v>
      </c>
      <c r="M1151" s="16">
        <f t="shared" si="155"/>
        <v>0.50601801801801805</v>
      </c>
      <c r="N1151" s="44">
        <f t="shared" si="156"/>
        <v>85.2</v>
      </c>
      <c r="O1151" s="44">
        <f t="shared" si="157"/>
        <v>2091.1999999999998</v>
      </c>
      <c r="P1151" s="45">
        <f t="shared" si="163"/>
        <v>20.766633565044685</v>
      </c>
      <c r="Q1151" s="45">
        <f t="shared" si="158"/>
        <v>0.52750990990990987</v>
      </c>
      <c r="S1151" s="51">
        <f t="shared" si="162"/>
        <v>4.2254363493186675</v>
      </c>
      <c r="T1151" s="16">
        <f t="shared" si="164"/>
        <v>20.759582919563059</v>
      </c>
    </row>
    <row r="1152" spans="1:20" x14ac:dyDescent="0.25">
      <c r="A1152" s="72">
        <f t="shared" si="161"/>
        <v>41258</v>
      </c>
      <c r="B1152" s="73" t="s">
        <v>67</v>
      </c>
      <c r="C1152" s="73" t="s">
        <v>248</v>
      </c>
      <c r="D1152" s="73" t="s">
        <v>249</v>
      </c>
      <c r="E1152" s="73" t="s">
        <v>271</v>
      </c>
      <c r="F1152" s="73" t="s">
        <v>272</v>
      </c>
      <c r="G1152" s="73" t="s">
        <v>34</v>
      </c>
      <c r="H1152" t="s">
        <v>38</v>
      </c>
      <c r="I1152">
        <v>650</v>
      </c>
      <c r="J1152" s="43">
        <v>3920</v>
      </c>
      <c r="K1152" s="16">
        <v>0.53</v>
      </c>
      <c r="L1152" s="16">
        <f t="shared" si="154"/>
        <v>38.927507447864947</v>
      </c>
      <c r="M1152" s="16">
        <f t="shared" si="155"/>
        <v>0.98882882882882883</v>
      </c>
      <c r="N1152" s="44">
        <f t="shared" si="156"/>
        <v>344.5</v>
      </c>
      <c r="O1152" s="44">
        <f t="shared" si="157"/>
        <v>4264.5</v>
      </c>
      <c r="P1152" s="45">
        <f t="shared" si="163"/>
        <v>42.348560079443892</v>
      </c>
      <c r="Q1152" s="45">
        <f t="shared" si="158"/>
        <v>1.0757297297297297</v>
      </c>
      <c r="S1152" s="51">
        <f t="shared" si="162"/>
        <v>16.088199265006132</v>
      </c>
      <c r="T1152" s="16">
        <f t="shared" si="164"/>
        <v>42.305527970870571</v>
      </c>
    </row>
    <row r="1153" spans="1:20" x14ac:dyDescent="0.25">
      <c r="A1153" s="72">
        <f t="shared" si="161"/>
        <v>41258</v>
      </c>
      <c r="B1153" s="73" t="s">
        <v>67</v>
      </c>
      <c r="C1153" s="73" t="s">
        <v>248</v>
      </c>
      <c r="D1153" s="73" t="s">
        <v>249</v>
      </c>
      <c r="E1153" s="73" t="s">
        <v>273</v>
      </c>
      <c r="F1153" s="73" t="s">
        <v>274</v>
      </c>
      <c r="G1153" s="73" t="s">
        <v>34</v>
      </c>
      <c r="H1153" t="s">
        <v>38</v>
      </c>
      <c r="I1153">
        <v>417</v>
      </c>
      <c r="J1153" s="43">
        <v>3354</v>
      </c>
      <c r="K1153" s="16">
        <v>0.53</v>
      </c>
      <c r="L1153" s="16">
        <f t="shared" si="154"/>
        <v>33.306852035749749</v>
      </c>
      <c r="M1153" s="16">
        <f t="shared" si="155"/>
        <v>0.84605405405405409</v>
      </c>
      <c r="N1153" s="44">
        <f t="shared" si="156"/>
        <v>221.01000000000002</v>
      </c>
      <c r="O1153" s="44">
        <f t="shared" si="157"/>
        <v>3575.01</v>
      </c>
      <c r="P1153" s="45">
        <f t="shared" si="163"/>
        <v>35.501588877855013</v>
      </c>
      <c r="Q1153" s="45">
        <f t="shared" si="158"/>
        <v>0.90180432432432445</v>
      </c>
      <c r="S1153" s="51">
        <f t="shared" si="162"/>
        <v>18.352341383477079</v>
      </c>
      <c r="T1153" s="16">
        <f t="shared" si="164"/>
        <v>35.473982125124131</v>
      </c>
    </row>
    <row r="1154" spans="1:20" x14ac:dyDescent="0.25">
      <c r="A1154" s="72">
        <f t="shared" si="161"/>
        <v>41258</v>
      </c>
      <c r="B1154" s="73" t="s">
        <v>67</v>
      </c>
      <c r="C1154" s="73" t="s">
        <v>246</v>
      </c>
      <c r="D1154" s="73" t="s">
        <v>247</v>
      </c>
      <c r="E1154" s="73" t="s">
        <v>275</v>
      </c>
      <c r="F1154" s="73" t="s">
        <v>276</v>
      </c>
      <c r="G1154" s="73" t="s">
        <v>34</v>
      </c>
      <c r="H1154" t="s">
        <v>36</v>
      </c>
      <c r="I1154">
        <v>626</v>
      </c>
      <c r="J1154" s="43">
        <v>3154</v>
      </c>
      <c r="K1154" s="16">
        <v>0.4</v>
      </c>
      <c r="L1154" s="16">
        <f t="shared" ref="L1154:L1217" si="165">J1154/100.7</f>
        <v>31.320754716981131</v>
      </c>
      <c r="M1154" s="16">
        <f t="shared" ref="M1154:M1217" si="166">IF(B1154="corn",J1154/(111*2000/56),J1154/(111*2000/60))</f>
        <v>0.7956036036036036</v>
      </c>
      <c r="N1154" s="44">
        <f t="shared" ref="N1154:N1217" si="167">I1154*K1154</f>
        <v>250.4</v>
      </c>
      <c r="O1154" s="44">
        <f t="shared" ref="O1154:O1217" si="168">J1154+N1154</f>
        <v>3404.4</v>
      </c>
      <c r="P1154" s="45">
        <f t="shared" si="163"/>
        <v>33.807348560079447</v>
      </c>
      <c r="Q1154" s="45">
        <f t="shared" ref="Q1154:Q1217" si="169">IF(B1154="corn",O1154/(111*2000/56),O1154/(111*2000/60))</f>
        <v>0.85876756756756756</v>
      </c>
      <c r="S1154" s="51">
        <f t="shared" si="162"/>
        <v>3.5766876391914337</v>
      </c>
      <c r="T1154" s="16">
        <f t="shared" si="164"/>
        <v>33.78662694472029</v>
      </c>
    </row>
    <row r="1155" spans="1:20" x14ac:dyDescent="0.25">
      <c r="A1155" s="72">
        <f t="shared" si="161"/>
        <v>41258</v>
      </c>
      <c r="B1155" s="73" t="s">
        <v>67</v>
      </c>
      <c r="C1155" s="73" t="s">
        <v>246</v>
      </c>
      <c r="D1155" s="73" t="s">
        <v>247</v>
      </c>
      <c r="E1155" s="73" t="s">
        <v>263</v>
      </c>
      <c r="F1155" s="73" t="s">
        <v>264</v>
      </c>
      <c r="G1155" s="73" t="s">
        <v>34</v>
      </c>
      <c r="H1155" t="s">
        <v>36</v>
      </c>
      <c r="I1155">
        <v>1823</v>
      </c>
      <c r="J1155" s="43">
        <v>5065</v>
      </c>
      <c r="K1155" s="16">
        <v>0.4</v>
      </c>
      <c r="L1155" s="16">
        <f t="shared" si="165"/>
        <v>50.297914597815293</v>
      </c>
      <c r="M1155" s="16">
        <f t="shared" si="166"/>
        <v>1.2776576576576577</v>
      </c>
      <c r="N1155" s="44">
        <f t="shared" si="167"/>
        <v>729.2</v>
      </c>
      <c r="O1155" s="44">
        <f t="shared" si="168"/>
        <v>5794.2</v>
      </c>
      <c r="P1155" s="45">
        <f t="shared" si="163"/>
        <v>57.539225422045675</v>
      </c>
      <c r="Q1155" s="45">
        <f t="shared" si="169"/>
        <v>1.4616</v>
      </c>
      <c r="S1155" s="51">
        <f t="shared" si="162"/>
        <v>3.3788774661809073</v>
      </c>
      <c r="T1155" s="16">
        <f t="shared" si="164"/>
        <v>57.478881165177086</v>
      </c>
    </row>
    <row r="1156" spans="1:20" x14ac:dyDescent="0.25">
      <c r="A1156" s="72">
        <f t="shared" si="161"/>
        <v>41258</v>
      </c>
      <c r="B1156" s="73" t="s">
        <v>18</v>
      </c>
      <c r="C1156" s="73" t="s">
        <v>250</v>
      </c>
      <c r="D1156" s="73" t="s">
        <v>251</v>
      </c>
      <c r="E1156" s="73" t="s">
        <v>265</v>
      </c>
      <c r="F1156" s="73" t="s">
        <v>266</v>
      </c>
      <c r="G1156" s="73" t="s">
        <v>34</v>
      </c>
      <c r="H1156" t="s">
        <v>39</v>
      </c>
      <c r="I1156">
        <v>1295</v>
      </c>
      <c r="J1156" s="43">
        <v>3509</v>
      </c>
      <c r="K1156" s="16">
        <v>0.34499999999999997</v>
      </c>
      <c r="L1156" s="16">
        <f t="shared" si="165"/>
        <v>34.846077457795431</v>
      </c>
      <c r="M1156" s="16">
        <f t="shared" si="166"/>
        <v>0.94837837837837835</v>
      </c>
      <c r="N1156" s="44">
        <f t="shared" si="167"/>
        <v>446.77499999999998</v>
      </c>
      <c r="O1156" s="44">
        <f t="shared" si="168"/>
        <v>3955.7750000000001</v>
      </c>
      <c r="P1156" s="45">
        <f t="shared" si="163"/>
        <v>39.28277060575968</v>
      </c>
      <c r="Q1156" s="45">
        <f t="shared" si="169"/>
        <v>1.0691283783783785</v>
      </c>
      <c r="S1156" s="51">
        <f t="shared" si="162"/>
        <v>2.446383192243573</v>
      </c>
      <c r="T1156" s="16">
        <f t="shared" si="164"/>
        <v>37.976041046011254</v>
      </c>
    </row>
    <row r="1157" spans="1:20" x14ac:dyDescent="0.25">
      <c r="A1157" s="72">
        <f t="shared" si="161"/>
        <v>41258</v>
      </c>
      <c r="B1157" s="73" t="s">
        <v>18</v>
      </c>
      <c r="C1157" s="73" t="s">
        <v>244</v>
      </c>
      <c r="D1157" s="73" t="s">
        <v>245</v>
      </c>
      <c r="E1157" s="73" t="s">
        <v>277</v>
      </c>
      <c r="F1157" s="73" t="s">
        <v>278</v>
      </c>
      <c r="G1157" s="73" t="s">
        <v>34</v>
      </c>
      <c r="H1157" t="s">
        <v>38</v>
      </c>
      <c r="I1157">
        <v>615</v>
      </c>
      <c r="J1157" s="43">
        <v>3575</v>
      </c>
      <c r="K1157" s="16">
        <v>0.53</v>
      </c>
      <c r="L1157" s="16">
        <f t="shared" si="165"/>
        <v>35.501489572989072</v>
      </c>
      <c r="M1157" s="16">
        <f t="shared" si="166"/>
        <v>0.96621621621621623</v>
      </c>
      <c r="N1157" s="44">
        <f t="shared" si="167"/>
        <v>325.95</v>
      </c>
      <c r="O1157" s="44">
        <f t="shared" si="168"/>
        <v>3900.95</v>
      </c>
      <c r="P1157" s="45">
        <f t="shared" si="163"/>
        <v>38.73833167825223</v>
      </c>
      <c r="Q1157" s="45">
        <f t="shared" si="169"/>
        <v>1.0543108108108108</v>
      </c>
      <c r="S1157" s="51">
        <f t="shared" si="162"/>
        <v>3.3706525339516347</v>
      </c>
      <c r="T1157" s="16">
        <f t="shared" si="164"/>
        <v>38.697616683217468</v>
      </c>
    </row>
    <row r="1158" spans="1:20" x14ac:dyDescent="0.25">
      <c r="A1158" s="72">
        <f t="shared" si="161"/>
        <v>41258</v>
      </c>
      <c r="B1158" s="73" t="s">
        <v>18</v>
      </c>
      <c r="C1158" s="73" t="s">
        <v>248</v>
      </c>
      <c r="D1158" s="73" t="s">
        <v>249</v>
      </c>
      <c r="E1158" s="73" t="s">
        <v>268</v>
      </c>
      <c r="F1158" s="73" t="s">
        <v>269</v>
      </c>
      <c r="G1158" s="73" t="s">
        <v>34</v>
      </c>
      <c r="H1158" t="s">
        <v>38</v>
      </c>
      <c r="I1158">
        <v>872</v>
      </c>
      <c r="J1158" s="43">
        <v>4578</v>
      </c>
      <c r="K1158" s="16">
        <v>0.53</v>
      </c>
      <c r="L1158" s="16">
        <f t="shared" si="165"/>
        <v>45.4617676266137</v>
      </c>
      <c r="M1158" s="16">
        <f t="shared" si="166"/>
        <v>1.2372972972972973</v>
      </c>
      <c r="N1158" s="44">
        <f t="shared" si="167"/>
        <v>462.16</v>
      </c>
      <c r="O1158" s="44">
        <f t="shared" si="168"/>
        <v>5040.16</v>
      </c>
      <c r="P1158" s="45">
        <f t="shared" si="163"/>
        <v>50.051241310824224</v>
      </c>
      <c r="Q1158" s="45">
        <f t="shared" si="169"/>
        <v>1.3622054054054054</v>
      </c>
      <c r="S1158" s="51">
        <f t="shared" si="162"/>
        <v>4.0194823956742454</v>
      </c>
      <c r="T1158" s="16">
        <f t="shared" si="164"/>
        <v>49.993512082092025</v>
      </c>
    </row>
    <row r="1159" spans="1:20" x14ac:dyDescent="0.25">
      <c r="A1159" s="72">
        <f t="shared" si="161"/>
        <v>41258</v>
      </c>
      <c r="B1159" s="73" t="s">
        <v>18</v>
      </c>
      <c r="C1159" s="73" t="s">
        <v>248</v>
      </c>
      <c r="D1159" s="73" t="s">
        <v>249</v>
      </c>
      <c r="E1159" s="73" t="s">
        <v>277</v>
      </c>
      <c r="F1159" s="73" t="s">
        <v>278</v>
      </c>
      <c r="G1159" s="73" t="s">
        <v>34</v>
      </c>
      <c r="H1159" t="s">
        <v>38</v>
      </c>
      <c r="I1159">
        <v>417</v>
      </c>
      <c r="J1159" s="43">
        <v>3267</v>
      </c>
      <c r="K1159" s="16">
        <v>0.53</v>
      </c>
      <c r="L1159" s="16">
        <f t="shared" si="165"/>
        <v>32.442899702085398</v>
      </c>
      <c r="M1159" s="16">
        <f t="shared" si="166"/>
        <v>0.88297297297297295</v>
      </c>
      <c r="N1159" s="44">
        <f t="shared" si="167"/>
        <v>221.01000000000002</v>
      </c>
      <c r="O1159" s="44">
        <f t="shared" si="168"/>
        <v>3488.01</v>
      </c>
      <c r="P1159" s="45">
        <f t="shared" si="163"/>
        <v>34.63763654419067</v>
      </c>
      <c r="Q1159" s="45">
        <f t="shared" si="169"/>
        <v>0.94270540540540548</v>
      </c>
      <c r="S1159" s="51">
        <f t="shared" si="162"/>
        <v>3.2979432277553178</v>
      </c>
      <c r="T1159" s="16">
        <f t="shared" si="164"/>
        <v>34.61002979145978</v>
      </c>
    </row>
    <row r="1160" spans="1:20" x14ac:dyDescent="0.25">
      <c r="A1160" s="72">
        <f t="shared" si="161"/>
        <v>41258</v>
      </c>
      <c r="B1160" s="73" t="s">
        <v>18</v>
      </c>
      <c r="C1160" s="73" t="s">
        <v>242</v>
      </c>
      <c r="D1160" s="73" t="s">
        <v>243</v>
      </c>
      <c r="E1160" s="73" t="s">
        <v>265</v>
      </c>
      <c r="F1160" s="73" t="s">
        <v>266</v>
      </c>
      <c r="G1160" s="73" t="s">
        <v>34</v>
      </c>
      <c r="H1160" t="s">
        <v>36</v>
      </c>
      <c r="I1160">
        <v>1006</v>
      </c>
      <c r="J1160" s="43">
        <v>3599</v>
      </c>
      <c r="K1160" s="16">
        <v>0.4</v>
      </c>
      <c r="L1160" s="16">
        <f t="shared" si="165"/>
        <v>35.73982125124131</v>
      </c>
      <c r="M1160" s="16">
        <f t="shared" si="166"/>
        <v>0.97270270270270265</v>
      </c>
      <c r="N1160" s="44">
        <f t="shared" si="167"/>
        <v>402.40000000000003</v>
      </c>
      <c r="O1160" s="44">
        <f t="shared" si="168"/>
        <v>4001.4</v>
      </c>
      <c r="P1160" s="45">
        <f t="shared" si="163"/>
        <v>39.735849056603776</v>
      </c>
      <c r="Q1160" s="45">
        <f t="shared" si="169"/>
        <v>1.0814594594594595</v>
      </c>
      <c r="S1160" s="51">
        <f t="shared" si="162"/>
        <v>6.7597997886895689</v>
      </c>
      <c r="T1160" s="16">
        <f t="shared" si="164"/>
        <v>39.702548824892425</v>
      </c>
    </row>
    <row r="1161" spans="1:20" x14ac:dyDescent="0.25">
      <c r="A1161" s="72">
        <f t="shared" si="161"/>
        <v>41258</v>
      </c>
      <c r="B1161" s="73" t="s">
        <v>0</v>
      </c>
      <c r="C1161" s="73" t="s">
        <v>252</v>
      </c>
      <c r="D1161" s="73" t="s">
        <v>117</v>
      </c>
      <c r="E1161" s="73" t="s">
        <v>279</v>
      </c>
      <c r="F1161" s="73" t="s">
        <v>280</v>
      </c>
      <c r="G1161" s="73" t="s">
        <v>35</v>
      </c>
      <c r="H1161" t="s">
        <v>37</v>
      </c>
      <c r="I1161">
        <v>880</v>
      </c>
      <c r="J1161" s="43">
        <v>3481</v>
      </c>
      <c r="K1161" s="16">
        <v>0.4</v>
      </c>
      <c r="L1161" s="16">
        <f t="shared" si="165"/>
        <v>34.568023833167821</v>
      </c>
      <c r="M1161" s="16">
        <f t="shared" si="166"/>
        <v>0.94081081081081086</v>
      </c>
      <c r="N1161" s="44">
        <f t="shared" si="167"/>
        <v>352</v>
      </c>
      <c r="O1161" s="44">
        <f t="shared" si="168"/>
        <v>3833</v>
      </c>
      <c r="P1161" s="45">
        <f t="shared" si="163"/>
        <v>38.063555114200597</v>
      </c>
      <c r="Q1161" s="45">
        <f t="shared" si="169"/>
        <v>1.0359459459459459</v>
      </c>
      <c r="S1161" s="51">
        <f t="shared" si="162"/>
        <v>8.6020286734289186</v>
      </c>
      <c r="T1161" s="16">
        <f t="shared" si="164"/>
        <v>38.034425686858661</v>
      </c>
    </row>
    <row r="1162" spans="1:20" x14ac:dyDescent="0.25">
      <c r="A1162" s="72">
        <f t="shared" si="161"/>
        <v>41258</v>
      </c>
      <c r="B1162" s="73" t="s">
        <v>0</v>
      </c>
      <c r="C1162" s="73" t="s">
        <v>359</v>
      </c>
      <c r="D1162" s="73" t="s">
        <v>235</v>
      </c>
      <c r="E1162" s="73" t="s">
        <v>267</v>
      </c>
      <c r="F1162" s="73" t="s">
        <v>241</v>
      </c>
      <c r="G1162" s="73" t="s">
        <v>35</v>
      </c>
      <c r="H1162" t="s">
        <v>37</v>
      </c>
      <c r="I1162">
        <v>685</v>
      </c>
      <c r="J1162" s="43">
        <v>3634</v>
      </c>
      <c r="K1162" s="16">
        <v>0.4</v>
      </c>
      <c r="L1162" s="16">
        <f t="shared" si="165"/>
        <v>36.08738828202582</v>
      </c>
      <c r="M1162" s="16">
        <f t="shared" si="166"/>
        <v>0.98216216216216212</v>
      </c>
      <c r="N1162" s="44">
        <f t="shared" si="167"/>
        <v>274</v>
      </c>
      <c r="O1162" s="44">
        <f t="shared" si="168"/>
        <v>3908</v>
      </c>
      <c r="P1162" s="45">
        <f t="shared" si="163"/>
        <v>38.808341608738829</v>
      </c>
      <c r="Q1162" s="45">
        <f t="shared" si="169"/>
        <v>1.0562162162162163</v>
      </c>
      <c r="S1162" s="51">
        <f t="shared" si="162"/>
        <v>15.962671176985488</v>
      </c>
      <c r="T1162" s="16">
        <f t="shared" si="164"/>
        <v>38.785666997682888</v>
      </c>
    </row>
    <row r="1163" spans="1:20" x14ac:dyDescent="0.25">
      <c r="A1163" s="72">
        <f t="shared" si="161"/>
        <v>41258</v>
      </c>
      <c r="B1163" s="73" t="s">
        <v>0</v>
      </c>
      <c r="C1163" s="73" t="s">
        <v>253</v>
      </c>
      <c r="D1163" s="73" t="s">
        <v>243</v>
      </c>
      <c r="E1163" s="73" t="s">
        <v>281</v>
      </c>
      <c r="F1163" s="73" t="s">
        <v>282</v>
      </c>
      <c r="G1163" s="73" t="s">
        <v>35</v>
      </c>
      <c r="H1163" t="s">
        <v>38</v>
      </c>
      <c r="I1163">
        <v>812</v>
      </c>
      <c r="J1163" s="43">
        <v>3771</v>
      </c>
      <c r="K1163" s="16">
        <v>0.53</v>
      </c>
      <c r="L1163" s="16">
        <f t="shared" si="165"/>
        <v>37.447864945382321</v>
      </c>
      <c r="M1163" s="16">
        <f t="shared" si="166"/>
        <v>1.0191891891891891</v>
      </c>
      <c r="N1163" s="44">
        <f t="shared" si="167"/>
        <v>430.36</v>
      </c>
      <c r="O1163" s="44">
        <f t="shared" si="168"/>
        <v>4201.3599999999997</v>
      </c>
      <c r="P1163" s="45">
        <f t="shared" si="163"/>
        <v>41.721549155908633</v>
      </c>
      <c r="Q1163" s="45">
        <f t="shared" si="169"/>
        <v>1.1355027027027027</v>
      </c>
      <c r="S1163" s="51">
        <f t="shared" si="162"/>
        <v>4.7616197885497646</v>
      </c>
      <c r="T1163" s="16">
        <f t="shared" si="164"/>
        <v>41.667792121813967</v>
      </c>
    </row>
    <row r="1164" spans="1:20" x14ac:dyDescent="0.25">
      <c r="A1164" s="72">
        <f t="shared" si="161"/>
        <v>41258</v>
      </c>
      <c r="B1164" s="73" t="s">
        <v>0</v>
      </c>
      <c r="C1164" s="73" t="s">
        <v>236</v>
      </c>
      <c r="D1164" s="73" t="s">
        <v>237</v>
      </c>
      <c r="E1164" s="73" t="s">
        <v>279</v>
      </c>
      <c r="F1164" s="73" t="s">
        <v>280</v>
      </c>
      <c r="G1164" s="73" t="s">
        <v>35</v>
      </c>
      <c r="H1164" t="s">
        <v>37</v>
      </c>
      <c r="I1164">
        <v>1520</v>
      </c>
      <c r="J1164" s="43">
        <v>4963</v>
      </c>
      <c r="K1164" s="16">
        <v>0.4</v>
      </c>
      <c r="L1164" s="16">
        <f t="shared" si="165"/>
        <v>49.285004965243296</v>
      </c>
      <c r="M1164" s="16">
        <f t="shared" si="166"/>
        <v>1.3413513513513513</v>
      </c>
      <c r="N1164" s="44">
        <f t="shared" si="167"/>
        <v>608</v>
      </c>
      <c r="O1164" s="44">
        <f t="shared" si="168"/>
        <v>5571</v>
      </c>
      <c r="P1164" s="45">
        <f t="shared" si="163"/>
        <v>55.322740814299898</v>
      </c>
      <c r="Q1164" s="45">
        <f t="shared" si="169"/>
        <v>1.5056756756756757</v>
      </c>
      <c r="S1164" s="51">
        <f t="shared" si="162"/>
        <v>7.0604965792912422</v>
      </c>
      <c r="T1164" s="16">
        <f t="shared" si="164"/>
        <v>55.272426348891095</v>
      </c>
    </row>
    <row r="1165" spans="1:20" x14ac:dyDescent="0.25">
      <c r="A1165" s="72">
        <f t="shared" si="161"/>
        <v>41258</v>
      </c>
      <c r="B1165" s="73" t="s">
        <v>0</v>
      </c>
      <c r="C1165" s="73" t="s">
        <v>236</v>
      </c>
      <c r="D1165" s="73" t="s">
        <v>237</v>
      </c>
      <c r="E1165" s="73" t="s">
        <v>267</v>
      </c>
      <c r="F1165" s="73" t="s">
        <v>241</v>
      </c>
      <c r="G1165" s="73" t="s">
        <v>35</v>
      </c>
      <c r="H1165" t="s">
        <v>37</v>
      </c>
      <c r="I1165">
        <v>1583</v>
      </c>
      <c r="J1165" s="43">
        <v>5984</v>
      </c>
      <c r="K1165" s="16">
        <v>0.4</v>
      </c>
      <c r="L1165" s="16">
        <f t="shared" si="165"/>
        <v>59.424031777557097</v>
      </c>
      <c r="M1165" s="16">
        <f t="shared" si="166"/>
        <v>1.6172972972972972</v>
      </c>
      <c r="N1165" s="44">
        <f t="shared" si="167"/>
        <v>633.20000000000005</v>
      </c>
      <c r="O1165" s="44">
        <f t="shared" si="168"/>
        <v>6617.2</v>
      </c>
      <c r="P1165" s="45">
        <f t="shared" si="163"/>
        <v>65.712015888778552</v>
      </c>
      <c r="Q1165" s="45">
        <f t="shared" si="169"/>
        <v>1.7884324324324323</v>
      </c>
      <c r="S1165" s="51">
        <f t="shared" si="162"/>
        <v>5.5814302285321249</v>
      </c>
      <c r="T1165" s="16">
        <f t="shared" si="164"/>
        <v>65.659616021185045</v>
      </c>
    </row>
    <row r="1166" spans="1:20" x14ac:dyDescent="0.25">
      <c r="A1166" s="72">
        <f t="shared" si="161"/>
        <v>41258</v>
      </c>
      <c r="B1166" s="73" t="s">
        <v>0</v>
      </c>
      <c r="C1166" s="73" t="s">
        <v>358</v>
      </c>
      <c r="D1166" s="73" t="s">
        <v>235</v>
      </c>
      <c r="E1166" s="73" t="s">
        <v>279</v>
      </c>
      <c r="F1166" s="73" t="s">
        <v>280</v>
      </c>
      <c r="G1166" s="73" t="s">
        <v>35</v>
      </c>
      <c r="H1166" t="s">
        <v>36</v>
      </c>
      <c r="I1166">
        <v>1599</v>
      </c>
      <c r="J1166" s="43">
        <v>4793</v>
      </c>
      <c r="K1166" s="16">
        <v>0.4</v>
      </c>
      <c r="L1166" s="16">
        <f t="shared" si="165"/>
        <v>47.596822244289967</v>
      </c>
      <c r="M1166" s="16">
        <f t="shared" si="166"/>
        <v>1.2954054054054054</v>
      </c>
      <c r="N1166" s="44">
        <f t="shared" si="167"/>
        <v>639.6</v>
      </c>
      <c r="O1166" s="44">
        <f t="shared" si="168"/>
        <v>5432.6</v>
      </c>
      <c r="P1166" s="45">
        <f t="shared" si="163"/>
        <v>53.948361469712019</v>
      </c>
      <c r="Q1166" s="45">
        <f t="shared" si="169"/>
        <v>1.4682702702702704</v>
      </c>
      <c r="S1166" s="51">
        <f t="shared" si="162"/>
        <v>3.0724804863148103</v>
      </c>
      <c r="T1166" s="16">
        <f t="shared" si="164"/>
        <v>53.895431976166833</v>
      </c>
    </row>
    <row r="1167" spans="1:20" x14ac:dyDescent="0.25">
      <c r="A1167" s="72">
        <f t="shared" si="161"/>
        <v>41258</v>
      </c>
      <c r="B1167" s="73" t="s">
        <v>67</v>
      </c>
      <c r="C1167" s="73" t="s">
        <v>250</v>
      </c>
      <c r="D1167" s="73" t="s">
        <v>251</v>
      </c>
      <c r="E1167" s="73" t="s">
        <v>279</v>
      </c>
      <c r="F1167" s="73" t="s">
        <v>280</v>
      </c>
      <c r="G1167" s="73" t="s">
        <v>35</v>
      </c>
      <c r="H1167" t="s">
        <v>37</v>
      </c>
      <c r="I1167">
        <v>1851</v>
      </c>
      <c r="J1167" s="43">
        <v>4800</v>
      </c>
      <c r="K1167" s="16">
        <v>0.4</v>
      </c>
      <c r="L1167" s="16">
        <f t="shared" si="165"/>
        <v>47.666335650446868</v>
      </c>
      <c r="M1167" s="16">
        <f t="shared" si="166"/>
        <v>1.2108108108108109</v>
      </c>
      <c r="N1167" s="44">
        <f t="shared" si="167"/>
        <v>740.40000000000009</v>
      </c>
      <c r="O1167" s="44">
        <f t="shared" si="168"/>
        <v>5540.4</v>
      </c>
      <c r="P1167" s="45">
        <f t="shared" si="163"/>
        <v>55.018867924528294</v>
      </c>
      <c r="Q1167" s="45">
        <f t="shared" si="169"/>
        <v>1.3975783783783784</v>
      </c>
      <c r="S1167" s="51">
        <f t="shared" si="162"/>
        <v>2.394641857164248</v>
      </c>
      <c r="T1167" s="16">
        <f t="shared" si="164"/>
        <v>54.957596822244284</v>
      </c>
    </row>
    <row r="1168" spans="1:20" x14ac:dyDescent="0.25">
      <c r="A1168" s="72">
        <f t="shared" si="161"/>
        <v>41258</v>
      </c>
      <c r="B1168" s="73" t="s">
        <v>67</v>
      </c>
      <c r="C1168" s="73" t="s">
        <v>238</v>
      </c>
      <c r="D1168" s="73" t="s">
        <v>239</v>
      </c>
      <c r="E1168" s="73" t="s">
        <v>283</v>
      </c>
      <c r="F1168" s="73" t="s">
        <v>284</v>
      </c>
      <c r="G1168" s="73" t="s">
        <v>35</v>
      </c>
      <c r="H1168" t="s">
        <v>37</v>
      </c>
      <c r="I1168">
        <v>1695</v>
      </c>
      <c r="J1168" s="43">
        <v>4760</v>
      </c>
      <c r="K1168" s="16">
        <v>0.4</v>
      </c>
      <c r="L1168" s="16">
        <f t="shared" si="165"/>
        <v>47.269116186693147</v>
      </c>
      <c r="M1168" s="16">
        <f t="shared" si="166"/>
        <v>1.2007207207207207</v>
      </c>
      <c r="N1168" s="44">
        <f t="shared" si="167"/>
        <v>678</v>
      </c>
      <c r="O1168" s="44">
        <f t="shared" si="168"/>
        <v>5438</v>
      </c>
      <c r="P1168" s="45">
        <f t="shared" si="163"/>
        <v>54.00198609731877</v>
      </c>
      <c r="Q1168" s="45">
        <f t="shared" si="169"/>
        <v>1.3717477477477478</v>
      </c>
      <c r="S1168" s="51">
        <f t="shared" si="162"/>
        <v>2.2305356857510672</v>
      </c>
      <c r="T1168" s="16">
        <f t="shared" si="164"/>
        <v>53.945878848063558</v>
      </c>
    </row>
    <row r="1169" spans="1:20" x14ac:dyDescent="0.25">
      <c r="A1169" s="72">
        <f t="shared" si="161"/>
        <v>41258</v>
      </c>
      <c r="B1169" s="73" t="s">
        <v>67</v>
      </c>
      <c r="C1169" s="73" t="s">
        <v>242</v>
      </c>
      <c r="D1169" s="73" t="s">
        <v>243</v>
      </c>
      <c r="E1169" s="73" t="s">
        <v>265</v>
      </c>
      <c r="F1169" s="73" t="s">
        <v>266</v>
      </c>
      <c r="G1169" s="73" t="s">
        <v>35</v>
      </c>
      <c r="H1169" t="s">
        <v>36</v>
      </c>
      <c r="I1169">
        <v>1006</v>
      </c>
      <c r="J1169" s="43">
        <v>2857</v>
      </c>
      <c r="K1169" s="16">
        <v>0.4</v>
      </c>
      <c r="L1169" s="16">
        <f t="shared" si="165"/>
        <v>28.371400198609731</v>
      </c>
      <c r="M1169" s="16">
        <f t="shared" si="166"/>
        <v>0.72068468468468472</v>
      </c>
      <c r="N1169" s="44">
        <f t="shared" si="167"/>
        <v>402.40000000000003</v>
      </c>
      <c r="O1169" s="44">
        <f t="shared" si="168"/>
        <v>3259.4</v>
      </c>
      <c r="P1169" s="45">
        <f t="shared" si="163"/>
        <v>32.367428003972194</v>
      </c>
      <c r="Q1169" s="45">
        <f t="shared" si="169"/>
        <v>0.82219099099099102</v>
      </c>
      <c r="S1169" s="51">
        <f t="shared" ref="S1169:S1217" si="170">((O1169/O713)-1)*100</f>
        <v>1.2537899497987004</v>
      </c>
      <c r="T1169" s="16">
        <f t="shared" si="164"/>
        <v>32.334127772260835</v>
      </c>
    </row>
    <row r="1170" spans="1:20" x14ac:dyDescent="0.25">
      <c r="A1170" s="72">
        <f t="shared" si="161"/>
        <v>41258</v>
      </c>
      <c r="B1170" s="73" t="s">
        <v>67</v>
      </c>
      <c r="C1170" s="73" t="s">
        <v>254</v>
      </c>
      <c r="D1170" s="73" t="s">
        <v>255</v>
      </c>
      <c r="E1170" s="73" t="s">
        <v>267</v>
      </c>
      <c r="F1170" s="73" t="s">
        <v>241</v>
      </c>
      <c r="G1170" s="73" t="s">
        <v>35</v>
      </c>
      <c r="H1170" t="s">
        <v>37</v>
      </c>
      <c r="I1170">
        <v>988</v>
      </c>
      <c r="J1170" s="43">
        <v>3310</v>
      </c>
      <c r="K1170" s="16">
        <v>0.4</v>
      </c>
      <c r="L1170" s="16">
        <f t="shared" si="165"/>
        <v>32.869910625620655</v>
      </c>
      <c r="M1170" s="16">
        <f t="shared" si="166"/>
        <v>0.83495495495495498</v>
      </c>
      <c r="N1170" s="44">
        <f t="shared" si="167"/>
        <v>395.20000000000005</v>
      </c>
      <c r="O1170" s="44">
        <f t="shared" si="168"/>
        <v>3705.2</v>
      </c>
      <c r="P1170" s="45">
        <f t="shared" si="163"/>
        <v>36.794438927507443</v>
      </c>
      <c r="Q1170" s="45">
        <f t="shared" si="169"/>
        <v>0.93464504504504498</v>
      </c>
      <c r="S1170" s="51">
        <f t="shared" si="170"/>
        <v>1.9020692841662967</v>
      </c>
      <c r="T1170" s="16">
        <f t="shared" si="164"/>
        <v>36.761734524991724</v>
      </c>
    </row>
    <row r="1171" spans="1:20" x14ac:dyDescent="0.25">
      <c r="A1171" s="72">
        <f t="shared" si="161"/>
        <v>41258</v>
      </c>
      <c r="B1171" s="73" t="s">
        <v>67</v>
      </c>
      <c r="C1171" s="73" t="s">
        <v>246</v>
      </c>
      <c r="D1171" s="73" t="s">
        <v>247</v>
      </c>
      <c r="E1171" s="73" t="s">
        <v>240</v>
      </c>
      <c r="F1171" s="73" t="s">
        <v>241</v>
      </c>
      <c r="G1171" s="73" t="s">
        <v>35</v>
      </c>
      <c r="H1171" t="s">
        <v>36</v>
      </c>
      <c r="I1171">
        <v>787</v>
      </c>
      <c r="J1171" s="43">
        <v>3430</v>
      </c>
      <c r="K1171" s="16">
        <v>0.4</v>
      </c>
      <c r="L1171" s="16">
        <f t="shared" si="165"/>
        <v>34.061569016881826</v>
      </c>
      <c r="M1171" s="16">
        <f t="shared" si="166"/>
        <v>0.86522522522522527</v>
      </c>
      <c r="N1171" s="44">
        <f t="shared" si="167"/>
        <v>314.8</v>
      </c>
      <c r="O1171" s="44">
        <f t="shared" si="168"/>
        <v>3744.8</v>
      </c>
      <c r="P1171" s="45">
        <f t="shared" si="163"/>
        <v>37.187686196623638</v>
      </c>
      <c r="Q1171" s="45">
        <f t="shared" si="169"/>
        <v>0.94463423423423432</v>
      </c>
      <c r="S1171" s="51">
        <f t="shared" si="170"/>
        <v>1.2770514769119279</v>
      </c>
      <c r="T1171" s="16">
        <f t="shared" si="164"/>
        <v>37.161635220125788</v>
      </c>
    </row>
    <row r="1172" spans="1:20" x14ac:dyDescent="0.25">
      <c r="A1172" s="72">
        <f t="shared" si="161"/>
        <v>41258</v>
      </c>
      <c r="B1172" s="73" t="s">
        <v>67</v>
      </c>
      <c r="C1172" s="73" t="s">
        <v>250</v>
      </c>
      <c r="D1172" s="73" t="s">
        <v>251</v>
      </c>
      <c r="E1172" s="73" t="s">
        <v>283</v>
      </c>
      <c r="F1172" s="73" t="s">
        <v>284</v>
      </c>
      <c r="G1172" s="73" t="s">
        <v>35</v>
      </c>
      <c r="H1172" t="s">
        <v>37</v>
      </c>
      <c r="I1172">
        <v>1836</v>
      </c>
      <c r="J1172" s="43">
        <v>4800</v>
      </c>
      <c r="K1172" s="16">
        <v>0.4</v>
      </c>
      <c r="L1172" s="16">
        <f t="shared" si="165"/>
        <v>47.666335650446868</v>
      </c>
      <c r="M1172" s="16">
        <f t="shared" si="166"/>
        <v>1.2108108108108109</v>
      </c>
      <c r="N1172" s="44">
        <f t="shared" si="167"/>
        <v>734.40000000000009</v>
      </c>
      <c r="O1172" s="44">
        <f t="shared" si="168"/>
        <v>5534.4</v>
      </c>
      <c r="P1172" s="45">
        <f t="shared" si="163"/>
        <v>54.959285004965238</v>
      </c>
      <c r="Q1172" s="45">
        <f t="shared" si="169"/>
        <v>1.3960648648648648</v>
      </c>
      <c r="S1172" s="51">
        <f t="shared" si="170"/>
        <v>2.3774112632910738</v>
      </c>
      <c r="T1172" s="16">
        <f t="shared" si="164"/>
        <v>54.898510427010926</v>
      </c>
    </row>
    <row r="1173" spans="1:20" x14ac:dyDescent="0.25">
      <c r="A1173" s="72">
        <f t="shared" si="161"/>
        <v>41258</v>
      </c>
      <c r="B1173" s="73" t="s">
        <v>67</v>
      </c>
      <c r="C1173" s="73" t="s">
        <v>256</v>
      </c>
      <c r="D1173" s="73" t="s">
        <v>247</v>
      </c>
      <c r="E1173" s="73" t="s">
        <v>285</v>
      </c>
      <c r="F1173" s="73" t="s">
        <v>264</v>
      </c>
      <c r="G1173" s="73" t="s">
        <v>35</v>
      </c>
      <c r="H1173" t="s">
        <v>37</v>
      </c>
      <c r="I1173">
        <v>1899</v>
      </c>
      <c r="J1173" s="43">
        <v>4200</v>
      </c>
      <c r="K1173" s="16">
        <v>0.4</v>
      </c>
      <c r="L1173" s="16">
        <f t="shared" si="165"/>
        <v>41.708043694141011</v>
      </c>
      <c r="M1173" s="16">
        <f t="shared" si="166"/>
        <v>1.0594594594594595</v>
      </c>
      <c r="N1173" s="44">
        <f t="shared" si="167"/>
        <v>759.6</v>
      </c>
      <c r="O1173" s="44">
        <f t="shared" si="168"/>
        <v>4959.6000000000004</v>
      </c>
      <c r="P1173" s="45">
        <f t="shared" si="163"/>
        <v>49.251241310824234</v>
      </c>
      <c r="Q1173" s="45">
        <f t="shared" si="169"/>
        <v>1.2510702702702703</v>
      </c>
      <c r="S1173" s="51">
        <f t="shared" si="170"/>
        <v>2.7540726836514651</v>
      </c>
      <c r="T1173" s="16">
        <f t="shared" si="164"/>
        <v>49.18838133068521</v>
      </c>
    </row>
    <row r="1174" spans="1:20" x14ac:dyDescent="0.25">
      <c r="A1174" s="72">
        <f t="shared" si="161"/>
        <v>41258</v>
      </c>
      <c r="B1174" s="73" t="s">
        <v>18</v>
      </c>
      <c r="C1174" s="73" t="s">
        <v>238</v>
      </c>
      <c r="D1174" s="73" t="s">
        <v>239</v>
      </c>
      <c r="E1174" s="73" t="s">
        <v>283</v>
      </c>
      <c r="F1174" s="73" t="s">
        <v>284</v>
      </c>
      <c r="G1174" s="73" t="s">
        <v>35</v>
      </c>
      <c r="H1174" t="s">
        <v>37</v>
      </c>
      <c r="I1174">
        <v>1695</v>
      </c>
      <c r="J1174" s="43">
        <v>5320</v>
      </c>
      <c r="K1174" s="16">
        <v>0.4</v>
      </c>
      <c r="L1174" s="16">
        <f t="shared" si="165"/>
        <v>52.830188679245282</v>
      </c>
      <c r="M1174" s="16">
        <f t="shared" si="166"/>
        <v>1.4378378378378378</v>
      </c>
      <c r="N1174" s="44">
        <f t="shared" si="167"/>
        <v>678</v>
      </c>
      <c r="O1174" s="44">
        <f t="shared" si="168"/>
        <v>5998</v>
      </c>
      <c r="P1174" s="45">
        <f t="shared" si="163"/>
        <v>59.563058589870899</v>
      </c>
      <c r="Q1174" s="45">
        <f t="shared" si="169"/>
        <v>1.6210810810810812</v>
      </c>
      <c r="S1174" s="51">
        <f t="shared" si="170"/>
        <v>7.1195763794011713</v>
      </c>
      <c r="T1174" s="16">
        <f t="shared" si="164"/>
        <v>59.639357828533598</v>
      </c>
    </row>
    <row r="1175" spans="1:20" x14ac:dyDescent="0.25">
      <c r="A1175" s="72">
        <f t="shared" si="161"/>
        <v>41258</v>
      </c>
      <c r="B1175" s="73" t="s">
        <v>18</v>
      </c>
      <c r="C1175" s="73" t="s">
        <v>250</v>
      </c>
      <c r="D1175" s="73" t="s">
        <v>251</v>
      </c>
      <c r="E1175" s="73" t="s">
        <v>279</v>
      </c>
      <c r="F1175" s="73" t="s">
        <v>280</v>
      </c>
      <c r="G1175" s="73" t="s">
        <v>35</v>
      </c>
      <c r="H1175" t="s">
        <v>37</v>
      </c>
      <c r="I1175">
        <v>1851</v>
      </c>
      <c r="J1175" s="43">
        <v>5330</v>
      </c>
      <c r="K1175" s="16">
        <v>0.4</v>
      </c>
      <c r="L1175" s="16">
        <f t="shared" si="165"/>
        <v>52.929493545183711</v>
      </c>
      <c r="M1175" s="16">
        <f t="shared" si="166"/>
        <v>1.4405405405405405</v>
      </c>
      <c r="N1175" s="44">
        <f t="shared" si="167"/>
        <v>740.40000000000009</v>
      </c>
      <c r="O1175" s="44">
        <f t="shared" si="168"/>
        <v>6070.4</v>
      </c>
      <c r="P1175" s="45">
        <f t="shared" si="163"/>
        <v>60.282025819265137</v>
      </c>
      <c r="Q1175" s="45">
        <f t="shared" si="169"/>
        <v>1.6406486486486485</v>
      </c>
      <c r="S1175" s="51">
        <f t="shared" si="170"/>
        <v>7.6153686602858039</v>
      </c>
      <c r="T1175" s="16">
        <f t="shared" si="164"/>
        <v>60.220754716981126</v>
      </c>
    </row>
    <row r="1176" spans="1:20" x14ac:dyDescent="0.25">
      <c r="A1176" s="72">
        <f t="shared" si="161"/>
        <v>41258</v>
      </c>
      <c r="B1176" s="73" t="s">
        <v>18</v>
      </c>
      <c r="C1176" s="73" t="s">
        <v>257</v>
      </c>
      <c r="D1176" s="73" t="s">
        <v>237</v>
      </c>
      <c r="E1176" s="73" t="s">
        <v>283</v>
      </c>
      <c r="F1176" s="73" t="s">
        <v>284</v>
      </c>
      <c r="G1176" s="73" t="s">
        <v>35</v>
      </c>
      <c r="H1176" t="s">
        <v>37</v>
      </c>
      <c r="I1176">
        <v>1507</v>
      </c>
      <c r="J1176" s="43">
        <v>5230</v>
      </c>
      <c r="K1176" s="16">
        <v>0.4</v>
      </c>
      <c r="L1176" s="16">
        <f t="shared" si="165"/>
        <v>51.936444885799403</v>
      </c>
      <c r="M1176" s="16">
        <f t="shared" si="166"/>
        <v>1.4135135135135135</v>
      </c>
      <c r="N1176" s="44">
        <f t="shared" si="167"/>
        <v>602.80000000000007</v>
      </c>
      <c r="O1176" s="44">
        <f t="shared" si="168"/>
        <v>5832.8</v>
      </c>
      <c r="P1176" s="45">
        <f t="shared" si="163"/>
        <v>57.922542204568025</v>
      </c>
      <c r="Q1176" s="45">
        <f t="shared" si="169"/>
        <v>1.5764324324324326</v>
      </c>
      <c r="S1176" s="51">
        <f t="shared" si="170"/>
        <v>7.4712887231427771</v>
      </c>
      <c r="T1176" s="16">
        <f t="shared" si="164"/>
        <v>57.872658060244952</v>
      </c>
    </row>
    <row r="1177" spans="1:20" x14ac:dyDescent="0.25">
      <c r="A1177" s="72">
        <f t="shared" si="161"/>
        <v>41258</v>
      </c>
      <c r="B1177" s="73" t="s">
        <v>18</v>
      </c>
      <c r="C1177" s="73" t="s">
        <v>256</v>
      </c>
      <c r="D1177" s="73" t="s">
        <v>247</v>
      </c>
      <c r="E1177" s="73" t="s">
        <v>265</v>
      </c>
      <c r="F1177" s="73" t="s">
        <v>266</v>
      </c>
      <c r="G1177" s="73" t="s">
        <v>35</v>
      </c>
      <c r="H1177" t="s">
        <v>36</v>
      </c>
      <c r="I1177">
        <v>1160</v>
      </c>
      <c r="J1177" s="43">
        <v>3870</v>
      </c>
      <c r="K1177" s="16">
        <v>0.4</v>
      </c>
      <c r="L1177" s="16">
        <f t="shared" si="165"/>
        <v>38.43098311817279</v>
      </c>
      <c r="M1177" s="16">
        <f t="shared" si="166"/>
        <v>1.0459459459459459</v>
      </c>
      <c r="N1177" s="44">
        <f t="shared" si="167"/>
        <v>464</v>
      </c>
      <c r="O1177" s="44">
        <f t="shared" si="168"/>
        <v>4334</v>
      </c>
      <c r="P1177" s="45">
        <f t="shared" si="163"/>
        <v>43.038728897715984</v>
      </c>
      <c r="Q1177" s="45">
        <f t="shared" si="169"/>
        <v>1.1713513513513514</v>
      </c>
      <c r="S1177" s="51">
        <f t="shared" si="170"/>
        <v>5.5939966864828161</v>
      </c>
      <c r="T1177" s="16">
        <f t="shared" si="164"/>
        <v>43.000331016219796</v>
      </c>
    </row>
    <row r="1178" spans="1:20" x14ac:dyDescent="0.25">
      <c r="A1178" s="72">
        <f t="shared" si="161"/>
        <v>41258</v>
      </c>
      <c r="B1178" s="73" t="s">
        <v>18</v>
      </c>
      <c r="C1178" s="73" t="s">
        <v>244</v>
      </c>
      <c r="D1178" s="73" t="s">
        <v>245</v>
      </c>
      <c r="E1178" s="73" t="s">
        <v>277</v>
      </c>
      <c r="F1178" s="73" t="s">
        <v>278</v>
      </c>
      <c r="G1178" s="73" t="s">
        <v>35</v>
      </c>
      <c r="H1178" t="s">
        <v>38</v>
      </c>
      <c r="I1178">
        <v>615</v>
      </c>
      <c r="J1178" s="43">
        <v>2750</v>
      </c>
      <c r="K1178" s="16">
        <v>0.53</v>
      </c>
      <c r="L1178" s="16">
        <f t="shared" si="165"/>
        <v>27.308838133068519</v>
      </c>
      <c r="M1178" s="16">
        <f t="shared" si="166"/>
        <v>0.7432432432432432</v>
      </c>
      <c r="N1178" s="44">
        <f t="shared" si="167"/>
        <v>325.95</v>
      </c>
      <c r="O1178" s="44">
        <f t="shared" si="168"/>
        <v>3075.95</v>
      </c>
      <c r="P1178" s="45">
        <f t="shared" si="163"/>
        <v>30.545680238331677</v>
      </c>
      <c r="Q1178" s="45">
        <f t="shared" si="169"/>
        <v>0.83133783783783777</v>
      </c>
      <c r="S1178" s="51">
        <f t="shared" si="170"/>
        <v>4.3136922424756197</v>
      </c>
      <c r="T1178" s="16">
        <f t="shared" si="164"/>
        <v>30.504965243296919</v>
      </c>
    </row>
    <row r="1179" spans="1:20" x14ac:dyDescent="0.25">
      <c r="A1179" s="74">
        <f t="shared" si="161"/>
        <v>41258</v>
      </c>
      <c r="B1179" s="75" t="s">
        <v>18</v>
      </c>
      <c r="C1179" s="75" t="s">
        <v>258</v>
      </c>
      <c r="D1179" s="75" t="s">
        <v>255</v>
      </c>
      <c r="E1179" s="75" t="s">
        <v>279</v>
      </c>
      <c r="F1179" s="75" t="s">
        <v>280</v>
      </c>
      <c r="G1179" s="75" t="s">
        <v>35</v>
      </c>
      <c r="H1179" s="76" t="s">
        <v>36</v>
      </c>
      <c r="I1179" s="76">
        <v>1637</v>
      </c>
      <c r="J1179" s="46">
        <v>5195</v>
      </c>
      <c r="K1179" s="78">
        <v>0.4</v>
      </c>
      <c r="L1179" s="78">
        <f t="shared" si="165"/>
        <v>51.588877855014893</v>
      </c>
      <c r="M1179" s="78">
        <f t="shared" si="166"/>
        <v>1.404054054054054</v>
      </c>
      <c r="N1179" s="47">
        <f t="shared" si="167"/>
        <v>654.80000000000007</v>
      </c>
      <c r="O1179" s="47">
        <f t="shared" si="168"/>
        <v>5849.8</v>
      </c>
      <c r="P1179" s="48">
        <f t="shared" si="163"/>
        <v>58.091360476663354</v>
      </c>
      <c r="Q1179" s="48">
        <f t="shared" si="169"/>
        <v>1.581027027027027</v>
      </c>
      <c r="R1179" s="76"/>
      <c r="S1179" s="53">
        <f t="shared" si="170"/>
        <v>15.231120163574685</v>
      </c>
      <c r="T1179" s="78">
        <f>AVERAGE(P1103,P1141,P1179)</f>
        <v>57.25928500496525</v>
      </c>
    </row>
    <row r="1180" spans="1:20" x14ac:dyDescent="0.25">
      <c r="A1180" s="72">
        <f t="shared" si="161"/>
        <v>41289</v>
      </c>
      <c r="B1180" s="73" t="s">
        <v>0</v>
      </c>
      <c r="C1180" s="73" t="s">
        <v>359</v>
      </c>
      <c r="D1180" s="73" t="s">
        <v>235</v>
      </c>
      <c r="E1180" s="73" t="s">
        <v>260</v>
      </c>
      <c r="F1180" s="73" t="s">
        <v>261</v>
      </c>
      <c r="G1180" s="73" t="s">
        <v>34</v>
      </c>
      <c r="H1180" t="s">
        <v>36</v>
      </c>
      <c r="I1180">
        <v>506</v>
      </c>
      <c r="J1180" s="43">
        <v>3144</v>
      </c>
      <c r="K1180" s="16">
        <v>0.39</v>
      </c>
      <c r="L1180" s="16">
        <f t="shared" si="165"/>
        <v>31.221449851042699</v>
      </c>
      <c r="M1180" s="16">
        <f t="shared" si="166"/>
        <v>0.84972972972972971</v>
      </c>
      <c r="N1180" s="44">
        <f t="shared" si="167"/>
        <v>197.34</v>
      </c>
      <c r="O1180" s="44">
        <f t="shared" si="168"/>
        <v>3341.34</v>
      </c>
      <c r="P1180" s="45">
        <f t="shared" si="163"/>
        <v>33.181132075471702</v>
      </c>
      <c r="Q1180" s="45">
        <f t="shared" si="169"/>
        <v>0.90306486486486492</v>
      </c>
      <c r="R1180" s="17"/>
      <c r="S1180" s="51">
        <f t="shared" si="170"/>
        <v>4.9323551948949218</v>
      </c>
    </row>
    <row r="1181" spans="1:20" x14ac:dyDescent="0.25">
      <c r="A1181" s="72">
        <f t="shared" si="161"/>
        <v>41289</v>
      </c>
      <c r="B1181" s="73" t="s">
        <v>0</v>
      </c>
      <c r="C1181" s="73" t="s">
        <v>236</v>
      </c>
      <c r="D1181" s="73" t="s">
        <v>237</v>
      </c>
      <c r="E1181" s="73" t="s">
        <v>262</v>
      </c>
      <c r="F1181" s="73" t="s">
        <v>251</v>
      </c>
      <c r="G1181" s="73" t="s">
        <v>34</v>
      </c>
      <c r="H1181" t="s">
        <v>37</v>
      </c>
      <c r="I1181">
        <v>298</v>
      </c>
      <c r="J1181" s="43">
        <v>3543</v>
      </c>
      <c r="K1181" s="16">
        <v>0.38</v>
      </c>
      <c r="L1181" s="16">
        <f t="shared" si="165"/>
        <v>35.183714001986097</v>
      </c>
      <c r="M1181" s="16">
        <f t="shared" si="166"/>
        <v>0.95756756756756756</v>
      </c>
      <c r="N1181" s="44">
        <f t="shared" si="167"/>
        <v>113.24</v>
      </c>
      <c r="O1181" s="44">
        <f t="shared" si="168"/>
        <v>3656.24</v>
      </c>
      <c r="P1181" s="45">
        <f t="shared" si="163"/>
        <v>36.308242303872888</v>
      </c>
      <c r="Q1181" s="45">
        <f t="shared" si="169"/>
        <v>0.98817297297297291</v>
      </c>
      <c r="R1181" s="17"/>
      <c r="S1181" s="51">
        <f t="shared" si="170"/>
        <v>13.998865074861389</v>
      </c>
    </row>
    <row r="1182" spans="1:20" x14ac:dyDescent="0.25">
      <c r="A1182" s="72">
        <f t="shared" si="161"/>
        <v>41289</v>
      </c>
      <c r="B1182" s="73" t="s">
        <v>0</v>
      </c>
      <c r="C1182" s="73" t="s">
        <v>359</v>
      </c>
      <c r="D1182" s="73" t="s">
        <v>235</v>
      </c>
      <c r="E1182" s="73" t="s">
        <v>263</v>
      </c>
      <c r="F1182" s="73" t="s">
        <v>264</v>
      </c>
      <c r="G1182" s="73" t="s">
        <v>34</v>
      </c>
      <c r="H1182" t="s">
        <v>37</v>
      </c>
      <c r="I1182">
        <v>1530</v>
      </c>
      <c r="J1182" s="43">
        <v>6026</v>
      </c>
      <c r="K1182" s="16">
        <v>0.38</v>
      </c>
      <c r="L1182" s="16">
        <f t="shared" si="165"/>
        <v>59.841112214498509</v>
      </c>
      <c r="M1182" s="16">
        <f t="shared" si="166"/>
        <v>1.6286486486486487</v>
      </c>
      <c r="N1182" s="44">
        <f t="shared" si="167"/>
        <v>581.4</v>
      </c>
      <c r="O1182" s="44">
        <f t="shared" si="168"/>
        <v>6607.4</v>
      </c>
      <c r="P1182" s="45">
        <f t="shared" si="163"/>
        <v>65.61469712015888</v>
      </c>
      <c r="Q1182" s="45">
        <f t="shared" si="169"/>
        <v>1.7857837837837838</v>
      </c>
      <c r="S1182" s="51">
        <f t="shared" si="170"/>
        <v>5.2787559152976948</v>
      </c>
    </row>
    <row r="1183" spans="1:20" x14ac:dyDescent="0.25">
      <c r="A1183" s="72">
        <f t="shared" si="161"/>
        <v>41289</v>
      </c>
      <c r="B1183" s="73" t="s">
        <v>0</v>
      </c>
      <c r="C1183" s="73" t="s">
        <v>359</v>
      </c>
      <c r="D1183" s="73" t="s">
        <v>235</v>
      </c>
      <c r="E1183" s="73" t="s">
        <v>265</v>
      </c>
      <c r="F1183" s="73" t="s">
        <v>266</v>
      </c>
      <c r="G1183" s="73" t="s">
        <v>34</v>
      </c>
      <c r="H1183" t="s">
        <v>36</v>
      </c>
      <c r="I1183">
        <v>890</v>
      </c>
      <c r="J1183" s="43">
        <v>3645</v>
      </c>
      <c r="K1183" s="16">
        <v>0.39</v>
      </c>
      <c r="L1183" s="16">
        <f t="shared" si="165"/>
        <v>36.196623634558094</v>
      </c>
      <c r="M1183" s="16">
        <f t="shared" si="166"/>
        <v>0.98513513513513518</v>
      </c>
      <c r="N1183" s="44">
        <f t="shared" si="167"/>
        <v>347.1</v>
      </c>
      <c r="O1183" s="44">
        <f t="shared" si="168"/>
        <v>3992.1</v>
      </c>
      <c r="P1183" s="45">
        <f t="shared" si="163"/>
        <v>39.643495531281033</v>
      </c>
      <c r="Q1183" s="45">
        <f t="shared" si="169"/>
        <v>1.0789459459459458</v>
      </c>
      <c r="S1183" s="51">
        <f t="shared" si="170"/>
        <v>4.2269333194089098</v>
      </c>
    </row>
    <row r="1184" spans="1:20" x14ac:dyDescent="0.25">
      <c r="A1184" s="72">
        <f t="shared" si="161"/>
        <v>41289</v>
      </c>
      <c r="B1184" s="73" t="s">
        <v>0</v>
      </c>
      <c r="C1184" s="73" t="s">
        <v>238</v>
      </c>
      <c r="D1184" s="73" t="s">
        <v>239</v>
      </c>
      <c r="E1184" s="73" t="s">
        <v>267</v>
      </c>
      <c r="F1184" s="73" t="s">
        <v>241</v>
      </c>
      <c r="G1184" s="73" t="s">
        <v>34</v>
      </c>
      <c r="H1184" t="s">
        <v>37</v>
      </c>
      <c r="I1184">
        <v>1256</v>
      </c>
      <c r="J1184" s="43">
        <v>5573</v>
      </c>
      <c r="K1184" s="16">
        <v>0.38</v>
      </c>
      <c r="L1184" s="16">
        <f t="shared" si="165"/>
        <v>55.342601787487588</v>
      </c>
      <c r="M1184" s="16">
        <f t="shared" si="166"/>
        <v>1.5062162162162163</v>
      </c>
      <c r="N1184" s="44">
        <f t="shared" si="167"/>
        <v>477.28000000000003</v>
      </c>
      <c r="O1184" s="44">
        <f t="shared" si="168"/>
        <v>6050.28</v>
      </c>
      <c r="P1184" s="45">
        <f t="shared" si="163"/>
        <v>60.082224428997016</v>
      </c>
      <c r="Q1184" s="45">
        <f t="shared" si="169"/>
        <v>1.6352108108108108</v>
      </c>
      <c r="S1184" s="51">
        <f t="shared" si="170"/>
        <v>2.9883977449137955</v>
      </c>
    </row>
    <row r="1185" spans="1:19" x14ac:dyDescent="0.25">
      <c r="A1185" s="72">
        <f t="shared" si="161"/>
        <v>41289</v>
      </c>
      <c r="B1185" s="73" t="s">
        <v>0</v>
      </c>
      <c r="C1185" s="73" t="s">
        <v>358</v>
      </c>
      <c r="D1185" s="73" t="s">
        <v>235</v>
      </c>
      <c r="E1185" s="73" t="s">
        <v>267</v>
      </c>
      <c r="F1185" s="73" t="s">
        <v>241</v>
      </c>
      <c r="G1185" s="73" t="s">
        <v>34</v>
      </c>
      <c r="H1185" t="s">
        <v>36</v>
      </c>
      <c r="I1185">
        <v>975</v>
      </c>
      <c r="J1185" s="43">
        <v>3912</v>
      </c>
      <c r="K1185" s="16">
        <v>0.39</v>
      </c>
      <c r="L1185" s="16">
        <f t="shared" si="165"/>
        <v>38.848063555114202</v>
      </c>
      <c r="M1185" s="16">
        <f t="shared" si="166"/>
        <v>1.0572972972972974</v>
      </c>
      <c r="N1185" s="44">
        <f t="shared" si="167"/>
        <v>380.25</v>
      </c>
      <c r="O1185" s="44">
        <f t="shared" si="168"/>
        <v>4292.25</v>
      </c>
      <c r="P1185" s="45">
        <f t="shared" si="163"/>
        <v>42.624131082423041</v>
      </c>
      <c r="Q1185" s="45">
        <f t="shared" si="169"/>
        <v>1.1600675675675676</v>
      </c>
      <c r="S1185" s="51">
        <f t="shared" si="170"/>
        <v>3.9159908001452637</v>
      </c>
    </row>
    <row r="1186" spans="1:19" x14ac:dyDescent="0.25">
      <c r="A1186" s="72">
        <f t="shared" si="161"/>
        <v>41289</v>
      </c>
      <c r="B1186" s="73" t="s">
        <v>0</v>
      </c>
      <c r="C1186" s="73" t="s">
        <v>240</v>
      </c>
      <c r="D1186" s="73" t="s">
        <v>241</v>
      </c>
      <c r="E1186" s="73" t="s">
        <v>263</v>
      </c>
      <c r="F1186" s="73" t="s">
        <v>264</v>
      </c>
      <c r="G1186" s="73" t="s">
        <v>34</v>
      </c>
      <c r="H1186" t="s">
        <v>36</v>
      </c>
      <c r="I1186">
        <v>1357</v>
      </c>
      <c r="J1186" s="43">
        <v>4112</v>
      </c>
      <c r="K1186" s="16">
        <v>0.39</v>
      </c>
      <c r="L1186" s="16">
        <f t="shared" si="165"/>
        <v>40.834160873882816</v>
      </c>
      <c r="M1186" s="16">
        <f t="shared" si="166"/>
        <v>1.1113513513513513</v>
      </c>
      <c r="N1186" s="44">
        <f t="shared" si="167"/>
        <v>529.23</v>
      </c>
      <c r="O1186" s="44">
        <f t="shared" si="168"/>
        <v>4641.2299999999996</v>
      </c>
      <c r="P1186" s="45">
        <f t="shared" si="163"/>
        <v>46.0896722939424</v>
      </c>
      <c r="Q1186" s="45">
        <f t="shared" si="169"/>
        <v>1.2543864864864864</v>
      </c>
      <c r="S1186" s="51">
        <f t="shared" si="170"/>
        <v>3.7225174650140858</v>
      </c>
    </row>
    <row r="1187" spans="1:19" x14ac:dyDescent="0.25">
      <c r="A1187" s="72">
        <f t="shared" si="161"/>
        <v>41289</v>
      </c>
      <c r="B1187" s="73" t="s">
        <v>67</v>
      </c>
      <c r="C1187" s="73" t="s">
        <v>242</v>
      </c>
      <c r="D1187" s="73" t="s">
        <v>243</v>
      </c>
      <c r="E1187" s="73" t="s">
        <v>265</v>
      </c>
      <c r="F1187" s="73" t="s">
        <v>266</v>
      </c>
      <c r="G1187" s="73" t="s">
        <v>34</v>
      </c>
      <c r="H1187" t="s">
        <v>36</v>
      </c>
      <c r="I1187">
        <v>1006</v>
      </c>
      <c r="J1187" s="43">
        <v>3110</v>
      </c>
      <c r="K1187" s="16">
        <v>0.39</v>
      </c>
      <c r="L1187" s="16">
        <f t="shared" si="165"/>
        <v>30.883813306852034</v>
      </c>
      <c r="M1187" s="16">
        <f t="shared" si="166"/>
        <v>0.78450450450450449</v>
      </c>
      <c r="N1187" s="44">
        <f t="shared" si="167"/>
        <v>392.34000000000003</v>
      </c>
      <c r="O1187" s="44">
        <f t="shared" si="168"/>
        <v>3502.34</v>
      </c>
      <c r="P1187" s="45">
        <f t="shared" si="163"/>
        <v>34.779940417080439</v>
      </c>
      <c r="Q1187" s="45">
        <f t="shared" si="169"/>
        <v>0.88347315315315322</v>
      </c>
      <c r="S1187" s="51">
        <f t="shared" si="170"/>
        <v>1.6856933814904718</v>
      </c>
    </row>
    <row r="1188" spans="1:19" x14ac:dyDescent="0.25">
      <c r="A1188" s="72">
        <f t="shared" si="161"/>
        <v>41289</v>
      </c>
      <c r="B1188" s="73" t="s">
        <v>67</v>
      </c>
      <c r="C1188" s="73" t="s">
        <v>244</v>
      </c>
      <c r="D1188" s="73" t="s">
        <v>245</v>
      </c>
      <c r="E1188" s="73" t="s">
        <v>268</v>
      </c>
      <c r="F1188" s="73" t="s">
        <v>269</v>
      </c>
      <c r="G1188" s="73" t="s">
        <v>34</v>
      </c>
      <c r="H1188" t="s">
        <v>38</v>
      </c>
      <c r="I1188">
        <v>866</v>
      </c>
      <c r="J1188" s="43">
        <v>4508</v>
      </c>
      <c r="K1188" s="16">
        <v>0.51</v>
      </c>
      <c r="L1188" s="16">
        <f t="shared" si="165"/>
        <v>44.766633565044685</v>
      </c>
      <c r="M1188" s="16">
        <f t="shared" si="166"/>
        <v>1.1371531531531531</v>
      </c>
      <c r="N1188" s="44">
        <f t="shared" si="167"/>
        <v>441.66</v>
      </c>
      <c r="O1188" s="44">
        <f t="shared" si="168"/>
        <v>4949.66</v>
      </c>
      <c r="P1188" s="45">
        <f t="shared" si="163"/>
        <v>49.15253227408143</v>
      </c>
      <c r="Q1188" s="45">
        <f t="shared" si="169"/>
        <v>1.248562882882883</v>
      </c>
      <c r="S1188" s="51">
        <f t="shared" si="170"/>
        <v>13.135085714285722</v>
      </c>
    </row>
    <row r="1189" spans="1:19" x14ac:dyDescent="0.25">
      <c r="A1189" s="72">
        <f t="shared" si="161"/>
        <v>41289</v>
      </c>
      <c r="B1189" s="73" t="s">
        <v>67</v>
      </c>
      <c r="C1189" s="73" t="s">
        <v>246</v>
      </c>
      <c r="D1189" s="73" t="s">
        <v>247</v>
      </c>
      <c r="E1189" s="73" t="s">
        <v>270</v>
      </c>
      <c r="F1189" s="73" t="s">
        <v>247</v>
      </c>
      <c r="G1189" s="73" t="s">
        <v>34</v>
      </c>
      <c r="H1189" t="s">
        <v>36</v>
      </c>
      <c r="I1189">
        <v>213</v>
      </c>
      <c r="J1189" s="43">
        <v>2006</v>
      </c>
      <c r="K1189" s="16">
        <v>0.39</v>
      </c>
      <c r="L1189" s="16">
        <f t="shared" si="165"/>
        <v>19.920556107249254</v>
      </c>
      <c r="M1189" s="16">
        <f t="shared" si="166"/>
        <v>0.50601801801801805</v>
      </c>
      <c r="N1189" s="44">
        <f t="shared" si="167"/>
        <v>83.070000000000007</v>
      </c>
      <c r="O1189" s="44">
        <f t="shared" si="168"/>
        <v>2089.0700000000002</v>
      </c>
      <c r="P1189" s="45">
        <f t="shared" si="163"/>
        <v>20.745481628599801</v>
      </c>
      <c r="Q1189" s="45">
        <f t="shared" si="169"/>
        <v>0.52697261261261263</v>
      </c>
      <c r="S1189" s="51">
        <f t="shared" si="170"/>
        <v>3.6790177375008781</v>
      </c>
    </row>
    <row r="1190" spans="1:19" x14ac:dyDescent="0.25">
      <c r="A1190" s="72">
        <f t="shared" si="161"/>
        <v>41289</v>
      </c>
      <c r="B1190" s="73" t="s">
        <v>67</v>
      </c>
      <c r="C1190" s="73" t="s">
        <v>248</v>
      </c>
      <c r="D1190" s="73" t="s">
        <v>249</v>
      </c>
      <c r="E1190" s="73" t="s">
        <v>271</v>
      </c>
      <c r="F1190" s="73" t="s">
        <v>272</v>
      </c>
      <c r="G1190" s="73" t="s">
        <v>34</v>
      </c>
      <c r="H1190" t="s">
        <v>38</v>
      </c>
      <c r="I1190">
        <v>650</v>
      </c>
      <c r="J1190" s="43">
        <v>3920</v>
      </c>
      <c r="K1190" s="16">
        <v>0.51</v>
      </c>
      <c r="L1190" s="16">
        <f t="shared" si="165"/>
        <v>38.927507447864947</v>
      </c>
      <c r="M1190" s="16">
        <f t="shared" si="166"/>
        <v>0.98882882882882883</v>
      </c>
      <c r="N1190" s="44">
        <f t="shared" si="167"/>
        <v>331.5</v>
      </c>
      <c r="O1190" s="44">
        <f t="shared" si="168"/>
        <v>4251.5</v>
      </c>
      <c r="P1190" s="45">
        <f t="shared" si="163"/>
        <v>42.219463753723929</v>
      </c>
      <c r="Q1190" s="45">
        <f t="shared" si="169"/>
        <v>1.0724504504504504</v>
      </c>
      <c r="S1190" s="51">
        <f t="shared" si="170"/>
        <v>14.719373988127371</v>
      </c>
    </row>
    <row r="1191" spans="1:19" x14ac:dyDescent="0.25">
      <c r="A1191" s="72">
        <f t="shared" si="161"/>
        <v>41289</v>
      </c>
      <c r="B1191" s="73" t="s">
        <v>67</v>
      </c>
      <c r="C1191" s="73" t="s">
        <v>248</v>
      </c>
      <c r="D1191" s="73" t="s">
        <v>249</v>
      </c>
      <c r="E1191" s="73" t="s">
        <v>273</v>
      </c>
      <c r="F1191" s="73" t="s">
        <v>274</v>
      </c>
      <c r="G1191" s="73" t="s">
        <v>34</v>
      </c>
      <c r="H1191" t="s">
        <v>38</v>
      </c>
      <c r="I1191">
        <v>417</v>
      </c>
      <c r="J1191" s="43">
        <v>3354</v>
      </c>
      <c r="K1191" s="16">
        <v>0.51</v>
      </c>
      <c r="L1191" s="16">
        <f t="shared" si="165"/>
        <v>33.306852035749749</v>
      </c>
      <c r="M1191" s="16">
        <f t="shared" si="166"/>
        <v>0.84605405405405409</v>
      </c>
      <c r="N1191" s="44">
        <f t="shared" si="167"/>
        <v>212.67000000000002</v>
      </c>
      <c r="O1191" s="44">
        <f t="shared" si="168"/>
        <v>3566.67</v>
      </c>
      <c r="P1191" s="45">
        <f t="shared" si="163"/>
        <v>35.418768619662366</v>
      </c>
      <c r="Q1191" s="45">
        <f t="shared" si="169"/>
        <v>0.89970054054054061</v>
      </c>
      <c r="S1191" s="51">
        <f t="shared" si="170"/>
        <v>17.266809140226869</v>
      </c>
    </row>
    <row r="1192" spans="1:19" x14ac:dyDescent="0.25">
      <c r="A1192" s="72">
        <f t="shared" si="161"/>
        <v>41289</v>
      </c>
      <c r="B1192" s="73" t="s">
        <v>67</v>
      </c>
      <c r="C1192" s="73" t="s">
        <v>246</v>
      </c>
      <c r="D1192" s="73" t="s">
        <v>247</v>
      </c>
      <c r="E1192" s="73" t="s">
        <v>275</v>
      </c>
      <c r="F1192" s="73" t="s">
        <v>276</v>
      </c>
      <c r="G1192" s="73" t="s">
        <v>34</v>
      </c>
      <c r="H1192" t="s">
        <v>36</v>
      </c>
      <c r="I1192">
        <v>626</v>
      </c>
      <c r="J1192" s="43">
        <v>3154</v>
      </c>
      <c r="K1192" s="16">
        <v>0.39</v>
      </c>
      <c r="L1192" s="16">
        <f t="shared" si="165"/>
        <v>31.320754716981131</v>
      </c>
      <c r="M1192" s="16">
        <f t="shared" si="166"/>
        <v>0.7956036036036036</v>
      </c>
      <c r="N1192" s="44">
        <f t="shared" si="167"/>
        <v>244.14000000000001</v>
      </c>
      <c r="O1192" s="44">
        <f t="shared" si="168"/>
        <v>3398.14</v>
      </c>
      <c r="P1192" s="45">
        <f t="shared" si="163"/>
        <v>33.745183714001982</v>
      </c>
      <c r="Q1192" s="45">
        <f t="shared" si="169"/>
        <v>0.85718846846846841</v>
      </c>
      <c r="S1192" s="51">
        <f t="shared" si="170"/>
        <v>2.6045629672572623</v>
      </c>
    </row>
    <row r="1193" spans="1:19" x14ac:dyDescent="0.25">
      <c r="A1193" s="72">
        <f t="shared" ref="A1193:A1256" si="171">IF(B1193&lt;&gt;"", DATE(2010, ROUNDUP((ROW(A1193)-1)*(1/38), 0)+5, 15), "")</f>
        <v>41289</v>
      </c>
      <c r="B1193" s="73" t="s">
        <v>67</v>
      </c>
      <c r="C1193" s="73" t="s">
        <v>246</v>
      </c>
      <c r="D1193" s="73" t="s">
        <v>247</v>
      </c>
      <c r="E1193" s="73" t="s">
        <v>263</v>
      </c>
      <c r="F1193" s="73" t="s">
        <v>264</v>
      </c>
      <c r="G1193" s="73" t="s">
        <v>34</v>
      </c>
      <c r="H1193" t="s">
        <v>36</v>
      </c>
      <c r="I1193">
        <v>1823</v>
      </c>
      <c r="J1193" s="43">
        <v>5065</v>
      </c>
      <c r="K1193" s="16">
        <v>0.39</v>
      </c>
      <c r="L1193" s="16">
        <f t="shared" si="165"/>
        <v>50.297914597815293</v>
      </c>
      <c r="M1193" s="16">
        <f t="shared" si="166"/>
        <v>1.2776576576576577</v>
      </c>
      <c r="N1193" s="44">
        <f t="shared" si="167"/>
        <v>710.97</v>
      </c>
      <c r="O1193" s="44">
        <f t="shared" si="168"/>
        <v>5775.97</v>
      </c>
      <c r="P1193" s="45">
        <f t="shared" si="163"/>
        <v>57.358192651439921</v>
      </c>
      <c r="Q1193" s="45">
        <f t="shared" si="169"/>
        <v>1.4570014414414416</v>
      </c>
      <c r="S1193" s="51">
        <f t="shared" si="170"/>
        <v>1.7300897892471356</v>
      </c>
    </row>
    <row r="1194" spans="1:19" x14ac:dyDescent="0.25">
      <c r="A1194" s="72">
        <f t="shared" si="171"/>
        <v>41289</v>
      </c>
      <c r="B1194" s="73" t="s">
        <v>18</v>
      </c>
      <c r="C1194" s="73" t="s">
        <v>250</v>
      </c>
      <c r="D1194" s="73" t="s">
        <v>251</v>
      </c>
      <c r="E1194" s="73" t="s">
        <v>265</v>
      </c>
      <c r="F1194" s="73" t="s">
        <v>266</v>
      </c>
      <c r="G1194" s="73" t="s">
        <v>34</v>
      </c>
      <c r="H1194" t="s">
        <v>39</v>
      </c>
      <c r="I1194">
        <v>1295</v>
      </c>
      <c r="J1194" s="43">
        <v>3674</v>
      </c>
      <c r="K1194" s="16">
        <v>0.32779999999999998</v>
      </c>
      <c r="L1194" s="16">
        <f t="shared" si="165"/>
        <v>36.484607745779542</v>
      </c>
      <c r="M1194" s="16">
        <f t="shared" si="166"/>
        <v>0.99297297297297293</v>
      </c>
      <c r="N1194" s="44">
        <f t="shared" si="167"/>
        <v>424.50099999999998</v>
      </c>
      <c r="O1194" s="44">
        <f t="shared" si="168"/>
        <v>4098.5010000000002</v>
      </c>
      <c r="P1194" s="45">
        <f t="shared" si="163"/>
        <v>40.700109235352535</v>
      </c>
      <c r="Q1194" s="45">
        <f t="shared" si="169"/>
        <v>1.107702972972973</v>
      </c>
      <c r="S1194" s="51">
        <f t="shared" si="170"/>
        <v>4.9286096482582087</v>
      </c>
    </row>
    <row r="1195" spans="1:19" x14ac:dyDescent="0.25">
      <c r="A1195" s="72">
        <f t="shared" si="171"/>
        <v>41289</v>
      </c>
      <c r="B1195" s="73" t="s">
        <v>18</v>
      </c>
      <c r="C1195" s="73" t="s">
        <v>244</v>
      </c>
      <c r="D1195" s="73" t="s">
        <v>245</v>
      </c>
      <c r="E1195" s="73" t="s">
        <v>277</v>
      </c>
      <c r="F1195" s="73" t="s">
        <v>278</v>
      </c>
      <c r="G1195" s="73" t="s">
        <v>34</v>
      </c>
      <c r="H1195" t="s">
        <v>38</v>
      </c>
      <c r="I1195">
        <v>615</v>
      </c>
      <c r="J1195" s="43">
        <v>3575</v>
      </c>
      <c r="K1195" s="16">
        <v>0.51</v>
      </c>
      <c r="L1195" s="16">
        <f t="shared" si="165"/>
        <v>35.501489572989072</v>
      </c>
      <c r="M1195" s="16">
        <f t="shared" si="166"/>
        <v>0.96621621621621623</v>
      </c>
      <c r="N1195" s="44">
        <f t="shared" si="167"/>
        <v>313.64999999999998</v>
      </c>
      <c r="O1195" s="44">
        <f t="shared" si="168"/>
        <v>3888.65</v>
      </c>
      <c r="P1195" s="45">
        <f t="shared" si="163"/>
        <v>38.616186693147966</v>
      </c>
      <c r="Q1195" s="45">
        <f t="shared" si="169"/>
        <v>1.0509864864864864</v>
      </c>
      <c r="S1195" s="51">
        <f t="shared" si="170"/>
        <v>2.2118543829675374</v>
      </c>
    </row>
    <row r="1196" spans="1:19" x14ac:dyDescent="0.25">
      <c r="A1196" s="72">
        <f t="shared" si="171"/>
        <v>41289</v>
      </c>
      <c r="B1196" s="73" t="s">
        <v>18</v>
      </c>
      <c r="C1196" s="73" t="s">
        <v>248</v>
      </c>
      <c r="D1196" s="73" t="s">
        <v>249</v>
      </c>
      <c r="E1196" s="73" t="s">
        <v>268</v>
      </c>
      <c r="F1196" s="73" t="s">
        <v>269</v>
      </c>
      <c r="G1196" s="73" t="s">
        <v>34</v>
      </c>
      <c r="H1196" t="s">
        <v>38</v>
      </c>
      <c r="I1196">
        <v>872</v>
      </c>
      <c r="J1196" s="43">
        <v>4578</v>
      </c>
      <c r="K1196" s="16">
        <v>0.51</v>
      </c>
      <c r="L1196" s="16">
        <f t="shared" si="165"/>
        <v>45.4617676266137</v>
      </c>
      <c r="M1196" s="16">
        <f t="shared" si="166"/>
        <v>1.2372972972972973</v>
      </c>
      <c r="N1196" s="44">
        <f t="shared" si="167"/>
        <v>444.72</v>
      </c>
      <c r="O1196" s="44">
        <f t="shared" si="168"/>
        <v>5022.72</v>
      </c>
      <c r="P1196" s="45">
        <f t="shared" si="163"/>
        <v>49.878053624627611</v>
      </c>
      <c r="Q1196" s="45">
        <f t="shared" si="169"/>
        <v>1.3574918918918919</v>
      </c>
      <c r="S1196" s="51">
        <f t="shared" si="170"/>
        <v>2.7351196563714542</v>
      </c>
    </row>
    <row r="1197" spans="1:19" x14ac:dyDescent="0.25">
      <c r="A1197" s="72">
        <f t="shared" si="171"/>
        <v>41289</v>
      </c>
      <c r="B1197" s="73" t="s">
        <v>18</v>
      </c>
      <c r="C1197" s="73" t="s">
        <v>248</v>
      </c>
      <c r="D1197" s="73" t="s">
        <v>249</v>
      </c>
      <c r="E1197" s="73" t="s">
        <v>277</v>
      </c>
      <c r="F1197" s="73" t="s">
        <v>278</v>
      </c>
      <c r="G1197" s="73" t="s">
        <v>34</v>
      </c>
      <c r="H1197" t="s">
        <v>38</v>
      </c>
      <c r="I1197">
        <v>417</v>
      </c>
      <c r="J1197" s="43">
        <v>3267</v>
      </c>
      <c r="K1197" s="16">
        <v>0.51</v>
      </c>
      <c r="L1197" s="16">
        <f t="shared" si="165"/>
        <v>32.442899702085398</v>
      </c>
      <c r="M1197" s="16">
        <f t="shared" si="166"/>
        <v>0.88297297297297295</v>
      </c>
      <c r="N1197" s="44">
        <f t="shared" si="167"/>
        <v>212.67000000000002</v>
      </c>
      <c r="O1197" s="44">
        <f t="shared" si="168"/>
        <v>3479.67</v>
      </c>
      <c r="P1197" s="45">
        <f t="shared" si="163"/>
        <v>34.554816285998015</v>
      </c>
      <c r="Q1197" s="45">
        <f t="shared" si="169"/>
        <v>0.94045135135135138</v>
      </c>
      <c r="S1197" s="51">
        <f t="shared" si="170"/>
        <v>2.4185430463576241</v>
      </c>
    </row>
    <row r="1198" spans="1:19" x14ac:dyDescent="0.25">
      <c r="A1198" s="72">
        <f t="shared" si="171"/>
        <v>41289</v>
      </c>
      <c r="B1198" s="73" t="s">
        <v>18</v>
      </c>
      <c r="C1198" s="73" t="s">
        <v>242</v>
      </c>
      <c r="D1198" s="73" t="s">
        <v>243</v>
      </c>
      <c r="E1198" s="73" t="s">
        <v>265</v>
      </c>
      <c r="F1198" s="73" t="s">
        <v>266</v>
      </c>
      <c r="G1198" s="73" t="s">
        <v>34</v>
      </c>
      <c r="H1198" t="s">
        <v>36</v>
      </c>
      <c r="I1198">
        <v>1006</v>
      </c>
      <c r="J1198" s="43">
        <v>3599</v>
      </c>
      <c r="K1198" s="16">
        <v>0.39</v>
      </c>
      <c r="L1198" s="16">
        <f t="shared" si="165"/>
        <v>35.73982125124131</v>
      </c>
      <c r="M1198" s="16">
        <f t="shared" si="166"/>
        <v>0.97270270270270265</v>
      </c>
      <c r="N1198" s="44">
        <f t="shared" si="167"/>
        <v>392.34000000000003</v>
      </c>
      <c r="O1198" s="44">
        <f t="shared" si="168"/>
        <v>3991.34</v>
      </c>
      <c r="P1198" s="45">
        <f t="shared" si="163"/>
        <v>39.635948361469715</v>
      </c>
      <c r="Q1198" s="45">
        <f t="shared" si="169"/>
        <v>1.0787405405405406</v>
      </c>
      <c r="S1198" s="51">
        <f t="shared" si="170"/>
        <v>5.360216245895244</v>
      </c>
    </row>
    <row r="1199" spans="1:19" x14ac:dyDescent="0.25">
      <c r="A1199" s="72">
        <f t="shared" si="171"/>
        <v>41289</v>
      </c>
      <c r="B1199" s="73" t="s">
        <v>0</v>
      </c>
      <c r="C1199" s="73" t="s">
        <v>252</v>
      </c>
      <c r="D1199" s="73" t="s">
        <v>117</v>
      </c>
      <c r="E1199" s="73" t="s">
        <v>279</v>
      </c>
      <c r="F1199" s="73" t="s">
        <v>280</v>
      </c>
      <c r="G1199" s="73" t="s">
        <v>35</v>
      </c>
      <c r="H1199" t="s">
        <v>37</v>
      </c>
      <c r="I1199">
        <v>880</v>
      </c>
      <c r="J1199" s="43">
        <v>3580</v>
      </c>
      <c r="K1199" s="16">
        <v>0.38</v>
      </c>
      <c r="L1199" s="16">
        <f t="shared" si="165"/>
        <v>35.55114200595829</v>
      </c>
      <c r="M1199" s="16">
        <f t="shared" si="166"/>
        <v>0.96756756756756757</v>
      </c>
      <c r="N1199" s="44">
        <f t="shared" si="167"/>
        <v>334.4</v>
      </c>
      <c r="O1199" s="44">
        <f t="shared" si="168"/>
        <v>3914.4</v>
      </c>
      <c r="P1199" s="45">
        <f t="shared" si="163"/>
        <v>38.871896722939425</v>
      </c>
      <c r="Q1199" s="45">
        <f t="shared" si="169"/>
        <v>1.0579459459459459</v>
      </c>
      <c r="S1199" s="51">
        <f t="shared" si="170"/>
        <v>9.8131627672109154</v>
      </c>
    </row>
    <row r="1200" spans="1:19" x14ac:dyDescent="0.25">
      <c r="A1200" s="72">
        <f t="shared" si="171"/>
        <v>41289</v>
      </c>
      <c r="B1200" s="73" t="s">
        <v>0</v>
      </c>
      <c r="C1200" s="73" t="s">
        <v>359</v>
      </c>
      <c r="D1200" s="73" t="s">
        <v>235</v>
      </c>
      <c r="E1200" s="73" t="s">
        <v>267</v>
      </c>
      <c r="F1200" s="73" t="s">
        <v>241</v>
      </c>
      <c r="G1200" s="73" t="s">
        <v>35</v>
      </c>
      <c r="H1200" t="s">
        <v>37</v>
      </c>
      <c r="I1200">
        <v>685</v>
      </c>
      <c r="J1200" s="43">
        <v>3634</v>
      </c>
      <c r="K1200" s="16">
        <v>0.38</v>
      </c>
      <c r="L1200" s="16">
        <f t="shared" si="165"/>
        <v>36.08738828202582</v>
      </c>
      <c r="M1200" s="16">
        <f t="shared" si="166"/>
        <v>0.98216216216216212</v>
      </c>
      <c r="N1200" s="44">
        <f t="shared" si="167"/>
        <v>260.3</v>
      </c>
      <c r="O1200" s="44">
        <f t="shared" si="168"/>
        <v>3894.3</v>
      </c>
      <c r="P1200" s="45">
        <f t="shared" si="163"/>
        <v>38.672293942403179</v>
      </c>
      <c r="Q1200" s="45">
        <f t="shared" si="169"/>
        <v>1.0525135135135135</v>
      </c>
      <c r="S1200" s="51">
        <f t="shared" si="170"/>
        <v>14.624203446702676</v>
      </c>
    </row>
    <row r="1201" spans="1:19" x14ac:dyDescent="0.25">
      <c r="A1201" s="72">
        <f t="shared" si="171"/>
        <v>41289</v>
      </c>
      <c r="B1201" s="73" t="s">
        <v>0</v>
      </c>
      <c r="C1201" s="73" t="s">
        <v>253</v>
      </c>
      <c r="D1201" s="73" t="s">
        <v>243</v>
      </c>
      <c r="E1201" s="73" t="s">
        <v>281</v>
      </c>
      <c r="F1201" s="73" t="s">
        <v>282</v>
      </c>
      <c r="G1201" s="73" t="s">
        <v>35</v>
      </c>
      <c r="H1201" t="s">
        <v>38</v>
      </c>
      <c r="I1201">
        <v>812</v>
      </c>
      <c r="J1201" s="43">
        <v>3771</v>
      </c>
      <c r="K1201" s="16">
        <v>0.51</v>
      </c>
      <c r="L1201" s="16">
        <f t="shared" si="165"/>
        <v>37.447864945382321</v>
      </c>
      <c r="M1201" s="16">
        <f t="shared" si="166"/>
        <v>1.0191891891891891</v>
      </c>
      <c r="N1201" s="44">
        <f t="shared" si="167"/>
        <v>414.12</v>
      </c>
      <c r="O1201" s="44">
        <f t="shared" si="168"/>
        <v>4185.12</v>
      </c>
      <c r="P1201" s="45">
        <f t="shared" si="163"/>
        <v>41.560278053624629</v>
      </c>
      <c r="Q1201" s="45">
        <f t="shared" si="169"/>
        <v>1.1311135135135135</v>
      </c>
      <c r="S1201" s="51">
        <f t="shared" si="170"/>
        <v>3.310787459886444</v>
      </c>
    </row>
    <row r="1202" spans="1:19" x14ac:dyDescent="0.25">
      <c r="A1202" s="72">
        <f t="shared" si="171"/>
        <v>41289</v>
      </c>
      <c r="B1202" s="73" t="s">
        <v>0</v>
      </c>
      <c r="C1202" s="73" t="s">
        <v>236</v>
      </c>
      <c r="D1202" s="73" t="s">
        <v>237</v>
      </c>
      <c r="E1202" s="73" t="s">
        <v>279</v>
      </c>
      <c r="F1202" s="73" t="s">
        <v>280</v>
      </c>
      <c r="G1202" s="73" t="s">
        <v>35</v>
      </c>
      <c r="H1202" t="s">
        <v>37</v>
      </c>
      <c r="I1202">
        <v>1520</v>
      </c>
      <c r="J1202" s="43">
        <v>5061</v>
      </c>
      <c r="K1202" s="16">
        <v>0.38</v>
      </c>
      <c r="L1202" s="16">
        <f t="shared" si="165"/>
        <v>50.25819265143992</v>
      </c>
      <c r="M1202" s="16">
        <f t="shared" si="166"/>
        <v>1.3678378378378377</v>
      </c>
      <c r="N1202" s="44">
        <f t="shared" si="167"/>
        <v>577.6</v>
      </c>
      <c r="O1202" s="44">
        <f t="shared" si="168"/>
        <v>5638.6</v>
      </c>
      <c r="P1202" s="45">
        <f t="shared" si="163"/>
        <v>55.994041708043696</v>
      </c>
      <c r="Q1202" s="45">
        <f t="shared" si="169"/>
        <v>1.5239459459459461</v>
      </c>
      <c r="S1202" s="51">
        <f t="shared" si="170"/>
        <v>7.1081224830940037</v>
      </c>
    </row>
    <row r="1203" spans="1:19" x14ac:dyDescent="0.25">
      <c r="A1203" s="72">
        <f t="shared" si="171"/>
        <v>41289</v>
      </c>
      <c r="B1203" s="73" t="s">
        <v>0</v>
      </c>
      <c r="C1203" s="73" t="s">
        <v>236</v>
      </c>
      <c r="D1203" s="73" t="s">
        <v>237</v>
      </c>
      <c r="E1203" s="73" t="s">
        <v>267</v>
      </c>
      <c r="F1203" s="73" t="s">
        <v>241</v>
      </c>
      <c r="G1203" s="73" t="s">
        <v>35</v>
      </c>
      <c r="H1203" t="s">
        <v>37</v>
      </c>
      <c r="I1203">
        <v>1583</v>
      </c>
      <c r="J1203" s="43">
        <v>6082</v>
      </c>
      <c r="K1203" s="16">
        <v>0.38</v>
      </c>
      <c r="L1203" s="16">
        <f t="shared" si="165"/>
        <v>60.397219463753721</v>
      </c>
      <c r="M1203" s="16">
        <f t="shared" si="166"/>
        <v>1.6437837837837839</v>
      </c>
      <c r="N1203" s="44">
        <f t="shared" si="167"/>
        <v>601.54</v>
      </c>
      <c r="O1203" s="44">
        <f t="shared" si="168"/>
        <v>6683.54</v>
      </c>
      <c r="P1203" s="45">
        <f t="shared" si="163"/>
        <v>66.370804369414103</v>
      </c>
      <c r="Q1203" s="45">
        <f t="shared" si="169"/>
        <v>1.8063621621621622</v>
      </c>
      <c r="S1203" s="51">
        <f t="shared" si="170"/>
        <v>5.5733085230566637</v>
      </c>
    </row>
    <row r="1204" spans="1:19" x14ac:dyDescent="0.25">
      <c r="A1204" s="72">
        <f t="shared" si="171"/>
        <v>41289</v>
      </c>
      <c r="B1204" s="73" t="s">
        <v>0</v>
      </c>
      <c r="C1204" s="73" t="s">
        <v>358</v>
      </c>
      <c r="D1204" s="73" t="s">
        <v>235</v>
      </c>
      <c r="E1204" s="73" t="s">
        <v>279</v>
      </c>
      <c r="F1204" s="73" t="s">
        <v>280</v>
      </c>
      <c r="G1204" s="73" t="s">
        <v>35</v>
      </c>
      <c r="H1204" t="s">
        <v>36</v>
      </c>
      <c r="I1204">
        <v>1599</v>
      </c>
      <c r="J1204" s="43">
        <v>4880</v>
      </c>
      <c r="K1204" s="16">
        <v>0.39</v>
      </c>
      <c r="L1204" s="16">
        <f t="shared" si="165"/>
        <v>48.460774577954318</v>
      </c>
      <c r="M1204" s="16">
        <f t="shared" si="166"/>
        <v>1.318918918918919</v>
      </c>
      <c r="N1204" s="44">
        <f t="shared" si="167"/>
        <v>623.61</v>
      </c>
      <c r="O1204" s="44">
        <f t="shared" si="168"/>
        <v>5503.61</v>
      </c>
      <c r="P1204" s="45">
        <f t="shared" si="163"/>
        <v>54.653525322740812</v>
      </c>
      <c r="Q1204" s="45">
        <f t="shared" si="169"/>
        <v>1.487462162162162</v>
      </c>
      <c r="S1204" s="51">
        <f t="shared" si="170"/>
        <v>3.1677982686676875</v>
      </c>
    </row>
    <row r="1205" spans="1:19" x14ac:dyDescent="0.25">
      <c r="A1205" s="72">
        <f t="shared" si="171"/>
        <v>41289</v>
      </c>
      <c r="B1205" s="73" t="s">
        <v>67</v>
      </c>
      <c r="C1205" s="73" t="s">
        <v>250</v>
      </c>
      <c r="D1205" s="73" t="s">
        <v>251</v>
      </c>
      <c r="E1205" s="73" t="s">
        <v>279</v>
      </c>
      <c r="F1205" s="73" t="s">
        <v>280</v>
      </c>
      <c r="G1205" s="73" t="s">
        <v>35</v>
      </c>
      <c r="H1205" t="s">
        <v>37</v>
      </c>
      <c r="I1205">
        <v>1851</v>
      </c>
      <c r="J1205" s="43">
        <v>4800</v>
      </c>
      <c r="K1205" s="16">
        <v>0.38</v>
      </c>
      <c r="L1205" s="16">
        <f t="shared" si="165"/>
        <v>47.666335650446868</v>
      </c>
      <c r="M1205" s="16">
        <f t="shared" si="166"/>
        <v>1.2108108108108109</v>
      </c>
      <c r="N1205" s="44">
        <f t="shared" si="167"/>
        <v>703.38</v>
      </c>
      <c r="O1205" s="44">
        <f t="shared" si="168"/>
        <v>5503.38</v>
      </c>
      <c r="P1205" s="45">
        <f t="shared" si="163"/>
        <v>54.651241310824233</v>
      </c>
      <c r="Q1205" s="45">
        <f t="shared" si="169"/>
        <v>1.3882400000000001</v>
      </c>
      <c r="S1205" s="51">
        <f t="shared" si="170"/>
        <v>0.33747381432924772</v>
      </c>
    </row>
    <row r="1206" spans="1:19" x14ac:dyDescent="0.25">
      <c r="A1206" s="72">
        <f t="shared" si="171"/>
        <v>41289</v>
      </c>
      <c r="B1206" s="73" t="s">
        <v>67</v>
      </c>
      <c r="C1206" s="73" t="s">
        <v>238</v>
      </c>
      <c r="D1206" s="73" t="s">
        <v>239</v>
      </c>
      <c r="E1206" s="73" t="s">
        <v>283</v>
      </c>
      <c r="F1206" s="73" t="s">
        <v>284</v>
      </c>
      <c r="G1206" s="73" t="s">
        <v>35</v>
      </c>
      <c r="H1206" t="s">
        <v>37</v>
      </c>
      <c r="I1206">
        <v>1695</v>
      </c>
      <c r="J1206" s="43">
        <v>4760</v>
      </c>
      <c r="K1206" s="16">
        <v>0.38</v>
      </c>
      <c r="L1206" s="16">
        <f t="shared" si="165"/>
        <v>47.269116186693147</v>
      </c>
      <c r="M1206" s="16">
        <f t="shared" si="166"/>
        <v>1.2007207207207207</v>
      </c>
      <c r="N1206" s="44">
        <f t="shared" si="167"/>
        <v>644.1</v>
      </c>
      <c r="O1206" s="44">
        <f t="shared" si="168"/>
        <v>5404.1</v>
      </c>
      <c r="P1206" s="45">
        <f t="shared" ref="P1206:P1243" si="172">O1206/100.7</f>
        <v>53.665342601787486</v>
      </c>
      <c r="Q1206" s="45">
        <f t="shared" si="169"/>
        <v>1.3631963963963964</v>
      </c>
      <c r="S1206" s="51">
        <f t="shared" si="170"/>
        <v>0.31463760986794043</v>
      </c>
    </row>
    <row r="1207" spans="1:19" x14ac:dyDescent="0.25">
      <c r="A1207" s="72">
        <f t="shared" si="171"/>
        <v>41289</v>
      </c>
      <c r="B1207" s="73" t="s">
        <v>67</v>
      </c>
      <c r="C1207" s="73" t="s">
        <v>242</v>
      </c>
      <c r="D1207" s="73" t="s">
        <v>243</v>
      </c>
      <c r="E1207" s="73" t="s">
        <v>265</v>
      </c>
      <c r="F1207" s="73" t="s">
        <v>266</v>
      </c>
      <c r="G1207" s="73" t="s">
        <v>35</v>
      </c>
      <c r="H1207" t="s">
        <v>36</v>
      </c>
      <c r="I1207">
        <v>1006</v>
      </c>
      <c r="J1207" s="43">
        <v>2929</v>
      </c>
      <c r="K1207" s="16">
        <v>0.39</v>
      </c>
      <c r="L1207" s="16">
        <f t="shared" si="165"/>
        <v>29.086395233366435</v>
      </c>
      <c r="M1207" s="16">
        <f t="shared" si="166"/>
        <v>0.73884684684684687</v>
      </c>
      <c r="N1207" s="44">
        <f t="shared" si="167"/>
        <v>392.34000000000003</v>
      </c>
      <c r="O1207" s="44">
        <f t="shared" si="168"/>
        <v>3321.34</v>
      </c>
      <c r="P1207" s="45">
        <f t="shared" si="172"/>
        <v>32.982522343594837</v>
      </c>
      <c r="Q1207" s="45">
        <f t="shared" si="169"/>
        <v>0.8378154954954955</v>
      </c>
      <c r="S1207" s="51">
        <f t="shared" si="170"/>
        <v>1.9041015193539623</v>
      </c>
    </row>
    <row r="1208" spans="1:19" x14ac:dyDescent="0.25">
      <c r="A1208" s="72">
        <f t="shared" si="171"/>
        <v>41289</v>
      </c>
      <c r="B1208" s="73" t="s">
        <v>67</v>
      </c>
      <c r="C1208" s="73" t="s">
        <v>254</v>
      </c>
      <c r="D1208" s="73" t="s">
        <v>255</v>
      </c>
      <c r="E1208" s="73" t="s">
        <v>267</v>
      </c>
      <c r="F1208" s="73" t="s">
        <v>241</v>
      </c>
      <c r="G1208" s="73" t="s">
        <v>35</v>
      </c>
      <c r="H1208" t="s">
        <v>37</v>
      </c>
      <c r="I1208">
        <v>988</v>
      </c>
      <c r="J1208" s="43">
        <v>3310</v>
      </c>
      <c r="K1208" s="16">
        <v>0.38</v>
      </c>
      <c r="L1208" s="16">
        <f t="shared" si="165"/>
        <v>32.869910625620655</v>
      </c>
      <c r="M1208" s="16">
        <f t="shared" si="166"/>
        <v>0.83495495495495498</v>
      </c>
      <c r="N1208" s="44">
        <f t="shared" si="167"/>
        <v>375.44</v>
      </c>
      <c r="O1208" s="44">
        <f t="shared" si="168"/>
        <v>3685.44</v>
      </c>
      <c r="P1208" s="45">
        <f t="shared" si="172"/>
        <v>36.598212512413106</v>
      </c>
      <c r="Q1208" s="45">
        <f t="shared" si="169"/>
        <v>0.92966054054054059</v>
      </c>
      <c r="S1208" s="51">
        <f t="shared" si="170"/>
        <v>0.26880257702228683</v>
      </c>
    </row>
    <row r="1209" spans="1:19" x14ac:dyDescent="0.25">
      <c r="A1209" s="72">
        <f t="shared" si="171"/>
        <v>41289</v>
      </c>
      <c r="B1209" s="73" t="s">
        <v>67</v>
      </c>
      <c r="C1209" s="73" t="s">
        <v>246</v>
      </c>
      <c r="D1209" s="73" t="s">
        <v>247</v>
      </c>
      <c r="E1209" s="73" t="s">
        <v>240</v>
      </c>
      <c r="F1209" s="73" t="s">
        <v>241</v>
      </c>
      <c r="G1209" s="73" t="s">
        <v>35</v>
      </c>
      <c r="H1209" t="s">
        <v>36</v>
      </c>
      <c r="I1209">
        <v>787</v>
      </c>
      <c r="J1209" s="43">
        <v>3510</v>
      </c>
      <c r="K1209" s="16">
        <v>0.39</v>
      </c>
      <c r="L1209" s="16">
        <f t="shared" si="165"/>
        <v>34.856007944389276</v>
      </c>
      <c r="M1209" s="16">
        <f t="shared" si="166"/>
        <v>0.88540540540540547</v>
      </c>
      <c r="N1209" s="44">
        <f t="shared" si="167"/>
        <v>306.93</v>
      </c>
      <c r="O1209" s="44">
        <f t="shared" si="168"/>
        <v>3816.93</v>
      </c>
      <c r="P1209" s="45">
        <f t="shared" si="172"/>
        <v>37.903972194637532</v>
      </c>
      <c r="Q1209" s="45">
        <f t="shared" si="169"/>
        <v>0.96282918918918914</v>
      </c>
      <c r="S1209" s="51">
        <f t="shared" si="170"/>
        <v>2.3563579025277059</v>
      </c>
    </row>
    <row r="1210" spans="1:19" x14ac:dyDescent="0.25">
      <c r="A1210" s="72">
        <f t="shared" si="171"/>
        <v>41289</v>
      </c>
      <c r="B1210" s="73" t="s">
        <v>67</v>
      </c>
      <c r="C1210" s="73" t="s">
        <v>250</v>
      </c>
      <c r="D1210" s="73" t="s">
        <v>251</v>
      </c>
      <c r="E1210" s="73" t="s">
        <v>283</v>
      </c>
      <c r="F1210" s="73" t="s">
        <v>284</v>
      </c>
      <c r="G1210" s="73" t="s">
        <v>35</v>
      </c>
      <c r="H1210" t="s">
        <v>37</v>
      </c>
      <c r="I1210">
        <v>1836</v>
      </c>
      <c r="J1210" s="43">
        <v>4800</v>
      </c>
      <c r="K1210" s="16">
        <v>0.38</v>
      </c>
      <c r="L1210" s="16">
        <f t="shared" si="165"/>
        <v>47.666335650446868</v>
      </c>
      <c r="M1210" s="16">
        <f t="shared" si="166"/>
        <v>1.2108108108108109</v>
      </c>
      <c r="N1210" s="44">
        <f t="shared" si="167"/>
        <v>697.68000000000006</v>
      </c>
      <c r="O1210" s="44">
        <f t="shared" si="168"/>
        <v>5497.68</v>
      </c>
      <c r="P1210" s="45">
        <f t="shared" si="172"/>
        <v>54.594637537239329</v>
      </c>
      <c r="Q1210" s="45">
        <f t="shared" si="169"/>
        <v>1.3868021621621622</v>
      </c>
      <c r="S1210" s="51">
        <f t="shared" si="170"/>
        <v>0.33507807538162293</v>
      </c>
    </row>
    <row r="1211" spans="1:19" x14ac:dyDescent="0.25">
      <c r="A1211" s="72">
        <f t="shared" si="171"/>
        <v>41289</v>
      </c>
      <c r="B1211" s="73" t="s">
        <v>67</v>
      </c>
      <c r="C1211" s="73" t="s">
        <v>256</v>
      </c>
      <c r="D1211" s="73" t="s">
        <v>247</v>
      </c>
      <c r="E1211" s="73" t="s">
        <v>285</v>
      </c>
      <c r="F1211" s="73" t="s">
        <v>264</v>
      </c>
      <c r="G1211" s="73" t="s">
        <v>35</v>
      </c>
      <c r="H1211" t="s">
        <v>37</v>
      </c>
      <c r="I1211">
        <v>1899</v>
      </c>
      <c r="J1211" s="43">
        <v>4200</v>
      </c>
      <c r="K1211" s="16">
        <v>0.38</v>
      </c>
      <c r="L1211" s="16">
        <f t="shared" si="165"/>
        <v>41.708043694141011</v>
      </c>
      <c r="M1211" s="16">
        <f t="shared" si="166"/>
        <v>1.0594594594594595</v>
      </c>
      <c r="N1211" s="44">
        <f t="shared" si="167"/>
        <v>721.62</v>
      </c>
      <c r="O1211" s="44">
        <f t="shared" si="168"/>
        <v>4921.62</v>
      </c>
      <c r="P1211" s="45">
        <f t="shared" si="172"/>
        <v>48.874081429990071</v>
      </c>
      <c r="Q1211" s="45">
        <f t="shared" si="169"/>
        <v>1.2414897297297298</v>
      </c>
      <c r="S1211" s="51">
        <f t="shared" si="170"/>
        <v>0.38734311991726056</v>
      </c>
    </row>
    <row r="1212" spans="1:19" x14ac:dyDescent="0.25">
      <c r="A1212" s="72">
        <f t="shared" si="171"/>
        <v>41289</v>
      </c>
      <c r="B1212" s="73" t="s">
        <v>18</v>
      </c>
      <c r="C1212" s="73" t="s">
        <v>238</v>
      </c>
      <c r="D1212" s="73" t="s">
        <v>239</v>
      </c>
      <c r="E1212" s="73" t="s">
        <v>283</v>
      </c>
      <c r="F1212" s="73" t="s">
        <v>284</v>
      </c>
      <c r="G1212" s="73" t="s">
        <v>35</v>
      </c>
      <c r="H1212" t="s">
        <v>37</v>
      </c>
      <c r="I1212">
        <v>1695</v>
      </c>
      <c r="J1212" s="43">
        <v>5320</v>
      </c>
      <c r="K1212" s="16">
        <v>0.38</v>
      </c>
      <c r="L1212" s="16">
        <f t="shared" si="165"/>
        <v>52.830188679245282</v>
      </c>
      <c r="M1212" s="16">
        <f t="shared" si="166"/>
        <v>1.4378378378378378</v>
      </c>
      <c r="N1212" s="44">
        <f t="shared" si="167"/>
        <v>644.1</v>
      </c>
      <c r="O1212" s="44">
        <f t="shared" si="168"/>
        <v>5964.1</v>
      </c>
      <c r="P1212" s="45">
        <f t="shared" si="172"/>
        <v>59.226415094339622</v>
      </c>
      <c r="Q1212" s="45">
        <f t="shared" si="169"/>
        <v>1.6119189189189189</v>
      </c>
      <c r="S1212" s="51">
        <f t="shared" si="170"/>
        <v>5.2398471895044318</v>
      </c>
    </row>
    <row r="1213" spans="1:19" x14ac:dyDescent="0.25">
      <c r="A1213" s="72">
        <f t="shared" si="171"/>
        <v>41289</v>
      </c>
      <c r="B1213" s="73" t="s">
        <v>18</v>
      </c>
      <c r="C1213" s="73" t="s">
        <v>250</v>
      </c>
      <c r="D1213" s="73" t="s">
        <v>251</v>
      </c>
      <c r="E1213" s="73" t="s">
        <v>279</v>
      </c>
      <c r="F1213" s="73" t="s">
        <v>280</v>
      </c>
      <c r="G1213" s="73" t="s">
        <v>35</v>
      </c>
      <c r="H1213" t="s">
        <v>37</v>
      </c>
      <c r="I1213">
        <v>1851</v>
      </c>
      <c r="J1213" s="43">
        <v>5330</v>
      </c>
      <c r="K1213" s="16">
        <v>0.38</v>
      </c>
      <c r="L1213" s="16">
        <f t="shared" si="165"/>
        <v>52.929493545183711</v>
      </c>
      <c r="M1213" s="16">
        <f t="shared" si="166"/>
        <v>1.4405405405405405</v>
      </c>
      <c r="N1213" s="44">
        <f t="shared" si="167"/>
        <v>703.38</v>
      </c>
      <c r="O1213" s="44">
        <f t="shared" si="168"/>
        <v>6033.38</v>
      </c>
      <c r="P1213" s="45">
        <f t="shared" si="172"/>
        <v>59.914399205561075</v>
      </c>
      <c r="Q1213" s="45">
        <f t="shared" si="169"/>
        <v>1.6306432432432432</v>
      </c>
      <c r="S1213" s="51">
        <f t="shared" si="170"/>
        <v>5.5733551244385282</v>
      </c>
    </row>
    <row r="1214" spans="1:19" x14ac:dyDescent="0.25">
      <c r="A1214" s="72">
        <f t="shared" si="171"/>
        <v>41289</v>
      </c>
      <c r="B1214" s="73" t="s">
        <v>18</v>
      </c>
      <c r="C1214" s="73" t="s">
        <v>257</v>
      </c>
      <c r="D1214" s="73" t="s">
        <v>237</v>
      </c>
      <c r="E1214" s="73" t="s">
        <v>283</v>
      </c>
      <c r="F1214" s="73" t="s">
        <v>284</v>
      </c>
      <c r="G1214" s="73" t="s">
        <v>35</v>
      </c>
      <c r="H1214" t="s">
        <v>37</v>
      </c>
      <c r="I1214">
        <v>1507</v>
      </c>
      <c r="J1214" s="43">
        <v>5230</v>
      </c>
      <c r="K1214" s="16">
        <v>0.38</v>
      </c>
      <c r="L1214" s="16">
        <f t="shared" si="165"/>
        <v>51.936444885799403</v>
      </c>
      <c r="M1214" s="16">
        <f t="shared" si="166"/>
        <v>1.4135135135135135</v>
      </c>
      <c r="N1214" s="44">
        <f t="shared" si="167"/>
        <v>572.66</v>
      </c>
      <c r="O1214" s="44">
        <f t="shared" si="168"/>
        <v>5802.66</v>
      </c>
      <c r="P1214" s="45">
        <f t="shared" si="172"/>
        <v>57.623237338629593</v>
      </c>
      <c r="Q1214" s="45">
        <f t="shared" si="169"/>
        <v>1.5682864864864865</v>
      </c>
      <c r="S1214" s="51">
        <f t="shared" si="170"/>
        <v>5.7415003671921427</v>
      </c>
    </row>
    <row r="1215" spans="1:19" x14ac:dyDescent="0.25">
      <c r="A1215" s="72">
        <f t="shared" si="171"/>
        <v>41289</v>
      </c>
      <c r="B1215" s="73" t="s">
        <v>18</v>
      </c>
      <c r="C1215" s="73" t="s">
        <v>256</v>
      </c>
      <c r="D1215" s="73" t="s">
        <v>247</v>
      </c>
      <c r="E1215" s="73" t="s">
        <v>265</v>
      </c>
      <c r="F1215" s="73" t="s">
        <v>266</v>
      </c>
      <c r="G1215" s="73" t="s">
        <v>35</v>
      </c>
      <c r="H1215" t="s">
        <v>36</v>
      </c>
      <c r="I1215">
        <v>1160</v>
      </c>
      <c r="J1215" s="43">
        <v>3950</v>
      </c>
      <c r="K1215" s="16">
        <v>0.39</v>
      </c>
      <c r="L1215" s="16">
        <f t="shared" si="165"/>
        <v>39.22542204568024</v>
      </c>
      <c r="M1215" s="16">
        <f t="shared" si="166"/>
        <v>1.0675675675675675</v>
      </c>
      <c r="N1215" s="44">
        <f t="shared" si="167"/>
        <v>452.40000000000003</v>
      </c>
      <c r="O1215" s="44">
        <f t="shared" si="168"/>
        <v>4402.3999999999996</v>
      </c>
      <c r="P1215" s="45">
        <f t="shared" si="172"/>
        <v>43.717974180734849</v>
      </c>
      <c r="Q1215" s="45">
        <f t="shared" si="169"/>
        <v>1.1898378378378378</v>
      </c>
      <c r="S1215" s="51">
        <f t="shared" si="170"/>
        <v>6.0614821239278971</v>
      </c>
    </row>
    <row r="1216" spans="1:19" x14ac:dyDescent="0.25">
      <c r="A1216" s="72">
        <f t="shared" si="171"/>
        <v>41289</v>
      </c>
      <c r="B1216" s="73" t="s">
        <v>18</v>
      </c>
      <c r="C1216" s="73" t="s">
        <v>244</v>
      </c>
      <c r="D1216" s="73" t="s">
        <v>245</v>
      </c>
      <c r="E1216" s="73" t="s">
        <v>277</v>
      </c>
      <c r="F1216" s="73" t="s">
        <v>278</v>
      </c>
      <c r="G1216" s="73" t="s">
        <v>35</v>
      </c>
      <c r="H1216" t="s">
        <v>38</v>
      </c>
      <c r="I1216">
        <v>615</v>
      </c>
      <c r="J1216" s="43">
        <v>2750</v>
      </c>
      <c r="K1216" s="16">
        <v>0.51</v>
      </c>
      <c r="L1216" s="16">
        <f t="shared" si="165"/>
        <v>27.308838133068519</v>
      </c>
      <c r="M1216" s="16">
        <f t="shared" si="166"/>
        <v>0.7432432432432432</v>
      </c>
      <c r="N1216" s="44">
        <f t="shared" si="167"/>
        <v>313.64999999999998</v>
      </c>
      <c r="O1216" s="44">
        <f t="shared" si="168"/>
        <v>3063.65</v>
      </c>
      <c r="P1216" s="45">
        <f t="shared" si="172"/>
        <v>30.42353525322741</v>
      </c>
      <c r="Q1216" s="45">
        <f t="shared" si="169"/>
        <v>0.82801351351351349</v>
      </c>
      <c r="S1216" s="51">
        <f t="shared" si="170"/>
        <v>2.8242993790904558</v>
      </c>
    </row>
    <row r="1217" spans="1:20" x14ac:dyDescent="0.25">
      <c r="A1217" s="74">
        <f t="shared" si="171"/>
        <v>41289</v>
      </c>
      <c r="B1217" s="75" t="s">
        <v>18</v>
      </c>
      <c r="C1217" s="75" t="s">
        <v>258</v>
      </c>
      <c r="D1217" s="75" t="s">
        <v>255</v>
      </c>
      <c r="E1217" s="75" t="s">
        <v>279</v>
      </c>
      <c r="F1217" s="75" t="s">
        <v>280</v>
      </c>
      <c r="G1217" s="75" t="s">
        <v>35</v>
      </c>
      <c r="H1217" s="76" t="s">
        <v>36</v>
      </c>
      <c r="I1217" s="76">
        <v>1637</v>
      </c>
      <c r="J1217" s="46">
        <v>4960</v>
      </c>
      <c r="K1217" s="78">
        <v>0.39</v>
      </c>
      <c r="L1217" s="78">
        <f t="shared" si="165"/>
        <v>49.255213505461768</v>
      </c>
      <c r="M1217" s="78">
        <f t="shared" si="166"/>
        <v>1.3405405405405406</v>
      </c>
      <c r="N1217" s="47">
        <f t="shared" si="167"/>
        <v>638.43000000000006</v>
      </c>
      <c r="O1217" s="47">
        <f t="shared" si="168"/>
        <v>5598.43</v>
      </c>
      <c r="P1217" s="48">
        <f t="shared" si="172"/>
        <v>55.59513406156902</v>
      </c>
      <c r="Q1217" s="48">
        <f t="shared" si="169"/>
        <v>1.5130891891891893</v>
      </c>
      <c r="R1217" s="76"/>
      <c r="S1217" s="53">
        <f t="shared" si="170"/>
        <v>8.8752367728109007</v>
      </c>
      <c r="T1217" s="76"/>
    </row>
    <row r="1218" spans="1:20" x14ac:dyDescent="0.25">
      <c r="A1218" s="72">
        <f t="shared" si="171"/>
        <v>41320</v>
      </c>
      <c r="B1218" s="73" t="s">
        <v>0</v>
      </c>
      <c r="C1218" s="73" t="s">
        <v>359</v>
      </c>
      <c r="D1218" s="73" t="s">
        <v>235</v>
      </c>
      <c r="E1218" s="73" t="s">
        <v>260</v>
      </c>
      <c r="F1218" s="73" t="s">
        <v>261</v>
      </c>
      <c r="G1218" s="73" t="s">
        <v>34</v>
      </c>
      <c r="H1218" t="s">
        <v>36</v>
      </c>
      <c r="I1218">
        <v>506</v>
      </c>
      <c r="J1218" s="43">
        <v>3144</v>
      </c>
      <c r="K1218" s="16">
        <v>0.38</v>
      </c>
      <c r="L1218" s="16">
        <f t="shared" ref="L1218:L1281" si="173">J1218/100.7</f>
        <v>31.221449851042699</v>
      </c>
      <c r="M1218" s="16">
        <f t="shared" ref="M1218:M1281" si="174">IF(B1218="corn",J1218/(111*2000/56),J1218/(111*2000/60))</f>
        <v>0.84972972972972971</v>
      </c>
      <c r="N1218" s="44">
        <f t="shared" ref="N1218:N1281" si="175">I1218*K1218</f>
        <v>192.28</v>
      </c>
      <c r="O1218" s="44">
        <f t="shared" ref="O1218:O1281" si="176">J1218+N1218</f>
        <v>3336.28</v>
      </c>
      <c r="P1218" s="45">
        <f t="shared" si="172"/>
        <v>33.130883813306852</v>
      </c>
      <c r="Q1218" s="45">
        <f t="shared" ref="Q1218:Q1281" si="177">IF(B1218="corn",O1218/(111*2000/56),O1218/(111*2000/60))</f>
        <v>0.90169729729729731</v>
      </c>
      <c r="R1218" s="17"/>
      <c r="S1218" s="51">
        <f t="shared" ref="S1218:S1255" si="178">((O1218/O762)-1)*100</f>
        <v>5.1074930060236445</v>
      </c>
    </row>
    <row r="1219" spans="1:20" x14ac:dyDescent="0.25">
      <c r="A1219" s="72">
        <f t="shared" si="171"/>
        <v>41320</v>
      </c>
      <c r="B1219" s="73" t="s">
        <v>0</v>
      </c>
      <c r="C1219" s="73" t="s">
        <v>236</v>
      </c>
      <c r="D1219" s="73" t="s">
        <v>237</v>
      </c>
      <c r="E1219" s="73" t="s">
        <v>262</v>
      </c>
      <c r="F1219" s="73" t="s">
        <v>251</v>
      </c>
      <c r="G1219" s="73" t="s">
        <v>34</v>
      </c>
      <c r="H1219" t="s">
        <v>37</v>
      </c>
      <c r="I1219">
        <v>298</v>
      </c>
      <c r="J1219" s="43">
        <v>3543</v>
      </c>
      <c r="K1219" s="16">
        <v>0.37</v>
      </c>
      <c r="L1219" s="16">
        <f t="shared" si="173"/>
        <v>35.183714001986097</v>
      </c>
      <c r="M1219" s="16">
        <f t="shared" si="174"/>
        <v>0.95756756756756756</v>
      </c>
      <c r="N1219" s="44">
        <f t="shared" si="175"/>
        <v>110.26</v>
      </c>
      <c r="O1219" s="44">
        <f t="shared" si="176"/>
        <v>3653.26</v>
      </c>
      <c r="P1219" s="45">
        <f t="shared" si="172"/>
        <v>36.278649453823242</v>
      </c>
      <c r="Q1219" s="45">
        <f t="shared" si="177"/>
        <v>0.98736756756756761</v>
      </c>
      <c r="R1219" s="17"/>
      <c r="S1219" s="51">
        <f t="shared" si="178"/>
        <v>8.5890081146152255</v>
      </c>
    </row>
    <row r="1220" spans="1:20" x14ac:dyDescent="0.25">
      <c r="A1220" s="72">
        <f t="shared" si="171"/>
        <v>41320</v>
      </c>
      <c r="B1220" s="73" t="s">
        <v>0</v>
      </c>
      <c r="C1220" s="73" t="s">
        <v>359</v>
      </c>
      <c r="D1220" s="73" t="s">
        <v>235</v>
      </c>
      <c r="E1220" s="73" t="s">
        <v>263</v>
      </c>
      <c r="F1220" s="73" t="s">
        <v>264</v>
      </c>
      <c r="G1220" s="73" t="s">
        <v>34</v>
      </c>
      <c r="H1220" t="s">
        <v>37</v>
      </c>
      <c r="I1220">
        <v>1530</v>
      </c>
      <c r="J1220" s="43">
        <v>6026</v>
      </c>
      <c r="K1220" s="16">
        <v>0.37</v>
      </c>
      <c r="L1220" s="16">
        <f t="shared" si="173"/>
        <v>59.841112214498509</v>
      </c>
      <c r="M1220" s="16">
        <f t="shared" si="174"/>
        <v>1.6286486486486487</v>
      </c>
      <c r="N1220" s="44">
        <f t="shared" si="175"/>
        <v>566.1</v>
      </c>
      <c r="O1220" s="44">
        <f t="shared" si="176"/>
        <v>6592.1</v>
      </c>
      <c r="P1220" s="45">
        <f t="shared" si="172"/>
        <v>65.462760675273088</v>
      </c>
      <c r="Q1220" s="45">
        <f t="shared" si="177"/>
        <v>1.7816486486486487</v>
      </c>
      <c r="S1220" s="51">
        <f t="shared" si="178"/>
        <v>2.5130238706166041</v>
      </c>
    </row>
    <row r="1221" spans="1:20" x14ac:dyDescent="0.25">
      <c r="A1221" s="72">
        <f t="shared" si="171"/>
        <v>41320</v>
      </c>
      <c r="B1221" s="73" t="s">
        <v>0</v>
      </c>
      <c r="C1221" s="73" t="s">
        <v>359</v>
      </c>
      <c r="D1221" s="73" t="s">
        <v>235</v>
      </c>
      <c r="E1221" s="73" t="s">
        <v>265</v>
      </c>
      <c r="F1221" s="73" t="s">
        <v>266</v>
      </c>
      <c r="G1221" s="73" t="s">
        <v>34</v>
      </c>
      <c r="H1221" t="s">
        <v>36</v>
      </c>
      <c r="I1221">
        <v>890</v>
      </c>
      <c r="J1221" s="43">
        <v>3645</v>
      </c>
      <c r="K1221" s="16">
        <v>0.38</v>
      </c>
      <c r="L1221" s="16">
        <f t="shared" si="173"/>
        <v>36.196623634558094</v>
      </c>
      <c r="M1221" s="16">
        <f t="shared" si="174"/>
        <v>0.98513513513513518</v>
      </c>
      <c r="N1221" s="44">
        <f t="shared" si="175"/>
        <v>338.2</v>
      </c>
      <c r="O1221" s="44">
        <f t="shared" si="176"/>
        <v>3983.2</v>
      </c>
      <c r="P1221" s="45">
        <f t="shared" si="172"/>
        <v>39.555114200595824</v>
      </c>
      <c r="Q1221" s="45">
        <f t="shared" si="177"/>
        <v>1.0765405405405404</v>
      </c>
      <c r="S1221" s="51">
        <f t="shared" si="178"/>
        <v>4.4801175112789693</v>
      </c>
    </row>
    <row r="1222" spans="1:20" x14ac:dyDescent="0.25">
      <c r="A1222" s="72">
        <f t="shared" si="171"/>
        <v>41320</v>
      </c>
      <c r="B1222" s="73" t="s">
        <v>0</v>
      </c>
      <c r="C1222" s="73" t="s">
        <v>238</v>
      </c>
      <c r="D1222" s="73" t="s">
        <v>239</v>
      </c>
      <c r="E1222" s="73" t="s">
        <v>267</v>
      </c>
      <c r="F1222" s="73" t="s">
        <v>241</v>
      </c>
      <c r="G1222" s="73" t="s">
        <v>34</v>
      </c>
      <c r="H1222" t="s">
        <v>37</v>
      </c>
      <c r="I1222">
        <v>1256</v>
      </c>
      <c r="J1222" s="43">
        <v>5573</v>
      </c>
      <c r="K1222" s="16">
        <v>0.37</v>
      </c>
      <c r="L1222" s="16">
        <f t="shared" si="173"/>
        <v>55.342601787487588</v>
      </c>
      <c r="M1222" s="16">
        <f t="shared" si="174"/>
        <v>1.5062162162162163</v>
      </c>
      <c r="N1222" s="44">
        <f t="shared" si="175"/>
        <v>464.71999999999997</v>
      </c>
      <c r="O1222" s="44">
        <f t="shared" si="176"/>
        <v>6037.72</v>
      </c>
      <c r="P1222" s="45">
        <f t="shared" si="172"/>
        <v>59.95749751737835</v>
      </c>
      <c r="Q1222" s="45">
        <f t="shared" si="177"/>
        <v>1.6318162162162162</v>
      </c>
      <c r="S1222" s="51">
        <f t="shared" si="178"/>
        <v>0.41778930911751111</v>
      </c>
    </row>
    <row r="1223" spans="1:20" x14ac:dyDescent="0.25">
      <c r="A1223" s="72">
        <f t="shared" si="171"/>
        <v>41320</v>
      </c>
      <c r="B1223" s="73" t="s">
        <v>0</v>
      </c>
      <c r="C1223" s="73" t="s">
        <v>358</v>
      </c>
      <c r="D1223" s="73" t="s">
        <v>235</v>
      </c>
      <c r="E1223" s="73" t="s">
        <v>267</v>
      </c>
      <c r="F1223" s="73" t="s">
        <v>241</v>
      </c>
      <c r="G1223" s="73" t="s">
        <v>34</v>
      </c>
      <c r="H1223" t="s">
        <v>36</v>
      </c>
      <c r="I1223">
        <v>975</v>
      </c>
      <c r="J1223" s="43">
        <v>3912</v>
      </c>
      <c r="K1223" s="16">
        <v>0.38</v>
      </c>
      <c r="L1223" s="16">
        <f t="shared" si="173"/>
        <v>38.848063555114202</v>
      </c>
      <c r="M1223" s="16">
        <f t="shared" si="174"/>
        <v>1.0572972972972974</v>
      </c>
      <c r="N1223" s="44">
        <f t="shared" si="175"/>
        <v>370.5</v>
      </c>
      <c r="O1223" s="44">
        <f t="shared" si="176"/>
        <v>4282.5</v>
      </c>
      <c r="P1223" s="45">
        <f t="shared" si="172"/>
        <v>42.527308838133067</v>
      </c>
      <c r="Q1223" s="45">
        <f t="shared" si="177"/>
        <v>1.1574324324324323</v>
      </c>
      <c r="S1223" s="51">
        <f t="shared" si="178"/>
        <v>4.1717343711992205</v>
      </c>
    </row>
    <row r="1224" spans="1:20" x14ac:dyDescent="0.25">
      <c r="A1224" s="72">
        <f t="shared" si="171"/>
        <v>41320</v>
      </c>
      <c r="B1224" s="73" t="s">
        <v>0</v>
      </c>
      <c r="C1224" s="73" t="s">
        <v>240</v>
      </c>
      <c r="D1224" s="73" t="s">
        <v>241</v>
      </c>
      <c r="E1224" s="73" t="s">
        <v>263</v>
      </c>
      <c r="F1224" s="73" t="s">
        <v>264</v>
      </c>
      <c r="G1224" s="73" t="s">
        <v>34</v>
      </c>
      <c r="H1224" t="s">
        <v>36</v>
      </c>
      <c r="I1224">
        <v>1357</v>
      </c>
      <c r="J1224" s="43">
        <v>4112</v>
      </c>
      <c r="K1224" s="16">
        <v>0.38</v>
      </c>
      <c r="L1224" s="16">
        <f t="shared" si="173"/>
        <v>40.834160873882816</v>
      </c>
      <c r="M1224" s="16">
        <f t="shared" si="174"/>
        <v>1.1113513513513513</v>
      </c>
      <c r="N1224" s="44">
        <f t="shared" si="175"/>
        <v>515.66</v>
      </c>
      <c r="O1224" s="44">
        <f t="shared" si="176"/>
        <v>4627.66</v>
      </c>
      <c r="P1224" s="45">
        <f t="shared" si="172"/>
        <v>45.954915590863948</v>
      </c>
      <c r="Q1224" s="45">
        <f t="shared" si="177"/>
        <v>1.250718918918919</v>
      </c>
      <c r="S1224" s="51">
        <f t="shared" si="178"/>
        <v>4.0503471597654217</v>
      </c>
    </row>
    <row r="1225" spans="1:20" x14ac:dyDescent="0.25">
      <c r="A1225" s="72">
        <f t="shared" si="171"/>
        <v>41320</v>
      </c>
      <c r="B1225" s="73" t="s">
        <v>67</v>
      </c>
      <c r="C1225" s="73" t="s">
        <v>242</v>
      </c>
      <c r="D1225" s="73" t="s">
        <v>243</v>
      </c>
      <c r="E1225" s="73" t="s">
        <v>265</v>
      </c>
      <c r="F1225" s="73" t="s">
        <v>266</v>
      </c>
      <c r="G1225" s="73" t="s">
        <v>34</v>
      </c>
      <c r="H1225" t="s">
        <v>36</v>
      </c>
      <c r="I1225">
        <v>1006</v>
      </c>
      <c r="J1225" s="43">
        <v>3110</v>
      </c>
      <c r="K1225" s="16">
        <v>0.38</v>
      </c>
      <c r="L1225" s="16">
        <f t="shared" si="173"/>
        <v>30.883813306852034</v>
      </c>
      <c r="M1225" s="16">
        <f t="shared" si="174"/>
        <v>0.78450450450450449</v>
      </c>
      <c r="N1225" s="44">
        <f t="shared" si="175"/>
        <v>382.28000000000003</v>
      </c>
      <c r="O1225" s="44">
        <f t="shared" si="176"/>
        <v>3492.28</v>
      </c>
      <c r="P1225" s="45">
        <f t="shared" si="172"/>
        <v>34.680039721946379</v>
      </c>
      <c r="Q1225" s="45">
        <f t="shared" si="177"/>
        <v>0.88093549549549555</v>
      </c>
      <c r="S1225" s="51">
        <f t="shared" si="178"/>
        <v>2.7092842689755869</v>
      </c>
    </row>
    <row r="1226" spans="1:20" x14ac:dyDescent="0.25">
      <c r="A1226" s="72">
        <f t="shared" si="171"/>
        <v>41320</v>
      </c>
      <c r="B1226" s="73" t="s">
        <v>67</v>
      </c>
      <c r="C1226" s="73" t="s">
        <v>244</v>
      </c>
      <c r="D1226" s="73" t="s">
        <v>245</v>
      </c>
      <c r="E1226" s="73" t="s">
        <v>268</v>
      </c>
      <c r="F1226" s="73" t="s">
        <v>269</v>
      </c>
      <c r="G1226" s="73" t="s">
        <v>34</v>
      </c>
      <c r="H1226" t="s">
        <v>38</v>
      </c>
      <c r="I1226">
        <v>866</v>
      </c>
      <c r="J1226" s="43">
        <v>4508</v>
      </c>
      <c r="K1226" s="16">
        <v>0.5</v>
      </c>
      <c r="L1226" s="16">
        <f t="shared" si="173"/>
        <v>44.766633565044685</v>
      </c>
      <c r="M1226" s="16">
        <f t="shared" si="174"/>
        <v>1.1371531531531531</v>
      </c>
      <c r="N1226" s="44">
        <f t="shared" si="175"/>
        <v>433</v>
      </c>
      <c r="O1226" s="44">
        <f t="shared" si="176"/>
        <v>4941</v>
      </c>
      <c r="P1226" s="45">
        <f t="shared" si="172"/>
        <v>49.066534260178749</v>
      </c>
      <c r="Q1226" s="45">
        <f t="shared" si="177"/>
        <v>1.2463783783783784</v>
      </c>
      <c r="S1226" s="51">
        <f t="shared" si="178"/>
        <v>3.1735094027588007</v>
      </c>
    </row>
    <row r="1227" spans="1:20" x14ac:dyDescent="0.25">
      <c r="A1227" s="72">
        <f t="shared" si="171"/>
        <v>41320</v>
      </c>
      <c r="B1227" s="73" t="s">
        <v>67</v>
      </c>
      <c r="C1227" s="73" t="s">
        <v>246</v>
      </c>
      <c r="D1227" s="73" t="s">
        <v>247</v>
      </c>
      <c r="E1227" s="73" t="s">
        <v>270</v>
      </c>
      <c r="F1227" s="73" t="s">
        <v>247</v>
      </c>
      <c r="G1227" s="73" t="s">
        <v>34</v>
      </c>
      <c r="H1227" t="s">
        <v>36</v>
      </c>
      <c r="I1227">
        <v>213</v>
      </c>
      <c r="J1227" s="43">
        <v>2006</v>
      </c>
      <c r="K1227" s="16">
        <v>0.38</v>
      </c>
      <c r="L1227" s="16">
        <f t="shared" si="173"/>
        <v>19.920556107249254</v>
      </c>
      <c r="M1227" s="16">
        <f t="shared" si="174"/>
        <v>0.50601801801801805</v>
      </c>
      <c r="N1227" s="44">
        <f t="shared" si="175"/>
        <v>80.94</v>
      </c>
      <c r="O1227" s="44">
        <f t="shared" si="176"/>
        <v>2086.94</v>
      </c>
      <c r="P1227" s="45">
        <f t="shared" si="172"/>
        <v>20.724329692154914</v>
      </c>
      <c r="Q1227" s="45">
        <f t="shared" si="177"/>
        <v>0.52643531531531529</v>
      </c>
      <c r="S1227" s="51">
        <f t="shared" si="178"/>
        <v>3.7927467324487152</v>
      </c>
    </row>
    <row r="1228" spans="1:20" x14ac:dyDescent="0.25">
      <c r="A1228" s="72">
        <f t="shared" si="171"/>
        <v>41320</v>
      </c>
      <c r="B1228" s="73" t="s">
        <v>67</v>
      </c>
      <c r="C1228" s="73" t="s">
        <v>248</v>
      </c>
      <c r="D1228" s="73" t="s">
        <v>249</v>
      </c>
      <c r="E1228" s="73" t="s">
        <v>271</v>
      </c>
      <c r="F1228" s="73" t="s">
        <v>272</v>
      </c>
      <c r="G1228" s="73" t="s">
        <v>34</v>
      </c>
      <c r="H1228" t="s">
        <v>38</v>
      </c>
      <c r="I1228">
        <v>650</v>
      </c>
      <c r="J1228" s="43">
        <v>3920</v>
      </c>
      <c r="K1228" s="16">
        <v>0.5</v>
      </c>
      <c r="L1228" s="16">
        <f t="shared" si="173"/>
        <v>38.927507447864947</v>
      </c>
      <c r="M1228" s="16">
        <f t="shared" si="174"/>
        <v>0.98882882882882883</v>
      </c>
      <c r="N1228" s="44">
        <f t="shared" si="175"/>
        <v>325</v>
      </c>
      <c r="O1228" s="44">
        <f t="shared" si="176"/>
        <v>4245</v>
      </c>
      <c r="P1228" s="45">
        <f t="shared" si="172"/>
        <v>42.154915590863951</v>
      </c>
      <c r="Q1228" s="45">
        <f t="shared" si="177"/>
        <v>1.0708108108108108</v>
      </c>
      <c r="S1228" s="51">
        <f t="shared" si="178"/>
        <v>2.8716830243547875</v>
      </c>
    </row>
    <row r="1229" spans="1:20" x14ac:dyDescent="0.25">
      <c r="A1229" s="72">
        <f t="shared" si="171"/>
        <v>41320</v>
      </c>
      <c r="B1229" s="73" t="s">
        <v>67</v>
      </c>
      <c r="C1229" s="73" t="s">
        <v>248</v>
      </c>
      <c r="D1229" s="73" t="s">
        <v>249</v>
      </c>
      <c r="E1229" s="73" t="s">
        <v>273</v>
      </c>
      <c r="F1229" s="73" t="s">
        <v>274</v>
      </c>
      <c r="G1229" s="73" t="s">
        <v>34</v>
      </c>
      <c r="H1229" t="s">
        <v>38</v>
      </c>
      <c r="I1229">
        <v>417</v>
      </c>
      <c r="J1229" s="43">
        <v>3354</v>
      </c>
      <c r="K1229" s="16">
        <v>0.5</v>
      </c>
      <c r="L1229" s="16">
        <f t="shared" si="173"/>
        <v>33.306852035749749</v>
      </c>
      <c r="M1229" s="16">
        <f t="shared" si="174"/>
        <v>0.84605405405405409</v>
      </c>
      <c r="N1229" s="44">
        <f t="shared" si="175"/>
        <v>208.5</v>
      </c>
      <c r="O1229" s="44">
        <f t="shared" si="176"/>
        <v>3562.5</v>
      </c>
      <c r="P1229" s="45">
        <f t="shared" si="172"/>
        <v>35.377358490566039</v>
      </c>
      <c r="Q1229" s="45">
        <f t="shared" si="177"/>
        <v>0.89864864864864868</v>
      </c>
      <c r="S1229" s="51">
        <f t="shared" si="178"/>
        <v>2.6955972775937642</v>
      </c>
    </row>
    <row r="1230" spans="1:20" x14ac:dyDescent="0.25">
      <c r="A1230" s="72">
        <f t="shared" si="171"/>
        <v>41320</v>
      </c>
      <c r="B1230" s="73" t="s">
        <v>67</v>
      </c>
      <c r="C1230" s="73" t="s">
        <v>246</v>
      </c>
      <c r="D1230" s="73" t="s">
        <v>247</v>
      </c>
      <c r="E1230" s="73" t="s">
        <v>275</v>
      </c>
      <c r="F1230" s="73" t="s">
        <v>276</v>
      </c>
      <c r="G1230" s="73" t="s">
        <v>34</v>
      </c>
      <c r="H1230" t="s">
        <v>36</v>
      </c>
      <c r="I1230">
        <v>626</v>
      </c>
      <c r="J1230" s="43">
        <v>3154</v>
      </c>
      <c r="K1230" s="16">
        <v>0.38</v>
      </c>
      <c r="L1230" s="16">
        <f t="shared" si="173"/>
        <v>31.320754716981131</v>
      </c>
      <c r="M1230" s="16">
        <f t="shared" si="174"/>
        <v>0.7956036036036036</v>
      </c>
      <c r="N1230" s="44">
        <f t="shared" si="175"/>
        <v>237.88</v>
      </c>
      <c r="O1230" s="44">
        <f t="shared" si="176"/>
        <v>3391.88</v>
      </c>
      <c r="P1230" s="45">
        <f t="shared" si="172"/>
        <v>33.683018867924531</v>
      </c>
      <c r="Q1230" s="45">
        <f t="shared" si="177"/>
        <v>0.85560936936936938</v>
      </c>
      <c r="S1230" s="51">
        <f t="shared" si="178"/>
        <v>2.8041802046457454</v>
      </c>
    </row>
    <row r="1231" spans="1:20" x14ac:dyDescent="0.25">
      <c r="A1231" s="72">
        <f t="shared" si="171"/>
        <v>41320</v>
      </c>
      <c r="B1231" s="73" t="s">
        <v>67</v>
      </c>
      <c r="C1231" s="73" t="s">
        <v>246</v>
      </c>
      <c r="D1231" s="73" t="s">
        <v>247</v>
      </c>
      <c r="E1231" s="73" t="s">
        <v>263</v>
      </c>
      <c r="F1231" s="73" t="s">
        <v>264</v>
      </c>
      <c r="G1231" s="73" t="s">
        <v>34</v>
      </c>
      <c r="H1231" t="s">
        <v>36</v>
      </c>
      <c r="I1231">
        <v>1823</v>
      </c>
      <c r="J1231" s="43">
        <v>5065</v>
      </c>
      <c r="K1231" s="16">
        <v>0.38</v>
      </c>
      <c r="L1231" s="16">
        <f t="shared" si="173"/>
        <v>50.297914597815293</v>
      </c>
      <c r="M1231" s="16">
        <f t="shared" si="174"/>
        <v>1.2776576576576577</v>
      </c>
      <c r="N1231" s="44">
        <f t="shared" si="175"/>
        <v>692.74</v>
      </c>
      <c r="O1231" s="44">
        <f t="shared" si="176"/>
        <v>5757.74</v>
      </c>
      <c r="P1231" s="45">
        <f t="shared" si="172"/>
        <v>57.177159880834154</v>
      </c>
      <c r="Q1231" s="45">
        <f t="shared" si="177"/>
        <v>1.4524028828828828</v>
      </c>
      <c r="S1231" s="51">
        <f t="shared" si="178"/>
        <v>2.0644250950138998</v>
      </c>
    </row>
    <row r="1232" spans="1:20" x14ac:dyDescent="0.25">
      <c r="A1232" s="72">
        <f t="shared" si="171"/>
        <v>41320</v>
      </c>
      <c r="B1232" s="73" t="s">
        <v>18</v>
      </c>
      <c r="C1232" s="73" t="s">
        <v>250</v>
      </c>
      <c r="D1232" s="73" t="s">
        <v>251</v>
      </c>
      <c r="E1232" s="73" t="s">
        <v>265</v>
      </c>
      <c r="F1232" s="73" t="s">
        <v>266</v>
      </c>
      <c r="G1232" s="73" t="s">
        <v>34</v>
      </c>
      <c r="H1232" t="s">
        <v>39</v>
      </c>
      <c r="I1232">
        <v>1295</v>
      </c>
      <c r="J1232" s="43">
        <v>3659</v>
      </c>
      <c r="K1232" s="16">
        <v>0.32200000000000001</v>
      </c>
      <c r="L1232" s="16">
        <f t="shared" si="173"/>
        <v>36.335650446871895</v>
      </c>
      <c r="M1232" s="16">
        <f t="shared" si="174"/>
        <v>0.98891891891891892</v>
      </c>
      <c r="N1232" s="44">
        <f t="shared" si="175"/>
        <v>416.99</v>
      </c>
      <c r="O1232" s="44">
        <f t="shared" si="176"/>
        <v>4075.99</v>
      </c>
      <c r="P1232" s="45">
        <f t="shared" si="172"/>
        <v>40.476564051638526</v>
      </c>
      <c r="Q1232" s="45">
        <f t="shared" si="177"/>
        <v>1.1016189189189189</v>
      </c>
      <c r="S1232" s="51">
        <f t="shared" si="178"/>
        <v>4.6812350977831985</v>
      </c>
    </row>
    <row r="1233" spans="1:19" x14ac:dyDescent="0.25">
      <c r="A1233" s="72">
        <f t="shared" si="171"/>
        <v>41320</v>
      </c>
      <c r="B1233" s="73" t="s">
        <v>18</v>
      </c>
      <c r="C1233" s="73" t="s">
        <v>244</v>
      </c>
      <c r="D1233" s="73" t="s">
        <v>245</v>
      </c>
      <c r="E1233" s="73" t="s">
        <v>277</v>
      </c>
      <c r="F1233" s="73" t="s">
        <v>278</v>
      </c>
      <c r="G1233" s="73" t="s">
        <v>34</v>
      </c>
      <c r="H1233" t="s">
        <v>38</v>
      </c>
      <c r="I1233">
        <v>615</v>
      </c>
      <c r="J1233" s="43">
        <v>3575</v>
      </c>
      <c r="K1233" s="16">
        <v>0.5</v>
      </c>
      <c r="L1233" s="16">
        <f t="shared" si="173"/>
        <v>35.501489572989072</v>
      </c>
      <c r="M1233" s="16">
        <f t="shared" si="174"/>
        <v>0.96621621621621623</v>
      </c>
      <c r="N1233" s="44">
        <f t="shared" si="175"/>
        <v>307.5</v>
      </c>
      <c r="O1233" s="44">
        <f t="shared" si="176"/>
        <v>3882.5</v>
      </c>
      <c r="P1233" s="45">
        <f t="shared" si="172"/>
        <v>38.555114200595831</v>
      </c>
      <c r="Q1233" s="45">
        <f t="shared" si="177"/>
        <v>1.0493243243243244</v>
      </c>
      <c r="S1233" s="51">
        <f t="shared" si="178"/>
        <v>2.5475099377979538</v>
      </c>
    </row>
    <row r="1234" spans="1:19" x14ac:dyDescent="0.25">
      <c r="A1234" s="72">
        <f t="shared" si="171"/>
        <v>41320</v>
      </c>
      <c r="B1234" s="73" t="s">
        <v>18</v>
      </c>
      <c r="C1234" s="73" t="s">
        <v>248</v>
      </c>
      <c r="D1234" s="73" t="s">
        <v>249</v>
      </c>
      <c r="E1234" s="73" t="s">
        <v>268</v>
      </c>
      <c r="F1234" s="73" t="s">
        <v>269</v>
      </c>
      <c r="G1234" s="73" t="s">
        <v>34</v>
      </c>
      <c r="H1234" t="s">
        <v>38</v>
      </c>
      <c r="I1234">
        <v>872</v>
      </c>
      <c r="J1234" s="43">
        <v>4578</v>
      </c>
      <c r="K1234" s="16">
        <v>0.5</v>
      </c>
      <c r="L1234" s="16">
        <f t="shared" si="173"/>
        <v>45.4617676266137</v>
      </c>
      <c r="M1234" s="16">
        <f t="shared" si="174"/>
        <v>1.2372972972972973</v>
      </c>
      <c r="N1234" s="44">
        <f t="shared" si="175"/>
        <v>436</v>
      </c>
      <c r="O1234" s="44">
        <f t="shared" si="176"/>
        <v>5014</v>
      </c>
      <c r="P1234" s="45">
        <f t="shared" si="172"/>
        <v>49.791459781529291</v>
      </c>
      <c r="Q1234" s="45">
        <f t="shared" si="177"/>
        <v>1.3551351351351351</v>
      </c>
      <c r="S1234" s="51">
        <f t="shared" si="178"/>
        <v>3.1084715927318207</v>
      </c>
    </row>
    <row r="1235" spans="1:19" x14ac:dyDescent="0.25">
      <c r="A1235" s="72">
        <f t="shared" si="171"/>
        <v>41320</v>
      </c>
      <c r="B1235" s="73" t="s">
        <v>18</v>
      </c>
      <c r="C1235" s="73" t="s">
        <v>248</v>
      </c>
      <c r="D1235" s="73" t="s">
        <v>249</v>
      </c>
      <c r="E1235" s="73" t="s">
        <v>277</v>
      </c>
      <c r="F1235" s="73" t="s">
        <v>278</v>
      </c>
      <c r="G1235" s="73" t="s">
        <v>34</v>
      </c>
      <c r="H1235" t="s">
        <v>38</v>
      </c>
      <c r="I1235">
        <v>417</v>
      </c>
      <c r="J1235" s="43">
        <v>3267</v>
      </c>
      <c r="K1235" s="16">
        <v>0.5</v>
      </c>
      <c r="L1235" s="16">
        <f t="shared" si="173"/>
        <v>32.442899702085398</v>
      </c>
      <c r="M1235" s="16">
        <f t="shared" si="174"/>
        <v>0.88297297297297295</v>
      </c>
      <c r="N1235" s="44">
        <f t="shared" si="175"/>
        <v>208.5</v>
      </c>
      <c r="O1235" s="44">
        <f t="shared" si="176"/>
        <v>3475.5</v>
      </c>
      <c r="P1235" s="45">
        <f t="shared" si="172"/>
        <v>34.513406156901688</v>
      </c>
      <c r="Q1235" s="45">
        <f t="shared" si="177"/>
        <v>0.93932432432432433</v>
      </c>
      <c r="S1235" s="51">
        <f t="shared" si="178"/>
        <v>2.6738631428748771</v>
      </c>
    </row>
    <row r="1236" spans="1:19" x14ac:dyDescent="0.25">
      <c r="A1236" s="72">
        <f t="shared" si="171"/>
        <v>41320</v>
      </c>
      <c r="B1236" s="73" t="s">
        <v>18</v>
      </c>
      <c r="C1236" s="73" t="s">
        <v>242</v>
      </c>
      <c r="D1236" s="73" t="s">
        <v>243</v>
      </c>
      <c r="E1236" s="73" t="s">
        <v>265</v>
      </c>
      <c r="F1236" s="73" t="s">
        <v>266</v>
      </c>
      <c r="G1236" s="73" t="s">
        <v>34</v>
      </c>
      <c r="H1236" t="s">
        <v>36</v>
      </c>
      <c r="I1236">
        <v>1006</v>
      </c>
      <c r="J1236" s="43">
        <v>3599</v>
      </c>
      <c r="K1236" s="16">
        <v>0.38</v>
      </c>
      <c r="L1236" s="16">
        <f t="shared" si="173"/>
        <v>35.73982125124131</v>
      </c>
      <c r="M1236" s="16">
        <f t="shared" si="174"/>
        <v>0.97270270270270265</v>
      </c>
      <c r="N1236" s="44">
        <f t="shared" si="175"/>
        <v>382.28000000000003</v>
      </c>
      <c r="O1236" s="44">
        <f t="shared" si="176"/>
        <v>3981.28</v>
      </c>
      <c r="P1236" s="45">
        <f t="shared" si="172"/>
        <v>39.536047666335648</v>
      </c>
      <c r="Q1236" s="45">
        <f t="shared" si="177"/>
        <v>1.0760216216216216</v>
      </c>
      <c r="S1236" s="51">
        <f t="shared" si="178"/>
        <v>6.3330626896286546</v>
      </c>
    </row>
    <row r="1237" spans="1:19" x14ac:dyDescent="0.25">
      <c r="A1237" s="72">
        <f t="shared" si="171"/>
        <v>41320</v>
      </c>
      <c r="B1237" s="73" t="s">
        <v>0</v>
      </c>
      <c r="C1237" s="73" t="s">
        <v>252</v>
      </c>
      <c r="D1237" s="73" t="s">
        <v>117</v>
      </c>
      <c r="E1237" s="73" t="s">
        <v>279</v>
      </c>
      <c r="F1237" s="73" t="s">
        <v>280</v>
      </c>
      <c r="G1237" s="73" t="s">
        <v>35</v>
      </c>
      <c r="H1237" t="s">
        <v>37</v>
      </c>
      <c r="I1237">
        <v>880</v>
      </c>
      <c r="J1237" s="43">
        <v>3580</v>
      </c>
      <c r="K1237" s="16">
        <v>0.37</v>
      </c>
      <c r="L1237" s="16">
        <f t="shared" si="173"/>
        <v>35.55114200595829</v>
      </c>
      <c r="M1237" s="16">
        <f t="shared" si="174"/>
        <v>0.96756756756756757</v>
      </c>
      <c r="N1237" s="44">
        <f t="shared" si="175"/>
        <v>325.60000000000002</v>
      </c>
      <c r="O1237" s="44">
        <f t="shared" si="176"/>
        <v>3905.6</v>
      </c>
      <c r="P1237" s="45">
        <f t="shared" si="172"/>
        <v>38.784508440913605</v>
      </c>
      <c r="Q1237" s="45">
        <f t="shared" si="177"/>
        <v>1.0555675675675675</v>
      </c>
      <c r="S1237" s="51">
        <f t="shared" si="178"/>
        <v>6.7395463241322728</v>
      </c>
    </row>
    <row r="1238" spans="1:19" x14ac:dyDescent="0.25">
      <c r="A1238" s="72">
        <f t="shared" si="171"/>
        <v>41320</v>
      </c>
      <c r="B1238" s="73" t="s">
        <v>0</v>
      </c>
      <c r="C1238" s="73" t="s">
        <v>359</v>
      </c>
      <c r="D1238" s="73" t="s">
        <v>235</v>
      </c>
      <c r="E1238" s="73" t="s">
        <v>267</v>
      </c>
      <c r="F1238" s="73" t="s">
        <v>241</v>
      </c>
      <c r="G1238" s="73" t="s">
        <v>35</v>
      </c>
      <c r="H1238" t="s">
        <v>37</v>
      </c>
      <c r="I1238">
        <v>685</v>
      </c>
      <c r="J1238" s="43">
        <v>3634</v>
      </c>
      <c r="K1238" s="16">
        <v>0.37</v>
      </c>
      <c r="L1238" s="16">
        <f t="shared" si="173"/>
        <v>36.08738828202582</v>
      </c>
      <c r="M1238" s="16">
        <f t="shared" si="174"/>
        <v>0.98216216216216212</v>
      </c>
      <c r="N1238" s="44">
        <f t="shared" si="175"/>
        <v>253.45</v>
      </c>
      <c r="O1238" s="44">
        <f t="shared" si="176"/>
        <v>3887.45</v>
      </c>
      <c r="P1238" s="45">
        <f t="shared" si="172"/>
        <v>38.604270109235351</v>
      </c>
      <c r="Q1238" s="45">
        <f t="shared" si="177"/>
        <v>1.0506621621621621</v>
      </c>
      <c r="S1238" s="51">
        <f t="shared" si="178"/>
        <v>11.492077149207702</v>
      </c>
    </row>
    <row r="1239" spans="1:19" x14ac:dyDescent="0.25">
      <c r="A1239" s="72">
        <f t="shared" si="171"/>
        <v>41320</v>
      </c>
      <c r="B1239" s="73" t="s">
        <v>0</v>
      </c>
      <c r="C1239" s="73" t="s">
        <v>253</v>
      </c>
      <c r="D1239" s="73" t="s">
        <v>243</v>
      </c>
      <c r="E1239" s="73" t="s">
        <v>281</v>
      </c>
      <c r="F1239" s="73" t="s">
        <v>282</v>
      </c>
      <c r="G1239" s="73" t="s">
        <v>35</v>
      </c>
      <c r="H1239" t="s">
        <v>38</v>
      </c>
      <c r="I1239">
        <v>812</v>
      </c>
      <c r="J1239" s="43">
        <v>3771</v>
      </c>
      <c r="K1239" s="16">
        <v>0.5</v>
      </c>
      <c r="L1239" s="16">
        <f t="shared" si="173"/>
        <v>37.447864945382321</v>
      </c>
      <c r="M1239" s="16">
        <f t="shared" si="174"/>
        <v>1.0191891891891891</v>
      </c>
      <c r="N1239" s="44">
        <f t="shared" si="175"/>
        <v>406</v>
      </c>
      <c r="O1239" s="44">
        <f t="shared" si="176"/>
        <v>4177</v>
      </c>
      <c r="P1239" s="45">
        <f t="shared" si="172"/>
        <v>41.479642502482619</v>
      </c>
      <c r="Q1239" s="45">
        <f t="shared" si="177"/>
        <v>1.1289189189189188</v>
      </c>
      <c r="S1239" s="51">
        <f t="shared" si="178"/>
        <v>3.7341306896072179</v>
      </c>
    </row>
    <row r="1240" spans="1:19" x14ac:dyDescent="0.25">
      <c r="A1240" s="72">
        <f t="shared" si="171"/>
        <v>41320</v>
      </c>
      <c r="B1240" s="73" t="s">
        <v>0</v>
      </c>
      <c r="C1240" s="73" t="s">
        <v>236</v>
      </c>
      <c r="D1240" s="73" t="s">
        <v>237</v>
      </c>
      <c r="E1240" s="73" t="s">
        <v>279</v>
      </c>
      <c r="F1240" s="73" t="s">
        <v>280</v>
      </c>
      <c r="G1240" s="73" t="s">
        <v>35</v>
      </c>
      <c r="H1240" t="s">
        <v>37</v>
      </c>
      <c r="I1240">
        <v>1520</v>
      </c>
      <c r="J1240" s="43">
        <v>5061</v>
      </c>
      <c r="K1240" s="16">
        <v>0.37</v>
      </c>
      <c r="L1240" s="16">
        <f t="shared" si="173"/>
        <v>50.25819265143992</v>
      </c>
      <c r="M1240" s="16">
        <f t="shared" si="174"/>
        <v>1.3678378378378377</v>
      </c>
      <c r="N1240" s="44">
        <f t="shared" si="175"/>
        <v>562.4</v>
      </c>
      <c r="O1240" s="44">
        <f t="shared" si="176"/>
        <v>5623.4</v>
      </c>
      <c r="P1240" s="45">
        <f t="shared" si="172"/>
        <v>55.843098311817272</v>
      </c>
      <c r="Q1240" s="45">
        <f t="shared" si="177"/>
        <v>1.5198378378378377</v>
      </c>
      <c r="S1240" s="51">
        <f t="shared" si="178"/>
        <v>4.8359433258762019</v>
      </c>
    </row>
    <row r="1241" spans="1:19" x14ac:dyDescent="0.25">
      <c r="A1241" s="72">
        <f t="shared" si="171"/>
        <v>41320</v>
      </c>
      <c r="B1241" s="73" t="s">
        <v>0</v>
      </c>
      <c r="C1241" s="73" t="s">
        <v>236</v>
      </c>
      <c r="D1241" s="73" t="s">
        <v>237</v>
      </c>
      <c r="E1241" s="73" t="s">
        <v>267</v>
      </c>
      <c r="F1241" s="73" t="s">
        <v>241</v>
      </c>
      <c r="G1241" s="73" t="s">
        <v>35</v>
      </c>
      <c r="H1241" t="s">
        <v>37</v>
      </c>
      <c r="I1241">
        <v>1583</v>
      </c>
      <c r="J1241" s="43">
        <v>6082</v>
      </c>
      <c r="K1241" s="16">
        <v>0.37</v>
      </c>
      <c r="L1241" s="16">
        <f t="shared" si="173"/>
        <v>60.397219463753721</v>
      </c>
      <c r="M1241" s="16">
        <f t="shared" si="174"/>
        <v>1.6437837837837839</v>
      </c>
      <c r="N1241" s="44">
        <f t="shared" si="175"/>
        <v>585.71</v>
      </c>
      <c r="O1241" s="44">
        <f t="shared" si="176"/>
        <v>6667.71</v>
      </c>
      <c r="P1241" s="45">
        <f t="shared" si="172"/>
        <v>66.213604766633566</v>
      </c>
      <c r="Q1241" s="45">
        <f t="shared" si="177"/>
        <v>1.8020837837837838</v>
      </c>
      <c r="S1241" s="51">
        <f t="shared" si="178"/>
        <v>4.052090729629132</v>
      </c>
    </row>
    <row r="1242" spans="1:19" x14ac:dyDescent="0.25">
      <c r="A1242" s="72">
        <f t="shared" si="171"/>
        <v>41320</v>
      </c>
      <c r="B1242" s="73" t="s">
        <v>0</v>
      </c>
      <c r="C1242" s="73" t="s">
        <v>358</v>
      </c>
      <c r="D1242" s="73" t="s">
        <v>235</v>
      </c>
      <c r="E1242" s="73" t="s">
        <v>279</v>
      </c>
      <c r="F1242" s="73" t="s">
        <v>280</v>
      </c>
      <c r="G1242" s="73" t="s">
        <v>35</v>
      </c>
      <c r="H1242" t="s">
        <v>36</v>
      </c>
      <c r="I1242">
        <v>1599</v>
      </c>
      <c r="J1242" s="43">
        <v>4880</v>
      </c>
      <c r="K1242" s="16">
        <v>0.38</v>
      </c>
      <c r="L1242" s="16">
        <f t="shared" si="173"/>
        <v>48.460774577954318</v>
      </c>
      <c r="M1242" s="16">
        <f t="shared" si="174"/>
        <v>1.318918918918919</v>
      </c>
      <c r="N1242" s="44">
        <f t="shared" si="175"/>
        <v>607.62</v>
      </c>
      <c r="O1242" s="44">
        <f t="shared" si="176"/>
        <v>5487.62</v>
      </c>
      <c r="P1242" s="45">
        <f t="shared" si="172"/>
        <v>54.494736842105262</v>
      </c>
      <c r="Q1242" s="45">
        <f t="shared" si="177"/>
        <v>1.4831405405405405</v>
      </c>
      <c r="S1242" s="51">
        <f t="shared" si="178"/>
        <v>3.4884510357105158</v>
      </c>
    </row>
    <row r="1243" spans="1:19" x14ac:dyDescent="0.25">
      <c r="A1243" s="72">
        <f t="shared" si="171"/>
        <v>41320</v>
      </c>
      <c r="B1243" s="73" t="s">
        <v>67</v>
      </c>
      <c r="C1243" s="73" t="s">
        <v>250</v>
      </c>
      <c r="D1243" s="73" t="s">
        <v>251</v>
      </c>
      <c r="E1243" s="73" t="s">
        <v>279</v>
      </c>
      <c r="F1243" s="73" t="s">
        <v>280</v>
      </c>
      <c r="G1243" s="73" t="s">
        <v>35</v>
      </c>
      <c r="H1243" t="s">
        <v>37</v>
      </c>
      <c r="I1243">
        <v>1851</v>
      </c>
      <c r="J1243" s="43">
        <v>4800</v>
      </c>
      <c r="K1243" s="16">
        <v>0.37</v>
      </c>
      <c r="L1243" s="16">
        <f t="shared" si="173"/>
        <v>47.666335650446868</v>
      </c>
      <c r="M1243" s="16">
        <f t="shared" si="174"/>
        <v>1.2108108108108109</v>
      </c>
      <c r="N1243" s="44">
        <f t="shared" si="175"/>
        <v>684.87</v>
      </c>
      <c r="O1243" s="44">
        <f t="shared" si="176"/>
        <v>5484.87</v>
      </c>
      <c r="P1243" s="45">
        <f t="shared" si="172"/>
        <v>54.467428003972195</v>
      </c>
      <c r="Q1243" s="45">
        <f t="shared" si="177"/>
        <v>1.3835708108108109</v>
      </c>
      <c r="S1243" s="51">
        <f t="shared" si="178"/>
        <v>0.67953412814227843</v>
      </c>
    </row>
    <row r="1244" spans="1:19" x14ac:dyDescent="0.25">
      <c r="A1244" s="72">
        <f t="shared" si="171"/>
        <v>41320</v>
      </c>
      <c r="B1244" s="73" t="s">
        <v>67</v>
      </c>
      <c r="C1244" s="73" t="s">
        <v>238</v>
      </c>
      <c r="D1244" s="73" t="s">
        <v>239</v>
      </c>
      <c r="E1244" s="73" t="s">
        <v>283</v>
      </c>
      <c r="F1244" s="73" t="s">
        <v>284</v>
      </c>
      <c r="G1244" s="73" t="s">
        <v>35</v>
      </c>
      <c r="H1244" t="s">
        <v>37</v>
      </c>
      <c r="I1244">
        <v>1695</v>
      </c>
      <c r="J1244" s="43">
        <v>4760</v>
      </c>
      <c r="K1244" s="16">
        <v>0.37</v>
      </c>
      <c r="L1244" s="16">
        <f t="shared" si="173"/>
        <v>47.269116186693147</v>
      </c>
      <c r="M1244" s="16">
        <f t="shared" si="174"/>
        <v>1.2007207207207207</v>
      </c>
      <c r="N1244" s="44">
        <f t="shared" si="175"/>
        <v>627.15</v>
      </c>
      <c r="O1244" s="44">
        <f t="shared" si="176"/>
        <v>5387.15</v>
      </c>
      <c r="P1244" s="45">
        <f t="shared" ref="P1244:P1281" si="179">O1244/100.7</f>
        <v>53.497020854021841</v>
      </c>
      <c r="Q1244" s="45">
        <f t="shared" si="177"/>
        <v>1.3589207207207206</v>
      </c>
      <c r="S1244" s="51">
        <f t="shared" si="178"/>
        <v>0.63326016905618232</v>
      </c>
    </row>
    <row r="1245" spans="1:19" x14ac:dyDescent="0.25">
      <c r="A1245" s="72">
        <f t="shared" si="171"/>
        <v>41320</v>
      </c>
      <c r="B1245" s="73" t="s">
        <v>67</v>
      </c>
      <c r="C1245" s="73" t="s">
        <v>242</v>
      </c>
      <c r="D1245" s="73" t="s">
        <v>243</v>
      </c>
      <c r="E1245" s="73" t="s">
        <v>265</v>
      </c>
      <c r="F1245" s="73" t="s">
        <v>266</v>
      </c>
      <c r="G1245" s="73" t="s">
        <v>35</v>
      </c>
      <c r="H1245" t="s">
        <v>36</v>
      </c>
      <c r="I1245">
        <v>1006</v>
      </c>
      <c r="J1245" s="43">
        <v>2929</v>
      </c>
      <c r="K1245" s="16">
        <v>0.38</v>
      </c>
      <c r="L1245" s="16">
        <f t="shared" si="173"/>
        <v>29.086395233366435</v>
      </c>
      <c r="M1245" s="16">
        <f t="shared" si="174"/>
        <v>0.73884684684684687</v>
      </c>
      <c r="N1245" s="44">
        <f t="shared" si="175"/>
        <v>382.28000000000003</v>
      </c>
      <c r="O1245" s="44">
        <f t="shared" si="176"/>
        <v>3311.28</v>
      </c>
      <c r="P1245" s="45">
        <f t="shared" si="179"/>
        <v>32.882621648460777</v>
      </c>
      <c r="Q1245" s="45">
        <f t="shared" si="177"/>
        <v>0.83527783783783793</v>
      </c>
      <c r="S1245" s="51">
        <f t="shared" si="178"/>
        <v>2.8616160737583884</v>
      </c>
    </row>
    <row r="1246" spans="1:19" x14ac:dyDescent="0.25">
      <c r="A1246" s="72">
        <f t="shared" si="171"/>
        <v>41320</v>
      </c>
      <c r="B1246" s="73" t="s">
        <v>67</v>
      </c>
      <c r="C1246" s="73" t="s">
        <v>254</v>
      </c>
      <c r="D1246" s="73" t="s">
        <v>255</v>
      </c>
      <c r="E1246" s="73" t="s">
        <v>267</v>
      </c>
      <c r="F1246" s="73" t="s">
        <v>241</v>
      </c>
      <c r="G1246" s="73" t="s">
        <v>35</v>
      </c>
      <c r="H1246" t="s">
        <v>37</v>
      </c>
      <c r="I1246">
        <v>988</v>
      </c>
      <c r="J1246" s="43">
        <v>3310</v>
      </c>
      <c r="K1246" s="16">
        <v>0.37</v>
      </c>
      <c r="L1246" s="16">
        <f t="shared" si="173"/>
        <v>32.869910625620655</v>
      </c>
      <c r="M1246" s="16">
        <f t="shared" si="174"/>
        <v>0.83495495495495498</v>
      </c>
      <c r="N1246" s="44">
        <f t="shared" si="175"/>
        <v>365.56</v>
      </c>
      <c r="O1246" s="44">
        <f t="shared" si="176"/>
        <v>3675.56</v>
      </c>
      <c r="P1246" s="45">
        <f t="shared" si="179"/>
        <v>36.500099304865934</v>
      </c>
      <c r="Q1246" s="45">
        <f t="shared" si="177"/>
        <v>0.92716828828828834</v>
      </c>
      <c r="S1246" s="51">
        <f t="shared" si="178"/>
        <v>0.54051096887137717</v>
      </c>
    </row>
    <row r="1247" spans="1:19" x14ac:dyDescent="0.25">
      <c r="A1247" s="72">
        <f t="shared" si="171"/>
        <v>41320</v>
      </c>
      <c r="B1247" s="73" t="s">
        <v>67</v>
      </c>
      <c r="C1247" s="73" t="s">
        <v>246</v>
      </c>
      <c r="D1247" s="73" t="s">
        <v>247</v>
      </c>
      <c r="E1247" s="73" t="s">
        <v>240</v>
      </c>
      <c r="F1247" s="73" t="s">
        <v>241</v>
      </c>
      <c r="G1247" s="73" t="s">
        <v>35</v>
      </c>
      <c r="H1247" t="s">
        <v>36</v>
      </c>
      <c r="I1247">
        <v>787</v>
      </c>
      <c r="J1247" s="43">
        <v>3510</v>
      </c>
      <c r="K1247" s="16">
        <v>0.38</v>
      </c>
      <c r="L1247" s="16">
        <f t="shared" si="173"/>
        <v>34.856007944389276</v>
      </c>
      <c r="M1247" s="16">
        <f t="shared" si="174"/>
        <v>0.88540540540540547</v>
      </c>
      <c r="N1247" s="44">
        <f t="shared" si="175"/>
        <v>299.06</v>
      </c>
      <c r="O1247" s="44">
        <f t="shared" si="176"/>
        <v>3809.06</v>
      </c>
      <c r="P1247" s="45">
        <f t="shared" si="179"/>
        <v>37.825819265143991</v>
      </c>
      <c r="Q1247" s="45">
        <f t="shared" si="177"/>
        <v>0.96084396396396399</v>
      </c>
      <c r="S1247" s="51">
        <f t="shared" si="178"/>
        <v>2.5782857389075042</v>
      </c>
    </row>
    <row r="1248" spans="1:19" x14ac:dyDescent="0.25">
      <c r="A1248" s="72">
        <f t="shared" si="171"/>
        <v>41320</v>
      </c>
      <c r="B1248" s="73" t="s">
        <v>67</v>
      </c>
      <c r="C1248" s="73" t="s">
        <v>250</v>
      </c>
      <c r="D1248" s="73" t="s">
        <v>251</v>
      </c>
      <c r="E1248" s="73" t="s">
        <v>283</v>
      </c>
      <c r="F1248" s="73" t="s">
        <v>284</v>
      </c>
      <c r="G1248" s="73" t="s">
        <v>35</v>
      </c>
      <c r="H1248" t="s">
        <v>37</v>
      </c>
      <c r="I1248">
        <v>1836</v>
      </c>
      <c r="J1248" s="43">
        <v>4800</v>
      </c>
      <c r="K1248" s="16">
        <v>0.37</v>
      </c>
      <c r="L1248" s="16">
        <f t="shared" si="173"/>
        <v>47.666335650446868</v>
      </c>
      <c r="M1248" s="16">
        <f t="shared" si="174"/>
        <v>1.2108108108108109</v>
      </c>
      <c r="N1248" s="44">
        <f t="shared" si="175"/>
        <v>679.31999999999994</v>
      </c>
      <c r="O1248" s="44">
        <f t="shared" si="176"/>
        <v>5479.32</v>
      </c>
      <c r="P1248" s="45">
        <f t="shared" si="179"/>
        <v>54.412313803376364</v>
      </c>
      <c r="Q1248" s="45">
        <f t="shared" si="177"/>
        <v>1.3821708108108108</v>
      </c>
      <c r="S1248" s="51">
        <f t="shared" si="178"/>
        <v>0.67467754382095624</v>
      </c>
    </row>
    <row r="1249" spans="1:20" x14ac:dyDescent="0.25">
      <c r="A1249" s="72">
        <f t="shared" si="171"/>
        <v>41320</v>
      </c>
      <c r="B1249" s="73" t="s">
        <v>67</v>
      </c>
      <c r="C1249" s="73" t="s">
        <v>256</v>
      </c>
      <c r="D1249" s="73" t="s">
        <v>247</v>
      </c>
      <c r="E1249" s="73" t="s">
        <v>285</v>
      </c>
      <c r="F1249" s="73" t="s">
        <v>264</v>
      </c>
      <c r="G1249" s="73" t="s">
        <v>35</v>
      </c>
      <c r="H1249" t="s">
        <v>37</v>
      </c>
      <c r="I1249">
        <v>1899</v>
      </c>
      <c r="J1249" s="43">
        <v>4200</v>
      </c>
      <c r="K1249" s="16">
        <v>0.37</v>
      </c>
      <c r="L1249" s="16">
        <f t="shared" si="173"/>
        <v>41.708043694141011</v>
      </c>
      <c r="M1249" s="16">
        <f t="shared" si="174"/>
        <v>1.0594594594594595</v>
      </c>
      <c r="N1249" s="44">
        <f t="shared" si="175"/>
        <v>702.63</v>
      </c>
      <c r="O1249" s="44">
        <f t="shared" si="176"/>
        <v>4902.63</v>
      </c>
      <c r="P1249" s="45">
        <f t="shared" si="179"/>
        <v>48.685501489572992</v>
      </c>
      <c r="Q1249" s="45">
        <f t="shared" si="177"/>
        <v>1.2366994594594596</v>
      </c>
      <c r="S1249" s="51">
        <f t="shared" si="178"/>
        <v>0.78073448243964894</v>
      </c>
    </row>
    <row r="1250" spans="1:20" x14ac:dyDescent="0.25">
      <c r="A1250" s="72">
        <f t="shared" si="171"/>
        <v>41320</v>
      </c>
      <c r="B1250" s="73" t="s">
        <v>18</v>
      </c>
      <c r="C1250" s="73" t="s">
        <v>238</v>
      </c>
      <c r="D1250" s="73" t="s">
        <v>239</v>
      </c>
      <c r="E1250" s="73" t="s">
        <v>283</v>
      </c>
      <c r="F1250" s="73" t="s">
        <v>284</v>
      </c>
      <c r="G1250" s="73" t="s">
        <v>35</v>
      </c>
      <c r="H1250" t="s">
        <v>37</v>
      </c>
      <c r="I1250">
        <v>1695</v>
      </c>
      <c r="J1250" s="43">
        <v>5320</v>
      </c>
      <c r="K1250" s="16">
        <v>0.37</v>
      </c>
      <c r="L1250" s="16">
        <f t="shared" si="173"/>
        <v>52.830188679245282</v>
      </c>
      <c r="M1250" s="16">
        <f t="shared" si="174"/>
        <v>1.4378378378378378</v>
      </c>
      <c r="N1250" s="44">
        <f t="shared" si="175"/>
        <v>627.15</v>
      </c>
      <c r="O1250" s="44">
        <f t="shared" si="176"/>
        <v>5947.15</v>
      </c>
      <c r="P1250" s="45">
        <f t="shared" si="179"/>
        <v>59.058093346573976</v>
      </c>
      <c r="Q1250" s="45">
        <f t="shared" si="177"/>
        <v>1.6073378378378378</v>
      </c>
      <c r="S1250" s="51">
        <f t="shared" si="178"/>
        <v>5.5722717791683252</v>
      </c>
    </row>
    <row r="1251" spans="1:20" x14ac:dyDescent="0.25">
      <c r="A1251" s="72">
        <f t="shared" si="171"/>
        <v>41320</v>
      </c>
      <c r="B1251" s="73" t="s">
        <v>18</v>
      </c>
      <c r="C1251" s="73" t="s">
        <v>250</v>
      </c>
      <c r="D1251" s="73" t="s">
        <v>251</v>
      </c>
      <c r="E1251" s="73" t="s">
        <v>279</v>
      </c>
      <c r="F1251" s="73" t="s">
        <v>280</v>
      </c>
      <c r="G1251" s="73" t="s">
        <v>35</v>
      </c>
      <c r="H1251" t="s">
        <v>37</v>
      </c>
      <c r="I1251">
        <v>1851</v>
      </c>
      <c r="J1251" s="43">
        <v>5330</v>
      </c>
      <c r="K1251" s="16">
        <v>0.37</v>
      </c>
      <c r="L1251" s="16">
        <f t="shared" si="173"/>
        <v>52.929493545183711</v>
      </c>
      <c r="M1251" s="16">
        <f t="shared" si="174"/>
        <v>1.4405405405405405</v>
      </c>
      <c r="N1251" s="44">
        <f t="shared" si="175"/>
        <v>684.87</v>
      </c>
      <c r="O1251" s="44">
        <f t="shared" si="176"/>
        <v>6014.87</v>
      </c>
      <c r="P1251" s="45">
        <f t="shared" si="179"/>
        <v>59.730585898709037</v>
      </c>
      <c r="Q1251" s="45">
        <f t="shared" si="177"/>
        <v>1.6256405405405405</v>
      </c>
      <c r="S1251" s="51">
        <f t="shared" si="178"/>
        <v>5.9356974911277893</v>
      </c>
    </row>
    <row r="1252" spans="1:20" x14ac:dyDescent="0.25">
      <c r="A1252" s="72">
        <f t="shared" si="171"/>
        <v>41320</v>
      </c>
      <c r="B1252" s="73" t="s">
        <v>18</v>
      </c>
      <c r="C1252" s="73" t="s">
        <v>257</v>
      </c>
      <c r="D1252" s="73" t="s">
        <v>237</v>
      </c>
      <c r="E1252" s="73" t="s">
        <v>283</v>
      </c>
      <c r="F1252" s="73" t="s">
        <v>284</v>
      </c>
      <c r="G1252" s="73" t="s">
        <v>35</v>
      </c>
      <c r="H1252" t="s">
        <v>37</v>
      </c>
      <c r="I1252">
        <v>1507</v>
      </c>
      <c r="J1252" s="43">
        <v>5230</v>
      </c>
      <c r="K1252" s="16">
        <v>0.37</v>
      </c>
      <c r="L1252" s="16">
        <f t="shared" si="173"/>
        <v>51.936444885799403</v>
      </c>
      <c r="M1252" s="16">
        <f t="shared" si="174"/>
        <v>1.4135135135135135</v>
      </c>
      <c r="N1252" s="44">
        <f t="shared" si="175"/>
        <v>557.59</v>
      </c>
      <c r="O1252" s="44">
        <f t="shared" si="176"/>
        <v>5787.59</v>
      </c>
      <c r="P1252" s="45">
        <f t="shared" si="179"/>
        <v>57.473584905660374</v>
      </c>
      <c r="Q1252" s="45">
        <f t="shared" si="177"/>
        <v>1.5642135135135136</v>
      </c>
      <c r="S1252" s="51">
        <f t="shared" si="178"/>
        <v>6.0493453902463745</v>
      </c>
    </row>
    <row r="1253" spans="1:20" x14ac:dyDescent="0.25">
      <c r="A1253" s="72">
        <f t="shared" si="171"/>
        <v>41320</v>
      </c>
      <c r="B1253" s="73" t="s">
        <v>18</v>
      </c>
      <c r="C1253" s="73" t="s">
        <v>256</v>
      </c>
      <c r="D1253" s="73" t="s">
        <v>247</v>
      </c>
      <c r="E1253" s="73" t="s">
        <v>265</v>
      </c>
      <c r="F1253" s="73" t="s">
        <v>266</v>
      </c>
      <c r="G1253" s="73" t="s">
        <v>35</v>
      </c>
      <c r="H1253" t="s">
        <v>36</v>
      </c>
      <c r="I1253">
        <v>1160</v>
      </c>
      <c r="J1253" s="43">
        <v>3950</v>
      </c>
      <c r="K1253" s="16">
        <v>0.38</v>
      </c>
      <c r="L1253" s="16">
        <f t="shared" si="173"/>
        <v>39.22542204568024</v>
      </c>
      <c r="M1253" s="16">
        <f t="shared" si="174"/>
        <v>1.0675675675675675</v>
      </c>
      <c r="N1253" s="44">
        <f t="shared" si="175"/>
        <v>440.8</v>
      </c>
      <c r="O1253" s="44">
        <f t="shared" si="176"/>
        <v>4390.8</v>
      </c>
      <c r="P1253" s="45">
        <f t="shared" si="179"/>
        <v>43.602780536246279</v>
      </c>
      <c r="Q1253" s="45">
        <f t="shared" si="177"/>
        <v>1.1867027027027028</v>
      </c>
      <c r="S1253" s="51">
        <f t="shared" si="178"/>
        <v>6.376586878573498</v>
      </c>
    </row>
    <row r="1254" spans="1:20" x14ac:dyDescent="0.25">
      <c r="A1254" s="72">
        <f t="shared" si="171"/>
        <v>41320</v>
      </c>
      <c r="B1254" s="73" t="s">
        <v>18</v>
      </c>
      <c r="C1254" s="73" t="s">
        <v>244</v>
      </c>
      <c r="D1254" s="73" t="s">
        <v>245</v>
      </c>
      <c r="E1254" s="73" t="s">
        <v>277</v>
      </c>
      <c r="F1254" s="73" t="s">
        <v>278</v>
      </c>
      <c r="G1254" s="73" t="s">
        <v>35</v>
      </c>
      <c r="H1254" t="s">
        <v>38</v>
      </c>
      <c r="I1254">
        <v>615</v>
      </c>
      <c r="J1254" s="43">
        <v>2750</v>
      </c>
      <c r="K1254" s="16">
        <v>0.5</v>
      </c>
      <c r="L1254" s="16">
        <f t="shared" si="173"/>
        <v>27.308838133068519</v>
      </c>
      <c r="M1254" s="16">
        <f t="shared" si="174"/>
        <v>0.7432432432432432</v>
      </c>
      <c r="N1254" s="44">
        <f t="shared" si="175"/>
        <v>307.5</v>
      </c>
      <c r="O1254" s="44">
        <f t="shared" si="176"/>
        <v>3057.5</v>
      </c>
      <c r="P1254" s="45">
        <f t="shared" si="179"/>
        <v>30.362462760675271</v>
      </c>
      <c r="Q1254" s="45">
        <f t="shared" si="177"/>
        <v>0.8263513513513514</v>
      </c>
      <c r="S1254" s="51">
        <f t="shared" si="178"/>
        <v>3.2572904881714271</v>
      </c>
    </row>
    <row r="1255" spans="1:20" x14ac:dyDescent="0.25">
      <c r="A1255" s="74">
        <f t="shared" si="171"/>
        <v>41320</v>
      </c>
      <c r="B1255" s="75" t="s">
        <v>18</v>
      </c>
      <c r="C1255" s="75" t="s">
        <v>258</v>
      </c>
      <c r="D1255" s="75" t="s">
        <v>255</v>
      </c>
      <c r="E1255" s="75" t="s">
        <v>279</v>
      </c>
      <c r="F1255" s="75" t="s">
        <v>280</v>
      </c>
      <c r="G1255" s="75" t="s">
        <v>35</v>
      </c>
      <c r="H1255" s="76" t="s">
        <v>36</v>
      </c>
      <c r="I1255" s="76">
        <v>1637</v>
      </c>
      <c r="J1255" s="46">
        <v>5195</v>
      </c>
      <c r="K1255" s="78">
        <v>0.38</v>
      </c>
      <c r="L1255" s="78">
        <f t="shared" si="173"/>
        <v>51.588877855014893</v>
      </c>
      <c r="M1255" s="78">
        <f t="shared" si="174"/>
        <v>1.404054054054054</v>
      </c>
      <c r="N1255" s="47">
        <f t="shared" si="175"/>
        <v>622.06000000000006</v>
      </c>
      <c r="O1255" s="47">
        <f t="shared" si="176"/>
        <v>5817.06</v>
      </c>
      <c r="P1255" s="48">
        <f t="shared" si="179"/>
        <v>57.766236345580936</v>
      </c>
      <c r="Q1255" s="48">
        <f t="shared" si="177"/>
        <v>1.5721783783783785</v>
      </c>
      <c r="R1255" s="76"/>
      <c r="S1255" s="53">
        <f t="shared" si="178"/>
        <v>1.9763968360821504</v>
      </c>
      <c r="T1255" s="76"/>
    </row>
    <row r="1256" spans="1:20" x14ac:dyDescent="0.25">
      <c r="A1256" s="72">
        <f t="shared" si="171"/>
        <v>41348</v>
      </c>
      <c r="B1256" s="73" t="s">
        <v>0</v>
      </c>
      <c r="C1256" s="73" t="s">
        <v>359</v>
      </c>
      <c r="D1256" s="73" t="s">
        <v>235</v>
      </c>
      <c r="E1256" s="73" t="s">
        <v>260</v>
      </c>
      <c r="F1256" s="73" t="s">
        <v>261</v>
      </c>
      <c r="G1256" s="73" t="s">
        <v>34</v>
      </c>
      <c r="H1256" t="s">
        <v>36</v>
      </c>
      <c r="I1256">
        <v>506</v>
      </c>
      <c r="J1256" s="43">
        <v>3144</v>
      </c>
      <c r="K1256" s="16">
        <v>0.37</v>
      </c>
      <c r="L1256" s="16">
        <f t="shared" si="173"/>
        <v>31.221449851042699</v>
      </c>
      <c r="M1256" s="16">
        <f t="shared" si="174"/>
        <v>0.84972972972972971</v>
      </c>
      <c r="N1256" s="44">
        <f t="shared" si="175"/>
        <v>187.22</v>
      </c>
      <c r="O1256" s="44">
        <f t="shared" si="176"/>
        <v>3331.22</v>
      </c>
      <c r="P1256" s="45">
        <f t="shared" si="179"/>
        <v>33.080635551142002</v>
      </c>
      <c r="Q1256" s="45">
        <f t="shared" si="177"/>
        <v>0.90032972972972969</v>
      </c>
      <c r="R1256" s="17"/>
      <c r="S1256" s="51">
        <f t="shared" ref="S1256:S1293" si="180">((O1256/O800)-1)*100</f>
        <v>5.1156479757659801</v>
      </c>
      <c r="T1256" s="16">
        <f>AVERAGE(P1180,P1218,P1256)</f>
        <v>33.130883813306845</v>
      </c>
    </row>
    <row r="1257" spans="1:20" x14ac:dyDescent="0.25">
      <c r="A1257" s="72">
        <f t="shared" ref="A1257:A1320" si="181">IF(B1257&lt;&gt;"", DATE(2010, ROUNDUP((ROW(A1257)-1)*(1/38), 0)+5, 15), "")</f>
        <v>41348</v>
      </c>
      <c r="B1257" s="73" t="s">
        <v>0</v>
      </c>
      <c r="C1257" s="73" t="s">
        <v>236</v>
      </c>
      <c r="D1257" s="73" t="s">
        <v>237</v>
      </c>
      <c r="E1257" s="73" t="s">
        <v>262</v>
      </c>
      <c r="F1257" s="73" t="s">
        <v>251</v>
      </c>
      <c r="G1257" s="73" t="s">
        <v>34</v>
      </c>
      <c r="H1257" t="s">
        <v>37</v>
      </c>
      <c r="I1257">
        <v>298</v>
      </c>
      <c r="J1257" s="43">
        <v>3543</v>
      </c>
      <c r="K1257" s="16">
        <v>0.36</v>
      </c>
      <c r="L1257" s="16">
        <f t="shared" si="173"/>
        <v>35.183714001986097</v>
      </c>
      <c r="M1257" s="16">
        <f t="shared" si="174"/>
        <v>0.95756756756756756</v>
      </c>
      <c r="N1257" s="44">
        <f t="shared" si="175"/>
        <v>107.28</v>
      </c>
      <c r="O1257" s="44">
        <f t="shared" si="176"/>
        <v>3650.28</v>
      </c>
      <c r="P1257" s="45">
        <f t="shared" si="179"/>
        <v>36.249056603773589</v>
      </c>
      <c r="Q1257" s="45">
        <f t="shared" si="177"/>
        <v>0.98656216216216219</v>
      </c>
      <c r="R1257" s="17"/>
      <c r="S1257" s="51">
        <f t="shared" si="180"/>
        <v>8.5966227553461181</v>
      </c>
      <c r="T1257" s="16">
        <f t="shared" ref="T1257:T1292" si="182">AVERAGE(P1181,P1219,P1257)</f>
        <v>36.278649453823242</v>
      </c>
    </row>
    <row r="1258" spans="1:20" x14ac:dyDescent="0.25">
      <c r="A1258" s="72">
        <f t="shared" si="181"/>
        <v>41348</v>
      </c>
      <c r="B1258" s="73" t="s">
        <v>0</v>
      </c>
      <c r="C1258" s="73" t="s">
        <v>359</v>
      </c>
      <c r="D1258" s="73" t="s">
        <v>235</v>
      </c>
      <c r="E1258" s="73" t="s">
        <v>263</v>
      </c>
      <c r="F1258" s="73" t="s">
        <v>264</v>
      </c>
      <c r="G1258" s="73" t="s">
        <v>34</v>
      </c>
      <c r="H1258" t="s">
        <v>37</v>
      </c>
      <c r="I1258">
        <v>1530</v>
      </c>
      <c r="J1258" s="43">
        <v>6026</v>
      </c>
      <c r="K1258" s="16">
        <v>0.36</v>
      </c>
      <c r="L1258" s="16">
        <f t="shared" si="173"/>
        <v>59.841112214498509</v>
      </c>
      <c r="M1258" s="16">
        <f t="shared" si="174"/>
        <v>1.6286486486486487</v>
      </c>
      <c r="N1258" s="44">
        <f t="shared" si="175"/>
        <v>550.79999999999995</v>
      </c>
      <c r="O1258" s="44">
        <f t="shared" si="176"/>
        <v>6576.8</v>
      </c>
      <c r="P1258" s="45">
        <f t="shared" si="179"/>
        <v>65.310824230387283</v>
      </c>
      <c r="Q1258" s="45">
        <f t="shared" si="177"/>
        <v>1.7775135135135136</v>
      </c>
      <c r="S1258" s="51">
        <f t="shared" si="180"/>
        <v>2.519017333832152</v>
      </c>
      <c r="T1258" s="16">
        <f t="shared" si="182"/>
        <v>65.462760675273088</v>
      </c>
    </row>
    <row r="1259" spans="1:20" x14ac:dyDescent="0.25">
      <c r="A1259" s="72">
        <f t="shared" si="181"/>
        <v>41348</v>
      </c>
      <c r="B1259" s="73" t="s">
        <v>0</v>
      </c>
      <c r="C1259" s="73" t="s">
        <v>359</v>
      </c>
      <c r="D1259" s="73" t="s">
        <v>235</v>
      </c>
      <c r="E1259" s="73" t="s">
        <v>265</v>
      </c>
      <c r="F1259" s="73" t="s">
        <v>266</v>
      </c>
      <c r="G1259" s="73" t="s">
        <v>34</v>
      </c>
      <c r="H1259" t="s">
        <v>36</v>
      </c>
      <c r="I1259">
        <v>890</v>
      </c>
      <c r="J1259" s="43">
        <v>3645</v>
      </c>
      <c r="K1259" s="16">
        <v>0.37</v>
      </c>
      <c r="L1259" s="16">
        <f t="shared" si="173"/>
        <v>36.196623634558094</v>
      </c>
      <c r="M1259" s="16">
        <f t="shared" si="174"/>
        <v>0.98513513513513518</v>
      </c>
      <c r="N1259" s="44">
        <f t="shared" si="175"/>
        <v>329.3</v>
      </c>
      <c r="O1259" s="44">
        <f t="shared" si="176"/>
        <v>3974.3</v>
      </c>
      <c r="P1259" s="45">
        <f t="shared" si="179"/>
        <v>39.466732869910629</v>
      </c>
      <c r="Q1259" s="45">
        <f t="shared" si="177"/>
        <v>1.0741351351351351</v>
      </c>
      <c r="S1259" s="51">
        <f t="shared" si="180"/>
        <v>4.4906007624556432</v>
      </c>
      <c r="T1259" s="16">
        <f t="shared" si="182"/>
        <v>39.555114200595831</v>
      </c>
    </row>
    <row r="1260" spans="1:20" x14ac:dyDescent="0.25">
      <c r="A1260" s="72">
        <f t="shared" si="181"/>
        <v>41348</v>
      </c>
      <c r="B1260" s="73" t="s">
        <v>0</v>
      </c>
      <c r="C1260" s="73" t="s">
        <v>238</v>
      </c>
      <c r="D1260" s="73" t="s">
        <v>239</v>
      </c>
      <c r="E1260" s="73" t="s">
        <v>267</v>
      </c>
      <c r="F1260" s="73" t="s">
        <v>241</v>
      </c>
      <c r="G1260" s="73" t="s">
        <v>34</v>
      </c>
      <c r="H1260" t="s">
        <v>37</v>
      </c>
      <c r="I1260">
        <v>1256</v>
      </c>
      <c r="J1260" s="43">
        <v>5573</v>
      </c>
      <c r="K1260" s="16">
        <v>0.36</v>
      </c>
      <c r="L1260" s="16">
        <f t="shared" si="173"/>
        <v>55.342601787487588</v>
      </c>
      <c r="M1260" s="16">
        <f t="shared" si="174"/>
        <v>1.5062162162162163</v>
      </c>
      <c r="N1260" s="44">
        <f t="shared" si="175"/>
        <v>452.15999999999997</v>
      </c>
      <c r="O1260" s="44">
        <f t="shared" si="176"/>
        <v>6025.16</v>
      </c>
      <c r="P1260" s="45">
        <f t="shared" si="179"/>
        <v>59.832770605759677</v>
      </c>
      <c r="Q1260" s="45">
        <f t="shared" si="177"/>
        <v>1.6284216216216216</v>
      </c>
      <c r="S1260" s="51">
        <f t="shared" si="180"/>
        <v>0.41866387557416562</v>
      </c>
      <c r="T1260" s="16">
        <f t="shared" si="182"/>
        <v>59.95749751737835</v>
      </c>
    </row>
    <row r="1261" spans="1:20" x14ac:dyDescent="0.25">
      <c r="A1261" s="72">
        <f t="shared" si="181"/>
        <v>41348</v>
      </c>
      <c r="B1261" s="73" t="s">
        <v>0</v>
      </c>
      <c r="C1261" s="73" t="s">
        <v>358</v>
      </c>
      <c r="D1261" s="73" t="s">
        <v>235</v>
      </c>
      <c r="E1261" s="73" t="s">
        <v>267</v>
      </c>
      <c r="F1261" s="73" t="s">
        <v>241</v>
      </c>
      <c r="G1261" s="73" t="s">
        <v>34</v>
      </c>
      <c r="H1261" t="s">
        <v>36</v>
      </c>
      <c r="I1261">
        <v>975</v>
      </c>
      <c r="J1261" s="43">
        <v>3912</v>
      </c>
      <c r="K1261" s="16">
        <v>0.37</v>
      </c>
      <c r="L1261" s="16">
        <f t="shared" si="173"/>
        <v>38.848063555114202</v>
      </c>
      <c r="M1261" s="16">
        <f t="shared" si="174"/>
        <v>1.0572972972972974</v>
      </c>
      <c r="N1261" s="44">
        <f t="shared" si="175"/>
        <v>360.75</v>
      </c>
      <c r="O1261" s="44">
        <f t="shared" si="176"/>
        <v>4272.75</v>
      </c>
      <c r="P1261" s="45">
        <f t="shared" si="179"/>
        <v>42.430486593843099</v>
      </c>
      <c r="Q1261" s="45">
        <f t="shared" si="177"/>
        <v>1.1547972972972973</v>
      </c>
      <c r="S1261" s="51">
        <f t="shared" si="180"/>
        <v>4.1816519353855552</v>
      </c>
      <c r="T1261" s="16">
        <f t="shared" si="182"/>
        <v>42.527308838133067</v>
      </c>
    </row>
    <row r="1262" spans="1:20" x14ac:dyDescent="0.25">
      <c r="A1262" s="72">
        <f t="shared" si="181"/>
        <v>41348</v>
      </c>
      <c r="B1262" s="73" t="s">
        <v>0</v>
      </c>
      <c r="C1262" s="73" t="s">
        <v>240</v>
      </c>
      <c r="D1262" s="73" t="s">
        <v>241</v>
      </c>
      <c r="E1262" s="73" t="s">
        <v>263</v>
      </c>
      <c r="F1262" s="73" t="s">
        <v>264</v>
      </c>
      <c r="G1262" s="73" t="s">
        <v>34</v>
      </c>
      <c r="H1262" t="s">
        <v>36</v>
      </c>
      <c r="I1262">
        <v>1357</v>
      </c>
      <c r="J1262" s="43">
        <v>4112</v>
      </c>
      <c r="K1262" s="16">
        <v>0.37</v>
      </c>
      <c r="L1262" s="16">
        <f t="shared" si="173"/>
        <v>40.834160873882816</v>
      </c>
      <c r="M1262" s="16">
        <f t="shared" si="174"/>
        <v>1.1113513513513513</v>
      </c>
      <c r="N1262" s="44">
        <f t="shared" si="175"/>
        <v>502.09</v>
      </c>
      <c r="O1262" s="44">
        <f t="shared" si="176"/>
        <v>4614.09</v>
      </c>
      <c r="P1262" s="45">
        <f t="shared" si="179"/>
        <v>45.820158887785503</v>
      </c>
      <c r="Q1262" s="45">
        <f t="shared" si="177"/>
        <v>1.2470513513513515</v>
      </c>
      <c r="S1262" s="51">
        <f t="shared" si="180"/>
        <v>4.0627431522683111</v>
      </c>
      <c r="T1262" s="16">
        <f t="shared" si="182"/>
        <v>45.954915590863948</v>
      </c>
    </row>
    <row r="1263" spans="1:20" x14ac:dyDescent="0.25">
      <c r="A1263" s="72">
        <f t="shared" si="181"/>
        <v>41348</v>
      </c>
      <c r="B1263" s="73" t="s">
        <v>67</v>
      </c>
      <c r="C1263" s="73" t="s">
        <v>242</v>
      </c>
      <c r="D1263" s="73" t="s">
        <v>243</v>
      </c>
      <c r="E1263" s="73" t="s">
        <v>265</v>
      </c>
      <c r="F1263" s="73" t="s">
        <v>266</v>
      </c>
      <c r="G1263" s="73" t="s">
        <v>34</v>
      </c>
      <c r="H1263" t="s">
        <v>36</v>
      </c>
      <c r="I1263">
        <v>1006</v>
      </c>
      <c r="J1263" s="43">
        <v>3110</v>
      </c>
      <c r="K1263" s="16">
        <v>0.37</v>
      </c>
      <c r="L1263" s="16">
        <f t="shared" si="173"/>
        <v>30.883813306852034</v>
      </c>
      <c r="M1263" s="16">
        <f t="shared" si="174"/>
        <v>0.78450450450450449</v>
      </c>
      <c r="N1263" s="44">
        <f t="shared" si="175"/>
        <v>372.21999999999997</v>
      </c>
      <c r="O1263" s="44">
        <f t="shared" si="176"/>
        <v>3482.22</v>
      </c>
      <c r="P1263" s="45">
        <f t="shared" si="179"/>
        <v>34.580139026812311</v>
      </c>
      <c r="Q1263" s="45">
        <f t="shared" si="177"/>
        <v>0.87839783783783776</v>
      </c>
      <c r="S1263" s="51">
        <f t="shared" si="180"/>
        <v>2.7173239727441567</v>
      </c>
      <c r="T1263" s="16">
        <f t="shared" si="182"/>
        <v>34.680039721946372</v>
      </c>
    </row>
    <row r="1264" spans="1:20" x14ac:dyDescent="0.25">
      <c r="A1264" s="72">
        <f t="shared" si="181"/>
        <v>41348</v>
      </c>
      <c r="B1264" s="73" t="s">
        <v>67</v>
      </c>
      <c r="C1264" s="73" t="s">
        <v>244</v>
      </c>
      <c r="D1264" s="73" t="s">
        <v>245</v>
      </c>
      <c r="E1264" s="73" t="s">
        <v>268</v>
      </c>
      <c r="F1264" s="73" t="s">
        <v>269</v>
      </c>
      <c r="G1264" s="73" t="s">
        <v>34</v>
      </c>
      <c r="H1264" t="s">
        <v>38</v>
      </c>
      <c r="I1264">
        <v>866</v>
      </c>
      <c r="J1264" s="43">
        <v>4508</v>
      </c>
      <c r="K1264" s="16">
        <v>0.48</v>
      </c>
      <c r="L1264" s="16">
        <f t="shared" si="173"/>
        <v>44.766633565044685</v>
      </c>
      <c r="M1264" s="16">
        <f t="shared" si="174"/>
        <v>1.1371531531531531</v>
      </c>
      <c r="N1264" s="44">
        <f t="shared" si="175"/>
        <v>415.68</v>
      </c>
      <c r="O1264" s="44">
        <f t="shared" si="176"/>
        <v>4923.68</v>
      </c>
      <c r="P1264" s="45">
        <f t="shared" si="179"/>
        <v>48.894538232373385</v>
      </c>
      <c r="Q1264" s="45">
        <f t="shared" si="177"/>
        <v>1.2420093693693695</v>
      </c>
      <c r="S1264" s="51">
        <f t="shared" si="180"/>
        <v>2.9981005614640122</v>
      </c>
      <c r="T1264" s="16">
        <f t="shared" si="182"/>
        <v>49.037868255544517</v>
      </c>
    </row>
    <row r="1265" spans="1:20" x14ac:dyDescent="0.25">
      <c r="A1265" s="72">
        <f t="shared" si="181"/>
        <v>41348</v>
      </c>
      <c r="B1265" s="73" t="s">
        <v>67</v>
      </c>
      <c r="C1265" s="73" t="s">
        <v>246</v>
      </c>
      <c r="D1265" s="73" t="s">
        <v>247</v>
      </c>
      <c r="E1265" s="73" t="s">
        <v>270</v>
      </c>
      <c r="F1265" s="73" t="s">
        <v>247</v>
      </c>
      <c r="G1265" s="73" t="s">
        <v>34</v>
      </c>
      <c r="H1265" t="s">
        <v>36</v>
      </c>
      <c r="I1265">
        <v>213</v>
      </c>
      <c r="J1265" s="43">
        <v>2006</v>
      </c>
      <c r="K1265" s="16">
        <v>0.37</v>
      </c>
      <c r="L1265" s="16">
        <f t="shared" si="173"/>
        <v>19.920556107249254</v>
      </c>
      <c r="M1265" s="16">
        <f t="shared" si="174"/>
        <v>0.50601801801801805</v>
      </c>
      <c r="N1265" s="44">
        <f t="shared" si="175"/>
        <v>78.81</v>
      </c>
      <c r="O1265" s="44">
        <f t="shared" si="176"/>
        <v>2084.81</v>
      </c>
      <c r="P1265" s="45">
        <f t="shared" si="179"/>
        <v>20.70317775571003</v>
      </c>
      <c r="Q1265" s="45">
        <f t="shared" si="177"/>
        <v>0.52589801801801805</v>
      </c>
      <c r="S1265" s="51">
        <f t="shared" si="180"/>
        <v>3.7967688133230482</v>
      </c>
      <c r="T1265" s="16">
        <f t="shared" si="182"/>
        <v>20.724329692154914</v>
      </c>
    </row>
    <row r="1266" spans="1:20" x14ac:dyDescent="0.25">
      <c r="A1266" s="72">
        <f t="shared" si="181"/>
        <v>41348</v>
      </c>
      <c r="B1266" s="73" t="s">
        <v>67</v>
      </c>
      <c r="C1266" s="73" t="s">
        <v>248</v>
      </c>
      <c r="D1266" s="73" t="s">
        <v>249</v>
      </c>
      <c r="E1266" s="73" t="s">
        <v>271</v>
      </c>
      <c r="F1266" s="73" t="s">
        <v>272</v>
      </c>
      <c r="G1266" s="73" t="s">
        <v>34</v>
      </c>
      <c r="H1266" t="s">
        <v>38</v>
      </c>
      <c r="I1266">
        <v>650</v>
      </c>
      <c r="J1266" s="43">
        <v>3920</v>
      </c>
      <c r="K1266" s="16">
        <v>0.48</v>
      </c>
      <c r="L1266" s="16">
        <f t="shared" si="173"/>
        <v>38.927507447864947</v>
      </c>
      <c r="M1266" s="16">
        <f t="shared" si="174"/>
        <v>0.98882882882882883</v>
      </c>
      <c r="N1266" s="44">
        <f t="shared" si="175"/>
        <v>312</v>
      </c>
      <c r="O1266" s="44">
        <f t="shared" si="176"/>
        <v>4232</v>
      </c>
      <c r="P1266" s="45">
        <f t="shared" si="179"/>
        <v>42.025819265143994</v>
      </c>
      <c r="Q1266" s="45">
        <f t="shared" si="177"/>
        <v>1.0675315315315315</v>
      </c>
      <c r="S1266" s="51">
        <f t="shared" si="180"/>
        <v>2.7184466019417375</v>
      </c>
      <c r="T1266" s="16">
        <f t="shared" si="182"/>
        <v>42.133399536577294</v>
      </c>
    </row>
    <row r="1267" spans="1:20" x14ac:dyDescent="0.25">
      <c r="A1267" s="72">
        <f t="shared" si="181"/>
        <v>41348</v>
      </c>
      <c r="B1267" s="73" t="s">
        <v>67</v>
      </c>
      <c r="C1267" s="73" t="s">
        <v>248</v>
      </c>
      <c r="D1267" s="73" t="s">
        <v>249</v>
      </c>
      <c r="E1267" s="73" t="s">
        <v>273</v>
      </c>
      <c r="F1267" s="73" t="s">
        <v>274</v>
      </c>
      <c r="G1267" s="73" t="s">
        <v>34</v>
      </c>
      <c r="H1267" t="s">
        <v>38</v>
      </c>
      <c r="I1267">
        <v>417</v>
      </c>
      <c r="J1267" s="43">
        <v>3354</v>
      </c>
      <c r="K1267" s="16">
        <v>0.48</v>
      </c>
      <c r="L1267" s="16">
        <f t="shared" si="173"/>
        <v>33.306852035749749</v>
      </c>
      <c r="M1267" s="16">
        <f t="shared" si="174"/>
        <v>0.84605405405405409</v>
      </c>
      <c r="N1267" s="44">
        <f t="shared" si="175"/>
        <v>200.16</v>
      </c>
      <c r="O1267" s="44">
        <f t="shared" si="176"/>
        <v>3554.16</v>
      </c>
      <c r="P1267" s="45">
        <f t="shared" si="179"/>
        <v>35.294538232373384</v>
      </c>
      <c r="Q1267" s="45">
        <f t="shared" si="177"/>
        <v>0.89654486486486484</v>
      </c>
      <c r="S1267" s="51">
        <f t="shared" si="180"/>
        <v>2.5784889258316346</v>
      </c>
      <c r="T1267" s="16">
        <f t="shared" si="182"/>
        <v>35.363555114200601</v>
      </c>
    </row>
    <row r="1268" spans="1:20" x14ac:dyDescent="0.25">
      <c r="A1268" s="72">
        <f t="shared" si="181"/>
        <v>41348</v>
      </c>
      <c r="B1268" s="73" t="s">
        <v>67</v>
      </c>
      <c r="C1268" s="73" t="s">
        <v>246</v>
      </c>
      <c r="D1268" s="73" t="s">
        <v>247</v>
      </c>
      <c r="E1268" s="73" t="s">
        <v>275</v>
      </c>
      <c r="F1268" s="73" t="s">
        <v>276</v>
      </c>
      <c r="G1268" s="73" t="s">
        <v>34</v>
      </c>
      <c r="H1268" t="s">
        <v>36</v>
      </c>
      <c r="I1268">
        <v>626</v>
      </c>
      <c r="J1268" s="43">
        <v>3154</v>
      </c>
      <c r="K1268" s="16">
        <v>0.37</v>
      </c>
      <c r="L1268" s="16">
        <f t="shared" si="173"/>
        <v>31.320754716981131</v>
      </c>
      <c r="M1268" s="16">
        <f t="shared" si="174"/>
        <v>0.7956036036036036</v>
      </c>
      <c r="N1268" s="44">
        <f t="shared" si="175"/>
        <v>231.62</v>
      </c>
      <c r="O1268" s="44">
        <f t="shared" si="176"/>
        <v>3385.62</v>
      </c>
      <c r="P1268" s="45">
        <f t="shared" si="179"/>
        <v>33.620854021847066</v>
      </c>
      <c r="Q1268" s="45">
        <f t="shared" si="177"/>
        <v>0.85403027027027023</v>
      </c>
      <c r="S1268" s="51">
        <f t="shared" si="180"/>
        <v>2.8095107952992526</v>
      </c>
      <c r="T1268" s="16">
        <f t="shared" si="182"/>
        <v>33.683018867924524</v>
      </c>
    </row>
    <row r="1269" spans="1:20" x14ac:dyDescent="0.25">
      <c r="A1269" s="72">
        <f t="shared" si="181"/>
        <v>41348</v>
      </c>
      <c r="B1269" s="73" t="s">
        <v>67</v>
      </c>
      <c r="C1269" s="73" t="s">
        <v>246</v>
      </c>
      <c r="D1269" s="73" t="s">
        <v>247</v>
      </c>
      <c r="E1269" s="73" t="s">
        <v>263</v>
      </c>
      <c r="F1269" s="73" t="s">
        <v>264</v>
      </c>
      <c r="G1269" s="73" t="s">
        <v>34</v>
      </c>
      <c r="H1269" t="s">
        <v>36</v>
      </c>
      <c r="I1269">
        <v>1823</v>
      </c>
      <c r="J1269" s="43">
        <v>5065</v>
      </c>
      <c r="K1269" s="16">
        <v>0.37</v>
      </c>
      <c r="L1269" s="16">
        <f t="shared" si="173"/>
        <v>50.297914597815293</v>
      </c>
      <c r="M1269" s="16">
        <f t="shared" si="174"/>
        <v>1.2776576576576577</v>
      </c>
      <c r="N1269" s="44">
        <f t="shared" si="175"/>
        <v>674.51</v>
      </c>
      <c r="O1269" s="44">
        <f t="shared" si="176"/>
        <v>5739.51</v>
      </c>
      <c r="P1269" s="45">
        <f t="shared" si="179"/>
        <v>56.9961271102284</v>
      </c>
      <c r="Q1269" s="45">
        <f t="shared" si="177"/>
        <v>1.4478043243243244</v>
      </c>
      <c r="S1269" s="51">
        <f t="shared" si="180"/>
        <v>2.0711179875690267</v>
      </c>
      <c r="T1269" s="16">
        <f t="shared" si="182"/>
        <v>57.177159880834154</v>
      </c>
    </row>
    <row r="1270" spans="1:20" x14ac:dyDescent="0.25">
      <c r="A1270" s="72">
        <f t="shared" si="181"/>
        <v>41348</v>
      </c>
      <c r="B1270" s="73" t="s">
        <v>18</v>
      </c>
      <c r="C1270" s="73" t="s">
        <v>250</v>
      </c>
      <c r="D1270" s="73" t="s">
        <v>251</v>
      </c>
      <c r="E1270" s="73" t="s">
        <v>265</v>
      </c>
      <c r="F1270" s="73" t="s">
        <v>266</v>
      </c>
      <c r="G1270" s="73" t="s">
        <v>34</v>
      </c>
      <c r="H1270" t="s">
        <v>39</v>
      </c>
      <c r="I1270">
        <v>1295</v>
      </c>
      <c r="J1270" s="43">
        <v>3579</v>
      </c>
      <c r="K1270" s="16">
        <v>0.3105</v>
      </c>
      <c r="L1270" s="16">
        <f t="shared" si="173"/>
        <v>35.541211519364445</v>
      </c>
      <c r="M1270" s="16">
        <f t="shared" si="174"/>
        <v>0.9672972972972973</v>
      </c>
      <c r="N1270" s="44">
        <f t="shared" si="175"/>
        <v>402.09750000000003</v>
      </c>
      <c r="O1270" s="44">
        <f t="shared" si="176"/>
        <v>3981.0974999999999</v>
      </c>
      <c r="P1270" s="45">
        <f t="shared" si="179"/>
        <v>39.534235352532271</v>
      </c>
      <c r="Q1270" s="45">
        <f t="shared" si="177"/>
        <v>1.0759722972972972</v>
      </c>
      <c r="S1270" s="51">
        <f t="shared" si="180"/>
        <v>2.4417780328109373</v>
      </c>
      <c r="T1270" s="16">
        <f t="shared" si="182"/>
        <v>40.236969546507773</v>
      </c>
    </row>
    <row r="1271" spans="1:20" x14ac:dyDescent="0.25">
      <c r="A1271" s="72">
        <f t="shared" si="181"/>
        <v>41348</v>
      </c>
      <c r="B1271" s="73" t="s">
        <v>18</v>
      </c>
      <c r="C1271" s="73" t="s">
        <v>244</v>
      </c>
      <c r="D1271" s="73" t="s">
        <v>245</v>
      </c>
      <c r="E1271" s="73" t="s">
        <v>277</v>
      </c>
      <c r="F1271" s="73" t="s">
        <v>278</v>
      </c>
      <c r="G1271" s="73" t="s">
        <v>34</v>
      </c>
      <c r="H1271" t="s">
        <v>38</v>
      </c>
      <c r="I1271">
        <v>615</v>
      </c>
      <c r="J1271" s="43">
        <v>3575</v>
      </c>
      <c r="K1271" s="16">
        <v>0.48</v>
      </c>
      <c r="L1271" s="16">
        <f t="shared" si="173"/>
        <v>35.501489572989072</v>
      </c>
      <c r="M1271" s="16">
        <f t="shared" si="174"/>
        <v>0.96621621621621623</v>
      </c>
      <c r="N1271" s="44">
        <f t="shared" si="175"/>
        <v>295.2</v>
      </c>
      <c r="O1271" s="44">
        <f t="shared" si="176"/>
        <v>3870.2</v>
      </c>
      <c r="P1271" s="45">
        <f t="shared" si="179"/>
        <v>38.432969215491553</v>
      </c>
      <c r="Q1271" s="45">
        <f t="shared" si="177"/>
        <v>1.046</v>
      </c>
      <c r="S1271" s="51">
        <f t="shared" si="180"/>
        <v>2.3889520886795967</v>
      </c>
      <c r="T1271" s="16">
        <f t="shared" si="182"/>
        <v>38.53475670307845</v>
      </c>
    </row>
    <row r="1272" spans="1:20" x14ac:dyDescent="0.25">
      <c r="A1272" s="72">
        <f t="shared" si="181"/>
        <v>41348</v>
      </c>
      <c r="B1272" s="73" t="s">
        <v>18</v>
      </c>
      <c r="C1272" s="73" t="s">
        <v>248</v>
      </c>
      <c r="D1272" s="73" t="s">
        <v>249</v>
      </c>
      <c r="E1272" s="73" t="s">
        <v>268</v>
      </c>
      <c r="F1272" s="73" t="s">
        <v>269</v>
      </c>
      <c r="G1272" s="73" t="s">
        <v>34</v>
      </c>
      <c r="H1272" t="s">
        <v>38</v>
      </c>
      <c r="I1272">
        <v>872</v>
      </c>
      <c r="J1272" s="43">
        <v>4578</v>
      </c>
      <c r="K1272" s="16">
        <v>0.48</v>
      </c>
      <c r="L1272" s="16">
        <f t="shared" si="173"/>
        <v>45.4617676266137</v>
      </c>
      <c r="M1272" s="16">
        <f t="shared" si="174"/>
        <v>1.2372972972972973</v>
      </c>
      <c r="N1272" s="44">
        <f t="shared" si="175"/>
        <v>418.56</v>
      </c>
      <c r="O1272" s="44">
        <f t="shared" si="176"/>
        <v>4996.5600000000004</v>
      </c>
      <c r="P1272" s="45">
        <f t="shared" si="179"/>
        <v>49.618272095332671</v>
      </c>
      <c r="Q1272" s="45">
        <f t="shared" si="177"/>
        <v>1.3504216216216218</v>
      </c>
      <c r="S1272" s="51">
        <f t="shared" si="180"/>
        <v>2.9344144767743829</v>
      </c>
      <c r="T1272" s="16">
        <f t="shared" si="182"/>
        <v>49.762595167163191</v>
      </c>
    </row>
    <row r="1273" spans="1:20" x14ac:dyDescent="0.25">
      <c r="A1273" s="72">
        <f t="shared" si="181"/>
        <v>41348</v>
      </c>
      <c r="B1273" s="73" t="s">
        <v>18</v>
      </c>
      <c r="C1273" s="73" t="s">
        <v>248</v>
      </c>
      <c r="D1273" s="73" t="s">
        <v>249</v>
      </c>
      <c r="E1273" s="73" t="s">
        <v>277</v>
      </c>
      <c r="F1273" s="73" t="s">
        <v>278</v>
      </c>
      <c r="G1273" s="73" t="s">
        <v>34</v>
      </c>
      <c r="H1273" t="s">
        <v>38</v>
      </c>
      <c r="I1273">
        <v>417</v>
      </c>
      <c r="J1273" s="43">
        <v>3267</v>
      </c>
      <c r="K1273" s="16">
        <v>0.48</v>
      </c>
      <c r="L1273" s="16">
        <f t="shared" si="173"/>
        <v>32.442899702085398</v>
      </c>
      <c r="M1273" s="16">
        <f t="shared" si="174"/>
        <v>0.88297297297297295</v>
      </c>
      <c r="N1273" s="44">
        <f t="shared" si="175"/>
        <v>200.16</v>
      </c>
      <c r="O1273" s="44">
        <f t="shared" si="176"/>
        <v>3467.16</v>
      </c>
      <c r="P1273" s="45">
        <f t="shared" si="179"/>
        <v>34.430585898709033</v>
      </c>
      <c r="Q1273" s="45">
        <f t="shared" si="177"/>
        <v>0.93707027027027023</v>
      </c>
      <c r="S1273" s="51">
        <f t="shared" si="180"/>
        <v>2.5538183044350182</v>
      </c>
      <c r="T1273" s="16">
        <f t="shared" si="182"/>
        <v>34.499602780536243</v>
      </c>
    </row>
    <row r="1274" spans="1:20" x14ac:dyDescent="0.25">
      <c r="A1274" s="72">
        <f t="shared" si="181"/>
        <v>41348</v>
      </c>
      <c r="B1274" s="73" t="s">
        <v>18</v>
      </c>
      <c r="C1274" s="73" t="s">
        <v>242</v>
      </c>
      <c r="D1274" s="73" t="s">
        <v>243</v>
      </c>
      <c r="E1274" s="73" t="s">
        <v>265</v>
      </c>
      <c r="F1274" s="73" t="s">
        <v>266</v>
      </c>
      <c r="G1274" s="73" t="s">
        <v>34</v>
      </c>
      <c r="H1274" t="s">
        <v>36</v>
      </c>
      <c r="I1274">
        <v>1006</v>
      </c>
      <c r="J1274" s="43">
        <v>3599</v>
      </c>
      <c r="K1274" s="16">
        <v>0.37</v>
      </c>
      <c r="L1274" s="16">
        <f t="shared" si="173"/>
        <v>35.73982125124131</v>
      </c>
      <c r="M1274" s="16">
        <f t="shared" si="174"/>
        <v>0.97270270270270265</v>
      </c>
      <c r="N1274" s="44">
        <f t="shared" si="175"/>
        <v>372.21999999999997</v>
      </c>
      <c r="O1274" s="44">
        <f t="shared" si="176"/>
        <v>3971.22</v>
      </c>
      <c r="P1274" s="45">
        <f t="shared" si="179"/>
        <v>39.436146971201588</v>
      </c>
      <c r="Q1274" s="45">
        <f t="shared" si="177"/>
        <v>1.0733027027027027</v>
      </c>
      <c r="S1274" s="51">
        <f t="shared" si="180"/>
        <v>6.3501245279987018</v>
      </c>
      <c r="T1274" s="16">
        <f t="shared" si="182"/>
        <v>39.536047666335655</v>
      </c>
    </row>
    <row r="1275" spans="1:20" x14ac:dyDescent="0.25">
      <c r="A1275" s="72">
        <f t="shared" si="181"/>
        <v>41348</v>
      </c>
      <c r="B1275" s="73" t="s">
        <v>0</v>
      </c>
      <c r="C1275" s="73" t="s">
        <v>252</v>
      </c>
      <c r="D1275" s="73" t="s">
        <v>117</v>
      </c>
      <c r="E1275" s="73" t="s">
        <v>279</v>
      </c>
      <c r="F1275" s="73" t="s">
        <v>280</v>
      </c>
      <c r="G1275" s="73" t="s">
        <v>35</v>
      </c>
      <c r="H1275" t="s">
        <v>37</v>
      </c>
      <c r="I1275">
        <v>880</v>
      </c>
      <c r="J1275" s="43">
        <v>3580</v>
      </c>
      <c r="K1275" s="16">
        <v>0.36</v>
      </c>
      <c r="L1275" s="16">
        <f t="shared" si="173"/>
        <v>35.55114200595829</v>
      </c>
      <c r="M1275" s="16">
        <f t="shared" si="174"/>
        <v>0.96756756756756757</v>
      </c>
      <c r="N1275" s="44">
        <f t="shared" si="175"/>
        <v>316.8</v>
      </c>
      <c r="O1275" s="44">
        <f t="shared" si="176"/>
        <v>3896.8</v>
      </c>
      <c r="P1275" s="45">
        <f t="shared" si="179"/>
        <v>38.697120158887785</v>
      </c>
      <c r="Q1275" s="45">
        <f t="shared" si="177"/>
        <v>1.0531891891891891</v>
      </c>
      <c r="S1275" s="51">
        <f t="shared" si="180"/>
        <v>6.7557942030573859</v>
      </c>
      <c r="T1275" s="16">
        <f t="shared" si="182"/>
        <v>38.784508440913605</v>
      </c>
    </row>
    <row r="1276" spans="1:20" x14ac:dyDescent="0.25">
      <c r="A1276" s="72">
        <f t="shared" si="181"/>
        <v>41348</v>
      </c>
      <c r="B1276" s="73" t="s">
        <v>0</v>
      </c>
      <c r="C1276" s="73" t="s">
        <v>359</v>
      </c>
      <c r="D1276" s="73" t="s">
        <v>235</v>
      </c>
      <c r="E1276" s="73" t="s">
        <v>267</v>
      </c>
      <c r="F1276" s="73" t="s">
        <v>241</v>
      </c>
      <c r="G1276" s="73" t="s">
        <v>35</v>
      </c>
      <c r="H1276" t="s">
        <v>37</v>
      </c>
      <c r="I1276">
        <v>685</v>
      </c>
      <c r="J1276" s="43">
        <v>3634</v>
      </c>
      <c r="K1276" s="16">
        <v>0.36</v>
      </c>
      <c r="L1276" s="16">
        <f t="shared" si="173"/>
        <v>36.08738828202582</v>
      </c>
      <c r="M1276" s="16">
        <f t="shared" si="174"/>
        <v>0.98216216216216212</v>
      </c>
      <c r="N1276" s="44">
        <f t="shared" si="175"/>
        <v>246.6</v>
      </c>
      <c r="O1276" s="44">
        <f t="shared" si="176"/>
        <v>3880.6</v>
      </c>
      <c r="P1276" s="45">
        <f t="shared" si="179"/>
        <v>38.536246276067523</v>
      </c>
      <c r="Q1276" s="45">
        <f t="shared" si="177"/>
        <v>1.0488108108108107</v>
      </c>
      <c r="S1276" s="51">
        <f t="shared" si="180"/>
        <v>11.514698698238446</v>
      </c>
      <c r="T1276" s="16">
        <f t="shared" si="182"/>
        <v>38.604270109235351</v>
      </c>
    </row>
    <row r="1277" spans="1:20" x14ac:dyDescent="0.25">
      <c r="A1277" s="72">
        <f t="shared" si="181"/>
        <v>41348</v>
      </c>
      <c r="B1277" s="73" t="s">
        <v>0</v>
      </c>
      <c r="C1277" s="73" t="s">
        <v>253</v>
      </c>
      <c r="D1277" s="73" t="s">
        <v>243</v>
      </c>
      <c r="E1277" s="73" t="s">
        <v>281</v>
      </c>
      <c r="F1277" s="73" t="s">
        <v>282</v>
      </c>
      <c r="G1277" s="73" t="s">
        <v>35</v>
      </c>
      <c r="H1277" t="s">
        <v>38</v>
      </c>
      <c r="I1277">
        <v>812</v>
      </c>
      <c r="J1277" s="43">
        <v>3771</v>
      </c>
      <c r="K1277" s="16">
        <v>0.48</v>
      </c>
      <c r="L1277" s="16">
        <f t="shared" si="173"/>
        <v>37.447864945382321</v>
      </c>
      <c r="M1277" s="16">
        <f t="shared" si="174"/>
        <v>1.0191891891891891</v>
      </c>
      <c r="N1277" s="44">
        <f t="shared" si="175"/>
        <v>389.76</v>
      </c>
      <c r="O1277" s="44">
        <f t="shared" si="176"/>
        <v>4160.76</v>
      </c>
      <c r="P1277" s="45">
        <f t="shared" si="179"/>
        <v>41.318371400198608</v>
      </c>
      <c r="Q1277" s="45">
        <f t="shared" si="177"/>
        <v>1.1245297297297299</v>
      </c>
      <c r="S1277" s="51">
        <f t="shared" si="180"/>
        <v>3.5396115982998744</v>
      </c>
      <c r="T1277" s="16">
        <f t="shared" si="182"/>
        <v>41.45276398543529</v>
      </c>
    </row>
    <row r="1278" spans="1:20" x14ac:dyDescent="0.25">
      <c r="A1278" s="72">
        <f t="shared" si="181"/>
        <v>41348</v>
      </c>
      <c r="B1278" s="73" t="s">
        <v>0</v>
      </c>
      <c r="C1278" s="73" t="s">
        <v>236</v>
      </c>
      <c r="D1278" s="73" t="s">
        <v>237</v>
      </c>
      <c r="E1278" s="73" t="s">
        <v>279</v>
      </c>
      <c r="F1278" s="73" t="s">
        <v>280</v>
      </c>
      <c r="G1278" s="73" t="s">
        <v>35</v>
      </c>
      <c r="H1278" t="s">
        <v>37</v>
      </c>
      <c r="I1278">
        <v>1520</v>
      </c>
      <c r="J1278" s="43">
        <v>5061</v>
      </c>
      <c r="K1278" s="16">
        <v>0.36</v>
      </c>
      <c r="L1278" s="16">
        <f t="shared" si="173"/>
        <v>50.25819265143992</v>
      </c>
      <c r="M1278" s="16">
        <f t="shared" si="174"/>
        <v>1.3678378378378377</v>
      </c>
      <c r="N1278" s="44">
        <f t="shared" si="175"/>
        <v>547.19999999999993</v>
      </c>
      <c r="O1278" s="44">
        <f t="shared" si="176"/>
        <v>5608.2</v>
      </c>
      <c r="P1278" s="45">
        <f t="shared" si="179"/>
        <v>55.692154915590862</v>
      </c>
      <c r="Q1278" s="45">
        <f t="shared" si="177"/>
        <v>1.5157297297297296</v>
      </c>
      <c r="S1278" s="51">
        <f t="shared" si="180"/>
        <v>4.8496859108585033</v>
      </c>
      <c r="T1278" s="16">
        <f t="shared" si="182"/>
        <v>55.843098311817279</v>
      </c>
    </row>
    <row r="1279" spans="1:20" x14ac:dyDescent="0.25">
      <c r="A1279" s="72">
        <f t="shared" si="181"/>
        <v>41348</v>
      </c>
      <c r="B1279" s="73" t="s">
        <v>0</v>
      </c>
      <c r="C1279" s="73" t="s">
        <v>236</v>
      </c>
      <c r="D1279" s="73" t="s">
        <v>237</v>
      </c>
      <c r="E1279" s="73" t="s">
        <v>267</v>
      </c>
      <c r="F1279" s="73" t="s">
        <v>241</v>
      </c>
      <c r="G1279" s="73" t="s">
        <v>35</v>
      </c>
      <c r="H1279" t="s">
        <v>37</v>
      </c>
      <c r="I1279">
        <v>1583</v>
      </c>
      <c r="J1279" s="43">
        <v>6082</v>
      </c>
      <c r="K1279" s="16">
        <v>0.36</v>
      </c>
      <c r="L1279" s="16">
        <f t="shared" si="173"/>
        <v>60.397219463753721</v>
      </c>
      <c r="M1279" s="16">
        <f t="shared" si="174"/>
        <v>1.6437837837837839</v>
      </c>
      <c r="N1279" s="44">
        <f t="shared" si="175"/>
        <v>569.88</v>
      </c>
      <c r="O1279" s="44">
        <f t="shared" si="176"/>
        <v>6651.88</v>
      </c>
      <c r="P1279" s="45">
        <f t="shared" si="179"/>
        <v>66.056405163853029</v>
      </c>
      <c r="Q1279" s="45">
        <f t="shared" si="177"/>
        <v>1.7978054054054053</v>
      </c>
      <c r="S1279" s="51">
        <f t="shared" si="180"/>
        <v>4.0621255213368679</v>
      </c>
      <c r="T1279" s="16">
        <f t="shared" si="182"/>
        <v>66.213604766633566</v>
      </c>
    </row>
    <row r="1280" spans="1:20" x14ac:dyDescent="0.25">
      <c r="A1280" s="72">
        <f t="shared" si="181"/>
        <v>41348</v>
      </c>
      <c r="B1280" s="73" t="s">
        <v>0</v>
      </c>
      <c r="C1280" s="73" t="s">
        <v>358</v>
      </c>
      <c r="D1280" s="73" t="s">
        <v>235</v>
      </c>
      <c r="E1280" s="73" t="s">
        <v>279</v>
      </c>
      <c r="F1280" s="73" t="s">
        <v>280</v>
      </c>
      <c r="G1280" s="73" t="s">
        <v>35</v>
      </c>
      <c r="H1280" t="s">
        <v>36</v>
      </c>
      <c r="I1280">
        <v>1599</v>
      </c>
      <c r="J1280" s="43">
        <v>4880</v>
      </c>
      <c r="K1280" s="16">
        <v>0.37</v>
      </c>
      <c r="L1280" s="16">
        <f t="shared" si="173"/>
        <v>48.460774577954318</v>
      </c>
      <c r="M1280" s="16">
        <f t="shared" si="174"/>
        <v>1.318918918918919</v>
      </c>
      <c r="N1280" s="44">
        <f t="shared" si="175"/>
        <v>591.63</v>
      </c>
      <c r="O1280" s="44">
        <f t="shared" si="176"/>
        <v>5471.63</v>
      </c>
      <c r="P1280" s="45">
        <f t="shared" si="179"/>
        <v>54.335948361469711</v>
      </c>
      <c r="Q1280" s="45">
        <f t="shared" si="177"/>
        <v>1.4788189189189189</v>
      </c>
      <c r="S1280" s="51">
        <f t="shared" si="180"/>
        <v>3.4990022036639479</v>
      </c>
      <c r="T1280" s="16">
        <f t="shared" si="182"/>
        <v>54.494736842105262</v>
      </c>
    </row>
    <row r="1281" spans="1:20" x14ac:dyDescent="0.25">
      <c r="A1281" s="72">
        <f t="shared" si="181"/>
        <v>41348</v>
      </c>
      <c r="B1281" s="73" t="s">
        <v>67</v>
      </c>
      <c r="C1281" s="73" t="s">
        <v>250</v>
      </c>
      <c r="D1281" s="73" t="s">
        <v>251</v>
      </c>
      <c r="E1281" s="73" t="s">
        <v>279</v>
      </c>
      <c r="F1281" s="73" t="s">
        <v>280</v>
      </c>
      <c r="G1281" s="73" t="s">
        <v>35</v>
      </c>
      <c r="H1281" t="s">
        <v>37</v>
      </c>
      <c r="I1281">
        <v>1851</v>
      </c>
      <c r="J1281" s="43">
        <v>4800</v>
      </c>
      <c r="K1281" s="16">
        <v>0.36</v>
      </c>
      <c r="L1281" s="16">
        <f t="shared" si="173"/>
        <v>47.666335650446868</v>
      </c>
      <c r="M1281" s="16">
        <f t="shared" si="174"/>
        <v>1.2108108108108109</v>
      </c>
      <c r="N1281" s="44">
        <f t="shared" si="175"/>
        <v>666.36</v>
      </c>
      <c r="O1281" s="44">
        <f t="shared" si="176"/>
        <v>5466.36</v>
      </c>
      <c r="P1281" s="45">
        <f t="shared" si="179"/>
        <v>54.283614697120157</v>
      </c>
      <c r="Q1281" s="45">
        <f t="shared" si="177"/>
        <v>1.3789016216216217</v>
      </c>
      <c r="S1281" s="51">
        <f t="shared" si="180"/>
        <v>0.68185083269789448</v>
      </c>
      <c r="T1281" s="16">
        <f t="shared" si="182"/>
        <v>54.467428003972195</v>
      </c>
    </row>
    <row r="1282" spans="1:20" x14ac:dyDescent="0.25">
      <c r="A1282" s="72">
        <f t="shared" si="181"/>
        <v>41348</v>
      </c>
      <c r="B1282" s="73" t="s">
        <v>67</v>
      </c>
      <c r="C1282" s="73" t="s">
        <v>238</v>
      </c>
      <c r="D1282" s="73" t="s">
        <v>239</v>
      </c>
      <c r="E1282" s="73" t="s">
        <v>283</v>
      </c>
      <c r="F1282" s="73" t="s">
        <v>284</v>
      </c>
      <c r="G1282" s="73" t="s">
        <v>35</v>
      </c>
      <c r="H1282" t="s">
        <v>37</v>
      </c>
      <c r="I1282">
        <v>1695</v>
      </c>
      <c r="J1282" s="43">
        <v>4760</v>
      </c>
      <c r="K1282" s="16">
        <v>0.36</v>
      </c>
      <c r="L1282" s="16">
        <f t="shared" ref="L1282:L1345" si="183">J1282/100.7</f>
        <v>47.269116186693147</v>
      </c>
      <c r="M1282" s="16">
        <f t="shared" ref="M1282:M1345" si="184">IF(B1282="corn",J1282/(111*2000/56),J1282/(111*2000/60))</f>
        <v>1.2007207207207207</v>
      </c>
      <c r="N1282" s="44">
        <f t="shared" ref="N1282:N1345" si="185">I1282*K1282</f>
        <v>610.19999999999993</v>
      </c>
      <c r="O1282" s="44">
        <f t="shared" ref="O1282:O1345" si="186">J1282+N1282</f>
        <v>5370.2</v>
      </c>
      <c r="P1282" s="45">
        <f t="shared" ref="P1282:P1319" si="187">O1282/100.7</f>
        <v>53.328699106256202</v>
      </c>
      <c r="Q1282" s="45">
        <f t="shared" ref="Q1282:Q1345" si="188">IF(B1282="corn",O1282/(111*2000/56),O1282/(111*2000/60))</f>
        <v>1.3546450450450451</v>
      </c>
      <c r="S1282" s="51">
        <f t="shared" si="180"/>
        <v>0.63527163015570931</v>
      </c>
      <c r="T1282" s="16">
        <f t="shared" si="182"/>
        <v>53.497020854021848</v>
      </c>
    </row>
    <row r="1283" spans="1:20" x14ac:dyDescent="0.25">
      <c r="A1283" s="72">
        <f t="shared" si="181"/>
        <v>41348</v>
      </c>
      <c r="B1283" s="73" t="s">
        <v>67</v>
      </c>
      <c r="C1283" s="73" t="s">
        <v>242</v>
      </c>
      <c r="D1283" s="73" t="s">
        <v>243</v>
      </c>
      <c r="E1283" s="73" t="s">
        <v>265</v>
      </c>
      <c r="F1283" s="73" t="s">
        <v>266</v>
      </c>
      <c r="G1283" s="73" t="s">
        <v>35</v>
      </c>
      <c r="H1283" t="s">
        <v>36</v>
      </c>
      <c r="I1283">
        <v>1006</v>
      </c>
      <c r="J1283" s="43">
        <v>2929</v>
      </c>
      <c r="K1283" s="16">
        <v>0.37</v>
      </c>
      <c r="L1283" s="16">
        <f t="shared" si="183"/>
        <v>29.086395233366435</v>
      </c>
      <c r="M1283" s="16">
        <f t="shared" si="184"/>
        <v>0.73884684684684687</v>
      </c>
      <c r="N1283" s="44">
        <f t="shared" si="185"/>
        <v>372.21999999999997</v>
      </c>
      <c r="O1283" s="44">
        <f t="shared" si="186"/>
        <v>3301.22</v>
      </c>
      <c r="P1283" s="45">
        <f t="shared" si="187"/>
        <v>32.782720953326709</v>
      </c>
      <c r="Q1283" s="45">
        <f t="shared" si="188"/>
        <v>0.83274018018018015</v>
      </c>
      <c r="S1283" s="51">
        <f t="shared" si="180"/>
        <v>2.8705867688760156</v>
      </c>
      <c r="T1283" s="16">
        <f t="shared" si="182"/>
        <v>32.88262164846077</v>
      </c>
    </row>
    <row r="1284" spans="1:20" x14ac:dyDescent="0.25">
      <c r="A1284" s="72">
        <f t="shared" si="181"/>
        <v>41348</v>
      </c>
      <c r="B1284" s="73" t="s">
        <v>67</v>
      </c>
      <c r="C1284" s="73" t="s">
        <v>254</v>
      </c>
      <c r="D1284" s="73" t="s">
        <v>255</v>
      </c>
      <c r="E1284" s="73" t="s">
        <v>267</v>
      </c>
      <c r="F1284" s="73" t="s">
        <v>241</v>
      </c>
      <c r="G1284" s="73" t="s">
        <v>35</v>
      </c>
      <c r="H1284" t="s">
        <v>37</v>
      </c>
      <c r="I1284">
        <v>988</v>
      </c>
      <c r="J1284" s="43">
        <v>3310</v>
      </c>
      <c r="K1284" s="16">
        <v>0.36</v>
      </c>
      <c r="L1284" s="16">
        <f t="shared" si="183"/>
        <v>32.869910625620655</v>
      </c>
      <c r="M1284" s="16">
        <f t="shared" si="184"/>
        <v>0.83495495495495498</v>
      </c>
      <c r="N1284" s="44">
        <f t="shared" si="185"/>
        <v>355.68</v>
      </c>
      <c r="O1284" s="44">
        <f t="shared" si="186"/>
        <v>3665.68</v>
      </c>
      <c r="P1284" s="45">
        <f t="shared" si="187"/>
        <v>36.401986097318769</v>
      </c>
      <c r="Q1284" s="45">
        <f t="shared" si="188"/>
        <v>0.92467603603603599</v>
      </c>
      <c r="S1284" s="51">
        <f t="shared" si="180"/>
        <v>0.54197568789220441</v>
      </c>
      <c r="T1284" s="16">
        <f t="shared" si="182"/>
        <v>36.500099304865934</v>
      </c>
    </row>
    <row r="1285" spans="1:20" x14ac:dyDescent="0.25">
      <c r="A1285" s="72">
        <f t="shared" si="181"/>
        <v>41348</v>
      </c>
      <c r="B1285" s="73" t="s">
        <v>67</v>
      </c>
      <c r="C1285" s="73" t="s">
        <v>246</v>
      </c>
      <c r="D1285" s="73" t="s">
        <v>247</v>
      </c>
      <c r="E1285" s="73" t="s">
        <v>240</v>
      </c>
      <c r="F1285" s="73" t="s">
        <v>241</v>
      </c>
      <c r="G1285" s="73" t="s">
        <v>35</v>
      </c>
      <c r="H1285" t="s">
        <v>36</v>
      </c>
      <c r="I1285">
        <v>787</v>
      </c>
      <c r="J1285" s="43">
        <v>3510</v>
      </c>
      <c r="K1285" s="16">
        <v>0.37</v>
      </c>
      <c r="L1285" s="16">
        <f t="shared" si="183"/>
        <v>34.856007944389276</v>
      </c>
      <c r="M1285" s="16">
        <f t="shared" si="184"/>
        <v>0.88540540540540547</v>
      </c>
      <c r="N1285" s="44">
        <f t="shared" si="185"/>
        <v>291.19</v>
      </c>
      <c r="O1285" s="44">
        <f t="shared" si="186"/>
        <v>3801.19</v>
      </c>
      <c r="P1285" s="45">
        <f t="shared" si="187"/>
        <v>37.747666335650443</v>
      </c>
      <c r="Q1285" s="45">
        <f t="shared" si="188"/>
        <v>0.95885873873873873</v>
      </c>
      <c r="S1285" s="51">
        <f t="shared" si="180"/>
        <v>2.5837617563319037</v>
      </c>
      <c r="T1285" s="16">
        <f t="shared" si="182"/>
        <v>37.825819265143991</v>
      </c>
    </row>
    <row r="1286" spans="1:20" x14ac:dyDescent="0.25">
      <c r="A1286" s="72">
        <f t="shared" si="181"/>
        <v>41348</v>
      </c>
      <c r="B1286" s="73" t="s">
        <v>67</v>
      </c>
      <c r="C1286" s="73" t="s">
        <v>250</v>
      </c>
      <c r="D1286" s="73" t="s">
        <v>251</v>
      </c>
      <c r="E1286" s="73" t="s">
        <v>283</v>
      </c>
      <c r="F1286" s="73" t="s">
        <v>284</v>
      </c>
      <c r="G1286" s="73" t="s">
        <v>35</v>
      </c>
      <c r="H1286" t="s">
        <v>37</v>
      </c>
      <c r="I1286">
        <v>1836</v>
      </c>
      <c r="J1286" s="43">
        <v>4800</v>
      </c>
      <c r="K1286" s="16">
        <v>0.36</v>
      </c>
      <c r="L1286" s="16">
        <f t="shared" si="183"/>
        <v>47.666335650446868</v>
      </c>
      <c r="M1286" s="16">
        <f t="shared" si="184"/>
        <v>1.2108108108108109</v>
      </c>
      <c r="N1286" s="44">
        <f t="shared" si="185"/>
        <v>660.95999999999992</v>
      </c>
      <c r="O1286" s="44">
        <f t="shared" si="186"/>
        <v>5460.96</v>
      </c>
      <c r="P1286" s="45">
        <f t="shared" si="187"/>
        <v>54.229990069513406</v>
      </c>
      <c r="Q1286" s="45">
        <f t="shared" si="188"/>
        <v>1.3775394594594594</v>
      </c>
      <c r="S1286" s="51">
        <f t="shared" si="180"/>
        <v>0.67696119640723307</v>
      </c>
      <c r="T1286" s="16">
        <f t="shared" si="182"/>
        <v>54.412313803376371</v>
      </c>
    </row>
    <row r="1287" spans="1:20" x14ac:dyDescent="0.25">
      <c r="A1287" s="72">
        <f t="shared" si="181"/>
        <v>41348</v>
      </c>
      <c r="B1287" s="73" t="s">
        <v>67</v>
      </c>
      <c r="C1287" s="73" t="s">
        <v>256</v>
      </c>
      <c r="D1287" s="73" t="s">
        <v>247</v>
      </c>
      <c r="E1287" s="73" t="s">
        <v>285</v>
      </c>
      <c r="F1287" s="73" t="s">
        <v>264</v>
      </c>
      <c r="G1287" s="73" t="s">
        <v>35</v>
      </c>
      <c r="H1287" t="s">
        <v>37</v>
      </c>
      <c r="I1287">
        <v>1899</v>
      </c>
      <c r="J1287" s="43">
        <v>4200</v>
      </c>
      <c r="K1287" s="16">
        <v>0.36</v>
      </c>
      <c r="L1287" s="16">
        <f t="shared" si="183"/>
        <v>41.708043694141011</v>
      </c>
      <c r="M1287" s="16">
        <f t="shared" si="184"/>
        <v>1.0594594594594595</v>
      </c>
      <c r="N1287" s="44">
        <f t="shared" si="185"/>
        <v>683.64</v>
      </c>
      <c r="O1287" s="44">
        <f t="shared" si="186"/>
        <v>4883.6400000000003</v>
      </c>
      <c r="P1287" s="45">
        <f t="shared" si="187"/>
        <v>48.496921549155914</v>
      </c>
      <c r="Q1287" s="45">
        <f t="shared" si="188"/>
        <v>1.2319091891891893</v>
      </c>
      <c r="S1287" s="51">
        <f t="shared" si="180"/>
        <v>0.78379415807134922</v>
      </c>
      <c r="T1287" s="16">
        <f t="shared" si="182"/>
        <v>48.685501489572992</v>
      </c>
    </row>
    <row r="1288" spans="1:20" x14ac:dyDescent="0.25">
      <c r="A1288" s="72">
        <f t="shared" si="181"/>
        <v>41348</v>
      </c>
      <c r="B1288" s="73" t="s">
        <v>18</v>
      </c>
      <c r="C1288" s="73" t="s">
        <v>238</v>
      </c>
      <c r="D1288" s="73" t="s">
        <v>239</v>
      </c>
      <c r="E1288" s="73" t="s">
        <v>283</v>
      </c>
      <c r="F1288" s="73" t="s">
        <v>284</v>
      </c>
      <c r="G1288" s="73" t="s">
        <v>35</v>
      </c>
      <c r="H1288" t="s">
        <v>37</v>
      </c>
      <c r="I1288">
        <v>1695</v>
      </c>
      <c r="J1288" s="43">
        <v>5320</v>
      </c>
      <c r="K1288" s="16">
        <v>0.36</v>
      </c>
      <c r="L1288" s="16">
        <f t="shared" si="183"/>
        <v>52.830188679245282</v>
      </c>
      <c r="M1288" s="16">
        <f t="shared" si="184"/>
        <v>1.4378378378378378</v>
      </c>
      <c r="N1288" s="44">
        <f t="shared" si="185"/>
        <v>610.19999999999993</v>
      </c>
      <c r="O1288" s="44">
        <f t="shared" si="186"/>
        <v>5930.2</v>
      </c>
      <c r="P1288" s="45">
        <f t="shared" si="187"/>
        <v>58.889771598808338</v>
      </c>
      <c r="Q1288" s="45">
        <f t="shared" si="188"/>
        <v>1.6027567567567567</v>
      </c>
      <c r="S1288" s="51">
        <f t="shared" si="180"/>
        <v>5.5890889019461154</v>
      </c>
      <c r="T1288" s="16">
        <f t="shared" si="182"/>
        <v>59.058093346573976</v>
      </c>
    </row>
    <row r="1289" spans="1:20" x14ac:dyDescent="0.25">
      <c r="A1289" s="72">
        <f t="shared" si="181"/>
        <v>41348</v>
      </c>
      <c r="B1289" s="73" t="s">
        <v>18</v>
      </c>
      <c r="C1289" s="73" t="s">
        <v>250</v>
      </c>
      <c r="D1289" s="73" t="s">
        <v>251</v>
      </c>
      <c r="E1289" s="73" t="s">
        <v>279</v>
      </c>
      <c r="F1289" s="73" t="s">
        <v>280</v>
      </c>
      <c r="G1289" s="73" t="s">
        <v>35</v>
      </c>
      <c r="H1289" t="s">
        <v>37</v>
      </c>
      <c r="I1289">
        <v>1851</v>
      </c>
      <c r="J1289" s="43">
        <v>5330</v>
      </c>
      <c r="K1289" s="16">
        <v>0.36</v>
      </c>
      <c r="L1289" s="16">
        <f t="shared" si="183"/>
        <v>52.929493545183711</v>
      </c>
      <c r="M1289" s="16">
        <f t="shared" si="184"/>
        <v>1.4405405405405405</v>
      </c>
      <c r="N1289" s="44">
        <f t="shared" si="185"/>
        <v>666.36</v>
      </c>
      <c r="O1289" s="44">
        <f t="shared" si="186"/>
        <v>5996.36</v>
      </c>
      <c r="P1289" s="45">
        <f t="shared" si="187"/>
        <v>59.546772591856993</v>
      </c>
      <c r="Q1289" s="45">
        <f t="shared" si="188"/>
        <v>1.6206378378378377</v>
      </c>
      <c r="S1289" s="51">
        <f t="shared" si="180"/>
        <v>5.9551113734110261</v>
      </c>
      <c r="T1289" s="16">
        <f t="shared" si="182"/>
        <v>59.730585898709045</v>
      </c>
    </row>
    <row r="1290" spans="1:20" x14ac:dyDescent="0.25">
      <c r="A1290" s="72">
        <f t="shared" si="181"/>
        <v>41348</v>
      </c>
      <c r="B1290" s="73" t="s">
        <v>18</v>
      </c>
      <c r="C1290" s="73" t="s">
        <v>257</v>
      </c>
      <c r="D1290" s="73" t="s">
        <v>237</v>
      </c>
      <c r="E1290" s="73" t="s">
        <v>283</v>
      </c>
      <c r="F1290" s="73" t="s">
        <v>284</v>
      </c>
      <c r="G1290" s="73" t="s">
        <v>35</v>
      </c>
      <c r="H1290" t="s">
        <v>37</v>
      </c>
      <c r="I1290">
        <v>1507</v>
      </c>
      <c r="J1290" s="43">
        <v>5230</v>
      </c>
      <c r="K1290" s="16">
        <v>0.36</v>
      </c>
      <c r="L1290" s="16">
        <f t="shared" si="183"/>
        <v>51.936444885799403</v>
      </c>
      <c r="M1290" s="16">
        <f t="shared" si="184"/>
        <v>1.4135135135135135</v>
      </c>
      <c r="N1290" s="44">
        <f t="shared" si="185"/>
        <v>542.52</v>
      </c>
      <c r="O1290" s="44">
        <f t="shared" si="186"/>
        <v>5772.52</v>
      </c>
      <c r="P1290" s="45">
        <f t="shared" si="187"/>
        <v>57.323932472691162</v>
      </c>
      <c r="Q1290" s="45">
        <f t="shared" si="188"/>
        <v>1.5601405405405406</v>
      </c>
      <c r="S1290" s="51">
        <f t="shared" si="180"/>
        <v>6.0660960829637123</v>
      </c>
      <c r="T1290" s="16">
        <f t="shared" si="182"/>
        <v>57.473584905660374</v>
      </c>
    </row>
    <row r="1291" spans="1:20" x14ac:dyDescent="0.25">
      <c r="A1291" s="72">
        <f t="shared" si="181"/>
        <v>41348</v>
      </c>
      <c r="B1291" s="73" t="s">
        <v>18</v>
      </c>
      <c r="C1291" s="73" t="s">
        <v>256</v>
      </c>
      <c r="D1291" s="73" t="s">
        <v>247</v>
      </c>
      <c r="E1291" s="73" t="s">
        <v>265</v>
      </c>
      <c r="F1291" s="73" t="s">
        <v>266</v>
      </c>
      <c r="G1291" s="73" t="s">
        <v>35</v>
      </c>
      <c r="H1291" t="s">
        <v>36</v>
      </c>
      <c r="I1291">
        <v>1160</v>
      </c>
      <c r="J1291" s="43">
        <v>3950</v>
      </c>
      <c r="K1291" s="16">
        <v>0.37</v>
      </c>
      <c r="L1291" s="16">
        <f t="shared" si="183"/>
        <v>39.22542204568024</v>
      </c>
      <c r="M1291" s="16">
        <f t="shared" si="184"/>
        <v>1.0675675675675675</v>
      </c>
      <c r="N1291" s="44">
        <f t="shared" si="185"/>
        <v>429.2</v>
      </c>
      <c r="O1291" s="44">
        <f t="shared" si="186"/>
        <v>4379.2</v>
      </c>
      <c r="P1291" s="45">
        <f t="shared" si="187"/>
        <v>43.487586891757694</v>
      </c>
      <c r="Q1291" s="45">
        <f t="shared" si="188"/>
        <v>1.1835675675675674</v>
      </c>
      <c r="S1291" s="51">
        <f t="shared" si="180"/>
        <v>6.3945578231292544</v>
      </c>
      <c r="T1291" s="16">
        <f t="shared" si="182"/>
        <v>43.602780536246279</v>
      </c>
    </row>
    <row r="1292" spans="1:20" x14ac:dyDescent="0.25">
      <c r="A1292" s="72">
        <f t="shared" si="181"/>
        <v>41348</v>
      </c>
      <c r="B1292" s="73" t="s">
        <v>18</v>
      </c>
      <c r="C1292" s="73" t="s">
        <v>244</v>
      </c>
      <c r="D1292" s="73" t="s">
        <v>245</v>
      </c>
      <c r="E1292" s="73" t="s">
        <v>277</v>
      </c>
      <c r="F1292" s="73" t="s">
        <v>278</v>
      </c>
      <c r="G1292" s="73" t="s">
        <v>35</v>
      </c>
      <c r="H1292" t="s">
        <v>38</v>
      </c>
      <c r="I1292">
        <v>615</v>
      </c>
      <c r="J1292" s="43">
        <v>2750</v>
      </c>
      <c r="K1292" s="16">
        <v>0.48</v>
      </c>
      <c r="L1292" s="16">
        <f t="shared" si="183"/>
        <v>27.308838133068519</v>
      </c>
      <c r="M1292" s="16">
        <f t="shared" si="184"/>
        <v>0.7432432432432432</v>
      </c>
      <c r="N1292" s="44">
        <f t="shared" si="185"/>
        <v>295.2</v>
      </c>
      <c r="O1292" s="44">
        <f t="shared" si="186"/>
        <v>3045.2</v>
      </c>
      <c r="P1292" s="45">
        <f t="shared" si="187"/>
        <v>30.240317775571</v>
      </c>
      <c r="Q1292" s="45">
        <f t="shared" si="188"/>
        <v>0.82302702702702701</v>
      </c>
      <c r="S1292" s="51">
        <f t="shared" si="180"/>
        <v>3.0559409793901482</v>
      </c>
      <c r="T1292" s="16">
        <f t="shared" si="182"/>
        <v>30.342105263157894</v>
      </c>
    </row>
    <row r="1293" spans="1:20" x14ac:dyDescent="0.25">
      <c r="A1293" s="74">
        <f t="shared" si="181"/>
        <v>41348</v>
      </c>
      <c r="B1293" s="75" t="s">
        <v>18</v>
      </c>
      <c r="C1293" s="75" t="s">
        <v>258</v>
      </c>
      <c r="D1293" s="75" t="s">
        <v>255</v>
      </c>
      <c r="E1293" s="75" t="s">
        <v>279</v>
      </c>
      <c r="F1293" s="75" t="s">
        <v>280</v>
      </c>
      <c r="G1293" s="75" t="s">
        <v>35</v>
      </c>
      <c r="H1293" s="76" t="s">
        <v>36</v>
      </c>
      <c r="I1293" s="76">
        <v>1637</v>
      </c>
      <c r="J1293" s="46">
        <v>5195</v>
      </c>
      <c r="K1293" s="78">
        <v>0.37</v>
      </c>
      <c r="L1293" s="78">
        <f t="shared" si="183"/>
        <v>51.588877855014893</v>
      </c>
      <c r="M1293" s="78">
        <f t="shared" si="184"/>
        <v>1.404054054054054</v>
      </c>
      <c r="N1293" s="47">
        <f t="shared" si="185"/>
        <v>605.68999999999994</v>
      </c>
      <c r="O1293" s="47">
        <f t="shared" si="186"/>
        <v>5800.69</v>
      </c>
      <c r="P1293" s="48">
        <f t="shared" si="187"/>
        <v>57.603674280039719</v>
      </c>
      <c r="Q1293" s="48">
        <f t="shared" si="188"/>
        <v>1.567754054054054</v>
      </c>
      <c r="R1293" s="76"/>
      <c r="S1293" s="53">
        <f t="shared" si="180"/>
        <v>1.9820849339392987</v>
      </c>
      <c r="T1293" s="78">
        <f>AVERAGE(P1217,P1255,P1293)</f>
        <v>56.988348229063227</v>
      </c>
    </row>
    <row r="1294" spans="1:20" x14ac:dyDescent="0.25">
      <c r="A1294" s="72">
        <f t="shared" si="181"/>
        <v>41379</v>
      </c>
      <c r="B1294" s="73" t="s">
        <v>0</v>
      </c>
      <c r="C1294" s="73" t="s">
        <v>359</v>
      </c>
      <c r="D1294" s="73" t="s">
        <v>235</v>
      </c>
      <c r="E1294" s="73" t="s">
        <v>260</v>
      </c>
      <c r="F1294" s="73" t="s">
        <v>261</v>
      </c>
      <c r="G1294" s="73" t="s">
        <v>34</v>
      </c>
      <c r="H1294" t="s">
        <v>36</v>
      </c>
      <c r="I1294">
        <v>506</v>
      </c>
      <c r="J1294" s="43">
        <v>3144</v>
      </c>
      <c r="K1294" s="16">
        <v>0.41</v>
      </c>
      <c r="L1294" s="16">
        <f t="shared" si="183"/>
        <v>31.221449851042699</v>
      </c>
      <c r="M1294" s="16">
        <f t="shared" si="184"/>
        <v>0.84972972972972971</v>
      </c>
      <c r="N1294" s="44">
        <f t="shared" si="185"/>
        <v>207.45999999999998</v>
      </c>
      <c r="O1294" s="44">
        <f t="shared" si="186"/>
        <v>3351.46</v>
      </c>
      <c r="P1294" s="45">
        <f t="shared" si="187"/>
        <v>33.281628599801387</v>
      </c>
      <c r="Q1294" s="45">
        <f t="shared" si="188"/>
        <v>0.90580000000000005</v>
      </c>
      <c r="R1294" s="17"/>
      <c r="S1294" s="51">
        <f t="shared" ref="S1294:S1331" si="189">((O1294/O838)-1)*100</f>
        <v>5.2501664426495065</v>
      </c>
    </row>
    <row r="1295" spans="1:20" x14ac:dyDescent="0.25">
      <c r="A1295" s="72">
        <f t="shared" si="181"/>
        <v>41379</v>
      </c>
      <c r="B1295" s="73" t="s">
        <v>0</v>
      </c>
      <c r="C1295" s="73" t="s">
        <v>236</v>
      </c>
      <c r="D1295" s="73" t="s">
        <v>237</v>
      </c>
      <c r="E1295" s="73" t="s">
        <v>262</v>
      </c>
      <c r="F1295" s="73" t="s">
        <v>251</v>
      </c>
      <c r="G1295" s="73" t="s">
        <v>34</v>
      </c>
      <c r="H1295" t="s">
        <v>37</v>
      </c>
      <c r="I1295">
        <v>298</v>
      </c>
      <c r="J1295" s="43">
        <v>3543</v>
      </c>
      <c r="K1295" s="16">
        <v>0.41</v>
      </c>
      <c r="L1295" s="16">
        <f t="shared" si="183"/>
        <v>35.183714001986097</v>
      </c>
      <c r="M1295" s="16">
        <f t="shared" si="184"/>
        <v>0.95756756756756756</v>
      </c>
      <c r="N1295" s="44">
        <f t="shared" si="185"/>
        <v>122.17999999999999</v>
      </c>
      <c r="O1295" s="44">
        <f t="shared" si="186"/>
        <v>3665.18</v>
      </c>
      <c r="P1295" s="45">
        <f t="shared" si="187"/>
        <v>36.397020854021847</v>
      </c>
      <c r="Q1295" s="45">
        <f t="shared" si="188"/>
        <v>0.99058918918918915</v>
      </c>
      <c r="R1295" s="17"/>
      <c r="S1295" s="51">
        <f t="shared" si="189"/>
        <v>8.75066018645445</v>
      </c>
    </row>
    <row r="1296" spans="1:20" x14ac:dyDescent="0.25">
      <c r="A1296" s="72">
        <f t="shared" si="181"/>
        <v>41379</v>
      </c>
      <c r="B1296" s="73" t="s">
        <v>0</v>
      </c>
      <c r="C1296" s="73" t="s">
        <v>359</v>
      </c>
      <c r="D1296" s="73" t="s">
        <v>235</v>
      </c>
      <c r="E1296" s="73" t="s">
        <v>263</v>
      </c>
      <c r="F1296" s="73" t="s">
        <v>264</v>
      </c>
      <c r="G1296" s="73" t="s">
        <v>34</v>
      </c>
      <c r="H1296" t="s">
        <v>37</v>
      </c>
      <c r="I1296">
        <v>1530</v>
      </c>
      <c r="J1296" s="43">
        <v>6026</v>
      </c>
      <c r="K1296" s="16">
        <v>0.41</v>
      </c>
      <c r="L1296" s="16">
        <f t="shared" si="183"/>
        <v>59.841112214498509</v>
      </c>
      <c r="M1296" s="16">
        <f t="shared" si="184"/>
        <v>1.6286486486486487</v>
      </c>
      <c r="N1296" s="44">
        <f t="shared" si="185"/>
        <v>627.29999999999995</v>
      </c>
      <c r="O1296" s="44">
        <f t="shared" si="186"/>
        <v>6653.3</v>
      </c>
      <c r="P1296" s="45">
        <f t="shared" si="187"/>
        <v>66.070506454816282</v>
      </c>
      <c r="Q1296" s="45">
        <f t="shared" si="188"/>
        <v>1.7981891891891892</v>
      </c>
      <c r="S1296" s="51">
        <f t="shared" si="189"/>
        <v>2.9747256659082844</v>
      </c>
    </row>
    <row r="1297" spans="1:19" x14ac:dyDescent="0.25">
      <c r="A1297" s="72">
        <f t="shared" si="181"/>
        <v>41379</v>
      </c>
      <c r="B1297" s="73" t="s">
        <v>0</v>
      </c>
      <c r="C1297" s="73" t="s">
        <v>359</v>
      </c>
      <c r="D1297" s="73" t="s">
        <v>235</v>
      </c>
      <c r="E1297" s="73" t="s">
        <v>265</v>
      </c>
      <c r="F1297" s="73" t="s">
        <v>266</v>
      </c>
      <c r="G1297" s="73" t="s">
        <v>34</v>
      </c>
      <c r="H1297" t="s">
        <v>36</v>
      </c>
      <c r="I1297">
        <v>890</v>
      </c>
      <c r="J1297" s="43">
        <v>3645</v>
      </c>
      <c r="K1297" s="16">
        <v>0.41</v>
      </c>
      <c r="L1297" s="16">
        <f t="shared" si="183"/>
        <v>36.196623634558094</v>
      </c>
      <c r="M1297" s="16">
        <f t="shared" si="184"/>
        <v>0.98513513513513518</v>
      </c>
      <c r="N1297" s="44">
        <f t="shared" si="185"/>
        <v>364.9</v>
      </c>
      <c r="O1297" s="44">
        <f t="shared" si="186"/>
        <v>4009.9</v>
      </c>
      <c r="P1297" s="45">
        <f t="shared" si="187"/>
        <v>39.820258192651437</v>
      </c>
      <c r="Q1297" s="45">
        <f t="shared" si="188"/>
        <v>1.0837567567567568</v>
      </c>
      <c r="S1297" s="51">
        <f t="shared" si="189"/>
        <v>4.6916610098689526</v>
      </c>
    </row>
    <row r="1298" spans="1:19" x14ac:dyDescent="0.25">
      <c r="A1298" s="72">
        <f t="shared" si="181"/>
        <v>41379</v>
      </c>
      <c r="B1298" s="73" t="s">
        <v>0</v>
      </c>
      <c r="C1298" s="73" t="s">
        <v>238</v>
      </c>
      <c r="D1298" s="73" t="s">
        <v>239</v>
      </c>
      <c r="E1298" s="73" t="s">
        <v>267</v>
      </c>
      <c r="F1298" s="73" t="s">
        <v>241</v>
      </c>
      <c r="G1298" s="73" t="s">
        <v>34</v>
      </c>
      <c r="H1298" t="s">
        <v>37</v>
      </c>
      <c r="I1298">
        <v>1256</v>
      </c>
      <c r="J1298" s="43">
        <v>5573</v>
      </c>
      <c r="K1298" s="16">
        <v>0.41</v>
      </c>
      <c r="L1298" s="16">
        <f t="shared" si="183"/>
        <v>55.342601787487588</v>
      </c>
      <c r="M1298" s="16">
        <f t="shared" si="184"/>
        <v>1.5062162162162163</v>
      </c>
      <c r="N1298" s="44">
        <f t="shared" si="185"/>
        <v>514.95999999999992</v>
      </c>
      <c r="O1298" s="44">
        <f t="shared" si="186"/>
        <v>6087.96</v>
      </c>
      <c r="P1298" s="45">
        <f t="shared" si="187"/>
        <v>60.456405163853027</v>
      </c>
      <c r="Q1298" s="45">
        <f t="shared" si="188"/>
        <v>1.6453945945945947</v>
      </c>
      <c r="S1298" s="51">
        <f t="shared" si="189"/>
        <v>0.83210218426823523</v>
      </c>
    </row>
    <row r="1299" spans="1:19" x14ac:dyDescent="0.25">
      <c r="A1299" s="72">
        <f t="shared" si="181"/>
        <v>41379</v>
      </c>
      <c r="B1299" s="73" t="s">
        <v>0</v>
      </c>
      <c r="C1299" s="73" t="s">
        <v>358</v>
      </c>
      <c r="D1299" s="73" t="s">
        <v>235</v>
      </c>
      <c r="E1299" s="73" t="s">
        <v>267</v>
      </c>
      <c r="F1299" s="73" t="s">
        <v>241</v>
      </c>
      <c r="G1299" s="73" t="s">
        <v>34</v>
      </c>
      <c r="H1299" t="s">
        <v>36</v>
      </c>
      <c r="I1299">
        <v>975</v>
      </c>
      <c r="J1299" s="43">
        <v>3912</v>
      </c>
      <c r="K1299" s="16">
        <v>0.41</v>
      </c>
      <c r="L1299" s="16">
        <f t="shared" si="183"/>
        <v>38.848063555114202</v>
      </c>
      <c r="M1299" s="16">
        <f t="shared" si="184"/>
        <v>1.0572972972972974</v>
      </c>
      <c r="N1299" s="44">
        <f t="shared" si="185"/>
        <v>399.75</v>
      </c>
      <c r="O1299" s="44">
        <f t="shared" si="186"/>
        <v>4311.75</v>
      </c>
      <c r="P1299" s="45">
        <f t="shared" si="187"/>
        <v>42.817775571002976</v>
      </c>
      <c r="Q1299" s="45">
        <f t="shared" si="188"/>
        <v>1.1653378378378378</v>
      </c>
      <c r="S1299" s="51">
        <f t="shared" si="189"/>
        <v>4.3880886091272275</v>
      </c>
    </row>
    <row r="1300" spans="1:19" x14ac:dyDescent="0.25">
      <c r="A1300" s="72">
        <f t="shared" si="181"/>
        <v>41379</v>
      </c>
      <c r="B1300" s="73" t="s">
        <v>0</v>
      </c>
      <c r="C1300" s="73" t="s">
        <v>240</v>
      </c>
      <c r="D1300" s="73" t="s">
        <v>241</v>
      </c>
      <c r="E1300" s="73" t="s">
        <v>263</v>
      </c>
      <c r="F1300" s="73" t="s">
        <v>264</v>
      </c>
      <c r="G1300" s="73" t="s">
        <v>34</v>
      </c>
      <c r="H1300" t="s">
        <v>36</v>
      </c>
      <c r="I1300">
        <v>1357</v>
      </c>
      <c r="J1300" s="43">
        <v>4112</v>
      </c>
      <c r="K1300" s="16">
        <v>0.41</v>
      </c>
      <c r="L1300" s="16">
        <f t="shared" si="183"/>
        <v>40.834160873882816</v>
      </c>
      <c r="M1300" s="16">
        <f t="shared" si="184"/>
        <v>1.1113513513513513</v>
      </c>
      <c r="N1300" s="44">
        <f t="shared" si="185"/>
        <v>556.37</v>
      </c>
      <c r="O1300" s="44">
        <f t="shared" si="186"/>
        <v>4668.37</v>
      </c>
      <c r="P1300" s="45">
        <f t="shared" si="187"/>
        <v>46.359185700099303</v>
      </c>
      <c r="Q1300" s="45">
        <f t="shared" si="188"/>
        <v>1.2617216216216216</v>
      </c>
      <c r="S1300" s="51">
        <f t="shared" si="189"/>
        <v>4.329043994404036</v>
      </c>
    </row>
    <row r="1301" spans="1:19" x14ac:dyDescent="0.25">
      <c r="A1301" s="72">
        <f t="shared" si="181"/>
        <v>41379</v>
      </c>
      <c r="B1301" s="73" t="s">
        <v>67</v>
      </c>
      <c r="C1301" s="73" t="s">
        <v>242</v>
      </c>
      <c r="D1301" s="73" t="s">
        <v>243</v>
      </c>
      <c r="E1301" s="73" t="s">
        <v>265</v>
      </c>
      <c r="F1301" s="73" t="s">
        <v>266</v>
      </c>
      <c r="G1301" s="73" t="s">
        <v>34</v>
      </c>
      <c r="H1301" t="s">
        <v>36</v>
      </c>
      <c r="I1301">
        <v>1006</v>
      </c>
      <c r="J1301" s="43">
        <v>3110</v>
      </c>
      <c r="K1301" s="16">
        <v>0.41</v>
      </c>
      <c r="L1301" s="16">
        <f t="shared" si="183"/>
        <v>30.883813306852034</v>
      </c>
      <c r="M1301" s="16">
        <f t="shared" si="184"/>
        <v>0.78450450450450449</v>
      </c>
      <c r="N1301" s="44">
        <f t="shared" si="185"/>
        <v>412.46</v>
      </c>
      <c r="O1301" s="44">
        <f t="shared" si="186"/>
        <v>3522.46</v>
      </c>
      <c r="P1301" s="45">
        <f t="shared" si="187"/>
        <v>34.97974180734856</v>
      </c>
      <c r="Q1301" s="45">
        <f t="shared" si="188"/>
        <v>0.88854846846846847</v>
      </c>
      <c r="S1301" s="51">
        <f t="shared" si="189"/>
        <v>2.9874747096728882</v>
      </c>
    </row>
    <row r="1302" spans="1:19" x14ac:dyDescent="0.25">
      <c r="A1302" s="72">
        <f t="shared" si="181"/>
        <v>41379</v>
      </c>
      <c r="B1302" s="73" t="s">
        <v>67</v>
      </c>
      <c r="C1302" s="73" t="s">
        <v>244</v>
      </c>
      <c r="D1302" s="73" t="s">
        <v>245</v>
      </c>
      <c r="E1302" s="73" t="s">
        <v>268</v>
      </c>
      <c r="F1302" s="73" t="s">
        <v>269</v>
      </c>
      <c r="G1302" s="73" t="s">
        <v>34</v>
      </c>
      <c r="H1302" t="s">
        <v>38</v>
      </c>
      <c r="I1302">
        <v>866</v>
      </c>
      <c r="J1302" s="43">
        <v>4508</v>
      </c>
      <c r="K1302" s="16">
        <v>0.53</v>
      </c>
      <c r="L1302" s="16">
        <f t="shared" si="183"/>
        <v>44.766633565044685</v>
      </c>
      <c r="M1302" s="16">
        <f t="shared" si="184"/>
        <v>1.1371531531531531</v>
      </c>
      <c r="N1302" s="44">
        <f t="shared" si="185"/>
        <v>458.98</v>
      </c>
      <c r="O1302" s="44">
        <f t="shared" si="186"/>
        <v>4966.9799999999996</v>
      </c>
      <c r="P1302" s="45">
        <f t="shared" si="187"/>
        <v>49.324528301886787</v>
      </c>
      <c r="Q1302" s="45">
        <f t="shared" si="188"/>
        <v>1.2529318918918917</v>
      </c>
      <c r="S1302" s="51">
        <f t="shared" si="189"/>
        <v>3.3422521086731161</v>
      </c>
    </row>
    <row r="1303" spans="1:19" x14ac:dyDescent="0.25">
      <c r="A1303" s="72">
        <f t="shared" si="181"/>
        <v>41379</v>
      </c>
      <c r="B1303" s="73" t="s">
        <v>67</v>
      </c>
      <c r="C1303" s="73" t="s">
        <v>246</v>
      </c>
      <c r="D1303" s="73" t="s">
        <v>247</v>
      </c>
      <c r="E1303" s="73" t="s">
        <v>270</v>
      </c>
      <c r="F1303" s="73" t="s">
        <v>247</v>
      </c>
      <c r="G1303" s="73" t="s">
        <v>34</v>
      </c>
      <c r="H1303" t="s">
        <v>36</v>
      </c>
      <c r="I1303">
        <v>213</v>
      </c>
      <c r="J1303" s="43">
        <v>2006</v>
      </c>
      <c r="K1303" s="16">
        <v>0.41</v>
      </c>
      <c r="L1303" s="16">
        <f t="shared" si="183"/>
        <v>19.920556107249254</v>
      </c>
      <c r="M1303" s="16">
        <f t="shared" si="184"/>
        <v>0.50601801801801805</v>
      </c>
      <c r="N1303" s="44">
        <f t="shared" si="185"/>
        <v>87.33</v>
      </c>
      <c r="O1303" s="44">
        <f t="shared" si="186"/>
        <v>2093.33</v>
      </c>
      <c r="P1303" s="45">
        <f t="shared" si="187"/>
        <v>20.787785501489573</v>
      </c>
      <c r="Q1303" s="45">
        <f t="shared" si="188"/>
        <v>0.52804720720720721</v>
      </c>
      <c r="S1303" s="51">
        <f t="shared" si="189"/>
        <v>3.8904384249655033</v>
      </c>
    </row>
    <row r="1304" spans="1:19" x14ac:dyDescent="0.25">
      <c r="A1304" s="72">
        <f t="shared" si="181"/>
        <v>41379</v>
      </c>
      <c r="B1304" s="73" t="s">
        <v>67</v>
      </c>
      <c r="C1304" s="73" t="s">
        <v>248</v>
      </c>
      <c r="D1304" s="73" t="s">
        <v>249</v>
      </c>
      <c r="E1304" s="73" t="s">
        <v>271</v>
      </c>
      <c r="F1304" s="73" t="s">
        <v>272</v>
      </c>
      <c r="G1304" s="73" t="s">
        <v>34</v>
      </c>
      <c r="H1304" t="s">
        <v>38</v>
      </c>
      <c r="I1304">
        <v>650</v>
      </c>
      <c r="J1304" s="43">
        <v>3920</v>
      </c>
      <c r="K1304" s="16">
        <v>0.53</v>
      </c>
      <c r="L1304" s="16">
        <f t="shared" si="183"/>
        <v>38.927507447864947</v>
      </c>
      <c r="M1304" s="16">
        <f t="shared" si="184"/>
        <v>0.98882882882882883</v>
      </c>
      <c r="N1304" s="44">
        <f t="shared" si="185"/>
        <v>344.5</v>
      </c>
      <c r="O1304" s="44">
        <f t="shared" si="186"/>
        <v>4264.5</v>
      </c>
      <c r="P1304" s="45">
        <f t="shared" si="187"/>
        <v>42.348560079443892</v>
      </c>
      <c r="Q1304" s="45">
        <f t="shared" si="188"/>
        <v>1.0757297297297297</v>
      </c>
      <c r="S1304" s="51">
        <f t="shared" si="189"/>
        <v>3.0196883681604003</v>
      </c>
    </row>
    <row r="1305" spans="1:19" x14ac:dyDescent="0.25">
      <c r="A1305" s="72">
        <f t="shared" si="181"/>
        <v>41379</v>
      </c>
      <c r="B1305" s="73" t="s">
        <v>67</v>
      </c>
      <c r="C1305" s="73" t="s">
        <v>248</v>
      </c>
      <c r="D1305" s="73" t="s">
        <v>249</v>
      </c>
      <c r="E1305" s="73" t="s">
        <v>273</v>
      </c>
      <c r="F1305" s="73" t="s">
        <v>274</v>
      </c>
      <c r="G1305" s="73" t="s">
        <v>34</v>
      </c>
      <c r="H1305" t="s">
        <v>38</v>
      </c>
      <c r="I1305">
        <v>417</v>
      </c>
      <c r="J1305" s="43">
        <v>3354</v>
      </c>
      <c r="K1305" s="16">
        <v>0.53</v>
      </c>
      <c r="L1305" s="16">
        <f t="shared" si="183"/>
        <v>33.306852035749749</v>
      </c>
      <c r="M1305" s="16">
        <f t="shared" si="184"/>
        <v>0.84605405405405409</v>
      </c>
      <c r="N1305" s="44">
        <f t="shared" si="185"/>
        <v>221.01000000000002</v>
      </c>
      <c r="O1305" s="44">
        <f t="shared" si="186"/>
        <v>3575.01</v>
      </c>
      <c r="P1305" s="45">
        <f t="shared" si="187"/>
        <v>35.501588877855013</v>
      </c>
      <c r="Q1305" s="45">
        <f t="shared" si="188"/>
        <v>0.90180432432432445</v>
      </c>
      <c r="S1305" s="51">
        <f t="shared" si="189"/>
        <v>2.8090517724806086</v>
      </c>
    </row>
    <row r="1306" spans="1:19" x14ac:dyDescent="0.25">
      <c r="A1306" s="72">
        <f t="shared" si="181"/>
        <v>41379</v>
      </c>
      <c r="B1306" s="73" t="s">
        <v>67</v>
      </c>
      <c r="C1306" s="73" t="s">
        <v>246</v>
      </c>
      <c r="D1306" s="73" t="s">
        <v>247</v>
      </c>
      <c r="E1306" s="73" t="s">
        <v>275</v>
      </c>
      <c r="F1306" s="73" t="s">
        <v>276</v>
      </c>
      <c r="G1306" s="73" t="s">
        <v>34</v>
      </c>
      <c r="H1306" t="s">
        <v>36</v>
      </c>
      <c r="I1306">
        <v>626</v>
      </c>
      <c r="J1306" s="43">
        <v>3154</v>
      </c>
      <c r="K1306" s="16">
        <v>0.41</v>
      </c>
      <c r="L1306" s="16">
        <f t="shared" si="183"/>
        <v>31.320754716981131</v>
      </c>
      <c r="M1306" s="16">
        <f t="shared" si="184"/>
        <v>0.7956036036036036</v>
      </c>
      <c r="N1306" s="44">
        <f t="shared" si="185"/>
        <v>256.65999999999997</v>
      </c>
      <c r="O1306" s="44">
        <f t="shared" si="186"/>
        <v>3410.66</v>
      </c>
      <c r="P1306" s="45">
        <f t="shared" si="187"/>
        <v>33.869513406156898</v>
      </c>
      <c r="Q1306" s="45">
        <f t="shared" si="188"/>
        <v>0.86034666666666659</v>
      </c>
      <c r="S1306" s="51">
        <f t="shared" si="189"/>
        <v>2.9825959877773256</v>
      </c>
    </row>
    <row r="1307" spans="1:19" x14ac:dyDescent="0.25">
      <c r="A1307" s="72">
        <f t="shared" si="181"/>
        <v>41379</v>
      </c>
      <c r="B1307" s="73" t="s">
        <v>67</v>
      </c>
      <c r="C1307" s="73" t="s">
        <v>246</v>
      </c>
      <c r="D1307" s="73" t="s">
        <v>247</v>
      </c>
      <c r="E1307" s="73" t="s">
        <v>263</v>
      </c>
      <c r="F1307" s="73" t="s">
        <v>264</v>
      </c>
      <c r="G1307" s="73" t="s">
        <v>34</v>
      </c>
      <c r="H1307" t="s">
        <v>36</v>
      </c>
      <c r="I1307">
        <v>1823</v>
      </c>
      <c r="J1307" s="43">
        <v>5065</v>
      </c>
      <c r="K1307" s="16">
        <v>0.41</v>
      </c>
      <c r="L1307" s="16">
        <f t="shared" si="183"/>
        <v>50.297914597815293</v>
      </c>
      <c r="M1307" s="16">
        <f t="shared" si="184"/>
        <v>1.2776576576576577</v>
      </c>
      <c r="N1307" s="44">
        <f t="shared" si="185"/>
        <v>747.43</v>
      </c>
      <c r="O1307" s="44">
        <f t="shared" si="186"/>
        <v>5812.43</v>
      </c>
      <c r="P1307" s="45">
        <f t="shared" si="187"/>
        <v>57.720258192651443</v>
      </c>
      <c r="Q1307" s="45">
        <f t="shared" si="188"/>
        <v>1.4661985585585586</v>
      </c>
      <c r="S1307" s="51">
        <f t="shared" si="189"/>
        <v>2.3722467037941231</v>
      </c>
    </row>
    <row r="1308" spans="1:19" x14ac:dyDescent="0.25">
      <c r="A1308" s="72">
        <f t="shared" si="181"/>
        <v>41379</v>
      </c>
      <c r="B1308" s="73" t="s">
        <v>18</v>
      </c>
      <c r="C1308" s="73" t="s">
        <v>250</v>
      </c>
      <c r="D1308" s="73" t="s">
        <v>251</v>
      </c>
      <c r="E1308" s="73" t="s">
        <v>265</v>
      </c>
      <c r="F1308" s="73" t="s">
        <v>266</v>
      </c>
      <c r="G1308" s="73" t="s">
        <v>34</v>
      </c>
      <c r="H1308" t="s">
        <v>39</v>
      </c>
      <c r="I1308">
        <v>1295</v>
      </c>
      <c r="J1308" s="43">
        <v>3474</v>
      </c>
      <c r="K1308" s="16">
        <v>0.3508</v>
      </c>
      <c r="L1308" s="16">
        <f t="shared" si="183"/>
        <v>34.49851042701092</v>
      </c>
      <c r="M1308" s="16">
        <f t="shared" si="184"/>
        <v>0.93891891891891888</v>
      </c>
      <c r="N1308" s="44">
        <f t="shared" si="185"/>
        <v>454.286</v>
      </c>
      <c r="O1308" s="44">
        <f t="shared" si="186"/>
        <v>3928.2860000000001</v>
      </c>
      <c r="P1308" s="45">
        <f t="shared" si="187"/>
        <v>39.009791459781532</v>
      </c>
      <c r="Q1308" s="45">
        <f t="shared" si="188"/>
        <v>1.061698918918919</v>
      </c>
      <c r="S1308" s="51">
        <f t="shared" si="189"/>
        <v>7.4479415972144469</v>
      </c>
    </row>
    <row r="1309" spans="1:19" x14ac:dyDescent="0.25">
      <c r="A1309" s="72">
        <f t="shared" si="181"/>
        <v>41379</v>
      </c>
      <c r="B1309" s="73" t="s">
        <v>18</v>
      </c>
      <c r="C1309" s="73" t="s">
        <v>244</v>
      </c>
      <c r="D1309" s="73" t="s">
        <v>245</v>
      </c>
      <c r="E1309" s="73" t="s">
        <v>277</v>
      </c>
      <c r="F1309" s="73" t="s">
        <v>278</v>
      </c>
      <c r="G1309" s="73" t="s">
        <v>34</v>
      </c>
      <c r="H1309" t="s">
        <v>38</v>
      </c>
      <c r="I1309">
        <v>615</v>
      </c>
      <c r="J1309" s="43">
        <v>3575</v>
      </c>
      <c r="K1309" s="16">
        <v>0.53</v>
      </c>
      <c r="L1309" s="16">
        <f t="shared" si="183"/>
        <v>35.501489572989072</v>
      </c>
      <c r="M1309" s="16">
        <f t="shared" si="184"/>
        <v>0.96621621621621623</v>
      </c>
      <c r="N1309" s="44">
        <f t="shared" si="185"/>
        <v>325.95</v>
      </c>
      <c r="O1309" s="44">
        <f t="shared" si="186"/>
        <v>3900.95</v>
      </c>
      <c r="P1309" s="45">
        <f t="shared" si="187"/>
        <v>38.73833167825223</v>
      </c>
      <c r="Q1309" s="45">
        <f t="shared" si="188"/>
        <v>1.0543108108108108</v>
      </c>
      <c r="S1309" s="51">
        <f t="shared" si="189"/>
        <v>2.7011728776968891</v>
      </c>
    </row>
    <row r="1310" spans="1:19" x14ac:dyDescent="0.25">
      <c r="A1310" s="72">
        <f t="shared" si="181"/>
        <v>41379</v>
      </c>
      <c r="B1310" s="73" t="s">
        <v>18</v>
      </c>
      <c r="C1310" s="73" t="s">
        <v>248</v>
      </c>
      <c r="D1310" s="73" t="s">
        <v>249</v>
      </c>
      <c r="E1310" s="73" t="s">
        <v>268</v>
      </c>
      <c r="F1310" s="73" t="s">
        <v>269</v>
      </c>
      <c r="G1310" s="73" t="s">
        <v>34</v>
      </c>
      <c r="H1310" t="s">
        <v>38</v>
      </c>
      <c r="I1310">
        <v>872</v>
      </c>
      <c r="J1310" s="43">
        <v>4578</v>
      </c>
      <c r="K1310" s="16">
        <v>0.53</v>
      </c>
      <c r="L1310" s="16">
        <f t="shared" si="183"/>
        <v>45.4617676266137</v>
      </c>
      <c r="M1310" s="16">
        <f t="shared" si="184"/>
        <v>1.2372972972972973</v>
      </c>
      <c r="N1310" s="44">
        <f t="shared" si="185"/>
        <v>462.16</v>
      </c>
      <c r="O1310" s="44">
        <f t="shared" si="186"/>
        <v>5040.16</v>
      </c>
      <c r="P1310" s="45">
        <f t="shared" si="187"/>
        <v>50.051241310824224</v>
      </c>
      <c r="Q1310" s="45">
        <f t="shared" si="188"/>
        <v>1.3622054054054054</v>
      </c>
      <c r="S1310" s="51">
        <f t="shared" si="189"/>
        <v>3.2760415386002384</v>
      </c>
    </row>
    <row r="1311" spans="1:19" x14ac:dyDescent="0.25">
      <c r="A1311" s="72">
        <f t="shared" si="181"/>
        <v>41379</v>
      </c>
      <c r="B1311" s="73" t="s">
        <v>18</v>
      </c>
      <c r="C1311" s="73" t="s">
        <v>248</v>
      </c>
      <c r="D1311" s="73" t="s">
        <v>249</v>
      </c>
      <c r="E1311" s="73" t="s">
        <v>277</v>
      </c>
      <c r="F1311" s="73" t="s">
        <v>278</v>
      </c>
      <c r="G1311" s="73" t="s">
        <v>34</v>
      </c>
      <c r="H1311" t="s">
        <v>38</v>
      </c>
      <c r="I1311">
        <v>417</v>
      </c>
      <c r="J1311" s="43">
        <v>3267</v>
      </c>
      <c r="K1311" s="16">
        <v>0.53</v>
      </c>
      <c r="L1311" s="16">
        <f t="shared" si="183"/>
        <v>32.442899702085398</v>
      </c>
      <c r="M1311" s="16">
        <f t="shared" si="184"/>
        <v>0.88297297297297295</v>
      </c>
      <c r="N1311" s="44">
        <f t="shared" si="185"/>
        <v>221.01000000000002</v>
      </c>
      <c r="O1311" s="44">
        <f t="shared" si="186"/>
        <v>3488.01</v>
      </c>
      <c r="P1311" s="45">
        <f t="shared" si="187"/>
        <v>34.63763654419067</v>
      </c>
      <c r="Q1311" s="45">
        <f t="shared" si="188"/>
        <v>0.94270540540540548</v>
      </c>
      <c r="S1311" s="51">
        <f t="shared" si="189"/>
        <v>-5.7633337205815094</v>
      </c>
    </row>
    <row r="1312" spans="1:19" x14ac:dyDescent="0.25">
      <c r="A1312" s="72">
        <f t="shared" si="181"/>
        <v>41379</v>
      </c>
      <c r="B1312" s="73" t="s">
        <v>18</v>
      </c>
      <c r="C1312" s="73" t="s">
        <v>242</v>
      </c>
      <c r="D1312" s="73" t="s">
        <v>243</v>
      </c>
      <c r="E1312" s="73" t="s">
        <v>265</v>
      </c>
      <c r="F1312" s="73" t="s">
        <v>266</v>
      </c>
      <c r="G1312" s="73" t="s">
        <v>34</v>
      </c>
      <c r="H1312" t="s">
        <v>36</v>
      </c>
      <c r="I1312">
        <v>1006</v>
      </c>
      <c r="J1312" s="43">
        <v>3599</v>
      </c>
      <c r="K1312" s="16">
        <v>0.41</v>
      </c>
      <c r="L1312" s="16">
        <f t="shared" si="183"/>
        <v>35.73982125124131</v>
      </c>
      <c r="M1312" s="16">
        <f t="shared" si="184"/>
        <v>0.97270270270270265</v>
      </c>
      <c r="N1312" s="44">
        <f t="shared" si="185"/>
        <v>412.46</v>
      </c>
      <c r="O1312" s="44">
        <f t="shared" si="186"/>
        <v>4011.46</v>
      </c>
      <c r="P1312" s="45">
        <f t="shared" si="187"/>
        <v>39.835749751737836</v>
      </c>
      <c r="Q1312" s="45">
        <f t="shared" si="188"/>
        <v>1.0841783783783785</v>
      </c>
      <c r="S1312" s="51">
        <f t="shared" si="189"/>
        <v>6.5664615809663429</v>
      </c>
    </row>
    <row r="1313" spans="1:19" x14ac:dyDescent="0.25">
      <c r="A1313" s="72">
        <f t="shared" si="181"/>
        <v>41379</v>
      </c>
      <c r="B1313" s="73" t="s">
        <v>0</v>
      </c>
      <c r="C1313" s="73" t="s">
        <v>252</v>
      </c>
      <c r="D1313" s="73" t="s">
        <v>117</v>
      </c>
      <c r="E1313" s="73" t="s">
        <v>279</v>
      </c>
      <c r="F1313" s="73" t="s">
        <v>280</v>
      </c>
      <c r="G1313" s="73" t="s">
        <v>35</v>
      </c>
      <c r="H1313" t="s">
        <v>37</v>
      </c>
      <c r="I1313">
        <v>880</v>
      </c>
      <c r="J1313" s="43">
        <v>3580</v>
      </c>
      <c r="K1313" s="16">
        <v>0.41</v>
      </c>
      <c r="L1313" s="16">
        <f t="shared" si="183"/>
        <v>35.55114200595829</v>
      </c>
      <c r="M1313" s="16">
        <f t="shared" si="184"/>
        <v>0.96756756756756757</v>
      </c>
      <c r="N1313" s="44">
        <f t="shared" si="185"/>
        <v>360.79999999999995</v>
      </c>
      <c r="O1313" s="44">
        <f t="shared" si="186"/>
        <v>3940.8</v>
      </c>
      <c r="P1313" s="45">
        <f t="shared" si="187"/>
        <v>39.134061569016886</v>
      </c>
      <c r="Q1313" s="45">
        <f t="shared" si="188"/>
        <v>1.0650810810810811</v>
      </c>
      <c r="S1313" s="51">
        <f t="shared" si="189"/>
        <v>7.1859870532557268</v>
      </c>
    </row>
    <row r="1314" spans="1:19" x14ac:dyDescent="0.25">
      <c r="A1314" s="72">
        <f t="shared" si="181"/>
        <v>41379</v>
      </c>
      <c r="B1314" s="73" t="s">
        <v>0</v>
      </c>
      <c r="C1314" s="73" t="s">
        <v>359</v>
      </c>
      <c r="D1314" s="73" t="s">
        <v>235</v>
      </c>
      <c r="E1314" s="73" t="s">
        <v>267</v>
      </c>
      <c r="F1314" s="73" t="s">
        <v>241</v>
      </c>
      <c r="G1314" s="73" t="s">
        <v>35</v>
      </c>
      <c r="H1314" t="s">
        <v>37</v>
      </c>
      <c r="I1314">
        <v>685</v>
      </c>
      <c r="J1314" s="43">
        <v>3634</v>
      </c>
      <c r="K1314" s="16">
        <v>0.41</v>
      </c>
      <c r="L1314" s="16">
        <f t="shared" si="183"/>
        <v>36.08738828202582</v>
      </c>
      <c r="M1314" s="16">
        <f t="shared" si="184"/>
        <v>0.98216216216216212</v>
      </c>
      <c r="N1314" s="44">
        <f t="shared" si="185"/>
        <v>280.84999999999997</v>
      </c>
      <c r="O1314" s="44">
        <f t="shared" si="186"/>
        <v>3914.85</v>
      </c>
      <c r="P1314" s="45">
        <f t="shared" si="187"/>
        <v>38.87636544190665</v>
      </c>
      <c r="Q1314" s="45">
        <f t="shared" si="188"/>
        <v>1.0580675675675675</v>
      </c>
      <c r="S1314" s="51">
        <f t="shared" si="189"/>
        <v>11.838477909983002</v>
      </c>
    </row>
    <row r="1315" spans="1:19" x14ac:dyDescent="0.25">
      <c r="A1315" s="72">
        <f t="shared" si="181"/>
        <v>41379</v>
      </c>
      <c r="B1315" s="73" t="s">
        <v>0</v>
      </c>
      <c r="C1315" s="73" t="s">
        <v>253</v>
      </c>
      <c r="D1315" s="73" t="s">
        <v>243</v>
      </c>
      <c r="E1315" s="73" t="s">
        <v>281</v>
      </c>
      <c r="F1315" s="73" t="s">
        <v>282</v>
      </c>
      <c r="G1315" s="73" t="s">
        <v>35</v>
      </c>
      <c r="H1315" t="s">
        <v>38</v>
      </c>
      <c r="I1315">
        <v>812</v>
      </c>
      <c r="J1315" s="43">
        <v>3771</v>
      </c>
      <c r="K1315" s="16">
        <v>0.53</v>
      </c>
      <c r="L1315" s="16">
        <f t="shared" si="183"/>
        <v>37.447864945382321</v>
      </c>
      <c r="M1315" s="16">
        <f t="shared" si="184"/>
        <v>1.0191891891891891</v>
      </c>
      <c r="N1315" s="44">
        <f t="shared" si="185"/>
        <v>430.36</v>
      </c>
      <c r="O1315" s="44">
        <f t="shared" si="186"/>
        <v>4201.3599999999997</v>
      </c>
      <c r="P1315" s="45">
        <f t="shared" si="187"/>
        <v>41.721549155908633</v>
      </c>
      <c r="Q1315" s="45">
        <f t="shared" si="188"/>
        <v>1.1355027027027027</v>
      </c>
      <c r="S1315" s="51">
        <f t="shared" si="189"/>
        <v>3.9199778375811123</v>
      </c>
    </row>
    <row r="1316" spans="1:19" x14ac:dyDescent="0.25">
      <c r="A1316" s="72">
        <f t="shared" si="181"/>
        <v>41379</v>
      </c>
      <c r="B1316" s="73" t="s">
        <v>0</v>
      </c>
      <c r="C1316" s="73" t="s">
        <v>236</v>
      </c>
      <c r="D1316" s="73" t="s">
        <v>237</v>
      </c>
      <c r="E1316" s="73" t="s">
        <v>279</v>
      </c>
      <c r="F1316" s="73" t="s">
        <v>280</v>
      </c>
      <c r="G1316" s="73" t="s">
        <v>35</v>
      </c>
      <c r="H1316" t="s">
        <v>37</v>
      </c>
      <c r="I1316">
        <v>1520</v>
      </c>
      <c r="J1316" s="43">
        <v>5061</v>
      </c>
      <c r="K1316" s="16">
        <v>0.41</v>
      </c>
      <c r="L1316" s="16">
        <f t="shared" si="183"/>
        <v>50.25819265143992</v>
      </c>
      <c r="M1316" s="16">
        <f t="shared" si="184"/>
        <v>1.3678378378378377</v>
      </c>
      <c r="N1316" s="44">
        <f t="shared" si="185"/>
        <v>623.19999999999993</v>
      </c>
      <c r="O1316" s="44">
        <f t="shared" si="186"/>
        <v>5684.2</v>
      </c>
      <c r="P1316" s="45">
        <f t="shared" si="187"/>
        <v>56.446871896722939</v>
      </c>
      <c r="Q1316" s="45">
        <f t="shared" si="188"/>
        <v>1.5362702702702702</v>
      </c>
      <c r="S1316" s="51">
        <f t="shared" si="189"/>
        <v>5.3722378763161771</v>
      </c>
    </row>
    <row r="1317" spans="1:19" x14ac:dyDescent="0.25">
      <c r="A1317" s="72">
        <f t="shared" si="181"/>
        <v>41379</v>
      </c>
      <c r="B1317" s="73" t="s">
        <v>0</v>
      </c>
      <c r="C1317" s="73" t="s">
        <v>236</v>
      </c>
      <c r="D1317" s="73" t="s">
        <v>237</v>
      </c>
      <c r="E1317" s="73" t="s">
        <v>267</v>
      </c>
      <c r="F1317" s="73" t="s">
        <v>241</v>
      </c>
      <c r="G1317" s="73" t="s">
        <v>35</v>
      </c>
      <c r="H1317" t="s">
        <v>37</v>
      </c>
      <c r="I1317">
        <v>1583</v>
      </c>
      <c r="J1317" s="43">
        <v>6082</v>
      </c>
      <c r="K1317" s="16">
        <v>0.41</v>
      </c>
      <c r="L1317" s="16">
        <f t="shared" si="183"/>
        <v>60.397219463753721</v>
      </c>
      <c r="M1317" s="16">
        <f t="shared" si="184"/>
        <v>1.6437837837837839</v>
      </c>
      <c r="N1317" s="44">
        <f t="shared" si="185"/>
        <v>649.03</v>
      </c>
      <c r="O1317" s="44">
        <f t="shared" si="186"/>
        <v>6731.03</v>
      </c>
      <c r="P1317" s="45">
        <f t="shared" si="187"/>
        <v>66.842403177755699</v>
      </c>
      <c r="Q1317" s="45">
        <f t="shared" si="188"/>
        <v>1.8191972972972972</v>
      </c>
      <c r="S1317" s="51">
        <f t="shared" si="189"/>
        <v>4.5238061962417531</v>
      </c>
    </row>
    <row r="1318" spans="1:19" x14ac:dyDescent="0.25">
      <c r="A1318" s="72">
        <f t="shared" si="181"/>
        <v>41379</v>
      </c>
      <c r="B1318" s="73" t="s">
        <v>0</v>
      </c>
      <c r="C1318" s="73" t="s">
        <v>358</v>
      </c>
      <c r="D1318" s="73" t="s">
        <v>235</v>
      </c>
      <c r="E1318" s="73" t="s">
        <v>279</v>
      </c>
      <c r="F1318" s="73" t="s">
        <v>280</v>
      </c>
      <c r="G1318" s="73" t="s">
        <v>35</v>
      </c>
      <c r="H1318" t="s">
        <v>36</v>
      </c>
      <c r="I1318">
        <v>1599</v>
      </c>
      <c r="J1318" s="43">
        <v>4880</v>
      </c>
      <c r="K1318" s="16">
        <v>0.41</v>
      </c>
      <c r="L1318" s="16">
        <f t="shared" si="183"/>
        <v>48.460774577954318</v>
      </c>
      <c r="M1318" s="16">
        <f t="shared" si="184"/>
        <v>1.318918918918919</v>
      </c>
      <c r="N1318" s="44">
        <f t="shared" si="185"/>
        <v>655.58999999999992</v>
      </c>
      <c r="O1318" s="44">
        <f t="shared" si="186"/>
        <v>5535.59</v>
      </c>
      <c r="P1318" s="45">
        <f t="shared" si="187"/>
        <v>54.97110228401192</v>
      </c>
      <c r="Q1318" s="45">
        <f t="shared" si="188"/>
        <v>1.4961054054054055</v>
      </c>
      <c r="S1318" s="51">
        <f t="shared" si="189"/>
        <v>3.7672786440271278</v>
      </c>
    </row>
    <row r="1319" spans="1:19" x14ac:dyDescent="0.25">
      <c r="A1319" s="72">
        <f t="shared" si="181"/>
        <v>41379</v>
      </c>
      <c r="B1319" s="73" t="s">
        <v>67</v>
      </c>
      <c r="C1319" s="73" t="s">
        <v>250</v>
      </c>
      <c r="D1319" s="73" t="s">
        <v>251</v>
      </c>
      <c r="E1319" s="73" t="s">
        <v>279</v>
      </c>
      <c r="F1319" s="73" t="s">
        <v>280</v>
      </c>
      <c r="G1319" s="73" t="s">
        <v>35</v>
      </c>
      <c r="H1319" t="s">
        <v>37</v>
      </c>
      <c r="I1319">
        <v>1851</v>
      </c>
      <c r="J1319" s="43">
        <v>4800</v>
      </c>
      <c r="K1319" s="16">
        <v>0.41</v>
      </c>
      <c r="L1319" s="16">
        <f t="shared" si="183"/>
        <v>47.666335650446868</v>
      </c>
      <c r="M1319" s="16">
        <f t="shared" si="184"/>
        <v>1.2108108108108109</v>
      </c>
      <c r="N1319" s="44">
        <f t="shared" si="185"/>
        <v>758.91</v>
      </c>
      <c r="O1319" s="44">
        <f t="shared" si="186"/>
        <v>5558.91</v>
      </c>
      <c r="P1319" s="45">
        <f t="shared" si="187"/>
        <v>55.202681231380332</v>
      </c>
      <c r="Q1319" s="45">
        <f t="shared" si="188"/>
        <v>1.4022475675675676</v>
      </c>
      <c r="S1319" s="51">
        <f t="shared" si="189"/>
        <v>1.3498952573169465</v>
      </c>
    </row>
    <row r="1320" spans="1:19" x14ac:dyDescent="0.25">
      <c r="A1320" s="72">
        <f t="shared" si="181"/>
        <v>41379</v>
      </c>
      <c r="B1320" s="73" t="s">
        <v>67</v>
      </c>
      <c r="C1320" s="73" t="s">
        <v>238</v>
      </c>
      <c r="D1320" s="73" t="s">
        <v>239</v>
      </c>
      <c r="E1320" s="73" t="s">
        <v>283</v>
      </c>
      <c r="F1320" s="73" t="s">
        <v>284</v>
      </c>
      <c r="G1320" s="73" t="s">
        <v>35</v>
      </c>
      <c r="H1320" t="s">
        <v>37</v>
      </c>
      <c r="I1320">
        <v>1695</v>
      </c>
      <c r="J1320" s="43">
        <v>4760</v>
      </c>
      <c r="K1320" s="16">
        <v>0.41</v>
      </c>
      <c r="L1320" s="16">
        <f t="shared" si="183"/>
        <v>47.269116186693147</v>
      </c>
      <c r="M1320" s="16">
        <f t="shared" si="184"/>
        <v>1.2007207207207207</v>
      </c>
      <c r="N1320" s="44">
        <f t="shared" si="185"/>
        <v>694.94999999999993</v>
      </c>
      <c r="O1320" s="44">
        <f t="shared" si="186"/>
        <v>5454.95</v>
      </c>
      <c r="P1320" s="45">
        <f t="shared" ref="P1320:P1357" si="190">O1320/100.7</f>
        <v>54.170307845084409</v>
      </c>
      <c r="Q1320" s="45">
        <f t="shared" si="188"/>
        <v>1.3760234234234234</v>
      </c>
      <c r="S1320" s="51">
        <f t="shared" si="189"/>
        <v>1.2585504394717173</v>
      </c>
    </row>
    <row r="1321" spans="1:19" x14ac:dyDescent="0.25">
      <c r="A1321" s="72">
        <f t="shared" ref="A1321:A1384" si="191">IF(B1321&lt;&gt;"", DATE(2010, ROUNDUP((ROW(A1321)-1)*(1/38), 0)+5, 15), "")</f>
        <v>41379</v>
      </c>
      <c r="B1321" s="73" t="s">
        <v>67</v>
      </c>
      <c r="C1321" s="73" t="s">
        <v>242</v>
      </c>
      <c r="D1321" s="73" t="s">
        <v>243</v>
      </c>
      <c r="E1321" s="73" t="s">
        <v>265</v>
      </c>
      <c r="F1321" s="73" t="s">
        <v>266</v>
      </c>
      <c r="G1321" s="73" t="s">
        <v>35</v>
      </c>
      <c r="H1321" t="s">
        <v>36</v>
      </c>
      <c r="I1321">
        <v>1006</v>
      </c>
      <c r="J1321" s="43">
        <v>2929</v>
      </c>
      <c r="K1321" s="16">
        <v>0.41</v>
      </c>
      <c r="L1321" s="16">
        <f t="shared" si="183"/>
        <v>29.086395233366435</v>
      </c>
      <c r="M1321" s="16">
        <f t="shared" si="184"/>
        <v>0.73884684684684687</v>
      </c>
      <c r="N1321" s="44">
        <f t="shared" si="185"/>
        <v>412.46</v>
      </c>
      <c r="O1321" s="44">
        <f t="shared" si="186"/>
        <v>3341.46</v>
      </c>
      <c r="P1321" s="45">
        <f t="shared" si="190"/>
        <v>33.182323733862958</v>
      </c>
      <c r="Q1321" s="45">
        <f t="shared" si="188"/>
        <v>0.84289081081081085</v>
      </c>
      <c r="S1321" s="51">
        <f t="shared" si="189"/>
        <v>3.1544046825220384</v>
      </c>
    </row>
    <row r="1322" spans="1:19" x14ac:dyDescent="0.25">
      <c r="A1322" s="72">
        <f t="shared" si="191"/>
        <v>41379</v>
      </c>
      <c r="B1322" s="73" t="s">
        <v>67</v>
      </c>
      <c r="C1322" s="73" t="s">
        <v>254</v>
      </c>
      <c r="D1322" s="73" t="s">
        <v>255</v>
      </c>
      <c r="E1322" s="73" t="s">
        <v>267</v>
      </c>
      <c r="F1322" s="73" t="s">
        <v>241</v>
      </c>
      <c r="G1322" s="73" t="s">
        <v>35</v>
      </c>
      <c r="H1322" t="s">
        <v>37</v>
      </c>
      <c r="I1322">
        <v>988</v>
      </c>
      <c r="J1322" s="43">
        <v>3310</v>
      </c>
      <c r="K1322" s="16">
        <v>0.41</v>
      </c>
      <c r="L1322" s="16">
        <f t="shared" si="183"/>
        <v>32.869910625620655</v>
      </c>
      <c r="M1322" s="16">
        <f t="shared" si="184"/>
        <v>0.83495495495495498</v>
      </c>
      <c r="N1322" s="44">
        <f t="shared" si="185"/>
        <v>405.08</v>
      </c>
      <c r="O1322" s="44">
        <f t="shared" si="186"/>
        <v>3715.08</v>
      </c>
      <c r="P1322" s="45">
        <f t="shared" si="190"/>
        <v>36.892552135054615</v>
      </c>
      <c r="Q1322" s="45">
        <f t="shared" si="188"/>
        <v>0.93713729729729733</v>
      </c>
      <c r="S1322" s="51">
        <f t="shared" si="189"/>
        <v>1.0752103080891029</v>
      </c>
    </row>
    <row r="1323" spans="1:19" x14ac:dyDescent="0.25">
      <c r="A1323" s="72">
        <f t="shared" si="191"/>
        <v>41379</v>
      </c>
      <c r="B1323" s="73" t="s">
        <v>67</v>
      </c>
      <c r="C1323" s="73" t="s">
        <v>246</v>
      </c>
      <c r="D1323" s="73" t="s">
        <v>247</v>
      </c>
      <c r="E1323" s="73" t="s">
        <v>240</v>
      </c>
      <c r="F1323" s="73" t="s">
        <v>241</v>
      </c>
      <c r="G1323" s="73" t="s">
        <v>35</v>
      </c>
      <c r="H1323" t="s">
        <v>36</v>
      </c>
      <c r="I1323">
        <v>787</v>
      </c>
      <c r="J1323" s="43">
        <v>3510</v>
      </c>
      <c r="K1323" s="16">
        <v>0.41</v>
      </c>
      <c r="L1323" s="16">
        <f t="shared" si="183"/>
        <v>34.856007944389276</v>
      </c>
      <c r="M1323" s="16">
        <f t="shared" si="184"/>
        <v>0.88540540540540547</v>
      </c>
      <c r="N1323" s="44">
        <f t="shared" si="185"/>
        <v>322.66999999999996</v>
      </c>
      <c r="O1323" s="44">
        <f t="shared" si="186"/>
        <v>3832.67</v>
      </c>
      <c r="P1323" s="45">
        <f t="shared" si="190"/>
        <v>38.060278053624629</v>
      </c>
      <c r="Q1323" s="45">
        <f t="shared" si="188"/>
        <v>0.96679963963963966</v>
      </c>
      <c r="S1323" s="51">
        <f t="shared" si="189"/>
        <v>2.7784481880152034</v>
      </c>
    </row>
    <row r="1324" spans="1:19" x14ac:dyDescent="0.25">
      <c r="A1324" s="72">
        <f t="shared" si="191"/>
        <v>41379</v>
      </c>
      <c r="B1324" s="73" t="s">
        <v>67</v>
      </c>
      <c r="C1324" s="73" t="s">
        <v>250</v>
      </c>
      <c r="D1324" s="73" t="s">
        <v>251</v>
      </c>
      <c r="E1324" s="73" t="s">
        <v>283</v>
      </c>
      <c r="F1324" s="73" t="s">
        <v>284</v>
      </c>
      <c r="G1324" s="73" t="s">
        <v>35</v>
      </c>
      <c r="H1324" t="s">
        <v>37</v>
      </c>
      <c r="I1324">
        <v>1836</v>
      </c>
      <c r="J1324" s="43">
        <v>4800</v>
      </c>
      <c r="K1324" s="16">
        <v>0.41</v>
      </c>
      <c r="L1324" s="16">
        <f t="shared" si="183"/>
        <v>47.666335650446868</v>
      </c>
      <c r="M1324" s="16">
        <f t="shared" si="184"/>
        <v>1.2108108108108109</v>
      </c>
      <c r="N1324" s="44">
        <f t="shared" si="185"/>
        <v>752.76</v>
      </c>
      <c r="O1324" s="44">
        <f t="shared" si="186"/>
        <v>5552.76</v>
      </c>
      <c r="P1324" s="45">
        <f t="shared" si="190"/>
        <v>55.141608738828204</v>
      </c>
      <c r="Q1324" s="45">
        <f t="shared" si="188"/>
        <v>1.4006962162162162</v>
      </c>
      <c r="S1324" s="51">
        <f t="shared" si="189"/>
        <v>1.3403123015264695</v>
      </c>
    </row>
    <row r="1325" spans="1:19" x14ac:dyDescent="0.25">
      <c r="A1325" s="72">
        <f t="shared" si="191"/>
        <v>41379</v>
      </c>
      <c r="B1325" s="73" t="s">
        <v>67</v>
      </c>
      <c r="C1325" s="73" t="s">
        <v>256</v>
      </c>
      <c r="D1325" s="73" t="s">
        <v>247</v>
      </c>
      <c r="E1325" s="73" t="s">
        <v>285</v>
      </c>
      <c r="F1325" s="73" t="s">
        <v>264</v>
      </c>
      <c r="G1325" s="73" t="s">
        <v>35</v>
      </c>
      <c r="H1325" t="s">
        <v>37</v>
      </c>
      <c r="I1325">
        <v>1899</v>
      </c>
      <c r="J1325" s="43">
        <v>4200</v>
      </c>
      <c r="K1325" s="16">
        <v>0.41</v>
      </c>
      <c r="L1325" s="16">
        <f t="shared" si="183"/>
        <v>41.708043694141011</v>
      </c>
      <c r="M1325" s="16">
        <f t="shared" si="184"/>
        <v>1.0594594594594595</v>
      </c>
      <c r="N1325" s="44">
        <f t="shared" si="185"/>
        <v>778.58999999999992</v>
      </c>
      <c r="O1325" s="44">
        <f t="shared" si="186"/>
        <v>4978.59</v>
      </c>
      <c r="P1325" s="45">
        <f t="shared" si="190"/>
        <v>49.439821251241312</v>
      </c>
      <c r="Q1325" s="45">
        <f t="shared" si="188"/>
        <v>1.2558605405405405</v>
      </c>
      <c r="S1325" s="51">
        <f t="shared" si="189"/>
        <v>1.5493724796690866</v>
      </c>
    </row>
    <row r="1326" spans="1:19" x14ac:dyDescent="0.25">
      <c r="A1326" s="72">
        <f t="shared" si="191"/>
        <v>41379</v>
      </c>
      <c r="B1326" s="73" t="s">
        <v>18</v>
      </c>
      <c r="C1326" s="73" t="s">
        <v>238</v>
      </c>
      <c r="D1326" s="73" t="s">
        <v>239</v>
      </c>
      <c r="E1326" s="73" t="s">
        <v>283</v>
      </c>
      <c r="F1326" s="73" t="s">
        <v>284</v>
      </c>
      <c r="G1326" s="73" t="s">
        <v>35</v>
      </c>
      <c r="H1326" t="s">
        <v>37</v>
      </c>
      <c r="I1326">
        <v>1695</v>
      </c>
      <c r="J1326" s="43">
        <v>5320</v>
      </c>
      <c r="K1326" s="16">
        <v>0.41</v>
      </c>
      <c r="L1326" s="16">
        <f t="shared" si="183"/>
        <v>52.830188679245282</v>
      </c>
      <c r="M1326" s="16">
        <f t="shared" si="184"/>
        <v>1.4378378378378378</v>
      </c>
      <c r="N1326" s="44">
        <f t="shared" si="185"/>
        <v>694.94999999999993</v>
      </c>
      <c r="O1326" s="44">
        <f t="shared" si="186"/>
        <v>6014.95</v>
      </c>
      <c r="P1326" s="45">
        <f t="shared" si="190"/>
        <v>59.731380337636544</v>
      </c>
      <c r="Q1326" s="45">
        <f t="shared" si="188"/>
        <v>1.6256621621621621</v>
      </c>
      <c r="S1326" s="51">
        <f t="shared" si="189"/>
        <v>6.1371235982813355</v>
      </c>
    </row>
    <row r="1327" spans="1:19" x14ac:dyDescent="0.25">
      <c r="A1327" s="72">
        <f t="shared" si="191"/>
        <v>41379</v>
      </c>
      <c r="B1327" s="73" t="s">
        <v>18</v>
      </c>
      <c r="C1327" s="73" t="s">
        <v>250</v>
      </c>
      <c r="D1327" s="73" t="s">
        <v>251</v>
      </c>
      <c r="E1327" s="73" t="s">
        <v>279</v>
      </c>
      <c r="F1327" s="73" t="s">
        <v>280</v>
      </c>
      <c r="G1327" s="73" t="s">
        <v>35</v>
      </c>
      <c r="H1327" t="s">
        <v>37</v>
      </c>
      <c r="I1327">
        <v>1851</v>
      </c>
      <c r="J1327" s="43">
        <v>5330</v>
      </c>
      <c r="K1327" s="16">
        <v>0.41</v>
      </c>
      <c r="L1327" s="16">
        <f t="shared" si="183"/>
        <v>52.929493545183711</v>
      </c>
      <c r="M1327" s="16">
        <f t="shared" si="184"/>
        <v>1.4405405405405405</v>
      </c>
      <c r="N1327" s="44">
        <f t="shared" si="185"/>
        <v>758.91</v>
      </c>
      <c r="O1327" s="44">
        <f t="shared" si="186"/>
        <v>6088.91</v>
      </c>
      <c r="P1327" s="45">
        <f t="shared" si="190"/>
        <v>60.465839126117174</v>
      </c>
      <c r="Q1327" s="45">
        <f t="shared" si="188"/>
        <v>1.6456513513513513</v>
      </c>
      <c r="S1327" s="51">
        <f t="shared" si="189"/>
        <v>6.5450307706037103</v>
      </c>
    </row>
    <row r="1328" spans="1:19" x14ac:dyDescent="0.25">
      <c r="A1328" s="72">
        <f t="shared" si="191"/>
        <v>41379</v>
      </c>
      <c r="B1328" s="73" t="s">
        <v>18</v>
      </c>
      <c r="C1328" s="73" t="s">
        <v>257</v>
      </c>
      <c r="D1328" s="73" t="s">
        <v>237</v>
      </c>
      <c r="E1328" s="73" t="s">
        <v>283</v>
      </c>
      <c r="F1328" s="73" t="s">
        <v>284</v>
      </c>
      <c r="G1328" s="73" t="s">
        <v>35</v>
      </c>
      <c r="H1328" t="s">
        <v>37</v>
      </c>
      <c r="I1328">
        <v>1507</v>
      </c>
      <c r="J1328" s="43">
        <v>5230</v>
      </c>
      <c r="K1328" s="16">
        <v>0.41</v>
      </c>
      <c r="L1328" s="16">
        <f t="shared" si="183"/>
        <v>51.936444885799403</v>
      </c>
      <c r="M1328" s="16">
        <f t="shared" si="184"/>
        <v>1.4135135135135135</v>
      </c>
      <c r="N1328" s="44">
        <f t="shared" si="185"/>
        <v>617.87</v>
      </c>
      <c r="O1328" s="44">
        <f t="shared" si="186"/>
        <v>5847.87</v>
      </c>
      <c r="P1328" s="45">
        <f t="shared" si="190"/>
        <v>58.072194637537237</v>
      </c>
      <c r="Q1328" s="45">
        <f t="shared" si="188"/>
        <v>1.5805054054054053</v>
      </c>
      <c r="S1328" s="51">
        <f t="shared" si="189"/>
        <v>6.5653592925127402</v>
      </c>
    </row>
    <row r="1329" spans="1:20" x14ac:dyDescent="0.25">
      <c r="A1329" s="72">
        <f t="shared" si="191"/>
        <v>41379</v>
      </c>
      <c r="B1329" s="73" t="s">
        <v>18</v>
      </c>
      <c r="C1329" s="73" t="s">
        <v>256</v>
      </c>
      <c r="D1329" s="73" t="s">
        <v>247</v>
      </c>
      <c r="E1329" s="73" t="s">
        <v>265</v>
      </c>
      <c r="F1329" s="73" t="s">
        <v>266</v>
      </c>
      <c r="G1329" s="73" t="s">
        <v>35</v>
      </c>
      <c r="H1329" t="s">
        <v>36</v>
      </c>
      <c r="I1329">
        <v>1160</v>
      </c>
      <c r="J1329" s="43">
        <v>3950</v>
      </c>
      <c r="K1329" s="16">
        <v>0.41</v>
      </c>
      <c r="L1329" s="16">
        <f t="shared" si="183"/>
        <v>39.22542204568024</v>
      </c>
      <c r="M1329" s="16">
        <f t="shared" si="184"/>
        <v>1.0675675675675675</v>
      </c>
      <c r="N1329" s="44">
        <f t="shared" si="185"/>
        <v>475.59999999999997</v>
      </c>
      <c r="O1329" s="44">
        <f t="shared" si="186"/>
        <v>4425.6000000000004</v>
      </c>
      <c r="P1329" s="45">
        <f t="shared" si="190"/>
        <v>43.948361469712019</v>
      </c>
      <c r="Q1329" s="45">
        <f t="shared" si="188"/>
        <v>1.1961081081081082</v>
      </c>
      <c r="S1329" s="51">
        <f t="shared" si="189"/>
        <v>6.620410523272624</v>
      </c>
    </row>
    <row r="1330" spans="1:20" x14ac:dyDescent="0.25">
      <c r="A1330" s="72">
        <f t="shared" si="191"/>
        <v>41379</v>
      </c>
      <c r="B1330" s="73" t="s">
        <v>18</v>
      </c>
      <c r="C1330" s="73" t="s">
        <v>244</v>
      </c>
      <c r="D1330" s="73" t="s">
        <v>245</v>
      </c>
      <c r="E1330" s="73" t="s">
        <v>277</v>
      </c>
      <c r="F1330" s="73" t="s">
        <v>278</v>
      </c>
      <c r="G1330" s="73" t="s">
        <v>35</v>
      </c>
      <c r="H1330" t="s">
        <v>38</v>
      </c>
      <c r="I1330">
        <v>615</v>
      </c>
      <c r="J1330" s="43">
        <v>2750</v>
      </c>
      <c r="K1330" s="16">
        <v>0.53</v>
      </c>
      <c r="L1330" s="16">
        <f t="shared" si="183"/>
        <v>27.308838133068519</v>
      </c>
      <c r="M1330" s="16">
        <f t="shared" si="184"/>
        <v>0.7432432432432432</v>
      </c>
      <c r="N1330" s="44">
        <f t="shared" si="185"/>
        <v>325.95</v>
      </c>
      <c r="O1330" s="44">
        <f t="shared" si="186"/>
        <v>3075.95</v>
      </c>
      <c r="P1330" s="45">
        <f t="shared" si="190"/>
        <v>30.545680238331677</v>
      </c>
      <c r="Q1330" s="45">
        <f t="shared" si="188"/>
        <v>0.83133783783783777</v>
      </c>
      <c r="S1330" s="51">
        <f t="shared" si="189"/>
        <v>3.4506533035128628</v>
      </c>
    </row>
    <row r="1331" spans="1:20" x14ac:dyDescent="0.25">
      <c r="A1331" s="74">
        <f t="shared" si="191"/>
        <v>41379</v>
      </c>
      <c r="B1331" s="75" t="s">
        <v>18</v>
      </c>
      <c r="C1331" s="75" t="s">
        <v>258</v>
      </c>
      <c r="D1331" s="75" t="s">
        <v>255</v>
      </c>
      <c r="E1331" s="75" t="s">
        <v>279</v>
      </c>
      <c r="F1331" s="75" t="s">
        <v>280</v>
      </c>
      <c r="G1331" s="75" t="s">
        <v>35</v>
      </c>
      <c r="H1331" s="76" t="s">
        <v>36</v>
      </c>
      <c r="I1331" s="76">
        <v>1637</v>
      </c>
      <c r="J1331" s="46">
        <v>5195</v>
      </c>
      <c r="K1331" s="78">
        <v>0.41</v>
      </c>
      <c r="L1331" s="78">
        <f t="shared" si="183"/>
        <v>51.588877855014893</v>
      </c>
      <c r="M1331" s="78">
        <f t="shared" si="184"/>
        <v>1.404054054054054</v>
      </c>
      <c r="N1331" s="47">
        <f t="shared" si="185"/>
        <v>671.17</v>
      </c>
      <c r="O1331" s="47">
        <f t="shared" si="186"/>
        <v>5866.17</v>
      </c>
      <c r="P1331" s="48">
        <f t="shared" si="190"/>
        <v>58.25392254220457</v>
      </c>
      <c r="Q1331" s="48">
        <f t="shared" si="188"/>
        <v>1.5854513513513513</v>
      </c>
      <c r="R1331" s="76"/>
      <c r="S1331" s="53">
        <f t="shared" si="189"/>
        <v>2.2504558083757065</v>
      </c>
      <c r="T1331" s="76"/>
    </row>
    <row r="1332" spans="1:20" x14ac:dyDescent="0.25">
      <c r="A1332" s="72">
        <f t="shared" si="191"/>
        <v>41409</v>
      </c>
      <c r="B1332" s="73" t="s">
        <v>0</v>
      </c>
      <c r="C1332" s="73" t="s">
        <v>359</v>
      </c>
      <c r="D1332" s="73" t="s">
        <v>235</v>
      </c>
      <c r="E1332" s="73" t="s">
        <v>260</v>
      </c>
      <c r="F1332" s="73" t="s">
        <v>261</v>
      </c>
      <c r="G1332" s="73" t="s">
        <v>34</v>
      </c>
      <c r="H1332" t="s">
        <v>36</v>
      </c>
      <c r="I1332">
        <v>506</v>
      </c>
      <c r="J1332" s="43">
        <v>3144</v>
      </c>
      <c r="K1332" s="16">
        <v>0.4</v>
      </c>
      <c r="L1332" s="16">
        <f t="shared" si="183"/>
        <v>31.221449851042699</v>
      </c>
      <c r="M1332" s="16">
        <f t="shared" si="184"/>
        <v>0.84972972972972971</v>
      </c>
      <c r="N1332" s="44">
        <f t="shared" si="185"/>
        <v>202.4</v>
      </c>
      <c r="O1332" s="44">
        <f t="shared" si="186"/>
        <v>3346.4</v>
      </c>
      <c r="P1332" s="45">
        <f t="shared" si="190"/>
        <v>33.231380337636544</v>
      </c>
      <c r="Q1332" s="45">
        <f t="shared" si="188"/>
        <v>0.90443243243243243</v>
      </c>
      <c r="R1332" s="17"/>
      <c r="S1332" s="51">
        <f t="shared" ref="S1332:S1369" si="192">((O1332/O876)-1)*100</f>
        <v>4.5926500096891365</v>
      </c>
    </row>
    <row r="1333" spans="1:20" x14ac:dyDescent="0.25">
      <c r="A1333" s="72">
        <f t="shared" si="191"/>
        <v>41409</v>
      </c>
      <c r="B1333" s="73" t="s">
        <v>0</v>
      </c>
      <c r="C1333" s="73" t="s">
        <v>236</v>
      </c>
      <c r="D1333" s="73" t="s">
        <v>237</v>
      </c>
      <c r="E1333" s="73" t="s">
        <v>262</v>
      </c>
      <c r="F1333" s="73" t="s">
        <v>251</v>
      </c>
      <c r="G1333" s="73" t="s">
        <v>34</v>
      </c>
      <c r="H1333" t="s">
        <v>37</v>
      </c>
      <c r="I1333">
        <v>298</v>
      </c>
      <c r="J1333" s="43">
        <v>3543</v>
      </c>
      <c r="K1333" s="16">
        <v>0.4</v>
      </c>
      <c r="L1333" s="16">
        <f t="shared" si="183"/>
        <v>35.183714001986097</v>
      </c>
      <c r="M1333" s="16">
        <f t="shared" si="184"/>
        <v>0.95756756756756756</v>
      </c>
      <c r="N1333" s="44">
        <f t="shared" si="185"/>
        <v>119.2</v>
      </c>
      <c r="O1333" s="44">
        <f t="shared" si="186"/>
        <v>3662.2</v>
      </c>
      <c r="P1333" s="45">
        <f t="shared" si="190"/>
        <v>36.367428003972194</v>
      </c>
      <c r="Q1333" s="45">
        <f t="shared" si="188"/>
        <v>0.98978378378378373</v>
      </c>
      <c r="R1333" s="17"/>
      <c r="S1333" s="51">
        <f t="shared" si="192"/>
        <v>8.2792754968688875</v>
      </c>
    </row>
    <row r="1334" spans="1:20" x14ac:dyDescent="0.25">
      <c r="A1334" s="72">
        <f t="shared" si="191"/>
        <v>41409</v>
      </c>
      <c r="B1334" s="73" t="s">
        <v>0</v>
      </c>
      <c r="C1334" s="73" t="s">
        <v>359</v>
      </c>
      <c r="D1334" s="73" t="s">
        <v>235</v>
      </c>
      <c r="E1334" s="73" t="s">
        <v>263</v>
      </c>
      <c r="F1334" s="73" t="s">
        <v>264</v>
      </c>
      <c r="G1334" s="73" t="s">
        <v>34</v>
      </c>
      <c r="H1334" t="s">
        <v>37</v>
      </c>
      <c r="I1334">
        <v>1530</v>
      </c>
      <c r="J1334" s="43">
        <v>6026</v>
      </c>
      <c r="K1334" s="16">
        <v>0.4</v>
      </c>
      <c r="L1334" s="16">
        <f t="shared" si="183"/>
        <v>59.841112214498509</v>
      </c>
      <c r="M1334" s="16">
        <f t="shared" si="184"/>
        <v>1.6286486486486487</v>
      </c>
      <c r="N1334" s="44">
        <f t="shared" si="185"/>
        <v>612</v>
      </c>
      <c r="O1334" s="44">
        <f t="shared" si="186"/>
        <v>6638</v>
      </c>
      <c r="P1334" s="45">
        <f t="shared" si="190"/>
        <v>65.918570009930491</v>
      </c>
      <c r="Q1334" s="45">
        <f t="shared" si="188"/>
        <v>1.7940540540540542</v>
      </c>
      <c r="S1334" s="51">
        <f t="shared" si="192"/>
        <v>1.7739141100532096</v>
      </c>
    </row>
    <row r="1335" spans="1:20" x14ac:dyDescent="0.25">
      <c r="A1335" s="72">
        <f t="shared" si="191"/>
        <v>41409</v>
      </c>
      <c r="B1335" s="73" t="s">
        <v>0</v>
      </c>
      <c r="C1335" s="73" t="s">
        <v>359</v>
      </c>
      <c r="D1335" s="73" t="s">
        <v>235</v>
      </c>
      <c r="E1335" s="73" t="s">
        <v>265</v>
      </c>
      <c r="F1335" s="73" t="s">
        <v>266</v>
      </c>
      <c r="G1335" s="73" t="s">
        <v>34</v>
      </c>
      <c r="H1335" t="s">
        <v>36</v>
      </c>
      <c r="I1335">
        <v>890</v>
      </c>
      <c r="J1335" s="43">
        <v>3645</v>
      </c>
      <c r="K1335" s="16">
        <v>0.4</v>
      </c>
      <c r="L1335" s="16">
        <f t="shared" si="183"/>
        <v>36.196623634558094</v>
      </c>
      <c r="M1335" s="16">
        <f t="shared" si="184"/>
        <v>0.98513513513513518</v>
      </c>
      <c r="N1335" s="44">
        <f t="shared" si="185"/>
        <v>356</v>
      </c>
      <c r="O1335" s="44">
        <f t="shared" si="186"/>
        <v>4001</v>
      </c>
      <c r="P1335" s="45">
        <f t="shared" si="190"/>
        <v>39.731876861966235</v>
      </c>
      <c r="Q1335" s="45">
        <f t="shared" si="188"/>
        <v>1.0813513513513513</v>
      </c>
      <c r="S1335" s="51">
        <f t="shared" si="192"/>
        <v>3.7361611657030336</v>
      </c>
    </row>
    <row r="1336" spans="1:20" x14ac:dyDescent="0.25">
      <c r="A1336" s="72">
        <f t="shared" si="191"/>
        <v>41409</v>
      </c>
      <c r="B1336" s="73" t="s">
        <v>0</v>
      </c>
      <c r="C1336" s="73" t="s">
        <v>238</v>
      </c>
      <c r="D1336" s="73" t="s">
        <v>239</v>
      </c>
      <c r="E1336" s="73" t="s">
        <v>267</v>
      </c>
      <c r="F1336" s="73" t="s">
        <v>241</v>
      </c>
      <c r="G1336" s="73" t="s">
        <v>34</v>
      </c>
      <c r="H1336" t="s">
        <v>37</v>
      </c>
      <c r="I1336">
        <v>1256</v>
      </c>
      <c r="J1336" s="43">
        <v>5573</v>
      </c>
      <c r="K1336" s="16">
        <v>0.4</v>
      </c>
      <c r="L1336" s="16">
        <f t="shared" si="183"/>
        <v>55.342601787487588</v>
      </c>
      <c r="M1336" s="16">
        <f t="shared" si="184"/>
        <v>1.5062162162162163</v>
      </c>
      <c r="N1336" s="44">
        <f t="shared" si="185"/>
        <v>502.40000000000003</v>
      </c>
      <c r="O1336" s="44">
        <f t="shared" si="186"/>
        <v>6075.4</v>
      </c>
      <c r="P1336" s="45">
        <f t="shared" si="190"/>
        <v>60.331678252234354</v>
      </c>
      <c r="Q1336" s="45">
        <f t="shared" si="188"/>
        <v>1.6419999999999999</v>
      </c>
      <c r="S1336" s="51">
        <f t="shared" si="192"/>
        <v>-0.20630884565602248</v>
      </c>
    </row>
    <row r="1337" spans="1:20" x14ac:dyDescent="0.25">
      <c r="A1337" s="72">
        <f t="shared" si="191"/>
        <v>41409</v>
      </c>
      <c r="B1337" s="73" t="s">
        <v>0</v>
      </c>
      <c r="C1337" s="73" t="s">
        <v>358</v>
      </c>
      <c r="D1337" s="73" t="s">
        <v>235</v>
      </c>
      <c r="E1337" s="73" t="s">
        <v>267</v>
      </c>
      <c r="F1337" s="73" t="s">
        <v>241</v>
      </c>
      <c r="G1337" s="73" t="s">
        <v>34</v>
      </c>
      <c r="H1337" t="s">
        <v>36</v>
      </c>
      <c r="I1337">
        <v>975</v>
      </c>
      <c r="J1337" s="43">
        <v>3912</v>
      </c>
      <c r="K1337" s="16">
        <v>0.4</v>
      </c>
      <c r="L1337" s="16">
        <f t="shared" si="183"/>
        <v>38.848063555114202</v>
      </c>
      <c r="M1337" s="16">
        <f t="shared" si="184"/>
        <v>1.0572972972972974</v>
      </c>
      <c r="N1337" s="44">
        <f t="shared" si="185"/>
        <v>390</v>
      </c>
      <c r="O1337" s="44">
        <f t="shared" si="186"/>
        <v>4302</v>
      </c>
      <c r="P1337" s="45">
        <f t="shared" si="190"/>
        <v>42.720953326713008</v>
      </c>
      <c r="Q1337" s="45">
        <f t="shared" si="188"/>
        <v>1.1627027027027026</v>
      </c>
      <c r="S1337" s="51">
        <f t="shared" si="192"/>
        <v>3.4196766632610176</v>
      </c>
    </row>
    <row r="1338" spans="1:20" x14ac:dyDescent="0.25">
      <c r="A1338" s="72">
        <f t="shared" si="191"/>
        <v>41409</v>
      </c>
      <c r="B1338" s="73" t="s">
        <v>0</v>
      </c>
      <c r="C1338" s="73" t="s">
        <v>240</v>
      </c>
      <c r="D1338" s="73" t="s">
        <v>241</v>
      </c>
      <c r="E1338" s="73" t="s">
        <v>263</v>
      </c>
      <c r="F1338" s="73" t="s">
        <v>264</v>
      </c>
      <c r="G1338" s="73" t="s">
        <v>34</v>
      </c>
      <c r="H1338" t="s">
        <v>36</v>
      </c>
      <c r="I1338">
        <v>1357</v>
      </c>
      <c r="J1338" s="43">
        <v>4112</v>
      </c>
      <c r="K1338" s="16">
        <v>0.4</v>
      </c>
      <c r="L1338" s="16">
        <f t="shared" si="183"/>
        <v>40.834160873882816</v>
      </c>
      <c r="M1338" s="16">
        <f t="shared" si="184"/>
        <v>1.1113513513513513</v>
      </c>
      <c r="N1338" s="44">
        <f t="shared" si="185"/>
        <v>542.80000000000007</v>
      </c>
      <c r="O1338" s="44">
        <f t="shared" si="186"/>
        <v>4654.8</v>
      </c>
      <c r="P1338" s="45">
        <f t="shared" si="190"/>
        <v>46.224428997020851</v>
      </c>
      <c r="Q1338" s="45">
        <f t="shared" si="188"/>
        <v>1.2580540540540541</v>
      </c>
      <c r="S1338" s="51">
        <f t="shared" si="192"/>
        <v>3.0878975587825597</v>
      </c>
    </row>
    <row r="1339" spans="1:20" x14ac:dyDescent="0.25">
      <c r="A1339" s="72">
        <f t="shared" si="191"/>
        <v>41409</v>
      </c>
      <c r="B1339" s="73" t="s">
        <v>67</v>
      </c>
      <c r="C1339" s="73" t="s">
        <v>242</v>
      </c>
      <c r="D1339" s="73" t="s">
        <v>243</v>
      </c>
      <c r="E1339" s="73" t="s">
        <v>265</v>
      </c>
      <c r="F1339" s="73" t="s">
        <v>266</v>
      </c>
      <c r="G1339" s="73" t="s">
        <v>34</v>
      </c>
      <c r="H1339" t="s">
        <v>36</v>
      </c>
      <c r="I1339">
        <v>1006</v>
      </c>
      <c r="J1339" s="43">
        <v>3110</v>
      </c>
      <c r="K1339" s="16">
        <v>0.4</v>
      </c>
      <c r="L1339" s="16">
        <f t="shared" si="183"/>
        <v>30.883813306852034</v>
      </c>
      <c r="M1339" s="16">
        <f t="shared" si="184"/>
        <v>0.78450450450450449</v>
      </c>
      <c r="N1339" s="44">
        <f t="shared" si="185"/>
        <v>402.40000000000003</v>
      </c>
      <c r="O1339" s="44">
        <f t="shared" si="186"/>
        <v>3512.4</v>
      </c>
      <c r="P1339" s="45">
        <f t="shared" si="190"/>
        <v>34.8798411122145</v>
      </c>
      <c r="Q1339" s="45">
        <f t="shared" si="188"/>
        <v>0.8860108108108109</v>
      </c>
      <c r="S1339" s="51">
        <f t="shared" si="192"/>
        <v>1.7951229691113735</v>
      </c>
    </row>
    <row r="1340" spans="1:20" x14ac:dyDescent="0.25">
      <c r="A1340" s="72">
        <f t="shared" si="191"/>
        <v>41409</v>
      </c>
      <c r="B1340" s="73" t="s">
        <v>67</v>
      </c>
      <c r="C1340" s="73" t="s">
        <v>244</v>
      </c>
      <c r="D1340" s="73" t="s">
        <v>245</v>
      </c>
      <c r="E1340" s="73" t="s">
        <v>268</v>
      </c>
      <c r="F1340" s="73" t="s">
        <v>269</v>
      </c>
      <c r="G1340" s="73" t="s">
        <v>34</v>
      </c>
      <c r="H1340" t="s">
        <v>38</v>
      </c>
      <c r="I1340">
        <v>866</v>
      </c>
      <c r="J1340" s="43">
        <v>4508</v>
      </c>
      <c r="K1340" s="16">
        <v>0.52</v>
      </c>
      <c r="L1340" s="16">
        <f t="shared" si="183"/>
        <v>44.766633565044685</v>
      </c>
      <c r="M1340" s="16">
        <f t="shared" si="184"/>
        <v>1.1371531531531531</v>
      </c>
      <c r="N1340" s="44">
        <f t="shared" si="185"/>
        <v>450.32</v>
      </c>
      <c r="O1340" s="44">
        <f t="shared" si="186"/>
        <v>4958.32</v>
      </c>
      <c r="P1340" s="45">
        <f t="shared" si="190"/>
        <v>49.238530287984105</v>
      </c>
      <c r="Q1340" s="45">
        <f t="shared" si="188"/>
        <v>1.2507473873873873</v>
      </c>
      <c r="S1340" s="51">
        <f t="shared" si="192"/>
        <v>2.2409910838742553</v>
      </c>
    </row>
    <row r="1341" spans="1:20" x14ac:dyDescent="0.25">
      <c r="A1341" s="72">
        <f t="shared" si="191"/>
        <v>41409</v>
      </c>
      <c r="B1341" s="73" t="s">
        <v>67</v>
      </c>
      <c r="C1341" s="73" t="s">
        <v>246</v>
      </c>
      <c r="D1341" s="73" t="s">
        <v>247</v>
      </c>
      <c r="E1341" s="73" t="s">
        <v>270</v>
      </c>
      <c r="F1341" s="73" t="s">
        <v>247</v>
      </c>
      <c r="G1341" s="73" t="s">
        <v>34</v>
      </c>
      <c r="H1341" t="s">
        <v>36</v>
      </c>
      <c r="I1341">
        <v>213</v>
      </c>
      <c r="J1341" s="43">
        <v>2006</v>
      </c>
      <c r="K1341" s="16">
        <v>0.4</v>
      </c>
      <c r="L1341" s="16">
        <f t="shared" si="183"/>
        <v>19.920556107249254</v>
      </c>
      <c r="M1341" s="16">
        <f t="shared" si="184"/>
        <v>0.50601801801801805</v>
      </c>
      <c r="N1341" s="44">
        <f t="shared" si="185"/>
        <v>85.2</v>
      </c>
      <c r="O1341" s="44">
        <f t="shared" si="186"/>
        <v>2091.1999999999998</v>
      </c>
      <c r="P1341" s="45">
        <f t="shared" si="190"/>
        <v>20.766633565044685</v>
      </c>
      <c r="Q1341" s="45">
        <f t="shared" si="188"/>
        <v>0.52750990990990987</v>
      </c>
      <c r="S1341" s="51">
        <f t="shared" si="192"/>
        <v>3.4566349878545344</v>
      </c>
    </row>
    <row r="1342" spans="1:20" x14ac:dyDescent="0.25">
      <c r="A1342" s="72">
        <f t="shared" si="191"/>
        <v>41409</v>
      </c>
      <c r="B1342" s="73" t="s">
        <v>67</v>
      </c>
      <c r="C1342" s="73" t="s">
        <v>248</v>
      </c>
      <c r="D1342" s="73" t="s">
        <v>249</v>
      </c>
      <c r="E1342" s="73" t="s">
        <v>271</v>
      </c>
      <c r="F1342" s="73" t="s">
        <v>272</v>
      </c>
      <c r="G1342" s="73" t="s">
        <v>34</v>
      </c>
      <c r="H1342" t="s">
        <v>38</v>
      </c>
      <c r="I1342">
        <v>650</v>
      </c>
      <c r="J1342" s="43">
        <v>3920</v>
      </c>
      <c r="K1342" s="16">
        <v>0.52</v>
      </c>
      <c r="L1342" s="16">
        <f t="shared" si="183"/>
        <v>38.927507447864947</v>
      </c>
      <c r="M1342" s="16">
        <f t="shared" si="184"/>
        <v>0.98882882882882883</v>
      </c>
      <c r="N1342" s="44">
        <f t="shared" si="185"/>
        <v>338</v>
      </c>
      <c r="O1342" s="44">
        <f t="shared" si="186"/>
        <v>4258</v>
      </c>
      <c r="P1342" s="45">
        <f t="shared" si="190"/>
        <v>42.284011916583914</v>
      </c>
      <c r="Q1342" s="45">
        <f t="shared" si="188"/>
        <v>1.07409009009009</v>
      </c>
      <c r="S1342" s="51">
        <f t="shared" si="192"/>
        <v>2.0613614573346206</v>
      </c>
    </row>
    <row r="1343" spans="1:20" x14ac:dyDescent="0.25">
      <c r="A1343" s="72">
        <f t="shared" si="191"/>
        <v>41409</v>
      </c>
      <c r="B1343" s="73" t="s">
        <v>67</v>
      </c>
      <c r="C1343" s="73" t="s">
        <v>248</v>
      </c>
      <c r="D1343" s="73" t="s">
        <v>249</v>
      </c>
      <c r="E1343" s="73" t="s">
        <v>273</v>
      </c>
      <c r="F1343" s="73" t="s">
        <v>274</v>
      </c>
      <c r="G1343" s="73" t="s">
        <v>34</v>
      </c>
      <c r="H1343" t="s">
        <v>38</v>
      </c>
      <c r="I1343">
        <v>417</v>
      </c>
      <c r="J1343" s="43">
        <v>3354</v>
      </c>
      <c r="K1343" s="16">
        <v>0.52</v>
      </c>
      <c r="L1343" s="16">
        <f t="shared" si="183"/>
        <v>33.306852035749749</v>
      </c>
      <c r="M1343" s="16">
        <f t="shared" si="184"/>
        <v>0.84605405405405409</v>
      </c>
      <c r="N1343" s="44">
        <f t="shared" si="185"/>
        <v>216.84</v>
      </c>
      <c r="O1343" s="44">
        <f t="shared" si="186"/>
        <v>3570.84</v>
      </c>
      <c r="P1343" s="45">
        <f t="shared" si="190"/>
        <v>35.460178748758686</v>
      </c>
      <c r="Q1343" s="45">
        <f t="shared" si="188"/>
        <v>0.90075243243243253</v>
      </c>
      <c r="S1343" s="51">
        <f t="shared" si="192"/>
        <v>2.0770800816424684</v>
      </c>
    </row>
    <row r="1344" spans="1:20" x14ac:dyDescent="0.25">
      <c r="A1344" s="72">
        <f t="shared" si="191"/>
        <v>41409</v>
      </c>
      <c r="B1344" s="73" t="s">
        <v>67</v>
      </c>
      <c r="C1344" s="73" t="s">
        <v>246</v>
      </c>
      <c r="D1344" s="73" t="s">
        <v>247</v>
      </c>
      <c r="E1344" s="73" t="s">
        <v>275</v>
      </c>
      <c r="F1344" s="73" t="s">
        <v>276</v>
      </c>
      <c r="G1344" s="73" t="s">
        <v>34</v>
      </c>
      <c r="H1344" t="s">
        <v>36</v>
      </c>
      <c r="I1344">
        <v>626</v>
      </c>
      <c r="J1344" s="43">
        <v>3154</v>
      </c>
      <c r="K1344" s="16">
        <v>0.4</v>
      </c>
      <c r="L1344" s="16">
        <f t="shared" si="183"/>
        <v>31.320754716981131</v>
      </c>
      <c r="M1344" s="16">
        <f t="shared" si="184"/>
        <v>0.7956036036036036</v>
      </c>
      <c r="N1344" s="44">
        <f t="shared" si="185"/>
        <v>250.4</v>
      </c>
      <c r="O1344" s="44">
        <f t="shared" si="186"/>
        <v>3404.4</v>
      </c>
      <c r="P1344" s="45">
        <f t="shared" si="190"/>
        <v>33.807348560079447</v>
      </c>
      <c r="Q1344" s="45">
        <f t="shared" si="188"/>
        <v>0.85876756756756756</v>
      </c>
      <c r="S1344" s="51">
        <f t="shared" si="192"/>
        <v>2.213975608437968</v>
      </c>
    </row>
    <row r="1345" spans="1:19" x14ac:dyDescent="0.25">
      <c r="A1345" s="72">
        <f t="shared" si="191"/>
        <v>41409</v>
      </c>
      <c r="B1345" s="73" t="s">
        <v>67</v>
      </c>
      <c r="C1345" s="73" t="s">
        <v>246</v>
      </c>
      <c r="D1345" s="73" t="s">
        <v>247</v>
      </c>
      <c r="E1345" s="73" t="s">
        <v>263</v>
      </c>
      <c r="F1345" s="73" t="s">
        <v>264</v>
      </c>
      <c r="G1345" s="73" t="s">
        <v>34</v>
      </c>
      <c r="H1345" t="s">
        <v>36</v>
      </c>
      <c r="I1345">
        <v>1823</v>
      </c>
      <c r="J1345" s="43">
        <v>5065</v>
      </c>
      <c r="K1345" s="16">
        <v>0.4</v>
      </c>
      <c r="L1345" s="16">
        <f t="shared" si="183"/>
        <v>50.297914597815293</v>
      </c>
      <c r="M1345" s="16">
        <f t="shared" si="184"/>
        <v>1.2776576576576577</v>
      </c>
      <c r="N1345" s="44">
        <f t="shared" si="185"/>
        <v>729.2</v>
      </c>
      <c r="O1345" s="44">
        <f t="shared" si="186"/>
        <v>5794.2</v>
      </c>
      <c r="P1345" s="45">
        <f t="shared" si="190"/>
        <v>57.539225422045675</v>
      </c>
      <c r="Q1345" s="45">
        <f t="shared" si="188"/>
        <v>1.4616</v>
      </c>
      <c r="S1345" s="51">
        <f t="shared" si="192"/>
        <v>1.0775534982546686</v>
      </c>
    </row>
    <row r="1346" spans="1:19" x14ac:dyDescent="0.25">
      <c r="A1346" s="72">
        <f t="shared" si="191"/>
        <v>41409</v>
      </c>
      <c r="B1346" s="73" t="s">
        <v>18</v>
      </c>
      <c r="C1346" s="73" t="s">
        <v>250</v>
      </c>
      <c r="D1346" s="73" t="s">
        <v>251</v>
      </c>
      <c r="E1346" s="73" t="s">
        <v>265</v>
      </c>
      <c r="F1346" s="73" t="s">
        <v>266</v>
      </c>
      <c r="G1346" s="73" t="s">
        <v>34</v>
      </c>
      <c r="H1346" t="s">
        <v>39</v>
      </c>
      <c r="I1346">
        <v>1295</v>
      </c>
      <c r="J1346" s="43">
        <v>3299</v>
      </c>
      <c r="K1346" s="16">
        <v>0.33929999999999999</v>
      </c>
      <c r="L1346" s="16">
        <f t="shared" ref="L1346:L1409" si="193">J1346/100.7</f>
        <v>32.760675273088381</v>
      </c>
      <c r="M1346" s="16">
        <f t="shared" ref="M1346:M1409" si="194">IF(B1346="corn",J1346/(111*2000/56),J1346/(111*2000/60))</f>
        <v>0.89162162162162162</v>
      </c>
      <c r="N1346" s="44">
        <f t="shared" ref="N1346:N1409" si="195">I1346*K1346</f>
        <v>439.39349999999996</v>
      </c>
      <c r="O1346" s="44">
        <f t="shared" ref="O1346:O1409" si="196">J1346+N1346</f>
        <v>3738.3935000000001</v>
      </c>
      <c r="P1346" s="45">
        <f t="shared" si="190"/>
        <v>37.12406653426018</v>
      </c>
      <c r="Q1346" s="45">
        <f t="shared" ref="Q1346:Q1409" si="197">IF(B1346="corn",O1346/(111*2000/56),O1346/(111*2000/60))</f>
        <v>1.0103766216216217</v>
      </c>
      <c r="S1346" s="51">
        <f t="shared" si="192"/>
        <v>-0.79326516087154797</v>
      </c>
    </row>
    <row r="1347" spans="1:19" x14ac:dyDescent="0.25">
      <c r="A1347" s="72">
        <f t="shared" si="191"/>
        <v>41409</v>
      </c>
      <c r="B1347" s="73" t="s">
        <v>18</v>
      </c>
      <c r="C1347" s="73" t="s">
        <v>244</v>
      </c>
      <c r="D1347" s="73" t="s">
        <v>245</v>
      </c>
      <c r="E1347" s="73" t="s">
        <v>277</v>
      </c>
      <c r="F1347" s="73" t="s">
        <v>278</v>
      </c>
      <c r="G1347" s="73" t="s">
        <v>34</v>
      </c>
      <c r="H1347" t="s">
        <v>38</v>
      </c>
      <c r="I1347">
        <v>615</v>
      </c>
      <c r="J1347" s="43">
        <v>3575</v>
      </c>
      <c r="K1347" s="16">
        <v>0.52</v>
      </c>
      <c r="L1347" s="16">
        <f t="shared" si="193"/>
        <v>35.501489572989072</v>
      </c>
      <c r="M1347" s="16">
        <f t="shared" si="194"/>
        <v>0.96621621621621623</v>
      </c>
      <c r="N1347" s="44">
        <f t="shared" si="195"/>
        <v>319.8</v>
      </c>
      <c r="O1347" s="44">
        <f t="shared" si="196"/>
        <v>3894.8</v>
      </c>
      <c r="P1347" s="45">
        <f t="shared" si="190"/>
        <v>38.677259185700102</v>
      </c>
      <c r="Q1347" s="45">
        <f t="shared" si="197"/>
        <v>1.0526486486486486</v>
      </c>
      <c r="S1347" s="51">
        <f t="shared" si="192"/>
        <v>1.7158078921939879</v>
      </c>
    </row>
    <row r="1348" spans="1:19" x14ac:dyDescent="0.25">
      <c r="A1348" s="72">
        <f t="shared" si="191"/>
        <v>41409</v>
      </c>
      <c r="B1348" s="73" t="s">
        <v>18</v>
      </c>
      <c r="C1348" s="73" t="s">
        <v>248</v>
      </c>
      <c r="D1348" s="73" t="s">
        <v>249</v>
      </c>
      <c r="E1348" s="73" t="s">
        <v>268</v>
      </c>
      <c r="F1348" s="73" t="s">
        <v>269</v>
      </c>
      <c r="G1348" s="73" t="s">
        <v>34</v>
      </c>
      <c r="H1348" t="s">
        <v>38</v>
      </c>
      <c r="I1348">
        <v>872</v>
      </c>
      <c r="J1348" s="43">
        <v>4578</v>
      </c>
      <c r="K1348" s="16">
        <v>0.52</v>
      </c>
      <c r="L1348" s="16">
        <f t="shared" si="193"/>
        <v>45.4617676266137</v>
      </c>
      <c r="M1348" s="16">
        <f t="shared" si="194"/>
        <v>1.2372972972972973</v>
      </c>
      <c r="N1348" s="44">
        <f t="shared" si="195"/>
        <v>453.44</v>
      </c>
      <c r="O1348" s="44">
        <f t="shared" si="196"/>
        <v>5031.4399999999996</v>
      </c>
      <c r="P1348" s="45">
        <f t="shared" si="190"/>
        <v>49.964647467725911</v>
      </c>
      <c r="Q1348" s="45">
        <f t="shared" si="197"/>
        <v>1.3598486486486485</v>
      </c>
      <c r="S1348" s="51">
        <f t="shared" si="192"/>
        <v>2.1844561605887991</v>
      </c>
    </row>
    <row r="1349" spans="1:19" x14ac:dyDescent="0.25">
      <c r="A1349" s="72">
        <f t="shared" si="191"/>
        <v>41409</v>
      </c>
      <c r="B1349" s="73" t="s">
        <v>18</v>
      </c>
      <c r="C1349" s="73" t="s">
        <v>248</v>
      </c>
      <c r="D1349" s="73" t="s">
        <v>249</v>
      </c>
      <c r="E1349" s="73" t="s">
        <v>277</v>
      </c>
      <c r="F1349" s="73" t="s">
        <v>278</v>
      </c>
      <c r="G1349" s="73" t="s">
        <v>34</v>
      </c>
      <c r="H1349" t="s">
        <v>38</v>
      </c>
      <c r="I1349">
        <v>417</v>
      </c>
      <c r="J1349" s="43">
        <v>3267</v>
      </c>
      <c r="K1349" s="16">
        <v>0.52</v>
      </c>
      <c r="L1349" s="16">
        <f t="shared" si="193"/>
        <v>32.442899702085398</v>
      </c>
      <c r="M1349" s="16">
        <f t="shared" si="194"/>
        <v>0.88297297297297295</v>
      </c>
      <c r="N1349" s="44">
        <f t="shared" si="195"/>
        <v>216.84</v>
      </c>
      <c r="O1349" s="44">
        <f t="shared" si="196"/>
        <v>3483.84</v>
      </c>
      <c r="P1349" s="45">
        <f t="shared" si="190"/>
        <v>34.596226415094343</v>
      </c>
      <c r="Q1349" s="45">
        <f t="shared" si="197"/>
        <v>0.94157837837837843</v>
      </c>
      <c r="S1349" s="51">
        <f t="shared" si="192"/>
        <v>2.0403142189339807</v>
      </c>
    </row>
    <row r="1350" spans="1:19" x14ac:dyDescent="0.25">
      <c r="A1350" s="72">
        <f t="shared" si="191"/>
        <v>41409</v>
      </c>
      <c r="B1350" s="73" t="s">
        <v>18</v>
      </c>
      <c r="C1350" s="73" t="s">
        <v>242</v>
      </c>
      <c r="D1350" s="73" t="s">
        <v>243</v>
      </c>
      <c r="E1350" s="73" t="s">
        <v>265</v>
      </c>
      <c r="F1350" s="73" t="s">
        <v>266</v>
      </c>
      <c r="G1350" s="73" t="s">
        <v>34</v>
      </c>
      <c r="H1350" t="s">
        <v>36</v>
      </c>
      <c r="I1350">
        <v>1006</v>
      </c>
      <c r="J1350" s="43">
        <v>3599</v>
      </c>
      <c r="K1350" s="16">
        <v>0.4</v>
      </c>
      <c r="L1350" s="16">
        <f t="shared" si="193"/>
        <v>35.73982125124131</v>
      </c>
      <c r="M1350" s="16">
        <f t="shared" si="194"/>
        <v>0.97270270270270265</v>
      </c>
      <c r="N1350" s="44">
        <f t="shared" si="195"/>
        <v>402.40000000000003</v>
      </c>
      <c r="O1350" s="44">
        <f t="shared" si="196"/>
        <v>4001.4</v>
      </c>
      <c r="P1350" s="45">
        <f t="shared" si="190"/>
        <v>39.735849056603776</v>
      </c>
      <c r="Q1350" s="45">
        <f t="shared" si="197"/>
        <v>1.0814594594594595</v>
      </c>
      <c r="S1350" s="51">
        <f t="shared" si="192"/>
        <v>5.453740453187006</v>
      </c>
    </row>
    <row r="1351" spans="1:19" x14ac:dyDescent="0.25">
      <c r="A1351" s="72">
        <f t="shared" si="191"/>
        <v>41409</v>
      </c>
      <c r="B1351" s="73" t="s">
        <v>0</v>
      </c>
      <c r="C1351" s="73" t="s">
        <v>252</v>
      </c>
      <c r="D1351" s="73" t="s">
        <v>117</v>
      </c>
      <c r="E1351" s="73" t="s">
        <v>279</v>
      </c>
      <c r="F1351" s="73" t="s">
        <v>280</v>
      </c>
      <c r="G1351" s="73" t="s">
        <v>35</v>
      </c>
      <c r="H1351" t="s">
        <v>37</v>
      </c>
      <c r="I1351">
        <v>880</v>
      </c>
      <c r="J1351" s="43">
        <v>3580</v>
      </c>
      <c r="K1351" s="16">
        <v>0.4</v>
      </c>
      <c r="L1351" s="16">
        <f t="shared" si="193"/>
        <v>35.55114200595829</v>
      </c>
      <c r="M1351" s="16">
        <f t="shared" si="194"/>
        <v>0.96756756756756757</v>
      </c>
      <c r="N1351" s="44">
        <f t="shared" si="195"/>
        <v>352</v>
      </c>
      <c r="O1351" s="44">
        <f t="shared" si="196"/>
        <v>3932</v>
      </c>
      <c r="P1351" s="45">
        <f t="shared" si="190"/>
        <v>39.046673286991059</v>
      </c>
      <c r="Q1351" s="45">
        <f t="shared" si="197"/>
        <v>1.0627027027027027</v>
      </c>
      <c r="S1351" s="51">
        <f t="shared" si="192"/>
        <v>5.9324317042944053</v>
      </c>
    </row>
    <row r="1352" spans="1:19" x14ac:dyDescent="0.25">
      <c r="A1352" s="72">
        <f t="shared" si="191"/>
        <v>41409</v>
      </c>
      <c r="B1352" s="73" t="s">
        <v>0</v>
      </c>
      <c r="C1352" s="73" t="s">
        <v>359</v>
      </c>
      <c r="D1352" s="73" t="s">
        <v>235</v>
      </c>
      <c r="E1352" s="73" t="s">
        <v>267</v>
      </c>
      <c r="F1352" s="73" t="s">
        <v>241</v>
      </c>
      <c r="G1352" s="73" t="s">
        <v>35</v>
      </c>
      <c r="H1352" t="s">
        <v>37</v>
      </c>
      <c r="I1352">
        <v>685</v>
      </c>
      <c r="J1352" s="43">
        <v>3634</v>
      </c>
      <c r="K1352" s="16">
        <v>0.4</v>
      </c>
      <c r="L1352" s="16">
        <f t="shared" si="193"/>
        <v>36.08738828202582</v>
      </c>
      <c r="M1352" s="16">
        <f t="shared" si="194"/>
        <v>0.98216216216216212</v>
      </c>
      <c r="N1352" s="44">
        <f t="shared" si="195"/>
        <v>274</v>
      </c>
      <c r="O1352" s="44">
        <f t="shared" si="196"/>
        <v>3908</v>
      </c>
      <c r="P1352" s="45">
        <f t="shared" si="190"/>
        <v>38.808341608738829</v>
      </c>
      <c r="Q1352" s="45">
        <f t="shared" si="197"/>
        <v>1.0562162162162163</v>
      </c>
      <c r="S1352" s="51">
        <f t="shared" si="192"/>
        <v>10.775684907238126</v>
      </c>
    </row>
    <row r="1353" spans="1:19" x14ac:dyDescent="0.25">
      <c r="A1353" s="72">
        <f t="shared" si="191"/>
        <v>41409</v>
      </c>
      <c r="B1353" s="73" t="s">
        <v>0</v>
      </c>
      <c r="C1353" s="73" t="s">
        <v>253</v>
      </c>
      <c r="D1353" s="73" t="s">
        <v>243</v>
      </c>
      <c r="E1353" s="73" t="s">
        <v>281</v>
      </c>
      <c r="F1353" s="73" t="s">
        <v>282</v>
      </c>
      <c r="G1353" s="73" t="s">
        <v>35</v>
      </c>
      <c r="H1353" t="s">
        <v>38</v>
      </c>
      <c r="I1353">
        <v>812</v>
      </c>
      <c r="J1353" s="43">
        <v>3771</v>
      </c>
      <c r="K1353" s="16">
        <v>0.52</v>
      </c>
      <c r="L1353" s="16">
        <f t="shared" si="193"/>
        <v>37.447864945382321</v>
      </c>
      <c r="M1353" s="16">
        <f t="shared" si="194"/>
        <v>1.0191891891891891</v>
      </c>
      <c r="N1353" s="44">
        <f t="shared" si="195"/>
        <v>422.24</v>
      </c>
      <c r="O1353" s="44">
        <f t="shared" si="196"/>
        <v>4193.24</v>
      </c>
      <c r="P1353" s="45">
        <f t="shared" si="190"/>
        <v>41.640913604766631</v>
      </c>
      <c r="Q1353" s="45">
        <f t="shared" si="197"/>
        <v>1.133308108108108</v>
      </c>
      <c r="S1353" s="51">
        <f t="shared" si="192"/>
        <v>2.6879034548963121</v>
      </c>
    </row>
    <row r="1354" spans="1:19" x14ac:dyDescent="0.25">
      <c r="A1354" s="72">
        <f t="shared" si="191"/>
        <v>41409</v>
      </c>
      <c r="B1354" s="73" t="s">
        <v>0</v>
      </c>
      <c r="C1354" s="73" t="s">
        <v>236</v>
      </c>
      <c r="D1354" s="73" t="s">
        <v>237</v>
      </c>
      <c r="E1354" s="73" t="s">
        <v>279</v>
      </c>
      <c r="F1354" s="73" t="s">
        <v>280</v>
      </c>
      <c r="G1354" s="73" t="s">
        <v>35</v>
      </c>
      <c r="H1354" t="s">
        <v>37</v>
      </c>
      <c r="I1354">
        <v>1520</v>
      </c>
      <c r="J1354" s="43">
        <v>5061</v>
      </c>
      <c r="K1354" s="16">
        <v>0.4</v>
      </c>
      <c r="L1354" s="16">
        <f t="shared" si="193"/>
        <v>50.25819265143992</v>
      </c>
      <c r="M1354" s="16">
        <f t="shared" si="194"/>
        <v>1.3678378378378377</v>
      </c>
      <c r="N1354" s="44">
        <f t="shared" si="195"/>
        <v>608</v>
      </c>
      <c r="O1354" s="44">
        <f t="shared" si="196"/>
        <v>5669</v>
      </c>
      <c r="P1354" s="45">
        <f t="shared" si="190"/>
        <v>56.295928500496522</v>
      </c>
      <c r="Q1354" s="45">
        <f t="shared" si="197"/>
        <v>1.5321621621621622</v>
      </c>
      <c r="S1354" s="51">
        <f t="shared" si="192"/>
        <v>3.9191963631030946</v>
      </c>
    </row>
    <row r="1355" spans="1:19" x14ac:dyDescent="0.25">
      <c r="A1355" s="72">
        <f t="shared" si="191"/>
        <v>41409</v>
      </c>
      <c r="B1355" s="73" t="s">
        <v>0</v>
      </c>
      <c r="C1355" s="73" t="s">
        <v>236</v>
      </c>
      <c r="D1355" s="73" t="s">
        <v>237</v>
      </c>
      <c r="E1355" s="73" t="s">
        <v>267</v>
      </c>
      <c r="F1355" s="73" t="s">
        <v>241</v>
      </c>
      <c r="G1355" s="73" t="s">
        <v>35</v>
      </c>
      <c r="H1355" t="s">
        <v>37</v>
      </c>
      <c r="I1355">
        <v>1583</v>
      </c>
      <c r="J1355" s="43">
        <v>6082</v>
      </c>
      <c r="K1355" s="16">
        <v>0.4</v>
      </c>
      <c r="L1355" s="16">
        <f t="shared" si="193"/>
        <v>60.397219463753721</v>
      </c>
      <c r="M1355" s="16">
        <f t="shared" si="194"/>
        <v>1.6437837837837839</v>
      </c>
      <c r="N1355" s="44">
        <f t="shared" si="195"/>
        <v>633.20000000000005</v>
      </c>
      <c r="O1355" s="44">
        <f t="shared" si="196"/>
        <v>6715.2</v>
      </c>
      <c r="P1355" s="45">
        <f t="shared" si="190"/>
        <v>66.685203574975176</v>
      </c>
      <c r="Q1355" s="45">
        <f t="shared" si="197"/>
        <v>1.8149189189189188</v>
      </c>
      <c r="S1355" s="51">
        <f t="shared" si="192"/>
        <v>3.2626329572522428</v>
      </c>
    </row>
    <row r="1356" spans="1:19" x14ac:dyDescent="0.25">
      <c r="A1356" s="72">
        <f t="shared" si="191"/>
        <v>41409</v>
      </c>
      <c r="B1356" s="73" t="s">
        <v>0</v>
      </c>
      <c r="C1356" s="73" t="s">
        <v>358</v>
      </c>
      <c r="D1356" s="73" t="s">
        <v>235</v>
      </c>
      <c r="E1356" s="73" t="s">
        <v>279</v>
      </c>
      <c r="F1356" s="73" t="s">
        <v>280</v>
      </c>
      <c r="G1356" s="73" t="s">
        <v>35</v>
      </c>
      <c r="H1356" t="s">
        <v>36</v>
      </c>
      <c r="I1356">
        <v>1599</v>
      </c>
      <c r="J1356" s="43">
        <v>4880</v>
      </c>
      <c r="K1356" s="16">
        <v>0.4</v>
      </c>
      <c r="L1356" s="16">
        <f t="shared" si="193"/>
        <v>48.460774577954318</v>
      </c>
      <c r="M1356" s="16">
        <f t="shared" si="194"/>
        <v>1.318918918918919</v>
      </c>
      <c r="N1356" s="44">
        <f t="shared" si="195"/>
        <v>639.6</v>
      </c>
      <c r="O1356" s="44">
        <f t="shared" si="196"/>
        <v>5519.6</v>
      </c>
      <c r="P1356" s="45">
        <f t="shared" si="190"/>
        <v>54.812313803376369</v>
      </c>
      <c r="Q1356" s="45">
        <f t="shared" si="197"/>
        <v>1.491783783783784</v>
      </c>
      <c r="S1356" s="51">
        <f t="shared" si="192"/>
        <v>2.5454288734605424</v>
      </c>
    </row>
    <row r="1357" spans="1:19" x14ac:dyDescent="0.25">
      <c r="A1357" s="72">
        <f t="shared" si="191"/>
        <v>41409</v>
      </c>
      <c r="B1357" s="73" t="s">
        <v>67</v>
      </c>
      <c r="C1357" s="73" t="s">
        <v>250</v>
      </c>
      <c r="D1357" s="73" t="s">
        <v>251</v>
      </c>
      <c r="E1357" s="73" t="s">
        <v>279</v>
      </c>
      <c r="F1357" s="73" t="s">
        <v>280</v>
      </c>
      <c r="G1357" s="73" t="s">
        <v>35</v>
      </c>
      <c r="H1357" t="s">
        <v>37</v>
      </c>
      <c r="I1357">
        <v>1851</v>
      </c>
      <c r="J1357" s="43">
        <v>4800</v>
      </c>
      <c r="K1357" s="16">
        <v>0.4</v>
      </c>
      <c r="L1357" s="16">
        <f t="shared" si="193"/>
        <v>47.666335650446868</v>
      </c>
      <c r="M1357" s="16">
        <f t="shared" si="194"/>
        <v>1.2108108108108109</v>
      </c>
      <c r="N1357" s="44">
        <f t="shared" si="195"/>
        <v>740.40000000000009</v>
      </c>
      <c r="O1357" s="44">
        <f t="shared" si="196"/>
        <v>5540.4</v>
      </c>
      <c r="P1357" s="45">
        <f t="shared" si="190"/>
        <v>55.018867924528294</v>
      </c>
      <c r="Q1357" s="45">
        <f t="shared" si="197"/>
        <v>1.3975783783783784</v>
      </c>
      <c r="S1357" s="51">
        <f t="shared" si="192"/>
        <v>-0.33297894731161293</v>
      </c>
    </row>
    <row r="1358" spans="1:19" x14ac:dyDescent="0.25">
      <c r="A1358" s="72">
        <f t="shared" si="191"/>
        <v>41409</v>
      </c>
      <c r="B1358" s="73" t="s">
        <v>67</v>
      </c>
      <c r="C1358" s="73" t="s">
        <v>238</v>
      </c>
      <c r="D1358" s="73" t="s">
        <v>239</v>
      </c>
      <c r="E1358" s="73" t="s">
        <v>283</v>
      </c>
      <c r="F1358" s="73" t="s">
        <v>284</v>
      </c>
      <c r="G1358" s="73" t="s">
        <v>35</v>
      </c>
      <c r="H1358" t="s">
        <v>37</v>
      </c>
      <c r="I1358">
        <v>1695</v>
      </c>
      <c r="J1358" s="43">
        <v>4760</v>
      </c>
      <c r="K1358" s="16">
        <v>0.4</v>
      </c>
      <c r="L1358" s="16">
        <f t="shared" si="193"/>
        <v>47.269116186693147</v>
      </c>
      <c r="M1358" s="16">
        <f t="shared" si="194"/>
        <v>1.2007207207207207</v>
      </c>
      <c r="N1358" s="44">
        <f t="shared" si="195"/>
        <v>678</v>
      </c>
      <c r="O1358" s="44">
        <f t="shared" si="196"/>
        <v>5438</v>
      </c>
      <c r="P1358" s="45">
        <f t="shared" ref="P1358:P1395" si="198">O1358/100.7</f>
        <v>54.00198609731877</v>
      </c>
      <c r="Q1358" s="45">
        <f t="shared" si="197"/>
        <v>1.3717477477477478</v>
      </c>
      <c r="S1358" s="51">
        <f t="shared" si="192"/>
        <v>-0.3107269544175395</v>
      </c>
    </row>
    <row r="1359" spans="1:19" x14ac:dyDescent="0.25">
      <c r="A1359" s="72">
        <f t="shared" si="191"/>
        <v>41409</v>
      </c>
      <c r="B1359" s="73" t="s">
        <v>67</v>
      </c>
      <c r="C1359" s="73" t="s">
        <v>242</v>
      </c>
      <c r="D1359" s="73" t="s">
        <v>243</v>
      </c>
      <c r="E1359" s="73" t="s">
        <v>265</v>
      </c>
      <c r="F1359" s="73" t="s">
        <v>266</v>
      </c>
      <c r="G1359" s="73" t="s">
        <v>35</v>
      </c>
      <c r="H1359" t="s">
        <v>36</v>
      </c>
      <c r="I1359">
        <v>1006</v>
      </c>
      <c r="J1359" s="43">
        <v>2929</v>
      </c>
      <c r="K1359" s="16">
        <v>0.4</v>
      </c>
      <c r="L1359" s="16">
        <f t="shared" si="193"/>
        <v>29.086395233366435</v>
      </c>
      <c r="M1359" s="16">
        <f t="shared" si="194"/>
        <v>0.73884684684684687</v>
      </c>
      <c r="N1359" s="44">
        <f t="shared" si="195"/>
        <v>402.40000000000003</v>
      </c>
      <c r="O1359" s="44">
        <f t="shared" si="196"/>
        <v>3331.4</v>
      </c>
      <c r="P1359" s="45">
        <f t="shared" si="198"/>
        <v>33.082423038728898</v>
      </c>
      <c r="Q1359" s="45">
        <f t="shared" si="197"/>
        <v>0.84035315315315318</v>
      </c>
      <c r="S1359" s="51">
        <f t="shared" si="192"/>
        <v>1.8945024560630852</v>
      </c>
    </row>
    <row r="1360" spans="1:19" x14ac:dyDescent="0.25">
      <c r="A1360" s="72">
        <f t="shared" si="191"/>
        <v>41409</v>
      </c>
      <c r="B1360" s="73" t="s">
        <v>67</v>
      </c>
      <c r="C1360" s="73" t="s">
        <v>254</v>
      </c>
      <c r="D1360" s="73" t="s">
        <v>255</v>
      </c>
      <c r="E1360" s="73" t="s">
        <v>267</v>
      </c>
      <c r="F1360" s="73" t="s">
        <v>241</v>
      </c>
      <c r="G1360" s="73" t="s">
        <v>35</v>
      </c>
      <c r="H1360" t="s">
        <v>37</v>
      </c>
      <c r="I1360">
        <v>988</v>
      </c>
      <c r="J1360" s="43">
        <v>3310</v>
      </c>
      <c r="K1360" s="16">
        <v>0.4</v>
      </c>
      <c r="L1360" s="16">
        <f t="shared" si="193"/>
        <v>32.869910625620655</v>
      </c>
      <c r="M1360" s="16">
        <f t="shared" si="194"/>
        <v>0.83495495495495498</v>
      </c>
      <c r="N1360" s="44">
        <f t="shared" si="195"/>
        <v>395.20000000000005</v>
      </c>
      <c r="O1360" s="44">
        <f t="shared" si="196"/>
        <v>3705.2</v>
      </c>
      <c r="P1360" s="45">
        <f t="shared" si="198"/>
        <v>36.794438927507443</v>
      </c>
      <c r="Q1360" s="45">
        <f t="shared" si="197"/>
        <v>0.93464504504504498</v>
      </c>
      <c r="S1360" s="51">
        <f t="shared" si="192"/>
        <v>-0.2659431290847114</v>
      </c>
    </row>
    <row r="1361" spans="1:20" x14ac:dyDescent="0.25">
      <c r="A1361" s="72">
        <f t="shared" si="191"/>
        <v>41409</v>
      </c>
      <c r="B1361" s="73" t="s">
        <v>67</v>
      </c>
      <c r="C1361" s="73" t="s">
        <v>246</v>
      </c>
      <c r="D1361" s="73" t="s">
        <v>247</v>
      </c>
      <c r="E1361" s="73" t="s">
        <v>240</v>
      </c>
      <c r="F1361" s="73" t="s">
        <v>241</v>
      </c>
      <c r="G1361" s="73" t="s">
        <v>35</v>
      </c>
      <c r="H1361" t="s">
        <v>36</v>
      </c>
      <c r="I1361">
        <v>787</v>
      </c>
      <c r="J1361" s="43">
        <v>3510</v>
      </c>
      <c r="K1361" s="16">
        <v>0.4</v>
      </c>
      <c r="L1361" s="16">
        <f t="shared" si="193"/>
        <v>34.856007944389276</v>
      </c>
      <c r="M1361" s="16">
        <f t="shared" si="194"/>
        <v>0.88540540540540547</v>
      </c>
      <c r="N1361" s="44">
        <f t="shared" si="195"/>
        <v>314.8</v>
      </c>
      <c r="O1361" s="44">
        <f t="shared" si="196"/>
        <v>3824.8</v>
      </c>
      <c r="P1361" s="45">
        <f t="shared" si="198"/>
        <v>37.98212512413108</v>
      </c>
      <c r="Q1361" s="45">
        <f t="shared" si="197"/>
        <v>0.96481441441441451</v>
      </c>
      <c r="S1361" s="51">
        <f t="shared" si="192"/>
        <v>1.9220981327961129</v>
      </c>
    </row>
    <row r="1362" spans="1:20" x14ac:dyDescent="0.25">
      <c r="A1362" s="72">
        <f t="shared" si="191"/>
        <v>41409</v>
      </c>
      <c r="B1362" s="73" t="s">
        <v>67</v>
      </c>
      <c r="C1362" s="73" t="s">
        <v>250</v>
      </c>
      <c r="D1362" s="73" t="s">
        <v>251</v>
      </c>
      <c r="E1362" s="73" t="s">
        <v>283</v>
      </c>
      <c r="F1362" s="73" t="s">
        <v>284</v>
      </c>
      <c r="G1362" s="73" t="s">
        <v>35</v>
      </c>
      <c r="H1362" t="s">
        <v>37</v>
      </c>
      <c r="I1362">
        <v>1836</v>
      </c>
      <c r="J1362" s="43">
        <v>4800</v>
      </c>
      <c r="K1362" s="16">
        <v>0.4</v>
      </c>
      <c r="L1362" s="16">
        <f t="shared" si="193"/>
        <v>47.666335650446868</v>
      </c>
      <c r="M1362" s="16">
        <f t="shared" si="194"/>
        <v>1.2108108108108109</v>
      </c>
      <c r="N1362" s="44">
        <f t="shared" si="195"/>
        <v>734.40000000000009</v>
      </c>
      <c r="O1362" s="44">
        <f t="shared" si="196"/>
        <v>5534.4</v>
      </c>
      <c r="P1362" s="45">
        <f t="shared" si="198"/>
        <v>54.959285004965238</v>
      </c>
      <c r="Q1362" s="45">
        <f t="shared" si="197"/>
        <v>1.3960648648648648</v>
      </c>
      <c r="S1362" s="51">
        <f t="shared" si="192"/>
        <v>-0.33064638125905876</v>
      </c>
    </row>
    <row r="1363" spans="1:20" x14ac:dyDescent="0.25">
      <c r="A1363" s="72">
        <f t="shared" si="191"/>
        <v>41409</v>
      </c>
      <c r="B1363" s="73" t="s">
        <v>67</v>
      </c>
      <c r="C1363" s="73" t="s">
        <v>256</v>
      </c>
      <c r="D1363" s="73" t="s">
        <v>247</v>
      </c>
      <c r="E1363" s="73" t="s">
        <v>285</v>
      </c>
      <c r="F1363" s="73" t="s">
        <v>264</v>
      </c>
      <c r="G1363" s="73" t="s">
        <v>35</v>
      </c>
      <c r="H1363" t="s">
        <v>37</v>
      </c>
      <c r="I1363">
        <v>1899</v>
      </c>
      <c r="J1363" s="43">
        <v>4200</v>
      </c>
      <c r="K1363" s="16">
        <v>0.4</v>
      </c>
      <c r="L1363" s="16">
        <f t="shared" si="193"/>
        <v>41.708043694141011</v>
      </c>
      <c r="M1363" s="16">
        <f t="shared" si="194"/>
        <v>1.0594594594594595</v>
      </c>
      <c r="N1363" s="44">
        <f t="shared" si="195"/>
        <v>759.6</v>
      </c>
      <c r="O1363" s="44">
        <f t="shared" si="196"/>
        <v>4959.6000000000004</v>
      </c>
      <c r="P1363" s="45">
        <f t="shared" si="198"/>
        <v>49.251241310824234</v>
      </c>
      <c r="Q1363" s="45">
        <f t="shared" si="197"/>
        <v>1.2510702702702703</v>
      </c>
      <c r="S1363" s="51">
        <f t="shared" si="192"/>
        <v>-0.38143329737937437</v>
      </c>
    </row>
    <row r="1364" spans="1:20" x14ac:dyDescent="0.25">
      <c r="A1364" s="72">
        <f t="shared" si="191"/>
        <v>41409</v>
      </c>
      <c r="B1364" s="73" t="s">
        <v>18</v>
      </c>
      <c r="C1364" s="73" t="s">
        <v>238</v>
      </c>
      <c r="D1364" s="73" t="s">
        <v>239</v>
      </c>
      <c r="E1364" s="73" t="s">
        <v>283</v>
      </c>
      <c r="F1364" s="73" t="s">
        <v>284</v>
      </c>
      <c r="G1364" s="73" t="s">
        <v>35</v>
      </c>
      <c r="H1364" t="s">
        <v>37</v>
      </c>
      <c r="I1364">
        <v>1695</v>
      </c>
      <c r="J1364" s="43">
        <v>5320</v>
      </c>
      <c r="K1364" s="16">
        <v>0.4</v>
      </c>
      <c r="L1364" s="16">
        <f t="shared" si="193"/>
        <v>52.830188679245282</v>
      </c>
      <c r="M1364" s="16">
        <f t="shared" si="194"/>
        <v>1.4378378378378378</v>
      </c>
      <c r="N1364" s="44">
        <f t="shared" si="195"/>
        <v>678</v>
      </c>
      <c r="O1364" s="44">
        <f t="shared" si="196"/>
        <v>5998</v>
      </c>
      <c r="P1364" s="45">
        <f t="shared" si="198"/>
        <v>59.563058589870899</v>
      </c>
      <c r="Q1364" s="45">
        <f t="shared" si="197"/>
        <v>1.6210810810810812</v>
      </c>
      <c r="S1364" s="51">
        <f t="shared" si="192"/>
        <v>4.5867880277944861</v>
      </c>
    </row>
    <row r="1365" spans="1:20" x14ac:dyDescent="0.25">
      <c r="A1365" s="72">
        <f t="shared" si="191"/>
        <v>41409</v>
      </c>
      <c r="B1365" s="73" t="s">
        <v>18</v>
      </c>
      <c r="C1365" s="73" t="s">
        <v>250</v>
      </c>
      <c r="D1365" s="73" t="s">
        <v>251</v>
      </c>
      <c r="E1365" s="73" t="s">
        <v>279</v>
      </c>
      <c r="F1365" s="73" t="s">
        <v>280</v>
      </c>
      <c r="G1365" s="73" t="s">
        <v>35</v>
      </c>
      <c r="H1365" t="s">
        <v>37</v>
      </c>
      <c r="I1365">
        <v>1851</v>
      </c>
      <c r="J1365" s="43">
        <v>5330</v>
      </c>
      <c r="K1365" s="16">
        <v>0.4</v>
      </c>
      <c r="L1365" s="16">
        <f t="shared" si="193"/>
        <v>52.929493545183711</v>
      </c>
      <c r="M1365" s="16">
        <f t="shared" si="194"/>
        <v>1.4405405405405405</v>
      </c>
      <c r="N1365" s="44">
        <f t="shared" si="195"/>
        <v>740.40000000000009</v>
      </c>
      <c r="O1365" s="44">
        <f t="shared" si="196"/>
        <v>6070.4</v>
      </c>
      <c r="P1365" s="45">
        <f t="shared" si="198"/>
        <v>60.282025819265137</v>
      </c>
      <c r="Q1365" s="45">
        <f t="shared" si="197"/>
        <v>1.6406486486486485</v>
      </c>
      <c r="S1365" s="51">
        <f t="shared" si="192"/>
        <v>4.8625734378319851</v>
      </c>
    </row>
    <row r="1366" spans="1:20" x14ac:dyDescent="0.25">
      <c r="A1366" s="72">
        <f t="shared" si="191"/>
        <v>41409</v>
      </c>
      <c r="B1366" s="73" t="s">
        <v>18</v>
      </c>
      <c r="C1366" s="73" t="s">
        <v>257</v>
      </c>
      <c r="D1366" s="73" t="s">
        <v>237</v>
      </c>
      <c r="E1366" s="73" t="s">
        <v>283</v>
      </c>
      <c r="F1366" s="73" t="s">
        <v>284</v>
      </c>
      <c r="G1366" s="73" t="s">
        <v>35</v>
      </c>
      <c r="H1366" t="s">
        <v>37</v>
      </c>
      <c r="I1366">
        <v>1507</v>
      </c>
      <c r="J1366" s="43">
        <v>5230</v>
      </c>
      <c r="K1366" s="16">
        <v>0.4</v>
      </c>
      <c r="L1366" s="16">
        <f t="shared" si="193"/>
        <v>51.936444885799403</v>
      </c>
      <c r="M1366" s="16">
        <f t="shared" si="194"/>
        <v>1.4135135135135135</v>
      </c>
      <c r="N1366" s="44">
        <f t="shared" si="195"/>
        <v>602.80000000000007</v>
      </c>
      <c r="O1366" s="44">
        <f t="shared" si="196"/>
        <v>5832.8</v>
      </c>
      <c r="P1366" s="45">
        <f t="shared" si="198"/>
        <v>57.922542204568025</v>
      </c>
      <c r="Q1366" s="45">
        <f t="shared" si="197"/>
        <v>1.5764324324324326</v>
      </c>
      <c r="S1366" s="51">
        <f t="shared" si="192"/>
        <v>5.1358449278732232</v>
      </c>
    </row>
    <row r="1367" spans="1:20" x14ac:dyDescent="0.25">
      <c r="A1367" s="72">
        <f t="shared" si="191"/>
        <v>41409</v>
      </c>
      <c r="B1367" s="73" t="s">
        <v>18</v>
      </c>
      <c r="C1367" s="73" t="s">
        <v>256</v>
      </c>
      <c r="D1367" s="73" t="s">
        <v>247</v>
      </c>
      <c r="E1367" s="73" t="s">
        <v>265</v>
      </c>
      <c r="F1367" s="73" t="s">
        <v>266</v>
      </c>
      <c r="G1367" s="73" t="s">
        <v>35</v>
      </c>
      <c r="H1367" t="s">
        <v>36</v>
      </c>
      <c r="I1367">
        <v>1160</v>
      </c>
      <c r="J1367" s="43">
        <v>3500</v>
      </c>
      <c r="K1367" s="16">
        <v>0.4</v>
      </c>
      <c r="L1367" s="16">
        <f t="shared" si="193"/>
        <v>34.75670307845084</v>
      </c>
      <c r="M1367" s="16">
        <f t="shared" si="194"/>
        <v>0.94594594594594594</v>
      </c>
      <c r="N1367" s="44">
        <f t="shared" si="195"/>
        <v>464</v>
      </c>
      <c r="O1367" s="44">
        <f t="shared" si="196"/>
        <v>3964</v>
      </c>
      <c r="P1367" s="45">
        <f t="shared" si="198"/>
        <v>39.364448857994041</v>
      </c>
      <c r="Q1367" s="45">
        <f t="shared" si="197"/>
        <v>1.0713513513513513</v>
      </c>
      <c r="S1367" s="51">
        <f t="shared" si="192"/>
        <v>-5.2943425076452666</v>
      </c>
    </row>
    <row r="1368" spans="1:20" x14ac:dyDescent="0.25">
      <c r="A1368" s="72">
        <f t="shared" si="191"/>
        <v>41409</v>
      </c>
      <c r="B1368" s="73" t="s">
        <v>18</v>
      </c>
      <c r="C1368" s="73" t="s">
        <v>244</v>
      </c>
      <c r="D1368" s="73" t="s">
        <v>245</v>
      </c>
      <c r="E1368" s="73" t="s">
        <v>277</v>
      </c>
      <c r="F1368" s="73" t="s">
        <v>278</v>
      </c>
      <c r="G1368" s="73" t="s">
        <v>35</v>
      </c>
      <c r="H1368" t="s">
        <v>38</v>
      </c>
      <c r="I1368">
        <v>615</v>
      </c>
      <c r="J1368" s="43">
        <v>2750</v>
      </c>
      <c r="K1368" s="16">
        <v>0.52</v>
      </c>
      <c r="L1368" s="16">
        <f t="shared" si="193"/>
        <v>27.308838133068519</v>
      </c>
      <c r="M1368" s="16">
        <f t="shared" si="194"/>
        <v>0.7432432432432432</v>
      </c>
      <c r="N1368" s="44">
        <f t="shared" si="195"/>
        <v>319.8</v>
      </c>
      <c r="O1368" s="44">
        <f t="shared" si="196"/>
        <v>3069.8</v>
      </c>
      <c r="P1368" s="45">
        <f t="shared" si="198"/>
        <v>30.484607745779545</v>
      </c>
      <c r="Q1368" s="45">
        <f t="shared" si="197"/>
        <v>0.82967567567567568</v>
      </c>
      <c r="S1368" s="51">
        <f t="shared" si="192"/>
        <v>2.1870110848507096</v>
      </c>
    </row>
    <row r="1369" spans="1:20" x14ac:dyDescent="0.25">
      <c r="A1369" s="74">
        <f t="shared" si="191"/>
        <v>41409</v>
      </c>
      <c r="B1369" s="75" t="s">
        <v>18</v>
      </c>
      <c r="C1369" s="75" t="s">
        <v>258</v>
      </c>
      <c r="D1369" s="75" t="s">
        <v>255</v>
      </c>
      <c r="E1369" s="75" t="s">
        <v>279</v>
      </c>
      <c r="F1369" s="75" t="s">
        <v>280</v>
      </c>
      <c r="G1369" s="75" t="s">
        <v>35</v>
      </c>
      <c r="H1369" s="76" t="s">
        <v>36</v>
      </c>
      <c r="I1369" s="76">
        <v>1637</v>
      </c>
      <c r="J1369" s="46">
        <v>4800</v>
      </c>
      <c r="K1369" s="78">
        <v>0.4</v>
      </c>
      <c r="L1369" s="78">
        <f t="shared" si="193"/>
        <v>47.666335650446868</v>
      </c>
      <c r="M1369" s="78">
        <f t="shared" si="194"/>
        <v>1.2972972972972974</v>
      </c>
      <c r="N1369" s="47">
        <f t="shared" si="195"/>
        <v>654.80000000000007</v>
      </c>
      <c r="O1369" s="47">
        <f t="shared" si="196"/>
        <v>5454.8</v>
      </c>
      <c r="P1369" s="48">
        <f t="shared" si="198"/>
        <v>54.168818272095336</v>
      </c>
      <c r="Q1369" s="48">
        <f t="shared" si="197"/>
        <v>1.4742702702702704</v>
      </c>
      <c r="R1369" s="76"/>
      <c r="S1369" s="53">
        <f t="shared" si="192"/>
        <v>-5.7269316318047991</v>
      </c>
      <c r="T1369" s="76"/>
    </row>
    <row r="1370" spans="1:20" x14ac:dyDescent="0.25">
      <c r="A1370" s="72">
        <f t="shared" si="191"/>
        <v>41440</v>
      </c>
      <c r="B1370" s="73" t="s">
        <v>0</v>
      </c>
      <c r="C1370" s="73" t="s">
        <v>359</v>
      </c>
      <c r="D1370" s="73" t="s">
        <v>235</v>
      </c>
      <c r="E1370" s="73" t="s">
        <v>260</v>
      </c>
      <c r="F1370" s="73" t="s">
        <v>261</v>
      </c>
      <c r="G1370" s="73" t="s">
        <v>34</v>
      </c>
      <c r="H1370" t="s">
        <v>36</v>
      </c>
      <c r="I1370">
        <v>506</v>
      </c>
      <c r="J1370" s="43">
        <v>3191</v>
      </c>
      <c r="K1370" s="16">
        <v>0.37</v>
      </c>
      <c r="L1370" s="16">
        <f t="shared" si="193"/>
        <v>31.688182720953325</v>
      </c>
      <c r="M1370" s="16">
        <f t="shared" si="194"/>
        <v>0.86243243243243239</v>
      </c>
      <c r="N1370" s="44">
        <f t="shared" si="195"/>
        <v>187.22</v>
      </c>
      <c r="O1370" s="44">
        <f t="shared" si="196"/>
        <v>3378.22</v>
      </c>
      <c r="P1370" s="45">
        <f t="shared" si="198"/>
        <v>33.547368421052632</v>
      </c>
      <c r="Q1370" s="45">
        <f t="shared" si="197"/>
        <v>0.91303243243243237</v>
      </c>
      <c r="R1370" s="17"/>
      <c r="S1370" s="51">
        <f t="shared" ref="S1370:S1407" si="199">((O1370/O914)-1)*100</f>
        <v>5.5871928387915437</v>
      </c>
      <c r="T1370" s="16">
        <f>AVERAGE(P1294,P1332,P1370)</f>
        <v>33.353459119496854</v>
      </c>
    </row>
    <row r="1371" spans="1:20" x14ac:dyDescent="0.25">
      <c r="A1371" s="72">
        <f t="shared" si="191"/>
        <v>41440</v>
      </c>
      <c r="B1371" s="73" t="s">
        <v>0</v>
      </c>
      <c r="C1371" s="73" t="s">
        <v>236</v>
      </c>
      <c r="D1371" s="73" t="s">
        <v>237</v>
      </c>
      <c r="E1371" s="73" t="s">
        <v>262</v>
      </c>
      <c r="F1371" s="73" t="s">
        <v>251</v>
      </c>
      <c r="G1371" s="73" t="s">
        <v>34</v>
      </c>
      <c r="H1371" t="s">
        <v>37</v>
      </c>
      <c r="I1371">
        <v>298</v>
      </c>
      <c r="J1371" s="43">
        <v>3543</v>
      </c>
      <c r="K1371" s="16">
        <v>0.36</v>
      </c>
      <c r="L1371" s="16">
        <f t="shared" si="193"/>
        <v>35.183714001986097</v>
      </c>
      <c r="M1371" s="16">
        <f t="shared" si="194"/>
        <v>0.95756756756756756</v>
      </c>
      <c r="N1371" s="44">
        <f t="shared" si="195"/>
        <v>107.28</v>
      </c>
      <c r="O1371" s="44">
        <f t="shared" si="196"/>
        <v>3650.28</v>
      </c>
      <c r="P1371" s="45">
        <f t="shared" si="198"/>
        <v>36.249056603773589</v>
      </c>
      <c r="Q1371" s="45">
        <f t="shared" si="197"/>
        <v>0.98656216216216219</v>
      </c>
      <c r="R1371" s="17"/>
      <c r="S1371" s="51">
        <f t="shared" si="199"/>
        <v>7.9268400853887311</v>
      </c>
      <c r="T1371" s="16">
        <f t="shared" ref="T1371:T1406" si="200">AVERAGE(P1295,P1333,P1371)</f>
        <v>36.337835153922548</v>
      </c>
    </row>
    <row r="1372" spans="1:20" x14ac:dyDescent="0.25">
      <c r="A1372" s="72">
        <f t="shared" si="191"/>
        <v>41440</v>
      </c>
      <c r="B1372" s="73" t="s">
        <v>0</v>
      </c>
      <c r="C1372" s="73" t="s">
        <v>359</v>
      </c>
      <c r="D1372" s="73" t="s">
        <v>235</v>
      </c>
      <c r="E1372" s="73" t="s">
        <v>263</v>
      </c>
      <c r="F1372" s="73" t="s">
        <v>264</v>
      </c>
      <c r="G1372" s="73" t="s">
        <v>34</v>
      </c>
      <c r="H1372" t="s">
        <v>37</v>
      </c>
      <c r="I1372">
        <v>1530</v>
      </c>
      <c r="J1372" s="43">
        <v>6244</v>
      </c>
      <c r="K1372" s="16">
        <v>0.36</v>
      </c>
      <c r="L1372" s="16">
        <f t="shared" si="193"/>
        <v>62.005958291956304</v>
      </c>
      <c r="M1372" s="16">
        <f t="shared" si="194"/>
        <v>1.6875675675675677</v>
      </c>
      <c r="N1372" s="44">
        <f t="shared" si="195"/>
        <v>550.79999999999995</v>
      </c>
      <c r="O1372" s="44">
        <f t="shared" si="196"/>
        <v>6794.8</v>
      </c>
      <c r="P1372" s="45">
        <f t="shared" si="198"/>
        <v>67.475670307845078</v>
      </c>
      <c r="Q1372" s="45">
        <f t="shared" si="197"/>
        <v>1.8364324324324324</v>
      </c>
      <c r="S1372" s="51">
        <f t="shared" si="199"/>
        <v>2.1267641621451006</v>
      </c>
      <c r="T1372" s="16">
        <f t="shared" si="200"/>
        <v>66.488248924197293</v>
      </c>
    </row>
    <row r="1373" spans="1:20" x14ac:dyDescent="0.25">
      <c r="A1373" s="72">
        <f t="shared" si="191"/>
        <v>41440</v>
      </c>
      <c r="B1373" s="73" t="s">
        <v>0</v>
      </c>
      <c r="C1373" s="73" t="s">
        <v>359</v>
      </c>
      <c r="D1373" s="73" t="s">
        <v>235</v>
      </c>
      <c r="E1373" s="73" t="s">
        <v>265</v>
      </c>
      <c r="F1373" s="73" t="s">
        <v>266</v>
      </c>
      <c r="G1373" s="73" t="s">
        <v>34</v>
      </c>
      <c r="H1373" t="s">
        <v>36</v>
      </c>
      <c r="I1373">
        <v>890</v>
      </c>
      <c r="J1373" s="43">
        <v>3808</v>
      </c>
      <c r="K1373" s="16">
        <v>0.37</v>
      </c>
      <c r="L1373" s="16">
        <f t="shared" si="193"/>
        <v>37.815292949354514</v>
      </c>
      <c r="M1373" s="16">
        <f t="shared" si="194"/>
        <v>1.0291891891891891</v>
      </c>
      <c r="N1373" s="44">
        <f t="shared" si="195"/>
        <v>329.3</v>
      </c>
      <c r="O1373" s="44">
        <f t="shared" si="196"/>
        <v>4137.3</v>
      </c>
      <c r="P1373" s="45">
        <f t="shared" si="198"/>
        <v>41.08540218470705</v>
      </c>
      <c r="Q1373" s="45">
        <f t="shared" si="197"/>
        <v>1.1181891891891893</v>
      </c>
      <c r="S1373" s="51">
        <f t="shared" si="199"/>
        <v>3.1771365869473156</v>
      </c>
      <c r="T1373" s="16">
        <f t="shared" si="200"/>
        <v>40.212512413108243</v>
      </c>
    </row>
    <row r="1374" spans="1:20" x14ac:dyDescent="0.25">
      <c r="A1374" s="72">
        <f t="shared" si="191"/>
        <v>41440</v>
      </c>
      <c r="B1374" s="73" t="s">
        <v>0</v>
      </c>
      <c r="C1374" s="73" t="s">
        <v>238</v>
      </c>
      <c r="D1374" s="73" t="s">
        <v>239</v>
      </c>
      <c r="E1374" s="73" t="s">
        <v>267</v>
      </c>
      <c r="F1374" s="73" t="s">
        <v>241</v>
      </c>
      <c r="G1374" s="73" t="s">
        <v>34</v>
      </c>
      <c r="H1374" t="s">
        <v>37</v>
      </c>
      <c r="I1374">
        <v>1256</v>
      </c>
      <c r="J1374" s="43">
        <v>5824</v>
      </c>
      <c r="K1374" s="16">
        <v>0.36</v>
      </c>
      <c r="L1374" s="16">
        <f t="shared" si="193"/>
        <v>57.835153922542204</v>
      </c>
      <c r="M1374" s="16">
        <f t="shared" si="194"/>
        <v>1.574054054054054</v>
      </c>
      <c r="N1374" s="44">
        <f t="shared" si="195"/>
        <v>452.15999999999997</v>
      </c>
      <c r="O1374" s="44">
        <f t="shared" si="196"/>
        <v>6276.16</v>
      </c>
      <c r="P1374" s="45">
        <f t="shared" si="198"/>
        <v>62.325322740814293</v>
      </c>
      <c r="Q1374" s="45">
        <f t="shared" si="197"/>
        <v>1.6962594594594593</v>
      </c>
      <c r="S1374" s="51">
        <f t="shared" si="199"/>
        <v>3.0913475121387091</v>
      </c>
      <c r="T1374" s="16">
        <f t="shared" si="200"/>
        <v>61.037802052300556</v>
      </c>
    </row>
    <row r="1375" spans="1:20" x14ac:dyDescent="0.25">
      <c r="A1375" s="72">
        <f t="shared" si="191"/>
        <v>41440</v>
      </c>
      <c r="B1375" s="73" t="s">
        <v>0</v>
      </c>
      <c r="C1375" s="73" t="s">
        <v>358</v>
      </c>
      <c r="D1375" s="73" t="s">
        <v>235</v>
      </c>
      <c r="E1375" s="73" t="s">
        <v>267</v>
      </c>
      <c r="F1375" s="73" t="s">
        <v>241</v>
      </c>
      <c r="G1375" s="73" t="s">
        <v>34</v>
      </c>
      <c r="H1375" t="s">
        <v>36</v>
      </c>
      <c r="I1375">
        <v>975</v>
      </c>
      <c r="J1375" s="43">
        <v>4076</v>
      </c>
      <c r="K1375" s="16">
        <v>0.37</v>
      </c>
      <c r="L1375" s="16">
        <f t="shared" si="193"/>
        <v>40.476663356504467</v>
      </c>
      <c r="M1375" s="16">
        <f t="shared" si="194"/>
        <v>1.1016216216216217</v>
      </c>
      <c r="N1375" s="44">
        <f t="shared" si="195"/>
        <v>360.75</v>
      </c>
      <c r="O1375" s="44">
        <f t="shared" si="196"/>
        <v>4436.75</v>
      </c>
      <c r="P1375" s="45">
        <f t="shared" si="198"/>
        <v>44.059086395233365</v>
      </c>
      <c r="Q1375" s="45">
        <f t="shared" si="197"/>
        <v>1.1991216216216216</v>
      </c>
      <c r="S1375" s="51">
        <f t="shared" si="199"/>
        <v>2.8990549080999628</v>
      </c>
      <c r="T1375" s="16">
        <f t="shared" si="200"/>
        <v>43.19927176431645</v>
      </c>
    </row>
    <row r="1376" spans="1:20" x14ac:dyDescent="0.25">
      <c r="A1376" s="72">
        <f t="shared" si="191"/>
        <v>41440</v>
      </c>
      <c r="B1376" s="73" t="s">
        <v>0</v>
      </c>
      <c r="C1376" s="73" t="s">
        <v>240</v>
      </c>
      <c r="D1376" s="73" t="s">
        <v>241</v>
      </c>
      <c r="E1376" s="73" t="s">
        <v>263</v>
      </c>
      <c r="F1376" s="73" t="s">
        <v>264</v>
      </c>
      <c r="G1376" s="73" t="s">
        <v>34</v>
      </c>
      <c r="H1376" t="s">
        <v>36</v>
      </c>
      <c r="I1376">
        <v>1357</v>
      </c>
      <c r="J1376" s="43">
        <v>4275</v>
      </c>
      <c r="K1376" s="16">
        <v>0.37</v>
      </c>
      <c r="L1376" s="16">
        <f t="shared" si="193"/>
        <v>42.452830188679243</v>
      </c>
      <c r="M1376" s="16">
        <f t="shared" si="194"/>
        <v>1.1554054054054055</v>
      </c>
      <c r="N1376" s="44">
        <f t="shared" si="195"/>
        <v>502.09</v>
      </c>
      <c r="O1376" s="44">
        <f t="shared" si="196"/>
        <v>4777.09</v>
      </c>
      <c r="P1376" s="45">
        <f t="shared" si="198"/>
        <v>47.438828202581924</v>
      </c>
      <c r="Q1376" s="45">
        <f t="shared" si="197"/>
        <v>1.2911054054054054</v>
      </c>
      <c r="S1376" s="51">
        <f t="shared" si="199"/>
        <v>2.328864250262952</v>
      </c>
      <c r="T1376" s="16">
        <f t="shared" si="200"/>
        <v>46.674147633234021</v>
      </c>
    </row>
    <row r="1377" spans="1:20" x14ac:dyDescent="0.25">
      <c r="A1377" s="72">
        <f t="shared" si="191"/>
        <v>41440</v>
      </c>
      <c r="B1377" s="73" t="s">
        <v>67</v>
      </c>
      <c r="C1377" s="73" t="s">
        <v>242</v>
      </c>
      <c r="D1377" s="73" t="s">
        <v>243</v>
      </c>
      <c r="E1377" s="73" t="s">
        <v>265</v>
      </c>
      <c r="F1377" s="73" t="s">
        <v>266</v>
      </c>
      <c r="G1377" s="73" t="s">
        <v>34</v>
      </c>
      <c r="H1377" t="s">
        <v>36</v>
      </c>
      <c r="I1377">
        <v>1006</v>
      </c>
      <c r="J1377" s="43">
        <v>3110</v>
      </c>
      <c r="K1377" s="16">
        <v>0.37</v>
      </c>
      <c r="L1377" s="16">
        <f t="shared" si="193"/>
        <v>30.883813306852034</v>
      </c>
      <c r="M1377" s="16">
        <f t="shared" si="194"/>
        <v>0.78450450450450449</v>
      </c>
      <c r="N1377" s="44">
        <f t="shared" si="195"/>
        <v>372.21999999999997</v>
      </c>
      <c r="O1377" s="44">
        <f t="shared" si="196"/>
        <v>3482.22</v>
      </c>
      <c r="P1377" s="45">
        <f t="shared" si="198"/>
        <v>34.580139026812311</v>
      </c>
      <c r="Q1377" s="45">
        <f t="shared" si="197"/>
        <v>0.87839783783783776</v>
      </c>
      <c r="S1377" s="51">
        <f t="shared" si="199"/>
        <v>0.9204569825472575</v>
      </c>
      <c r="T1377" s="16">
        <f t="shared" si="200"/>
        <v>34.813240648791783</v>
      </c>
    </row>
    <row r="1378" spans="1:20" x14ac:dyDescent="0.25">
      <c r="A1378" s="72">
        <f t="shared" si="191"/>
        <v>41440</v>
      </c>
      <c r="B1378" s="73" t="s">
        <v>67</v>
      </c>
      <c r="C1378" s="73" t="s">
        <v>244</v>
      </c>
      <c r="D1378" s="73" t="s">
        <v>245</v>
      </c>
      <c r="E1378" s="73" t="s">
        <v>268</v>
      </c>
      <c r="F1378" s="73" t="s">
        <v>269</v>
      </c>
      <c r="G1378" s="73" t="s">
        <v>34</v>
      </c>
      <c r="H1378" t="s">
        <v>38</v>
      </c>
      <c r="I1378">
        <v>866</v>
      </c>
      <c r="J1378" s="43">
        <v>4508</v>
      </c>
      <c r="K1378" s="16">
        <v>0.49</v>
      </c>
      <c r="L1378" s="16">
        <f t="shared" si="193"/>
        <v>44.766633565044685</v>
      </c>
      <c r="M1378" s="16">
        <f t="shared" si="194"/>
        <v>1.1371531531531531</v>
      </c>
      <c r="N1378" s="44">
        <f t="shared" si="195"/>
        <v>424.34</v>
      </c>
      <c r="O1378" s="44">
        <f t="shared" si="196"/>
        <v>4932.34</v>
      </c>
      <c r="P1378" s="45">
        <f t="shared" si="198"/>
        <v>48.980536246276067</v>
      </c>
      <c r="Q1378" s="45">
        <f t="shared" si="197"/>
        <v>1.244193873873874</v>
      </c>
      <c r="S1378" s="51">
        <f t="shared" si="199"/>
        <v>1.8872211824878526</v>
      </c>
      <c r="T1378" s="16">
        <f t="shared" si="200"/>
        <v>49.181198278715648</v>
      </c>
    </row>
    <row r="1379" spans="1:20" x14ac:dyDescent="0.25">
      <c r="A1379" s="72">
        <f t="shared" si="191"/>
        <v>41440</v>
      </c>
      <c r="B1379" s="73" t="s">
        <v>67</v>
      </c>
      <c r="C1379" s="73" t="s">
        <v>246</v>
      </c>
      <c r="D1379" s="73" t="s">
        <v>247</v>
      </c>
      <c r="E1379" s="73" t="s">
        <v>270</v>
      </c>
      <c r="F1379" s="73" t="s">
        <v>247</v>
      </c>
      <c r="G1379" s="73" t="s">
        <v>34</v>
      </c>
      <c r="H1379" t="s">
        <v>36</v>
      </c>
      <c r="I1379">
        <v>213</v>
      </c>
      <c r="J1379" s="43">
        <v>2006</v>
      </c>
      <c r="K1379" s="16">
        <v>0.37</v>
      </c>
      <c r="L1379" s="16">
        <f t="shared" si="193"/>
        <v>19.920556107249254</v>
      </c>
      <c r="M1379" s="16">
        <f t="shared" si="194"/>
        <v>0.50601801801801805</v>
      </c>
      <c r="N1379" s="44">
        <f t="shared" si="195"/>
        <v>78.81</v>
      </c>
      <c r="O1379" s="44">
        <f t="shared" si="196"/>
        <v>2084.81</v>
      </c>
      <c r="P1379" s="45">
        <f t="shared" si="198"/>
        <v>20.70317775571003</v>
      </c>
      <c r="Q1379" s="45">
        <f t="shared" si="197"/>
        <v>0.52589801801801805</v>
      </c>
      <c r="S1379" s="51">
        <f t="shared" si="199"/>
        <v>3.1405064981967268</v>
      </c>
      <c r="T1379" s="16">
        <f t="shared" si="200"/>
        <v>20.752532274081428</v>
      </c>
    </row>
    <row r="1380" spans="1:20" x14ac:dyDescent="0.25">
      <c r="A1380" s="72">
        <f t="shared" si="191"/>
        <v>41440</v>
      </c>
      <c r="B1380" s="73" t="s">
        <v>67</v>
      </c>
      <c r="C1380" s="73" t="s">
        <v>248</v>
      </c>
      <c r="D1380" s="73" t="s">
        <v>249</v>
      </c>
      <c r="E1380" s="73" t="s">
        <v>271</v>
      </c>
      <c r="F1380" s="73" t="s">
        <v>272</v>
      </c>
      <c r="G1380" s="73" t="s">
        <v>34</v>
      </c>
      <c r="H1380" t="s">
        <v>38</v>
      </c>
      <c r="I1380">
        <v>650</v>
      </c>
      <c r="J1380" s="43">
        <v>3920</v>
      </c>
      <c r="K1380" s="16">
        <v>0.49</v>
      </c>
      <c r="L1380" s="16">
        <f t="shared" si="193"/>
        <v>38.927507447864947</v>
      </c>
      <c r="M1380" s="16">
        <f t="shared" si="194"/>
        <v>0.98882882882882883</v>
      </c>
      <c r="N1380" s="44">
        <f t="shared" si="195"/>
        <v>318.5</v>
      </c>
      <c r="O1380" s="44">
        <f t="shared" si="196"/>
        <v>4238.5</v>
      </c>
      <c r="P1380" s="45">
        <f t="shared" si="198"/>
        <v>42.090367428003972</v>
      </c>
      <c r="Q1380" s="45">
        <f t="shared" si="197"/>
        <v>1.0691711711711711</v>
      </c>
      <c r="S1380" s="51">
        <f t="shared" si="199"/>
        <v>1.7524906973952703</v>
      </c>
      <c r="T1380" s="16">
        <f t="shared" si="200"/>
        <v>42.240979808010593</v>
      </c>
    </row>
    <row r="1381" spans="1:20" x14ac:dyDescent="0.25">
      <c r="A1381" s="72">
        <f t="shared" si="191"/>
        <v>41440</v>
      </c>
      <c r="B1381" s="73" t="s">
        <v>67</v>
      </c>
      <c r="C1381" s="73" t="s">
        <v>248</v>
      </c>
      <c r="D1381" s="73" t="s">
        <v>249</v>
      </c>
      <c r="E1381" s="73" t="s">
        <v>273</v>
      </c>
      <c r="F1381" s="73" t="s">
        <v>274</v>
      </c>
      <c r="G1381" s="73" t="s">
        <v>34</v>
      </c>
      <c r="H1381" t="s">
        <v>38</v>
      </c>
      <c r="I1381">
        <v>417</v>
      </c>
      <c r="J1381" s="43">
        <v>3354</v>
      </c>
      <c r="K1381" s="16">
        <v>0.49</v>
      </c>
      <c r="L1381" s="16">
        <f t="shared" si="193"/>
        <v>33.306852035749749</v>
      </c>
      <c r="M1381" s="16">
        <f t="shared" si="194"/>
        <v>0.84605405405405409</v>
      </c>
      <c r="N1381" s="44">
        <f t="shared" si="195"/>
        <v>204.32999999999998</v>
      </c>
      <c r="O1381" s="44">
        <f t="shared" si="196"/>
        <v>3558.33</v>
      </c>
      <c r="P1381" s="45">
        <f t="shared" si="198"/>
        <v>35.335948361469711</v>
      </c>
      <c r="Q1381" s="45">
        <f t="shared" si="197"/>
        <v>0.89759675675675676</v>
      </c>
      <c r="S1381" s="51">
        <f t="shared" si="199"/>
        <v>1.840864794319419</v>
      </c>
      <c r="T1381" s="16">
        <f t="shared" si="200"/>
        <v>35.432571996027804</v>
      </c>
    </row>
    <row r="1382" spans="1:20" x14ac:dyDescent="0.25">
      <c r="A1382" s="72">
        <f t="shared" si="191"/>
        <v>41440</v>
      </c>
      <c r="B1382" s="73" t="s">
        <v>67</v>
      </c>
      <c r="C1382" s="73" t="s">
        <v>246</v>
      </c>
      <c r="D1382" s="73" t="s">
        <v>247</v>
      </c>
      <c r="E1382" s="73" t="s">
        <v>275</v>
      </c>
      <c r="F1382" s="73" t="s">
        <v>276</v>
      </c>
      <c r="G1382" s="73" t="s">
        <v>34</v>
      </c>
      <c r="H1382" t="s">
        <v>36</v>
      </c>
      <c r="I1382">
        <v>626</v>
      </c>
      <c r="J1382" s="43">
        <v>3146</v>
      </c>
      <c r="K1382" s="16">
        <v>0.37</v>
      </c>
      <c r="L1382" s="16">
        <f t="shared" si="193"/>
        <v>31.241310824230386</v>
      </c>
      <c r="M1382" s="16">
        <f t="shared" si="194"/>
        <v>0.79358558558558556</v>
      </c>
      <c r="N1382" s="44">
        <f t="shared" si="195"/>
        <v>231.62</v>
      </c>
      <c r="O1382" s="44">
        <f t="shared" si="196"/>
        <v>3377.62</v>
      </c>
      <c r="P1382" s="45">
        <f t="shared" si="198"/>
        <v>33.54141012909632</v>
      </c>
      <c r="Q1382" s="45">
        <f t="shared" si="197"/>
        <v>0.85201225225225219</v>
      </c>
      <c r="S1382" s="51">
        <f t="shared" si="199"/>
        <v>1.4099307644731107</v>
      </c>
      <c r="T1382" s="16">
        <f t="shared" si="200"/>
        <v>33.739424031777553</v>
      </c>
    </row>
    <row r="1383" spans="1:20" x14ac:dyDescent="0.25">
      <c r="A1383" s="72">
        <f t="shared" si="191"/>
        <v>41440</v>
      </c>
      <c r="B1383" s="73" t="s">
        <v>67</v>
      </c>
      <c r="C1383" s="73" t="s">
        <v>246</v>
      </c>
      <c r="D1383" s="73" t="s">
        <v>247</v>
      </c>
      <c r="E1383" s="73" t="s">
        <v>263</v>
      </c>
      <c r="F1383" s="73" t="s">
        <v>264</v>
      </c>
      <c r="G1383" s="73" t="s">
        <v>34</v>
      </c>
      <c r="H1383" t="s">
        <v>36</v>
      </c>
      <c r="I1383">
        <v>1823</v>
      </c>
      <c r="J1383" s="43">
        <v>5065</v>
      </c>
      <c r="K1383" s="16">
        <v>0.37</v>
      </c>
      <c r="L1383" s="16">
        <f t="shared" si="193"/>
        <v>50.297914597815293</v>
      </c>
      <c r="M1383" s="16">
        <f t="shared" si="194"/>
        <v>1.2776576576576577</v>
      </c>
      <c r="N1383" s="44">
        <f t="shared" si="195"/>
        <v>674.51</v>
      </c>
      <c r="O1383" s="44">
        <f t="shared" si="196"/>
        <v>5739.51</v>
      </c>
      <c r="P1383" s="45">
        <f t="shared" si="198"/>
        <v>56.9961271102284</v>
      </c>
      <c r="Q1383" s="45">
        <f t="shared" si="197"/>
        <v>1.4478043243243244</v>
      </c>
      <c r="S1383" s="51">
        <f t="shared" si="199"/>
        <v>0.12350783175720803</v>
      </c>
      <c r="T1383" s="16">
        <f t="shared" si="200"/>
        <v>57.418536908308511</v>
      </c>
    </row>
    <row r="1384" spans="1:20" x14ac:dyDescent="0.25">
      <c r="A1384" s="72">
        <f t="shared" si="191"/>
        <v>41440</v>
      </c>
      <c r="B1384" s="73" t="s">
        <v>18</v>
      </c>
      <c r="C1384" s="73" t="s">
        <v>250</v>
      </c>
      <c r="D1384" s="73" t="s">
        <v>251</v>
      </c>
      <c r="E1384" s="73" t="s">
        <v>265</v>
      </c>
      <c r="F1384" s="73" t="s">
        <v>266</v>
      </c>
      <c r="G1384" s="73" t="s">
        <v>34</v>
      </c>
      <c r="H1384" t="s">
        <v>39</v>
      </c>
      <c r="I1384">
        <v>1295</v>
      </c>
      <c r="J1384" s="43">
        <v>3299</v>
      </c>
      <c r="K1384" s="16">
        <v>0.31630000000000003</v>
      </c>
      <c r="L1384" s="16">
        <f t="shared" si="193"/>
        <v>32.760675273088381</v>
      </c>
      <c r="M1384" s="16">
        <f t="shared" si="194"/>
        <v>0.89162162162162162</v>
      </c>
      <c r="N1384" s="44">
        <f t="shared" si="195"/>
        <v>409.60850000000005</v>
      </c>
      <c r="O1384" s="44">
        <f t="shared" si="196"/>
        <v>3708.6085000000003</v>
      </c>
      <c r="P1384" s="45">
        <f t="shared" si="198"/>
        <v>36.828286991062562</v>
      </c>
      <c r="Q1384" s="45">
        <f t="shared" si="197"/>
        <v>1.0023266216216218</v>
      </c>
      <c r="S1384" s="51">
        <f t="shared" si="199"/>
        <v>0.14372370915991528</v>
      </c>
      <c r="T1384" s="16">
        <f t="shared" si="200"/>
        <v>37.654048328368084</v>
      </c>
    </row>
    <row r="1385" spans="1:20" x14ac:dyDescent="0.25">
      <c r="A1385" s="72">
        <f t="shared" ref="A1385:A1448" si="201">IF(B1385&lt;&gt;"", DATE(2010, ROUNDUP((ROW(A1385)-1)*(1/38), 0)+5, 15), "")</f>
        <v>41440</v>
      </c>
      <c r="B1385" s="73" t="s">
        <v>18</v>
      </c>
      <c r="C1385" s="73" t="s">
        <v>244</v>
      </c>
      <c r="D1385" s="73" t="s">
        <v>245</v>
      </c>
      <c r="E1385" s="73" t="s">
        <v>277</v>
      </c>
      <c r="F1385" s="73" t="s">
        <v>278</v>
      </c>
      <c r="G1385" s="73" t="s">
        <v>34</v>
      </c>
      <c r="H1385" t="s">
        <v>38</v>
      </c>
      <c r="I1385">
        <v>615</v>
      </c>
      <c r="J1385" s="43">
        <v>3575</v>
      </c>
      <c r="K1385" s="16">
        <v>0.49</v>
      </c>
      <c r="L1385" s="16">
        <f t="shared" si="193"/>
        <v>35.501489572989072</v>
      </c>
      <c r="M1385" s="16">
        <f t="shared" si="194"/>
        <v>0.96621621621621623</v>
      </c>
      <c r="N1385" s="44">
        <f t="shared" si="195"/>
        <v>301.35000000000002</v>
      </c>
      <c r="O1385" s="44">
        <f t="shared" si="196"/>
        <v>3876.35</v>
      </c>
      <c r="P1385" s="45">
        <f t="shared" si="198"/>
        <v>38.494041708043689</v>
      </c>
      <c r="Q1385" s="45">
        <f t="shared" si="197"/>
        <v>1.0476621621621622</v>
      </c>
      <c r="S1385" s="51">
        <f t="shared" si="199"/>
        <v>1.3968270576387276</v>
      </c>
      <c r="T1385" s="16">
        <f t="shared" si="200"/>
        <v>38.63654419066534</v>
      </c>
    </row>
    <row r="1386" spans="1:20" x14ac:dyDescent="0.25">
      <c r="A1386" s="72">
        <f t="shared" si="201"/>
        <v>41440</v>
      </c>
      <c r="B1386" s="73" t="s">
        <v>18</v>
      </c>
      <c r="C1386" s="73" t="s">
        <v>248</v>
      </c>
      <c r="D1386" s="73" t="s">
        <v>249</v>
      </c>
      <c r="E1386" s="73" t="s">
        <v>268</v>
      </c>
      <c r="F1386" s="73" t="s">
        <v>269</v>
      </c>
      <c r="G1386" s="73" t="s">
        <v>34</v>
      </c>
      <c r="H1386" t="s">
        <v>38</v>
      </c>
      <c r="I1386">
        <v>872</v>
      </c>
      <c r="J1386" s="43">
        <v>4578</v>
      </c>
      <c r="K1386" s="16">
        <v>0.49</v>
      </c>
      <c r="L1386" s="16">
        <f t="shared" si="193"/>
        <v>45.4617676266137</v>
      </c>
      <c r="M1386" s="16">
        <f t="shared" si="194"/>
        <v>1.2372972972972973</v>
      </c>
      <c r="N1386" s="44">
        <f t="shared" si="195"/>
        <v>427.28</v>
      </c>
      <c r="O1386" s="44">
        <f t="shared" si="196"/>
        <v>5005.28</v>
      </c>
      <c r="P1386" s="45">
        <f t="shared" si="198"/>
        <v>49.704865938430977</v>
      </c>
      <c r="Q1386" s="45">
        <f t="shared" si="197"/>
        <v>1.3527783783783782</v>
      </c>
      <c r="S1386" s="51">
        <f t="shared" si="199"/>
        <v>1.8335110149008349</v>
      </c>
      <c r="T1386" s="16">
        <f t="shared" si="200"/>
        <v>49.906918238993704</v>
      </c>
    </row>
    <row r="1387" spans="1:20" x14ac:dyDescent="0.25">
      <c r="A1387" s="72">
        <f t="shared" si="201"/>
        <v>41440</v>
      </c>
      <c r="B1387" s="73" t="s">
        <v>18</v>
      </c>
      <c r="C1387" s="73" t="s">
        <v>248</v>
      </c>
      <c r="D1387" s="73" t="s">
        <v>249</v>
      </c>
      <c r="E1387" s="73" t="s">
        <v>277</v>
      </c>
      <c r="F1387" s="73" t="s">
        <v>278</v>
      </c>
      <c r="G1387" s="73" t="s">
        <v>34</v>
      </c>
      <c r="H1387" t="s">
        <v>38</v>
      </c>
      <c r="I1387">
        <v>417</v>
      </c>
      <c r="J1387" s="43">
        <v>3267</v>
      </c>
      <c r="K1387" s="16">
        <v>0.49</v>
      </c>
      <c r="L1387" s="16">
        <f t="shared" si="193"/>
        <v>32.442899702085398</v>
      </c>
      <c r="M1387" s="16">
        <f t="shared" si="194"/>
        <v>0.88297297297297295</v>
      </c>
      <c r="N1387" s="44">
        <f t="shared" si="195"/>
        <v>204.32999999999998</v>
      </c>
      <c r="O1387" s="44">
        <f t="shared" si="196"/>
        <v>3471.33</v>
      </c>
      <c r="P1387" s="45">
        <f t="shared" si="198"/>
        <v>34.471996027805361</v>
      </c>
      <c r="Q1387" s="45">
        <f t="shared" si="197"/>
        <v>0.93819729729729728</v>
      </c>
      <c r="S1387" s="51">
        <f t="shared" si="199"/>
        <v>1.7982351957912091</v>
      </c>
      <c r="T1387" s="16">
        <f t="shared" si="200"/>
        <v>34.568619662363453</v>
      </c>
    </row>
    <row r="1388" spans="1:20" x14ac:dyDescent="0.25">
      <c r="A1388" s="72">
        <f t="shared" si="201"/>
        <v>41440</v>
      </c>
      <c r="B1388" s="73" t="s">
        <v>18</v>
      </c>
      <c r="C1388" s="73" t="s">
        <v>242</v>
      </c>
      <c r="D1388" s="73" t="s">
        <v>243</v>
      </c>
      <c r="E1388" s="73" t="s">
        <v>265</v>
      </c>
      <c r="F1388" s="73" t="s">
        <v>266</v>
      </c>
      <c r="G1388" s="73" t="s">
        <v>34</v>
      </c>
      <c r="H1388" t="s">
        <v>36</v>
      </c>
      <c r="I1388">
        <v>1006</v>
      </c>
      <c r="J1388" s="43">
        <v>3599</v>
      </c>
      <c r="K1388" s="16">
        <v>0.37</v>
      </c>
      <c r="L1388" s="16">
        <f t="shared" si="193"/>
        <v>35.73982125124131</v>
      </c>
      <c r="M1388" s="16">
        <f t="shared" si="194"/>
        <v>0.97270270270270265</v>
      </c>
      <c r="N1388" s="44">
        <f t="shared" si="195"/>
        <v>372.21999999999997</v>
      </c>
      <c r="O1388" s="44">
        <f t="shared" si="196"/>
        <v>3971.22</v>
      </c>
      <c r="P1388" s="45">
        <f t="shared" si="198"/>
        <v>39.436146971201588</v>
      </c>
      <c r="Q1388" s="45">
        <f t="shared" si="197"/>
        <v>1.0733027027027027</v>
      </c>
      <c r="S1388" s="51">
        <f t="shared" si="199"/>
        <v>4.658370360999986</v>
      </c>
      <c r="T1388" s="16">
        <f t="shared" si="200"/>
        <v>39.669248593181067</v>
      </c>
    </row>
    <row r="1389" spans="1:20" x14ac:dyDescent="0.25">
      <c r="A1389" s="72">
        <f t="shared" si="201"/>
        <v>41440</v>
      </c>
      <c r="B1389" s="73" t="s">
        <v>0</v>
      </c>
      <c r="C1389" s="73" t="s">
        <v>252</v>
      </c>
      <c r="D1389" s="73" t="s">
        <v>117</v>
      </c>
      <c r="E1389" s="73" t="s">
        <v>279</v>
      </c>
      <c r="F1389" s="73" t="s">
        <v>280</v>
      </c>
      <c r="G1389" s="73" t="s">
        <v>35</v>
      </c>
      <c r="H1389" t="s">
        <v>37</v>
      </c>
      <c r="I1389">
        <v>880</v>
      </c>
      <c r="J1389" s="43">
        <v>3580</v>
      </c>
      <c r="K1389" s="16">
        <v>0.36</v>
      </c>
      <c r="L1389" s="16">
        <f t="shared" si="193"/>
        <v>35.55114200595829</v>
      </c>
      <c r="M1389" s="16">
        <f t="shared" si="194"/>
        <v>0.96756756756756757</v>
      </c>
      <c r="N1389" s="44">
        <f t="shared" si="195"/>
        <v>316.8</v>
      </c>
      <c r="O1389" s="44">
        <f t="shared" si="196"/>
        <v>3896.8</v>
      </c>
      <c r="P1389" s="45">
        <f t="shared" si="198"/>
        <v>38.697120158887785</v>
      </c>
      <c r="Q1389" s="45">
        <f t="shared" si="197"/>
        <v>1.0531891891891891</v>
      </c>
      <c r="S1389" s="51">
        <f t="shared" si="199"/>
        <v>4.9841047470229993</v>
      </c>
      <c r="T1389" s="16">
        <f t="shared" si="200"/>
        <v>38.959285004965245</v>
      </c>
    </row>
    <row r="1390" spans="1:20" x14ac:dyDescent="0.25">
      <c r="A1390" s="72">
        <f t="shared" si="201"/>
        <v>41440</v>
      </c>
      <c r="B1390" s="73" t="s">
        <v>0</v>
      </c>
      <c r="C1390" s="73" t="s">
        <v>359</v>
      </c>
      <c r="D1390" s="73" t="s">
        <v>235</v>
      </c>
      <c r="E1390" s="73" t="s">
        <v>267</v>
      </c>
      <c r="F1390" s="73" t="s">
        <v>241</v>
      </c>
      <c r="G1390" s="73" t="s">
        <v>35</v>
      </c>
      <c r="H1390" t="s">
        <v>37</v>
      </c>
      <c r="I1390">
        <v>685</v>
      </c>
      <c r="J1390" s="43">
        <v>3798</v>
      </c>
      <c r="K1390" s="16">
        <v>0.36</v>
      </c>
      <c r="L1390" s="16">
        <f t="shared" si="193"/>
        <v>37.715988083416086</v>
      </c>
      <c r="M1390" s="16">
        <f t="shared" si="194"/>
        <v>1.0264864864864864</v>
      </c>
      <c r="N1390" s="44">
        <f t="shared" si="195"/>
        <v>246.6</v>
      </c>
      <c r="O1390" s="44">
        <f t="shared" si="196"/>
        <v>4044.6</v>
      </c>
      <c r="P1390" s="45">
        <f t="shared" si="198"/>
        <v>40.164846077457796</v>
      </c>
      <c r="Q1390" s="45">
        <f t="shared" si="197"/>
        <v>1.093135135135135</v>
      </c>
      <c r="S1390" s="51">
        <f t="shared" si="199"/>
        <v>3.3143032300088082</v>
      </c>
      <c r="T1390" s="16">
        <f t="shared" si="200"/>
        <v>39.28318437603442</v>
      </c>
    </row>
    <row r="1391" spans="1:20" x14ac:dyDescent="0.25">
      <c r="A1391" s="72">
        <f t="shared" si="201"/>
        <v>41440</v>
      </c>
      <c r="B1391" s="73" t="s">
        <v>0</v>
      </c>
      <c r="C1391" s="73" t="s">
        <v>253</v>
      </c>
      <c r="D1391" s="73" t="s">
        <v>243</v>
      </c>
      <c r="E1391" s="73" t="s">
        <v>281</v>
      </c>
      <c r="F1391" s="73" t="s">
        <v>282</v>
      </c>
      <c r="G1391" s="73" t="s">
        <v>35</v>
      </c>
      <c r="H1391" t="s">
        <v>38</v>
      </c>
      <c r="I1391">
        <v>812</v>
      </c>
      <c r="J1391" s="43">
        <v>3771</v>
      </c>
      <c r="K1391" s="16">
        <v>0.49</v>
      </c>
      <c r="L1391" s="16">
        <f t="shared" si="193"/>
        <v>37.447864945382321</v>
      </c>
      <c r="M1391" s="16">
        <f t="shared" si="194"/>
        <v>1.0191891891891891</v>
      </c>
      <c r="N1391" s="44">
        <f t="shared" si="195"/>
        <v>397.88</v>
      </c>
      <c r="O1391" s="44">
        <f t="shared" si="196"/>
        <v>4168.88</v>
      </c>
      <c r="P1391" s="45">
        <f t="shared" si="198"/>
        <v>41.399006951340617</v>
      </c>
      <c r="Q1391" s="45">
        <f t="shared" si="197"/>
        <v>1.1267243243243243</v>
      </c>
      <c r="S1391" s="51">
        <f t="shared" si="199"/>
        <v>2.294766597306741</v>
      </c>
      <c r="T1391" s="16">
        <f t="shared" si="200"/>
        <v>41.587156570671965</v>
      </c>
    </row>
    <row r="1392" spans="1:20" x14ac:dyDescent="0.25">
      <c r="A1392" s="72">
        <f t="shared" si="201"/>
        <v>41440</v>
      </c>
      <c r="B1392" s="73" t="s">
        <v>0</v>
      </c>
      <c r="C1392" s="73" t="s">
        <v>236</v>
      </c>
      <c r="D1392" s="73" t="s">
        <v>237</v>
      </c>
      <c r="E1392" s="73" t="s">
        <v>279</v>
      </c>
      <c r="F1392" s="73" t="s">
        <v>280</v>
      </c>
      <c r="G1392" s="73" t="s">
        <v>35</v>
      </c>
      <c r="H1392" t="s">
        <v>37</v>
      </c>
      <c r="I1392">
        <v>1520</v>
      </c>
      <c r="J1392" s="43">
        <v>5061</v>
      </c>
      <c r="K1392" s="16">
        <v>0.36</v>
      </c>
      <c r="L1392" s="16">
        <f t="shared" si="193"/>
        <v>50.25819265143992</v>
      </c>
      <c r="M1392" s="16">
        <f t="shared" si="194"/>
        <v>1.3678378378378377</v>
      </c>
      <c r="N1392" s="44">
        <f t="shared" si="195"/>
        <v>547.19999999999993</v>
      </c>
      <c r="O1392" s="44">
        <f t="shared" si="196"/>
        <v>5608.2</v>
      </c>
      <c r="P1392" s="45">
        <f t="shared" si="198"/>
        <v>55.692154915590862</v>
      </c>
      <c r="Q1392" s="45">
        <f t="shared" si="197"/>
        <v>1.5157297297297296</v>
      </c>
      <c r="S1392" s="51">
        <f t="shared" si="199"/>
        <v>2.8046634403871451</v>
      </c>
      <c r="T1392" s="16">
        <f t="shared" si="200"/>
        <v>56.144985104270113</v>
      </c>
    </row>
    <row r="1393" spans="1:20" x14ac:dyDescent="0.25">
      <c r="A1393" s="72">
        <f t="shared" si="201"/>
        <v>41440</v>
      </c>
      <c r="B1393" s="73" t="s">
        <v>0</v>
      </c>
      <c r="C1393" s="73" t="s">
        <v>236</v>
      </c>
      <c r="D1393" s="73" t="s">
        <v>237</v>
      </c>
      <c r="E1393" s="73" t="s">
        <v>267</v>
      </c>
      <c r="F1393" s="73" t="s">
        <v>241</v>
      </c>
      <c r="G1393" s="73" t="s">
        <v>35</v>
      </c>
      <c r="H1393" t="s">
        <v>37</v>
      </c>
      <c r="I1393">
        <v>1583</v>
      </c>
      <c r="J1393" s="43">
        <v>6082</v>
      </c>
      <c r="K1393" s="16">
        <v>0.36</v>
      </c>
      <c r="L1393" s="16">
        <f t="shared" si="193"/>
        <v>60.397219463753721</v>
      </c>
      <c r="M1393" s="16">
        <f t="shared" si="194"/>
        <v>1.6437837837837839</v>
      </c>
      <c r="N1393" s="44">
        <f t="shared" si="195"/>
        <v>569.88</v>
      </c>
      <c r="O1393" s="44">
        <f t="shared" si="196"/>
        <v>6651.88</v>
      </c>
      <c r="P1393" s="45">
        <f t="shared" si="198"/>
        <v>66.056405163853029</v>
      </c>
      <c r="Q1393" s="45">
        <f t="shared" si="197"/>
        <v>1.7978054054054053</v>
      </c>
      <c r="S1393" s="51">
        <f t="shared" si="199"/>
        <v>2.2889330050761103</v>
      </c>
      <c r="T1393" s="16">
        <f t="shared" si="200"/>
        <v>66.528003972194639</v>
      </c>
    </row>
    <row r="1394" spans="1:20" x14ac:dyDescent="0.25">
      <c r="A1394" s="72">
        <f t="shared" si="201"/>
        <v>41440</v>
      </c>
      <c r="B1394" s="73" t="s">
        <v>0</v>
      </c>
      <c r="C1394" s="73" t="s">
        <v>358</v>
      </c>
      <c r="D1394" s="73" t="s">
        <v>235</v>
      </c>
      <c r="E1394" s="73" t="s">
        <v>279</v>
      </c>
      <c r="F1394" s="73" t="s">
        <v>280</v>
      </c>
      <c r="G1394" s="73" t="s">
        <v>35</v>
      </c>
      <c r="H1394" t="s">
        <v>36</v>
      </c>
      <c r="I1394">
        <v>1599</v>
      </c>
      <c r="J1394" s="43">
        <v>5043</v>
      </c>
      <c r="K1394" s="16">
        <v>0.37</v>
      </c>
      <c r="L1394" s="16">
        <f t="shared" si="193"/>
        <v>50.079443892750746</v>
      </c>
      <c r="M1394" s="16">
        <f t="shared" si="194"/>
        <v>1.3629729729729729</v>
      </c>
      <c r="N1394" s="44">
        <f t="shared" si="195"/>
        <v>591.63</v>
      </c>
      <c r="O1394" s="44">
        <f t="shared" si="196"/>
        <v>5634.63</v>
      </c>
      <c r="P1394" s="45">
        <f t="shared" si="198"/>
        <v>55.954617676266139</v>
      </c>
      <c r="Q1394" s="45">
        <f t="shared" si="197"/>
        <v>1.5228729729729731</v>
      </c>
      <c r="S1394" s="51">
        <f t="shared" si="199"/>
        <v>3.4144613560572523</v>
      </c>
      <c r="T1394" s="16">
        <f t="shared" si="200"/>
        <v>55.246011254551469</v>
      </c>
    </row>
    <row r="1395" spans="1:20" x14ac:dyDescent="0.25">
      <c r="A1395" s="72">
        <f t="shared" si="201"/>
        <v>41440</v>
      </c>
      <c r="B1395" s="73" t="s">
        <v>67</v>
      </c>
      <c r="C1395" s="73" t="s">
        <v>250</v>
      </c>
      <c r="D1395" s="73" t="s">
        <v>251</v>
      </c>
      <c r="E1395" s="73" t="s">
        <v>279</v>
      </c>
      <c r="F1395" s="73" t="s">
        <v>280</v>
      </c>
      <c r="G1395" s="73" t="s">
        <v>35</v>
      </c>
      <c r="H1395" t="s">
        <v>37</v>
      </c>
      <c r="I1395">
        <v>1851</v>
      </c>
      <c r="J1395" s="43">
        <v>4800</v>
      </c>
      <c r="K1395" s="16">
        <v>0.36</v>
      </c>
      <c r="L1395" s="16">
        <f t="shared" si="193"/>
        <v>47.666335650446868</v>
      </c>
      <c r="M1395" s="16">
        <f t="shared" si="194"/>
        <v>1.2108108108108109</v>
      </c>
      <c r="N1395" s="44">
        <f t="shared" si="195"/>
        <v>666.36</v>
      </c>
      <c r="O1395" s="44">
        <f t="shared" si="196"/>
        <v>5466.36</v>
      </c>
      <c r="P1395" s="45">
        <f t="shared" si="198"/>
        <v>54.283614697120157</v>
      </c>
      <c r="Q1395" s="45">
        <f t="shared" si="197"/>
        <v>1.3789016216216217</v>
      </c>
      <c r="S1395" s="51">
        <f t="shared" si="199"/>
        <v>-1.6648947365580646</v>
      </c>
      <c r="T1395" s="16">
        <f t="shared" si="200"/>
        <v>54.835054617676263</v>
      </c>
    </row>
    <row r="1396" spans="1:20" x14ac:dyDescent="0.25">
      <c r="A1396" s="72">
        <f t="shared" si="201"/>
        <v>41440</v>
      </c>
      <c r="B1396" s="73" t="s">
        <v>67</v>
      </c>
      <c r="C1396" s="73" t="s">
        <v>238</v>
      </c>
      <c r="D1396" s="73" t="s">
        <v>239</v>
      </c>
      <c r="E1396" s="73" t="s">
        <v>283</v>
      </c>
      <c r="F1396" s="73" t="s">
        <v>284</v>
      </c>
      <c r="G1396" s="73" t="s">
        <v>35</v>
      </c>
      <c r="H1396" t="s">
        <v>37</v>
      </c>
      <c r="I1396">
        <v>1695</v>
      </c>
      <c r="J1396" s="43">
        <v>4760</v>
      </c>
      <c r="K1396" s="16">
        <v>0.36</v>
      </c>
      <c r="L1396" s="16">
        <f t="shared" si="193"/>
        <v>47.269116186693147</v>
      </c>
      <c r="M1396" s="16">
        <f t="shared" si="194"/>
        <v>1.2007207207207207</v>
      </c>
      <c r="N1396" s="44">
        <f t="shared" si="195"/>
        <v>610.19999999999993</v>
      </c>
      <c r="O1396" s="44">
        <f t="shared" si="196"/>
        <v>5370.2</v>
      </c>
      <c r="P1396" s="45">
        <f t="shared" ref="P1396:P1433" si="202">O1396/100.7</f>
        <v>53.328699106256202</v>
      </c>
      <c r="Q1396" s="45">
        <f t="shared" si="197"/>
        <v>1.3546450450450451</v>
      </c>
      <c r="S1396" s="51">
        <f t="shared" si="199"/>
        <v>-1.5536347720877419</v>
      </c>
      <c r="T1396" s="16">
        <f t="shared" si="200"/>
        <v>53.833664349553125</v>
      </c>
    </row>
    <row r="1397" spans="1:20" x14ac:dyDescent="0.25">
      <c r="A1397" s="72">
        <f t="shared" si="201"/>
        <v>41440</v>
      </c>
      <c r="B1397" s="73" t="s">
        <v>67</v>
      </c>
      <c r="C1397" s="73" t="s">
        <v>242</v>
      </c>
      <c r="D1397" s="73" t="s">
        <v>243</v>
      </c>
      <c r="E1397" s="73" t="s">
        <v>265</v>
      </c>
      <c r="F1397" s="73" t="s">
        <v>266</v>
      </c>
      <c r="G1397" s="73" t="s">
        <v>35</v>
      </c>
      <c r="H1397" t="s">
        <v>36</v>
      </c>
      <c r="I1397">
        <v>1006</v>
      </c>
      <c r="J1397" s="43">
        <v>2929</v>
      </c>
      <c r="K1397" s="16">
        <v>0.37</v>
      </c>
      <c r="L1397" s="16">
        <f t="shared" si="193"/>
        <v>29.086395233366435</v>
      </c>
      <c r="M1397" s="16">
        <f t="shared" si="194"/>
        <v>0.73884684684684687</v>
      </c>
      <c r="N1397" s="44">
        <f t="shared" si="195"/>
        <v>372.21999999999997</v>
      </c>
      <c r="O1397" s="44">
        <f t="shared" si="196"/>
        <v>3301.22</v>
      </c>
      <c r="P1397" s="45">
        <f t="shared" si="202"/>
        <v>32.782720953326709</v>
      </c>
      <c r="Q1397" s="45">
        <f t="shared" si="197"/>
        <v>0.83274018018018015</v>
      </c>
      <c r="S1397" s="51">
        <f t="shared" si="199"/>
        <v>0.971414239660362</v>
      </c>
      <c r="T1397" s="16">
        <f t="shared" si="200"/>
        <v>33.015822575306181</v>
      </c>
    </row>
    <row r="1398" spans="1:20" x14ac:dyDescent="0.25">
      <c r="A1398" s="72">
        <f t="shared" si="201"/>
        <v>41440</v>
      </c>
      <c r="B1398" s="73" t="s">
        <v>67</v>
      </c>
      <c r="C1398" s="73" t="s">
        <v>254</v>
      </c>
      <c r="D1398" s="73" t="s">
        <v>255</v>
      </c>
      <c r="E1398" s="73" t="s">
        <v>267</v>
      </c>
      <c r="F1398" s="73" t="s">
        <v>241</v>
      </c>
      <c r="G1398" s="73" t="s">
        <v>35</v>
      </c>
      <c r="H1398" t="s">
        <v>37</v>
      </c>
      <c r="I1398">
        <v>988</v>
      </c>
      <c r="J1398" s="43">
        <v>3310</v>
      </c>
      <c r="K1398" s="16">
        <v>0.36</v>
      </c>
      <c r="L1398" s="16">
        <f t="shared" si="193"/>
        <v>32.869910625620655</v>
      </c>
      <c r="M1398" s="16">
        <f t="shared" si="194"/>
        <v>0.83495495495495498</v>
      </c>
      <c r="N1398" s="44">
        <f t="shared" si="195"/>
        <v>355.68</v>
      </c>
      <c r="O1398" s="44">
        <f t="shared" si="196"/>
        <v>3665.68</v>
      </c>
      <c r="P1398" s="45">
        <f t="shared" si="202"/>
        <v>36.401986097318769</v>
      </c>
      <c r="Q1398" s="45">
        <f t="shared" si="197"/>
        <v>0.92467603603603599</v>
      </c>
      <c r="S1398" s="51">
        <f t="shared" si="199"/>
        <v>-1.3297156454235237</v>
      </c>
      <c r="T1398" s="16">
        <f t="shared" si="200"/>
        <v>36.696325719960278</v>
      </c>
    </row>
    <row r="1399" spans="1:20" x14ac:dyDescent="0.25">
      <c r="A1399" s="72">
        <f t="shared" si="201"/>
        <v>41440</v>
      </c>
      <c r="B1399" s="73" t="s">
        <v>67</v>
      </c>
      <c r="C1399" s="73" t="s">
        <v>246</v>
      </c>
      <c r="D1399" s="73" t="s">
        <v>247</v>
      </c>
      <c r="E1399" s="73" t="s">
        <v>240</v>
      </c>
      <c r="F1399" s="73" t="s">
        <v>241</v>
      </c>
      <c r="G1399" s="73" t="s">
        <v>35</v>
      </c>
      <c r="H1399" t="s">
        <v>36</v>
      </c>
      <c r="I1399">
        <v>787</v>
      </c>
      <c r="J1399" s="43">
        <v>3510</v>
      </c>
      <c r="K1399" s="16">
        <v>0.37</v>
      </c>
      <c r="L1399" s="16">
        <f t="shared" si="193"/>
        <v>34.856007944389276</v>
      </c>
      <c r="M1399" s="16">
        <f t="shared" si="194"/>
        <v>0.88540540540540547</v>
      </c>
      <c r="N1399" s="44">
        <f t="shared" si="195"/>
        <v>291.19</v>
      </c>
      <c r="O1399" s="44">
        <f t="shared" si="196"/>
        <v>3801.19</v>
      </c>
      <c r="P1399" s="45">
        <f t="shared" si="202"/>
        <v>37.747666335650443</v>
      </c>
      <c r="Q1399" s="45">
        <f t="shared" si="197"/>
        <v>0.95885873873873873</v>
      </c>
      <c r="S1399" s="51">
        <f t="shared" si="199"/>
        <v>1.2929460890512612</v>
      </c>
      <c r="T1399" s="16">
        <f t="shared" si="200"/>
        <v>37.930023171135389</v>
      </c>
    </row>
    <row r="1400" spans="1:20" x14ac:dyDescent="0.25">
      <c r="A1400" s="72">
        <f t="shared" si="201"/>
        <v>41440</v>
      </c>
      <c r="B1400" s="73" t="s">
        <v>67</v>
      </c>
      <c r="C1400" s="73" t="s">
        <v>250</v>
      </c>
      <c r="D1400" s="73" t="s">
        <v>251</v>
      </c>
      <c r="E1400" s="73" t="s">
        <v>283</v>
      </c>
      <c r="F1400" s="73" t="s">
        <v>284</v>
      </c>
      <c r="G1400" s="73" t="s">
        <v>35</v>
      </c>
      <c r="H1400" t="s">
        <v>37</v>
      </c>
      <c r="I1400">
        <v>1836</v>
      </c>
      <c r="J1400" s="43">
        <v>4800</v>
      </c>
      <c r="K1400" s="16">
        <v>0.36</v>
      </c>
      <c r="L1400" s="16">
        <f t="shared" si="193"/>
        <v>47.666335650446868</v>
      </c>
      <c r="M1400" s="16">
        <f t="shared" si="194"/>
        <v>1.2108108108108109</v>
      </c>
      <c r="N1400" s="44">
        <f t="shared" si="195"/>
        <v>660.95999999999992</v>
      </c>
      <c r="O1400" s="44">
        <f t="shared" si="196"/>
        <v>5460.96</v>
      </c>
      <c r="P1400" s="45">
        <f t="shared" si="202"/>
        <v>54.229990069513406</v>
      </c>
      <c r="Q1400" s="45">
        <f t="shared" si="197"/>
        <v>1.3775394594594594</v>
      </c>
      <c r="S1400" s="51">
        <f t="shared" si="199"/>
        <v>-1.6532319062952494</v>
      </c>
      <c r="T1400" s="16">
        <f t="shared" si="200"/>
        <v>54.776961271102287</v>
      </c>
    </row>
    <row r="1401" spans="1:20" x14ac:dyDescent="0.25">
      <c r="A1401" s="72">
        <f t="shared" si="201"/>
        <v>41440</v>
      </c>
      <c r="B1401" s="73" t="s">
        <v>67</v>
      </c>
      <c r="C1401" s="73" t="s">
        <v>256</v>
      </c>
      <c r="D1401" s="73" t="s">
        <v>247</v>
      </c>
      <c r="E1401" s="73" t="s">
        <v>285</v>
      </c>
      <c r="F1401" s="73" t="s">
        <v>264</v>
      </c>
      <c r="G1401" s="73" t="s">
        <v>35</v>
      </c>
      <c r="H1401" t="s">
        <v>37</v>
      </c>
      <c r="I1401">
        <v>1899</v>
      </c>
      <c r="J1401" s="43">
        <v>4200</v>
      </c>
      <c r="K1401" s="16">
        <v>0.36</v>
      </c>
      <c r="L1401" s="16">
        <f t="shared" si="193"/>
        <v>41.708043694141011</v>
      </c>
      <c r="M1401" s="16">
        <f t="shared" si="194"/>
        <v>1.0594594594594595</v>
      </c>
      <c r="N1401" s="44">
        <f t="shared" si="195"/>
        <v>683.64</v>
      </c>
      <c r="O1401" s="44">
        <f t="shared" si="196"/>
        <v>4883.6400000000003</v>
      </c>
      <c r="P1401" s="45">
        <f t="shared" si="202"/>
        <v>48.496921549155914</v>
      </c>
      <c r="Q1401" s="45">
        <f t="shared" si="197"/>
        <v>1.2319091891891893</v>
      </c>
      <c r="S1401" s="51">
        <f t="shared" si="199"/>
        <v>-1.9071664868968941</v>
      </c>
      <c r="T1401" s="16">
        <f t="shared" si="200"/>
        <v>49.062661370407149</v>
      </c>
    </row>
    <row r="1402" spans="1:20" x14ac:dyDescent="0.25">
      <c r="A1402" s="72">
        <f t="shared" si="201"/>
        <v>41440</v>
      </c>
      <c r="B1402" s="73" t="s">
        <v>18</v>
      </c>
      <c r="C1402" s="73" t="s">
        <v>238</v>
      </c>
      <c r="D1402" s="73" t="s">
        <v>239</v>
      </c>
      <c r="E1402" s="73" t="s">
        <v>283</v>
      </c>
      <c r="F1402" s="73" t="s">
        <v>284</v>
      </c>
      <c r="G1402" s="73" t="s">
        <v>35</v>
      </c>
      <c r="H1402" t="s">
        <v>37</v>
      </c>
      <c r="I1402">
        <v>1695</v>
      </c>
      <c r="J1402" s="43">
        <v>5320</v>
      </c>
      <c r="K1402" s="16">
        <v>0.36</v>
      </c>
      <c r="L1402" s="16">
        <f t="shared" si="193"/>
        <v>52.830188679245282</v>
      </c>
      <c r="M1402" s="16">
        <f t="shared" si="194"/>
        <v>1.4378378378378378</v>
      </c>
      <c r="N1402" s="44">
        <f t="shared" si="195"/>
        <v>610.19999999999993</v>
      </c>
      <c r="O1402" s="44">
        <f t="shared" si="196"/>
        <v>5930.2</v>
      </c>
      <c r="P1402" s="45">
        <f t="shared" si="202"/>
        <v>58.889771598808338</v>
      </c>
      <c r="Q1402" s="45">
        <f t="shared" si="197"/>
        <v>1.6027567567567567</v>
      </c>
      <c r="S1402" s="51">
        <f t="shared" si="199"/>
        <v>3.4045632481538579</v>
      </c>
      <c r="T1402" s="16">
        <f t="shared" si="200"/>
        <v>59.39473684210526</v>
      </c>
    </row>
    <row r="1403" spans="1:20" x14ac:dyDescent="0.25">
      <c r="A1403" s="72">
        <f t="shared" si="201"/>
        <v>41440</v>
      </c>
      <c r="B1403" s="73" t="s">
        <v>18</v>
      </c>
      <c r="C1403" s="73" t="s">
        <v>250</v>
      </c>
      <c r="D1403" s="73" t="s">
        <v>251</v>
      </c>
      <c r="E1403" s="73" t="s">
        <v>279</v>
      </c>
      <c r="F1403" s="73" t="s">
        <v>280</v>
      </c>
      <c r="G1403" s="73" t="s">
        <v>35</v>
      </c>
      <c r="H1403" t="s">
        <v>37</v>
      </c>
      <c r="I1403">
        <v>1851</v>
      </c>
      <c r="J1403" s="43">
        <v>5330</v>
      </c>
      <c r="K1403" s="16">
        <v>0.36</v>
      </c>
      <c r="L1403" s="16">
        <f t="shared" si="193"/>
        <v>52.929493545183711</v>
      </c>
      <c r="M1403" s="16">
        <f t="shared" si="194"/>
        <v>1.4405405405405405</v>
      </c>
      <c r="N1403" s="44">
        <f t="shared" si="195"/>
        <v>666.36</v>
      </c>
      <c r="O1403" s="44">
        <f t="shared" si="196"/>
        <v>5996.36</v>
      </c>
      <c r="P1403" s="45">
        <f t="shared" si="202"/>
        <v>59.546772591856993</v>
      </c>
      <c r="Q1403" s="45">
        <f t="shared" si="197"/>
        <v>1.6206378378378377</v>
      </c>
      <c r="S1403" s="51">
        <f t="shared" si="199"/>
        <v>3.583576182735615</v>
      </c>
      <c r="T1403" s="16">
        <f t="shared" si="200"/>
        <v>60.098212512413092</v>
      </c>
    </row>
    <row r="1404" spans="1:20" x14ac:dyDescent="0.25">
      <c r="A1404" s="72">
        <f t="shared" si="201"/>
        <v>41440</v>
      </c>
      <c r="B1404" s="73" t="s">
        <v>18</v>
      </c>
      <c r="C1404" s="73" t="s">
        <v>257</v>
      </c>
      <c r="D1404" s="73" t="s">
        <v>237</v>
      </c>
      <c r="E1404" s="73" t="s">
        <v>283</v>
      </c>
      <c r="F1404" s="73" t="s">
        <v>284</v>
      </c>
      <c r="G1404" s="73" t="s">
        <v>35</v>
      </c>
      <c r="H1404" t="s">
        <v>37</v>
      </c>
      <c r="I1404">
        <v>1507</v>
      </c>
      <c r="J1404" s="43">
        <v>5230</v>
      </c>
      <c r="K1404" s="16">
        <v>0.36</v>
      </c>
      <c r="L1404" s="16">
        <f t="shared" si="193"/>
        <v>51.936444885799403</v>
      </c>
      <c r="M1404" s="16">
        <f t="shared" si="194"/>
        <v>1.4135135135135135</v>
      </c>
      <c r="N1404" s="44">
        <f t="shared" si="195"/>
        <v>542.52</v>
      </c>
      <c r="O1404" s="44">
        <f t="shared" si="196"/>
        <v>5772.52</v>
      </c>
      <c r="P1404" s="45">
        <f t="shared" si="202"/>
        <v>57.323932472691162</v>
      </c>
      <c r="Q1404" s="45">
        <f t="shared" si="197"/>
        <v>1.5601405405405406</v>
      </c>
      <c r="S1404" s="51">
        <f t="shared" si="199"/>
        <v>4.0493018041158235</v>
      </c>
      <c r="T1404" s="16">
        <f t="shared" si="200"/>
        <v>57.772889771598805</v>
      </c>
    </row>
    <row r="1405" spans="1:20" x14ac:dyDescent="0.25">
      <c r="A1405" s="72">
        <f t="shared" si="201"/>
        <v>41440</v>
      </c>
      <c r="B1405" s="73" t="s">
        <v>18</v>
      </c>
      <c r="C1405" s="73" t="s">
        <v>256</v>
      </c>
      <c r="D1405" s="73" t="s">
        <v>247</v>
      </c>
      <c r="E1405" s="73" t="s">
        <v>265</v>
      </c>
      <c r="F1405" s="73" t="s">
        <v>266</v>
      </c>
      <c r="G1405" s="73" t="s">
        <v>35</v>
      </c>
      <c r="H1405" t="s">
        <v>36</v>
      </c>
      <c r="I1405">
        <v>1160</v>
      </c>
      <c r="J1405" s="43">
        <v>3950</v>
      </c>
      <c r="K1405" s="16">
        <v>0.37</v>
      </c>
      <c r="L1405" s="16">
        <f t="shared" si="193"/>
        <v>39.22542204568024</v>
      </c>
      <c r="M1405" s="16">
        <f t="shared" si="194"/>
        <v>1.0675675675675675</v>
      </c>
      <c r="N1405" s="44">
        <f t="shared" si="195"/>
        <v>429.2</v>
      </c>
      <c r="O1405" s="44">
        <f t="shared" si="196"/>
        <v>4379.2</v>
      </c>
      <c r="P1405" s="45">
        <f t="shared" si="202"/>
        <v>43.487586891757694</v>
      </c>
      <c r="Q1405" s="45">
        <f t="shared" si="197"/>
        <v>1.1835675675675674</v>
      </c>
      <c r="S1405" s="51">
        <f t="shared" si="199"/>
        <v>4.6253822629969354</v>
      </c>
      <c r="T1405" s="16">
        <f t="shared" si="200"/>
        <v>42.26679907315458</v>
      </c>
    </row>
    <row r="1406" spans="1:20" x14ac:dyDescent="0.25">
      <c r="A1406" s="72">
        <f t="shared" si="201"/>
        <v>41440</v>
      </c>
      <c r="B1406" s="73" t="s">
        <v>18</v>
      </c>
      <c r="C1406" s="73" t="s">
        <v>244</v>
      </c>
      <c r="D1406" s="73" t="s">
        <v>245</v>
      </c>
      <c r="E1406" s="73" t="s">
        <v>277</v>
      </c>
      <c r="F1406" s="73" t="s">
        <v>278</v>
      </c>
      <c r="G1406" s="73" t="s">
        <v>35</v>
      </c>
      <c r="H1406" t="s">
        <v>38</v>
      </c>
      <c r="I1406">
        <v>615</v>
      </c>
      <c r="J1406" s="43">
        <v>2750</v>
      </c>
      <c r="K1406" s="16">
        <v>0.49</v>
      </c>
      <c r="L1406" s="16">
        <f t="shared" si="193"/>
        <v>27.308838133068519</v>
      </c>
      <c r="M1406" s="16">
        <f t="shared" si="194"/>
        <v>0.7432432432432432</v>
      </c>
      <c r="N1406" s="44">
        <f t="shared" si="195"/>
        <v>301.35000000000002</v>
      </c>
      <c r="O1406" s="44">
        <f t="shared" si="196"/>
        <v>3051.35</v>
      </c>
      <c r="P1406" s="45">
        <f t="shared" si="202"/>
        <v>30.301390268123136</v>
      </c>
      <c r="Q1406" s="45">
        <f t="shared" si="197"/>
        <v>0.82468918918918921</v>
      </c>
      <c r="S1406" s="51">
        <f t="shared" si="199"/>
        <v>1.7812171650627873</v>
      </c>
      <c r="T1406" s="16">
        <f t="shared" si="200"/>
        <v>30.443892750744784</v>
      </c>
    </row>
    <row r="1407" spans="1:20" x14ac:dyDescent="0.25">
      <c r="A1407" s="74">
        <f t="shared" si="201"/>
        <v>41440</v>
      </c>
      <c r="B1407" s="75" t="s">
        <v>18</v>
      </c>
      <c r="C1407" s="75" t="s">
        <v>258</v>
      </c>
      <c r="D1407" s="75" t="s">
        <v>255</v>
      </c>
      <c r="E1407" s="75" t="s">
        <v>279</v>
      </c>
      <c r="F1407" s="75" t="s">
        <v>280</v>
      </c>
      <c r="G1407" s="75" t="s">
        <v>35</v>
      </c>
      <c r="H1407" s="76" t="s">
        <v>36</v>
      </c>
      <c r="I1407" s="76">
        <v>1637</v>
      </c>
      <c r="J1407" s="46">
        <v>4960</v>
      </c>
      <c r="K1407" s="78">
        <v>0.37</v>
      </c>
      <c r="L1407" s="78">
        <f t="shared" si="193"/>
        <v>49.255213505461768</v>
      </c>
      <c r="M1407" s="78">
        <f t="shared" si="194"/>
        <v>1.3405405405405406</v>
      </c>
      <c r="N1407" s="47">
        <f t="shared" si="195"/>
        <v>605.68999999999994</v>
      </c>
      <c r="O1407" s="47">
        <f t="shared" si="196"/>
        <v>5565.69</v>
      </c>
      <c r="P1407" s="48">
        <f t="shared" si="202"/>
        <v>55.270009930486587</v>
      </c>
      <c r="Q1407" s="48">
        <f t="shared" si="197"/>
        <v>1.5042405405405403</v>
      </c>
      <c r="R1407" s="76"/>
      <c r="S1407" s="53">
        <f t="shared" si="199"/>
        <v>-3.8104652991529875</v>
      </c>
      <c r="T1407" s="78">
        <f>AVERAGE(P1331,P1369,P1407)</f>
        <v>55.897583581595505</v>
      </c>
    </row>
    <row r="1408" spans="1:20" x14ac:dyDescent="0.25">
      <c r="A1408" s="72">
        <f t="shared" si="201"/>
        <v>41470</v>
      </c>
      <c r="B1408" s="73" t="s">
        <v>0</v>
      </c>
      <c r="C1408" s="73" t="s">
        <v>359</v>
      </c>
      <c r="D1408" s="73" t="s">
        <v>235</v>
      </c>
      <c r="E1408" s="73" t="s">
        <v>260</v>
      </c>
      <c r="F1408" s="73" t="s">
        <v>261</v>
      </c>
      <c r="G1408" s="73" t="s">
        <v>34</v>
      </c>
      <c r="H1408" t="s">
        <v>36</v>
      </c>
      <c r="I1408">
        <v>506</v>
      </c>
      <c r="J1408" s="43">
        <v>3191</v>
      </c>
      <c r="K1408" s="16">
        <v>0.36</v>
      </c>
      <c r="L1408" s="16">
        <f t="shared" si="193"/>
        <v>31.688182720953325</v>
      </c>
      <c r="M1408" s="16">
        <f t="shared" si="194"/>
        <v>0.86243243243243239</v>
      </c>
      <c r="N1408" s="44">
        <f t="shared" si="195"/>
        <v>182.16</v>
      </c>
      <c r="O1408" s="44">
        <f t="shared" si="196"/>
        <v>3373.16</v>
      </c>
      <c r="P1408" s="45">
        <f t="shared" si="202"/>
        <v>33.497120158887782</v>
      </c>
      <c r="Q1408" s="45">
        <f t="shared" si="197"/>
        <v>0.91166486486486487</v>
      </c>
      <c r="R1408" s="17"/>
      <c r="S1408" s="51">
        <f t="shared" ref="S1408:S1445" si="203">((O1408/O952)-1)*100</f>
        <v>1.1054228062392646</v>
      </c>
    </row>
    <row r="1409" spans="1:19" x14ac:dyDescent="0.25">
      <c r="A1409" s="72">
        <f t="shared" si="201"/>
        <v>41470</v>
      </c>
      <c r="B1409" s="73" t="s">
        <v>0</v>
      </c>
      <c r="C1409" s="73" t="s">
        <v>236</v>
      </c>
      <c r="D1409" s="73" t="s">
        <v>237</v>
      </c>
      <c r="E1409" s="73" t="s">
        <v>262</v>
      </c>
      <c r="F1409" s="73" t="s">
        <v>251</v>
      </c>
      <c r="G1409" s="73" t="s">
        <v>34</v>
      </c>
      <c r="H1409" t="s">
        <v>37</v>
      </c>
      <c r="I1409">
        <v>298</v>
      </c>
      <c r="J1409" s="43">
        <v>3543</v>
      </c>
      <c r="K1409" s="16">
        <v>0.35</v>
      </c>
      <c r="L1409" s="16">
        <f t="shared" si="193"/>
        <v>35.183714001986097</v>
      </c>
      <c r="M1409" s="16">
        <f t="shared" si="194"/>
        <v>0.95756756756756756</v>
      </c>
      <c r="N1409" s="44">
        <f t="shared" si="195"/>
        <v>104.3</v>
      </c>
      <c r="O1409" s="44">
        <f t="shared" si="196"/>
        <v>3647.3</v>
      </c>
      <c r="P1409" s="45">
        <f t="shared" si="202"/>
        <v>36.219463753723936</v>
      </c>
      <c r="Q1409" s="45">
        <f t="shared" si="197"/>
        <v>0.98575675675675678</v>
      </c>
      <c r="R1409" s="17"/>
      <c r="S1409" s="51">
        <f t="shared" si="203"/>
        <v>8.2201373187825268</v>
      </c>
    </row>
    <row r="1410" spans="1:19" x14ac:dyDescent="0.25">
      <c r="A1410" s="72">
        <f t="shared" si="201"/>
        <v>41470</v>
      </c>
      <c r="B1410" s="73" t="s">
        <v>0</v>
      </c>
      <c r="C1410" s="73" t="s">
        <v>359</v>
      </c>
      <c r="D1410" s="73" t="s">
        <v>235</v>
      </c>
      <c r="E1410" s="73" t="s">
        <v>263</v>
      </c>
      <c r="F1410" s="73" t="s">
        <v>264</v>
      </c>
      <c r="G1410" s="73" t="s">
        <v>34</v>
      </c>
      <c r="H1410" t="s">
        <v>37</v>
      </c>
      <c r="I1410">
        <v>1530</v>
      </c>
      <c r="J1410" s="43">
        <v>6244</v>
      </c>
      <c r="K1410" s="16">
        <v>0.35</v>
      </c>
      <c r="L1410" s="16">
        <f t="shared" ref="L1410:L1473" si="204">J1410/100.7</f>
        <v>62.005958291956304</v>
      </c>
      <c r="M1410" s="16">
        <f t="shared" ref="M1410:M1473" si="205">IF(B1410="corn",J1410/(111*2000/56),J1410/(111*2000/60))</f>
        <v>1.6875675675675677</v>
      </c>
      <c r="N1410" s="44">
        <f t="shared" ref="N1410:N1473" si="206">I1410*K1410</f>
        <v>535.5</v>
      </c>
      <c r="O1410" s="44">
        <f t="shared" ref="O1410:O1473" si="207">J1410+N1410</f>
        <v>6779.5</v>
      </c>
      <c r="P1410" s="45">
        <f t="shared" si="202"/>
        <v>67.323733862959287</v>
      </c>
      <c r="Q1410" s="45">
        <f t="shared" ref="Q1410:Q1473" si="208">IF(B1410="corn",O1410/(111*2000/56),O1410/(111*2000/60))</f>
        <v>1.8322972972972973</v>
      </c>
      <c r="S1410" s="51">
        <f t="shared" si="203"/>
        <v>2.8427966808755922</v>
      </c>
    </row>
    <row r="1411" spans="1:19" x14ac:dyDescent="0.25">
      <c r="A1411" s="72">
        <f t="shared" si="201"/>
        <v>41470</v>
      </c>
      <c r="B1411" s="73" t="s">
        <v>0</v>
      </c>
      <c r="C1411" s="73" t="s">
        <v>359</v>
      </c>
      <c r="D1411" s="73" t="s">
        <v>235</v>
      </c>
      <c r="E1411" s="73" t="s">
        <v>265</v>
      </c>
      <c r="F1411" s="73" t="s">
        <v>266</v>
      </c>
      <c r="G1411" s="73" t="s">
        <v>34</v>
      </c>
      <c r="H1411" t="s">
        <v>36</v>
      </c>
      <c r="I1411">
        <v>890</v>
      </c>
      <c r="J1411" s="43">
        <v>3808</v>
      </c>
      <c r="K1411" s="16">
        <v>0.36</v>
      </c>
      <c r="L1411" s="16">
        <f t="shared" si="204"/>
        <v>37.815292949354514</v>
      </c>
      <c r="M1411" s="16">
        <f t="shared" si="205"/>
        <v>1.0291891891891891</v>
      </c>
      <c r="N1411" s="44">
        <f t="shared" si="206"/>
        <v>320.39999999999998</v>
      </c>
      <c r="O1411" s="44">
        <f t="shared" si="207"/>
        <v>4128.3999999999996</v>
      </c>
      <c r="P1411" s="45">
        <f t="shared" si="202"/>
        <v>40.997020854021841</v>
      </c>
      <c r="Q1411" s="45">
        <f t="shared" si="208"/>
        <v>1.1157837837837836</v>
      </c>
      <c r="S1411" s="51">
        <f t="shared" si="203"/>
        <v>3.6453103032737522</v>
      </c>
    </row>
    <row r="1412" spans="1:19" x14ac:dyDescent="0.25">
      <c r="A1412" s="72">
        <f t="shared" si="201"/>
        <v>41470</v>
      </c>
      <c r="B1412" s="73" t="s">
        <v>0</v>
      </c>
      <c r="C1412" s="73" t="s">
        <v>238</v>
      </c>
      <c r="D1412" s="73" t="s">
        <v>239</v>
      </c>
      <c r="E1412" s="73" t="s">
        <v>267</v>
      </c>
      <c r="F1412" s="73" t="s">
        <v>241</v>
      </c>
      <c r="G1412" s="73" t="s">
        <v>34</v>
      </c>
      <c r="H1412" t="s">
        <v>37</v>
      </c>
      <c r="I1412">
        <v>1256</v>
      </c>
      <c r="J1412" s="43">
        <v>5824</v>
      </c>
      <c r="K1412" s="16">
        <v>0.35</v>
      </c>
      <c r="L1412" s="16">
        <f t="shared" si="204"/>
        <v>57.835153922542204</v>
      </c>
      <c r="M1412" s="16">
        <f t="shared" si="205"/>
        <v>1.574054054054054</v>
      </c>
      <c r="N1412" s="44">
        <f t="shared" si="206"/>
        <v>439.59999999999997</v>
      </c>
      <c r="O1412" s="44">
        <f t="shared" si="207"/>
        <v>6263.6</v>
      </c>
      <c r="P1412" s="45">
        <f t="shared" si="202"/>
        <v>62.200595829195635</v>
      </c>
      <c r="Q1412" s="45">
        <f t="shared" si="208"/>
        <v>1.692864864864865</v>
      </c>
      <c r="S1412" s="51">
        <f t="shared" si="203"/>
        <v>3.7411473205117174</v>
      </c>
    </row>
    <row r="1413" spans="1:19" x14ac:dyDescent="0.25">
      <c r="A1413" s="72">
        <f t="shared" si="201"/>
        <v>41470</v>
      </c>
      <c r="B1413" s="73" t="s">
        <v>0</v>
      </c>
      <c r="C1413" s="73" t="s">
        <v>358</v>
      </c>
      <c r="D1413" s="73" t="s">
        <v>235</v>
      </c>
      <c r="E1413" s="73" t="s">
        <v>267</v>
      </c>
      <c r="F1413" s="73" t="s">
        <v>241</v>
      </c>
      <c r="G1413" s="73" t="s">
        <v>34</v>
      </c>
      <c r="H1413" t="s">
        <v>36</v>
      </c>
      <c r="I1413">
        <v>975</v>
      </c>
      <c r="J1413" s="43">
        <v>4076</v>
      </c>
      <c r="K1413" s="16">
        <v>0.36</v>
      </c>
      <c r="L1413" s="16">
        <f t="shared" si="204"/>
        <v>40.476663356504467</v>
      </c>
      <c r="M1413" s="16">
        <f t="shared" si="205"/>
        <v>1.1016216216216217</v>
      </c>
      <c r="N1413" s="44">
        <f t="shared" si="206"/>
        <v>351</v>
      </c>
      <c r="O1413" s="44">
        <f t="shared" si="207"/>
        <v>4427</v>
      </c>
      <c r="P1413" s="45">
        <f t="shared" si="202"/>
        <v>43.962264150943398</v>
      </c>
      <c r="Q1413" s="45">
        <f t="shared" si="208"/>
        <v>1.1964864864864866</v>
      </c>
      <c r="S1413" s="51">
        <f t="shared" si="203"/>
        <v>3.3741973146526494</v>
      </c>
    </row>
    <row r="1414" spans="1:19" x14ac:dyDescent="0.25">
      <c r="A1414" s="72">
        <f t="shared" si="201"/>
        <v>41470</v>
      </c>
      <c r="B1414" s="73" t="s">
        <v>0</v>
      </c>
      <c r="C1414" s="73" t="s">
        <v>240</v>
      </c>
      <c r="D1414" s="73" t="s">
        <v>241</v>
      </c>
      <c r="E1414" s="73" t="s">
        <v>263</v>
      </c>
      <c r="F1414" s="73" t="s">
        <v>264</v>
      </c>
      <c r="G1414" s="73" t="s">
        <v>34</v>
      </c>
      <c r="H1414" t="s">
        <v>36</v>
      </c>
      <c r="I1414">
        <v>1357</v>
      </c>
      <c r="J1414" s="43">
        <v>4275</v>
      </c>
      <c r="K1414" s="16">
        <v>0.36</v>
      </c>
      <c r="L1414" s="16">
        <f t="shared" si="204"/>
        <v>42.452830188679243</v>
      </c>
      <c r="M1414" s="16">
        <f t="shared" si="205"/>
        <v>1.1554054054054055</v>
      </c>
      <c r="N1414" s="44">
        <f t="shared" si="206"/>
        <v>488.52</v>
      </c>
      <c r="O1414" s="44">
        <f t="shared" si="207"/>
        <v>4763.5200000000004</v>
      </c>
      <c r="P1414" s="45">
        <f t="shared" si="202"/>
        <v>47.304071499503479</v>
      </c>
      <c r="Q1414" s="45">
        <f t="shared" si="208"/>
        <v>1.2874378378378379</v>
      </c>
      <c r="S1414" s="51">
        <f t="shared" si="203"/>
        <v>2.9358250173954215</v>
      </c>
    </row>
    <row r="1415" spans="1:19" x14ac:dyDescent="0.25">
      <c r="A1415" s="72">
        <f t="shared" si="201"/>
        <v>41470</v>
      </c>
      <c r="B1415" s="73" t="s">
        <v>67</v>
      </c>
      <c r="C1415" s="73" t="s">
        <v>242</v>
      </c>
      <c r="D1415" s="73" t="s">
        <v>243</v>
      </c>
      <c r="E1415" s="73" t="s">
        <v>265</v>
      </c>
      <c r="F1415" s="73" t="s">
        <v>266</v>
      </c>
      <c r="G1415" s="73" t="s">
        <v>34</v>
      </c>
      <c r="H1415" t="s">
        <v>36</v>
      </c>
      <c r="I1415">
        <v>1006</v>
      </c>
      <c r="J1415" s="43">
        <v>3110</v>
      </c>
      <c r="K1415" s="16">
        <v>0.36</v>
      </c>
      <c r="L1415" s="16">
        <f t="shared" si="204"/>
        <v>30.883813306852034</v>
      </c>
      <c r="M1415" s="16">
        <f t="shared" si="205"/>
        <v>0.78450450450450449</v>
      </c>
      <c r="N1415" s="44">
        <f t="shared" si="206"/>
        <v>362.15999999999997</v>
      </c>
      <c r="O1415" s="44">
        <f t="shared" si="207"/>
        <v>3472.16</v>
      </c>
      <c r="P1415" s="45">
        <f t="shared" si="202"/>
        <v>34.480238331678251</v>
      </c>
      <c r="Q1415" s="45">
        <f t="shared" si="208"/>
        <v>0.87586018018018019</v>
      </c>
      <c r="S1415" s="51">
        <f t="shared" si="203"/>
        <v>43.461087146941658</v>
      </c>
    </row>
    <row r="1416" spans="1:19" x14ac:dyDescent="0.25">
      <c r="A1416" s="72">
        <f t="shared" si="201"/>
        <v>41470</v>
      </c>
      <c r="B1416" s="73" t="s">
        <v>67</v>
      </c>
      <c r="C1416" s="73" t="s">
        <v>244</v>
      </c>
      <c r="D1416" s="73" t="s">
        <v>245</v>
      </c>
      <c r="E1416" s="73" t="s">
        <v>268</v>
      </c>
      <c r="F1416" s="73" t="s">
        <v>269</v>
      </c>
      <c r="G1416" s="73" t="s">
        <v>34</v>
      </c>
      <c r="H1416" t="s">
        <v>38</v>
      </c>
      <c r="I1416">
        <v>866</v>
      </c>
      <c r="J1416" s="43">
        <v>4508</v>
      </c>
      <c r="K1416" s="16">
        <v>0.47</v>
      </c>
      <c r="L1416" s="16">
        <f t="shared" si="204"/>
        <v>44.766633565044685</v>
      </c>
      <c r="M1416" s="16">
        <f t="shared" si="205"/>
        <v>1.1371531531531531</v>
      </c>
      <c r="N1416" s="44">
        <f t="shared" si="206"/>
        <v>407.02</v>
      </c>
      <c r="O1416" s="44">
        <f t="shared" si="207"/>
        <v>4915.0200000000004</v>
      </c>
      <c r="P1416" s="45">
        <f t="shared" si="202"/>
        <v>48.808540218470711</v>
      </c>
      <c r="Q1416" s="45">
        <f t="shared" si="208"/>
        <v>1.2398248648648651</v>
      </c>
      <c r="S1416" s="51">
        <f t="shared" si="203"/>
        <v>2.0772585669782018</v>
      </c>
    </row>
    <row r="1417" spans="1:19" x14ac:dyDescent="0.25">
      <c r="A1417" s="72">
        <f t="shared" si="201"/>
        <v>41470</v>
      </c>
      <c r="B1417" s="73" t="s">
        <v>67</v>
      </c>
      <c r="C1417" s="73" t="s">
        <v>246</v>
      </c>
      <c r="D1417" s="73" t="s">
        <v>247</v>
      </c>
      <c r="E1417" s="73" t="s">
        <v>270</v>
      </c>
      <c r="F1417" s="73" t="s">
        <v>247</v>
      </c>
      <c r="G1417" s="73" t="s">
        <v>34</v>
      </c>
      <c r="H1417" t="s">
        <v>36</v>
      </c>
      <c r="I1417">
        <v>213</v>
      </c>
      <c r="J1417" s="43">
        <v>2006</v>
      </c>
      <c r="K1417" s="16">
        <v>0.36</v>
      </c>
      <c r="L1417" s="16">
        <f t="shared" si="204"/>
        <v>19.920556107249254</v>
      </c>
      <c r="M1417" s="16">
        <f t="shared" si="205"/>
        <v>0.50601801801801805</v>
      </c>
      <c r="N1417" s="44">
        <f t="shared" si="206"/>
        <v>76.679999999999993</v>
      </c>
      <c r="O1417" s="44">
        <f t="shared" si="207"/>
        <v>2082.6799999999998</v>
      </c>
      <c r="P1417" s="45">
        <f t="shared" si="202"/>
        <v>20.682025819265142</v>
      </c>
      <c r="Q1417" s="45">
        <f t="shared" si="208"/>
        <v>0.52536072072072071</v>
      </c>
      <c r="S1417" s="51">
        <f t="shared" si="203"/>
        <v>3.3618867063039071</v>
      </c>
    </row>
    <row r="1418" spans="1:19" x14ac:dyDescent="0.25">
      <c r="A1418" s="72">
        <f t="shared" si="201"/>
        <v>41470</v>
      </c>
      <c r="B1418" s="73" t="s">
        <v>67</v>
      </c>
      <c r="C1418" s="73" t="s">
        <v>248</v>
      </c>
      <c r="D1418" s="73" t="s">
        <v>249</v>
      </c>
      <c r="E1418" s="73" t="s">
        <v>271</v>
      </c>
      <c r="F1418" s="73" t="s">
        <v>272</v>
      </c>
      <c r="G1418" s="73" t="s">
        <v>34</v>
      </c>
      <c r="H1418" t="s">
        <v>38</v>
      </c>
      <c r="I1418">
        <v>650</v>
      </c>
      <c r="J1418" s="43">
        <v>3920</v>
      </c>
      <c r="K1418" s="16">
        <v>0.47</v>
      </c>
      <c r="L1418" s="16">
        <f t="shared" si="204"/>
        <v>38.927507447864947</v>
      </c>
      <c r="M1418" s="16">
        <f t="shared" si="205"/>
        <v>0.98882882882882883</v>
      </c>
      <c r="N1418" s="44">
        <f t="shared" si="206"/>
        <v>305.5</v>
      </c>
      <c r="O1418" s="44">
        <f t="shared" si="207"/>
        <v>4225.5</v>
      </c>
      <c r="P1418" s="45">
        <f t="shared" si="202"/>
        <v>41.961271102284009</v>
      </c>
      <c r="Q1418" s="45">
        <f t="shared" si="208"/>
        <v>1.0658918918918918</v>
      </c>
      <c r="S1418" s="51">
        <f t="shared" si="203"/>
        <v>1.917510853835025</v>
      </c>
    </row>
    <row r="1419" spans="1:19" x14ac:dyDescent="0.25">
      <c r="A1419" s="72">
        <f t="shared" si="201"/>
        <v>41470</v>
      </c>
      <c r="B1419" s="73" t="s">
        <v>67</v>
      </c>
      <c r="C1419" s="73" t="s">
        <v>248</v>
      </c>
      <c r="D1419" s="73" t="s">
        <v>249</v>
      </c>
      <c r="E1419" s="73" t="s">
        <v>273</v>
      </c>
      <c r="F1419" s="73" t="s">
        <v>274</v>
      </c>
      <c r="G1419" s="73" t="s">
        <v>34</v>
      </c>
      <c r="H1419" t="s">
        <v>38</v>
      </c>
      <c r="I1419">
        <v>417</v>
      </c>
      <c r="J1419" s="43">
        <v>3354</v>
      </c>
      <c r="K1419" s="16">
        <v>0.47</v>
      </c>
      <c r="L1419" s="16">
        <f t="shared" si="204"/>
        <v>33.306852035749749</v>
      </c>
      <c r="M1419" s="16">
        <f t="shared" si="205"/>
        <v>0.84605405405405409</v>
      </c>
      <c r="N1419" s="44">
        <f t="shared" si="206"/>
        <v>195.98999999999998</v>
      </c>
      <c r="O1419" s="44">
        <f t="shared" si="207"/>
        <v>3549.99</v>
      </c>
      <c r="P1419" s="45">
        <f t="shared" si="202"/>
        <v>35.253128103277056</v>
      </c>
      <c r="Q1419" s="45">
        <f t="shared" si="208"/>
        <v>0.89549297297297292</v>
      </c>
      <c r="S1419" s="51">
        <f t="shared" si="203"/>
        <v>1.96725549332184</v>
      </c>
    </row>
    <row r="1420" spans="1:19" x14ac:dyDescent="0.25">
      <c r="A1420" s="72">
        <f t="shared" si="201"/>
        <v>41470</v>
      </c>
      <c r="B1420" s="73" t="s">
        <v>67</v>
      </c>
      <c r="C1420" s="73" t="s">
        <v>246</v>
      </c>
      <c r="D1420" s="73" t="s">
        <v>247</v>
      </c>
      <c r="E1420" s="73" t="s">
        <v>275</v>
      </c>
      <c r="F1420" s="73" t="s">
        <v>276</v>
      </c>
      <c r="G1420" s="73" t="s">
        <v>34</v>
      </c>
      <c r="H1420" t="s">
        <v>36</v>
      </c>
      <c r="I1420">
        <v>626</v>
      </c>
      <c r="J1420" s="43">
        <v>3146</v>
      </c>
      <c r="K1420" s="16">
        <v>0.36</v>
      </c>
      <c r="L1420" s="16">
        <f t="shared" si="204"/>
        <v>31.241310824230386</v>
      </c>
      <c r="M1420" s="16">
        <f t="shared" si="205"/>
        <v>0.79358558558558556</v>
      </c>
      <c r="N1420" s="44">
        <f t="shared" si="206"/>
        <v>225.35999999999999</v>
      </c>
      <c r="O1420" s="44">
        <f t="shared" si="207"/>
        <v>3371.36</v>
      </c>
      <c r="P1420" s="45">
        <f t="shared" si="202"/>
        <v>33.479245283018869</v>
      </c>
      <c r="Q1420" s="45">
        <f t="shared" si="208"/>
        <v>0.85043315315315315</v>
      </c>
      <c r="S1420" s="51">
        <f t="shared" si="203"/>
        <v>1.7959587907774521</v>
      </c>
    </row>
    <row r="1421" spans="1:19" x14ac:dyDescent="0.25">
      <c r="A1421" s="72">
        <f t="shared" si="201"/>
        <v>41470</v>
      </c>
      <c r="B1421" s="73" t="s">
        <v>67</v>
      </c>
      <c r="C1421" s="73" t="s">
        <v>246</v>
      </c>
      <c r="D1421" s="73" t="s">
        <v>247</v>
      </c>
      <c r="E1421" s="73" t="s">
        <v>263</v>
      </c>
      <c r="F1421" s="73" t="s">
        <v>264</v>
      </c>
      <c r="G1421" s="73" t="s">
        <v>34</v>
      </c>
      <c r="H1421" t="s">
        <v>36</v>
      </c>
      <c r="I1421">
        <v>1823</v>
      </c>
      <c r="J1421" s="43">
        <v>5065</v>
      </c>
      <c r="K1421" s="16">
        <v>0.36</v>
      </c>
      <c r="L1421" s="16">
        <f t="shared" si="204"/>
        <v>50.297914597815293</v>
      </c>
      <c r="M1421" s="16">
        <f t="shared" si="205"/>
        <v>1.2776576576576577</v>
      </c>
      <c r="N1421" s="44">
        <f t="shared" si="206"/>
        <v>656.28</v>
      </c>
      <c r="O1421" s="44">
        <f t="shared" si="207"/>
        <v>5721.28</v>
      </c>
      <c r="P1421" s="45">
        <f t="shared" si="202"/>
        <v>56.81509433962264</v>
      </c>
      <c r="Q1421" s="45">
        <f t="shared" si="208"/>
        <v>1.4432057657657658</v>
      </c>
      <c r="S1421" s="51">
        <f t="shared" si="203"/>
        <v>0.7668544174266545</v>
      </c>
    </row>
    <row r="1422" spans="1:19" x14ac:dyDescent="0.25">
      <c r="A1422" s="72">
        <f t="shared" si="201"/>
        <v>41470</v>
      </c>
      <c r="B1422" s="73" t="s">
        <v>18</v>
      </c>
      <c r="C1422" s="73" t="s">
        <v>250</v>
      </c>
      <c r="D1422" s="73" t="s">
        <v>251</v>
      </c>
      <c r="E1422" s="73" t="s">
        <v>265</v>
      </c>
      <c r="F1422" s="73" t="s">
        <v>266</v>
      </c>
      <c r="G1422" s="73" t="s">
        <v>34</v>
      </c>
      <c r="H1422" t="s">
        <v>39</v>
      </c>
      <c r="I1422">
        <v>1295</v>
      </c>
      <c r="J1422" s="43">
        <v>3319</v>
      </c>
      <c r="K1422" s="16">
        <v>0.30480000000000002</v>
      </c>
      <c r="L1422" s="16">
        <f t="shared" si="204"/>
        <v>32.959285004965245</v>
      </c>
      <c r="M1422" s="16">
        <f t="shared" si="205"/>
        <v>0.89702702702702708</v>
      </c>
      <c r="N1422" s="44">
        <f t="shared" si="206"/>
        <v>394.71600000000001</v>
      </c>
      <c r="O1422" s="44">
        <f t="shared" si="207"/>
        <v>3713.7159999999999</v>
      </c>
      <c r="P1422" s="45">
        <f t="shared" si="202"/>
        <v>36.879006951340614</v>
      </c>
      <c r="Q1422" s="45">
        <f t="shared" si="208"/>
        <v>1.003707027027027</v>
      </c>
      <c r="S1422" s="51">
        <f t="shared" si="203"/>
        <v>0.75219954476273276</v>
      </c>
    </row>
    <row r="1423" spans="1:19" x14ac:dyDescent="0.25">
      <c r="A1423" s="72">
        <f t="shared" si="201"/>
        <v>41470</v>
      </c>
      <c r="B1423" s="73" t="s">
        <v>18</v>
      </c>
      <c r="C1423" s="73" t="s">
        <v>244</v>
      </c>
      <c r="D1423" s="73" t="s">
        <v>245</v>
      </c>
      <c r="E1423" s="73" t="s">
        <v>277</v>
      </c>
      <c r="F1423" s="73" t="s">
        <v>278</v>
      </c>
      <c r="G1423" s="73" t="s">
        <v>34</v>
      </c>
      <c r="H1423" t="s">
        <v>38</v>
      </c>
      <c r="I1423">
        <v>615</v>
      </c>
      <c r="J1423" s="43">
        <v>3575</v>
      </c>
      <c r="K1423" s="16">
        <v>0.47</v>
      </c>
      <c r="L1423" s="16">
        <f t="shared" si="204"/>
        <v>35.501489572989072</v>
      </c>
      <c r="M1423" s="16">
        <f t="shared" si="205"/>
        <v>0.96621621621621623</v>
      </c>
      <c r="N1423" s="44">
        <f t="shared" si="206"/>
        <v>289.05</v>
      </c>
      <c r="O1423" s="44">
        <f t="shared" si="207"/>
        <v>3864.05</v>
      </c>
      <c r="P1423" s="45">
        <f t="shared" si="202"/>
        <v>38.371896722939425</v>
      </c>
      <c r="Q1423" s="45">
        <f t="shared" si="208"/>
        <v>1.0443378378378378</v>
      </c>
      <c r="S1423" s="51">
        <f t="shared" si="203"/>
        <v>1.5652516756472723</v>
      </c>
    </row>
    <row r="1424" spans="1:19" x14ac:dyDescent="0.25">
      <c r="A1424" s="72">
        <f t="shared" si="201"/>
        <v>41470</v>
      </c>
      <c r="B1424" s="73" t="s">
        <v>18</v>
      </c>
      <c r="C1424" s="73" t="s">
        <v>248</v>
      </c>
      <c r="D1424" s="73" t="s">
        <v>249</v>
      </c>
      <c r="E1424" s="73" t="s">
        <v>268</v>
      </c>
      <c r="F1424" s="73" t="s">
        <v>269</v>
      </c>
      <c r="G1424" s="73" t="s">
        <v>34</v>
      </c>
      <c r="H1424" t="s">
        <v>38</v>
      </c>
      <c r="I1424">
        <v>872</v>
      </c>
      <c r="J1424" s="43">
        <v>4578</v>
      </c>
      <c r="K1424" s="16">
        <v>0.47</v>
      </c>
      <c r="L1424" s="16">
        <f t="shared" si="204"/>
        <v>45.4617676266137</v>
      </c>
      <c r="M1424" s="16">
        <f t="shared" si="205"/>
        <v>1.2372972972972973</v>
      </c>
      <c r="N1424" s="44">
        <f t="shared" si="206"/>
        <v>409.84</v>
      </c>
      <c r="O1424" s="44">
        <f t="shared" si="207"/>
        <v>4987.84</v>
      </c>
      <c r="P1424" s="45">
        <f t="shared" si="202"/>
        <v>49.531678252234357</v>
      </c>
      <c r="Q1424" s="45">
        <f t="shared" si="208"/>
        <v>1.348064864864865</v>
      </c>
      <c r="S1424" s="51">
        <f t="shared" si="203"/>
        <v>2.0216813254244181</v>
      </c>
    </row>
    <row r="1425" spans="1:19" x14ac:dyDescent="0.25">
      <c r="A1425" s="72">
        <f t="shared" si="201"/>
        <v>41470</v>
      </c>
      <c r="B1425" s="73" t="s">
        <v>18</v>
      </c>
      <c r="C1425" s="73" t="s">
        <v>248</v>
      </c>
      <c r="D1425" s="73" t="s">
        <v>249</v>
      </c>
      <c r="E1425" s="73" t="s">
        <v>277</v>
      </c>
      <c r="F1425" s="73" t="s">
        <v>278</v>
      </c>
      <c r="G1425" s="73" t="s">
        <v>34</v>
      </c>
      <c r="H1425" t="s">
        <v>38</v>
      </c>
      <c r="I1425">
        <v>417</v>
      </c>
      <c r="J1425" s="43">
        <v>3267</v>
      </c>
      <c r="K1425" s="16">
        <v>0.47</v>
      </c>
      <c r="L1425" s="16">
        <f t="shared" si="204"/>
        <v>32.442899702085398</v>
      </c>
      <c r="M1425" s="16">
        <f t="shared" si="205"/>
        <v>0.88297297297297295</v>
      </c>
      <c r="N1425" s="44">
        <f t="shared" si="206"/>
        <v>195.98999999999998</v>
      </c>
      <c r="O1425" s="44">
        <f t="shared" si="207"/>
        <v>3462.99</v>
      </c>
      <c r="P1425" s="45">
        <f t="shared" si="202"/>
        <v>34.389175769612706</v>
      </c>
      <c r="Q1425" s="45">
        <f t="shared" si="208"/>
        <v>0.93594324324324318</v>
      </c>
      <c r="S1425" s="51">
        <f t="shared" si="203"/>
        <v>1.9275938189845521</v>
      </c>
    </row>
    <row r="1426" spans="1:19" x14ac:dyDescent="0.25">
      <c r="A1426" s="72">
        <f t="shared" si="201"/>
        <v>41470</v>
      </c>
      <c r="B1426" s="73" t="s">
        <v>18</v>
      </c>
      <c r="C1426" s="73" t="s">
        <v>242</v>
      </c>
      <c r="D1426" s="73" t="s">
        <v>243</v>
      </c>
      <c r="E1426" s="73" t="s">
        <v>265</v>
      </c>
      <c r="F1426" s="73" t="s">
        <v>266</v>
      </c>
      <c r="G1426" s="73" t="s">
        <v>34</v>
      </c>
      <c r="H1426" t="s">
        <v>36</v>
      </c>
      <c r="I1426">
        <v>1006</v>
      </c>
      <c r="J1426" s="43">
        <v>3599</v>
      </c>
      <c r="K1426" s="16">
        <v>0.36</v>
      </c>
      <c r="L1426" s="16">
        <f t="shared" si="204"/>
        <v>35.73982125124131</v>
      </c>
      <c r="M1426" s="16">
        <f t="shared" si="205"/>
        <v>0.97270270270270265</v>
      </c>
      <c r="N1426" s="44">
        <f t="shared" si="206"/>
        <v>362.15999999999997</v>
      </c>
      <c r="O1426" s="44">
        <f t="shared" si="207"/>
        <v>3961.16</v>
      </c>
      <c r="P1426" s="45">
        <f t="shared" si="202"/>
        <v>39.336246276067527</v>
      </c>
      <c r="Q1426" s="45">
        <f t="shared" si="208"/>
        <v>1.0705837837837837</v>
      </c>
      <c r="S1426" s="51">
        <f t="shared" si="203"/>
        <v>5.2302166682605788</v>
      </c>
    </row>
    <row r="1427" spans="1:19" x14ac:dyDescent="0.25">
      <c r="A1427" s="72">
        <f t="shared" si="201"/>
        <v>41470</v>
      </c>
      <c r="B1427" s="73" t="s">
        <v>0</v>
      </c>
      <c r="C1427" s="73" t="s">
        <v>252</v>
      </c>
      <c r="D1427" s="73" t="s">
        <v>117</v>
      </c>
      <c r="E1427" s="73" t="s">
        <v>279</v>
      </c>
      <c r="F1427" s="73" t="s">
        <v>280</v>
      </c>
      <c r="G1427" s="73" t="s">
        <v>35</v>
      </c>
      <c r="H1427" t="s">
        <v>37</v>
      </c>
      <c r="I1427">
        <v>880</v>
      </c>
      <c r="J1427" s="43">
        <v>3580</v>
      </c>
      <c r="K1427" s="16">
        <v>0.35</v>
      </c>
      <c r="L1427" s="16">
        <f t="shared" si="204"/>
        <v>35.55114200595829</v>
      </c>
      <c r="M1427" s="16">
        <f t="shared" si="205"/>
        <v>0.96756756756756757</v>
      </c>
      <c r="N1427" s="44">
        <f t="shared" si="206"/>
        <v>308</v>
      </c>
      <c r="O1427" s="44">
        <f t="shared" si="207"/>
        <v>3888</v>
      </c>
      <c r="P1427" s="45">
        <f t="shared" si="202"/>
        <v>38.609731876861964</v>
      </c>
      <c r="Q1427" s="45">
        <f t="shared" si="208"/>
        <v>1.0508108108108107</v>
      </c>
      <c r="S1427" s="51">
        <f t="shared" si="203"/>
        <v>5.7498776043083399</v>
      </c>
    </row>
    <row r="1428" spans="1:19" x14ac:dyDescent="0.25">
      <c r="A1428" s="72">
        <f t="shared" si="201"/>
        <v>41470</v>
      </c>
      <c r="B1428" s="73" t="s">
        <v>0</v>
      </c>
      <c r="C1428" s="73" t="s">
        <v>359</v>
      </c>
      <c r="D1428" s="73" t="s">
        <v>235</v>
      </c>
      <c r="E1428" s="73" t="s">
        <v>267</v>
      </c>
      <c r="F1428" s="73" t="s">
        <v>241</v>
      </c>
      <c r="G1428" s="73" t="s">
        <v>35</v>
      </c>
      <c r="H1428" t="s">
        <v>37</v>
      </c>
      <c r="I1428">
        <v>685</v>
      </c>
      <c r="J1428" s="43">
        <v>3798</v>
      </c>
      <c r="K1428" s="16">
        <v>0.35</v>
      </c>
      <c r="L1428" s="16">
        <f t="shared" si="204"/>
        <v>37.715988083416086</v>
      </c>
      <c r="M1428" s="16">
        <f t="shared" si="205"/>
        <v>1.0264864864864864</v>
      </c>
      <c r="N1428" s="44">
        <f t="shared" si="206"/>
        <v>239.74999999999997</v>
      </c>
      <c r="O1428" s="44">
        <f t="shared" si="207"/>
        <v>4037.75</v>
      </c>
      <c r="P1428" s="45">
        <f t="shared" si="202"/>
        <v>40.096822244289967</v>
      </c>
      <c r="Q1428" s="45">
        <f t="shared" si="208"/>
        <v>1.0912837837837839</v>
      </c>
      <c r="S1428" s="51">
        <f t="shared" si="203"/>
        <v>3.8662876692947767</v>
      </c>
    </row>
    <row r="1429" spans="1:19" x14ac:dyDescent="0.25">
      <c r="A1429" s="72">
        <f t="shared" si="201"/>
        <v>41470</v>
      </c>
      <c r="B1429" s="73" t="s">
        <v>0</v>
      </c>
      <c r="C1429" s="73" t="s">
        <v>253</v>
      </c>
      <c r="D1429" s="73" t="s">
        <v>243</v>
      </c>
      <c r="E1429" s="73" t="s">
        <v>281</v>
      </c>
      <c r="F1429" s="73" t="s">
        <v>282</v>
      </c>
      <c r="G1429" s="73" t="s">
        <v>35</v>
      </c>
      <c r="H1429" t="s">
        <v>38</v>
      </c>
      <c r="I1429">
        <v>812</v>
      </c>
      <c r="J1429" s="43">
        <v>3771</v>
      </c>
      <c r="K1429" s="16">
        <v>0.47</v>
      </c>
      <c r="L1429" s="16">
        <f t="shared" si="204"/>
        <v>37.447864945382321</v>
      </c>
      <c r="M1429" s="16">
        <f t="shared" si="205"/>
        <v>1.0191891891891891</v>
      </c>
      <c r="N1429" s="44">
        <f t="shared" si="206"/>
        <v>381.64</v>
      </c>
      <c r="O1429" s="44">
        <f t="shared" si="207"/>
        <v>4152.6400000000003</v>
      </c>
      <c r="P1429" s="45">
        <f t="shared" si="202"/>
        <v>41.237735849056605</v>
      </c>
      <c r="Q1429" s="45">
        <f t="shared" si="208"/>
        <v>1.1223351351351352</v>
      </c>
      <c r="S1429" s="51">
        <f t="shared" si="203"/>
        <v>2.5090101209577886</v>
      </c>
    </row>
    <row r="1430" spans="1:19" x14ac:dyDescent="0.25">
      <c r="A1430" s="72">
        <f t="shared" si="201"/>
        <v>41470</v>
      </c>
      <c r="B1430" s="73" t="s">
        <v>0</v>
      </c>
      <c r="C1430" s="73" t="s">
        <v>236</v>
      </c>
      <c r="D1430" s="73" t="s">
        <v>237</v>
      </c>
      <c r="E1430" s="73" t="s">
        <v>279</v>
      </c>
      <c r="F1430" s="73" t="s">
        <v>280</v>
      </c>
      <c r="G1430" s="73" t="s">
        <v>35</v>
      </c>
      <c r="H1430" t="s">
        <v>37</v>
      </c>
      <c r="I1430">
        <v>1520</v>
      </c>
      <c r="J1430" s="43">
        <v>5061</v>
      </c>
      <c r="K1430" s="16">
        <v>0.35</v>
      </c>
      <c r="L1430" s="16">
        <f t="shared" si="204"/>
        <v>50.25819265143992</v>
      </c>
      <c r="M1430" s="16">
        <f t="shared" si="205"/>
        <v>1.3678378378378377</v>
      </c>
      <c r="N1430" s="44">
        <f t="shared" si="206"/>
        <v>532</v>
      </c>
      <c r="O1430" s="44">
        <f t="shared" si="207"/>
        <v>5593</v>
      </c>
      <c r="P1430" s="45">
        <f t="shared" si="202"/>
        <v>55.541211519364445</v>
      </c>
      <c r="Q1430" s="45">
        <f t="shared" si="208"/>
        <v>1.5116216216216216</v>
      </c>
      <c r="S1430" s="51">
        <f t="shared" si="203"/>
        <v>3.6815957289040524</v>
      </c>
    </row>
    <row r="1431" spans="1:19" x14ac:dyDescent="0.25">
      <c r="A1431" s="72">
        <f t="shared" si="201"/>
        <v>41470</v>
      </c>
      <c r="B1431" s="73" t="s">
        <v>0</v>
      </c>
      <c r="C1431" s="73" t="s">
        <v>236</v>
      </c>
      <c r="D1431" s="73" t="s">
        <v>237</v>
      </c>
      <c r="E1431" s="73" t="s">
        <v>267</v>
      </c>
      <c r="F1431" s="73" t="s">
        <v>241</v>
      </c>
      <c r="G1431" s="73" t="s">
        <v>35</v>
      </c>
      <c r="H1431" t="s">
        <v>37</v>
      </c>
      <c r="I1431">
        <v>1583</v>
      </c>
      <c r="J1431" s="43">
        <v>6082</v>
      </c>
      <c r="K1431" s="16">
        <v>0.35</v>
      </c>
      <c r="L1431" s="16">
        <f t="shared" si="204"/>
        <v>60.397219463753721</v>
      </c>
      <c r="M1431" s="16">
        <f t="shared" si="205"/>
        <v>1.6437837837837839</v>
      </c>
      <c r="N1431" s="44">
        <f t="shared" si="206"/>
        <v>554.04999999999995</v>
      </c>
      <c r="O1431" s="44">
        <f t="shared" si="207"/>
        <v>6636.05</v>
      </c>
      <c r="P1431" s="45">
        <f t="shared" si="202"/>
        <v>65.899205561072492</v>
      </c>
      <c r="Q1431" s="45">
        <f t="shared" si="208"/>
        <v>1.7935270270270272</v>
      </c>
      <c r="S1431" s="51">
        <f t="shared" si="203"/>
        <v>3.048895058938994</v>
      </c>
    </row>
    <row r="1432" spans="1:19" x14ac:dyDescent="0.25">
      <c r="A1432" s="72">
        <f t="shared" si="201"/>
        <v>41470</v>
      </c>
      <c r="B1432" s="73" t="s">
        <v>0</v>
      </c>
      <c r="C1432" s="73" t="s">
        <v>358</v>
      </c>
      <c r="D1432" s="73" t="s">
        <v>235</v>
      </c>
      <c r="E1432" s="73" t="s">
        <v>279</v>
      </c>
      <c r="F1432" s="73" t="s">
        <v>280</v>
      </c>
      <c r="G1432" s="73" t="s">
        <v>35</v>
      </c>
      <c r="H1432" t="s">
        <v>36</v>
      </c>
      <c r="I1432">
        <v>1599</v>
      </c>
      <c r="J1432" s="43">
        <v>5043</v>
      </c>
      <c r="K1432" s="16">
        <v>0.36</v>
      </c>
      <c r="L1432" s="16">
        <f t="shared" si="204"/>
        <v>50.079443892750746</v>
      </c>
      <c r="M1432" s="16">
        <f t="shared" si="205"/>
        <v>1.3629729729729729</v>
      </c>
      <c r="N1432" s="44">
        <f t="shared" si="206"/>
        <v>575.64</v>
      </c>
      <c r="O1432" s="44">
        <f t="shared" si="207"/>
        <v>5618.64</v>
      </c>
      <c r="P1432" s="45">
        <f t="shared" si="202"/>
        <v>55.795829195630589</v>
      </c>
      <c r="Q1432" s="45">
        <f t="shared" si="208"/>
        <v>1.5185513513513513</v>
      </c>
      <c r="S1432" s="51">
        <f t="shared" si="203"/>
        <v>2.3875559896640253</v>
      </c>
    </row>
    <row r="1433" spans="1:19" x14ac:dyDescent="0.25">
      <c r="A1433" s="72">
        <f t="shared" si="201"/>
        <v>41470</v>
      </c>
      <c r="B1433" s="73" t="s">
        <v>67</v>
      </c>
      <c r="C1433" s="73" t="s">
        <v>250</v>
      </c>
      <c r="D1433" s="73" t="s">
        <v>251</v>
      </c>
      <c r="E1433" s="73" t="s">
        <v>279</v>
      </c>
      <c r="F1433" s="73" t="s">
        <v>280</v>
      </c>
      <c r="G1433" s="73" t="s">
        <v>35</v>
      </c>
      <c r="H1433" t="s">
        <v>37</v>
      </c>
      <c r="I1433">
        <v>1851</v>
      </c>
      <c r="J1433" s="43">
        <v>4800</v>
      </c>
      <c r="K1433" s="16">
        <v>0.35</v>
      </c>
      <c r="L1433" s="16">
        <f t="shared" si="204"/>
        <v>47.666335650446868</v>
      </c>
      <c r="M1433" s="16">
        <f t="shared" si="205"/>
        <v>1.2108108108108109</v>
      </c>
      <c r="N1433" s="44">
        <f t="shared" si="206"/>
        <v>647.84999999999991</v>
      </c>
      <c r="O1433" s="44">
        <f t="shared" si="207"/>
        <v>5447.85</v>
      </c>
      <c r="P1433" s="45">
        <f t="shared" si="202"/>
        <v>54.099801390268127</v>
      </c>
      <c r="Q1433" s="45">
        <f t="shared" si="208"/>
        <v>1.3742324324324326</v>
      </c>
      <c r="S1433" s="51">
        <f t="shared" si="203"/>
        <v>-0.67494762865846214</v>
      </c>
    </row>
    <row r="1434" spans="1:19" x14ac:dyDescent="0.25">
      <c r="A1434" s="72">
        <f t="shared" si="201"/>
        <v>41470</v>
      </c>
      <c r="B1434" s="73" t="s">
        <v>67</v>
      </c>
      <c r="C1434" s="73" t="s">
        <v>238</v>
      </c>
      <c r="D1434" s="73" t="s">
        <v>239</v>
      </c>
      <c r="E1434" s="73" t="s">
        <v>283</v>
      </c>
      <c r="F1434" s="73" t="s">
        <v>284</v>
      </c>
      <c r="G1434" s="73" t="s">
        <v>35</v>
      </c>
      <c r="H1434" t="s">
        <v>37</v>
      </c>
      <c r="I1434">
        <v>1695</v>
      </c>
      <c r="J1434" s="43">
        <v>4760</v>
      </c>
      <c r="K1434" s="16">
        <v>0.35</v>
      </c>
      <c r="L1434" s="16">
        <f t="shared" si="204"/>
        <v>47.269116186693147</v>
      </c>
      <c r="M1434" s="16">
        <f t="shared" si="205"/>
        <v>1.2007207207207207</v>
      </c>
      <c r="N1434" s="44">
        <f t="shared" si="206"/>
        <v>593.25</v>
      </c>
      <c r="O1434" s="44">
        <f t="shared" si="207"/>
        <v>5353.25</v>
      </c>
      <c r="P1434" s="45">
        <f t="shared" ref="P1434:P1471" si="209">O1434/100.7</f>
        <v>53.160377358490564</v>
      </c>
      <c r="Q1434" s="45">
        <f t="shared" si="208"/>
        <v>1.3503693693693695</v>
      </c>
      <c r="S1434" s="51">
        <f t="shared" si="203"/>
        <v>-0.62927521973584755</v>
      </c>
    </row>
    <row r="1435" spans="1:19" x14ac:dyDescent="0.25">
      <c r="A1435" s="72">
        <f t="shared" si="201"/>
        <v>41470</v>
      </c>
      <c r="B1435" s="73" t="s">
        <v>67</v>
      </c>
      <c r="C1435" s="73" t="s">
        <v>242</v>
      </c>
      <c r="D1435" s="73" t="s">
        <v>243</v>
      </c>
      <c r="E1435" s="73" t="s">
        <v>265</v>
      </c>
      <c r="F1435" s="73" t="s">
        <v>266</v>
      </c>
      <c r="G1435" s="73" t="s">
        <v>35</v>
      </c>
      <c r="H1435" t="s">
        <v>36</v>
      </c>
      <c r="I1435">
        <v>1006</v>
      </c>
      <c r="J1435" s="43">
        <v>2929</v>
      </c>
      <c r="K1435" s="16">
        <v>0.36</v>
      </c>
      <c r="L1435" s="16">
        <f t="shared" si="204"/>
        <v>29.086395233366435</v>
      </c>
      <c r="M1435" s="16">
        <f t="shared" si="205"/>
        <v>0.73884684684684687</v>
      </c>
      <c r="N1435" s="44">
        <f t="shared" si="206"/>
        <v>362.15999999999997</v>
      </c>
      <c r="O1435" s="44">
        <f t="shared" si="207"/>
        <v>3291.16</v>
      </c>
      <c r="P1435" s="45">
        <f t="shared" si="209"/>
        <v>32.682820258192649</v>
      </c>
      <c r="Q1435" s="45">
        <f t="shared" si="208"/>
        <v>0.83020252252252247</v>
      </c>
      <c r="S1435" s="51">
        <f t="shared" si="203"/>
        <v>1.6015904768960976</v>
      </c>
    </row>
    <row r="1436" spans="1:19" x14ac:dyDescent="0.25">
      <c r="A1436" s="72">
        <f t="shared" si="201"/>
        <v>41470</v>
      </c>
      <c r="B1436" s="73" t="s">
        <v>67</v>
      </c>
      <c r="C1436" s="73" t="s">
        <v>254</v>
      </c>
      <c r="D1436" s="73" t="s">
        <v>255</v>
      </c>
      <c r="E1436" s="73" t="s">
        <v>267</v>
      </c>
      <c r="F1436" s="73" t="s">
        <v>241</v>
      </c>
      <c r="G1436" s="73" t="s">
        <v>35</v>
      </c>
      <c r="H1436" t="s">
        <v>37</v>
      </c>
      <c r="I1436">
        <v>988</v>
      </c>
      <c r="J1436" s="43">
        <v>3310</v>
      </c>
      <c r="K1436" s="16">
        <v>0.35</v>
      </c>
      <c r="L1436" s="16">
        <f t="shared" si="204"/>
        <v>32.869910625620655</v>
      </c>
      <c r="M1436" s="16">
        <f t="shared" si="205"/>
        <v>0.83495495495495498</v>
      </c>
      <c r="N1436" s="44">
        <f t="shared" si="206"/>
        <v>345.79999999999995</v>
      </c>
      <c r="O1436" s="44">
        <f t="shared" si="207"/>
        <v>3655.8</v>
      </c>
      <c r="P1436" s="45">
        <f t="shared" si="209"/>
        <v>36.303872889771597</v>
      </c>
      <c r="Q1436" s="45">
        <f t="shared" si="208"/>
        <v>0.92218378378378385</v>
      </c>
      <c r="S1436" s="51">
        <f t="shared" si="203"/>
        <v>-0.53760515404455145</v>
      </c>
    </row>
    <row r="1437" spans="1:19" x14ac:dyDescent="0.25">
      <c r="A1437" s="72">
        <f t="shared" si="201"/>
        <v>41470</v>
      </c>
      <c r="B1437" s="73" t="s">
        <v>67</v>
      </c>
      <c r="C1437" s="73" t="s">
        <v>246</v>
      </c>
      <c r="D1437" s="73" t="s">
        <v>247</v>
      </c>
      <c r="E1437" s="73" t="s">
        <v>240</v>
      </c>
      <c r="F1437" s="73" t="s">
        <v>241</v>
      </c>
      <c r="G1437" s="73" t="s">
        <v>35</v>
      </c>
      <c r="H1437" t="s">
        <v>36</v>
      </c>
      <c r="I1437">
        <v>787</v>
      </c>
      <c r="J1437" s="43">
        <v>3510</v>
      </c>
      <c r="K1437" s="16">
        <v>0.36</v>
      </c>
      <c r="L1437" s="16">
        <f t="shared" si="204"/>
        <v>34.856007944389276</v>
      </c>
      <c r="M1437" s="16">
        <f t="shared" si="205"/>
        <v>0.88540540540540547</v>
      </c>
      <c r="N1437" s="44">
        <f t="shared" si="206"/>
        <v>283.32</v>
      </c>
      <c r="O1437" s="44">
        <f t="shared" si="207"/>
        <v>3793.32</v>
      </c>
      <c r="P1437" s="45">
        <f t="shared" si="209"/>
        <v>37.669513406156902</v>
      </c>
      <c r="Q1437" s="45">
        <f t="shared" si="208"/>
        <v>0.95687351351351357</v>
      </c>
      <c r="S1437" s="51">
        <f t="shared" si="203"/>
        <v>1.7232224742964819</v>
      </c>
    </row>
    <row r="1438" spans="1:19" x14ac:dyDescent="0.25">
      <c r="A1438" s="72">
        <f t="shared" si="201"/>
        <v>41470</v>
      </c>
      <c r="B1438" s="73" t="s">
        <v>67</v>
      </c>
      <c r="C1438" s="73" t="s">
        <v>250</v>
      </c>
      <c r="D1438" s="73" t="s">
        <v>251</v>
      </c>
      <c r="E1438" s="73" t="s">
        <v>283</v>
      </c>
      <c r="F1438" s="73" t="s">
        <v>284</v>
      </c>
      <c r="G1438" s="73" t="s">
        <v>35</v>
      </c>
      <c r="H1438" t="s">
        <v>37</v>
      </c>
      <c r="I1438">
        <v>1836</v>
      </c>
      <c r="J1438" s="43">
        <v>4800</v>
      </c>
      <c r="K1438" s="16">
        <v>0.35</v>
      </c>
      <c r="L1438" s="16">
        <f t="shared" si="204"/>
        <v>47.666335650446868</v>
      </c>
      <c r="M1438" s="16">
        <f t="shared" si="205"/>
        <v>1.2108108108108109</v>
      </c>
      <c r="N1438" s="44">
        <f t="shared" si="206"/>
        <v>642.59999999999991</v>
      </c>
      <c r="O1438" s="44">
        <f t="shared" si="207"/>
        <v>5442.6</v>
      </c>
      <c r="P1438" s="45">
        <f t="shared" si="209"/>
        <v>54.047666335650447</v>
      </c>
      <c r="Q1438" s="45">
        <f t="shared" si="208"/>
        <v>1.3729081081081083</v>
      </c>
      <c r="S1438" s="51">
        <f t="shared" si="203"/>
        <v>-0.67015615076322366</v>
      </c>
    </row>
    <row r="1439" spans="1:19" x14ac:dyDescent="0.25">
      <c r="A1439" s="72">
        <f t="shared" si="201"/>
        <v>41470</v>
      </c>
      <c r="B1439" s="73" t="s">
        <v>67</v>
      </c>
      <c r="C1439" s="73" t="s">
        <v>256</v>
      </c>
      <c r="D1439" s="73" t="s">
        <v>247</v>
      </c>
      <c r="E1439" s="73" t="s">
        <v>285</v>
      </c>
      <c r="F1439" s="73" t="s">
        <v>264</v>
      </c>
      <c r="G1439" s="73" t="s">
        <v>35</v>
      </c>
      <c r="H1439" t="s">
        <v>37</v>
      </c>
      <c r="I1439">
        <v>1899</v>
      </c>
      <c r="J1439" s="43">
        <v>4200</v>
      </c>
      <c r="K1439" s="16">
        <v>0.35</v>
      </c>
      <c r="L1439" s="16">
        <f t="shared" si="204"/>
        <v>41.708043694141011</v>
      </c>
      <c r="M1439" s="16">
        <f t="shared" si="205"/>
        <v>1.0594594594594595</v>
      </c>
      <c r="N1439" s="44">
        <f t="shared" si="206"/>
        <v>664.65</v>
      </c>
      <c r="O1439" s="44">
        <f t="shared" si="207"/>
        <v>4864.6499999999996</v>
      </c>
      <c r="P1439" s="45">
        <f t="shared" si="209"/>
        <v>48.308341608738822</v>
      </c>
      <c r="Q1439" s="45">
        <f t="shared" si="208"/>
        <v>1.2271189189189189</v>
      </c>
      <c r="S1439" s="51">
        <f t="shared" si="203"/>
        <v>-0.77468623983454332</v>
      </c>
    </row>
    <row r="1440" spans="1:19" x14ac:dyDescent="0.25">
      <c r="A1440" s="72">
        <f t="shared" si="201"/>
        <v>41470</v>
      </c>
      <c r="B1440" s="73" t="s">
        <v>18</v>
      </c>
      <c r="C1440" s="73" t="s">
        <v>238</v>
      </c>
      <c r="D1440" s="73" t="s">
        <v>239</v>
      </c>
      <c r="E1440" s="73" t="s">
        <v>283</v>
      </c>
      <c r="F1440" s="73" t="s">
        <v>284</v>
      </c>
      <c r="G1440" s="73" t="s">
        <v>35</v>
      </c>
      <c r="H1440" t="s">
        <v>37</v>
      </c>
      <c r="I1440">
        <v>1695</v>
      </c>
      <c r="J1440" s="43">
        <v>5320</v>
      </c>
      <c r="K1440" s="16">
        <v>0.35</v>
      </c>
      <c r="L1440" s="16">
        <f t="shared" si="204"/>
        <v>52.830188679245282</v>
      </c>
      <c r="M1440" s="16">
        <f t="shared" si="205"/>
        <v>1.4378378378378378</v>
      </c>
      <c r="N1440" s="44">
        <f t="shared" si="206"/>
        <v>593.25</v>
      </c>
      <c r="O1440" s="44">
        <f t="shared" si="207"/>
        <v>5913.25</v>
      </c>
      <c r="P1440" s="45">
        <f t="shared" si="209"/>
        <v>58.721449851042699</v>
      </c>
      <c r="Q1440" s="45">
        <f t="shared" si="208"/>
        <v>1.5981756756756758</v>
      </c>
      <c r="S1440" s="51">
        <f t="shared" si="203"/>
        <v>4.3425707807275282</v>
      </c>
    </row>
    <row r="1441" spans="1:20" x14ac:dyDescent="0.25">
      <c r="A1441" s="72">
        <f t="shared" si="201"/>
        <v>41470</v>
      </c>
      <c r="B1441" s="73" t="s">
        <v>18</v>
      </c>
      <c r="C1441" s="73" t="s">
        <v>250</v>
      </c>
      <c r="D1441" s="73" t="s">
        <v>251</v>
      </c>
      <c r="E1441" s="73" t="s">
        <v>279</v>
      </c>
      <c r="F1441" s="73" t="s">
        <v>280</v>
      </c>
      <c r="G1441" s="73" t="s">
        <v>35</v>
      </c>
      <c r="H1441" t="s">
        <v>37</v>
      </c>
      <c r="I1441">
        <v>1851</v>
      </c>
      <c r="J1441" s="43">
        <v>5330</v>
      </c>
      <c r="K1441" s="16">
        <v>0.35</v>
      </c>
      <c r="L1441" s="16">
        <f t="shared" si="204"/>
        <v>52.929493545183711</v>
      </c>
      <c r="M1441" s="16">
        <f t="shared" si="205"/>
        <v>1.4405405405405405</v>
      </c>
      <c r="N1441" s="44">
        <f t="shared" si="206"/>
        <v>647.84999999999991</v>
      </c>
      <c r="O1441" s="44">
        <f t="shared" si="207"/>
        <v>5977.85</v>
      </c>
      <c r="P1441" s="45">
        <f t="shared" si="209"/>
        <v>59.362959285004969</v>
      </c>
      <c r="Q1441" s="45">
        <f t="shared" si="208"/>
        <v>1.6156351351351352</v>
      </c>
      <c r="S1441" s="51">
        <f t="shared" si="203"/>
        <v>4.6016794782733461</v>
      </c>
    </row>
    <row r="1442" spans="1:20" x14ac:dyDescent="0.25">
      <c r="A1442" s="72">
        <f t="shared" si="201"/>
        <v>41470</v>
      </c>
      <c r="B1442" s="73" t="s">
        <v>18</v>
      </c>
      <c r="C1442" s="73" t="s">
        <v>257</v>
      </c>
      <c r="D1442" s="73" t="s">
        <v>237</v>
      </c>
      <c r="E1442" s="73" t="s">
        <v>283</v>
      </c>
      <c r="F1442" s="73" t="s">
        <v>284</v>
      </c>
      <c r="G1442" s="73" t="s">
        <v>35</v>
      </c>
      <c r="H1442" t="s">
        <v>37</v>
      </c>
      <c r="I1442">
        <v>1507</v>
      </c>
      <c r="J1442" s="43">
        <v>5230</v>
      </c>
      <c r="K1442" s="16">
        <v>0.35</v>
      </c>
      <c r="L1442" s="16">
        <f t="shared" si="204"/>
        <v>51.936444885799403</v>
      </c>
      <c r="M1442" s="16">
        <f t="shared" si="205"/>
        <v>1.4135135135135135</v>
      </c>
      <c r="N1442" s="44">
        <f t="shared" si="206"/>
        <v>527.44999999999993</v>
      </c>
      <c r="O1442" s="44">
        <f t="shared" si="207"/>
        <v>5757.45</v>
      </c>
      <c r="P1442" s="45">
        <f t="shared" si="209"/>
        <v>57.174280039721943</v>
      </c>
      <c r="Q1442" s="45">
        <f t="shared" si="208"/>
        <v>1.5560675675675675</v>
      </c>
      <c r="S1442" s="51">
        <f t="shared" si="203"/>
        <v>4.9176414418715675</v>
      </c>
    </row>
    <row r="1443" spans="1:20" x14ac:dyDescent="0.25">
      <c r="A1443" s="72">
        <f t="shared" si="201"/>
        <v>41470</v>
      </c>
      <c r="B1443" s="73" t="s">
        <v>18</v>
      </c>
      <c r="C1443" s="73" t="s">
        <v>256</v>
      </c>
      <c r="D1443" s="73" t="s">
        <v>247</v>
      </c>
      <c r="E1443" s="73" t="s">
        <v>265</v>
      </c>
      <c r="F1443" s="73" t="s">
        <v>266</v>
      </c>
      <c r="G1443" s="73" t="s">
        <v>35</v>
      </c>
      <c r="H1443" t="s">
        <v>36</v>
      </c>
      <c r="I1443">
        <v>1160</v>
      </c>
      <c r="J1443" s="43">
        <v>3950</v>
      </c>
      <c r="K1443" s="16">
        <v>0.36</v>
      </c>
      <c r="L1443" s="16">
        <f t="shared" si="204"/>
        <v>39.22542204568024</v>
      </c>
      <c r="M1443" s="16">
        <f t="shared" si="205"/>
        <v>1.0675675675675675</v>
      </c>
      <c r="N1443" s="44">
        <f t="shared" si="206"/>
        <v>417.59999999999997</v>
      </c>
      <c r="O1443" s="44">
        <f t="shared" si="207"/>
        <v>4367.6000000000004</v>
      </c>
      <c r="P1443" s="45">
        <f t="shared" si="209"/>
        <v>43.372393247269116</v>
      </c>
      <c r="Q1443" s="45">
        <f t="shared" si="208"/>
        <v>1.1804324324324325</v>
      </c>
      <c r="S1443" s="51">
        <f t="shared" si="203"/>
        <v>5.2230895249108622</v>
      </c>
    </row>
    <row r="1444" spans="1:20" x14ac:dyDescent="0.25">
      <c r="A1444" s="72">
        <f t="shared" si="201"/>
        <v>41470</v>
      </c>
      <c r="B1444" s="73" t="s">
        <v>18</v>
      </c>
      <c r="C1444" s="73" t="s">
        <v>244</v>
      </c>
      <c r="D1444" s="73" t="s">
        <v>245</v>
      </c>
      <c r="E1444" s="73" t="s">
        <v>277</v>
      </c>
      <c r="F1444" s="73" t="s">
        <v>278</v>
      </c>
      <c r="G1444" s="73" t="s">
        <v>35</v>
      </c>
      <c r="H1444" t="s">
        <v>38</v>
      </c>
      <c r="I1444">
        <v>615</v>
      </c>
      <c r="J1444" s="43">
        <v>2750</v>
      </c>
      <c r="K1444" s="16">
        <v>0.47</v>
      </c>
      <c r="L1444" s="16">
        <f t="shared" si="204"/>
        <v>27.308838133068519</v>
      </c>
      <c r="M1444" s="16">
        <f t="shared" si="205"/>
        <v>0.7432432432432432</v>
      </c>
      <c r="N1444" s="44">
        <f t="shared" si="206"/>
        <v>289.05</v>
      </c>
      <c r="O1444" s="44">
        <f t="shared" si="207"/>
        <v>3039.05</v>
      </c>
      <c r="P1444" s="45">
        <f t="shared" si="209"/>
        <v>30.179245283018869</v>
      </c>
      <c r="Q1444" s="45">
        <f t="shared" si="208"/>
        <v>0.82136486486486493</v>
      </c>
      <c r="S1444" s="51">
        <f t="shared" si="203"/>
        <v>1.998657492867939</v>
      </c>
    </row>
    <row r="1445" spans="1:20" x14ac:dyDescent="0.25">
      <c r="A1445" s="74">
        <f t="shared" si="201"/>
        <v>41470</v>
      </c>
      <c r="B1445" s="75" t="s">
        <v>18</v>
      </c>
      <c r="C1445" s="75" t="s">
        <v>258</v>
      </c>
      <c r="D1445" s="75" t="s">
        <v>255</v>
      </c>
      <c r="E1445" s="75" t="s">
        <v>279</v>
      </c>
      <c r="F1445" s="75" t="s">
        <v>280</v>
      </c>
      <c r="G1445" s="75" t="s">
        <v>35</v>
      </c>
      <c r="H1445" s="76" t="s">
        <v>36</v>
      </c>
      <c r="I1445" s="76">
        <v>1637</v>
      </c>
      <c r="J1445" s="46">
        <v>4960</v>
      </c>
      <c r="K1445" s="78">
        <v>0.36</v>
      </c>
      <c r="L1445" s="78">
        <f t="shared" si="204"/>
        <v>49.255213505461768</v>
      </c>
      <c r="M1445" s="78">
        <f t="shared" si="205"/>
        <v>1.3405405405405406</v>
      </c>
      <c r="N1445" s="47">
        <f t="shared" si="206"/>
        <v>589.31999999999994</v>
      </c>
      <c r="O1445" s="47">
        <f t="shared" si="207"/>
        <v>5549.32</v>
      </c>
      <c r="P1445" s="48">
        <f t="shared" si="209"/>
        <v>55.107447864945378</v>
      </c>
      <c r="Q1445" s="48">
        <f t="shared" si="208"/>
        <v>1.4998162162162161</v>
      </c>
      <c r="R1445" s="76"/>
      <c r="S1445" s="53">
        <f t="shared" si="203"/>
        <v>3.8797767153494922</v>
      </c>
      <c r="T1445" s="76"/>
    </row>
    <row r="1446" spans="1:20" x14ac:dyDescent="0.25">
      <c r="A1446" s="72">
        <f t="shared" si="201"/>
        <v>41501</v>
      </c>
      <c r="B1446" s="73" t="s">
        <v>0</v>
      </c>
      <c r="C1446" s="73" t="s">
        <v>359</v>
      </c>
      <c r="D1446" s="73" t="s">
        <v>235</v>
      </c>
      <c r="E1446" s="73" t="s">
        <v>260</v>
      </c>
      <c r="F1446" s="73" t="s">
        <v>261</v>
      </c>
      <c r="G1446" s="73" t="s">
        <v>34</v>
      </c>
      <c r="H1446" t="s">
        <v>36</v>
      </c>
      <c r="I1446">
        <v>506</v>
      </c>
      <c r="J1446" s="43">
        <v>3191</v>
      </c>
      <c r="K1446" s="16">
        <v>0.35</v>
      </c>
      <c r="L1446" s="16">
        <f t="shared" si="204"/>
        <v>31.688182720953325</v>
      </c>
      <c r="M1446" s="16">
        <f t="shared" si="205"/>
        <v>0.86243243243243239</v>
      </c>
      <c r="N1446" s="44">
        <f t="shared" si="206"/>
        <v>177.1</v>
      </c>
      <c r="O1446" s="44">
        <f t="shared" si="207"/>
        <v>3368.1</v>
      </c>
      <c r="P1446" s="45">
        <f t="shared" si="209"/>
        <v>33.446871896722939</v>
      </c>
      <c r="Q1446" s="45">
        <f t="shared" si="208"/>
        <v>0.91029729729729725</v>
      </c>
      <c r="R1446" s="17"/>
      <c r="S1446" s="51">
        <f t="shared" ref="S1446:S1509" si="210">((O1446/O990)-1)*100</f>
        <v>1.569944874006346</v>
      </c>
    </row>
    <row r="1447" spans="1:20" x14ac:dyDescent="0.25">
      <c r="A1447" s="72">
        <f t="shared" si="201"/>
        <v>41501</v>
      </c>
      <c r="B1447" s="73" t="s">
        <v>0</v>
      </c>
      <c r="C1447" s="73" t="s">
        <v>236</v>
      </c>
      <c r="D1447" s="73" t="s">
        <v>237</v>
      </c>
      <c r="E1447" s="73" t="s">
        <v>262</v>
      </c>
      <c r="F1447" s="73" t="s">
        <v>251</v>
      </c>
      <c r="G1447" s="73" t="s">
        <v>34</v>
      </c>
      <c r="H1447" t="s">
        <v>37</v>
      </c>
      <c r="I1447">
        <v>298</v>
      </c>
      <c r="J1447" s="43">
        <v>3707</v>
      </c>
      <c r="K1447" s="16">
        <v>0.34</v>
      </c>
      <c r="L1447" s="16">
        <f t="shared" si="204"/>
        <v>36.812313803376362</v>
      </c>
      <c r="M1447" s="16">
        <f t="shared" si="205"/>
        <v>1.001891891891892</v>
      </c>
      <c r="N1447" s="44">
        <f t="shared" si="206"/>
        <v>101.32000000000001</v>
      </c>
      <c r="O1447" s="44">
        <f t="shared" si="207"/>
        <v>3808.32</v>
      </c>
      <c r="P1447" s="45">
        <f t="shared" si="209"/>
        <v>37.818470705064549</v>
      </c>
      <c r="Q1447" s="45">
        <f t="shared" si="208"/>
        <v>1.0292756756756758</v>
      </c>
      <c r="R1447" s="17"/>
      <c r="S1447" s="51">
        <f t="shared" si="210"/>
        <v>7.5687218248991606</v>
      </c>
    </row>
    <row r="1448" spans="1:20" x14ac:dyDescent="0.25">
      <c r="A1448" s="72">
        <f t="shared" si="201"/>
        <v>41501</v>
      </c>
      <c r="B1448" s="73" t="s">
        <v>0</v>
      </c>
      <c r="C1448" s="73" t="s">
        <v>359</v>
      </c>
      <c r="D1448" s="73" t="s">
        <v>235</v>
      </c>
      <c r="E1448" s="73" t="s">
        <v>263</v>
      </c>
      <c r="F1448" s="73" t="s">
        <v>264</v>
      </c>
      <c r="G1448" s="73" t="s">
        <v>34</v>
      </c>
      <c r="H1448" t="s">
        <v>37</v>
      </c>
      <c r="I1448">
        <v>1530</v>
      </c>
      <c r="J1448" s="43">
        <v>6244</v>
      </c>
      <c r="K1448" s="16">
        <v>0.34</v>
      </c>
      <c r="L1448" s="16">
        <f t="shared" si="204"/>
        <v>62.005958291956304</v>
      </c>
      <c r="M1448" s="16">
        <f t="shared" si="205"/>
        <v>1.6875675675675677</v>
      </c>
      <c r="N1448" s="44">
        <f t="shared" si="206"/>
        <v>520.20000000000005</v>
      </c>
      <c r="O1448" s="44">
        <f t="shared" si="207"/>
        <v>6764.2</v>
      </c>
      <c r="P1448" s="45">
        <f t="shared" si="209"/>
        <v>67.171797418073481</v>
      </c>
      <c r="Q1448" s="45">
        <f t="shared" si="208"/>
        <v>1.8281621621621622</v>
      </c>
      <c r="S1448" s="51">
        <f t="shared" si="210"/>
        <v>3.8154582847320206</v>
      </c>
    </row>
    <row r="1449" spans="1:20" x14ac:dyDescent="0.25">
      <c r="A1449" s="72">
        <f t="shared" ref="A1449:A1512" si="211">IF(B1449&lt;&gt;"", DATE(2010, ROUNDUP((ROW(A1449)-1)*(1/38), 0)+5, 15), "")</f>
        <v>41501</v>
      </c>
      <c r="B1449" s="73" t="s">
        <v>0</v>
      </c>
      <c r="C1449" s="73" t="s">
        <v>359</v>
      </c>
      <c r="D1449" s="73" t="s">
        <v>235</v>
      </c>
      <c r="E1449" s="73" t="s">
        <v>265</v>
      </c>
      <c r="F1449" s="73" t="s">
        <v>266</v>
      </c>
      <c r="G1449" s="73" t="s">
        <v>34</v>
      </c>
      <c r="H1449" t="s">
        <v>36</v>
      </c>
      <c r="I1449">
        <v>890</v>
      </c>
      <c r="J1449" s="43">
        <v>3808</v>
      </c>
      <c r="K1449" s="16">
        <v>0.35</v>
      </c>
      <c r="L1449" s="16">
        <f t="shared" si="204"/>
        <v>37.815292949354514</v>
      </c>
      <c r="M1449" s="16">
        <f t="shared" si="205"/>
        <v>1.0291891891891891</v>
      </c>
      <c r="N1449" s="44">
        <f t="shared" si="206"/>
        <v>311.5</v>
      </c>
      <c r="O1449" s="44">
        <f t="shared" si="207"/>
        <v>4119.5</v>
      </c>
      <c r="P1449" s="45">
        <f t="shared" si="209"/>
        <v>40.908639523336639</v>
      </c>
      <c r="Q1449" s="45">
        <f t="shared" si="208"/>
        <v>1.1133783783783784</v>
      </c>
      <c r="S1449" s="51">
        <f t="shared" si="210"/>
        <v>4.3545445333873722</v>
      </c>
    </row>
    <row r="1450" spans="1:20" x14ac:dyDescent="0.25">
      <c r="A1450" s="72">
        <f t="shared" si="211"/>
        <v>41501</v>
      </c>
      <c r="B1450" s="73" t="s">
        <v>0</v>
      </c>
      <c r="C1450" s="73" t="s">
        <v>238</v>
      </c>
      <c r="D1450" s="73" t="s">
        <v>239</v>
      </c>
      <c r="E1450" s="73" t="s">
        <v>267</v>
      </c>
      <c r="F1450" s="73" t="s">
        <v>241</v>
      </c>
      <c r="G1450" s="73" t="s">
        <v>34</v>
      </c>
      <c r="H1450" t="s">
        <v>37</v>
      </c>
      <c r="I1450">
        <v>1256</v>
      </c>
      <c r="J1450" s="43">
        <v>5824</v>
      </c>
      <c r="K1450" s="16">
        <v>0.34</v>
      </c>
      <c r="L1450" s="16">
        <f t="shared" si="204"/>
        <v>57.835153922542204</v>
      </c>
      <c r="M1450" s="16">
        <f t="shared" si="205"/>
        <v>1.574054054054054</v>
      </c>
      <c r="N1450" s="44">
        <f t="shared" si="206"/>
        <v>427.04</v>
      </c>
      <c r="O1450" s="44">
        <f t="shared" si="207"/>
        <v>6251.04</v>
      </c>
      <c r="P1450" s="45">
        <f t="shared" si="209"/>
        <v>62.075868917576962</v>
      </c>
      <c r="Q1450" s="45">
        <f t="shared" si="208"/>
        <v>1.6894702702702702</v>
      </c>
      <c r="S1450" s="51">
        <f t="shared" si="210"/>
        <v>4.6213171055009994</v>
      </c>
    </row>
    <row r="1451" spans="1:20" x14ac:dyDescent="0.25">
      <c r="A1451" s="72">
        <f t="shared" si="211"/>
        <v>41501</v>
      </c>
      <c r="B1451" s="73" t="s">
        <v>0</v>
      </c>
      <c r="C1451" s="73" t="s">
        <v>358</v>
      </c>
      <c r="D1451" s="73" t="s">
        <v>235</v>
      </c>
      <c r="E1451" s="73" t="s">
        <v>267</v>
      </c>
      <c r="F1451" s="73" t="s">
        <v>241</v>
      </c>
      <c r="G1451" s="73" t="s">
        <v>34</v>
      </c>
      <c r="H1451" t="s">
        <v>36</v>
      </c>
      <c r="I1451">
        <v>975</v>
      </c>
      <c r="J1451" s="43">
        <v>4076</v>
      </c>
      <c r="K1451" s="16">
        <v>0.35</v>
      </c>
      <c r="L1451" s="16">
        <f t="shared" si="204"/>
        <v>40.476663356504467</v>
      </c>
      <c r="M1451" s="16">
        <f t="shared" si="205"/>
        <v>1.1016216216216217</v>
      </c>
      <c r="N1451" s="44">
        <f t="shared" si="206"/>
        <v>341.25</v>
      </c>
      <c r="O1451" s="44">
        <f t="shared" si="207"/>
        <v>4417.25</v>
      </c>
      <c r="P1451" s="45">
        <f t="shared" si="209"/>
        <v>43.865441906653423</v>
      </c>
      <c r="Q1451" s="45">
        <f t="shared" si="208"/>
        <v>1.1938513513513513</v>
      </c>
      <c r="S1451" s="51">
        <f t="shared" si="210"/>
        <v>4.0944974667137979</v>
      </c>
    </row>
    <row r="1452" spans="1:20" x14ac:dyDescent="0.25">
      <c r="A1452" s="72">
        <f t="shared" si="211"/>
        <v>41501</v>
      </c>
      <c r="B1452" s="73" t="s">
        <v>0</v>
      </c>
      <c r="C1452" s="73" t="s">
        <v>240</v>
      </c>
      <c r="D1452" s="73" t="s">
        <v>241</v>
      </c>
      <c r="E1452" s="73" t="s">
        <v>263</v>
      </c>
      <c r="F1452" s="73" t="s">
        <v>264</v>
      </c>
      <c r="G1452" s="73" t="s">
        <v>34</v>
      </c>
      <c r="H1452" t="s">
        <v>36</v>
      </c>
      <c r="I1452">
        <v>1357</v>
      </c>
      <c r="J1452" s="43">
        <v>4275</v>
      </c>
      <c r="K1452" s="16">
        <v>0.35</v>
      </c>
      <c r="L1452" s="16">
        <f t="shared" si="204"/>
        <v>42.452830188679243</v>
      </c>
      <c r="M1452" s="16">
        <f t="shared" si="205"/>
        <v>1.1554054054054055</v>
      </c>
      <c r="N1452" s="44">
        <f t="shared" si="206"/>
        <v>474.95</v>
      </c>
      <c r="O1452" s="44">
        <f t="shared" si="207"/>
        <v>4749.95</v>
      </c>
      <c r="P1452" s="45">
        <f t="shared" si="209"/>
        <v>47.16931479642502</v>
      </c>
      <c r="Q1452" s="45">
        <f t="shared" si="208"/>
        <v>1.2837702702702702</v>
      </c>
      <c r="S1452" s="51">
        <f t="shared" si="210"/>
        <v>3.8608206621798313</v>
      </c>
    </row>
    <row r="1453" spans="1:20" x14ac:dyDescent="0.25">
      <c r="A1453" s="72">
        <f t="shared" si="211"/>
        <v>41501</v>
      </c>
      <c r="B1453" s="73" t="s">
        <v>67</v>
      </c>
      <c r="C1453" s="73" t="s">
        <v>242</v>
      </c>
      <c r="D1453" s="73" t="s">
        <v>243</v>
      </c>
      <c r="E1453" s="73" t="s">
        <v>265</v>
      </c>
      <c r="F1453" s="73" t="s">
        <v>266</v>
      </c>
      <c r="G1453" s="73" t="s">
        <v>34</v>
      </c>
      <c r="H1453" t="s">
        <v>36</v>
      </c>
      <c r="I1453">
        <v>1006</v>
      </c>
      <c r="J1453" s="43">
        <v>3110</v>
      </c>
      <c r="K1453" s="16">
        <v>0.35</v>
      </c>
      <c r="L1453" s="16">
        <f t="shared" si="204"/>
        <v>30.883813306852034</v>
      </c>
      <c r="M1453" s="16">
        <f t="shared" si="205"/>
        <v>0.78450450450450449</v>
      </c>
      <c r="N1453" s="44">
        <f t="shared" si="206"/>
        <v>352.09999999999997</v>
      </c>
      <c r="O1453" s="44">
        <f t="shared" si="207"/>
        <v>3462.1</v>
      </c>
      <c r="P1453" s="45">
        <f t="shared" si="209"/>
        <v>34.380337636544191</v>
      </c>
      <c r="Q1453" s="45">
        <f t="shared" si="208"/>
        <v>0.87332252252252252</v>
      </c>
      <c r="S1453" s="51">
        <f t="shared" si="210"/>
        <v>2.4277819197406014</v>
      </c>
    </row>
    <row r="1454" spans="1:20" x14ac:dyDescent="0.25">
      <c r="A1454" s="72">
        <f t="shared" si="211"/>
        <v>41501</v>
      </c>
      <c r="B1454" s="73" t="s">
        <v>67</v>
      </c>
      <c r="C1454" s="73" t="s">
        <v>244</v>
      </c>
      <c r="D1454" s="73" t="s">
        <v>245</v>
      </c>
      <c r="E1454" s="73" t="s">
        <v>268</v>
      </c>
      <c r="F1454" s="73" t="s">
        <v>269</v>
      </c>
      <c r="G1454" s="73" t="s">
        <v>34</v>
      </c>
      <c r="H1454" t="s">
        <v>38</v>
      </c>
      <c r="I1454">
        <v>866</v>
      </c>
      <c r="J1454" s="43">
        <v>4508</v>
      </c>
      <c r="K1454" s="16">
        <v>0.47</v>
      </c>
      <c r="L1454" s="16">
        <f t="shared" si="204"/>
        <v>44.766633565044685</v>
      </c>
      <c r="M1454" s="16">
        <f t="shared" si="205"/>
        <v>1.1371531531531531</v>
      </c>
      <c r="N1454" s="44">
        <f t="shared" si="206"/>
        <v>407.02</v>
      </c>
      <c r="O1454" s="44">
        <f t="shared" si="207"/>
        <v>4915.0200000000004</v>
      </c>
      <c r="P1454" s="45">
        <f t="shared" si="209"/>
        <v>48.808540218470711</v>
      </c>
      <c r="Q1454" s="45">
        <f t="shared" si="208"/>
        <v>1.2398248648648651</v>
      </c>
      <c r="S1454" s="51">
        <f t="shared" si="210"/>
        <v>3.1908193086768177</v>
      </c>
    </row>
    <row r="1455" spans="1:20" x14ac:dyDescent="0.25">
      <c r="A1455" s="72">
        <f t="shared" si="211"/>
        <v>41501</v>
      </c>
      <c r="B1455" s="73" t="s">
        <v>67</v>
      </c>
      <c r="C1455" s="73" t="s">
        <v>246</v>
      </c>
      <c r="D1455" s="73" t="s">
        <v>247</v>
      </c>
      <c r="E1455" s="73" t="s">
        <v>270</v>
      </c>
      <c r="F1455" s="73" t="s">
        <v>247</v>
      </c>
      <c r="G1455" s="73" t="s">
        <v>34</v>
      </c>
      <c r="H1455" t="s">
        <v>36</v>
      </c>
      <c r="I1455">
        <v>213</v>
      </c>
      <c r="J1455" s="43">
        <v>2006</v>
      </c>
      <c r="K1455" s="16">
        <v>0.35</v>
      </c>
      <c r="L1455" s="16">
        <f t="shared" si="204"/>
        <v>19.920556107249254</v>
      </c>
      <c r="M1455" s="16">
        <f t="shared" si="205"/>
        <v>0.50601801801801805</v>
      </c>
      <c r="N1455" s="44">
        <f t="shared" si="206"/>
        <v>74.55</v>
      </c>
      <c r="O1455" s="44">
        <f t="shared" si="207"/>
        <v>2080.5500000000002</v>
      </c>
      <c r="P1455" s="45">
        <f t="shared" si="209"/>
        <v>20.660873882820258</v>
      </c>
      <c r="Q1455" s="45">
        <f t="shared" si="208"/>
        <v>0.52482342342342347</v>
      </c>
      <c r="S1455" s="51">
        <f t="shared" si="210"/>
        <v>3.6946402049421456</v>
      </c>
    </row>
    <row r="1456" spans="1:20" x14ac:dyDescent="0.25">
      <c r="A1456" s="72">
        <f t="shared" si="211"/>
        <v>41501</v>
      </c>
      <c r="B1456" s="73" t="s">
        <v>67</v>
      </c>
      <c r="C1456" s="73" t="s">
        <v>248</v>
      </c>
      <c r="D1456" s="73" t="s">
        <v>249</v>
      </c>
      <c r="E1456" s="73" t="s">
        <v>271</v>
      </c>
      <c r="F1456" s="73" t="s">
        <v>272</v>
      </c>
      <c r="G1456" s="73" t="s">
        <v>34</v>
      </c>
      <c r="H1456" t="s">
        <v>38</v>
      </c>
      <c r="I1456">
        <v>650</v>
      </c>
      <c r="J1456" s="43">
        <v>3920</v>
      </c>
      <c r="K1456" s="16">
        <v>0.47</v>
      </c>
      <c r="L1456" s="16">
        <f t="shared" si="204"/>
        <v>38.927507447864947</v>
      </c>
      <c r="M1456" s="16">
        <f t="shared" si="205"/>
        <v>0.98882882882882883</v>
      </c>
      <c r="N1456" s="44">
        <f t="shared" si="206"/>
        <v>305.5</v>
      </c>
      <c r="O1456" s="44">
        <f t="shared" si="207"/>
        <v>4225.5</v>
      </c>
      <c r="P1456" s="45">
        <f t="shared" si="209"/>
        <v>41.961271102284009</v>
      </c>
      <c r="Q1456" s="45">
        <f t="shared" si="208"/>
        <v>1.0658918918918918</v>
      </c>
      <c r="S1456" s="51">
        <f t="shared" si="210"/>
        <v>2.8853177501826144</v>
      </c>
    </row>
    <row r="1457" spans="1:19" x14ac:dyDescent="0.25">
      <c r="A1457" s="72">
        <f t="shared" si="211"/>
        <v>41501</v>
      </c>
      <c r="B1457" s="73" t="s">
        <v>67</v>
      </c>
      <c r="C1457" s="73" t="s">
        <v>248</v>
      </c>
      <c r="D1457" s="73" t="s">
        <v>249</v>
      </c>
      <c r="E1457" s="73" t="s">
        <v>273</v>
      </c>
      <c r="F1457" s="73" t="s">
        <v>274</v>
      </c>
      <c r="G1457" s="73" t="s">
        <v>34</v>
      </c>
      <c r="H1457" t="s">
        <v>38</v>
      </c>
      <c r="I1457">
        <v>417</v>
      </c>
      <c r="J1457" s="43">
        <v>3354</v>
      </c>
      <c r="K1457" s="16">
        <v>0.47</v>
      </c>
      <c r="L1457" s="16">
        <f t="shared" si="204"/>
        <v>33.306852035749749</v>
      </c>
      <c r="M1457" s="16">
        <f t="shared" si="205"/>
        <v>0.84605405405405409</v>
      </c>
      <c r="N1457" s="44">
        <f t="shared" si="206"/>
        <v>195.98999999999998</v>
      </c>
      <c r="O1457" s="44">
        <f t="shared" si="207"/>
        <v>3549.99</v>
      </c>
      <c r="P1457" s="45">
        <f t="shared" si="209"/>
        <v>35.253128103277056</v>
      </c>
      <c r="Q1457" s="45">
        <f t="shared" si="208"/>
        <v>0.89549297297297292</v>
      </c>
      <c r="S1457" s="51">
        <f t="shared" si="210"/>
        <v>2.7053534231356702</v>
      </c>
    </row>
    <row r="1458" spans="1:19" x14ac:dyDescent="0.25">
      <c r="A1458" s="72">
        <f t="shared" si="211"/>
        <v>41501</v>
      </c>
      <c r="B1458" s="73" t="s">
        <v>67</v>
      </c>
      <c r="C1458" s="73" t="s">
        <v>246</v>
      </c>
      <c r="D1458" s="73" t="s">
        <v>247</v>
      </c>
      <c r="E1458" s="73" t="s">
        <v>275</v>
      </c>
      <c r="F1458" s="73" t="s">
        <v>276</v>
      </c>
      <c r="G1458" s="73" t="s">
        <v>34</v>
      </c>
      <c r="H1458" t="s">
        <v>36</v>
      </c>
      <c r="I1458">
        <v>626</v>
      </c>
      <c r="J1458" s="43">
        <v>3146</v>
      </c>
      <c r="K1458" s="16">
        <v>0.35</v>
      </c>
      <c r="L1458" s="16">
        <f t="shared" si="204"/>
        <v>31.241310824230386</v>
      </c>
      <c r="M1458" s="16">
        <f t="shared" si="205"/>
        <v>0.79358558558558556</v>
      </c>
      <c r="N1458" s="44">
        <f t="shared" si="206"/>
        <v>219.1</v>
      </c>
      <c r="O1458" s="44">
        <f t="shared" si="207"/>
        <v>3365.1</v>
      </c>
      <c r="P1458" s="45">
        <f t="shared" si="209"/>
        <v>33.417080436941411</v>
      </c>
      <c r="Q1458" s="45">
        <f t="shared" si="208"/>
        <v>0.84885405405405401</v>
      </c>
      <c r="S1458" s="51">
        <f t="shared" si="210"/>
        <v>2.3810103321122877</v>
      </c>
    </row>
    <row r="1459" spans="1:19" x14ac:dyDescent="0.25">
      <c r="A1459" s="72">
        <f t="shared" si="211"/>
        <v>41501</v>
      </c>
      <c r="B1459" s="73" t="s">
        <v>67</v>
      </c>
      <c r="C1459" s="73" t="s">
        <v>246</v>
      </c>
      <c r="D1459" s="73" t="s">
        <v>247</v>
      </c>
      <c r="E1459" s="73" t="s">
        <v>263</v>
      </c>
      <c r="F1459" s="73" t="s">
        <v>264</v>
      </c>
      <c r="G1459" s="73" t="s">
        <v>34</v>
      </c>
      <c r="H1459" t="s">
        <v>36</v>
      </c>
      <c r="I1459">
        <v>1823</v>
      </c>
      <c r="J1459" s="43">
        <v>5065</v>
      </c>
      <c r="K1459" s="16">
        <v>0.35</v>
      </c>
      <c r="L1459" s="16">
        <f t="shared" si="204"/>
        <v>50.297914597815293</v>
      </c>
      <c r="M1459" s="16">
        <f t="shared" si="205"/>
        <v>1.2776576576576577</v>
      </c>
      <c r="N1459" s="44">
        <f t="shared" si="206"/>
        <v>638.04999999999995</v>
      </c>
      <c r="O1459" s="44">
        <f t="shared" si="207"/>
        <v>5703.05</v>
      </c>
      <c r="P1459" s="45">
        <f t="shared" si="209"/>
        <v>56.634061569016879</v>
      </c>
      <c r="Q1459" s="45">
        <f t="shared" si="208"/>
        <v>1.4386072072072074</v>
      </c>
      <c r="S1459" s="51">
        <f t="shared" si="210"/>
        <v>1.7525986561566675</v>
      </c>
    </row>
    <row r="1460" spans="1:19" x14ac:dyDescent="0.25">
      <c r="A1460" s="72">
        <f t="shared" si="211"/>
        <v>41501</v>
      </c>
      <c r="B1460" s="73" t="s">
        <v>18</v>
      </c>
      <c r="C1460" s="73" t="s">
        <v>250</v>
      </c>
      <c r="D1460" s="73" t="s">
        <v>251</v>
      </c>
      <c r="E1460" s="73" t="s">
        <v>265</v>
      </c>
      <c r="F1460" s="73" t="s">
        <v>266</v>
      </c>
      <c r="G1460" s="73" t="s">
        <v>34</v>
      </c>
      <c r="H1460" t="s">
        <v>39</v>
      </c>
      <c r="I1460">
        <v>1295</v>
      </c>
      <c r="J1460" s="43">
        <v>3399</v>
      </c>
      <c r="K1460" s="16">
        <v>0.29899999999999999</v>
      </c>
      <c r="L1460" s="16">
        <f t="shared" si="204"/>
        <v>33.753723932472688</v>
      </c>
      <c r="M1460" s="16">
        <f t="shared" si="205"/>
        <v>0.9186486486486487</v>
      </c>
      <c r="N1460" s="44">
        <f t="shared" si="206"/>
        <v>387.20499999999998</v>
      </c>
      <c r="O1460" s="44">
        <f t="shared" si="207"/>
        <v>3786.2049999999999</v>
      </c>
      <c r="P1460" s="45">
        <f t="shared" si="209"/>
        <v>37.598857994041708</v>
      </c>
      <c r="Q1460" s="45">
        <f t="shared" si="208"/>
        <v>1.0232986486486486</v>
      </c>
      <c r="S1460" s="51">
        <f t="shared" si="210"/>
        <v>8.2103362426981121</v>
      </c>
    </row>
    <row r="1461" spans="1:19" x14ac:dyDescent="0.25">
      <c r="A1461" s="72">
        <f t="shared" si="211"/>
        <v>41501</v>
      </c>
      <c r="B1461" s="73" t="s">
        <v>18</v>
      </c>
      <c r="C1461" s="73" t="s">
        <v>244</v>
      </c>
      <c r="D1461" s="73" t="s">
        <v>245</v>
      </c>
      <c r="E1461" s="73" t="s">
        <v>277</v>
      </c>
      <c r="F1461" s="73" t="s">
        <v>278</v>
      </c>
      <c r="G1461" s="73" t="s">
        <v>34</v>
      </c>
      <c r="H1461" t="s">
        <v>38</v>
      </c>
      <c r="I1461">
        <v>615</v>
      </c>
      <c r="J1461" s="43">
        <v>3575</v>
      </c>
      <c r="K1461" s="16">
        <v>0.47</v>
      </c>
      <c r="L1461" s="16">
        <f t="shared" si="204"/>
        <v>35.501489572989072</v>
      </c>
      <c r="M1461" s="16">
        <f t="shared" si="205"/>
        <v>0.96621621621621623</v>
      </c>
      <c r="N1461" s="44">
        <f t="shared" si="206"/>
        <v>289.05</v>
      </c>
      <c r="O1461" s="44">
        <f t="shared" si="207"/>
        <v>3864.05</v>
      </c>
      <c r="P1461" s="45">
        <f t="shared" si="209"/>
        <v>38.371896722939425</v>
      </c>
      <c r="Q1461" s="45">
        <f t="shared" si="208"/>
        <v>1.0443378378378378</v>
      </c>
      <c r="S1461" s="51">
        <f t="shared" si="210"/>
        <v>2.5599851364263904</v>
      </c>
    </row>
    <row r="1462" spans="1:19" x14ac:dyDescent="0.25">
      <c r="A1462" s="72">
        <f t="shared" si="211"/>
        <v>41501</v>
      </c>
      <c r="B1462" s="73" t="s">
        <v>18</v>
      </c>
      <c r="C1462" s="73" t="s">
        <v>248</v>
      </c>
      <c r="D1462" s="73" t="s">
        <v>249</v>
      </c>
      <c r="E1462" s="73" t="s">
        <v>268</v>
      </c>
      <c r="F1462" s="73" t="s">
        <v>269</v>
      </c>
      <c r="G1462" s="73" t="s">
        <v>34</v>
      </c>
      <c r="H1462" t="s">
        <v>38</v>
      </c>
      <c r="I1462">
        <v>872</v>
      </c>
      <c r="J1462" s="43">
        <v>4578</v>
      </c>
      <c r="K1462" s="16">
        <v>0.47</v>
      </c>
      <c r="L1462" s="16">
        <f t="shared" si="204"/>
        <v>45.4617676266137</v>
      </c>
      <c r="M1462" s="16">
        <f t="shared" si="205"/>
        <v>1.2372972972972973</v>
      </c>
      <c r="N1462" s="44">
        <f t="shared" si="206"/>
        <v>409.84</v>
      </c>
      <c r="O1462" s="44">
        <f t="shared" si="207"/>
        <v>4987.84</v>
      </c>
      <c r="P1462" s="45">
        <f t="shared" si="209"/>
        <v>49.531678252234357</v>
      </c>
      <c r="Q1462" s="45">
        <f t="shared" si="208"/>
        <v>1.348064864864865</v>
      </c>
      <c r="S1462" s="51">
        <f t="shared" si="210"/>
        <v>3.1252842859151198</v>
      </c>
    </row>
    <row r="1463" spans="1:19" x14ac:dyDescent="0.25">
      <c r="A1463" s="72">
        <f t="shared" si="211"/>
        <v>41501</v>
      </c>
      <c r="B1463" s="73" t="s">
        <v>18</v>
      </c>
      <c r="C1463" s="73" t="s">
        <v>248</v>
      </c>
      <c r="D1463" s="73" t="s">
        <v>249</v>
      </c>
      <c r="E1463" s="73" t="s">
        <v>277</v>
      </c>
      <c r="F1463" s="73" t="s">
        <v>278</v>
      </c>
      <c r="G1463" s="73" t="s">
        <v>34</v>
      </c>
      <c r="H1463" t="s">
        <v>38</v>
      </c>
      <c r="I1463">
        <v>417</v>
      </c>
      <c r="J1463" s="43">
        <v>3267</v>
      </c>
      <c r="K1463" s="16">
        <v>0.47</v>
      </c>
      <c r="L1463" s="16">
        <f t="shared" si="204"/>
        <v>32.442899702085398</v>
      </c>
      <c r="M1463" s="16">
        <f t="shared" si="205"/>
        <v>0.88297297297297295</v>
      </c>
      <c r="N1463" s="44">
        <f t="shared" si="206"/>
        <v>195.98999999999998</v>
      </c>
      <c r="O1463" s="44">
        <f t="shared" si="207"/>
        <v>3462.99</v>
      </c>
      <c r="P1463" s="45">
        <f t="shared" si="209"/>
        <v>34.389175769612706</v>
      </c>
      <c r="Q1463" s="45">
        <f t="shared" si="208"/>
        <v>0.93594324324324318</v>
      </c>
      <c r="S1463" s="51">
        <f t="shared" si="210"/>
        <v>2.6837816680899351</v>
      </c>
    </row>
    <row r="1464" spans="1:19" x14ac:dyDescent="0.25">
      <c r="A1464" s="72">
        <f t="shared" si="211"/>
        <v>41501</v>
      </c>
      <c r="B1464" s="73" t="s">
        <v>18</v>
      </c>
      <c r="C1464" s="73" t="s">
        <v>242</v>
      </c>
      <c r="D1464" s="73" t="s">
        <v>243</v>
      </c>
      <c r="E1464" s="73" t="s">
        <v>265</v>
      </c>
      <c r="F1464" s="73" t="s">
        <v>266</v>
      </c>
      <c r="G1464" s="73" t="s">
        <v>34</v>
      </c>
      <c r="H1464" t="s">
        <v>36</v>
      </c>
      <c r="I1464">
        <v>1006</v>
      </c>
      <c r="J1464" s="43">
        <v>3599</v>
      </c>
      <c r="K1464" s="16">
        <v>0.35</v>
      </c>
      <c r="L1464" s="16">
        <f t="shared" si="204"/>
        <v>35.73982125124131</v>
      </c>
      <c r="M1464" s="16">
        <f t="shared" si="205"/>
        <v>0.97270270270270265</v>
      </c>
      <c r="N1464" s="44">
        <f t="shared" si="206"/>
        <v>352.09999999999997</v>
      </c>
      <c r="O1464" s="44">
        <f t="shared" si="207"/>
        <v>3951.1</v>
      </c>
      <c r="P1464" s="45">
        <f t="shared" si="209"/>
        <v>39.236345580933467</v>
      </c>
      <c r="Q1464" s="45">
        <f t="shared" si="208"/>
        <v>1.0678648648648648</v>
      </c>
      <c r="S1464" s="51">
        <f t="shared" si="210"/>
        <v>6.0971418137291788</v>
      </c>
    </row>
    <row r="1465" spans="1:19" x14ac:dyDescent="0.25">
      <c r="A1465" s="72">
        <f t="shared" si="211"/>
        <v>41501</v>
      </c>
      <c r="B1465" s="73" t="s">
        <v>0</v>
      </c>
      <c r="C1465" s="73" t="s">
        <v>252</v>
      </c>
      <c r="D1465" s="73" t="s">
        <v>117</v>
      </c>
      <c r="E1465" s="73" t="s">
        <v>279</v>
      </c>
      <c r="F1465" s="73" t="s">
        <v>280</v>
      </c>
      <c r="G1465" s="73" t="s">
        <v>35</v>
      </c>
      <c r="H1465" t="s">
        <v>37</v>
      </c>
      <c r="I1465">
        <v>880</v>
      </c>
      <c r="J1465" s="43">
        <v>3678</v>
      </c>
      <c r="K1465" s="16">
        <v>0.34</v>
      </c>
      <c r="L1465" s="16">
        <f t="shared" si="204"/>
        <v>36.524329692154915</v>
      </c>
      <c r="M1465" s="16">
        <f t="shared" si="205"/>
        <v>0.994054054054054</v>
      </c>
      <c r="N1465" s="44">
        <f t="shared" si="206"/>
        <v>299.20000000000005</v>
      </c>
      <c r="O1465" s="44">
        <f t="shared" si="207"/>
        <v>3977.2</v>
      </c>
      <c r="P1465" s="45">
        <f t="shared" si="209"/>
        <v>39.495531281032768</v>
      </c>
      <c r="Q1465" s="45">
        <f t="shared" si="208"/>
        <v>1.0749189189189188</v>
      </c>
      <c r="S1465" s="51">
        <f t="shared" si="210"/>
        <v>5.7035028969329771</v>
      </c>
    </row>
    <row r="1466" spans="1:19" x14ac:dyDescent="0.25">
      <c r="A1466" s="72">
        <f t="shared" si="211"/>
        <v>41501</v>
      </c>
      <c r="B1466" s="73" t="s">
        <v>0</v>
      </c>
      <c r="C1466" s="73" t="s">
        <v>359</v>
      </c>
      <c r="D1466" s="73" t="s">
        <v>235</v>
      </c>
      <c r="E1466" s="73" t="s">
        <v>267</v>
      </c>
      <c r="F1466" s="73" t="s">
        <v>241</v>
      </c>
      <c r="G1466" s="73" t="s">
        <v>35</v>
      </c>
      <c r="H1466" t="s">
        <v>37</v>
      </c>
      <c r="I1466">
        <v>685</v>
      </c>
      <c r="J1466" s="43">
        <v>3798</v>
      </c>
      <c r="K1466" s="16">
        <v>0.34</v>
      </c>
      <c r="L1466" s="16">
        <f t="shared" si="204"/>
        <v>37.715988083416086</v>
      </c>
      <c r="M1466" s="16">
        <f t="shared" si="205"/>
        <v>1.0264864864864864</v>
      </c>
      <c r="N1466" s="44">
        <f t="shared" si="206"/>
        <v>232.9</v>
      </c>
      <c r="O1466" s="44">
        <f t="shared" si="207"/>
        <v>4030.9</v>
      </c>
      <c r="P1466" s="45">
        <f t="shared" si="209"/>
        <v>40.028798411122146</v>
      </c>
      <c r="Q1466" s="45">
        <f t="shared" si="208"/>
        <v>1.0894324324324325</v>
      </c>
      <c r="S1466" s="51">
        <f t="shared" si="210"/>
        <v>4.6117512716703057</v>
      </c>
    </row>
    <row r="1467" spans="1:19" x14ac:dyDescent="0.25">
      <c r="A1467" s="72">
        <f t="shared" si="211"/>
        <v>41501</v>
      </c>
      <c r="B1467" s="73" t="s">
        <v>0</v>
      </c>
      <c r="C1467" s="73" t="s">
        <v>253</v>
      </c>
      <c r="D1467" s="73" t="s">
        <v>243</v>
      </c>
      <c r="E1467" s="73" t="s">
        <v>281</v>
      </c>
      <c r="F1467" s="73" t="s">
        <v>282</v>
      </c>
      <c r="G1467" s="73" t="s">
        <v>35</v>
      </c>
      <c r="H1467" t="s">
        <v>38</v>
      </c>
      <c r="I1467">
        <v>812</v>
      </c>
      <c r="J1467" s="43">
        <v>3771</v>
      </c>
      <c r="K1467" s="16">
        <v>0.47</v>
      </c>
      <c r="L1467" s="16">
        <f t="shared" si="204"/>
        <v>37.447864945382321</v>
      </c>
      <c r="M1467" s="16">
        <f t="shared" si="205"/>
        <v>1.0191891891891891</v>
      </c>
      <c r="N1467" s="44">
        <f t="shared" si="206"/>
        <v>381.64</v>
      </c>
      <c r="O1467" s="44">
        <f t="shared" si="207"/>
        <v>4152.6400000000003</v>
      </c>
      <c r="P1467" s="45">
        <f t="shared" si="209"/>
        <v>41.237735849056605</v>
      </c>
      <c r="Q1467" s="45">
        <f t="shared" si="208"/>
        <v>1.1223351351351352</v>
      </c>
      <c r="S1467" s="51">
        <f t="shared" si="210"/>
        <v>3.7568585906033514</v>
      </c>
    </row>
    <row r="1468" spans="1:19" x14ac:dyDescent="0.25">
      <c r="A1468" s="72">
        <f t="shared" si="211"/>
        <v>41501</v>
      </c>
      <c r="B1468" s="73" t="s">
        <v>0</v>
      </c>
      <c r="C1468" s="73" t="s">
        <v>236</v>
      </c>
      <c r="D1468" s="73" t="s">
        <v>237</v>
      </c>
      <c r="E1468" s="73" t="s">
        <v>279</v>
      </c>
      <c r="F1468" s="73" t="s">
        <v>280</v>
      </c>
      <c r="G1468" s="73" t="s">
        <v>35</v>
      </c>
      <c r="H1468" t="s">
        <v>37</v>
      </c>
      <c r="I1468">
        <v>1520</v>
      </c>
      <c r="J1468" s="43">
        <v>5159</v>
      </c>
      <c r="K1468" s="16">
        <v>0.34</v>
      </c>
      <c r="L1468" s="16">
        <f t="shared" si="204"/>
        <v>51.231380337636544</v>
      </c>
      <c r="M1468" s="16">
        <f t="shared" si="205"/>
        <v>1.3943243243243244</v>
      </c>
      <c r="N1468" s="44">
        <f t="shared" si="206"/>
        <v>516.80000000000007</v>
      </c>
      <c r="O1468" s="44">
        <f t="shared" si="207"/>
        <v>5675.8</v>
      </c>
      <c r="P1468" s="45">
        <f t="shared" si="209"/>
        <v>56.36345580933466</v>
      </c>
      <c r="Q1468" s="45">
        <f t="shared" si="208"/>
        <v>1.534</v>
      </c>
      <c r="S1468" s="51">
        <f t="shared" si="210"/>
        <v>4.154585825962509</v>
      </c>
    </row>
    <row r="1469" spans="1:19" x14ac:dyDescent="0.25">
      <c r="A1469" s="72">
        <f t="shared" si="211"/>
        <v>41501</v>
      </c>
      <c r="B1469" s="73" t="s">
        <v>0</v>
      </c>
      <c r="C1469" s="73" t="s">
        <v>236</v>
      </c>
      <c r="D1469" s="73" t="s">
        <v>237</v>
      </c>
      <c r="E1469" s="73" t="s">
        <v>267</v>
      </c>
      <c r="F1469" s="73" t="s">
        <v>241</v>
      </c>
      <c r="G1469" s="73" t="s">
        <v>35</v>
      </c>
      <c r="H1469" t="s">
        <v>37</v>
      </c>
      <c r="I1469">
        <v>1583</v>
      </c>
      <c r="J1469" s="43">
        <v>6181</v>
      </c>
      <c r="K1469" s="16">
        <v>0.34</v>
      </c>
      <c r="L1469" s="16">
        <f t="shared" si="204"/>
        <v>61.380337636544191</v>
      </c>
      <c r="M1469" s="16">
        <f t="shared" si="205"/>
        <v>1.6705405405405405</v>
      </c>
      <c r="N1469" s="44">
        <f t="shared" si="206"/>
        <v>538.22</v>
      </c>
      <c r="O1469" s="44">
        <f t="shared" si="207"/>
        <v>6719.22</v>
      </c>
      <c r="P1469" s="45">
        <f t="shared" si="209"/>
        <v>66.725124131082424</v>
      </c>
      <c r="Q1469" s="45">
        <f t="shared" si="208"/>
        <v>1.8160054054054056</v>
      </c>
      <c r="S1469" s="51">
        <f t="shared" si="210"/>
        <v>3.5229625795000663</v>
      </c>
    </row>
    <row r="1470" spans="1:19" x14ac:dyDescent="0.25">
      <c r="A1470" s="72">
        <f t="shared" si="211"/>
        <v>41501</v>
      </c>
      <c r="B1470" s="73" t="s">
        <v>0</v>
      </c>
      <c r="C1470" s="73" t="s">
        <v>358</v>
      </c>
      <c r="D1470" s="73" t="s">
        <v>235</v>
      </c>
      <c r="E1470" s="73" t="s">
        <v>279</v>
      </c>
      <c r="F1470" s="73" t="s">
        <v>280</v>
      </c>
      <c r="G1470" s="73" t="s">
        <v>35</v>
      </c>
      <c r="H1470" t="s">
        <v>36</v>
      </c>
      <c r="I1470">
        <v>1599</v>
      </c>
      <c r="J1470" s="43">
        <v>5043</v>
      </c>
      <c r="K1470" s="16">
        <v>0.35</v>
      </c>
      <c r="L1470" s="16">
        <f t="shared" si="204"/>
        <v>50.079443892750746</v>
      </c>
      <c r="M1470" s="16">
        <f t="shared" si="205"/>
        <v>1.3629729729729729</v>
      </c>
      <c r="N1470" s="44">
        <f t="shared" si="206"/>
        <v>559.65</v>
      </c>
      <c r="O1470" s="44">
        <f t="shared" si="207"/>
        <v>5602.65</v>
      </c>
      <c r="P1470" s="45">
        <f t="shared" si="209"/>
        <v>55.637040714995031</v>
      </c>
      <c r="Q1470" s="45">
        <f t="shared" si="208"/>
        <v>1.5142297297297296</v>
      </c>
      <c r="S1470" s="51">
        <f t="shared" si="210"/>
        <v>3.3001699959068098</v>
      </c>
    </row>
    <row r="1471" spans="1:19" x14ac:dyDescent="0.25">
      <c r="A1471" s="72">
        <f t="shared" si="211"/>
        <v>41501</v>
      </c>
      <c r="B1471" s="73" t="s">
        <v>67</v>
      </c>
      <c r="C1471" s="73" t="s">
        <v>250</v>
      </c>
      <c r="D1471" s="73" t="s">
        <v>251</v>
      </c>
      <c r="E1471" s="73" t="s">
        <v>279</v>
      </c>
      <c r="F1471" s="73" t="s">
        <v>280</v>
      </c>
      <c r="G1471" s="73" t="s">
        <v>35</v>
      </c>
      <c r="H1471" t="s">
        <v>37</v>
      </c>
      <c r="I1471">
        <v>1851</v>
      </c>
      <c r="J1471" s="43">
        <v>4800</v>
      </c>
      <c r="K1471" s="16">
        <v>0.34</v>
      </c>
      <c r="L1471" s="16">
        <f t="shared" si="204"/>
        <v>47.666335650446868</v>
      </c>
      <c r="M1471" s="16">
        <f t="shared" si="205"/>
        <v>1.2108108108108109</v>
      </c>
      <c r="N1471" s="44">
        <f t="shared" si="206"/>
        <v>629.34</v>
      </c>
      <c r="O1471" s="44">
        <f t="shared" si="207"/>
        <v>5429.34</v>
      </c>
      <c r="P1471" s="45">
        <f t="shared" si="209"/>
        <v>53.915988083416089</v>
      </c>
      <c r="Q1471" s="45">
        <f t="shared" si="208"/>
        <v>1.3695632432432434</v>
      </c>
      <c r="S1471" s="51">
        <f t="shared" si="210"/>
        <v>0.6865319565604544</v>
      </c>
    </row>
    <row r="1472" spans="1:19" x14ac:dyDescent="0.25">
      <c r="A1472" s="72">
        <f t="shared" si="211"/>
        <v>41501</v>
      </c>
      <c r="B1472" s="73" t="s">
        <v>67</v>
      </c>
      <c r="C1472" s="73" t="s">
        <v>238</v>
      </c>
      <c r="D1472" s="73" t="s">
        <v>239</v>
      </c>
      <c r="E1472" s="73" t="s">
        <v>283</v>
      </c>
      <c r="F1472" s="73" t="s">
        <v>284</v>
      </c>
      <c r="G1472" s="73" t="s">
        <v>35</v>
      </c>
      <c r="H1472" t="s">
        <v>37</v>
      </c>
      <c r="I1472">
        <v>1695</v>
      </c>
      <c r="J1472" s="43">
        <v>4760</v>
      </c>
      <c r="K1472" s="16">
        <v>0.34</v>
      </c>
      <c r="L1472" s="16">
        <f t="shared" si="204"/>
        <v>47.269116186693147</v>
      </c>
      <c r="M1472" s="16">
        <f t="shared" si="205"/>
        <v>1.2007207207207207</v>
      </c>
      <c r="N1472" s="44">
        <f t="shared" si="206"/>
        <v>576.30000000000007</v>
      </c>
      <c r="O1472" s="44">
        <f t="shared" si="207"/>
        <v>5336.3</v>
      </c>
      <c r="P1472" s="45">
        <f t="shared" ref="P1472:P1521" si="212">O1472/100.7</f>
        <v>52.992055610724925</v>
      </c>
      <c r="Q1472" s="45">
        <f t="shared" si="208"/>
        <v>1.3460936936936938</v>
      </c>
      <c r="S1472" s="51">
        <f t="shared" si="210"/>
        <v>0.63933313216657517</v>
      </c>
    </row>
    <row r="1473" spans="1:20" x14ac:dyDescent="0.25">
      <c r="A1473" s="72">
        <f t="shared" si="211"/>
        <v>41501</v>
      </c>
      <c r="B1473" s="73" t="s">
        <v>67</v>
      </c>
      <c r="C1473" s="73" t="s">
        <v>242</v>
      </c>
      <c r="D1473" s="73" t="s">
        <v>243</v>
      </c>
      <c r="E1473" s="73" t="s">
        <v>265</v>
      </c>
      <c r="F1473" s="73" t="s">
        <v>266</v>
      </c>
      <c r="G1473" s="73" t="s">
        <v>35</v>
      </c>
      <c r="H1473" t="s">
        <v>36</v>
      </c>
      <c r="I1473">
        <v>1006</v>
      </c>
      <c r="J1473" s="43">
        <v>2929</v>
      </c>
      <c r="K1473" s="16">
        <v>0.35</v>
      </c>
      <c r="L1473" s="16">
        <f t="shared" si="204"/>
        <v>29.086395233366435</v>
      </c>
      <c r="M1473" s="16">
        <f t="shared" si="205"/>
        <v>0.73884684684684687</v>
      </c>
      <c r="N1473" s="44">
        <f t="shared" si="206"/>
        <v>352.09999999999997</v>
      </c>
      <c r="O1473" s="44">
        <f t="shared" si="207"/>
        <v>3281.1</v>
      </c>
      <c r="P1473" s="45">
        <f t="shared" si="212"/>
        <v>32.582919563058589</v>
      </c>
      <c r="Q1473" s="45">
        <f t="shared" si="208"/>
        <v>0.8276648648648649</v>
      </c>
      <c r="S1473" s="51">
        <f t="shared" si="210"/>
        <v>2.5651445433630071</v>
      </c>
    </row>
    <row r="1474" spans="1:20" x14ac:dyDescent="0.25">
      <c r="A1474" s="72">
        <f t="shared" si="211"/>
        <v>41501</v>
      </c>
      <c r="B1474" s="73" t="s">
        <v>67</v>
      </c>
      <c r="C1474" s="73" t="s">
        <v>254</v>
      </c>
      <c r="D1474" s="73" t="s">
        <v>255</v>
      </c>
      <c r="E1474" s="73" t="s">
        <v>267</v>
      </c>
      <c r="F1474" s="73" t="s">
        <v>241</v>
      </c>
      <c r="G1474" s="73" t="s">
        <v>35</v>
      </c>
      <c r="H1474" t="s">
        <v>37</v>
      </c>
      <c r="I1474">
        <v>988</v>
      </c>
      <c r="J1474" s="43">
        <v>3310</v>
      </c>
      <c r="K1474" s="16">
        <v>0.34</v>
      </c>
      <c r="L1474" s="16">
        <f t="shared" ref="L1474:L1537" si="213">J1474/100.7</f>
        <v>32.869910625620655</v>
      </c>
      <c r="M1474" s="16">
        <f t="shared" ref="M1474:M1537" si="214">IF(B1474="corn",J1474/(111*2000/56),J1474/(111*2000/60))</f>
        <v>0.83495495495495498</v>
      </c>
      <c r="N1474" s="44">
        <f t="shared" ref="N1474:N1537" si="215">I1474*K1474</f>
        <v>335.92</v>
      </c>
      <c r="O1474" s="44">
        <f t="shared" ref="O1474:O1537" si="216">J1474+N1474</f>
        <v>3645.92</v>
      </c>
      <c r="P1474" s="45">
        <f t="shared" si="212"/>
        <v>36.205759682224432</v>
      </c>
      <c r="Q1474" s="45">
        <f t="shared" ref="Q1474:Q1537" si="217">IF(B1474="corn",O1474/(111*2000/56),O1474/(111*2000/60))</f>
        <v>0.9196915315315316</v>
      </c>
      <c r="S1474" s="51">
        <f t="shared" si="210"/>
        <v>0.54492907097316579</v>
      </c>
    </row>
    <row r="1475" spans="1:20" x14ac:dyDescent="0.25">
      <c r="A1475" s="72">
        <f t="shared" si="211"/>
        <v>41501</v>
      </c>
      <c r="B1475" s="73" t="s">
        <v>67</v>
      </c>
      <c r="C1475" s="73" t="s">
        <v>246</v>
      </c>
      <c r="D1475" s="73" t="s">
        <v>247</v>
      </c>
      <c r="E1475" s="73" t="s">
        <v>240</v>
      </c>
      <c r="F1475" s="73" t="s">
        <v>241</v>
      </c>
      <c r="G1475" s="73" t="s">
        <v>35</v>
      </c>
      <c r="H1475" t="s">
        <v>36</v>
      </c>
      <c r="I1475">
        <v>787</v>
      </c>
      <c r="J1475" s="43">
        <v>3510</v>
      </c>
      <c r="K1475" s="16">
        <v>0.35</v>
      </c>
      <c r="L1475" s="16">
        <f t="shared" si="213"/>
        <v>34.856007944389276</v>
      </c>
      <c r="M1475" s="16">
        <f t="shared" si="214"/>
        <v>0.88540540540540547</v>
      </c>
      <c r="N1475" s="44">
        <f t="shared" si="215"/>
        <v>275.45</v>
      </c>
      <c r="O1475" s="44">
        <f t="shared" si="216"/>
        <v>3785.45</v>
      </c>
      <c r="P1475" s="45">
        <f t="shared" si="212"/>
        <v>37.591360476663354</v>
      </c>
      <c r="Q1475" s="45">
        <f t="shared" si="217"/>
        <v>0.95488828828828831</v>
      </c>
      <c r="S1475" s="51">
        <f t="shared" si="210"/>
        <v>2.3764191714580774</v>
      </c>
    </row>
    <row r="1476" spans="1:20" x14ac:dyDescent="0.25">
      <c r="A1476" s="72">
        <f t="shared" si="211"/>
        <v>41501</v>
      </c>
      <c r="B1476" s="73" t="s">
        <v>67</v>
      </c>
      <c r="C1476" s="73" t="s">
        <v>250</v>
      </c>
      <c r="D1476" s="73" t="s">
        <v>251</v>
      </c>
      <c r="E1476" s="73" t="s">
        <v>283</v>
      </c>
      <c r="F1476" s="73" t="s">
        <v>284</v>
      </c>
      <c r="G1476" s="73" t="s">
        <v>35</v>
      </c>
      <c r="H1476" t="s">
        <v>37</v>
      </c>
      <c r="I1476">
        <v>1836</v>
      </c>
      <c r="J1476" s="43">
        <v>4800</v>
      </c>
      <c r="K1476" s="16">
        <v>0.34</v>
      </c>
      <c r="L1476" s="16">
        <f t="shared" si="213"/>
        <v>47.666335650446868</v>
      </c>
      <c r="M1476" s="16">
        <f t="shared" si="214"/>
        <v>1.2108108108108109</v>
      </c>
      <c r="N1476" s="44">
        <f t="shared" si="215"/>
        <v>624.24</v>
      </c>
      <c r="O1476" s="44">
        <f t="shared" si="216"/>
        <v>5424.24</v>
      </c>
      <c r="P1476" s="45">
        <f t="shared" si="212"/>
        <v>53.865342601787482</v>
      </c>
      <c r="Q1476" s="45">
        <f t="shared" si="217"/>
        <v>1.3682767567567566</v>
      </c>
      <c r="S1476" s="51">
        <f t="shared" si="210"/>
        <v>0.68157519600853256</v>
      </c>
    </row>
    <row r="1477" spans="1:20" x14ac:dyDescent="0.25">
      <c r="A1477" s="72">
        <f t="shared" si="211"/>
        <v>41501</v>
      </c>
      <c r="B1477" s="73" t="s">
        <v>67</v>
      </c>
      <c r="C1477" s="73" t="s">
        <v>256</v>
      </c>
      <c r="D1477" s="73" t="s">
        <v>247</v>
      </c>
      <c r="E1477" s="73" t="s">
        <v>285</v>
      </c>
      <c r="F1477" s="73" t="s">
        <v>264</v>
      </c>
      <c r="G1477" s="73" t="s">
        <v>35</v>
      </c>
      <c r="H1477" t="s">
        <v>37</v>
      </c>
      <c r="I1477">
        <v>1899</v>
      </c>
      <c r="J1477" s="43">
        <v>4200</v>
      </c>
      <c r="K1477" s="16">
        <v>0.34</v>
      </c>
      <c r="L1477" s="16">
        <f t="shared" si="213"/>
        <v>41.708043694141011</v>
      </c>
      <c r="M1477" s="16">
        <f t="shared" si="214"/>
        <v>1.0594594594594595</v>
      </c>
      <c r="N1477" s="44">
        <f t="shared" si="215"/>
        <v>645.66000000000008</v>
      </c>
      <c r="O1477" s="44">
        <f t="shared" si="216"/>
        <v>4845.66</v>
      </c>
      <c r="P1477" s="45">
        <f t="shared" si="212"/>
        <v>48.119761668321743</v>
      </c>
      <c r="Q1477" s="45">
        <f t="shared" si="217"/>
        <v>1.2223286486486487</v>
      </c>
      <c r="S1477" s="51">
        <f t="shared" si="210"/>
        <v>0.78998602236419746</v>
      </c>
    </row>
    <row r="1478" spans="1:20" x14ac:dyDescent="0.25">
      <c r="A1478" s="72">
        <f t="shared" si="211"/>
        <v>41501</v>
      </c>
      <c r="B1478" s="73" t="s">
        <v>18</v>
      </c>
      <c r="C1478" s="73" t="s">
        <v>238</v>
      </c>
      <c r="D1478" s="73" t="s">
        <v>239</v>
      </c>
      <c r="E1478" s="73" t="s">
        <v>283</v>
      </c>
      <c r="F1478" s="73" t="s">
        <v>284</v>
      </c>
      <c r="G1478" s="73" t="s">
        <v>35</v>
      </c>
      <c r="H1478" t="s">
        <v>37</v>
      </c>
      <c r="I1478">
        <v>1695</v>
      </c>
      <c r="J1478" s="43">
        <v>5320</v>
      </c>
      <c r="K1478" s="16">
        <v>0.34</v>
      </c>
      <c r="L1478" s="16">
        <f t="shared" si="213"/>
        <v>52.830188679245282</v>
      </c>
      <c r="M1478" s="16">
        <f t="shared" si="214"/>
        <v>1.4378378378378378</v>
      </c>
      <c r="N1478" s="44">
        <f t="shared" si="215"/>
        <v>576.30000000000007</v>
      </c>
      <c r="O1478" s="44">
        <f t="shared" si="216"/>
        <v>5896.3</v>
      </c>
      <c r="P1478" s="45">
        <f t="shared" si="212"/>
        <v>58.553128103277061</v>
      </c>
      <c r="Q1478" s="45">
        <f t="shared" si="217"/>
        <v>1.5935945945945946</v>
      </c>
      <c r="S1478" s="51">
        <f t="shared" si="210"/>
        <v>5.6230295213528292</v>
      </c>
    </row>
    <row r="1479" spans="1:20" x14ac:dyDescent="0.25">
      <c r="A1479" s="72">
        <f t="shared" si="211"/>
        <v>41501</v>
      </c>
      <c r="B1479" s="73" t="s">
        <v>18</v>
      </c>
      <c r="C1479" s="73" t="s">
        <v>250</v>
      </c>
      <c r="D1479" s="73" t="s">
        <v>251</v>
      </c>
      <c r="E1479" s="73" t="s">
        <v>279</v>
      </c>
      <c r="F1479" s="73" t="s">
        <v>280</v>
      </c>
      <c r="G1479" s="73" t="s">
        <v>35</v>
      </c>
      <c r="H1479" t="s">
        <v>37</v>
      </c>
      <c r="I1479">
        <v>1851</v>
      </c>
      <c r="J1479" s="43">
        <v>5330</v>
      </c>
      <c r="K1479" s="16">
        <v>0.34</v>
      </c>
      <c r="L1479" s="16">
        <f t="shared" si="213"/>
        <v>52.929493545183711</v>
      </c>
      <c r="M1479" s="16">
        <f t="shared" si="214"/>
        <v>1.4405405405405405</v>
      </c>
      <c r="N1479" s="44">
        <f t="shared" si="215"/>
        <v>629.34</v>
      </c>
      <c r="O1479" s="44">
        <f t="shared" si="216"/>
        <v>5959.34</v>
      </c>
      <c r="P1479" s="45">
        <f t="shared" si="212"/>
        <v>59.179145978152931</v>
      </c>
      <c r="Q1479" s="45">
        <f t="shared" si="217"/>
        <v>1.6106324324324324</v>
      </c>
      <c r="S1479" s="51">
        <f t="shared" si="210"/>
        <v>5.9943226283811768</v>
      </c>
    </row>
    <row r="1480" spans="1:20" x14ac:dyDescent="0.25">
      <c r="A1480" s="72">
        <f t="shared" si="211"/>
        <v>41501</v>
      </c>
      <c r="B1480" s="73" t="s">
        <v>18</v>
      </c>
      <c r="C1480" s="73" t="s">
        <v>257</v>
      </c>
      <c r="D1480" s="73" t="s">
        <v>237</v>
      </c>
      <c r="E1480" s="73" t="s">
        <v>283</v>
      </c>
      <c r="F1480" s="73" t="s">
        <v>284</v>
      </c>
      <c r="G1480" s="73" t="s">
        <v>35</v>
      </c>
      <c r="H1480" t="s">
        <v>37</v>
      </c>
      <c r="I1480">
        <v>1507</v>
      </c>
      <c r="J1480" s="43">
        <v>5230</v>
      </c>
      <c r="K1480" s="16">
        <v>0.34</v>
      </c>
      <c r="L1480" s="16">
        <f t="shared" si="213"/>
        <v>51.936444885799403</v>
      </c>
      <c r="M1480" s="16">
        <f t="shared" si="214"/>
        <v>1.4135135135135135</v>
      </c>
      <c r="N1480" s="44">
        <f t="shared" si="215"/>
        <v>512.38</v>
      </c>
      <c r="O1480" s="44">
        <f t="shared" si="216"/>
        <v>5742.38</v>
      </c>
      <c r="P1480" s="45">
        <f t="shared" si="212"/>
        <v>57.02462760675273</v>
      </c>
      <c r="Q1480" s="45">
        <f t="shared" si="217"/>
        <v>1.5519945945945945</v>
      </c>
      <c r="S1480" s="51">
        <f t="shared" si="210"/>
        <v>6.0998773151227592</v>
      </c>
    </row>
    <row r="1481" spans="1:20" x14ac:dyDescent="0.25">
      <c r="A1481" s="72">
        <f t="shared" si="211"/>
        <v>41501</v>
      </c>
      <c r="B1481" s="73" t="s">
        <v>18</v>
      </c>
      <c r="C1481" s="73" t="s">
        <v>256</v>
      </c>
      <c r="D1481" s="73" t="s">
        <v>247</v>
      </c>
      <c r="E1481" s="73" t="s">
        <v>265</v>
      </c>
      <c r="F1481" s="73" t="s">
        <v>266</v>
      </c>
      <c r="G1481" s="73" t="s">
        <v>35</v>
      </c>
      <c r="H1481" t="s">
        <v>36</v>
      </c>
      <c r="I1481">
        <v>1160</v>
      </c>
      <c r="J1481" s="43">
        <v>3950</v>
      </c>
      <c r="K1481" s="16">
        <v>0.35</v>
      </c>
      <c r="L1481" s="16">
        <f t="shared" si="213"/>
        <v>39.22542204568024</v>
      </c>
      <c r="M1481" s="16">
        <f t="shared" si="214"/>
        <v>1.0675675675675675</v>
      </c>
      <c r="N1481" s="44">
        <f t="shared" si="215"/>
        <v>406</v>
      </c>
      <c r="O1481" s="44">
        <f t="shared" si="216"/>
        <v>4356</v>
      </c>
      <c r="P1481" s="45">
        <f t="shared" si="212"/>
        <v>43.257199602780538</v>
      </c>
      <c r="Q1481" s="45">
        <f t="shared" si="217"/>
        <v>1.1772972972972973</v>
      </c>
      <c r="S1481" s="51">
        <f t="shared" si="210"/>
        <v>6.1300068219471981</v>
      </c>
    </row>
    <row r="1482" spans="1:20" x14ac:dyDescent="0.25">
      <c r="A1482" s="72">
        <f t="shared" si="211"/>
        <v>41501</v>
      </c>
      <c r="B1482" s="73" t="s">
        <v>18</v>
      </c>
      <c r="C1482" s="73" t="s">
        <v>244</v>
      </c>
      <c r="D1482" s="73" t="s">
        <v>245</v>
      </c>
      <c r="E1482" s="73" t="s">
        <v>277</v>
      </c>
      <c r="F1482" s="73" t="s">
        <v>278</v>
      </c>
      <c r="G1482" s="73" t="s">
        <v>35</v>
      </c>
      <c r="H1482" t="s">
        <v>38</v>
      </c>
      <c r="I1482">
        <v>615</v>
      </c>
      <c r="J1482" s="43">
        <v>2750</v>
      </c>
      <c r="K1482" s="16">
        <v>0.47</v>
      </c>
      <c r="L1482" s="16">
        <f t="shared" si="213"/>
        <v>27.308838133068519</v>
      </c>
      <c r="M1482" s="16">
        <f t="shared" si="214"/>
        <v>0.7432432432432432</v>
      </c>
      <c r="N1482" s="44">
        <f t="shared" si="215"/>
        <v>289.05</v>
      </c>
      <c r="O1482" s="44">
        <f t="shared" si="216"/>
        <v>3039.05</v>
      </c>
      <c r="P1482" s="45">
        <f t="shared" si="212"/>
        <v>30.179245283018869</v>
      </c>
      <c r="Q1482" s="45">
        <f t="shared" si="217"/>
        <v>0.82136486486486493</v>
      </c>
      <c r="S1482" s="51">
        <f t="shared" si="210"/>
        <v>3.2777135866240759</v>
      </c>
    </row>
    <row r="1483" spans="1:20" x14ac:dyDescent="0.25">
      <c r="A1483" s="74">
        <f t="shared" si="211"/>
        <v>41501</v>
      </c>
      <c r="B1483" s="75" t="s">
        <v>18</v>
      </c>
      <c r="C1483" s="75" t="s">
        <v>258</v>
      </c>
      <c r="D1483" s="75" t="s">
        <v>255</v>
      </c>
      <c r="E1483" s="75" t="s">
        <v>279</v>
      </c>
      <c r="F1483" s="75" t="s">
        <v>280</v>
      </c>
      <c r="G1483" s="75" t="s">
        <v>35</v>
      </c>
      <c r="H1483" s="76" t="s">
        <v>36</v>
      </c>
      <c r="I1483" s="76">
        <v>1637</v>
      </c>
      <c r="J1483" s="46">
        <v>4960</v>
      </c>
      <c r="K1483" s="78">
        <v>0.35</v>
      </c>
      <c r="L1483" s="78">
        <f t="shared" si="213"/>
        <v>49.255213505461768</v>
      </c>
      <c r="M1483" s="78">
        <f t="shared" si="214"/>
        <v>1.3405405405405406</v>
      </c>
      <c r="N1483" s="47">
        <f t="shared" si="215"/>
        <v>572.94999999999993</v>
      </c>
      <c r="O1483" s="47">
        <f t="shared" si="216"/>
        <v>5532.95</v>
      </c>
      <c r="P1483" s="48">
        <f t="shared" si="212"/>
        <v>54.944885799404169</v>
      </c>
      <c r="Q1483" s="48">
        <f t="shared" si="217"/>
        <v>1.4953918918918918</v>
      </c>
      <c r="R1483" s="76"/>
      <c r="S1483" s="53">
        <f t="shared" si="210"/>
        <v>-2.4442924193963655</v>
      </c>
      <c r="T1483" s="76"/>
    </row>
    <row r="1484" spans="1:20" x14ac:dyDescent="0.25">
      <c r="A1484" s="72">
        <f t="shared" si="211"/>
        <v>41532</v>
      </c>
      <c r="B1484" s="73" t="s">
        <v>0</v>
      </c>
      <c r="C1484" s="73" t="s">
        <v>359</v>
      </c>
      <c r="D1484" s="73" t="s">
        <v>235</v>
      </c>
      <c r="E1484" s="73" t="s">
        <v>260</v>
      </c>
      <c r="F1484" s="73" t="s">
        <v>261</v>
      </c>
      <c r="G1484" s="73" t="s">
        <v>34</v>
      </c>
      <c r="H1484" t="s">
        <v>36</v>
      </c>
      <c r="I1484">
        <v>506</v>
      </c>
      <c r="J1484" s="43">
        <v>3191</v>
      </c>
      <c r="K1484" s="16">
        <v>0.36</v>
      </c>
      <c r="L1484" s="16">
        <f t="shared" si="213"/>
        <v>31.688182720953325</v>
      </c>
      <c r="M1484" s="16">
        <f t="shared" si="214"/>
        <v>0.86243243243243239</v>
      </c>
      <c r="N1484" s="44">
        <f t="shared" si="215"/>
        <v>182.16</v>
      </c>
      <c r="O1484" s="44">
        <f t="shared" si="216"/>
        <v>3373.16</v>
      </c>
      <c r="P1484" s="45">
        <f t="shared" si="212"/>
        <v>33.497120158887782</v>
      </c>
      <c r="Q1484" s="45">
        <f t="shared" si="217"/>
        <v>0.91166486486486487</v>
      </c>
      <c r="R1484" s="17"/>
      <c r="S1484" s="51">
        <f t="shared" si="210"/>
        <v>1.8779938266011875</v>
      </c>
      <c r="T1484" s="16">
        <f>AVERAGE(P1408,P1446,P1484)</f>
        <v>33.480370738166165</v>
      </c>
    </row>
    <row r="1485" spans="1:20" x14ac:dyDescent="0.25">
      <c r="A1485" s="72">
        <f t="shared" si="211"/>
        <v>41532</v>
      </c>
      <c r="B1485" s="73" t="s">
        <v>0</v>
      </c>
      <c r="C1485" s="73" t="s">
        <v>236</v>
      </c>
      <c r="D1485" s="73" t="s">
        <v>237</v>
      </c>
      <c r="E1485" s="73" t="s">
        <v>262</v>
      </c>
      <c r="F1485" s="73" t="s">
        <v>251</v>
      </c>
      <c r="G1485" s="73" t="s">
        <v>34</v>
      </c>
      <c r="H1485" t="s">
        <v>37</v>
      </c>
      <c r="I1485">
        <v>298</v>
      </c>
      <c r="J1485" s="43">
        <v>3701</v>
      </c>
      <c r="K1485" s="16">
        <v>0.35</v>
      </c>
      <c r="L1485" s="16">
        <f t="shared" si="213"/>
        <v>36.752730883813307</v>
      </c>
      <c r="M1485" s="16">
        <f t="shared" si="214"/>
        <v>1.0002702702702704</v>
      </c>
      <c r="N1485" s="44">
        <f t="shared" si="215"/>
        <v>104.3</v>
      </c>
      <c r="O1485" s="44">
        <f t="shared" si="216"/>
        <v>3805.3</v>
      </c>
      <c r="P1485" s="45">
        <f t="shared" si="212"/>
        <v>37.788480635551146</v>
      </c>
      <c r="Q1485" s="45">
        <f t="shared" si="217"/>
        <v>1.0284594594594596</v>
      </c>
      <c r="R1485" s="17"/>
      <c r="S1485" s="51">
        <f t="shared" si="210"/>
        <v>4.8471088725898115</v>
      </c>
      <c r="T1485" s="16">
        <f t="shared" ref="T1485:T1520" si="218">AVERAGE(P1409,P1447,P1485)</f>
        <v>37.275471698113215</v>
      </c>
    </row>
    <row r="1486" spans="1:20" x14ac:dyDescent="0.25">
      <c r="A1486" s="72">
        <f t="shared" si="211"/>
        <v>41532</v>
      </c>
      <c r="B1486" s="73" t="s">
        <v>0</v>
      </c>
      <c r="C1486" s="73" t="s">
        <v>359</v>
      </c>
      <c r="D1486" s="73" t="s">
        <v>235</v>
      </c>
      <c r="E1486" s="73" t="s">
        <v>263</v>
      </c>
      <c r="F1486" s="73" t="s">
        <v>264</v>
      </c>
      <c r="G1486" s="73" t="s">
        <v>34</v>
      </c>
      <c r="H1486" t="s">
        <v>37</v>
      </c>
      <c r="I1486">
        <v>1530</v>
      </c>
      <c r="J1486" s="43">
        <v>6244</v>
      </c>
      <c r="K1486" s="16">
        <v>0.35</v>
      </c>
      <c r="L1486" s="16">
        <f t="shared" si="213"/>
        <v>62.005958291956304</v>
      </c>
      <c r="M1486" s="16">
        <f t="shared" si="214"/>
        <v>1.6875675675675677</v>
      </c>
      <c r="N1486" s="44">
        <f t="shared" si="215"/>
        <v>535.5</v>
      </c>
      <c r="O1486" s="44">
        <f t="shared" si="216"/>
        <v>6779.5</v>
      </c>
      <c r="P1486" s="45">
        <f t="shared" si="212"/>
        <v>67.323733862959287</v>
      </c>
      <c r="Q1486" s="45">
        <f t="shared" si="217"/>
        <v>1.8322972972972973</v>
      </c>
      <c r="S1486" s="51">
        <f t="shared" si="210"/>
        <v>4.2951863760134046</v>
      </c>
      <c r="T1486" s="16">
        <f t="shared" si="218"/>
        <v>67.27308838133068</v>
      </c>
    </row>
    <row r="1487" spans="1:20" x14ac:dyDescent="0.25">
      <c r="A1487" s="72">
        <f t="shared" si="211"/>
        <v>41532</v>
      </c>
      <c r="B1487" s="73" t="s">
        <v>0</v>
      </c>
      <c r="C1487" s="73" t="s">
        <v>359</v>
      </c>
      <c r="D1487" s="73" t="s">
        <v>235</v>
      </c>
      <c r="E1487" s="73" t="s">
        <v>265</v>
      </c>
      <c r="F1487" s="73" t="s">
        <v>266</v>
      </c>
      <c r="G1487" s="73" t="s">
        <v>34</v>
      </c>
      <c r="H1487" t="s">
        <v>36</v>
      </c>
      <c r="I1487">
        <v>890</v>
      </c>
      <c r="J1487" s="43">
        <v>3808</v>
      </c>
      <c r="K1487" s="16">
        <v>0.36</v>
      </c>
      <c r="L1487" s="16">
        <f t="shared" si="213"/>
        <v>37.815292949354514</v>
      </c>
      <c r="M1487" s="16">
        <f t="shared" si="214"/>
        <v>1.0291891891891891</v>
      </c>
      <c r="N1487" s="44">
        <f t="shared" si="215"/>
        <v>320.39999999999998</v>
      </c>
      <c r="O1487" s="44">
        <f t="shared" si="216"/>
        <v>4128.3999999999996</v>
      </c>
      <c r="P1487" s="45">
        <f t="shared" si="212"/>
        <v>40.997020854021841</v>
      </c>
      <c r="Q1487" s="45">
        <f t="shared" si="217"/>
        <v>1.1157837837837836</v>
      </c>
      <c r="S1487" s="51">
        <f t="shared" si="210"/>
        <v>4.8163099499834994</v>
      </c>
      <c r="T1487" s="16">
        <f t="shared" si="218"/>
        <v>40.967560410460109</v>
      </c>
    </row>
    <row r="1488" spans="1:20" x14ac:dyDescent="0.25">
      <c r="A1488" s="72">
        <f t="shared" si="211"/>
        <v>41532</v>
      </c>
      <c r="B1488" s="73" t="s">
        <v>0</v>
      </c>
      <c r="C1488" s="73" t="s">
        <v>238</v>
      </c>
      <c r="D1488" s="73" t="s">
        <v>239</v>
      </c>
      <c r="E1488" s="73" t="s">
        <v>267</v>
      </c>
      <c r="F1488" s="73" t="s">
        <v>241</v>
      </c>
      <c r="G1488" s="73" t="s">
        <v>34</v>
      </c>
      <c r="H1488" t="s">
        <v>37</v>
      </c>
      <c r="I1488">
        <v>1256</v>
      </c>
      <c r="J1488" s="43">
        <v>5824</v>
      </c>
      <c r="K1488" s="16">
        <v>0.35</v>
      </c>
      <c r="L1488" s="16">
        <f t="shared" si="213"/>
        <v>57.835153922542204</v>
      </c>
      <c r="M1488" s="16">
        <f t="shared" si="214"/>
        <v>1.574054054054054</v>
      </c>
      <c r="N1488" s="44">
        <f t="shared" si="215"/>
        <v>439.59999999999997</v>
      </c>
      <c r="O1488" s="44">
        <f t="shared" si="216"/>
        <v>6263.6</v>
      </c>
      <c r="P1488" s="45">
        <f t="shared" si="212"/>
        <v>62.200595829195635</v>
      </c>
      <c r="Q1488" s="45">
        <f t="shared" si="217"/>
        <v>1.692864864864865</v>
      </c>
      <c r="S1488" s="51">
        <f t="shared" si="210"/>
        <v>5.0523618164619588</v>
      </c>
      <c r="T1488" s="16">
        <f t="shared" si="218"/>
        <v>62.159020191989413</v>
      </c>
    </row>
    <row r="1489" spans="1:20" x14ac:dyDescent="0.25">
      <c r="A1489" s="72">
        <f t="shared" si="211"/>
        <v>41532</v>
      </c>
      <c r="B1489" s="73" t="s">
        <v>0</v>
      </c>
      <c r="C1489" s="73" t="s">
        <v>358</v>
      </c>
      <c r="D1489" s="73" t="s">
        <v>235</v>
      </c>
      <c r="E1489" s="73" t="s">
        <v>267</v>
      </c>
      <c r="F1489" s="73" t="s">
        <v>241</v>
      </c>
      <c r="G1489" s="73" t="s">
        <v>34</v>
      </c>
      <c r="H1489" t="s">
        <v>36</v>
      </c>
      <c r="I1489">
        <v>975</v>
      </c>
      <c r="J1489" s="43">
        <v>4076</v>
      </c>
      <c r="K1489" s="16">
        <v>0.36</v>
      </c>
      <c r="L1489" s="16">
        <f t="shared" si="213"/>
        <v>40.476663356504467</v>
      </c>
      <c r="M1489" s="16">
        <f t="shared" si="214"/>
        <v>1.1016216216216217</v>
      </c>
      <c r="N1489" s="44">
        <f t="shared" si="215"/>
        <v>351</v>
      </c>
      <c r="O1489" s="44">
        <f t="shared" si="216"/>
        <v>4427</v>
      </c>
      <c r="P1489" s="45">
        <f t="shared" si="212"/>
        <v>43.962264150943398</v>
      </c>
      <c r="Q1489" s="45">
        <f t="shared" si="217"/>
        <v>1.1964864864864866</v>
      </c>
      <c r="S1489" s="51">
        <f t="shared" si="210"/>
        <v>4.5645113669914306</v>
      </c>
      <c r="T1489" s="16">
        <f t="shared" si="218"/>
        <v>43.929990069513416</v>
      </c>
    </row>
    <row r="1490" spans="1:20" x14ac:dyDescent="0.25">
      <c r="A1490" s="72">
        <f t="shared" si="211"/>
        <v>41532</v>
      </c>
      <c r="B1490" s="73" t="s">
        <v>0</v>
      </c>
      <c r="C1490" s="73" t="s">
        <v>240</v>
      </c>
      <c r="D1490" s="73" t="s">
        <v>241</v>
      </c>
      <c r="E1490" s="73" t="s">
        <v>263</v>
      </c>
      <c r="F1490" s="73" t="s">
        <v>264</v>
      </c>
      <c r="G1490" s="73" t="s">
        <v>34</v>
      </c>
      <c r="H1490" t="s">
        <v>36</v>
      </c>
      <c r="I1490">
        <v>1357</v>
      </c>
      <c r="J1490" s="43">
        <v>4275</v>
      </c>
      <c r="K1490" s="16">
        <v>0.36</v>
      </c>
      <c r="L1490" s="16">
        <f t="shared" si="213"/>
        <v>42.452830188679243</v>
      </c>
      <c r="M1490" s="16">
        <f t="shared" si="214"/>
        <v>1.1554054054054055</v>
      </c>
      <c r="N1490" s="44">
        <f t="shared" si="215"/>
        <v>488.52</v>
      </c>
      <c r="O1490" s="44">
        <f t="shared" si="216"/>
        <v>4763.5200000000004</v>
      </c>
      <c r="P1490" s="45">
        <f t="shared" si="212"/>
        <v>47.304071499503479</v>
      </c>
      <c r="Q1490" s="45">
        <f t="shared" si="217"/>
        <v>1.2874378378378379</v>
      </c>
      <c r="S1490" s="51">
        <f t="shared" si="210"/>
        <v>4.4675107076829867</v>
      </c>
      <c r="T1490" s="16">
        <f t="shared" si="218"/>
        <v>47.259152598477328</v>
      </c>
    </row>
    <row r="1491" spans="1:20" x14ac:dyDescent="0.25">
      <c r="A1491" s="72">
        <f t="shared" si="211"/>
        <v>41532</v>
      </c>
      <c r="B1491" s="73" t="s">
        <v>67</v>
      </c>
      <c r="C1491" s="73" t="s">
        <v>242</v>
      </c>
      <c r="D1491" s="73" t="s">
        <v>243</v>
      </c>
      <c r="E1491" s="73" t="s">
        <v>265</v>
      </c>
      <c r="F1491" s="73" t="s">
        <v>266</v>
      </c>
      <c r="G1491" s="73" t="s">
        <v>34</v>
      </c>
      <c r="H1491" t="s">
        <v>36</v>
      </c>
      <c r="I1491">
        <v>1006</v>
      </c>
      <c r="J1491" s="43">
        <v>3110</v>
      </c>
      <c r="K1491" s="16">
        <v>0.36</v>
      </c>
      <c r="L1491" s="16">
        <f t="shared" si="213"/>
        <v>30.883813306852034</v>
      </c>
      <c r="M1491" s="16">
        <f t="shared" si="214"/>
        <v>0.78450450450450449</v>
      </c>
      <c r="N1491" s="44">
        <f t="shared" si="215"/>
        <v>362.15999999999997</v>
      </c>
      <c r="O1491" s="44">
        <f t="shared" si="216"/>
        <v>3472.16</v>
      </c>
      <c r="P1491" s="45">
        <f t="shared" si="212"/>
        <v>34.480238331678251</v>
      </c>
      <c r="Q1491" s="45">
        <f t="shared" si="217"/>
        <v>0.87586018018018019</v>
      </c>
      <c r="S1491" s="51">
        <f t="shared" si="210"/>
        <v>3.0320654721986529</v>
      </c>
      <c r="T1491" s="16">
        <f t="shared" si="218"/>
        <v>34.446938099966893</v>
      </c>
    </row>
    <row r="1492" spans="1:20" x14ac:dyDescent="0.25">
      <c r="A1492" s="72">
        <f t="shared" si="211"/>
        <v>41532</v>
      </c>
      <c r="B1492" s="73" t="s">
        <v>67</v>
      </c>
      <c r="C1492" s="73" t="s">
        <v>244</v>
      </c>
      <c r="D1492" s="73" t="s">
        <v>245</v>
      </c>
      <c r="E1492" s="73" t="s">
        <v>268</v>
      </c>
      <c r="F1492" s="73" t="s">
        <v>269</v>
      </c>
      <c r="G1492" s="73" t="s">
        <v>34</v>
      </c>
      <c r="H1492" t="s">
        <v>38</v>
      </c>
      <c r="I1492">
        <v>866</v>
      </c>
      <c r="J1492" s="43">
        <v>4508</v>
      </c>
      <c r="K1492" s="16">
        <v>0.47</v>
      </c>
      <c r="L1492" s="16">
        <f t="shared" si="213"/>
        <v>44.766633565044685</v>
      </c>
      <c r="M1492" s="16">
        <f t="shared" si="214"/>
        <v>1.1371531531531531</v>
      </c>
      <c r="N1492" s="44">
        <f t="shared" si="215"/>
        <v>407.02</v>
      </c>
      <c r="O1492" s="44">
        <f t="shared" si="216"/>
        <v>4915.0200000000004</v>
      </c>
      <c r="P1492" s="45">
        <f t="shared" si="212"/>
        <v>48.808540218470711</v>
      </c>
      <c r="Q1492" s="45">
        <f t="shared" si="217"/>
        <v>1.2398248648648651</v>
      </c>
      <c r="S1492" s="51">
        <f t="shared" si="210"/>
        <v>3.1908193086768177</v>
      </c>
      <c r="T1492" s="16">
        <f t="shared" si="218"/>
        <v>48.808540218470711</v>
      </c>
    </row>
    <row r="1493" spans="1:20" x14ac:dyDescent="0.25">
      <c r="A1493" s="72">
        <f t="shared" si="211"/>
        <v>41532</v>
      </c>
      <c r="B1493" s="73" t="s">
        <v>67</v>
      </c>
      <c r="C1493" s="73" t="s">
        <v>246</v>
      </c>
      <c r="D1493" s="73" t="s">
        <v>247</v>
      </c>
      <c r="E1493" s="73" t="s">
        <v>270</v>
      </c>
      <c r="F1493" s="73" t="s">
        <v>247</v>
      </c>
      <c r="G1493" s="73" t="s">
        <v>34</v>
      </c>
      <c r="H1493" t="s">
        <v>36</v>
      </c>
      <c r="I1493">
        <v>213</v>
      </c>
      <c r="J1493" s="43">
        <v>2006</v>
      </c>
      <c r="K1493" s="16">
        <v>0.36</v>
      </c>
      <c r="L1493" s="16">
        <f t="shared" si="213"/>
        <v>19.920556107249254</v>
      </c>
      <c r="M1493" s="16">
        <f t="shared" si="214"/>
        <v>0.50601801801801805</v>
      </c>
      <c r="N1493" s="44">
        <f t="shared" si="215"/>
        <v>76.679999999999993</v>
      </c>
      <c r="O1493" s="44">
        <f t="shared" si="216"/>
        <v>2082.6799999999998</v>
      </c>
      <c r="P1493" s="45">
        <f t="shared" si="212"/>
        <v>20.682025819265142</v>
      </c>
      <c r="Q1493" s="45">
        <f t="shared" si="217"/>
        <v>0.52536072072072071</v>
      </c>
      <c r="S1493" s="51">
        <f t="shared" si="210"/>
        <v>3.9111106676179563</v>
      </c>
      <c r="T1493" s="16">
        <f t="shared" si="218"/>
        <v>20.674975173783515</v>
      </c>
    </row>
    <row r="1494" spans="1:20" x14ac:dyDescent="0.25">
      <c r="A1494" s="72">
        <f t="shared" si="211"/>
        <v>41532</v>
      </c>
      <c r="B1494" s="73" t="s">
        <v>67</v>
      </c>
      <c r="C1494" s="73" t="s">
        <v>248</v>
      </c>
      <c r="D1494" s="73" t="s">
        <v>249</v>
      </c>
      <c r="E1494" s="73" t="s">
        <v>271</v>
      </c>
      <c r="F1494" s="73" t="s">
        <v>272</v>
      </c>
      <c r="G1494" s="73" t="s">
        <v>34</v>
      </c>
      <c r="H1494" t="s">
        <v>38</v>
      </c>
      <c r="I1494">
        <v>650</v>
      </c>
      <c r="J1494" s="43">
        <v>3920</v>
      </c>
      <c r="K1494" s="16">
        <v>0.47</v>
      </c>
      <c r="L1494" s="16">
        <f t="shared" si="213"/>
        <v>38.927507447864947</v>
      </c>
      <c r="M1494" s="16">
        <f t="shared" si="214"/>
        <v>0.98882882882882883</v>
      </c>
      <c r="N1494" s="44">
        <f t="shared" si="215"/>
        <v>305.5</v>
      </c>
      <c r="O1494" s="44">
        <f t="shared" si="216"/>
        <v>4225.5</v>
      </c>
      <c r="P1494" s="45">
        <f t="shared" si="212"/>
        <v>41.961271102284009</v>
      </c>
      <c r="Q1494" s="45">
        <f t="shared" si="217"/>
        <v>1.0658918918918918</v>
      </c>
      <c r="S1494" s="51">
        <f t="shared" si="210"/>
        <v>2.8853177501826144</v>
      </c>
      <c r="T1494" s="16">
        <f t="shared" si="218"/>
        <v>41.961271102284009</v>
      </c>
    </row>
    <row r="1495" spans="1:20" x14ac:dyDescent="0.25">
      <c r="A1495" s="72">
        <f t="shared" si="211"/>
        <v>41532</v>
      </c>
      <c r="B1495" s="73" t="s">
        <v>67</v>
      </c>
      <c r="C1495" s="73" t="s">
        <v>248</v>
      </c>
      <c r="D1495" s="73" t="s">
        <v>249</v>
      </c>
      <c r="E1495" s="73" t="s">
        <v>273</v>
      </c>
      <c r="F1495" s="73" t="s">
        <v>274</v>
      </c>
      <c r="G1495" s="73" t="s">
        <v>34</v>
      </c>
      <c r="H1495" t="s">
        <v>38</v>
      </c>
      <c r="I1495">
        <v>417</v>
      </c>
      <c r="J1495" s="43">
        <v>3354</v>
      </c>
      <c r="K1495" s="16">
        <v>0.47</v>
      </c>
      <c r="L1495" s="16">
        <f t="shared" si="213"/>
        <v>33.306852035749749</v>
      </c>
      <c r="M1495" s="16">
        <f t="shared" si="214"/>
        <v>0.84605405405405409</v>
      </c>
      <c r="N1495" s="44">
        <f t="shared" si="215"/>
        <v>195.98999999999998</v>
      </c>
      <c r="O1495" s="44">
        <f t="shared" si="216"/>
        <v>3549.99</v>
      </c>
      <c r="P1495" s="45">
        <f t="shared" si="212"/>
        <v>35.253128103277056</v>
      </c>
      <c r="Q1495" s="45">
        <f t="shared" si="217"/>
        <v>0.89549297297297292</v>
      </c>
      <c r="S1495" s="51">
        <f t="shared" si="210"/>
        <v>2.7053534231356702</v>
      </c>
      <c r="T1495" s="16">
        <f t="shared" si="218"/>
        <v>35.253128103277056</v>
      </c>
    </row>
    <row r="1496" spans="1:20" x14ac:dyDescent="0.25">
      <c r="A1496" s="72">
        <f t="shared" si="211"/>
        <v>41532</v>
      </c>
      <c r="B1496" s="73" t="s">
        <v>67</v>
      </c>
      <c r="C1496" s="73" t="s">
        <v>246</v>
      </c>
      <c r="D1496" s="73" t="s">
        <v>247</v>
      </c>
      <c r="E1496" s="73" t="s">
        <v>275</v>
      </c>
      <c r="F1496" s="73" t="s">
        <v>276</v>
      </c>
      <c r="G1496" s="73" t="s">
        <v>34</v>
      </c>
      <c r="H1496" t="s">
        <v>36</v>
      </c>
      <c r="I1496">
        <v>626</v>
      </c>
      <c r="J1496" s="43">
        <v>3146</v>
      </c>
      <c r="K1496" s="16">
        <v>0.36</v>
      </c>
      <c r="L1496" s="16">
        <f t="shared" si="213"/>
        <v>31.241310824230386</v>
      </c>
      <c r="M1496" s="16">
        <f t="shared" si="214"/>
        <v>0.79358558558558556</v>
      </c>
      <c r="N1496" s="44">
        <f t="shared" si="215"/>
        <v>225.35999999999999</v>
      </c>
      <c r="O1496" s="44">
        <f t="shared" si="216"/>
        <v>3371.36</v>
      </c>
      <c r="P1496" s="45">
        <f t="shared" si="212"/>
        <v>33.479245283018869</v>
      </c>
      <c r="Q1496" s="45">
        <f t="shared" si="217"/>
        <v>0.85043315315315315</v>
      </c>
      <c r="S1496" s="51">
        <f t="shared" si="210"/>
        <v>2.7671936060086999</v>
      </c>
      <c r="T1496" s="16">
        <f t="shared" si="218"/>
        <v>33.458523667659719</v>
      </c>
    </row>
    <row r="1497" spans="1:20" x14ac:dyDescent="0.25">
      <c r="A1497" s="72">
        <f t="shared" si="211"/>
        <v>41532</v>
      </c>
      <c r="B1497" s="73" t="s">
        <v>67</v>
      </c>
      <c r="C1497" s="73" t="s">
        <v>246</v>
      </c>
      <c r="D1497" s="73" t="s">
        <v>247</v>
      </c>
      <c r="E1497" s="73" t="s">
        <v>263</v>
      </c>
      <c r="F1497" s="73" t="s">
        <v>264</v>
      </c>
      <c r="G1497" s="73" t="s">
        <v>34</v>
      </c>
      <c r="H1497" t="s">
        <v>36</v>
      </c>
      <c r="I1497">
        <v>1823</v>
      </c>
      <c r="J1497" s="43">
        <v>5065</v>
      </c>
      <c r="K1497" s="16">
        <v>0.36</v>
      </c>
      <c r="L1497" s="16">
        <f t="shared" si="213"/>
        <v>50.297914597815293</v>
      </c>
      <c r="M1497" s="16">
        <f t="shared" si="214"/>
        <v>1.2776576576576577</v>
      </c>
      <c r="N1497" s="44">
        <f t="shared" si="215"/>
        <v>656.28</v>
      </c>
      <c r="O1497" s="44">
        <f t="shared" si="216"/>
        <v>5721.28</v>
      </c>
      <c r="P1497" s="45">
        <f t="shared" si="212"/>
        <v>56.81509433962264</v>
      </c>
      <c r="Q1497" s="45">
        <f t="shared" si="217"/>
        <v>1.4432057657657658</v>
      </c>
      <c r="S1497" s="51">
        <f t="shared" si="210"/>
        <v>2.4109519402712554</v>
      </c>
      <c r="T1497" s="16">
        <f t="shared" si="218"/>
        <v>56.75475008275405</v>
      </c>
    </row>
    <row r="1498" spans="1:20" x14ac:dyDescent="0.25">
      <c r="A1498" s="72">
        <f t="shared" si="211"/>
        <v>41532</v>
      </c>
      <c r="B1498" s="73" t="s">
        <v>18</v>
      </c>
      <c r="C1498" s="73" t="s">
        <v>250</v>
      </c>
      <c r="D1498" s="73" t="s">
        <v>251</v>
      </c>
      <c r="E1498" s="73" t="s">
        <v>265</v>
      </c>
      <c r="F1498" s="73" t="s">
        <v>266</v>
      </c>
      <c r="G1498" s="73" t="s">
        <v>34</v>
      </c>
      <c r="H1498" t="s">
        <v>39</v>
      </c>
      <c r="I1498">
        <v>1295</v>
      </c>
      <c r="J1498" s="43">
        <v>3444</v>
      </c>
      <c r="K1498" s="16">
        <v>0.30480000000000002</v>
      </c>
      <c r="L1498" s="16">
        <f t="shared" si="213"/>
        <v>34.200595829195628</v>
      </c>
      <c r="M1498" s="16">
        <f t="shared" si="214"/>
        <v>0.93081081081081085</v>
      </c>
      <c r="N1498" s="44">
        <f t="shared" si="215"/>
        <v>394.71600000000001</v>
      </c>
      <c r="O1498" s="44">
        <f t="shared" si="216"/>
        <v>3838.7159999999999</v>
      </c>
      <c r="P1498" s="45">
        <f t="shared" si="212"/>
        <v>38.120317775571003</v>
      </c>
      <c r="Q1498" s="45">
        <f t="shared" si="217"/>
        <v>1.0374908108108107</v>
      </c>
      <c r="S1498" s="51">
        <f t="shared" si="210"/>
        <v>8.5480796964161563</v>
      </c>
      <c r="T1498" s="16">
        <f t="shared" si="218"/>
        <v>37.532727573651108</v>
      </c>
    </row>
    <row r="1499" spans="1:20" x14ac:dyDescent="0.25">
      <c r="A1499" s="72">
        <f t="shared" si="211"/>
        <v>41532</v>
      </c>
      <c r="B1499" s="73" t="s">
        <v>18</v>
      </c>
      <c r="C1499" s="73" t="s">
        <v>244</v>
      </c>
      <c r="D1499" s="73" t="s">
        <v>245</v>
      </c>
      <c r="E1499" s="73" t="s">
        <v>277</v>
      </c>
      <c r="F1499" s="73" t="s">
        <v>278</v>
      </c>
      <c r="G1499" s="73" t="s">
        <v>34</v>
      </c>
      <c r="H1499" t="s">
        <v>38</v>
      </c>
      <c r="I1499">
        <v>615</v>
      </c>
      <c r="J1499" s="43">
        <v>3575</v>
      </c>
      <c r="K1499" s="16">
        <v>0.47</v>
      </c>
      <c r="L1499" s="16">
        <f t="shared" si="213"/>
        <v>35.501489572989072</v>
      </c>
      <c r="M1499" s="16">
        <f t="shared" si="214"/>
        <v>0.96621621621621623</v>
      </c>
      <c r="N1499" s="44">
        <f t="shared" si="215"/>
        <v>289.05</v>
      </c>
      <c r="O1499" s="44">
        <f t="shared" si="216"/>
        <v>3864.05</v>
      </c>
      <c r="P1499" s="45">
        <f t="shared" si="212"/>
        <v>38.371896722939425</v>
      </c>
      <c r="Q1499" s="45">
        <f t="shared" si="217"/>
        <v>1.0443378378378378</v>
      </c>
      <c r="S1499" s="51">
        <f t="shared" si="210"/>
        <v>2.5599851364263904</v>
      </c>
      <c r="T1499" s="16">
        <f t="shared" si="218"/>
        <v>38.371896722939425</v>
      </c>
    </row>
    <row r="1500" spans="1:20" x14ac:dyDescent="0.25">
      <c r="A1500" s="72">
        <f t="shared" si="211"/>
        <v>41532</v>
      </c>
      <c r="B1500" s="73" t="s">
        <v>18</v>
      </c>
      <c r="C1500" s="73" t="s">
        <v>248</v>
      </c>
      <c r="D1500" s="73" t="s">
        <v>249</v>
      </c>
      <c r="E1500" s="73" t="s">
        <v>268</v>
      </c>
      <c r="F1500" s="73" t="s">
        <v>269</v>
      </c>
      <c r="G1500" s="73" t="s">
        <v>34</v>
      </c>
      <c r="H1500" t="s">
        <v>38</v>
      </c>
      <c r="I1500">
        <v>872</v>
      </c>
      <c r="J1500" s="43">
        <v>4578</v>
      </c>
      <c r="K1500" s="16">
        <v>0.47</v>
      </c>
      <c r="L1500" s="16">
        <f t="shared" si="213"/>
        <v>45.4617676266137</v>
      </c>
      <c r="M1500" s="16">
        <f t="shared" si="214"/>
        <v>1.2372972972972973</v>
      </c>
      <c r="N1500" s="44">
        <f t="shared" si="215"/>
        <v>409.84</v>
      </c>
      <c r="O1500" s="44">
        <f t="shared" si="216"/>
        <v>4987.84</v>
      </c>
      <c r="P1500" s="45">
        <f t="shared" si="212"/>
        <v>49.531678252234357</v>
      </c>
      <c r="Q1500" s="45">
        <f t="shared" si="217"/>
        <v>1.348064864864865</v>
      </c>
      <c r="S1500" s="51">
        <f t="shared" si="210"/>
        <v>3.1252842859151198</v>
      </c>
      <c r="T1500" s="16">
        <f t="shared" si="218"/>
        <v>49.53167825223435</v>
      </c>
    </row>
    <row r="1501" spans="1:20" x14ac:dyDescent="0.25">
      <c r="A1501" s="72">
        <f t="shared" si="211"/>
        <v>41532</v>
      </c>
      <c r="B1501" s="73" t="s">
        <v>18</v>
      </c>
      <c r="C1501" s="73" t="s">
        <v>248</v>
      </c>
      <c r="D1501" s="73" t="s">
        <v>249</v>
      </c>
      <c r="E1501" s="73" t="s">
        <v>277</v>
      </c>
      <c r="F1501" s="73" t="s">
        <v>278</v>
      </c>
      <c r="G1501" s="73" t="s">
        <v>34</v>
      </c>
      <c r="H1501" t="s">
        <v>38</v>
      </c>
      <c r="I1501">
        <v>417</v>
      </c>
      <c r="J1501" s="43">
        <v>3267</v>
      </c>
      <c r="K1501" s="16">
        <v>0.47</v>
      </c>
      <c r="L1501" s="16">
        <f t="shared" si="213"/>
        <v>32.442899702085398</v>
      </c>
      <c r="M1501" s="16">
        <f t="shared" si="214"/>
        <v>0.88297297297297295</v>
      </c>
      <c r="N1501" s="44">
        <f t="shared" si="215"/>
        <v>195.98999999999998</v>
      </c>
      <c r="O1501" s="44">
        <f t="shared" si="216"/>
        <v>3462.99</v>
      </c>
      <c r="P1501" s="45">
        <f t="shared" si="212"/>
        <v>34.389175769612706</v>
      </c>
      <c r="Q1501" s="45">
        <f t="shared" si="217"/>
        <v>0.93594324324324318</v>
      </c>
      <c r="S1501" s="51">
        <f t="shared" si="210"/>
        <v>2.6837816680899351</v>
      </c>
      <c r="T1501" s="16">
        <f t="shared" si="218"/>
        <v>34.389175769612706</v>
      </c>
    </row>
    <row r="1502" spans="1:20" x14ac:dyDescent="0.25">
      <c r="A1502" s="72">
        <f t="shared" si="211"/>
        <v>41532</v>
      </c>
      <c r="B1502" s="73" t="s">
        <v>18</v>
      </c>
      <c r="C1502" s="73" t="s">
        <v>242</v>
      </c>
      <c r="D1502" s="73" t="s">
        <v>243</v>
      </c>
      <c r="E1502" s="73" t="s">
        <v>265</v>
      </c>
      <c r="F1502" s="73" t="s">
        <v>266</v>
      </c>
      <c r="G1502" s="73" t="s">
        <v>34</v>
      </c>
      <c r="H1502" t="s">
        <v>36</v>
      </c>
      <c r="I1502">
        <v>1006</v>
      </c>
      <c r="J1502" s="43">
        <v>3599</v>
      </c>
      <c r="K1502" s="16">
        <v>0.36</v>
      </c>
      <c r="L1502" s="16">
        <f t="shared" si="213"/>
        <v>35.73982125124131</v>
      </c>
      <c r="M1502" s="16">
        <f t="shared" si="214"/>
        <v>0.97270270270270265</v>
      </c>
      <c r="N1502" s="44">
        <f t="shared" si="215"/>
        <v>362.15999999999997</v>
      </c>
      <c r="O1502" s="44">
        <f t="shared" si="216"/>
        <v>3961.16</v>
      </c>
      <c r="P1502" s="45">
        <f t="shared" si="212"/>
        <v>39.336246276067527</v>
      </c>
      <c r="Q1502" s="45">
        <f t="shared" si="217"/>
        <v>1.0705837837837837</v>
      </c>
      <c r="S1502" s="51">
        <f t="shared" si="210"/>
        <v>6.6553939439630838</v>
      </c>
      <c r="T1502" s="16">
        <f t="shared" si="218"/>
        <v>39.302946044356169</v>
      </c>
    </row>
    <row r="1503" spans="1:20" x14ac:dyDescent="0.25">
      <c r="A1503" s="72">
        <f t="shared" si="211"/>
        <v>41532</v>
      </c>
      <c r="B1503" s="73" t="s">
        <v>0</v>
      </c>
      <c r="C1503" s="73" t="s">
        <v>252</v>
      </c>
      <c r="D1503" s="73" t="s">
        <v>117</v>
      </c>
      <c r="E1503" s="73" t="s">
        <v>279</v>
      </c>
      <c r="F1503" s="73" t="s">
        <v>280</v>
      </c>
      <c r="G1503" s="73" t="s">
        <v>35</v>
      </c>
      <c r="H1503" t="s">
        <v>37</v>
      </c>
      <c r="I1503">
        <v>880</v>
      </c>
      <c r="J1503" s="43">
        <v>3678</v>
      </c>
      <c r="K1503" s="16">
        <v>0.35</v>
      </c>
      <c r="L1503" s="16">
        <f t="shared" si="213"/>
        <v>36.524329692154915</v>
      </c>
      <c r="M1503" s="16">
        <f t="shared" si="214"/>
        <v>0.994054054054054</v>
      </c>
      <c r="N1503" s="44">
        <f t="shared" si="215"/>
        <v>308</v>
      </c>
      <c r="O1503" s="44">
        <f t="shared" si="216"/>
        <v>3986</v>
      </c>
      <c r="P1503" s="45">
        <f t="shared" si="212"/>
        <v>39.582919563058589</v>
      </c>
      <c r="Q1503" s="45">
        <f t="shared" si="217"/>
        <v>1.0772972972972974</v>
      </c>
      <c r="S1503" s="51">
        <f t="shared" si="210"/>
        <v>6.1857317917843213</v>
      </c>
      <c r="T1503" s="16">
        <f t="shared" si="218"/>
        <v>39.229394240317781</v>
      </c>
    </row>
    <row r="1504" spans="1:20" x14ac:dyDescent="0.25">
      <c r="A1504" s="72">
        <f t="shared" si="211"/>
        <v>41532</v>
      </c>
      <c r="B1504" s="73" t="s">
        <v>0</v>
      </c>
      <c r="C1504" s="73" t="s">
        <v>359</v>
      </c>
      <c r="D1504" s="73" t="s">
        <v>235</v>
      </c>
      <c r="E1504" s="73" t="s">
        <v>267</v>
      </c>
      <c r="F1504" s="73" t="s">
        <v>241</v>
      </c>
      <c r="G1504" s="73" t="s">
        <v>35</v>
      </c>
      <c r="H1504" t="s">
        <v>37</v>
      </c>
      <c r="I1504">
        <v>685</v>
      </c>
      <c r="J1504" s="43">
        <v>3798</v>
      </c>
      <c r="K1504" s="16">
        <v>0.35</v>
      </c>
      <c r="L1504" s="16">
        <f t="shared" si="213"/>
        <v>37.715988083416086</v>
      </c>
      <c r="M1504" s="16">
        <f t="shared" si="214"/>
        <v>1.0264864864864864</v>
      </c>
      <c r="N1504" s="44">
        <f t="shared" si="215"/>
        <v>239.74999999999997</v>
      </c>
      <c r="O1504" s="44">
        <f t="shared" si="216"/>
        <v>4037.75</v>
      </c>
      <c r="P1504" s="45">
        <f t="shared" si="212"/>
        <v>40.096822244289967</v>
      </c>
      <c r="Q1504" s="45">
        <f t="shared" si="217"/>
        <v>1.0912837837837839</v>
      </c>
      <c r="S1504" s="51">
        <f t="shared" si="210"/>
        <v>4.9761462165429649</v>
      </c>
      <c r="T1504" s="16">
        <f t="shared" si="218"/>
        <v>40.074147633234027</v>
      </c>
    </row>
    <row r="1505" spans="1:20" x14ac:dyDescent="0.25">
      <c r="A1505" s="72">
        <f t="shared" si="211"/>
        <v>41532</v>
      </c>
      <c r="B1505" s="73" t="s">
        <v>0</v>
      </c>
      <c r="C1505" s="73" t="s">
        <v>253</v>
      </c>
      <c r="D1505" s="73" t="s">
        <v>243</v>
      </c>
      <c r="E1505" s="73" t="s">
        <v>281</v>
      </c>
      <c r="F1505" s="73" t="s">
        <v>282</v>
      </c>
      <c r="G1505" s="73" t="s">
        <v>35</v>
      </c>
      <c r="H1505" t="s">
        <v>38</v>
      </c>
      <c r="I1505">
        <v>812</v>
      </c>
      <c r="J1505" s="43">
        <v>3771</v>
      </c>
      <c r="K1505" s="16">
        <v>0.47</v>
      </c>
      <c r="L1505" s="16">
        <f t="shared" si="213"/>
        <v>37.447864945382321</v>
      </c>
      <c r="M1505" s="16">
        <f t="shared" si="214"/>
        <v>1.0191891891891891</v>
      </c>
      <c r="N1505" s="44">
        <f t="shared" si="215"/>
        <v>381.64</v>
      </c>
      <c r="O1505" s="44">
        <f t="shared" si="216"/>
        <v>4152.6400000000003</v>
      </c>
      <c r="P1505" s="45">
        <f t="shared" si="212"/>
        <v>41.237735849056605</v>
      </c>
      <c r="Q1505" s="45">
        <f t="shared" si="217"/>
        <v>1.1223351351351352</v>
      </c>
      <c r="S1505" s="51">
        <f t="shared" si="210"/>
        <v>3.7568585906033514</v>
      </c>
      <c r="T1505" s="16">
        <f t="shared" si="218"/>
        <v>41.237735849056605</v>
      </c>
    </row>
    <row r="1506" spans="1:20" x14ac:dyDescent="0.25">
      <c r="A1506" s="72">
        <f t="shared" si="211"/>
        <v>41532</v>
      </c>
      <c r="B1506" s="73" t="s">
        <v>0</v>
      </c>
      <c r="C1506" s="73" t="s">
        <v>236</v>
      </c>
      <c r="D1506" s="73" t="s">
        <v>237</v>
      </c>
      <c r="E1506" s="73" t="s">
        <v>279</v>
      </c>
      <c r="F1506" s="73" t="s">
        <v>280</v>
      </c>
      <c r="G1506" s="73" t="s">
        <v>35</v>
      </c>
      <c r="H1506" t="s">
        <v>37</v>
      </c>
      <c r="I1506">
        <v>1520</v>
      </c>
      <c r="J1506" s="43">
        <v>5159</v>
      </c>
      <c r="K1506" s="16">
        <v>0.35</v>
      </c>
      <c r="L1506" s="16">
        <f t="shared" si="213"/>
        <v>51.231380337636544</v>
      </c>
      <c r="M1506" s="16">
        <f t="shared" si="214"/>
        <v>1.3943243243243244</v>
      </c>
      <c r="N1506" s="44">
        <f t="shared" si="215"/>
        <v>532</v>
      </c>
      <c r="O1506" s="44">
        <f t="shared" si="216"/>
        <v>5691</v>
      </c>
      <c r="P1506" s="45">
        <f t="shared" si="212"/>
        <v>56.51439920556107</v>
      </c>
      <c r="Q1506" s="45">
        <f t="shared" si="217"/>
        <v>1.5381081081081081</v>
      </c>
      <c r="S1506" s="51">
        <f t="shared" si="210"/>
        <v>4.7256265871701508</v>
      </c>
      <c r="T1506" s="16">
        <f t="shared" si="218"/>
        <v>56.139688844753387</v>
      </c>
    </row>
    <row r="1507" spans="1:20" x14ac:dyDescent="0.25">
      <c r="A1507" s="72">
        <f t="shared" si="211"/>
        <v>41532</v>
      </c>
      <c r="B1507" s="73" t="s">
        <v>0</v>
      </c>
      <c r="C1507" s="73" t="s">
        <v>236</v>
      </c>
      <c r="D1507" s="73" t="s">
        <v>237</v>
      </c>
      <c r="E1507" s="73" t="s">
        <v>267</v>
      </c>
      <c r="F1507" s="73" t="s">
        <v>241</v>
      </c>
      <c r="G1507" s="73" t="s">
        <v>35</v>
      </c>
      <c r="H1507" t="s">
        <v>37</v>
      </c>
      <c r="I1507">
        <v>1583</v>
      </c>
      <c r="J1507" s="43">
        <v>6084</v>
      </c>
      <c r="K1507" s="16">
        <v>0.35</v>
      </c>
      <c r="L1507" s="16">
        <f t="shared" si="213"/>
        <v>60.417080436941411</v>
      </c>
      <c r="M1507" s="16">
        <f t="shared" si="214"/>
        <v>1.6443243243243244</v>
      </c>
      <c r="N1507" s="44">
        <f t="shared" si="215"/>
        <v>554.04999999999995</v>
      </c>
      <c r="O1507" s="44">
        <f t="shared" si="216"/>
        <v>6638.05</v>
      </c>
      <c r="P1507" s="45">
        <f t="shared" si="212"/>
        <v>65.919066534260182</v>
      </c>
      <c r="Q1507" s="45">
        <f t="shared" si="217"/>
        <v>1.7940675675675677</v>
      </c>
      <c r="S1507" s="51">
        <f t="shared" si="210"/>
        <v>2.5224217843832886</v>
      </c>
      <c r="T1507" s="16">
        <f t="shared" si="218"/>
        <v>66.181132075471695</v>
      </c>
    </row>
    <row r="1508" spans="1:20" x14ac:dyDescent="0.25">
      <c r="A1508" s="72">
        <f t="shared" si="211"/>
        <v>41532</v>
      </c>
      <c r="B1508" s="73" t="s">
        <v>0</v>
      </c>
      <c r="C1508" s="73" t="s">
        <v>358</v>
      </c>
      <c r="D1508" s="73" t="s">
        <v>235</v>
      </c>
      <c r="E1508" s="73" t="s">
        <v>279</v>
      </c>
      <c r="F1508" s="73" t="s">
        <v>280</v>
      </c>
      <c r="G1508" s="73" t="s">
        <v>35</v>
      </c>
      <c r="H1508" t="s">
        <v>36</v>
      </c>
      <c r="I1508">
        <v>1599</v>
      </c>
      <c r="J1508" s="43">
        <v>5043</v>
      </c>
      <c r="K1508" s="16">
        <v>0.36</v>
      </c>
      <c r="L1508" s="16">
        <f t="shared" si="213"/>
        <v>50.079443892750746</v>
      </c>
      <c r="M1508" s="16">
        <f t="shared" si="214"/>
        <v>1.3629729729729729</v>
      </c>
      <c r="N1508" s="44">
        <f t="shared" si="215"/>
        <v>575.64</v>
      </c>
      <c r="O1508" s="44">
        <f t="shared" si="216"/>
        <v>5618.64</v>
      </c>
      <c r="P1508" s="45">
        <f t="shared" si="212"/>
        <v>55.795829195630589</v>
      </c>
      <c r="Q1508" s="45">
        <f t="shared" si="217"/>
        <v>1.5185513513513513</v>
      </c>
      <c r="S1508" s="51">
        <f t="shared" si="210"/>
        <v>3.901310545946779</v>
      </c>
      <c r="T1508" s="16">
        <f t="shared" si="218"/>
        <v>55.742899702085403</v>
      </c>
    </row>
    <row r="1509" spans="1:20" x14ac:dyDescent="0.25">
      <c r="A1509" s="72">
        <f t="shared" si="211"/>
        <v>41532</v>
      </c>
      <c r="B1509" s="73" t="s">
        <v>67</v>
      </c>
      <c r="C1509" s="73" t="s">
        <v>250</v>
      </c>
      <c r="D1509" s="73" t="s">
        <v>251</v>
      </c>
      <c r="E1509" s="73" t="s">
        <v>279</v>
      </c>
      <c r="F1509" s="73" t="s">
        <v>280</v>
      </c>
      <c r="G1509" s="73" t="s">
        <v>35</v>
      </c>
      <c r="H1509" t="s">
        <v>37</v>
      </c>
      <c r="I1509">
        <v>1851</v>
      </c>
      <c r="J1509" s="43">
        <v>4800</v>
      </c>
      <c r="K1509" s="16">
        <v>0.35</v>
      </c>
      <c r="L1509" s="16">
        <f t="shared" si="213"/>
        <v>47.666335650446868</v>
      </c>
      <c r="M1509" s="16">
        <f t="shared" si="214"/>
        <v>1.2108108108108109</v>
      </c>
      <c r="N1509" s="44">
        <f t="shared" si="215"/>
        <v>647.84999999999991</v>
      </c>
      <c r="O1509" s="44">
        <f t="shared" si="216"/>
        <v>5447.85</v>
      </c>
      <c r="P1509" s="45">
        <f t="shared" si="212"/>
        <v>54.099801390268127</v>
      </c>
      <c r="Q1509" s="45">
        <f t="shared" si="217"/>
        <v>1.3742324324324326</v>
      </c>
      <c r="S1509" s="51">
        <f t="shared" si="210"/>
        <v>1.377793409145478</v>
      </c>
      <c r="T1509" s="16">
        <f t="shared" si="218"/>
        <v>54.038530287984109</v>
      </c>
    </row>
    <row r="1510" spans="1:20" x14ac:dyDescent="0.25">
      <c r="A1510" s="72">
        <f t="shared" si="211"/>
        <v>41532</v>
      </c>
      <c r="B1510" s="73" t="s">
        <v>67</v>
      </c>
      <c r="C1510" s="73" t="s">
        <v>238</v>
      </c>
      <c r="D1510" s="73" t="s">
        <v>239</v>
      </c>
      <c r="E1510" s="73" t="s">
        <v>283</v>
      </c>
      <c r="F1510" s="73" t="s">
        <v>284</v>
      </c>
      <c r="G1510" s="73" t="s">
        <v>35</v>
      </c>
      <c r="H1510" t="s">
        <v>37</v>
      </c>
      <c r="I1510">
        <v>1695</v>
      </c>
      <c r="J1510" s="43">
        <v>4760</v>
      </c>
      <c r="K1510" s="16">
        <v>0.35</v>
      </c>
      <c r="L1510" s="16">
        <f t="shared" si="213"/>
        <v>47.269116186693147</v>
      </c>
      <c r="M1510" s="16">
        <f t="shared" si="214"/>
        <v>1.2007207207207207</v>
      </c>
      <c r="N1510" s="44">
        <f t="shared" si="215"/>
        <v>593.25</v>
      </c>
      <c r="O1510" s="44">
        <f t="shared" si="216"/>
        <v>5353.25</v>
      </c>
      <c r="P1510" s="45">
        <f t="shared" si="212"/>
        <v>53.160377358490564</v>
      </c>
      <c r="Q1510" s="45">
        <f t="shared" si="217"/>
        <v>1.3503693693693695</v>
      </c>
      <c r="S1510" s="51">
        <f t="shared" ref="S1510:S1547" si="219">((O1510/O1054)-1)*100</f>
        <v>1.2827668410447579</v>
      </c>
      <c r="T1510" s="16">
        <f t="shared" si="218"/>
        <v>53.104270109235351</v>
      </c>
    </row>
    <row r="1511" spans="1:20" x14ac:dyDescent="0.25">
      <c r="A1511" s="72">
        <f t="shared" si="211"/>
        <v>41532</v>
      </c>
      <c r="B1511" s="73" t="s">
        <v>67</v>
      </c>
      <c r="C1511" s="73" t="s">
        <v>242</v>
      </c>
      <c r="D1511" s="73" t="s">
        <v>243</v>
      </c>
      <c r="E1511" s="73" t="s">
        <v>265</v>
      </c>
      <c r="F1511" s="73" t="s">
        <v>266</v>
      </c>
      <c r="G1511" s="73" t="s">
        <v>35</v>
      </c>
      <c r="H1511" t="s">
        <v>36</v>
      </c>
      <c r="I1511">
        <v>1006</v>
      </c>
      <c r="J1511" s="43">
        <v>2929</v>
      </c>
      <c r="K1511" s="16">
        <v>0.36</v>
      </c>
      <c r="L1511" s="16">
        <f t="shared" si="213"/>
        <v>29.086395233366435</v>
      </c>
      <c r="M1511" s="16">
        <f t="shared" si="214"/>
        <v>0.73884684684684687</v>
      </c>
      <c r="N1511" s="44">
        <f t="shared" si="215"/>
        <v>362.15999999999997</v>
      </c>
      <c r="O1511" s="44">
        <f t="shared" si="216"/>
        <v>3291.16</v>
      </c>
      <c r="P1511" s="45">
        <f t="shared" si="212"/>
        <v>32.682820258192649</v>
      </c>
      <c r="Q1511" s="45">
        <f t="shared" si="217"/>
        <v>0.83020252252252247</v>
      </c>
      <c r="S1511" s="51">
        <f t="shared" si="219"/>
        <v>3.2041593236708854</v>
      </c>
      <c r="T1511" s="16">
        <f t="shared" si="218"/>
        <v>32.649520026481291</v>
      </c>
    </row>
    <row r="1512" spans="1:20" x14ac:dyDescent="0.25">
      <c r="A1512" s="72">
        <f t="shared" si="211"/>
        <v>41532</v>
      </c>
      <c r="B1512" s="73" t="s">
        <v>67</v>
      </c>
      <c r="C1512" s="73" t="s">
        <v>254</v>
      </c>
      <c r="D1512" s="73" t="s">
        <v>255</v>
      </c>
      <c r="E1512" s="73" t="s">
        <v>267</v>
      </c>
      <c r="F1512" s="73" t="s">
        <v>241</v>
      </c>
      <c r="G1512" s="73" t="s">
        <v>35</v>
      </c>
      <c r="H1512" t="s">
        <v>37</v>
      </c>
      <c r="I1512">
        <v>988</v>
      </c>
      <c r="J1512" s="43">
        <v>3310</v>
      </c>
      <c r="K1512" s="16">
        <v>0.35</v>
      </c>
      <c r="L1512" s="16">
        <f t="shared" si="213"/>
        <v>32.869910625620655</v>
      </c>
      <c r="M1512" s="16">
        <f t="shared" si="214"/>
        <v>0.83495495495495498</v>
      </c>
      <c r="N1512" s="44">
        <f t="shared" si="215"/>
        <v>345.79999999999995</v>
      </c>
      <c r="O1512" s="44">
        <f t="shared" si="216"/>
        <v>3655.8</v>
      </c>
      <c r="P1512" s="45">
        <f t="shared" si="212"/>
        <v>36.303872889771597</v>
      </c>
      <c r="Q1512" s="45">
        <f t="shared" si="217"/>
        <v>0.92218378378378385</v>
      </c>
      <c r="S1512" s="51">
        <f t="shared" si="219"/>
        <v>1.0928357317464554</v>
      </c>
      <c r="T1512" s="16">
        <f t="shared" si="218"/>
        <v>36.271168487255878</v>
      </c>
    </row>
    <row r="1513" spans="1:20" x14ac:dyDescent="0.25">
      <c r="A1513" s="72">
        <f t="shared" ref="A1513:A1576" si="220">IF(B1513&lt;&gt;"", DATE(2010, ROUNDUP((ROW(A1513)-1)*(1/38), 0)+5, 15), "")</f>
        <v>41532</v>
      </c>
      <c r="B1513" s="73" t="s">
        <v>67</v>
      </c>
      <c r="C1513" s="73" t="s">
        <v>246</v>
      </c>
      <c r="D1513" s="73" t="s">
        <v>247</v>
      </c>
      <c r="E1513" s="73" t="s">
        <v>240</v>
      </c>
      <c r="F1513" s="73" t="s">
        <v>241</v>
      </c>
      <c r="G1513" s="73" t="s">
        <v>35</v>
      </c>
      <c r="H1513" t="s">
        <v>36</v>
      </c>
      <c r="I1513">
        <v>787</v>
      </c>
      <c r="J1513" s="43">
        <v>3510</v>
      </c>
      <c r="K1513" s="16">
        <v>0.36</v>
      </c>
      <c r="L1513" s="16">
        <f t="shared" si="213"/>
        <v>34.856007944389276</v>
      </c>
      <c r="M1513" s="16">
        <f t="shared" si="214"/>
        <v>0.88540540540540547</v>
      </c>
      <c r="N1513" s="44">
        <f t="shared" si="215"/>
        <v>283.32</v>
      </c>
      <c r="O1513" s="44">
        <f t="shared" si="216"/>
        <v>3793.32</v>
      </c>
      <c r="P1513" s="45">
        <f t="shared" si="212"/>
        <v>37.669513406156902</v>
      </c>
      <c r="Q1513" s="45">
        <f t="shared" si="217"/>
        <v>0.95687351351351357</v>
      </c>
      <c r="S1513" s="51">
        <f t="shared" si="219"/>
        <v>2.8080797677866309</v>
      </c>
      <c r="T1513" s="16">
        <f t="shared" si="218"/>
        <v>37.643462429659053</v>
      </c>
    </row>
    <row r="1514" spans="1:20" x14ac:dyDescent="0.25">
      <c r="A1514" s="72">
        <f t="shared" si="220"/>
        <v>41532</v>
      </c>
      <c r="B1514" s="73" t="s">
        <v>67</v>
      </c>
      <c r="C1514" s="73" t="s">
        <v>250</v>
      </c>
      <c r="D1514" s="73" t="s">
        <v>251</v>
      </c>
      <c r="E1514" s="73" t="s">
        <v>283</v>
      </c>
      <c r="F1514" s="73" t="s">
        <v>284</v>
      </c>
      <c r="G1514" s="73" t="s">
        <v>35</v>
      </c>
      <c r="H1514" t="s">
        <v>37</v>
      </c>
      <c r="I1514">
        <v>1836</v>
      </c>
      <c r="J1514" s="43">
        <v>4800</v>
      </c>
      <c r="K1514" s="16">
        <v>0.35</v>
      </c>
      <c r="L1514" s="16">
        <f t="shared" si="213"/>
        <v>47.666335650446868</v>
      </c>
      <c r="M1514" s="16">
        <f t="shared" si="214"/>
        <v>1.2108108108108109</v>
      </c>
      <c r="N1514" s="44">
        <f t="shared" si="215"/>
        <v>642.59999999999991</v>
      </c>
      <c r="O1514" s="44">
        <f t="shared" si="216"/>
        <v>5442.6</v>
      </c>
      <c r="P1514" s="45">
        <f t="shared" si="212"/>
        <v>54.047666335650447</v>
      </c>
      <c r="Q1514" s="45">
        <f t="shared" si="217"/>
        <v>1.3729081081081083</v>
      </c>
      <c r="S1514" s="51">
        <f t="shared" si="219"/>
        <v>1.3678117247390764</v>
      </c>
      <c r="T1514" s="16">
        <f t="shared" si="218"/>
        <v>53.986891757696128</v>
      </c>
    </row>
    <row r="1515" spans="1:20" x14ac:dyDescent="0.25">
      <c r="A1515" s="72">
        <f t="shared" si="220"/>
        <v>41532</v>
      </c>
      <c r="B1515" s="73" t="s">
        <v>67</v>
      </c>
      <c r="C1515" s="73" t="s">
        <v>256</v>
      </c>
      <c r="D1515" s="73" t="s">
        <v>247</v>
      </c>
      <c r="E1515" s="73" t="s">
        <v>285</v>
      </c>
      <c r="F1515" s="73" t="s">
        <v>264</v>
      </c>
      <c r="G1515" s="73" t="s">
        <v>35</v>
      </c>
      <c r="H1515" t="s">
        <v>37</v>
      </c>
      <c r="I1515">
        <v>1899</v>
      </c>
      <c r="J1515" s="43">
        <v>4200</v>
      </c>
      <c r="K1515" s="16">
        <v>0.35</v>
      </c>
      <c r="L1515" s="16">
        <f t="shared" si="213"/>
        <v>41.708043694141011</v>
      </c>
      <c r="M1515" s="16">
        <f t="shared" si="214"/>
        <v>1.0594594594594595</v>
      </c>
      <c r="N1515" s="44">
        <f t="shared" si="215"/>
        <v>664.65</v>
      </c>
      <c r="O1515" s="44">
        <f t="shared" si="216"/>
        <v>4864.6499999999996</v>
      </c>
      <c r="P1515" s="45">
        <f t="shared" si="212"/>
        <v>48.308341608738822</v>
      </c>
      <c r="Q1515" s="45">
        <f t="shared" si="217"/>
        <v>1.2271189189189189</v>
      </c>
      <c r="S1515" s="51">
        <f t="shared" si="219"/>
        <v>1.5862375722796918</v>
      </c>
      <c r="T1515" s="16">
        <f t="shared" si="218"/>
        <v>48.245481628599798</v>
      </c>
    </row>
    <row r="1516" spans="1:20" x14ac:dyDescent="0.25">
      <c r="A1516" s="72">
        <f t="shared" si="220"/>
        <v>41532</v>
      </c>
      <c r="B1516" s="73" t="s">
        <v>18</v>
      </c>
      <c r="C1516" s="73" t="s">
        <v>238</v>
      </c>
      <c r="D1516" s="73" t="s">
        <v>239</v>
      </c>
      <c r="E1516" s="73" t="s">
        <v>283</v>
      </c>
      <c r="F1516" s="73" t="s">
        <v>284</v>
      </c>
      <c r="G1516" s="73" t="s">
        <v>35</v>
      </c>
      <c r="H1516" t="s">
        <v>37</v>
      </c>
      <c r="I1516">
        <v>1695</v>
      </c>
      <c r="J1516" s="43">
        <v>5320</v>
      </c>
      <c r="K1516" s="16">
        <v>0.35</v>
      </c>
      <c r="L1516" s="16">
        <f t="shared" si="213"/>
        <v>52.830188679245282</v>
      </c>
      <c r="M1516" s="16">
        <f t="shared" si="214"/>
        <v>1.4378378378378378</v>
      </c>
      <c r="N1516" s="44">
        <f t="shared" si="215"/>
        <v>593.25</v>
      </c>
      <c r="O1516" s="44">
        <f t="shared" si="216"/>
        <v>5913.25</v>
      </c>
      <c r="P1516" s="45">
        <f t="shared" si="212"/>
        <v>58.721449851042699</v>
      </c>
      <c r="Q1516" s="45">
        <f t="shared" si="217"/>
        <v>1.5981756756756758</v>
      </c>
      <c r="S1516" s="51">
        <f t="shared" si="219"/>
        <v>6.2492700500408782</v>
      </c>
      <c r="T1516" s="16">
        <f t="shared" si="218"/>
        <v>58.665342601787493</v>
      </c>
    </row>
    <row r="1517" spans="1:20" x14ac:dyDescent="0.25">
      <c r="A1517" s="72">
        <f t="shared" si="220"/>
        <v>41532</v>
      </c>
      <c r="B1517" s="73" t="s">
        <v>18</v>
      </c>
      <c r="C1517" s="73" t="s">
        <v>250</v>
      </c>
      <c r="D1517" s="73" t="s">
        <v>251</v>
      </c>
      <c r="E1517" s="73" t="s">
        <v>279</v>
      </c>
      <c r="F1517" s="73" t="s">
        <v>280</v>
      </c>
      <c r="G1517" s="73" t="s">
        <v>35</v>
      </c>
      <c r="H1517" t="s">
        <v>37</v>
      </c>
      <c r="I1517">
        <v>1851</v>
      </c>
      <c r="J1517" s="43">
        <v>5330</v>
      </c>
      <c r="K1517" s="16">
        <v>0.35</v>
      </c>
      <c r="L1517" s="16">
        <f t="shared" si="213"/>
        <v>52.929493545183711</v>
      </c>
      <c r="M1517" s="16">
        <f t="shared" si="214"/>
        <v>1.4405405405405405</v>
      </c>
      <c r="N1517" s="44">
        <f t="shared" si="215"/>
        <v>647.84999999999991</v>
      </c>
      <c r="O1517" s="44">
        <f t="shared" si="216"/>
        <v>5977.85</v>
      </c>
      <c r="P1517" s="45">
        <f t="shared" si="212"/>
        <v>59.362959285004969</v>
      </c>
      <c r="Q1517" s="45">
        <f t="shared" si="217"/>
        <v>1.6156351351351352</v>
      </c>
      <c r="S1517" s="51">
        <f t="shared" si="219"/>
        <v>6.6747445041855702</v>
      </c>
      <c r="T1517" s="16">
        <f t="shared" si="218"/>
        <v>59.301688182720959</v>
      </c>
    </row>
    <row r="1518" spans="1:20" x14ac:dyDescent="0.25">
      <c r="A1518" s="72">
        <f t="shared" si="220"/>
        <v>41532</v>
      </c>
      <c r="B1518" s="73" t="s">
        <v>18</v>
      </c>
      <c r="C1518" s="73" t="s">
        <v>257</v>
      </c>
      <c r="D1518" s="73" t="s">
        <v>237</v>
      </c>
      <c r="E1518" s="73" t="s">
        <v>283</v>
      </c>
      <c r="F1518" s="73" t="s">
        <v>284</v>
      </c>
      <c r="G1518" s="73" t="s">
        <v>35</v>
      </c>
      <c r="H1518" t="s">
        <v>37</v>
      </c>
      <c r="I1518">
        <v>1507</v>
      </c>
      <c r="J1518" s="43">
        <v>5230</v>
      </c>
      <c r="K1518" s="16">
        <v>0.35</v>
      </c>
      <c r="L1518" s="16">
        <f t="shared" si="213"/>
        <v>51.936444885799403</v>
      </c>
      <c r="M1518" s="16">
        <f t="shared" si="214"/>
        <v>1.4135135135135135</v>
      </c>
      <c r="N1518" s="44">
        <f t="shared" si="215"/>
        <v>527.44999999999993</v>
      </c>
      <c r="O1518" s="44">
        <f t="shared" si="216"/>
        <v>5757.45</v>
      </c>
      <c r="P1518" s="45">
        <f t="shared" si="212"/>
        <v>57.174280039721943</v>
      </c>
      <c r="Q1518" s="45">
        <f t="shared" si="217"/>
        <v>1.5560675675675675</v>
      </c>
      <c r="S1518" s="51">
        <f t="shared" si="219"/>
        <v>6.6753502298426692</v>
      </c>
      <c r="T1518" s="16">
        <f t="shared" si="218"/>
        <v>57.12439589539887</v>
      </c>
    </row>
    <row r="1519" spans="1:20" x14ac:dyDescent="0.25">
      <c r="A1519" s="72">
        <f t="shared" si="220"/>
        <v>41532</v>
      </c>
      <c r="B1519" s="73" t="s">
        <v>18</v>
      </c>
      <c r="C1519" s="73" t="s">
        <v>256</v>
      </c>
      <c r="D1519" s="73" t="s">
        <v>247</v>
      </c>
      <c r="E1519" s="73" t="s">
        <v>265</v>
      </c>
      <c r="F1519" s="73" t="s">
        <v>266</v>
      </c>
      <c r="G1519" s="73" t="s">
        <v>35</v>
      </c>
      <c r="H1519" t="s">
        <v>36</v>
      </c>
      <c r="I1519">
        <v>1160</v>
      </c>
      <c r="J1519" s="43">
        <v>3950</v>
      </c>
      <c r="K1519" s="16">
        <v>0.36</v>
      </c>
      <c r="L1519" s="16">
        <f t="shared" si="213"/>
        <v>39.22542204568024</v>
      </c>
      <c r="M1519" s="16">
        <f t="shared" si="214"/>
        <v>1.0675675675675675</v>
      </c>
      <c r="N1519" s="44">
        <f t="shared" si="215"/>
        <v>417.59999999999997</v>
      </c>
      <c r="O1519" s="44">
        <f t="shared" si="216"/>
        <v>4367.6000000000004</v>
      </c>
      <c r="P1519" s="45">
        <f t="shared" si="212"/>
        <v>43.372393247269116</v>
      </c>
      <c r="Q1519" s="45">
        <f t="shared" si="217"/>
        <v>1.1804324324324325</v>
      </c>
      <c r="S1519" s="51">
        <f t="shared" si="219"/>
        <v>14.852214157988852</v>
      </c>
      <c r="T1519" s="16">
        <f t="shared" si="218"/>
        <v>43.333995365772921</v>
      </c>
    </row>
    <row r="1520" spans="1:20" x14ac:dyDescent="0.25">
      <c r="A1520" s="72">
        <f t="shared" si="220"/>
        <v>41532</v>
      </c>
      <c r="B1520" s="73" t="s">
        <v>18</v>
      </c>
      <c r="C1520" s="73" t="s">
        <v>244</v>
      </c>
      <c r="D1520" s="73" t="s">
        <v>245</v>
      </c>
      <c r="E1520" s="73" t="s">
        <v>277</v>
      </c>
      <c r="F1520" s="73" t="s">
        <v>278</v>
      </c>
      <c r="G1520" s="73" t="s">
        <v>35</v>
      </c>
      <c r="H1520" t="s">
        <v>38</v>
      </c>
      <c r="I1520">
        <v>615</v>
      </c>
      <c r="J1520" s="43">
        <v>2750</v>
      </c>
      <c r="K1520" s="16">
        <v>0.47</v>
      </c>
      <c r="L1520" s="16">
        <f t="shared" si="213"/>
        <v>27.308838133068519</v>
      </c>
      <c r="M1520" s="16">
        <f t="shared" si="214"/>
        <v>0.7432432432432432</v>
      </c>
      <c r="N1520" s="44">
        <f t="shared" si="215"/>
        <v>289.05</v>
      </c>
      <c r="O1520" s="44">
        <f t="shared" si="216"/>
        <v>3039.05</v>
      </c>
      <c r="P1520" s="45">
        <f t="shared" si="212"/>
        <v>30.179245283018869</v>
      </c>
      <c r="Q1520" s="45">
        <f t="shared" si="217"/>
        <v>0.82136486486486493</v>
      </c>
      <c r="S1520" s="51">
        <f t="shared" si="219"/>
        <v>3.2777135866240759</v>
      </c>
      <c r="T1520" s="16">
        <f t="shared" si="218"/>
        <v>30.179245283018869</v>
      </c>
    </row>
    <row r="1521" spans="1:20" x14ac:dyDescent="0.25">
      <c r="A1521" s="74">
        <f t="shared" si="220"/>
        <v>41532</v>
      </c>
      <c r="B1521" s="75" t="s">
        <v>18</v>
      </c>
      <c r="C1521" s="75" t="s">
        <v>258</v>
      </c>
      <c r="D1521" s="75" t="s">
        <v>255</v>
      </c>
      <c r="E1521" s="75" t="s">
        <v>279</v>
      </c>
      <c r="F1521" s="75" t="s">
        <v>280</v>
      </c>
      <c r="G1521" s="75" t="s">
        <v>35</v>
      </c>
      <c r="H1521" s="76" t="s">
        <v>36</v>
      </c>
      <c r="I1521" s="76">
        <v>1637</v>
      </c>
      <c r="J1521" s="46">
        <v>4960</v>
      </c>
      <c r="K1521" s="78">
        <v>0.36</v>
      </c>
      <c r="L1521" s="78">
        <f t="shared" si="213"/>
        <v>49.255213505461768</v>
      </c>
      <c r="M1521" s="78">
        <f t="shared" si="214"/>
        <v>1.3405405405405406</v>
      </c>
      <c r="N1521" s="47">
        <f t="shared" si="215"/>
        <v>589.31999999999994</v>
      </c>
      <c r="O1521" s="47">
        <f t="shared" si="216"/>
        <v>5549.32</v>
      </c>
      <c r="P1521" s="48">
        <f t="shared" si="212"/>
        <v>55.107447864945378</v>
      </c>
      <c r="Q1521" s="48">
        <f t="shared" si="217"/>
        <v>1.4998162162162161</v>
      </c>
      <c r="R1521" s="76"/>
      <c r="S1521" s="53">
        <f t="shared" si="219"/>
        <v>5.4961684039230407</v>
      </c>
      <c r="T1521" s="78">
        <f>AVERAGE(P1445,P1483,P1521)</f>
        <v>55.053260509764975</v>
      </c>
    </row>
    <row r="1522" spans="1:20" x14ac:dyDescent="0.25">
      <c r="A1522" s="72">
        <f t="shared" si="220"/>
        <v>41562</v>
      </c>
      <c r="B1522" s="73" t="s">
        <v>0</v>
      </c>
      <c r="C1522" s="73" t="s">
        <v>359</v>
      </c>
      <c r="D1522" s="73" t="s">
        <v>235</v>
      </c>
      <c r="E1522" s="73" t="s">
        <v>260</v>
      </c>
      <c r="F1522" s="73" t="s">
        <v>261</v>
      </c>
      <c r="G1522" s="73" t="s">
        <v>34</v>
      </c>
      <c r="H1522" t="s">
        <v>36</v>
      </c>
      <c r="I1522">
        <v>506</v>
      </c>
      <c r="J1522" s="43">
        <v>3191</v>
      </c>
      <c r="K1522" s="16">
        <v>0.37</v>
      </c>
      <c r="L1522" s="16">
        <f t="shared" si="213"/>
        <v>31.688182720953325</v>
      </c>
      <c r="M1522" s="16">
        <f t="shared" si="214"/>
        <v>0.86243243243243239</v>
      </c>
      <c r="N1522" s="44">
        <f t="shared" si="215"/>
        <v>187.22</v>
      </c>
      <c r="O1522" s="44">
        <f t="shared" si="216"/>
        <v>3378.22</v>
      </c>
      <c r="P1522" s="45">
        <f t="shared" ref="P1522:P1559" si="221">O1522/100.7</f>
        <v>33.547368421052632</v>
      </c>
      <c r="Q1522" s="45">
        <f t="shared" si="217"/>
        <v>0.91303243243243237</v>
      </c>
      <c r="R1522" s="17"/>
      <c r="S1522" s="51">
        <f t="shared" si="219"/>
        <v>1.2570887335595193</v>
      </c>
    </row>
    <row r="1523" spans="1:20" x14ac:dyDescent="0.25">
      <c r="A1523" s="72">
        <f t="shared" si="220"/>
        <v>41562</v>
      </c>
      <c r="B1523" s="73" t="s">
        <v>0</v>
      </c>
      <c r="C1523" s="73" t="s">
        <v>236</v>
      </c>
      <c r="D1523" s="73" t="s">
        <v>237</v>
      </c>
      <c r="E1523" s="73" t="s">
        <v>262</v>
      </c>
      <c r="F1523" s="73" t="s">
        <v>251</v>
      </c>
      <c r="G1523" s="73" t="s">
        <v>34</v>
      </c>
      <c r="H1523" t="s">
        <v>37</v>
      </c>
      <c r="I1523">
        <v>298</v>
      </c>
      <c r="J1523" s="43">
        <v>3596</v>
      </c>
      <c r="K1523" s="16">
        <v>0.36</v>
      </c>
      <c r="L1523" s="16">
        <f t="shared" si="213"/>
        <v>35.710029791459782</v>
      </c>
      <c r="M1523" s="16">
        <f t="shared" si="214"/>
        <v>0.97189189189189185</v>
      </c>
      <c r="N1523" s="44">
        <f t="shared" si="215"/>
        <v>107.28</v>
      </c>
      <c r="O1523" s="44">
        <f t="shared" si="216"/>
        <v>3703.28</v>
      </c>
      <c r="P1523" s="45">
        <f t="shared" si="221"/>
        <v>36.775372393247267</v>
      </c>
      <c r="Q1523" s="45">
        <f t="shared" si="217"/>
        <v>1.0008864864864866</v>
      </c>
      <c r="R1523" s="17"/>
      <c r="S1523" s="51">
        <f t="shared" si="219"/>
        <v>4.0761724897702356</v>
      </c>
    </row>
    <row r="1524" spans="1:20" x14ac:dyDescent="0.25">
      <c r="A1524" s="72">
        <f t="shared" si="220"/>
        <v>41562</v>
      </c>
      <c r="B1524" s="73" t="s">
        <v>0</v>
      </c>
      <c r="C1524" s="73" t="s">
        <v>359</v>
      </c>
      <c r="D1524" s="73" t="s">
        <v>235</v>
      </c>
      <c r="E1524" s="73" t="s">
        <v>263</v>
      </c>
      <c r="F1524" s="73" t="s">
        <v>264</v>
      </c>
      <c r="G1524" s="73" t="s">
        <v>34</v>
      </c>
      <c r="H1524" t="s">
        <v>37</v>
      </c>
      <c r="I1524">
        <v>1530</v>
      </c>
      <c r="J1524" s="43">
        <v>6244</v>
      </c>
      <c r="K1524" s="16">
        <v>0.36</v>
      </c>
      <c r="L1524" s="16">
        <f t="shared" si="213"/>
        <v>62.005958291956304</v>
      </c>
      <c r="M1524" s="16">
        <f t="shared" si="214"/>
        <v>1.6875675675675677</v>
      </c>
      <c r="N1524" s="44">
        <f t="shared" si="215"/>
        <v>550.79999999999995</v>
      </c>
      <c r="O1524" s="44">
        <f t="shared" si="216"/>
        <v>6794.8</v>
      </c>
      <c r="P1524" s="45">
        <f t="shared" si="221"/>
        <v>67.475670307845078</v>
      </c>
      <c r="Q1524" s="45">
        <f t="shared" si="217"/>
        <v>1.8364324324324324</v>
      </c>
      <c r="S1524" s="51">
        <f t="shared" si="219"/>
        <v>2.8362139419438881</v>
      </c>
    </row>
    <row r="1525" spans="1:20" x14ac:dyDescent="0.25">
      <c r="A1525" s="72">
        <f t="shared" si="220"/>
        <v>41562</v>
      </c>
      <c r="B1525" s="73" t="s">
        <v>0</v>
      </c>
      <c r="C1525" s="73" t="s">
        <v>359</v>
      </c>
      <c r="D1525" s="73" t="s">
        <v>235</v>
      </c>
      <c r="E1525" s="73" t="s">
        <v>265</v>
      </c>
      <c r="F1525" s="73" t="s">
        <v>266</v>
      </c>
      <c r="G1525" s="73" t="s">
        <v>34</v>
      </c>
      <c r="H1525" t="s">
        <v>36</v>
      </c>
      <c r="I1525">
        <v>890</v>
      </c>
      <c r="J1525" s="43">
        <v>3808</v>
      </c>
      <c r="K1525" s="16">
        <v>0.37</v>
      </c>
      <c r="L1525" s="16">
        <f t="shared" si="213"/>
        <v>37.815292949354514</v>
      </c>
      <c r="M1525" s="16">
        <f t="shared" si="214"/>
        <v>1.0291891891891891</v>
      </c>
      <c r="N1525" s="44">
        <f t="shared" si="215"/>
        <v>329.3</v>
      </c>
      <c r="O1525" s="44">
        <f t="shared" si="216"/>
        <v>4137.3</v>
      </c>
      <c r="P1525" s="45">
        <f t="shared" si="221"/>
        <v>41.08540218470705</v>
      </c>
      <c r="Q1525" s="45">
        <f t="shared" si="217"/>
        <v>1.1181891891891893</v>
      </c>
      <c r="S1525" s="51">
        <f t="shared" si="219"/>
        <v>3.8687487447278679</v>
      </c>
    </row>
    <row r="1526" spans="1:20" x14ac:dyDescent="0.25">
      <c r="A1526" s="72">
        <f t="shared" si="220"/>
        <v>41562</v>
      </c>
      <c r="B1526" s="73" t="s">
        <v>0</v>
      </c>
      <c r="C1526" s="73" t="s">
        <v>238</v>
      </c>
      <c r="D1526" s="73" t="s">
        <v>239</v>
      </c>
      <c r="E1526" s="73" t="s">
        <v>267</v>
      </c>
      <c r="F1526" s="73" t="s">
        <v>241</v>
      </c>
      <c r="G1526" s="73" t="s">
        <v>34</v>
      </c>
      <c r="H1526" t="s">
        <v>37</v>
      </c>
      <c r="I1526">
        <v>1256</v>
      </c>
      <c r="J1526" s="43">
        <v>5824</v>
      </c>
      <c r="K1526" s="16">
        <v>0.36</v>
      </c>
      <c r="L1526" s="16">
        <f t="shared" si="213"/>
        <v>57.835153922542204</v>
      </c>
      <c r="M1526" s="16">
        <f t="shared" si="214"/>
        <v>1.574054054054054</v>
      </c>
      <c r="N1526" s="44">
        <f t="shared" si="215"/>
        <v>452.15999999999997</v>
      </c>
      <c r="O1526" s="44">
        <f t="shared" si="216"/>
        <v>6276.16</v>
      </c>
      <c r="P1526" s="45">
        <f t="shared" si="221"/>
        <v>62.325322740814293</v>
      </c>
      <c r="Q1526" s="45">
        <f t="shared" si="217"/>
        <v>1.6962594594594593</v>
      </c>
      <c r="S1526" s="51">
        <f t="shared" si="219"/>
        <v>3.7333809344360924</v>
      </c>
    </row>
    <row r="1527" spans="1:20" x14ac:dyDescent="0.25">
      <c r="A1527" s="72">
        <f t="shared" si="220"/>
        <v>41562</v>
      </c>
      <c r="B1527" s="73" t="s">
        <v>0</v>
      </c>
      <c r="C1527" s="73" t="s">
        <v>358</v>
      </c>
      <c r="D1527" s="73" t="s">
        <v>235</v>
      </c>
      <c r="E1527" s="73" t="s">
        <v>267</v>
      </c>
      <c r="F1527" s="73" t="s">
        <v>241</v>
      </c>
      <c r="G1527" s="73" t="s">
        <v>34</v>
      </c>
      <c r="H1527" t="s">
        <v>36</v>
      </c>
      <c r="I1527">
        <v>975</v>
      </c>
      <c r="J1527" s="43">
        <v>4076</v>
      </c>
      <c r="K1527" s="16">
        <v>0.37</v>
      </c>
      <c r="L1527" s="16">
        <f t="shared" si="213"/>
        <v>40.476663356504467</v>
      </c>
      <c r="M1527" s="16">
        <f t="shared" si="214"/>
        <v>1.1016216216216217</v>
      </c>
      <c r="N1527" s="44">
        <f t="shared" si="215"/>
        <v>360.75</v>
      </c>
      <c r="O1527" s="44">
        <f t="shared" si="216"/>
        <v>4436.75</v>
      </c>
      <c r="P1527" s="45">
        <f t="shared" si="221"/>
        <v>44.059086395233365</v>
      </c>
      <c r="Q1527" s="45">
        <f t="shared" si="217"/>
        <v>1.1991216216216216</v>
      </c>
      <c r="S1527" s="51">
        <f t="shared" si="219"/>
        <v>3.6018680677174508</v>
      </c>
    </row>
    <row r="1528" spans="1:20" x14ac:dyDescent="0.25">
      <c r="A1528" s="72">
        <f t="shared" si="220"/>
        <v>41562</v>
      </c>
      <c r="B1528" s="73" t="s">
        <v>0</v>
      </c>
      <c r="C1528" s="73" t="s">
        <v>240</v>
      </c>
      <c r="D1528" s="73" t="s">
        <v>241</v>
      </c>
      <c r="E1528" s="73" t="s">
        <v>263</v>
      </c>
      <c r="F1528" s="73" t="s">
        <v>264</v>
      </c>
      <c r="G1528" s="73" t="s">
        <v>34</v>
      </c>
      <c r="H1528" t="s">
        <v>36</v>
      </c>
      <c r="I1528">
        <v>1357</v>
      </c>
      <c r="J1528" s="43">
        <v>4275</v>
      </c>
      <c r="K1528" s="16">
        <v>0.37</v>
      </c>
      <c r="L1528" s="16">
        <f t="shared" si="213"/>
        <v>42.452830188679243</v>
      </c>
      <c r="M1528" s="16">
        <f t="shared" si="214"/>
        <v>1.1554054054054055</v>
      </c>
      <c r="N1528" s="44">
        <f t="shared" si="215"/>
        <v>502.09</v>
      </c>
      <c r="O1528" s="44">
        <f t="shared" si="216"/>
        <v>4777.09</v>
      </c>
      <c r="P1528" s="45">
        <f t="shared" si="221"/>
        <v>47.438828202581924</v>
      </c>
      <c r="Q1528" s="45">
        <f t="shared" si="217"/>
        <v>1.2911054054054054</v>
      </c>
      <c r="S1528" s="51">
        <f t="shared" si="219"/>
        <v>3.2290617720402981</v>
      </c>
    </row>
    <row r="1529" spans="1:20" x14ac:dyDescent="0.25">
      <c r="A1529" s="72">
        <f t="shared" si="220"/>
        <v>41562</v>
      </c>
      <c r="B1529" s="73" t="s">
        <v>67</v>
      </c>
      <c r="C1529" s="73" t="s">
        <v>242</v>
      </c>
      <c r="D1529" s="73" t="s">
        <v>243</v>
      </c>
      <c r="E1529" s="73" t="s">
        <v>265</v>
      </c>
      <c r="F1529" s="73" t="s">
        <v>266</v>
      </c>
      <c r="G1529" s="73" t="s">
        <v>34</v>
      </c>
      <c r="H1529" t="s">
        <v>36</v>
      </c>
      <c r="I1529">
        <v>1006</v>
      </c>
      <c r="J1529" s="43">
        <v>3192</v>
      </c>
      <c r="K1529" s="16">
        <v>0.37</v>
      </c>
      <c r="L1529" s="16">
        <f t="shared" si="213"/>
        <v>31.69811320754717</v>
      </c>
      <c r="M1529" s="16">
        <f t="shared" si="214"/>
        <v>0.80518918918918925</v>
      </c>
      <c r="N1529" s="44">
        <f t="shared" si="215"/>
        <v>372.21999999999997</v>
      </c>
      <c r="O1529" s="44">
        <f t="shared" si="216"/>
        <v>3564.22</v>
      </c>
      <c r="P1529" s="45">
        <f t="shared" si="221"/>
        <v>35.394438927507444</v>
      </c>
      <c r="Q1529" s="45">
        <f t="shared" si="217"/>
        <v>0.89908252252252252</v>
      </c>
      <c r="S1529" s="51">
        <f t="shared" si="219"/>
        <v>2.0599722817185251</v>
      </c>
    </row>
    <row r="1530" spans="1:20" x14ac:dyDescent="0.25">
      <c r="A1530" s="72">
        <f t="shared" si="220"/>
        <v>41562</v>
      </c>
      <c r="B1530" s="73" t="s">
        <v>67</v>
      </c>
      <c r="C1530" s="73" t="s">
        <v>244</v>
      </c>
      <c r="D1530" s="73" t="s">
        <v>245</v>
      </c>
      <c r="E1530" s="73" t="s">
        <v>268</v>
      </c>
      <c r="F1530" s="73" t="s">
        <v>269</v>
      </c>
      <c r="G1530" s="73" t="s">
        <v>34</v>
      </c>
      <c r="H1530" t="s">
        <v>38</v>
      </c>
      <c r="I1530">
        <v>866</v>
      </c>
      <c r="J1530" s="43">
        <v>4686</v>
      </c>
      <c r="K1530" s="16">
        <v>0.48</v>
      </c>
      <c r="L1530" s="16">
        <f t="shared" si="213"/>
        <v>46.53426017874876</v>
      </c>
      <c r="M1530" s="16">
        <f t="shared" si="214"/>
        <v>1.1820540540540541</v>
      </c>
      <c r="N1530" s="44">
        <f t="shared" si="215"/>
        <v>415.68</v>
      </c>
      <c r="O1530" s="44">
        <f t="shared" si="216"/>
        <v>5101.68</v>
      </c>
      <c r="P1530" s="45">
        <f t="shared" si="221"/>
        <v>50.662164846077459</v>
      </c>
      <c r="Q1530" s="45">
        <f t="shared" si="217"/>
        <v>1.2869102702702704</v>
      </c>
      <c r="S1530" s="51">
        <f t="shared" si="219"/>
        <v>3.2519732847601679</v>
      </c>
    </row>
    <row r="1531" spans="1:20" x14ac:dyDescent="0.25">
      <c r="A1531" s="72">
        <f t="shared" si="220"/>
        <v>41562</v>
      </c>
      <c r="B1531" s="73" t="s">
        <v>67</v>
      </c>
      <c r="C1531" s="73" t="s">
        <v>246</v>
      </c>
      <c r="D1531" s="73" t="s">
        <v>247</v>
      </c>
      <c r="E1531" s="73" t="s">
        <v>270</v>
      </c>
      <c r="F1531" s="73" t="s">
        <v>247</v>
      </c>
      <c r="G1531" s="73" t="s">
        <v>34</v>
      </c>
      <c r="H1531" t="s">
        <v>36</v>
      </c>
      <c r="I1531">
        <v>213</v>
      </c>
      <c r="J1531" s="43">
        <v>2078</v>
      </c>
      <c r="K1531" s="16">
        <v>0.37</v>
      </c>
      <c r="L1531" s="16">
        <f t="shared" si="213"/>
        <v>20.635551142005959</v>
      </c>
      <c r="M1531" s="16">
        <f t="shared" si="214"/>
        <v>0.5241801801801802</v>
      </c>
      <c r="N1531" s="44">
        <f t="shared" si="215"/>
        <v>78.81</v>
      </c>
      <c r="O1531" s="44">
        <f t="shared" si="216"/>
        <v>2156.81</v>
      </c>
      <c r="P1531" s="45">
        <f t="shared" si="221"/>
        <v>21.418172790466731</v>
      </c>
      <c r="Q1531" s="45">
        <f t="shared" si="217"/>
        <v>0.54406018018018021</v>
      </c>
      <c r="S1531" s="51">
        <f t="shared" si="219"/>
        <v>3.3479640047150427</v>
      </c>
    </row>
    <row r="1532" spans="1:20" x14ac:dyDescent="0.25">
      <c r="A1532" s="72">
        <f t="shared" si="220"/>
        <v>41562</v>
      </c>
      <c r="B1532" s="73" t="s">
        <v>67</v>
      </c>
      <c r="C1532" s="73" t="s">
        <v>248</v>
      </c>
      <c r="D1532" s="73" t="s">
        <v>249</v>
      </c>
      <c r="E1532" s="73" t="s">
        <v>271</v>
      </c>
      <c r="F1532" s="73" t="s">
        <v>272</v>
      </c>
      <c r="G1532" s="73" t="s">
        <v>34</v>
      </c>
      <c r="H1532" t="s">
        <v>38</v>
      </c>
      <c r="I1532">
        <v>650</v>
      </c>
      <c r="J1532" s="43">
        <v>4061</v>
      </c>
      <c r="K1532" s="16">
        <v>0.48</v>
      </c>
      <c r="L1532" s="16">
        <f t="shared" si="213"/>
        <v>40.327706057596821</v>
      </c>
      <c r="M1532" s="16">
        <f t="shared" si="214"/>
        <v>1.0243963963963965</v>
      </c>
      <c r="N1532" s="44">
        <f t="shared" si="215"/>
        <v>312</v>
      </c>
      <c r="O1532" s="44">
        <f t="shared" si="216"/>
        <v>4373</v>
      </c>
      <c r="P1532" s="45">
        <f t="shared" si="221"/>
        <v>43.426017874875868</v>
      </c>
      <c r="Q1532" s="45">
        <f t="shared" si="217"/>
        <v>1.1030990990990992</v>
      </c>
      <c r="S1532" s="51">
        <f t="shared" si="219"/>
        <v>3.0153121319199006</v>
      </c>
    </row>
    <row r="1533" spans="1:20" x14ac:dyDescent="0.25">
      <c r="A1533" s="72">
        <f t="shared" si="220"/>
        <v>41562</v>
      </c>
      <c r="B1533" s="73" t="s">
        <v>67</v>
      </c>
      <c r="C1533" s="73" t="s">
        <v>248</v>
      </c>
      <c r="D1533" s="73" t="s">
        <v>249</v>
      </c>
      <c r="E1533" s="73" t="s">
        <v>273</v>
      </c>
      <c r="F1533" s="73" t="s">
        <v>274</v>
      </c>
      <c r="G1533" s="73" t="s">
        <v>34</v>
      </c>
      <c r="H1533" t="s">
        <v>38</v>
      </c>
      <c r="I1533">
        <v>417</v>
      </c>
      <c r="J1533" s="43">
        <v>3469</v>
      </c>
      <c r="K1533" s="16">
        <v>0.48</v>
      </c>
      <c r="L1533" s="16">
        <f t="shared" si="213"/>
        <v>34.44885799404171</v>
      </c>
      <c r="M1533" s="16">
        <f t="shared" si="214"/>
        <v>0.87506306306306303</v>
      </c>
      <c r="N1533" s="44">
        <f t="shared" si="215"/>
        <v>200.16</v>
      </c>
      <c r="O1533" s="44">
        <f t="shared" si="216"/>
        <v>3669.16</v>
      </c>
      <c r="P1533" s="45">
        <f t="shared" si="221"/>
        <v>36.436544190665337</v>
      </c>
      <c r="Q1533" s="45">
        <f t="shared" si="217"/>
        <v>0.92555387387387389</v>
      </c>
      <c r="S1533" s="51">
        <f t="shared" si="219"/>
        <v>2.9939649122806999</v>
      </c>
    </row>
    <row r="1534" spans="1:20" x14ac:dyDescent="0.25">
      <c r="A1534" s="72">
        <f t="shared" si="220"/>
        <v>41562</v>
      </c>
      <c r="B1534" s="73" t="s">
        <v>67</v>
      </c>
      <c r="C1534" s="73" t="s">
        <v>246</v>
      </c>
      <c r="D1534" s="73" t="s">
        <v>247</v>
      </c>
      <c r="E1534" s="73" t="s">
        <v>275</v>
      </c>
      <c r="F1534" s="73" t="s">
        <v>276</v>
      </c>
      <c r="G1534" s="73" t="s">
        <v>34</v>
      </c>
      <c r="H1534" t="s">
        <v>36</v>
      </c>
      <c r="I1534">
        <v>626</v>
      </c>
      <c r="J1534" s="43">
        <v>3218</v>
      </c>
      <c r="K1534" s="16">
        <v>0.37</v>
      </c>
      <c r="L1534" s="16">
        <f t="shared" si="213"/>
        <v>31.95630585898709</v>
      </c>
      <c r="M1534" s="16">
        <f t="shared" si="214"/>
        <v>0.81174774774774772</v>
      </c>
      <c r="N1534" s="44">
        <f t="shared" si="215"/>
        <v>231.62</v>
      </c>
      <c r="O1534" s="44">
        <f t="shared" si="216"/>
        <v>3449.62</v>
      </c>
      <c r="P1534" s="45">
        <f t="shared" si="221"/>
        <v>34.256405163853024</v>
      </c>
      <c r="Q1534" s="45">
        <f t="shared" si="217"/>
        <v>0.87017441441441445</v>
      </c>
      <c r="S1534" s="51">
        <f t="shared" si="219"/>
        <v>1.7023007889430009</v>
      </c>
    </row>
    <row r="1535" spans="1:20" x14ac:dyDescent="0.25">
      <c r="A1535" s="72">
        <f t="shared" si="220"/>
        <v>41562</v>
      </c>
      <c r="B1535" s="73" t="s">
        <v>67</v>
      </c>
      <c r="C1535" s="73" t="s">
        <v>246</v>
      </c>
      <c r="D1535" s="73" t="s">
        <v>247</v>
      </c>
      <c r="E1535" s="73" t="s">
        <v>263</v>
      </c>
      <c r="F1535" s="73" t="s">
        <v>264</v>
      </c>
      <c r="G1535" s="73" t="s">
        <v>34</v>
      </c>
      <c r="H1535" t="s">
        <v>36</v>
      </c>
      <c r="I1535">
        <v>1823</v>
      </c>
      <c r="J1535" s="43">
        <v>5215</v>
      </c>
      <c r="K1535" s="16">
        <v>0.37</v>
      </c>
      <c r="L1535" s="16">
        <f t="shared" si="213"/>
        <v>51.787487586891757</v>
      </c>
      <c r="M1535" s="16">
        <f t="shared" si="214"/>
        <v>1.3154954954954956</v>
      </c>
      <c r="N1535" s="44">
        <f t="shared" si="215"/>
        <v>674.51</v>
      </c>
      <c r="O1535" s="44">
        <f t="shared" si="216"/>
        <v>5889.51</v>
      </c>
      <c r="P1535" s="45">
        <f t="shared" si="221"/>
        <v>58.485700099304864</v>
      </c>
      <c r="Q1535" s="45">
        <f t="shared" si="217"/>
        <v>1.4856421621621623</v>
      </c>
      <c r="S1535" s="51">
        <f t="shared" si="219"/>
        <v>2.2885715575903021</v>
      </c>
    </row>
    <row r="1536" spans="1:20" x14ac:dyDescent="0.25">
      <c r="A1536" s="72">
        <f t="shared" si="220"/>
        <v>41562</v>
      </c>
      <c r="B1536" s="73" t="s">
        <v>18</v>
      </c>
      <c r="C1536" s="73" t="s">
        <v>250</v>
      </c>
      <c r="D1536" s="73" t="s">
        <v>251</v>
      </c>
      <c r="E1536" s="73" t="s">
        <v>265</v>
      </c>
      <c r="F1536" s="73" t="s">
        <v>266</v>
      </c>
      <c r="G1536" s="73" t="s">
        <v>34</v>
      </c>
      <c r="H1536" t="s">
        <v>39</v>
      </c>
      <c r="I1536">
        <v>1295</v>
      </c>
      <c r="J1536" s="43">
        <v>3534</v>
      </c>
      <c r="K1536" s="16">
        <v>0.3105</v>
      </c>
      <c r="L1536" s="16">
        <f t="shared" si="213"/>
        <v>35.094339622641506</v>
      </c>
      <c r="M1536" s="16">
        <f t="shared" si="214"/>
        <v>0.95513513513513515</v>
      </c>
      <c r="N1536" s="44">
        <f t="shared" si="215"/>
        <v>402.09750000000003</v>
      </c>
      <c r="O1536" s="44">
        <f t="shared" si="216"/>
        <v>3936.0974999999999</v>
      </c>
      <c r="P1536" s="45">
        <f t="shared" si="221"/>
        <v>39.087363455809331</v>
      </c>
      <c r="Q1536" s="45">
        <f t="shared" si="217"/>
        <v>1.063810135135135</v>
      </c>
      <c r="S1536" s="51">
        <f t="shared" si="219"/>
        <v>6.5681991151484542</v>
      </c>
    </row>
    <row r="1537" spans="1:19" x14ac:dyDescent="0.25">
      <c r="A1537" s="72">
        <f t="shared" si="220"/>
        <v>41562</v>
      </c>
      <c r="B1537" s="73" t="s">
        <v>18</v>
      </c>
      <c r="C1537" s="73" t="s">
        <v>244</v>
      </c>
      <c r="D1537" s="73" t="s">
        <v>245</v>
      </c>
      <c r="E1537" s="73" t="s">
        <v>277</v>
      </c>
      <c r="F1537" s="73" t="s">
        <v>278</v>
      </c>
      <c r="G1537" s="73" t="s">
        <v>34</v>
      </c>
      <c r="H1537" t="s">
        <v>38</v>
      </c>
      <c r="I1537">
        <v>615</v>
      </c>
      <c r="J1537" s="43">
        <v>3687</v>
      </c>
      <c r="K1537" s="16">
        <v>0.48</v>
      </c>
      <c r="L1537" s="16">
        <f t="shared" si="213"/>
        <v>36.613704071499505</v>
      </c>
      <c r="M1537" s="16">
        <f t="shared" si="214"/>
        <v>0.99648648648648652</v>
      </c>
      <c r="N1537" s="44">
        <f t="shared" si="215"/>
        <v>295.2</v>
      </c>
      <c r="O1537" s="44">
        <f t="shared" si="216"/>
        <v>3982.2</v>
      </c>
      <c r="P1537" s="45">
        <f t="shared" si="221"/>
        <v>39.545183714001986</v>
      </c>
      <c r="Q1537" s="45">
        <f t="shared" si="217"/>
        <v>1.0762702702702702</v>
      </c>
      <c r="S1537" s="51">
        <f t="shared" si="219"/>
        <v>2.5679330328396643</v>
      </c>
    </row>
    <row r="1538" spans="1:19" x14ac:dyDescent="0.25">
      <c r="A1538" s="72">
        <f t="shared" si="220"/>
        <v>41562</v>
      </c>
      <c r="B1538" s="73" t="s">
        <v>18</v>
      </c>
      <c r="C1538" s="73" t="s">
        <v>248</v>
      </c>
      <c r="D1538" s="73" t="s">
        <v>249</v>
      </c>
      <c r="E1538" s="73" t="s">
        <v>268</v>
      </c>
      <c r="F1538" s="73" t="s">
        <v>269</v>
      </c>
      <c r="G1538" s="73" t="s">
        <v>34</v>
      </c>
      <c r="H1538" t="s">
        <v>38</v>
      </c>
      <c r="I1538">
        <v>872</v>
      </c>
      <c r="J1538" s="43">
        <v>4756</v>
      </c>
      <c r="K1538" s="16">
        <v>0.48</v>
      </c>
      <c r="L1538" s="16">
        <f t="shared" ref="L1538:L1601" si="222">J1538/100.7</f>
        <v>47.229394240317774</v>
      </c>
      <c r="M1538" s="16">
        <f t="shared" ref="M1538:M1601" si="223">IF(B1538="corn",J1538/(111*2000/56),J1538/(111*2000/60))</f>
        <v>1.2854054054054054</v>
      </c>
      <c r="N1538" s="44">
        <f t="shared" ref="N1538:N1601" si="224">I1538*K1538</f>
        <v>418.56</v>
      </c>
      <c r="O1538" s="44">
        <f t="shared" ref="O1538:O1601" si="225">J1538+N1538</f>
        <v>5174.5600000000004</v>
      </c>
      <c r="P1538" s="45">
        <f t="shared" si="221"/>
        <v>51.385898709036745</v>
      </c>
      <c r="Q1538" s="45">
        <f t="shared" ref="Q1538:Q1601" si="226">IF(B1538="corn",O1538/(111*2000/56),O1538/(111*2000/60))</f>
        <v>1.3985297297297299</v>
      </c>
      <c r="S1538" s="51">
        <f t="shared" si="219"/>
        <v>3.2022337455125838</v>
      </c>
    </row>
    <row r="1539" spans="1:19" x14ac:dyDescent="0.25">
      <c r="A1539" s="72">
        <f t="shared" si="220"/>
        <v>41562</v>
      </c>
      <c r="B1539" s="73" t="s">
        <v>18</v>
      </c>
      <c r="C1539" s="73" t="s">
        <v>248</v>
      </c>
      <c r="D1539" s="73" t="s">
        <v>249</v>
      </c>
      <c r="E1539" s="73" t="s">
        <v>277</v>
      </c>
      <c r="F1539" s="73" t="s">
        <v>278</v>
      </c>
      <c r="G1539" s="73" t="s">
        <v>34</v>
      </c>
      <c r="H1539" t="s">
        <v>38</v>
      </c>
      <c r="I1539">
        <v>417</v>
      </c>
      <c r="J1539" s="43">
        <v>3379</v>
      </c>
      <c r="K1539" s="16">
        <v>0.48</v>
      </c>
      <c r="L1539" s="16">
        <f t="shared" si="222"/>
        <v>33.555114200595831</v>
      </c>
      <c r="M1539" s="16">
        <f t="shared" si="223"/>
        <v>0.91324324324324324</v>
      </c>
      <c r="N1539" s="44">
        <f t="shared" si="224"/>
        <v>200.16</v>
      </c>
      <c r="O1539" s="44">
        <f t="shared" si="225"/>
        <v>3579.16</v>
      </c>
      <c r="P1539" s="45">
        <f t="shared" si="221"/>
        <v>35.542800397219459</v>
      </c>
      <c r="Q1539" s="45">
        <f t="shared" si="226"/>
        <v>0.96734054054054053</v>
      </c>
      <c r="S1539" s="51">
        <f t="shared" si="219"/>
        <v>2.9825924327434805</v>
      </c>
    </row>
    <row r="1540" spans="1:19" x14ac:dyDescent="0.25">
      <c r="A1540" s="72">
        <f t="shared" si="220"/>
        <v>41562</v>
      </c>
      <c r="B1540" s="73" t="s">
        <v>18</v>
      </c>
      <c r="C1540" s="73" t="s">
        <v>242</v>
      </c>
      <c r="D1540" s="73" t="s">
        <v>243</v>
      </c>
      <c r="E1540" s="73" t="s">
        <v>265</v>
      </c>
      <c r="F1540" s="73" t="s">
        <v>266</v>
      </c>
      <c r="G1540" s="73" t="s">
        <v>34</v>
      </c>
      <c r="H1540" t="s">
        <v>36</v>
      </c>
      <c r="I1540">
        <v>1006</v>
      </c>
      <c r="J1540" s="43">
        <v>3748</v>
      </c>
      <c r="K1540" s="16">
        <v>0.37</v>
      </c>
      <c r="L1540" s="16">
        <f t="shared" si="222"/>
        <v>37.219463753723929</v>
      </c>
      <c r="M1540" s="16">
        <f t="shared" si="223"/>
        <v>1.0129729729729731</v>
      </c>
      <c r="N1540" s="44">
        <f t="shared" si="224"/>
        <v>372.21999999999997</v>
      </c>
      <c r="O1540" s="44">
        <f t="shared" si="225"/>
        <v>4120.22</v>
      </c>
      <c r="P1540" s="45">
        <f t="shared" si="221"/>
        <v>40.915789473684214</v>
      </c>
      <c r="Q1540" s="45">
        <f t="shared" si="226"/>
        <v>1.1135729729729731</v>
      </c>
      <c r="S1540" s="51">
        <f t="shared" si="219"/>
        <v>3.4898324157055072</v>
      </c>
    </row>
    <row r="1541" spans="1:19" x14ac:dyDescent="0.25">
      <c r="A1541" s="72">
        <f t="shared" si="220"/>
        <v>41562</v>
      </c>
      <c r="B1541" s="73" t="s">
        <v>0</v>
      </c>
      <c r="C1541" s="73" t="s">
        <v>252</v>
      </c>
      <c r="D1541" s="73" t="s">
        <v>117</v>
      </c>
      <c r="E1541" s="73" t="s">
        <v>279</v>
      </c>
      <c r="F1541" s="73" t="s">
        <v>280</v>
      </c>
      <c r="G1541" s="73" t="s">
        <v>35</v>
      </c>
      <c r="H1541" t="s">
        <v>37</v>
      </c>
      <c r="I1541">
        <v>880</v>
      </c>
      <c r="J1541" s="43">
        <v>3678</v>
      </c>
      <c r="K1541" s="16">
        <v>0.36</v>
      </c>
      <c r="L1541" s="16">
        <f t="shared" si="222"/>
        <v>36.524329692154915</v>
      </c>
      <c r="M1541" s="16">
        <f t="shared" si="223"/>
        <v>0.994054054054054</v>
      </c>
      <c r="N1541" s="44">
        <f t="shared" si="224"/>
        <v>316.8</v>
      </c>
      <c r="O1541" s="44">
        <f t="shared" si="225"/>
        <v>3994.8</v>
      </c>
      <c r="P1541" s="45">
        <f t="shared" si="221"/>
        <v>39.670307845084409</v>
      </c>
      <c r="Q1541" s="45">
        <f t="shared" si="226"/>
        <v>1.0796756756756758</v>
      </c>
      <c r="S1541" s="51">
        <f t="shared" si="219"/>
        <v>4.7019971693662566</v>
      </c>
    </row>
    <row r="1542" spans="1:19" x14ac:dyDescent="0.25">
      <c r="A1542" s="72">
        <f t="shared" si="220"/>
        <v>41562</v>
      </c>
      <c r="B1542" s="73" t="s">
        <v>0</v>
      </c>
      <c r="C1542" s="73" t="s">
        <v>359</v>
      </c>
      <c r="D1542" s="73" t="s">
        <v>235</v>
      </c>
      <c r="E1542" s="73" t="s">
        <v>267</v>
      </c>
      <c r="F1542" s="73" t="s">
        <v>241</v>
      </c>
      <c r="G1542" s="73" t="s">
        <v>35</v>
      </c>
      <c r="H1542" t="s">
        <v>37</v>
      </c>
      <c r="I1542">
        <v>685</v>
      </c>
      <c r="J1542" s="43">
        <v>3798</v>
      </c>
      <c r="K1542" s="16">
        <v>0.36</v>
      </c>
      <c r="L1542" s="16">
        <f t="shared" si="222"/>
        <v>37.715988083416086</v>
      </c>
      <c r="M1542" s="16">
        <f t="shared" si="223"/>
        <v>1.0264864864864864</v>
      </c>
      <c r="N1542" s="44">
        <f t="shared" si="224"/>
        <v>246.6</v>
      </c>
      <c r="O1542" s="44">
        <f t="shared" si="225"/>
        <v>4044.6</v>
      </c>
      <c r="P1542" s="45">
        <f t="shared" si="221"/>
        <v>40.164846077457796</v>
      </c>
      <c r="Q1542" s="45">
        <f t="shared" si="226"/>
        <v>1.093135135135135</v>
      </c>
      <c r="S1542" s="51">
        <f t="shared" si="219"/>
        <v>3.8594869424543488</v>
      </c>
    </row>
    <row r="1543" spans="1:19" x14ac:dyDescent="0.25">
      <c r="A1543" s="72">
        <f t="shared" si="220"/>
        <v>41562</v>
      </c>
      <c r="B1543" s="73" t="s">
        <v>0</v>
      </c>
      <c r="C1543" s="73" t="s">
        <v>253</v>
      </c>
      <c r="D1543" s="73" t="s">
        <v>243</v>
      </c>
      <c r="E1543" s="73" t="s">
        <v>281</v>
      </c>
      <c r="F1543" s="73" t="s">
        <v>282</v>
      </c>
      <c r="G1543" s="73" t="s">
        <v>35</v>
      </c>
      <c r="H1543" t="s">
        <v>38</v>
      </c>
      <c r="I1543">
        <v>812</v>
      </c>
      <c r="J1543" s="43">
        <v>3950</v>
      </c>
      <c r="K1543" s="16">
        <v>0.48</v>
      </c>
      <c r="L1543" s="16">
        <f t="shared" si="222"/>
        <v>39.22542204568024</v>
      </c>
      <c r="M1543" s="16">
        <f t="shared" si="223"/>
        <v>1.0675675675675675</v>
      </c>
      <c r="N1543" s="44">
        <f t="shared" si="224"/>
        <v>389.76</v>
      </c>
      <c r="O1543" s="44">
        <f t="shared" si="225"/>
        <v>4339.76</v>
      </c>
      <c r="P1543" s="45">
        <f t="shared" si="221"/>
        <v>43.095928500496527</v>
      </c>
      <c r="Q1543" s="45">
        <f t="shared" si="226"/>
        <v>1.1729081081081081</v>
      </c>
      <c r="S1543" s="51">
        <f t="shared" si="219"/>
        <v>3.8965764903040601</v>
      </c>
    </row>
    <row r="1544" spans="1:19" x14ac:dyDescent="0.25">
      <c r="A1544" s="72">
        <f t="shared" si="220"/>
        <v>41562</v>
      </c>
      <c r="B1544" s="73" t="s">
        <v>0</v>
      </c>
      <c r="C1544" s="73" t="s">
        <v>236</v>
      </c>
      <c r="D1544" s="73" t="s">
        <v>237</v>
      </c>
      <c r="E1544" s="73" t="s">
        <v>279</v>
      </c>
      <c r="F1544" s="73" t="s">
        <v>280</v>
      </c>
      <c r="G1544" s="73" t="s">
        <v>35</v>
      </c>
      <c r="H1544" t="s">
        <v>37</v>
      </c>
      <c r="I1544">
        <v>1520</v>
      </c>
      <c r="J1544" s="43">
        <v>5159</v>
      </c>
      <c r="K1544" s="16">
        <v>0.36</v>
      </c>
      <c r="L1544" s="16">
        <f t="shared" si="222"/>
        <v>51.231380337636544</v>
      </c>
      <c r="M1544" s="16">
        <f t="shared" si="223"/>
        <v>1.3943243243243244</v>
      </c>
      <c r="N1544" s="44">
        <f t="shared" si="224"/>
        <v>547.19999999999993</v>
      </c>
      <c r="O1544" s="44">
        <f t="shared" si="225"/>
        <v>5706.2</v>
      </c>
      <c r="P1544" s="45">
        <f t="shared" si="221"/>
        <v>56.665342601787486</v>
      </c>
      <c r="Q1544" s="45">
        <f t="shared" si="226"/>
        <v>1.5422162162162161</v>
      </c>
      <c r="S1544" s="51">
        <f t="shared" si="219"/>
        <v>2.9888459733602657</v>
      </c>
    </row>
    <row r="1545" spans="1:19" x14ac:dyDescent="0.25">
      <c r="A1545" s="72">
        <f t="shared" si="220"/>
        <v>41562</v>
      </c>
      <c r="B1545" s="73" t="s">
        <v>0</v>
      </c>
      <c r="C1545" s="73" t="s">
        <v>236</v>
      </c>
      <c r="D1545" s="73" t="s">
        <v>237</v>
      </c>
      <c r="E1545" s="73" t="s">
        <v>267</v>
      </c>
      <c r="F1545" s="73" t="s">
        <v>241</v>
      </c>
      <c r="G1545" s="73" t="s">
        <v>35</v>
      </c>
      <c r="H1545" t="s">
        <v>37</v>
      </c>
      <c r="I1545">
        <v>1583</v>
      </c>
      <c r="J1545" s="43">
        <v>6084</v>
      </c>
      <c r="K1545" s="16">
        <v>0.36</v>
      </c>
      <c r="L1545" s="16">
        <f t="shared" si="222"/>
        <v>60.417080436941411</v>
      </c>
      <c r="M1545" s="16">
        <f t="shared" si="223"/>
        <v>1.6443243243243244</v>
      </c>
      <c r="N1545" s="44">
        <f t="shared" si="224"/>
        <v>569.88</v>
      </c>
      <c r="O1545" s="44">
        <f t="shared" si="225"/>
        <v>6653.88</v>
      </c>
      <c r="P1545" s="45">
        <f t="shared" si="221"/>
        <v>66.076266137040719</v>
      </c>
      <c r="Q1545" s="45">
        <f t="shared" si="226"/>
        <v>1.7983459459459459</v>
      </c>
      <c r="S1545" s="51">
        <f t="shared" si="219"/>
        <v>1.0377281134121175</v>
      </c>
    </row>
    <row r="1546" spans="1:19" x14ac:dyDescent="0.25">
      <c r="A1546" s="72">
        <f t="shared" si="220"/>
        <v>41562</v>
      </c>
      <c r="B1546" s="73" t="s">
        <v>0</v>
      </c>
      <c r="C1546" s="73" t="s">
        <v>358</v>
      </c>
      <c r="D1546" s="73" t="s">
        <v>235</v>
      </c>
      <c r="E1546" s="73" t="s">
        <v>279</v>
      </c>
      <c r="F1546" s="73" t="s">
        <v>280</v>
      </c>
      <c r="G1546" s="73" t="s">
        <v>35</v>
      </c>
      <c r="H1546" t="s">
        <v>36</v>
      </c>
      <c r="I1546">
        <v>1599</v>
      </c>
      <c r="J1546" s="43">
        <v>5043</v>
      </c>
      <c r="K1546" s="16">
        <v>0.37</v>
      </c>
      <c r="L1546" s="16">
        <f t="shared" si="222"/>
        <v>50.079443892750746</v>
      </c>
      <c r="M1546" s="16">
        <f t="shared" si="223"/>
        <v>1.3629729729729729</v>
      </c>
      <c r="N1546" s="44">
        <f t="shared" si="224"/>
        <v>591.63</v>
      </c>
      <c r="O1546" s="44">
        <f t="shared" si="225"/>
        <v>5634.63</v>
      </c>
      <c r="P1546" s="45">
        <f t="shared" si="221"/>
        <v>55.954617676266139</v>
      </c>
      <c r="Q1546" s="45">
        <f t="shared" si="226"/>
        <v>1.5228729729729731</v>
      </c>
      <c r="S1546" s="51">
        <f t="shared" si="219"/>
        <v>4.333021023512118</v>
      </c>
    </row>
    <row r="1547" spans="1:19" x14ac:dyDescent="0.25">
      <c r="A1547" s="72">
        <f t="shared" si="220"/>
        <v>41562</v>
      </c>
      <c r="B1547" s="73" t="s">
        <v>67</v>
      </c>
      <c r="C1547" s="73" t="s">
        <v>250</v>
      </c>
      <c r="D1547" s="73" t="s">
        <v>251</v>
      </c>
      <c r="E1547" s="73" t="s">
        <v>279</v>
      </c>
      <c r="F1547" s="73" t="s">
        <v>280</v>
      </c>
      <c r="G1547" s="73" t="s">
        <v>35</v>
      </c>
      <c r="H1547" t="s">
        <v>37</v>
      </c>
      <c r="I1547">
        <v>1851</v>
      </c>
      <c r="J1547" s="43">
        <v>5000</v>
      </c>
      <c r="K1547" s="16">
        <v>0.36</v>
      </c>
      <c r="L1547" s="16">
        <f t="shared" si="222"/>
        <v>49.652432969215489</v>
      </c>
      <c r="M1547" s="16">
        <f t="shared" si="223"/>
        <v>1.2612612612612613</v>
      </c>
      <c r="N1547" s="44">
        <f t="shared" si="224"/>
        <v>666.36</v>
      </c>
      <c r="O1547" s="44">
        <f t="shared" si="225"/>
        <v>5666.36</v>
      </c>
      <c r="P1547" s="45">
        <f t="shared" si="221"/>
        <v>56.269712015888771</v>
      </c>
      <c r="Q1547" s="45">
        <f t="shared" si="226"/>
        <v>1.429352072072072</v>
      </c>
      <c r="S1547" s="51">
        <f t="shared" si="219"/>
        <v>2.9614527799279644</v>
      </c>
    </row>
    <row r="1548" spans="1:19" x14ac:dyDescent="0.25">
      <c r="A1548" s="72">
        <f t="shared" si="220"/>
        <v>41562</v>
      </c>
      <c r="B1548" s="73" t="s">
        <v>67</v>
      </c>
      <c r="C1548" s="73" t="s">
        <v>238</v>
      </c>
      <c r="D1548" s="73" t="s">
        <v>239</v>
      </c>
      <c r="E1548" s="73" t="s">
        <v>283</v>
      </c>
      <c r="F1548" s="73" t="s">
        <v>284</v>
      </c>
      <c r="G1548" s="73" t="s">
        <v>35</v>
      </c>
      <c r="H1548" t="s">
        <v>37</v>
      </c>
      <c r="I1548">
        <v>1695</v>
      </c>
      <c r="J1548" s="43">
        <v>4960</v>
      </c>
      <c r="K1548" s="16">
        <v>0.36</v>
      </c>
      <c r="L1548" s="16">
        <f t="shared" si="222"/>
        <v>49.255213505461768</v>
      </c>
      <c r="M1548" s="16">
        <f t="shared" si="223"/>
        <v>1.2511711711711713</v>
      </c>
      <c r="N1548" s="44">
        <f t="shared" si="224"/>
        <v>610.19999999999993</v>
      </c>
      <c r="O1548" s="44">
        <f t="shared" si="225"/>
        <v>5570.2</v>
      </c>
      <c r="P1548" s="45">
        <f t="shared" si="221"/>
        <v>55.314796425024824</v>
      </c>
      <c r="Q1548" s="45">
        <f t="shared" si="226"/>
        <v>1.4050954954954955</v>
      </c>
      <c r="S1548" s="51">
        <f t="shared" ref="S1548:S1585" si="227">((O1548/O1092)-1)*100</f>
        <v>3.0735922725338094</v>
      </c>
    </row>
    <row r="1549" spans="1:19" x14ac:dyDescent="0.25">
      <c r="A1549" s="72">
        <f t="shared" si="220"/>
        <v>41562</v>
      </c>
      <c r="B1549" s="73" t="s">
        <v>67</v>
      </c>
      <c r="C1549" s="73" t="s">
        <v>242</v>
      </c>
      <c r="D1549" s="73" t="s">
        <v>243</v>
      </c>
      <c r="E1549" s="73" t="s">
        <v>265</v>
      </c>
      <c r="F1549" s="73" t="s">
        <v>266</v>
      </c>
      <c r="G1549" s="73" t="s">
        <v>35</v>
      </c>
      <c r="H1549" t="s">
        <v>36</v>
      </c>
      <c r="I1549">
        <v>1006</v>
      </c>
      <c r="J1549" s="43">
        <v>3011</v>
      </c>
      <c r="K1549" s="16">
        <v>0.37</v>
      </c>
      <c r="L1549" s="16">
        <f t="shared" si="222"/>
        <v>29.900695134061568</v>
      </c>
      <c r="M1549" s="16">
        <f t="shared" si="223"/>
        <v>0.75953153153153152</v>
      </c>
      <c r="N1549" s="44">
        <f t="shared" si="224"/>
        <v>372.21999999999997</v>
      </c>
      <c r="O1549" s="44">
        <f t="shared" si="225"/>
        <v>3383.22</v>
      </c>
      <c r="P1549" s="45">
        <f t="shared" si="221"/>
        <v>33.597020854021842</v>
      </c>
      <c r="Q1549" s="45">
        <f t="shared" si="226"/>
        <v>0.8534248648648648</v>
      </c>
      <c r="S1549" s="51">
        <f t="shared" si="227"/>
        <v>4.4435800548269899</v>
      </c>
    </row>
    <row r="1550" spans="1:19" x14ac:dyDescent="0.25">
      <c r="A1550" s="72">
        <f t="shared" si="220"/>
        <v>41562</v>
      </c>
      <c r="B1550" s="73" t="s">
        <v>67</v>
      </c>
      <c r="C1550" s="73" t="s">
        <v>254</v>
      </c>
      <c r="D1550" s="73" t="s">
        <v>255</v>
      </c>
      <c r="E1550" s="73" t="s">
        <v>267</v>
      </c>
      <c r="F1550" s="73" t="s">
        <v>241</v>
      </c>
      <c r="G1550" s="73" t="s">
        <v>35</v>
      </c>
      <c r="H1550" t="s">
        <v>37</v>
      </c>
      <c r="I1550">
        <v>988</v>
      </c>
      <c r="J1550" s="43">
        <v>3510</v>
      </c>
      <c r="K1550" s="16">
        <v>0.36</v>
      </c>
      <c r="L1550" s="16">
        <f t="shared" si="222"/>
        <v>34.856007944389276</v>
      </c>
      <c r="M1550" s="16">
        <f t="shared" si="223"/>
        <v>0.88540540540540547</v>
      </c>
      <c r="N1550" s="44">
        <f t="shared" si="224"/>
        <v>355.68</v>
      </c>
      <c r="O1550" s="44">
        <f t="shared" si="225"/>
        <v>3865.68</v>
      </c>
      <c r="P1550" s="45">
        <f t="shared" si="221"/>
        <v>38.388083416087383</v>
      </c>
      <c r="Q1550" s="45">
        <f t="shared" si="226"/>
        <v>0.97512648648648648</v>
      </c>
      <c r="S1550" s="51">
        <f t="shared" si="227"/>
        <v>4.890596509507672</v>
      </c>
    </row>
    <row r="1551" spans="1:19" x14ac:dyDescent="0.25">
      <c r="A1551" s="72">
        <f t="shared" si="220"/>
        <v>41562</v>
      </c>
      <c r="B1551" s="73" t="s">
        <v>67</v>
      </c>
      <c r="C1551" s="73" t="s">
        <v>246</v>
      </c>
      <c r="D1551" s="73" t="s">
        <v>247</v>
      </c>
      <c r="E1551" s="73" t="s">
        <v>240</v>
      </c>
      <c r="F1551" s="73" t="s">
        <v>241</v>
      </c>
      <c r="G1551" s="73" t="s">
        <v>35</v>
      </c>
      <c r="H1551" t="s">
        <v>36</v>
      </c>
      <c r="I1551">
        <v>787</v>
      </c>
      <c r="J1551" s="43">
        <v>3590</v>
      </c>
      <c r="K1551" s="16">
        <v>0.37</v>
      </c>
      <c r="L1551" s="16">
        <f t="shared" si="222"/>
        <v>35.650446871896719</v>
      </c>
      <c r="M1551" s="16">
        <f t="shared" si="223"/>
        <v>0.90558558558558555</v>
      </c>
      <c r="N1551" s="44">
        <f t="shared" si="224"/>
        <v>291.19</v>
      </c>
      <c r="O1551" s="44">
        <f t="shared" si="225"/>
        <v>3881.19</v>
      </c>
      <c r="P1551" s="45">
        <f t="shared" si="221"/>
        <v>38.542105263157893</v>
      </c>
      <c r="Q1551" s="45">
        <f t="shared" si="226"/>
        <v>0.97903891891891892</v>
      </c>
      <c r="S1551" s="51">
        <f t="shared" si="227"/>
        <v>4.0795803768241878</v>
      </c>
    </row>
    <row r="1552" spans="1:19" x14ac:dyDescent="0.25">
      <c r="A1552" s="72">
        <f t="shared" si="220"/>
        <v>41562</v>
      </c>
      <c r="B1552" s="73" t="s">
        <v>67</v>
      </c>
      <c r="C1552" s="73" t="s">
        <v>250</v>
      </c>
      <c r="D1552" s="73" t="s">
        <v>251</v>
      </c>
      <c r="E1552" s="73" t="s">
        <v>283</v>
      </c>
      <c r="F1552" s="73" t="s">
        <v>284</v>
      </c>
      <c r="G1552" s="73" t="s">
        <v>35</v>
      </c>
      <c r="H1552" t="s">
        <v>37</v>
      </c>
      <c r="I1552">
        <v>1836</v>
      </c>
      <c r="J1552" s="43">
        <v>5000</v>
      </c>
      <c r="K1552" s="16">
        <v>0.36</v>
      </c>
      <c r="L1552" s="16">
        <f t="shared" si="222"/>
        <v>49.652432969215489</v>
      </c>
      <c r="M1552" s="16">
        <f t="shared" si="223"/>
        <v>1.2612612612612613</v>
      </c>
      <c r="N1552" s="44">
        <f t="shared" si="224"/>
        <v>660.95999999999992</v>
      </c>
      <c r="O1552" s="44">
        <f t="shared" si="225"/>
        <v>5660.96</v>
      </c>
      <c r="P1552" s="45">
        <f t="shared" si="221"/>
        <v>56.216087388282027</v>
      </c>
      <c r="Q1552" s="45">
        <f t="shared" si="226"/>
        <v>1.42798990990991</v>
      </c>
      <c r="S1552" s="51">
        <f t="shared" si="227"/>
        <v>2.9699800643180341</v>
      </c>
    </row>
    <row r="1553" spans="1:20" x14ac:dyDescent="0.25">
      <c r="A1553" s="72">
        <f t="shared" si="220"/>
        <v>41562</v>
      </c>
      <c r="B1553" s="73" t="s">
        <v>67</v>
      </c>
      <c r="C1553" s="73" t="s">
        <v>256</v>
      </c>
      <c r="D1553" s="73" t="s">
        <v>247</v>
      </c>
      <c r="E1553" s="73" t="s">
        <v>285</v>
      </c>
      <c r="F1553" s="73" t="s">
        <v>264</v>
      </c>
      <c r="G1553" s="73" t="s">
        <v>35</v>
      </c>
      <c r="H1553" t="s">
        <v>37</v>
      </c>
      <c r="I1553">
        <v>1899</v>
      </c>
      <c r="J1553" s="43">
        <v>4400</v>
      </c>
      <c r="K1553" s="16">
        <v>0.36</v>
      </c>
      <c r="L1553" s="16">
        <f t="shared" si="222"/>
        <v>43.694141012909633</v>
      </c>
      <c r="M1553" s="16">
        <f t="shared" si="223"/>
        <v>1.1099099099099099</v>
      </c>
      <c r="N1553" s="44">
        <f t="shared" si="224"/>
        <v>683.64</v>
      </c>
      <c r="O1553" s="44">
        <f t="shared" si="225"/>
        <v>5083.6400000000003</v>
      </c>
      <c r="P1553" s="45">
        <f t="shared" si="221"/>
        <v>50.483018867924528</v>
      </c>
      <c r="Q1553" s="45">
        <f t="shared" si="226"/>
        <v>1.2823596396396397</v>
      </c>
      <c r="S1553" s="51">
        <f t="shared" si="227"/>
        <v>3.2920054778711183</v>
      </c>
    </row>
    <row r="1554" spans="1:20" x14ac:dyDescent="0.25">
      <c r="A1554" s="72">
        <f t="shared" si="220"/>
        <v>41562</v>
      </c>
      <c r="B1554" s="73" t="s">
        <v>18</v>
      </c>
      <c r="C1554" s="73" t="s">
        <v>238</v>
      </c>
      <c r="D1554" s="73" t="s">
        <v>239</v>
      </c>
      <c r="E1554" s="73" t="s">
        <v>283</v>
      </c>
      <c r="F1554" s="73" t="s">
        <v>284</v>
      </c>
      <c r="G1554" s="73" t="s">
        <v>35</v>
      </c>
      <c r="H1554" t="s">
        <v>37</v>
      </c>
      <c r="I1554">
        <v>1695</v>
      </c>
      <c r="J1554" s="43">
        <v>5520</v>
      </c>
      <c r="K1554" s="16">
        <v>0.36</v>
      </c>
      <c r="L1554" s="16">
        <f t="shared" si="222"/>
        <v>54.816285998013903</v>
      </c>
      <c r="M1554" s="16">
        <f t="shared" si="223"/>
        <v>1.491891891891892</v>
      </c>
      <c r="N1554" s="44">
        <f t="shared" si="224"/>
        <v>610.19999999999993</v>
      </c>
      <c r="O1554" s="44">
        <f t="shared" si="225"/>
        <v>6130.2</v>
      </c>
      <c r="P1554" s="45">
        <f t="shared" si="221"/>
        <v>60.875868917576959</v>
      </c>
      <c r="Q1554" s="45">
        <f t="shared" si="226"/>
        <v>1.6568108108108108</v>
      </c>
      <c r="S1554" s="51">
        <f t="shared" si="227"/>
        <v>2.4414698952223368</v>
      </c>
    </row>
    <row r="1555" spans="1:20" x14ac:dyDescent="0.25">
      <c r="A1555" s="72">
        <f t="shared" si="220"/>
        <v>41562</v>
      </c>
      <c r="B1555" s="73" t="s">
        <v>18</v>
      </c>
      <c r="C1555" s="73" t="s">
        <v>250</v>
      </c>
      <c r="D1555" s="73" t="s">
        <v>251</v>
      </c>
      <c r="E1555" s="73" t="s">
        <v>279</v>
      </c>
      <c r="F1555" s="73" t="s">
        <v>280</v>
      </c>
      <c r="G1555" s="73" t="s">
        <v>35</v>
      </c>
      <c r="H1555" t="s">
        <v>37</v>
      </c>
      <c r="I1555">
        <v>1851</v>
      </c>
      <c r="J1555" s="43">
        <v>5530</v>
      </c>
      <c r="K1555" s="16">
        <v>0.36</v>
      </c>
      <c r="L1555" s="16">
        <f t="shared" si="222"/>
        <v>54.915590863952332</v>
      </c>
      <c r="M1555" s="16">
        <f t="shared" si="223"/>
        <v>1.4945945945945946</v>
      </c>
      <c r="N1555" s="44">
        <f t="shared" si="224"/>
        <v>666.36</v>
      </c>
      <c r="O1555" s="44">
        <f t="shared" si="225"/>
        <v>6196.36</v>
      </c>
      <c r="P1555" s="45">
        <f t="shared" si="221"/>
        <v>61.532869910625614</v>
      </c>
      <c r="Q1555" s="45">
        <f t="shared" si="226"/>
        <v>1.6746918918918918</v>
      </c>
      <c r="S1555" s="51">
        <f t="shared" si="227"/>
        <v>2.7013050727784371</v>
      </c>
    </row>
    <row r="1556" spans="1:20" x14ac:dyDescent="0.25">
      <c r="A1556" s="72">
        <f t="shared" si="220"/>
        <v>41562</v>
      </c>
      <c r="B1556" s="73" t="s">
        <v>18</v>
      </c>
      <c r="C1556" s="73" t="s">
        <v>257</v>
      </c>
      <c r="D1556" s="73" t="s">
        <v>237</v>
      </c>
      <c r="E1556" s="73" t="s">
        <v>283</v>
      </c>
      <c r="F1556" s="73" t="s">
        <v>284</v>
      </c>
      <c r="G1556" s="73" t="s">
        <v>35</v>
      </c>
      <c r="H1556" t="s">
        <v>37</v>
      </c>
      <c r="I1556">
        <v>1507</v>
      </c>
      <c r="J1556" s="43">
        <v>5430</v>
      </c>
      <c r="K1556" s="16">
        <v>0.36</v>
      </c>
      <c r="L1556" s="16">
        <f t="shared" si="222"/>
        <v>53.922542204568025</v>
      </c>
      <c r="M1556" s="16">
        <f t="shared" si="223"/>
        <v>1.4675675675675677</v>
      </c>
      <c r="N1556" s="44">
        <f t="shared" si="224"/>
        <v>542.52</v>
      </c>
      <c r="O1556" s="44">
        <f t="shared" si="225"/>
        <v>5972.52</v>
      </c>
      <c r="P1556" s="45">
        <f t="shared" si="221"/>
        <v>59.310029791459783</v>
      </c>
      <c r="Q1556" s="45">
        <f t="shared" si="226"/>
        <v>1.6141945945945948</v>
      </c>
      <c r="S1556" s="51">
        <f t="shared" si="227"/>
        <v>2.9272781793177716</v>
      </c>
    </row>
    <row r="1557" spans="1:20" x14ac:dyDescent="0.25">
      <c r="A1557" s="72">
        <f t="shared" si="220"/>
        <v>41562</v>
      </c>
      <c r="B1557" s="73" t="s">
        <v>18</v>
      </c>
      <c r="C1557" s="73" t="s">
        <v>256</v>
      </c>
      <c r="D1557" s="73" t="s">
        <v>247</v>
      </c>
      <c r="E1557" s="73" t="s">
        <v>265</v>
      </c>
      <c r="F1557" s="73" t="s">
        <v>266</v>
      </c>
      <c r="G1557" s="73" t="s">
        <v>35</v>
      </c>
      <c r="H1557" t="s">
        <v>36</v>
      </c>
      <c r="I1557">
        <v>1160</v>
      </c>
      <c r="J1557" s="43">
        <v>4175</v>
      </c>
      <c r="K1557" s="16">
        <v>0.37</v>
      </c>
      <c r="L1557" s="16">
        <f t="shared" si="222"/>
        <v>41.459781529294936</v>
      </c>
      <c r="M1557" s="16">
        <f t="shared" si="223"/>
        <v>1.1283783783783783</v>
      </c>
      <c r="N1557" s="44">
        <f t="shared" si="224"/>
        <v>429.2</v>
      </c>
      <c r="O1557" s="44">
        <f t="shared" si="225"/>
        <v>4604.2</v>
      </c>
      <c r="P1557" s="45">
        <f t="shared" si="221"/>
        <v>45.72194637537239</v>
      </c>
      <c r="Q1557" s="45">
        <f t="shared" si="226"/>
        <v>1.2443783783783784</v>
      </c>
      <c r="S1557" s="51">
        <f t="shared" si="227"/>
        <v>6.806161269369948</v>
      </c>
    </row>
    <row r="1558" spans="1:20" x14ac:dyDescent="0.25">
      <c r="A1558" s="72">
        <f t="shared" si="220"/>
        <v>41562</v>
      </c>
      <c r="B1558" s="73" t="s">
        <v>18</v>
      </c>
      <c r="C1558" s="73" t="s">
        <v>244</v>
      </c>
      <c r="D1558" s="73" t="s">
        <v>245</v>
      </c>
      <c r="E1558" s="73" t="s">
        <v>277</v>
      </c>
      <c r="F1558" s="73" t="s">
        <v>278</v>
      </c>
      <c r="G1558" s="73" t="s">
        <v>35</v>
      </c>
      <c r="H1558" t="s">
        <v>38</v>
      </c>
      <c r="I1558">
        <v>615</v>
      </c>
      <c r="J1558" s="43">
        <v>2862</v>
      </c>
      <c r="K1558" s="16">
        <v>0.48</v>
      </c>
      <c r="L1558" s="16">
        <f t="shared" si="222"/>
        <v>28.421052631578945</v>
      </c>
      <c r="M1558" s="16">
        <f t="shared" si="223"/>
        <v>0.7735135135135135</v>
      </c>
      <c r="N1558" s="44">
        <f t="shared" si="224"/>
        <v>295.2</v>
      </c>
      <c r="O1558" s="44">
        <f t="shared" si="225"/>
        <v>3157.2</v>
      </c>
      <c r="P1558" s="45">
        <f t="shared" si="221"/>
        <v>31.352532274081426</v>
      </c>
      <c r="Q1558" s="45">
        <f t="shared" si="226"/>
        <v>0.8532972972972972</v>
      </c>
      <c r="S1558" s="51">
        <f t="shared" si="227"/>
        <v>3.260834014717906</v>
      </c>
    </row>
    <row r="1559" spans="1:20" x14ac:dyDescent="0.25">
      <c r="A1559" s="74">
        <f t="shared" si="220"/>
        <v>41562</v>
      </c>
      <c r="B1559" s="75" t="s">
        <v>18</v>
      </c>
      <c r="C1559" s="75" t="s">
        <v>258</v>
      </c>
      <c r="D1559" s="75" t="s">
        <v>255</v>
      </c>
      <c r="E1559" s="75" t="s">
        <v>279</v>
      </c>
      <c r="F1559" s="75" t="s">
        <v>280</v>
      </c>
      <c r="G1559" s="75" t="s">
        <v>35</v>
      </c>
      <c r="H1559" s="76" t="s">
        <v>36</v>
      </c>
      <c r="I1559" s="76">
        <v>1637</v>
      </c>
      <c r="J1559" s="46">
        <v>5110</v>
      </c>
      <c r="K1559" s="78">
        <v>0.37</v>
      </c>
      <c r="L1559" s="78">
        <f t="shared" si="222"/>
        <v>50.744786494538232</v>
      </c>
      <c r="M1559" s="78">
        <f t="shared" si="223"/>
        <v>1.3810810810810812</v>
      </c>
      <c r="N1559" s="47">
        <f t="shared" si="224"/>
        <v>605.68999999999994</v>
      </c>
      <c r="O1559" s="47">
        <f t="shared" si="225"/>
        <v>5715.69</v>
      </c>
      <c r="P1559" s="48">
        <f t="shared" si="221"/>
        <v>56.759582919563051</v>
      </c>
      <c r="Q1559" s="48">
        <f t="shared" si="226"/>
        <v>1.5447810810810809</v>
      </c>
      <c r="R1559" s="76"/>
      <c r="S1559" s="53">
        <f t="shared" si="227"/>
        <v>-1.7426328764014953</v>
      </c>
      <c r="T1559" s="76"/>
    </row>
    <row r="1560" spans="1:20" x14ac:dyDescent="0.25">
      <c r="A1560" s="72">
        <f t="shared" si="220"/>
        <v>41593</v>
      </c>
      <c r="B1560" s="73" t="s">
        <v>0</v>
      </c>
      <c r="C1560" s="73" t="s">
        <v>359</v>
      </c>
      <c r="D1560" s="73" t="s">
        <v>235</v>
      </c>
      <c r="E1560" s="73" t="s">
        <v>260</v>
      </c>
      <c r="F1560" s="73" t="s">
        <v>261</v>
      </c>
      <c r="G1560" s="73" t="s">
        <v>34</v>
      </c>
      <c r="H1560" t="s">
        <v>36</v>
      </c>
      <c r="I1560">
        <v>506</v>
      </c>
      <c r="J1560" s="43">
        <v>3191</v>
      </c>
      <c r="K1560" s="16">
        <v>0.38</v>
      </c>
      <c r="L1560" s="16">
        <f t="shared" si="222"/>
        <v>31.688182720953325</v>
      </c>
      <c r="M1560" s="16">
        <f t="shared" si="223"/>
        <v>0.86243243243243239</v>
      </c>
      <c r="N1560" s="44">
        <f t="shared" si="224"/>
        <v>192.28</v>
      </c>
      <c r="O1560" s="44">
        <f t="shared" si="225"/>
        <v>3383.28</v>
      </c>
      <c r="P1560" s="45">
        <f t="shared" ref="P1560:P1597" si="228">O1560/100.7</f>
        <v>33.597616683217481</v>
      </c>
      <c r="Q1560" s="45">
        <f t="shared" si="226"/>
        <v>0.9144000000000001</v>
      </c>
      <c r="R1560" s="17"/>
      <c r="S1560" s="51">
        <f t="shared" si="227"/>
        <v>0.94943696180171955</v>
      </c>
    </row>
    <row r="1561" spans="1:20" x14ac:dyDescent="0.25">
      <c r="A1561" s="72">
        <f t="shared" si="220"/>
        <v>41593</v>
      </c>
      <c r="B1561" s="73" t="s">
        <v>0</v>
      </c>
      <c r="C1561" s="73" t="s">
        <v>236</v>
      </c>
      <c r="D1561" s="73" t="s">
        <v>237</v>
      </c>
      <c r="E1561" s="73" t="s">
        <v>262</v>
      </c>
      <c r="F1561" s="73" t="s">
        <v>251</v>
      </c>
      <c r="G1561" s="73" t="s">
        <v>34</v>
      </c>
      <c r="H1561" t="s">
        <v>37</v>
      </c>
      <c r="I1561">
        <v>298</v>
      </c>
      <c r="J1561" s="43">
        <v>3596</v>
      </c>
      <c r="K1561" s="16">
        <v>0.37</v>
      </c>
      <c r="L1561" s="16">
        <f t="shared" si="222"/>
        <v>35.710029791459782</v>
      </c>
      <c r="M1561" s="16">
        <f t="shared" si="223"/>
        <v>0.97189189189189185</v>
      </c>
      <c r="N1561" s="44">
        <f t="shared" si="224"/>
        <v>110.26</v>
      </c>
      <c r="O1561" s="44">
        <f t="shared" si="225"/>
        <v>3706.26</v>
      </c>
      <c r="P1561" s="45">
        <f t="shared" si="228"/>
        <v>36.80496524329692</v>
      </c>
      <c r="Q1561" s="45">
        <f t="shared" si="226"/>
        <v>1.001691891891892</v>
      </c>
      <c r="R1561" s="17"/>
      <c r="S1561" s="51">
        <f t="shared" si="227"/>
        <v>3.8988781053941768</v>
      </c>
    </row>
    <row r="1562" spans="1:20" x14ac:dyDescent="0.25">
      <c r="A1562" s="72">
        <f t="shared" si="220"/>
        <v>41593</v>
      </c>
      <c r="B1562" s="73" t="s">
        <v>0</v>
      </c>
      <c r="C1562" s="73" t="s">
        <v>359</v>
      </c>
      <c r="D1562" s="73" t="s">
        <v>235</v>
      </c>
      <c r="E1562" s="73" t="s">
        <v>263</v>
      </c>
      <c r="F1562" s="73" t="s">
        <v>264</v>
      </c>
      <c r="G1562" s="73" t="s">
        <v>34</v>
      </c>
      <c r="H1562" t="s">
        <v>37</v>
      </c>
      <c r="I1562">
        <v>1530</v>
      </c>
      <c r="J1562" s="43">
        <v>6244</v>
      </c>
      <c r="K1562" s="16">
        <v>0.37</v>
      </c>
      <c r="L1562" s="16">
        <f t="shared" si="222"/>
        <v>62.005958291956304</v>
      </c>
      <c r="M1562" s="16">
        <f t="shared" si="223"/>
        <v>1.6875675675675677</v>
      </c>
      <c r="N1562" s="44">
        <f t="shared" si="224"/>
        <v>566.1</v>
      </c>
      <c r="O1562" s="44">
        <f t="shared" si="225"/>
        <v>6810.1</v>
      </c>
      <c r="P1562" s="45">
        <f t="shared" si="228"/>
        <v>67.627606752730884</v>
      </c>
      <c r="Q1562" s="45">
        <f t="shared" si="226"/>
        <v>1.8405675675675677</v>
      </c>
      <c r="S1562" s="51">
        <f t="shared" si="227"/>
        <v>2.356725234094359</v>
      </c>
    </row>
    <row r="1563" spans="1:20" x14ac:dyDescent="0.25">
      <c r="A1563" s="72">
        <f t="shared" si="220"/>
        <v>41593</v>
      </c>
      <c r="B1563" s="73" t="s">
        <v>0</v>
      </c>
      <c r="C1563" s="73" t="s">
        <v>359</v>
      </c>
      <c r="D1563" s="73" t="s">
        <v>235</v>
      </c>
      <c r="E1563" s="73" t="s">
        <v>265</v>
      </c>
      <c r="F1563" s="73" t="s">
        <v>266</v>
      </c>
      <c r="G1563" s="73" t="s">
        <v>34</v>
      </c>
      <c r="H1563" t="s">
        <v>36</v>
      </c>
      <c r="I1563">
        <v>890</v>
      </c>
      <c r="J1563" s="43">
        <v>3808</v>
      </c>
      <c r="K1563" s="16">
        <v>0.38</v>
      </c>
      <c r="L1563" s="16">
        <f t="shared" si="222"/>
        <v>37.815292949354514</v>
      </c>
      <c r="M1563" s="16">
        <f t="shared" si="223"/>
        <v>1.0291891891891891</v>
      </c>
      <c r="N1563" s="44">
        <f t="shared" si="224"/>
        <v>338.2</v>
      </c>
      <c r="O1563" s="44">
        <f t="shared" si="225"/>
        <v>4146.2</v>
      </c>
      <c r="P1563" s="45">
        <f t="shared" si="228"/>
        <v>41.173783515392252</v>
      </c>
      <c r="Q1563" s="45">
        <f t="shared" si="226"/>
        <v>1.1205945945945945</v>
      </c>
      <c r="S1563" s="51">
        <f t="shared" si="227"/>
        <v>3.3990872590338839</v>
      </c>
    </row>
    <row r="1564" spans="1:20" x14ac:dyDescent="0.25">
      <c r="A1564" s="72">
        <f t="shared" si="220"/>
        <v>41593</v>
      </c>
      <c r="B1564" s="73" t="s">
        <v>0</v>
      </c>
      <c r="C1564" s="73" t="s">
        <v>238</v>
      </c>
      <c r="D1564" s="73" t="s">
        <v>239</v>
      </c>
      <c r="E1564" s="73" t="s">
        <v>267</v>
      </c>
      <c r="F1564" s="73" t="s">
        <v>241</v>
      </c>
      <c r="G1564" s="73" t="s">
        <v>34</v>
      </c>
      <c r="H1564" t="s">
        <v>37</v>
      </c>
      <c r="I1564">
        <v>1256</v>
      </c>
      <c r="J1564" s="43">
        <v>5824</v>
      </c>
      <c r="K1564" s="16">
        <v>0.37</v>
      </c>
      <c r="L1564" s="16">
        <f t="shared" si="222"/>
        <v>57.835153922542204</v>
      </c>
      <c r="M1564" s="16">
        <f t="shared" si="223"/>
        <v>1.574054054054054</v>
      </c>
      <c r="N1564" s="44">
        <f t="shared" si="224"/>
        <v>464.71999999999997</v>
      </c>
      <c r="O1564" s="44">
        <f t="shared" si="225"/>
        <v>6288.72</v>
      </c>
      <c r="P1564" s="45">
        <f t="shared" si="228"/>
        <v>62.450049652432973</v>
      </c>
      <c r="Q1564" s="45">
        <f t="shared" si="226"/>
        <v>1.6996540540540541</v>
      </c>
      <c r="S1564" s="51">
        <f t="shared" si="227"/>
        <v>3.2976563577947315</v>
      </c>
    </row>
    <row r="1565" spans="1:20" x14ac:dyDescent="0.25">
      <c r="A1565" s="72">
        <f t="shared" si="220"/>
        <v>41593</v>
      </c>
      <c r="B1565" s="73" t="s">
        <v>0</v>
      </c>
      <c r="C1565" s="73" t="s">
        <v>358</v>
      </c>
      <c r="D1565" s="73" t="s">
        <v>235</v>
      </c>
      <c r="E1565" s="73" t="s">
        <v>267</v>
      </c>
      <c r="F1565" s="73" t="s">
        <v>241</v>
      </c>
      <c r="G1565" s="73" t="s">
        <v>34</v>
      </c>
      <c r="H1565" t="s">
        <v>36</v>
      </c>
      <c r="I1565">
        <v>975</v>
      </c>
      <c r="J1565" s="43">
        <v>4076</v>
      </c>
      <c r="K1565" s="16">
        <v>0.38</v>
      </c>
      <c r="L1565" s="16">
        <f t="shared" si="222"/>
        <v>40.476663356504467</v>
      </c>
      <c r="M1565" s="16">
        <f t="shared" si="223"/>
        <v>1.1016216216216217</v>
      </c>
      <c r="N1565" s="44">
        <f t="shared" si="224"/>
        <v>370.5</v>
      </c>
      <c r="O1565" s="44">
        <f t="shared" si="225"/>
        <v>4446.5</v>
      </c>
      <c r="P1565" s="45">
        <f t="shared" si="228"/>
        <v>44.155908639523332</v>
      </c>
      <c r="Q1565" s="45">
        <f t="shared" si="226"/>
        <v>1.2017567567567569</v>
      </c>
      <c r="S1565" s="51">
        <f t="shared" si="227"/>
        <v>3.1251811909317473</v>
      </c>
    </row>
    <row r="1566" spans="1:20" x14ac:dyDescent="0.25">
      <c r="A1566" s="72">
        <f t="shared" si="220"/>
        <v>41593</v>
      </c>
      <c r="B1566" s="73" t="s">
        <v>0</v>
      </c>
      <c r="C1566" s="73" t="s">
        <v>240</v>
      </c>
      <c r="D1566" s="73" t="s">
        <v>241</v>
      </c>
      <c r="E1566" s="73" t="s">
        <v>263</v>
      </c>
      <c r="F1566" s="73" t="s">
        <v>264</v>
      </c>
      <c r="G1566" s="73" t="s">
        <v>34</v>
      </c>
      <c r="H1566" t="s">
        <v>36</v>
      </c>
      <c r="I1566">
        <v>1357</v>
      </c>
      <c r="J1566" s="43">
        <v>4275</v>
      </c>
      <c r="K1566" s="16">
        <v>0.38</v>
      </c>
      <c r="L1566" s="16">
        <f t="shared" si="222"/>
        <v>42.452830188679243</v>
      </c>
      <c r="M1566" s="16">
        <f t="shared" si="223"/>
        <v>1.1554054054054055</v>
      </c>
      <c r="N1566" s="44">
        <f t="shared" si="224"/>
        <v>515.66</v>
      </c>
      <c r="O1566" s="44">
        <f t="shared" si="225"/>
        <v>4790.66</v>
      </c>
      <c r="P1566" s="45">
        <f t="shared" si="228"/>
        <v>47.573584905660375</v>
      </c>
      <c r="Q1566" s="45">
        <f t="shared" si="226"/>
        <v>1.2947729729729729</v>
      </c>
      <c r="S1566" s="51">
        <f t="shared" si="227"/>
        <v>2.6195438664887272</v>
      </c>
    </row>
    <row r="1567" spans="1:20" x14ac:dyDescent="0.25">
      <c r="A1567" s="72">
        <f t="shared" si="220"/>
        <v>41593</v>
      </c>
      <c r="B1567" s="73" t="s">
        <v>67</v>
      </c>
      <c r="C1567" s="73" t="s">
        <v>242</v>
      </c>
      <c r="D1567" s="73" t="s">
        <v>243</v>
      </c>
      <c r="E1567" s="73" t="s">
        <v>265</v>
      </c>
      <c r="F1567" s="73" t="s">
        <v>266</v>
      </c>
      <c r="G1567" s="73" t="s">
        <v>34</v>
      </c>
      <c r="H1567" t="s">
        <v>36</v>
      </c>
      <c r="I1567">
        <v>1006</v>
      </c>
      <c r="J1567" s="43">
        <v>3192</v>
      </c>
      <c r="K1567" s="16">
        <v>0.38</v>
      </c>
      <c r="L1567" s="16">
        <f t="shared" si="222"/>
        <v>31.69811320754717</v>
      </c>
      <c r="M1567" s="16">
        <f t="shared" si="223"/>
        <v>0.80518918918918925</v>
      </c>
      <c r="N1567" s="44">
        <f t="shared" si="224"/>
        <v>382.28000000000003</v>
      </c>
      <c r="O1567" s="44">
        <f t="shared" si="225"/>
        <v>3574.28</v>
      </c>
      <c r="P1567" s="45">
        <f t="shared" si="228"/>
        <v>35.494339622641512</v>
      </c>
      <c r="Q1567" s="45">
        <f t="shared" si="226"/>
        <v>0.9016201801801802</v>
      </c>
      <c r="S1567" s="51">
        <f t="shared" si="227"/>
        <v>1.4711309709691589</v>
      </c>
    </row>
    <row r="1568" spans="1:20" x14ac:dyDescent="0.25">
      <c r="A1568" s="72">
        <f t="shared" si="220"/>
        <v>41593</v>
      </c>
      <c r="B1568" s="73" t="s">
        <v>67</v>
      </c>
      <c r="C1568" s="73" t="s">
        <v>244</v>
      </c>
      <c r="D1568" s="73" t="s">
        <v>245</v>
      </c>
      <c r="E1568" s="73" t="s">
        <v>268</v>
      </c>
      <c r="F1568" s="73" t="s">
        <v>269</v>
      </c>
      <c r="G1568" s="73" t="s">
        <v>34</v>
      </c>
      <c r="H1568" t="s">
        <v>38</v>
      </c>
      <c r="I1568">
        <v>866</v>
      </c>
      <c r="J1568" s="43">
        <v>4686</v>
      </c>
      <c r="K1568" s="16">
        <v>0.5</v>
      </c>
      <c r="L1568" s="16">
        <f t="shared" si="222"/>
        <v>46.53426017874876</v>
      </c>
      <c r="M1568" s="16">
        <f t="shared" si="223"/>
        <v>1.1820540540540541</v>
      </c>
      <c r="N1568" s="44">
        <f t="shared" si="224"/>
        <v>433</v>
      </c>
      <c r="O1568" s="44">
        <f t="shared" si="225"/>
        <v>5119</v>
      </c>
      <c r="P1568" s="45">
        <f t="shared" si="228"/>
        <v>50.834160873882816</v>
      </c>
      <c r="Q1568" s="45">
        <f t="shared" si="226"/>
        <v>1.2912792792792793</v>
      </c>
      <c r="S1568" s="51">
        <f t="shared" si="227"/>
        <v>2.8812373885570342</v>
      </c>
    </row>
    <row r="1569" spans="1:19" x14ac:dyDescent="0.25">
      <c r="A1569" s="72">
        <f t="shared" si="220"/>
        <v>41593</v>
      </c>
      <c r="B1569" s="73" t="s">
        <v>67</v>
      </c>
      <c r="C1569" s="73" t="s">
        <v>246</v>
      </c>
      <c r="D1569" s="73" t="s">
        <v>247</v>
      </c>
      <c r="E1569" s="73" t="s">
        <v>270</v>
      </c>
      <c r="F1569" s="73" t="s">
        <v>247</v>
      </c>
      <c r="G1569" s="73" t="s">
        <v>34</v>
      </c>
      <c r="H1569" t="s">
        <v>36</v>
      </c>
      <c r="I1569">
        <v>213</v>
      </c>
      <c r="J1569" s="43">
        <v>2078</v>
      </c>
      <c r="K1569" s="16">
        <v>0.38</v>
      </c>
      <c r="L1569" s="16">
        <f t="shared" si="222"/>
        <v>20.635551142005959</v>
      </c>
      <c r="M1569" s="16">
        <f t="shared" si="223"/>
        <v>0.5241801801801802</v>
      </c>
      <c r="N1569" s="44">
        <f t="shared" si="224"/>
        <v>80.94</v>
      </c>
      <c r="O1569" s="44">
        <f t="shared" si="225"/>
        <v>2158.94</v>
      </c>
      <c r="P1569" s="45">
        <f t="shared" si="228"/>
        <v>21.439324726911618</v>
      </c>
      <c r="Q1569" s="45">
        <f t="shared" si="226"/>
        <v>0.54459747747747755</v>
      </c>
      <c r="S1569" s="51">
        <f t="shared" si="227"/>
        <v>3.1342406596188921</v>
      </c>
    </row>
    <row r="1570" spans="1:19" x14ac:dyDescent="0.25">
      <c r="A1570" s="72">
        <f t="shared" si="220"/>
        <v>41593</v>
      </c>
      <c r="B1570" s="73" t="s">
        <v>67</v>
      </c>
      <c r="C1570" s="73" t="s">
        <v>248</v>
      </c>
      <c r="D1570" s="73" t="s">
        <v>249</v>
      </c>
      <c r="E1570" s="73" t="s">
        <v>271</v>
      </c>
      <c r="F1570" s="73" t="s">
        <v>272</v>
      </c>
      <c r="G1570" s="73" t="s">
        <v>34</v>
      </c>
      <c r="H1570" t="s">
        <v>38</v>
      </c>
      <c r="I1570">
        <v>650</v>
      </c>
      <c r="J1570" s="43">
        <v>4061</v>
      </c>
      <c r="K1570" s="16">
        <v>0.5</v>
      </c>
      <c r="L1570" s="16">
        <f t="shared" si="222"/>
        <v>40.327706057596821</v>
      </c>
      <c r="M1570" s="16">
        <f t="shared" si="223"/>
        <v>1.0243963963963965</v>
      </c>
      <c r="N1570" s="44">
        <f t="shared" si="224"/>
        <v>325</v>
      </c>
      <c r="O1570" s="44">
        <f t="shared" si="225"/>
        <v>4386</v>
      </c>
      <c r="P1570" s="45">
        <f t="shared" si="228"/>
        <v>43.555114200595831</v>
      </c>
      <c r="Q1570" s="45">
        <f t="shared" si="226"/>
        <v>1.1063783783783785</v>
      </c>
      <c r="S1570" s="51">
        <f t="shared" si="227"/>
        <v>2.6925778506204701</v>
      </c>
    </row>
    <row r="1571" spans="1:19" x14ac:dyDescent="0.25">
      <c r="A1571" s="72">
        <f t="shared" si="220"/>
        <v>41593</v>
      </c>
      <c r="B1571" s="73" t="s">
        <v>67</v>
      </c>
      <c r="C1571" s="73" t="s">
        <v>248</v>
      </c>
      <c r="D1571" s="73" t="s">
        <v>249</v>
      </c>
      <c r="E1571" s="73" t="s">
        <v>273</v>
      </c>
      <c r="F1571" s="73" t="s">
        <v>274</v>
      </c>
      <c r="G1571" s="73" t="s">
        <v>34</v>
      </c>
      <c r="H1571" t="s">
        <v>38</v>
      </c>
      <c r="I1571">
        <v>417</v>
      </c>
      <c r="J1571" s="43">
        <v>3469</v>
      </c>
      <c r="K1571" s="16">
        <v>0.5</v>
      </c>
      <c r="L1571" s="16">
        <f t="shared" si="222"/>
        <v>34.44885799404171</v>
      </c>
      <c r="M1571" s="16">
        <f t="shared" si="223"/>
        <v>0.87506306306306303</v>
      </c>
      <c r="N1571" s="44">
        <f t="shared" si="224"/>
        <v>208.5</v>
      </c>
      <c r="O1571" s="44">
        <f t="shared" si="225"/>
        <v>3677.5</v>
      </c>
      <c r="P1571" s="45">
        <f t="shared" si="228"/>
        <v>36.519364448857992</v>
      </c>
      <c r="Q1571" s="45">
        <f t="shared" si="226"/>
        <v>0.92765765765765762</v>
      </c>
      <c r="S1571" s="51">
        <f t="shared" si="227"/>
        <v>2.7469979157237256</v>
      </c>
    </row>
    <row r="1572" spans="1:19" x14ac:dyDescent="0.25">
      <c r="A1572" s="72">
        <f t="shared" si="220"/>
        <v>41593</v>
      </c>
      <c r="B1572" s="73" t="s">
        <v>67</v>
      </c>
      <c r="C1572" s="73" t="s">
        <v>246</v>
      </c>
      <c r="D1572" s="73" t="s">
        <v>247</v>
      </c>
      <c r="E1572" s="73" t="s">
        <v>275</v>
      </c>
      <c r="F1572" s="73" t="s">
        <v>276</v>
      </c>
      <c r="G1572" s="73" t="s">
        <v>34</v>
      </c>
      <c r="H1572" t="s">
        <v>36</v>
      </c>
      <c r="I1572">
        <v>626</v>
      </c>
      <c r="J1572" s="43">
        <v>3218</v>
      </c>
      <c r="K1572" s="16">
        <v>0.38</v>
      </c>
      <c r="L1572" s="16">
        <f t="shared" si="222"/>
        <v>31.95630585898709</v>
      </c>
      <c r="M1572" s="16">
        <f t="shared" si="223"/>
        <v>0.81174774774774772</v>
      </c>
      <c r="N1572" s="44">
        <f t="shared" si="224"/>
        <v>237.88</v>
      </c>
      <c r="O1572" s="44">
        <f t="shared" si="225"/>
        <v>3455.88</v>
      </c>
      <c r="P1572" s="45">
        <f t="shared" si="228"/>
        <v>34.31857000993049</v>
      </c>
      <c r="Q1572" s="45">
        <f t="shared" si="226"/>
        <v>0.8717535135135136</v>
      </c>
      <c r="S1572" s="51">
        <f t="shared" si="227"/>
        <v>1.3258430919528941</v>
      </c>
    </row>
    <row r="1573" spans="1:19" x14ac:dyDescent="0.25">
      <c r="A1573" s="72">
        <f t="shared" si="220"/>
        <v>41593</v>
      </c>
      <c r="B1573" s="73" t="s">
        <v>67</v>
      </c>
      <c r="C1573" s="73" t="s">
        <v>246</v>
      </c>
      <c r="D1573" s="73" t="s">
        <v>247</v>
      </c>
      <c r="E1573" s="73" t="s">
        <v>263</v>
      </c>
      <c r="F1573" s="73" t="s">
        <v>264</v>
      </c>
      <c r="G1573" s="73" t="s">
        <v>34</v>
      </c>
      <c r="H1573" t="s">
        <v>36</v>
      </c>
      <c r="I1573">
        <v>1823</v>
      </c>
      <c r="J1573" s="43">
        <v>5215</v>
      </c>
      <c r="K1573" s="16">
        <v>0.38</v>
      </c>
      <c r="L1573" s="16">
        <f t="shared" si="222"/>
        <v>51.787487586891757</v>
      </c>
      <c r="M1573" s="16">
        <f t="shared" si="223"/>
        <v>1.3154954954954956</v>
      </c>
      <c r="N1573" s="44">
        <f t="shared" si="224"/>
        <v>692.74</v>
      </c>
      <c r="O1573" s="44">
        <f t="shared" si="225"/>
        <v>5907.74</v>
      </c>
      <c r="P1573" s="45">
        <f t="shared" si="228"/>
        <v>58.666732869910625</v>
      </c>
      <c r="Q1573" s="45">
        <f t="shared" si="226"/>
        <v>1.4902407207207207</v>
      </c>
      <c r="S1573" s="51">
        <f t="shared" si="227"/>
        <v>1.6397616831514528</v>
      </c>
    </row>
    <row r="1574" spans="1:19" x14ac:dyDescent="0.25">
      <c r="A1574" s="72">
        <f t="shared" si="220"/>
        <v>41593</v>
      </c>
      <c r="B1574" s="73" t="s">
        <v>18</v>
      </c>
      <c r="C1574" s="73" t="s">
        <v>250</v>
      </c>
      <c r="D1574" s="73" t="s">
        <v>251</v>
      </c>
      <c r="E1574" s="73" t="s">
        <v>265</v>
      </c>
      <c r="F1574" s="73" t="s">
        <v>266</v>
      </c>
      <c r="G1574" s="73" t="s">
        <v>34</v>
      </c>
      <c r="H1574" t="s">
        <v>39</v>
      </c>
      <c r="I1574">
        <v>1295</v>
      </c>
      <c r="J1574" s="43">
        <v>3459</v>
      </c>
      <c r="K1574" s="16">
        <v>0.32200000000000001</v>
      </c>
      <c r="L1574" s="16">
        <f t="shared" si="222"/>
        <v>34.349553128103274</v>
      </c>
      <c r="M1574" s="16">
        <f t="shared" si="223"/>
        <v>0.93486486486486486</v>
      </c>
      <c r="N1574" s="44">
        <f t="shared" si="224"/>
        <v>416.99</v>
      </c>
      <c r="O1574" s="44">
        <f t="shared" si="225"/>
        <v>3875.99</v>
      </c>
      <c r="P1574" s="45">
        <f t="shared" si="228"/>
        <v>38.490466732869905</v>
      </c>
      <c r="Q1574" s="45">
        <f t="shared" si="226"/>
        <v>1.0475648648648648</v>
      </c>
      <c r="S1574" s="51">
        <f t="shared" si="227"/>
        <v>1.3785000651272084</v>
      </c>
    </row>
    <row r="1575" spans="1:19" x14ac:dyDescent="0.25">
      <c r="A1575" s="72">
        <f t="shared" si="220"/>
        <v>41593</v>
      </c>
      <c r="B1575" s="73" t="s">
        <v>18</v>
      </c>
      <c r="C1575" s="73" t="s">
        <v>244</v>
      </c>
      <c r="D1575" s="73" t="s">
        <v>245</v>
      </c>
      <c r="E1575" s="73" t="s">
        <v>277</v>
      </c>
      <c r="F1575" s="73" t="s">
        <v>278</v>
      </c>
      <c r="G1575" s="73" t="s">
        <v>34</v>
      </c>
      <c r="H1575" t="s">
        <v>38</v>
      </c>
      <c r="I1575">
        <v>615</v>
      </c>
      <c r="J1575" s="43">
        <v>3687</v>
      </c>
      <c r="K1575" s="16">
        <v>0.5</v>
      </c>
      <c r="L1575" s="16">
        <f t="shared" si="222"/>
        <v>36.613704071499505</v>
      </c>
      <c r="M1575" s="16">
        <f t="shared" si="223"/>
        <v>0.99648648648648652</v>
      </c>
      <c r="N1575" s="44">
        <f t="shared" si="224"/>
        <v>307.5</v>
      </c>
      <c r="O1575" s="44">
        <f t="shared" si="225"/>
        <v>3994.5</v>
      </c>
      <c r="P1575" s="45">
        <f t="shared" si="228"/>
        <v>39.667328699106257</v>
      </c>
      <c r="Q1575" s="45">
        <f t="shared" si="226"/>
        <v>1.0795945945945946</v>
      </c>
      <c r="S1575" s="51">
        <f t="shared" si="227"/>
        <v>2.2369532389751923</v>
      </c>
    </row>
    <row r="1576" spans="1:19" x14ac:dyDescent="0.25">
      <c r="A1576" s="72">
        <f t="shared" si="220"/>
        <v>41593</v>
      </c>
      <c r="B1576" s="73" t="s">
        <v>18</v>
      </c>
      <c r="C1576" s="73" t="s">
        <v>248</v>
      </c>
      <c r="D1576" s="73" t="s">
        <v>249</v>
      </c>
      <c r="E1576" s="73" t="s">
        <v>268</v>
      </c>
      <c r="F1576" s="73" t="s">
        <v>269</v>
      </c>
      <c r="G1576" s="73" t="s">
        <v>34</v>
      </c>
      <c r="H1576" t="s">
        <v>38</v>
      </c>
      <c r="I1576">
        <v>872</v>
      </c>
      <c r="J1576" s="43">
        <v>4756</v>
      </c>
      <c r="K1576" s="16">
        <v>0.5</v>
      </c>
      <c r="L1576" s="16">
        <f t="shared" si="222"/>
        <v>47.229394240317774</v>
      </c>
      <c r="M1576" s="16">
        <f t="shared" si="223"/>
        <v>1.2854054054054054</v>
      </c>
      <c r="N1576" s="44">
        <f t="shared" si="224"/>
        <v>436</v>
      </c>
      <c r="O1576" s="44">
        <f t="shared" si="225"/>
        <v>5192</v>
      </c>
      <c r="P1576" s="45">
        <f t="shared" si="228"/>
        <v>51.559086395233365</v>
      </c>
      <c r="Q1576" s="45">
        <f t="shared" si="226"/>
        <v>1.4032432432432433</v>
      </c>
      <c r="S1576" s="51">
        <f t="shared" si="227"/>
        <v>2.8346880892395898</v>
      </c>
    </row>
    <row r="1577" spans="1:19" x14ac:dyDescent="0.25">
      <c r="A1577" s="72">
        <f t="shared" ref="A1577:A1640" si="229">IF(B1577&lt;&gt;"", DATE(2010, ROUNDUP((ROW(A1577)-1)*(1/38), 0)+5, 15), "")</f>
        <v>41593</v>
      </c>
      <c r="B1577" s="73" t="s">
        <v>18</v>
      </c>
      <c r="C1577" s="73" t="s">
        <v>248</v>
      </c>
      <c r="D1577" s="73" t="s">
        <v>249</v>
      </c>
      <c r="E1577" s="73" t="s">
        <v>277</v>
      </c>
      <c r="F1577" s="73" t="s">
        <v>278</v>
      </c>
      <c r="G1577" s="73" t="s">
        <v>34</v>
      </c>
      <c r="H1577" t="s">
        <v>38</v>
      </c>
      <c r="I1577">
        <v>417</v>
      </c>
      <c r="J1577" s="43">
        <v>3379</v>
      </c>
      <c r="K1577" s="16">
        <v>0.5</v>
      </c>
      <c r="L1577" s="16">
        <f t="shared" si="222"/>
        <v>33.555114200595831</v>
      </c>
      <c r="M1577" s="16">
        <f t="shared" si="223"/>
        <v>0.91324324324324324</v>
      </c>
      <c r="N1577" s="44">
        <f t="shared" si="224"/>
        <v>208.5</v>
      </c>
      <c r="O1577" s="44">
        <f t="shared" si="225"/>
        <v>3587.5</v>
      </c>
      <c r="P1577" s="45">
        <f t="shared" si="228"/>
        <v>35.625620655412114</v>
      </c>
      <c r="Q1577" s="45">
        <f t="shared" si="226"/>
        <v>0.96959459459459463</v>
      </c>
      <c r="S1577" s="51">
        <f t="shared" si="227"/>
        <v>2.7295271148680911</v>
      </c>
    </row>
    <row r="1578" spans="1:19" x14ac:dyDescent="0.25">
      <c r="A1578" s="72">
        <f t="shared" si="229"/>
        <v>41593</v>
      </c>
      <c r="B1578" s="73" t="s">
        <v>18</v>
      </c>
      <c r="C1578" s="73" t="s">
        <v>242</v>
      </c>
      <c r="D1578" s="73" t="s">
        <v>243</v>
      </c>
      <c r="E1578" s="73" t="s">
        <v>265</v>
      </c>
      <c r="F1578" s="73" t="s">
        <v>266</v>
      </c>
      <c r="G1578" s="73" t="s">
        <v>34</v>
      </c>
      <c r="H1578" t="s">
        <v>36</v>
      </c>
      <c r="I1578">
        <v>1006</v>
      </c>
      <c r="J1578" s="43">
        <v>3748</v>
      </c>
      <c r="K1578" s="16">
        <v>0.38</v>
      </c>
      <c r="L1578" s="16">
        <f t="shared" si="222"/>
        <v>37.219463753723929</v>
      </c>
      <c r="M1578" s="16">
        <f t="shared" si="223"/>
        <v>1.0129729729729731</v>
      </c>
      <c r="N1578" s="44">
        <f t="shared" si="224"/>
        <v>382.28000000000003</v>
      </c>
      <c r="O1578" s="44">
        <f t="shared" si="225"/>
        <v>4130.28</v>
      </c>
      <c r="P1578" s="45">
        <f t="shared" si="228"/>
        <v>41.015690168818267</v>
      </c>
      <c r="Q1578" s="45">
        <f t="shared" si="226"/>
        <v>1.1162918918918918</v>
      </c>
      <c r="S1578" s="51">
        <f t="shared" si="227"/>
        <v>2.9620138303759758</v>
      </c>
    </row>
    <row r="1579" spans="1:19" x14ac:dyDescent="0.25">
      <c r="A1579" s="72">
        <f t="shared" si="229"/>
        <v>41593</v>
      </c>
      <c r="B1579" s="73" t="s">
        <v>0</v>
      </c>
      <c r="C1579" s="73" t="s">
        <v>252</v>
      </c>
      <c r="D1579" s="73" t="s">
        <v>117</v>
      </c>
      <c r="E1579" s="73" t="s">
        <v>279</v>
      </c>
      <c r="F1579" s="73" t="s">
        <v>280</v>
      </c>
      <c r="G1579" s="73" t="s">
        <v>35</v>
      </c>
      <c r="H1579" t="s">
        <v>37</v>
      </c>
      <c r="I1579">
        <v>880</v>
      </c>
      <c r="J1579" s="43">
        <v>3678</v>
      </c>
      <c r="K1579" s="16">
        <v>0.37</v>
      </c>
      <c r="L1579" s="16">
        <f t="shared" si="222"/>
        <v>36.524329692154915</v>
      </c>
      <c r="M1579" s="16">
        <f t="shared" si="223"/>
        <v>0.994054054054054</v>
      </c>
      <c r="N1579" s="44">
        <f t="shared" si="224"/>
        <v>325.60000000000002</v>
      </c>
      <c r="O1579" s="44">
        <f t="shared" si="225"/>
        <v>4003.6</v>
      </c>
      <c r="P1579" s="45">
        <f t="shared" si="228"/>
        <v>39.757696127110229</v>
      </c>
      <c r="Q1579" s="45">
        <f t="shared" si="226"/>
        <v>1.082054054054054</v>
      </c>
      <c r="S1579" s="51">
        <f t="shared" si="227"/>
        <v>4.2115674944036563</v>
      </c>
    </row>
    <row r="1580" spans="1:19" x14ac:dyDescent="0.25">
      <c r="A1580" s="72">
        <f t="shared" si="229"/>
        <v>41593</v>
      </c>
      <c r="B1580" s="73" t="s">
        <v>0</v>
      </c>
      <c r="C1580" s="73" t="s">
        <v>359</v>
      </c>
      <c r="D1580" s="73" t="s">
        <v>235</v>
      </c>
      <c r="E1580" s="73" t="s">
        <v>267</v>
      </c>
      <c r="F1580" s="73" t="s">
        <v>241</v>
      </c>
      <c r="G1580" s="73" t="s">
        <v>35</v>
      </c>
      <c r="H1580" t="s">
        <v>37</v>
      </c>
      <c r="I1580">
        <v>685</v>
      </c>
      <c r="J1580" s="43">
        <v>3798</v>
      </c>
      <c r="K1580" s="16">
        <v>0.37</v>
      </c>
      <c r="L1580" s="16">
        <f t="shared" si="222"/>
        <v>37.715988083416086</v>
      </c>
      <c r="M1580" s="16">
        <f t="shared" si="223"/>
        <v>1.0264864864864864</v>
      </c>
      <c r="N1580" s="44">
        <f t="shared" si="224"/>
        <v>253.45</v>
      </c>
      <c r="O1580" s="44">
        <f t="shared" si="225"/>
        <v>4051.45</v>
      </c>
      <c r="P1580" s="45">
        <f t="shared" si="228"/>
        <v>40.232869910625617</v>
      </c>
      <c r="Q1580" s="45">
        <f t="shared" si="226"/>
        <v>1.0949864864864864</v>
      </c>
      <c r="S1580" s="51">
        <f t="shared" si="227"/>
        <v>3.4892780055429951</v>
      </c>
    </row>
    <row r="1581" spans="1:19" x14ac:dyDescent="0.25">
      <c r="A1581" s="72">
        <f t="shared" si="229"/>
        <v>41593</v>
      </c>
      <c r="B1581" s="73" t="s">
        <v>0</v>
      </c>
      <c r="C1581" s="73" t="s">
        <v>253</v>
      </c>
      <c r="D1581" s="73" t="s">
        <v>243</v>
      </c>
      <c r="E1581" s="73" t="s">
        <v>281</v>
      </c>
      <c r="F1581" s="73" t="s">
        <v>282</v>
      </c>
      <c r="G1581" s="73" t="s">
        <v>35</v>
      </c>
      <c r="H1581" t="s">
        <v>38</v>
      </c>
      <c r="I1581">
        <v>812</v>
      </c>
      <c r="J1581" s="43">
        <v>3950</v>
      </c>
      <c r="K1581" s="16">
        <v>0.5</v>
      </c>
      <c r="L1581" s="16">
        <f t="shared" si="222"/>
        <v>39.22542204568024</v>
      </c>
      <c r="M1581" s="16">
        <f t="shared" si="223"/>
        <v>1.0675675675675675</v>
      </c>
      <c r="N1581" s="44">
        <f t="shared" si="224"/>
        <v>406</v>
      </c>
      <c r="O1581" s="44">
        <f t="shared" si="225"/>
        <v>4356</v>
      </c>
      <c r="P1581" s="45">
        <f t="shared" si="228"/>
        <v>43.257199602780538</v>
      </c>
      <c r="Q1581" s="45">
        <f t="shared" si="226"/>
        <v>1.1772972972972973</v>
      </c>
      <c r="S1581" s="51">
        <f t="shared" si="227"/>
        <v>3.4807149576669971</v>
      </c>
    </row>
    <row r="1582" spans="1:19" x14ac:dyDescent="0.25">
      <c r="A1582" s="72">
        <f t="shared" si="229"/>
        <v>41593</v>
      </c>
      <c r="B1582" s="73" t="s">
        <v>0</v>
      </c>
      <c r="C1582" s="73" t="s">
        <v>236</v>
      </c>
      <c r="D1582" s="73" t="s">
        <v>237</v>
      </c>
      <c r="E1582" s="73" t="s">
        <v>279</v>
      </c>
      <c r="F1582" s="73" t="s">
        <v>280</v>
      </c>
      <c r="G1582" s="73" t="s">
        <v>35</v>
      </c>
      <c r="H1582" t="s">
        <v>37</v>
      </c>
      <c r="I1582">
        <v>1520</v>
      </c>
      <c r="J1582" s="43">
        <v>5159</v>
      </c>
      <c r="K1582" s="16">
        <v>0.37</v>
      </c>
      <c r="L1582" s="16">
        <f t="shared" si="222"/>
        <v>51.231380337636544</v>
      </c>
      <c r="M1582" s="16">
        <f t="shared" si="223"/>
        <v>1.3943243243243244</v>
      </c>
      <c r="N1582" s="44">
        <f t="shared" si="224"/>
        <v>562.4</v>
      </c>
      <c r="O1582" s="44">
        <f t="shared" si="225"/>
        <v>5721.4</v>
      </c>
      <c r="P1582" s="45">
        <f t="shared" si="228"/>
        <v>56.816285998013896</v>
      </c>
      <c r="Q1582" s="45">
        <f t="shared" si="226"/>
        <v>1.5463243243243243</v>
      </c>
      <c r="S1582" s="51">
        <f t="shared" si="227"/>
        <v>2.4202499015430812</v>
      </c>
    </row>
    <row r="1583" spans="1:19" x14ac:dyDescent="0.25">
      <c r="A1583" s="72">
        <f t="shared" si="229"/>
        <v>41593</v>
      </c>
      <c r="B1583" s="73" t="s">
        <v>0</v>
      </c>
      <c r="C1583" s="73" t="s">
        <v>236</v>
      </c>
      <c r="D1583" s="73" t="s">
        <v>237</v>
      </c>
      <c r="E1583" s="73" t="s">
        <v>267</v>
      </c>
      <c r="F1583" s="73" t="s">
        <v>241</v>
      </c>
      <c r="G1583" s="73" t="s">
        <v>35</v>
      </c>
      <c r="H1583" t="s">
        <v>37</v>
      </c>
      <c r="I1583">
        <v>1583</v>
      </c>
      <c r="J1583" s="43">
        <v>6084</v>
      </c>
      <c r="K1583" s="16">
        <v>0.37</v>
      </c>
      <c r="L1583" s="16">
        <f t="shared" si="222"/>
        <v>60.417080436941411</v>
      </c>
      <c r="M1583" s="16">
        <f t="shared" si="223"/>
        <v>1.6443243243243244</v>
      </c>
      <c r="N1583" s="44">
        <f t="shared" si="224"/>
        <v>585.71</v>
      </c>
      <c r="O1583" s="44">
        <f t="shared" si="225"/>
        <v>6669.71</v>
      </c>
      <c r="P1583" s="45">
        <f t="shared" si="228"/>
        <v>66.233465739821256</v>
      </c>
      <c r="Q1583" s="45">
        <f t="shared" si="226"/>
        <v>1.8026243243243243</v>
      </c>
      <c r="S1583" s="51">
        <f t="shared" si="227"/>
        <v>0.55299011160812039</v>
      </c>
    </row>
    <row r="1584" spans="1:19" x14ac:dyDescent="0.25">
      <c r="A1584" s="72">
        <f t="shared" si="229"/>
        <v>41593</v>
      </c>
      <c r="B1584" s="73" t="s">
        <v>0</v>
      </c>
      <c r="C1584" s="73" t="s">
        <v>358</v>
      </c>
      <c r="D1584" s="73" t="s">
        <v>235</v>
      </c>
      <c r="E1584" s="73" t="s">
        <v>279</v>
      </c>
      <c r="F1584" s="73" t="s">
        <v>280</v>
      </c>
      <c r="G1584" s="73" t="s">
        <v>35</v>
      </c>
      <c r="H1584" t="s">
        <v>36</v>
      </c>
      <c r="I1584">
        <v>1599</v>
      </c>
      <c r="J1584" s="43">
        <v>5043</v>
      </c>
      <c r="K1584" s="16">
        <v>0.38</v>
      </c>
      <c r="L1584" s="16">
        <f t="shared" si="222"/>
        <v>50.079443892750746</v>
      </c>
      <c r="M1584" s="16">
        <f t="shared" si="223"/>
        <v>1.3629729729729729</v>
      </c>
      <c r="N1584" s="44">
        <f t="shared" si="224"/>
        <v>607.62</v>
      </c>
      <c r="O1584" s="44">
        <f t="shared" si="225"/>
        <v>5650.62</v>
      </c>
      <c r="P1584" s="45">
        <f t="shared" si="228"/>
        <v>56.113406156901682</v>
      </c>
      <c r="Q1584" s="45">
        <f t="shared" si="226"/>
        <v>1.5271945945945946</v>
      </c>
      <c r="S1584" s="51">
        <f t="shared" si="227"/>
        <v>3.7079317768450082</v>
      </c>
    </row>
    <row r="1585" spans="1:20" x14ac:dyDescent="0.25">
      <c r="A1585" s="72">
        <f t="shared" si="229"/>
        <v>41593</v>
      </c>
      <c r="B1585" s="73" t="s">
        <v>67</v>
      </c>
      <c r="C1585" s="73" t="s">
        <v>250</v>
      </c>
      <c r="D1585" s="73" t="s">
        <v>251</v>
      </c>
      <c r="E1585" s="73" t="s">
        <v>279</v>
      </c>
      <c r="F1585" s="73" t="s">
        <v>280</v>
      </c>
      <c r="G1585" s="73" t="s">
        <v>35</v>
      </c>
      <c r="H1585" t="s">
        <v>37</v>
      </c>
      <c r="I1585">
        <v>1851</v>
      </c>
      <c r="J1585" s="43">
        <v>5000</v>
      </c>
      <c r="K1585" s="16">
        <v>0.37</v>
      </c>
      <c r="L1585" s="16">
        <f t="shared" si="222"/>
        <v>49.652432969215489</v>
      </c>
      <c r="M1585" s="16">
        <f t="shared" si="223"/>
        <v>1.2612612612612613</v>
      </c>
      <c r="N1585" s="44">
        <f t="shared" si="224"/>
        <v>684.87</v>
      </c>
      <c r="O1585" s="44">
        <f t="shared" si="225"/>
        <v>5684.87</v>
      </c>
      <c r="P1585" s="45">
        <f t="shared" si="228"/>
        <v>56.453525322740809</v>
      </c>
      <c r="Q1585" s="45">
        <f t="shared" si="226"/>
        <v>1.4340212612612613</v>
      </c>
      <c r="S1585" s="51">
        <f t="shared" si="227"/>
        <v>2.2659118424295466</v>
      </c>
    </row>
    <row r="1586" spans="1:20" x14ac:dyDescent="0.25">
      <c r="A1586" s="72">
        <f t="shared" si="229"/>
        <v>41593</v>
      </c>
      <c r="B1586" s="73" t="s">
        <v>67</v>
      </c>
      <c r="C1586" s="73" t="s">
        <v>238</v>
      </c>
      <c r="D1586" s="73" t="s">
        <v>239</v>
      </c>
      <c r="E1586" s="73" t="s">
        <v>283</v>
      </c>
      <c r="F1586" s="73" t="s">
        <v>284</v>
      </c>
      <c r="G1586" s="73" t="s">
        <v>35</v>
      </c>
      <c r="H1586" t="s">
        <v>37</v>
      </c>
      <c r="I1586">
        <v>1695</v>
      </c>
      <c r="J1586" s="43">
        <v>4960</v>
      </c>
      <c r="K1586" s="16">
        <v>0.37</v>
      </c>
      <c r="L1586" s="16">
        <f t="shared" si="222"/>
        <v>49.255213505461768</v>
      </c>
      <c r="M1586" s="16">
        <f t="shared" si="223"/>
        <v>1.2511711711711713</v>
      </c>
      <c r="N1586" s="44">
        <f t="shared" si="224"/>
        <v>627.15</v>
      </c>
      <c r="O1586" s="44">
        <f t="shared" si="225"/>
        <v>5587.15</v>
      </c>
      <c r="P1586" s="45">
        <f t="shared" si="228"/>
        <v>55.483118172790462</v>
      </c>
      <c r="Q1586" s="45">
        <f t="shared" si="226"/>
        <v>1.4093711711711712</v>
      </c>
      <c r="S1586" s="51">
        <f t="shared" ref="S1586:S1623" si="230">((O1586/O1130)-1)*100</f>
        <v>2.4234869247197421</v>
      </c>
    </row>
    <row r="1587" spans="1:20" x14ac:dyDescent="0.25">
      <c r="A1587" s="72">
        <f t="shared" si="229"/>
        <v>41593</v>
      </c>
      <c r="B1587" s="73" t="s">
        <v>67</v>
      </c>
      <c r="C1587" s="73" t="s">
        <v>242</v>
      </c>
      <c r="D1587" s="73" t="s">
        <v>243</v>
      </c>
      <c r="E1587" s="73" t="s">
        <v>265</v>
      </c>
      <c r="F1587" s="73" t="s">
        <v>266</v>
      </c>
      <c r="G1587" s="73" t="s">
        <v>35</v>
      </c>
      <c r="H1587" t="s">
        <v>36</v>
      </c>
      <c r="I1587">
        <v>1006</v>
      </c>
      <c r="J1587" s="43">
        <v>3011</v>
      </c>
      <c r="K1587" s="16">
        <v>0.38</v>
      </c>
      <c r="L1587" s="16">
        <f t="shared" si="222"/>
        <v>29.900695134061568</v>
      </c>
      <c r="M1587" s="16">
        <f t="shared" si="223"/>
        <v>0.75953153153153152</v>
      </c>
      <c r="N1587" s="44">
        <f t="shared" si="224"/>
        <v>382.28000000000003</v>
      </c>
      <c r="O1587" s="44">
        <f t="shared" si="225"/>
        <v>3393.28</v>
      </c>
      <c r="P1587" s="45">
        <f t="shared" si="228"/>
        <v>33.69692154915591</v>
      </c>
      <c r="Q1587" s="45">
        <f t="shared" si="226"/>
        <v>0.85596252252252258</v>
      </c>
      <c r="S1587" s="51">
        <f t="shared" si="230"/>
        <v>3.7871697466860033</v>
      </c>
    </row>
    <row r="1588" spans="1:20" x14ac:dyDescent="0.25">
      <c r="A1588" s="72">
        <f t="shared" si="229"/>
        <v>41593</v>
      </c>
      <c r="B1588" s="73" t="s">
        <v>67</v>
      </c>
      <c r="C1588" s="73" t="s">
        <v>254</v>
      </c>
      <c r="D1588" s="73" t="s">
        <v>255</v>
      </c>
      <c r="E1588" s="73" t="s">
        <v>267</v>
      </c>
      <c r="F1588" s="73" t="s">
        <v>241</v>
      </c>
      <c r="G1588" s="73" t="s">
        <v>35</v>
      </c>
      <c r="H1588" t="s">
        <v>37</v>
      </c>
      <c r="I1588">
        <v>988</v>
      </c>
      <c r="J1588" s="43">
        <v>3510</v>
      </c>
      <c r="K1588" s="16">
        <v>0.37</v>
      </c>
      <c r="L1588" s="16">
        <f t="shared" si="222"/>
        <v>34.856007944389276</v>
      </c>
      <c r="M1588" s="16">
        <f t="shared" si="223"/>
        <v>0.88540540540540547</v>
      </c>
      <c r="N1588" s="44">
        <f t="shared" si="224"/>
        <v>365.56</v>
      </c>
      <c r="O1588" s="44">
        <f t="shared" si="225"/>
        <v>3875.56</v>
      </c>
      <c r="P1588" s="45">
        <f t="shared" si="228"/>
        <v>38.486196623634555</v>
      </c>
      <c r="Q1588" s="45">
        <f t="shared" si="226"/>
        <v>0.97761873873873872</v>
      </c>
      <c r="S1588" s="51">
        <f t="shared" si="230"/>
        <v>4.319691635173406</v>
      </c>
    </row>
    <row r="1589" spans="1:20" x14ac:dyDescent="0.25">
      <c r="A1589" s="72">
        <f t="shared" si="229"/>
        <v>41593</v>
      </c>
      <c r="B1589" s="73" t="s">
        <v>67</v>
      </c>
      <c r="C1589" s="73" t="s">
        <v>246</v>
      </c>
      <c r="D1589" s="73" t="s">
        <v>247</v>
      </c>
      <c r="E1589" s="73" t="s">
        <v>240</v>
      </c>
      <c r="F1589" s="73" t="s">
        <v>241</v>
      </c>
      <c r="G1589" s="73" t="s">
        <v>35</v>
      </c>
      <c r="H1589" t="s">
        <v>36</v>
      </c>
      <c r="I1589">
        <v>787</v>
      </c>
      <c r="J1589" s="43">
        <v>3590</v>
      </c>
      <c r="K1589" s="16">
        <v>0.38</v>
      </c>
      <c r="L1589" s="16">
        <f t="shared" si="222"/>
        <v>35.650446871896719</v>
      </c>
      <c r="M1589" s="16">
        <f t="shared" si="223"/>
        <v>0.90558558558558555</v>
      </c>
      <c r="N1589" s="44">
        <f t="shared" si="224"/>
        <v>299.06</v>
      </c>
      <c r="O1589" s="44">
        <f t="shared" si="225"/>
        <v>3889.06</v>
      </c>
      <c r="P1589" s="45">
        <f t="shared" si="228"/>
        <v>38.620258192651441</v>
      </c>
      <c r="Q1589" s="45">
        <f t="shared" si="226"/>
        <v>0.98102414414414418</v>
      </c>
      <c r="S1589" s="51">
        <f t="shared" si="230"/>
        <v>3.6344789176772752</v>
      </c>
    </row>
    <row r="1590" spans="1:20" x14ac:dyDescent="0.25">
      <c r="A1590" s="72">
        <f t="shared" si="229"/>
        <v>41593</v>
      </c>
      <c r="B1590" s="73" t="s">
        <v>67</v>
      </c>
      <c r="C1590" s="73" t="s">
        <v>250</v>
      </c>
      <c r="D1590" s="73" t="s">
        <v>251</v>
      </c>
      <c r="E1590" s="73" t="s">
        <v>283</v>
      </c>
      <c r="F1590" s="73" t="s">
        <v>284</v>
      </c>
      <c r="G1590" s="73" t="s">
        <v>35</v>
      </c>
      <c r="H1590" t="s">
        <v>37</v>
      </c>
      <c r="I1590">
        <v>1836</v>
      </c>
      <c r="J1590" s="43">
        <v>5000</v>
      </c>
      <c r="K1590" s="16">
        <v>0.37</v>
      </c>
      <c r="L1590" s="16">
        <f t="shared" si="222"/>
        <v>49.652432969215489</v>
      </c>
      <c r="M1590" s="16">
        <f t="shared" si="223"/>
        <v>1.2612612612612613</v>
      </c>
      <c r="N1590" s="44">
        <f t="shared" si="224"/>
        <v>679.31999999999994</v>
      </c>
      <c r="O1590" s="44">
        <f t="shared" si="225"/>
        <v>5679.32</v>
      </c>
      <c r="P1590" s="45">
        <f t="shared" si="228"/>
        <v>56.398411122144978</v>
      </c>
      <c r="Q1590" s="45">
        <f t="shared" si="226"/>
        <v>1.4326212612612612</v>
      </c>
      <c r="S1590" s="51">
        <f t="shared" si="230"/>
        <v>2.2792269069795923</v>
      </c>
    </row>
    <row r="1591" spans="1:20" x14ac:dyDescent="0.25">
      <c r="A1591" s="72">
        <f t="shared" si="229"/>
        <v>41593</v>
      </c>
      <c r="B1591" s="73" t="s">
        <v>67</v>
      </c>
      <c r="C1591" s="73" t="s">
        <v>256</v>
      </c>
      <c r="D1591" s="73" t="s">
        <v>247</v>
      </c>
      <c r="E1591" s="73" t="s">
        <v>285</v>
      </c>
      <c r="F1591" s="73" t="s">
        <v>264</v>
      </c>
      <c r="G1591" s="73" t="s">
        <v>35</v>
      </c>
      <c r="H1591" t="s">
        <v>37</v>
      </c>
      <c r="I1591">
        <v>1899</v>
      </c>
      <c r="J1591" s="43">
        <v>4400</v>
      </c>
      <c r="K1591" s="16">
        <v>0.37</v>
      </c>
      <c r="L1591" s="16">
        <f t="shared" si="222"/>
        <v>43.694141012909633</v>
      </c>
      <c r="M1591" s="16">
        <f t="shared" si="223"/>
        <v>1.1099099099099099</v>
      </c>
      <c r="N1591" s="44">
        <f t="shared" si="224"/>
        <v>702.63</v>
      </c>
      <c r="O1591" s="44">
        <f t="shared" si="225"/>
        <v>5102.63</v>
      </c>
      <c r="P1591" s="45">
        <f t="shared" si="228"/>
        <v>50.671598808341606</v>
      </c>
      <c r="Q1591" s="45">
        <f t="shared" si="226"/>
        <v>1.28714990990991</v>
      </c>
      <c r="S1591" s="51">
        <f t="shared" si="230"/>
        <v>2.491468467979896</v>
      </c>
    </row>
    <row r="1592" spans="1:20" x14ac:dyDescent="0.25">
      <c r="A1592" s="72">
        <f t="shared" si="229"/>
        <v>41593</v>
      </c>
      <c r="B1592" s="73" t="s">
        <v>18</v>
      </c>
      <c r="C1592" s="73" t="s">
        <v>238</v>
      </c>
      <c r="D1592" s="73" t="s">
        <v>239</v>
      </c>
      <c r="E1592" s="73" t="s">
        <v>283</v>
      </c>
      <c r="F1592" s="73" t="s">
        <v>284</v>
      </c>
      <c r="G1592" s="73" t="s">
        <v>35</v>
      </c>
      <c r="H1592" t="s">
        <v>37</v>
      </c>
      <c r="I1592">
        <v>1695</v>
      </c>
      <c r="J1592" s="43">
        <v>5520</v>
      </c>
      <c r="K1592" s="16">
        <v>0.37</v>
      </c>
      <c r="L1592" s="16">
        <f t="shared" si="222"/>
        <v>54.816285998013903</v>
      </c>
      <c r="M1592" s="16">
        <f t="shared" si="223"/>
        <v>1.491891891891892</v>
      </c>
      <c r="N1592" s="44">
        <f t="shared" si="224"/>
        <v>627.15</v>
      </c>
      <c r="O1592" s="44">
        <f t="shared" si="225"/>
        <v>6147.15</v>
      </c>
      <c r="P1592" s="45">
        <f t="shared" si="228"/>
        <v>61.044190665342597</v>
      </c>
      <c r="Q1592" s="45">
        <f t="shared" si="226"/>
        <v>1.6613918918918917</v>
      </c>
      <c r="S1592" s="51">
        <f t="shared" si="230"/>
        <v>1.8591703328113773</v>
      </c>
    </row>
    <row r="1593" spans="1:20" x14ac:dyDescent="0.25">
      <c r="A1593" s="72">
        <f t="shared" si="229"/>
        <v>41593</v>
      </c>
      <c r="B1593" s="73" t="s">
        <v>18</v>
      </c>
      <c r="C1593" s="73" t="s">
        <v>250</v>
      </c>
      <c r="D1593" s="73" t="s">
        <v>251</v>
      </c>
      <c r="E1593" s="73" t="s">
        <v>279</v>
      </c>
      <c r="F1593" s="73" t="s">
        <v>280</v>
      </c>
      <c r="G1593" s="73" t="s">
        <v>35</v>
      </c>
      <c r="H1593" t="s">
        <v>37</v>
      </c>
      <c r="I1593">
        <v>1851</v>
      </c>
      <c r="J1593" s="43">
        <v>5530</v>
      </c>
      <c r="K1593" s="16">
        <v>0.37</v>
      </c>
      <c r="L1593" s="16">
        <f t="shared" si="222"/>
        <v>54.915590863952332</v>
      </c>
      <c r="M1593" s="16">
        <f t="shared" si="223"/>
        <v>1.4945945945945946</v>
      </c>
      <c r="N1593" s="44">
        <f t="shared" si="224"/>
        <v>684.87</v>
      </c>
      <c r="O1593" s="44">
        <f t="shared" si="225"/>
        <v>6214.87</v>
      </c>
      <c r="P1593" s="45">
        <f t="shared" si="228"/>
        <v>61.716683217477652</v>
      </c>
      <c r="Q1593" s="45">
        <f t="shared" si="226"/>
        <v>1.6796945945945945</v>
      </c>
      <c r="S1593" s="51">
        <f t="shared" si="230"/>
        <v>2.0686789589598131</v>
      </c>
    </row>
    <row r="1594" spans="1:20" x14ac:dyDescent="0.25">
      <c r="A1594" s="72">
        <f t="shared" si="229"/>
        <v>41593</v>
      </c>
      <c r="B1594" s="73" t="s">
        <v>18</v>
      </c>
      <c r="C1594" s="73" t="s">
        <v>257</v>
      </c>
      <c r="D1594" s="73" t="s">
        <v>237</v>
      </c>
      <c r="E1594" s="73" t="s">
        <v>283</v>
      </c>
      <c r="F1594" s="73" t="s">
        <v>284</v>
      </c>
      <c r="G1594" s="73" t="s">
        <v>35</v>
      </c>
      <c r="H1594" t="s">
        <v>37</v>
      </c>
      <c r="I1594">
        <v>1507</v>
      </c>
      <c r="J1594" s="43">
        <v>5430</v>
      </c>
      <c r="K1594" s="16">
        <v>0.37</v>
      </c>
      <c r="L1594" s="16">
        <f t="shared" si="222"/>
        <v>53.922542204568025</v>
      </c>
      <c r="M1594" s="16">
        <f t="shared" si="223"/>
        <v>1.4675675675675677</v>
      </c>
      <c r="N1594" s="44">
        <f t="shared" si="224"/>
        <v>557.59</v>
      </c>
      <c r="O1594" s="44">
        <f t="shared" si="225"/>
        <v>5987.59</v>
      </c>
      <c r="P1594" s="45">
        <f t="shared" si="228"/>
        <v>59.459682224428995</v>
      </c>
      <c r="Q1594" s="45">
        <f t="shared" si="226"/>
        <v>1.6182675675675675</v>
      </c>
      <c r="S1594" s="51">
        <f t="shared" si="230"/>
        <v>2.3892459989705683</v>
      </c>
    </row>
    <row r="1595" spans="1:20" x14ac:dyDescent="0.25">
      <c r="A1595" s="72">
        <f t="shared" si="229"/>
        <v>41593</v>
      </c>
      <c r="B1595" s="73" t="s">
        <v>18</v>
      </c>
      <c r="C1595" s="73" t="s">
        <v>256</v>
      </c>
      <c r="D1595" s="73" t="s">
        <v>247</v>
      </c>
      <c r="E1595" s="73" t="s">
        <v>265</v>
      </c>
      <c r="F1595" s="73" t="s">
        <v>266</v>
      </c>
      <c r="G1595" s="73" t="s">
        <v>35</v>
      </c>
      <c r="H1595" t="s">
        <v>36</v>
      </c>
      <c r="I1595">
        <v>1160</v>
      </c>
      <c r="J1595" s="43">
        <v>4175</v>
      </c>
      <c r="K1595" s="16">
        <v>0.38</v>
      </c>
      <c r="L1595" s="16">
        <f t="shared" si="222"/>
        <v>41.459781529294936</v>
      </c>
      <c r="M1595" s="16">
        <f t="shared" si="223"/>
        <v>1.1283783783783783</v>
      </c>
      <c r="N1595" s="44">
        <f t="shared" si="224"/>
        <v>440.8</v>
      </c>
      <c r="O1595" s="44">
        <f t="shared" si="225"/>
        <v>4615.8</v>
      </c>
      <c r="P1595" s="45">
        <f t="shared" si="228"/>
        <v>45.837140019860975</v>
      </c>
      <c r="Q1595" s="45">
        <f t="shared" si="226"/>
        <v>1.2475135135135136</v>
      </c>
      <c r="S1595" s="51">
        <f t="shared" si="230"/>
        <v>6.2177835051546282</v>
      </c>
    </row>
    <row r="1596" spans="1:20" x14ac:dyDescent="0.25">
      <c r="A1596" s="72">
        <f t="shared" si="229"/>
        <v>41593</v>
      </c>
      <c r="B1596" s="73" t="s">
        <v>18</v>
      </c>
      <c r="C1596" s="73" t="s">
        <v>244</v>
      </c>
      <c r="D1596" s="73" t="s">
        <v>245</v>
      </c>
      <c r="E1596" s="73" t="s">
        <v>277</v>
      </c>
      <c r="F1596" s="73" t="s">
        <v>278</v>
      </c>
      <c r="G1596" s="73" t="s">
        <v>35</v>
      </c>
      <c r="H1596" t="s">
        <v>38</v>
      </c>
      <c r="I1596">
        <v>615</v>
      </c>
      <c r="J1596" s="43">
        <v>2862</v>
      </c>
      <c r="K1596" s="16">
        <v>0.5</v>
      </c>
      <c r="L1596" s="16">
        <f t="shared" si="222"/>
        <v>28.421052631578945</v>
      </c>
      <c r="M1596" s="16">
        <f t="shared" si="223"/>
        <v>0.7735135135135135</v>
      </c>
      <c r="N1596" s="44">
        <f t="shared" si="224"/>
        <v>307.5</v>
      </c>
      <c r="O1596" s="44">
        <f t="shared" si="225"/>
        <v>3169.5</v>
      </c>
      <c r="P1596" s="45">
        <f t="shared" si="228"/>
        <v>31.4746772591857</v>
      </c>
      <c r="Q1596" s="45">
        <f t="shared" si="226"/>
        <v>0.85662162162162159</v>
      </c>
      <c r="S1596" s="51">
        <f t="shared" si="230"/>
        <v>2.8357288861490471</v>
      </c>
    </row>
    <row r="1597" spans="1:20" x14ac:dyDescent="0.25">
      <c r="A1597" s="74">
        <f t="shared" si="229"/>
        <v>41593</v>
      </c>
      <c r="B1597" s="75" t="s">
        <v>18</v>
      </c>
      <c r="C1597" s="75" t="s">
        <v>258</v>
      </c>
      <c r="D1597" s="75" t="s">
        <v>255</v>
      </c>
      <c r="E1597" s="75" t="s">
        <v>279</v>
      </c>
      <c r="F1597" s="75" t="s">
        <v>280</v>
      </c>
      <c r="G1597" s="75" t="s">
        <v>35</v>
      </c>
      <c r="H1597" s="76" t="s">
        <v>36</v>
      </c>
      <c r="I1597" s="76">
        <v>1637</v>
      </c>
      <c r="J1597" s="46">
        <v>5110</v>
      </c>
      <c r="K1597" s="78">
        <v>0.38</v>
      </c>
      <c r="L1597" s="78">
        <f t="shared" si="222"/>
        <v>50.744786494538232</v>
      </c>
      <c r="M1597" s="78">
        <f t="shared" si="223"/>
        <v>1.3810810810810812</v>
      </c>
      <c r="N1597" s="47">
        <f t="shared" si="224"/>
        <v>622.06000000000006</v>
      </c>
      <c r="O1597" s="47">
        <f t="shared" si="225"/>
        <v>5732.06</v>
      </c>
      <c r="P1597" s="48">
        <f t="shared" si="228"/>
        <v>56.922144985104275</v>
      </c>
      <c r="Q1597" s="48">
        <f t="shared" si="226"/>
        <v>1.5492054054054054</v>
      </c>
      <c r="R1597" s="76"/>
      <c r="S1597" s="53">
        <f t="shared" si="230"/>
        <v>1.7916347757215734</v>
      </c>
      <c r="T1597" s="76"/>
    </row>
    <row r="1598" spans="1:20" x14ac:dyDescent="0.25">
      <c r="A1598" s="72">
        <f t="shared" si="229"/>
        <v>41623</v>
      </c>
      <c r="B1598" s="73" t="s">
        <v>0</v>
      </c>
      <c r="C1598" s="73" t="s">
        <v>359</v>
      </c>
      <c r="D1598" s="73" t="s">
        <v>235</v>
      </c>
      <c r="E1598" s="73" t="s">
        <v>260</v>
      </c>
      <c r="F1598" s="73" t="s">
        <v>261</v>
      </c>
      <c r="G1598" s="73" t="s">
        <v>34</v>
      </c>
      <c r="H1598" t="s">
        <v>36</v>
      </c>
      <c r="I1598">
        <v>506</v>
      </c>
      <c r="J1598" s="43">
        <v>3191</v>
      </c>
      <c r="K1598" s="16">
        <v>0.36</v>
      </c>
      <c r="L1598" s="16">
        <f t="shared" si="222"/>
        <v>31.688182720953325</v>
      </c>
      <c r="M1598" s="16">
        <f t="shared" si="223"/>
        <v>0.86243243243243239</v>
      </c>
      <c r="N1598" s="44">
        <f t="shared" si="224"/>
        <v>182.16</v>
      </c>
      <c r="O1598" s="44">
        <f t="shared" si="225"/>
        <v>3373.16</v>
      </c>
      <c r="P1598" s="45">
        <f t="shared" ref="P1598:P1635" si="231">O1598/100.7</f>
        <v>33.497120158887782</v>
      </c>
      <c r="Q1598" s="45">
        <f t="shared" si="226"/>
        <v>0.91166486486486487</v>
      </c>
      <c r="R1598" s="17"/>
      <c r="S1598" s="51">
        <f t="shared" si="230"/>
        <v>0.79966531197703805</v>
      </c>
      <c r="T1598" s="16">
        <f>AVERAGE(P1522,P1560,P1598)</f>
        <v>33.547368421052632</v>
      </c>
    </row>
    <row r="1599" spans="1:20" x14ac:dyDescent="0.25">
      <c r="A1599" s="72">
        <f t="shared" si="229"/>
        <v>41623</v>
      </c>
      <c r="B1599" s="73" t="s">
        <v>0</v>
      </c>
      <c r="C1599" s="73" t="s">
        <v>236</v>
      </c>
      <c r="D1599" s="73" t="s">
        <v>237</v>
      </c>
      <c r="E1599" s="73" t="s">
        <v>262</v>
      </c>
      <c r="F1599" s="73" t="s">
        <v>251</v>
      </c>
      <c r="G1599" s="73" t="s">
        <v>34</v>
      </c>
      <c r="H1599" t="s">
        <v>37</v>
      </c>
      <c r="I1599">
        <v>298</v>
      </c>
      <c r="J1599" s="43">
        <v>3596</v>
      </c>
      <c r="K1599" s="16">
        <v>0.35</v>
      </c>
      <c r="L1599" s="16">
        <f t="shared" si="222"/>
        <v>35.710029791459782</v>
      </c>
      <c r="M1599" s="16">
        <f t="shared" si="223"/>
        <v>0.97189189189189185</v>
      </c>
      <c r="N1599" s="44">
        <f t="shared" si="224"/>
        <v>104.3</v>
      </c>
      <c r="O1599" s="44">
        <f t="shared" si="225"/>
        <v>3700.3</v>
      </c>
      <c r="P1599" s="45">
        <f t="shared" si="231"/>
        <v>36.745779543197621</v>
      </c>
      <c r="Q1599" s="45">
        <f t="shared" si="226"/>
        <v>1.0000810810810812</v>
      </c>
      <c r="R1599" s="17"/>
      <c r="S1599" s="51">
        <f t="shared" si="230"/>
        <v>3.8185287020930492</v>
      </c>
      <c r="T1599" s="16">
        <f t="shared" ref="T1599:T1634" si="232">AVERAGE(P1523,P1561,P1599)</f>
        <v>36.775372393247267</v>
      </c>
    </row>
    <row r="1600" spans="1:20" x14ac:dyDescent="0.25">
      <c r="A1600" s="72">
        <f t="shared" si="229"/>
        <v>41623</v>
      </c>
      <c r="B1600" s="73" t="s">
        <v>0</v>
      </c>
      <c r="C1600" s="73" t="s">
        <v>359</v>
      </c>
      <c r="D1600" s="73" t="s">
        <v>235</v>
      </c>
      <c r="E1600" s="73" t="s">
        <v>263</v>
      </c>
      <c r="F1600" s="73" t="s">
        <v>264</v>
      </c>
      <c r="G1600" s="73" t="s">
        <v>34</v>
      </c>
      <c r="H1600" t="s">
        <v>37</v>
      </c>
      <c r="I1600">
        <v>1530</v>
      </c>
      <c r="J1600" s="43">
        <v>6244</v>
      </c>
      <c r="K1600" s="16">
        <v>0.35</v>
      </c>
      <c r="L1600" s="16">
        <f t="shared" si="222"/>
        <v>62.005958291956304</v>
      </c>
      <c r="M1600" s="16">
        <f t="shared" si="223"/>
        <v>1.6875675675675677</v>
      </c>
      <c r="N1600" s="44">
        <f t="shared" si="224"/>
        <v>535.5</v>
      </c>
      <c r="O1600" s="44">
        <f t="shared" si="225"/>
        <v>6779.5</v>
      </c>
      <c r="P1600" s="45">
        <f t="shared" si="231"/>
        <v>67.323733862959287</v>
      </c>
      <c r="Q1600" s="45">
        <f t="shared" si="226"/>
        <v>1.8322972972972973</v>
      </c>
      <c r="S1600" s="51">
        <f t="shared" si="230"/>
        <v>2.1316661645073731</v>
      </c>
      <c r="T1600" s="16">
        <f t="shared" si="232"/>
        <v>67.475670307845078</v>
      </c>
    </row>
    <row r="1601" spans="1:20" x14ac:dyDescent="0.25">
      <c r="A1601" s="72">
        <f t="shared" si="229"/>
        <v>41623</v>
      </c>
      <c r="B1601" s="73" t="s">
        <v>0</v>
      </c>
      <c r="C1601" s="73" t="s">
        <v>359</v>
      </c>
      <c r="D1601" s="73" t="s">
        <v>235</v>
      </c>
      <c r="E1601" s="73" t="s">
        <v>265</v>
      </c>
      <c r="F1601" s="73" t="s">
        <v>266</v>
      </c>
      <c r="G1601" s="73" t="s">
        <v>34</v>
      </c>
      <c r="H1601" t="s">
        <v>36</v>
      </c>
      <c r="I1601">
        <v>890</v>
      </c>
      <c r="J1601" s="43">
        <v>3808</v>
      </c>
      <c r="K1601" s="16">
        <v>0.36</v>
      </c>
      <c r="L1601" s="16">
        <f t="shared" si="222"/>
        <v>37.815292949354514</v>
      </c>
      <c r="M1601" s="16">
        <f t="shared" si="223"/>
        <v>1.0291891891891891</v>
      </c>
      <c r="N1601" s="44">
        <f t="shared" si="224"/>
        <v>320.39999999999998</v>
      </c>
      <c r="O1601" s="44">
        <f t="shared" si="225"/>
        <v>4128.3999999999996</v>
      </c>
      <c r="P1601" s="45">
        <f t="shared" si="231"/>
        <v>40.997020854021841</v>
      </c>
      <c r="Q1601" s="45">
        <f t="shared" si="226"/>
        <v>1.1157837837837836</v>
      </c>
      <c r="S1601" s="51">
        <f t="shared" si="230"/>
        <v>3.1842039490127316</v>
      </c>
      <c r="T1601" s="16">
        <f t="shared" si="232"/>
        <v>41.085402184707043</v>
      </c>
    </row>
    <row r="1602" spans="1:20" x14ac:dyDescent="0.25">
      <c r="A1602" s="72">
        <f t="shared" si="229"/>
        <v>41623</v>
      </c>
      <c r="B1602" s="73" t="s">
        <v>0</v>
      </c>
      <c r="C1602" s="73" t="s">
        <v>238</v>
      </c>
      <c r="D1602" s="73" t="s">
        <v>239</v>
      </c>
      <c r="E1602" s="73" t="s">
        <v>267</v>
      </c>
      <c r="F1602" s="73" t="s">
        <v>241</v>
      </c>
      <c r="G1602" s="73" t="s">
        <v>34</v>
      </c>
      <c r="H1602" t="s">
        <v>37</v>
      </c>
      <c r="I1602">
        <v>1256</v>
      </c>
      <c r="J1602" s="43">
        <v>5824</v>
      </c>
      <c r="K1602" s="16">
        <v>0.35</v>
      </c>
      <c r="L1602" s="16">
        <f t="shared" ref="L1602:L1665" si="233">J1602/100.7</f>
        <v>57.835153922542204</v>
      </c>
      <c r="M1602" s="16">
        <f t="shared" ref="M1602:M1665" si="234">IF(B1602="corn",J1602/(111*2000/56),J1602/(111*2000/60))</f>
        <v>1.574054054054054</v>
      </c>
      <c r="N1602" s="44">
        <f t="shared" ref="N1602:N1665" si="235">I1602*K1602</f>
        <v>439.59999999999997</v>
      </c>
      <c r="O1602" s="44">
        <f t="shared" ref="O1602:O1665" si="236">J1602+N1602</f>
        <v>6263.6</v>
      </c>
      <c r="P1602" s="45">
        <f t="shared" si="231"/>
        <v>62.200595829195635</v>
      </c>
      <c r="Q1602" s="45">
        <f t="shared" ref="Q1602:Q1665" si="237">IF(B1602="corn",O1602/(111*2000/56),O1602/(111*2000/60))</f>
        <v>1.692864864864865</v>
      </c>
      <c r="S1602" s="51">
        <f t="shared" si="230"/>
        <v>3.0977384205155278</v>
      </c>
      <c r="T1602" s="16">
        <f t="shared" si="232"/>
        <v>62.3253227408143</v>
      </c>
    </row>
    <row r="1603" spans="1:20" x14ac:dyDescent="0.25">
      <c r="A1603" s="72">
        <f t="shared" si="229"/>
        <v>41623</v>
      </c>
      <c r="B1603" s="73" t="s">
        <v>0</v>
      </c>
      <c r="C1603" s="73" t="s">
        <v>358</v>
      </c>
      <c r="D1603" s="73" t="s">
        <v>235</v>
      </c>
      <c r="E1603" s="73" t="s">
        <v>267</v>
      </c>
      <c r="F1603" s="73" t="s">
        <v>241</v>
      </c>
      <c r="G1603" s="73" t="s">
        <v>34</v>
      </c>
      <c r="H1603" t="s">
        <v>36</v>
      </c>
      <c r="I1603">
        <v>975</v>
      </c>
      <c r="J1603" s="43">
        <v>4076</v>
      </c>
      <c r="K1603" s="16">
        <v>0.36</v>
      </c>
      <c r="L1603" s="16">
        <f t="shared" si="233"/>
        <v>40.476663356504467</v>
      </c>
      <c r="M1603" s="16">
        <f t="shared" si="234"/>
        <v>1.1016216216216217</v>
      </c>
      <c r="N1603" s="44">
        <f t="shared" si="235"/>
        <v>351</v>
      </c>
      <c r="O1603" s="44">
        <f t="shared" si="236"/>
        <v>4427</v>
      </c>
      <c r="P1603" s="45">
        <f t="shared" si="231"/>
        <v>43.962264150943398</v>
      </c>
      <c r="Q1603" s="45">
        <f t="shared" si="237"/>
        <v>1.1964864864864866</v>
      </c>
      <c r="S1603" s="51">
        <f t="shared" si="230"/>
        <v>2.9056252905625302</v>
      </c>
      <c r="T1603" s="16">
        <f t="shared" si="232"/>
        <v>44.059086395233372</v>
      </c>
    </row>
    <row r="1604" spans="1:20" x14ac:dyDescent="0.25">
      <c r="A1604" s="72">
        <f t="shared" si="229"/>
        <v>41623</v>
      </c>
      <c r="B1604" s="73" t="s">
        <v>0</v>
      </c>
      <c r="C1604" s="73" t="s">
        <v>240</v>
      </c>
      <c r="D1604" s="73" t="s">
        <v>241</v>
      </c>
      <c r="E1604" s="73" t="s">
        <v>263</v>
      </c>
      <c r="F1604" s="73" t="s">
        <v>264</v>
      </c>
      <c r="G1604" s="73" t="s">
        <v>34</v>
      </c>
      <c r="H1604" t="s">
        <v>36</v>
      </c>
      <c r="I1604">
        <v>1357</v>
      </c>
      <c r="J1604" s="43">
        <v>4275</v>
      </c>
      <c r="K1604" s="16">
        <v>0.36</v>
      </c>
      <c r="L1604" s="16">
        <f t="shared" si="233"/>
        <v>42.452830188679243</v>
      </c>
      <c r="M1604" s="16">
        <f t="shared" si="234"/>
        <v>1.1554054054054055</v>
      </c>
      <c r="N1604" s="44">
        <f t="shared" si="235"/>
        <v>488.52</v>
      </c>
      <c r="O1604" s="44">
        <f t="shared" si="236"/>
        <v>4763.5200000000004</v>
      </c>
      <c r="P1604" s="45">
        <f t="shared" si="231"/>
        <v>47.304071499503479</v>
      </c>
      <c r="Q1604" s="45">
        <f t="shared" si="237"/>
        <v>1.2874378378378379</v>
      </c>
      <c r="S1604" s="51">
        <f t="shared" si="230"/>
        <v>2.3356535189481775</v>
      </c>
      <c r="T1604" s="16">
        <f t="shared" si="232"/>
        <v>47.438828202581931</v>
      </c>
    </row>
    <row r="1605" spans="1:20" x14ac:dyDescent="0.25">
      <c r="A1605" s="72">
        <f t="shared" si="229"/>
        <v>41623</v>
      </c>
      <c r="B1605" s="73" t="s">
        <v>67</v>
      </c>
      <c r="C1605" s="73" t="s">
        <v>242</v>
      </c>
      <c r="D1605" s="73" t="s">
        <v>243</v>
      </c>
      <c r="E1605" s="73" t="s">
        <v>265</v>
      </c>
      <c r="F1605" s="73" t="s">
        <v>266</v>
      </c>
      <c r="G1605" s="73" t="s">
        <v>34</v>
      </c>
      <c r="H1605" t="s">
        <v>36</v>
      </c>
      <c r="I1605">
        <v>1006</v>
      </c>
      <c r="J1605" s="43">
        <v>3192</v>
      </c>
      <c r="K1605" s="16">
        <v>0.36</v>
      </c>
      <c r="L1605" s="16">
        <f t="shared" si="233"/>
        <v>31.69811320754717</v>
      </c>
      <c r="M1605" s="16">
        <f t="shared" si="234"/>
        <v>0.80518918918918925</v>
      </c>
      <c r="N1605" s="44">
        <f t="shared" si="235"/>
        <v>362.15999999999997</v>
      </c>
      <c r="O1605" s="44">
        <f t="shared" si="236"/>
        <v>3554.16</v>
      </c>
      <c r="P1605" s="45">
        <f t="shared" si="231"/>
        <v>35.294538232373384</v>
      </c>
      <c r="Q1605" s="45">
        <f t="shared" si="237"/>
        <v>0.89654486486486484</v>
      </c>
      <c r="S1605" s="51">
        <f t="shared" si="230"/>
        <v>1.1889306457123272</v>
      </c>
      <c r="T1605" s="16">
        <f t="shared" si="232"/>
        <v>35.394438927507444</v>
      </c>
    </row>
    <row r="1606" spans="1:20" x14ac:dyDescent="0.25">
      <c r="A1606" s="72">
        <f t="shared" si="229"/>
        <v>41623</v>
      </c>
      <c r="B1606" s="73" t="s">
        <v>67</v>
      </c>
      <c r="C1606" s="73" t="s">
        <v>244</v>
      </c>
      <c r="D1606" s="73" t="s">
        <v>245</v>
      </c>
      <c r="E1606" s="73" t="s">
        <v>268</v>
      </c>
      <c r="F1606" s="73" t="s">
        <v>269</v>
      </c>
      <c r="G1606" s="73" t="s">
        <v>34</v>
      </c>
      <c r="H1606" t="s">
        <v>38</v>
      </c>
      <c r="I1606">
        <v>866</v>
      </c>
      <c r="J1606" s="43">
        <v>4686</v>
      </c>
      <c r="K1606" s="16">
        <v>0.48</v>
      </c>
      <c r="L1606" s="16">
        <f t="shared" si="233"/>
        <v>46.53426017874876</v>
      </c>
      <c r="M1606" s="16">
        <f t="shared" si="234"/>
        <v>1.1820540540540541</v>
      </c>
      <c r="N1606" s="44">
        <f t="shared" si="235"/>
        <v>415.68</v>
      </c>
      <c r="O1606" s="44">
        <f t="shared" si="236"/>
        <v>5101.68</v>
      </c>
      <c r="P1606" s="45">
        <f t="shared" si="231"/>
        <v>50.662164846077459</v>
      </c>
      <c r="Q1606" s="45">
        <f t="shared" si="237"/>
        <v>1.2869102702702704</v>
      </c>
      <c r="S1606" s="51">
        <f t="shared" si="230"/>
        <v>2.7119094500078766</v>
      </c>
      <c r="T1606" s="16">
        <f t="shared" si="232"/>
        <v>50.719496855345916</v>
      </c>
    </row>
    <row r="1607" spans="1:20" x14ac:dyDescent="0.25">
      <c r="A1607" s="72">
        <f t="shared" si="229"/>
        <v>41623</v>
      </c>
      <c r="B1607" s="73" t="s">
        <v>67</v>
      </c>
      <c r="C1607" s="73" t="s">
        <v>246</v>
      </c>
      <c r="D1607" s="73" t="s">
        <v>247</v>
      </c>
      <c r="E1607" s="73" t="s">
        <v>270</v>
      </c>
      <c r="F1607" s="73" t="s">
        <v>247</v>
      </c>
      <c r="G1607" s="73" t="s">
        <v>34</v>
      </c>
      <c r="H1607" t="s">
        <v>36</v>
      </c>
      <c r="I1607">
        <v>213</v>
      </c>
      <c r="J1607" s="43">
        <v>2078</v>
      </c>
      <c r="K1607" s="16">
        <v>0.36</v>
      </c>
      <c r="L1607" s="16">
        <f t="shared" si="233"/>
        <v>20.635551142005959</v>
      </c>
      <c r="M1607" s="16">
        <f t="shared" si="234"/>
        <v>0.5241801801801802</v>
      </c>
      <c r="N1607" s="44">
        <f t="shared" si="235"/>
        <v>76.679999999999993</v>
      </c>
      <c r="O1607" s="44">
        <f t="shared" si="236"/>
        <v>2154.6799999999998</v>
      </c>
      <c r="P1607" s="45">
        <f t="shared" si="231"/>
        <v>21.397020854021847</v>
      </c>
      <c r="Q1607" s="45">
        <f t="shared" si="237"/>
        <v>0.54352288288288286</v>
      </c>
      <c r="S1607" s="51">
        <f t="shared" si="230"/>
        <v>3.0355776587605243</v>
      </c>
      <c r="T1607" s="16">
        <f t="shared" si="232"/>
        <v>21.418172790466731</v>
      </c>
    </row>
    <row r="1608" spans="1:20" x14ac:dyDescent="0.25">
      <c r="A1608" s="72">
        <f t="shared" si="229"/>
        <v>41623</v>
      </c>
      <c r="B1608" s="73" t="s">
        <v>67</v>
      </c>
      <c r="C1608" s="73" t="s">
        <v>248</v>
      </c>
      <c r="D1608" s="73" t="s">
        <v>249</v>
      </c>
      <c r="E1608" s="73" t="s">
        <v>271</v>
      </c>
      <c r="F1608" s="73" t="s">
        <v>272</v>
      </c>
      <c r="G1608" s="73" t="s">
        <v>34</v>
      </c>
      <c r="H1608" t="s">
        <v>38</v>
      </c>
      <c r="I1608">
        <v>650</v>
      </c>
      <c r="J1608" s="43">
        <v>4061</v>
      </c>
      <c r="K1608" s="16">
        <v>0.48</v>
      </c>
      <c r="L1608" s="16">
        <f t="shared" si="233"/>
        <v>40.327706057596821</v>
      </c>
      <c r="M1608" s="16">
        <f t="shared" si="234"/>
        <v>1.0243963963963965</v>
      </c>
      <c r="N1608" s="44">
        <f t="shared" si="235"/>
        <v>312</v>
      </c>
      <c r="O1608" s="44">
        <f t="shared" si="236"/>
        <v>4373</v>
      </c>
      <c r="P1608" s="45">
        <f t="shared" si="231"/>
        <v>43.426017874875868</v>
      </c>
      <c r="Q1608" s="45">
        <f t="shared" si="237"/>
        <v>1.1030990990990992</v>
      </c>
      <c r="S1608" s="51">
        <f t="shared" si="230"/>
        <v>2.5442607574158727</v>
      </c>
      <c r="T1608" s="16">
        <f t="shared" si="232"/>
        <v>43.469049983449189</v>
      </c>
    </row>
    <row r="1609" spans="1:20" x14ac:dyDescent="0.25">
      <c r="A1609" s="72">
        <f t="shared" si="229"/>
        <v>41623</v>
      </c>
      <c r="B1609" s="73" t="s">
        <v>67</v>
      </c>
      <c r="C1609" s="73" t="s">
        <v>248</v>
      </c>
      <c r="D1609" s="73" t="s">
        <v>249</v>
      </c>
      <c r="E1609" s="73" t="s">
        <v>273</v>
      </c>
      <c r="F1609" s="73" t="s">
        <v>274</v>
      </c>
      <c r="G1609" s="73" t="s">
        <v>34</v>
      </c>
      <c r="H1609" t="s">
        <v>38</v>
      </c>
      <c r="I1609">
        <v>417</v>
      </c>
      <c r="J1609" s="43">
        <v>3469</v>
      </c>
      <c r="K1609" s="16">
        <v>0.48</v>
      </c>
      <c r="L1609" s="16">
        <f t="shared" si="233"/>
        <v>34.44885799404171</v>
      </c>
      <c r="M1609" s="16">
        <f t="shared" si="234"/>
        <v>0.87506306306306303</v>
      </c>
      <c r="N1609" s="44">
        <f t="shared" si="235"/>
        <v>200.16</v>
      </c>
      <c r="O1609" s="44">
        <f t="shared" si="236"/>
        <v>3669.16</v>
      </c>
      <c r="P1609" s="45">
        <f t="shared" si="231"/>
        <v>36.436544190665337</v>
      </c>
      <c r="Q1609" s="45">
        <f t="shared" si="237"/>
        <v>0.92555387387387389</v>
      </c>
      <c r="S1609" s="51">
        <f t="shared" si="230"/>
        <v>2.6335590669676279</v>
      </c>
      <c r="T1609" s="16">
        <f t="shared" si="232"/>
        <v>36.46415094339622</v>
      </c>
    </row>
    <row r="1610" spans="1:20" x14ac:dyDescent="0.25">
      <c r="A1610" s="72">
        <f t="shared" si="229"/>
        <v>41623</v>
      </c>
      <c r="B1610" s="73" t="s">
        <v>67</v>
      </c>
      <c r="C1610" s="73" t="s">
        <v>246</v>
      </c>
      <c r="D1610" s="73" t="s">
        <v>247</v>
      </c>
      <c r="E1610" s="73" t="s">
        <v>275</v>
      </c>
      <c r="F1610" s="73" t="s">
        <v>276</v>
      </c>
      <c r="G1610" s="73" t="s">
        <v>34</v>
      </c>
      <c r="H1610" t="s">
        <v>36</v>
      </c>
      <c r="I1610">
        <v>626</v>
      </c>
      <c r="J1610" s="43">
        <v>3218</v>
      </c>
      <c r="K1610" s="16">
        <v>0.36</v>
      </c>
      <c r="L1610" s="16">
        <f t="shared" si="233"/>
        <v>31.95630585898709</v>
      </c>
      <c r="M1610" s="16">
        <f t="shared" si="234"/>
        <v>0.81174774774774772</v>
      </c>
      <c r="N1610" s="44">
        <f t="shared" si="235"/>
        <v>225.35999999999999</v>
      </c>
      <c r="O1610" s="44">
        <f t="shared" si="236"/>
        <v>3443.36</v>
      </c>
      <c r="P1610" s="45">
        <f t="shared" si="231"/>
        <v>34.194240317775574</v>
      </c>
      <c r="Q1610" s="45">
        <f t="shared" si="237"/>
        <v>0.86859531531531531</v>
      </c>
      <c r="S1610" s="51">
        <f t="shared" si="230"/>
        <v>1.1444013629420713</v>
      </c>
      <c r="T1610" s="16">
        <f t="shared" si="232"/>
        <v>34.256405163853032</v>
      </c>
    </row>
    <row r="1611" spans="1:20" x14ac:dyDescent="0.25">
      <c r="A1611" s="72">
        <f t="shared" si="229"/>
        <v>41623</v>
      </c>
      <c r="B1611" s="73" t="s">
        <v>67</v>
      </c>
      <c r="C1611" s="73" t="s">
        <v>246</v>
      </c>
      <c r="D1611" s="73" t="s">
        <v>247</v>
      </c>
      <c r="E1611" s="73" t="s">
        <v>263</v>
      </c>
      <c r="F1611" s="73" t="s">
        <v>264</v>
      </c>
      <c r="G1611" s="73" t="s">
        <v>34</v>
      </c>
      <c r="H1611" t="s">
        <v>36</v>
      </c>
      <c r="I1611">
        <v>1823</v>
      </c>
      <c r="J1611" s="43">
        <v>5215</v>
      </c>
      <c r="K1611" s="16">
        <v>0.36</v>
      </c>
      <c r="L1611" s="16">
        <f t="shared" si="233"/>
        <v>51.787487586891757</v>
      </c>
      <c r="M1611" s="16">
        <f t="shared" si="234"/>
        <v>1.3154954954954956</v>
      </c>
      <c r="N1611" s="44">
        <f t="shared" si="235"/>
        <v>656.28</v>
      </c>
      <c r="O1611" s="44">
        <f t="shared" si="236"/>
        <v>5871.28</v>
      </c>
      <c r="P1611" s="45">
        <f t="shared" si="231"/>
        <v>58.304667328699104</v>
      </c>
      <c r="Q1611" s="45">
        <f t="shared" si="237"/>
        <v>1.4810436036036037</v>
      </c>
      <c r="S1611" s="51">
        <f t="shared" si="230"/>
        <v>1.3302958130544384</v>
      </c>
      <c r="T1611" s="16">
        <f t="shared" si="232"/>
        <v>58.485700099304864</v>
      </c>
    </row>
    <row r="1612" spans="1:20" x14ac:dyDescent="0.25">
      <c r="A1612" s="72">
        <f t="shared" si="229"/>
        <v>41623</v>
      </c>
      <c r="B1612" s="73" t="s">
        <v>18</v>
      </c>
      <c r="C1612" s="73" t="s">
        <v>250</v>
      </c>
      <c r="D1612" s="73" t="s">
        <v>251</v>
      </c>
      <c r="E1612" s="73" t="s">
        <v>265</v>
      </c>
      <c r="F1612" s="73" t="s">
        <v>266</v>
      </c>
      <c r="G1612" s="73" t="s">
        <v>34</v>
      </c>
      <c r="H1612" t="s">
        <v>39</v>
      </c>
      <c r="I1612">
        <v>1295</v>
      </c>
      <c r="J1612" s="43">
        <v>3599</v>
      </c>
      <c r="K1612" s="16">
        <v>0.30480000000000002</v>
      </c>
      <c r="L1612" s="16">
        <f t="shared" si="233"/>
        <v>35.73982125124131</v>
      </c>
      <c r="M1612" s="16">
        <f t="shared" si="234"/>
        <v>0.97270270270270265</v>
      </c>
      <c r="N1612" s="44">
        <f t="shared" si="235"/>
        <v>394.71600000000001</v>
      </c>
      <c r="O1612" s="44">
        <f t="shared" si="236"/>
        <v>3993.7159999999999</v>
      </c>
      <c r="P1612" s="45">
        <f t="shared" si="231"/>
        <v>39.659543197616678</v>
      </c>
      <c r="Q1612" s="45">
        <f t="shared" si="237"/>
        <v>1.0793827027027028</v>
      </c>
      <c r="S1612" s="51">
        <f t="shared" si="230"/>
        <v>0.95912937414286414</v>
      </c>
      <c r="T1612" s="16">
        <f t="shared" si="232"/>
        <v>39.079124462098633</v>
      </c>
    </row>
    <row r="1613" spans="1:20" x14ac:dyDescent="0.25">
      <c r="A1613" s="72">
        <f t="shared" si="229"/>
        <v>41623</v>
      </c>
      <c r="B1613" s="73" t="s">
        <v>18</v>
      </c>
      <c r="C1613" s="73" t="s">
        <v>244</v>
      </c>
      <c r="D1613" s="73" t="s">
        <v>245</v>
      </c>
      <c r="E1613" s="73" t="s">
        <v>277</v>
      </c>
      <c r="F1613" s="73" t="s">
        <v>278</v>
      </c>
      <c r="G1613" s="73" t="s">
        <v>34</v>
      </c>
      <c r="H1613" t="s">
        <v>38</v>
      </c>
      <c r="I1613">
        <v>615</v>
      </c>
      <c r="J1613" s="43">
        <v>3687</v>
      </c>
      <c r="K1613" s="16">
        <v>0.48</v>
      </c>
      <c r="L1613" s="16">
        <f t="shared" si="233"/>
        <v>36.613704071499505</v>
      </c>
      <c r="M1613" s="16">
        <f t="shared" si="234"/>
        <v>0.99648648648648652</v>
      </c>
      <c r="N1613" s="44">
        <f t="shared" si="235"/>
        <v>295.2</v>
      </c>
      <c r="O1613" s="44">
        <f t="shared" si="236"/>
        <v>3982.2</v>
      </c>
      <c r="P1613" s="45">
        <f t="shared" si="231"/>
        <v>39.545183714001986</v>
      </c>
      <c r="Q1613" s="45">
        <f t="shared" si="237"/>
        <v>1.0762702702702702</v>
      </c>
      <c r="S1613" s="51">
        <f t="shared" si="230"/>
        <v>2.0828259782873504</v>
      </c>
      <c r="T1613" s="16">
        <f t="shared" si="232"/>
        <v>39.585898709036741</v>
      </c>
    </row>
    <row r="1614" spans="1:20" x14ac:dyDescent="0.25">
      <c r="A1614" s="72">
        <f t="shared" si="229"/>
        <v>41623</v>
      </c>
      <c r="B1614" s="73" t="s">
        <v>18</v>
      </c>
      <c r="C1614" s="73" t="s">
        <v>248</v>
      </c>
      <c r="D1614" s="73" t="s">
        <v>249</v>
      </c>
      <c r="E1614" s="73" t="s">
        <v>268</v>
      </c>
      <c r="F1614" s="73" t="s">
        <v>269</v>
      </c>
      <c r="G1614" s="73" t="s">
        <v>34</v>
      </c>
      <c r="H1614" t="s">
        <v>38</v>
      </c>
      <c r="I1614">
        <v>872</v>
      </c>
      <c r="J1614" s="43">
        <v>4756</v>
      </c>
      <c r="K1614" s="16">
        <v>0.48</v>
      </c>
      <c r="L1614" s="16">
        <f t="shared" si="233"/>
        <v>47.229394240317774</v>
      </c>
      <c r="M1614" s="16">
        <f t="shared" si="234"/>
        <v>1.2854054054054054</v>
      </c>
      <c r="N1614" s="44">
        <f t="shared" si="235"/>
        <v>418.56</v>
      </c>
      <c r="O1614" s="44">
        <f t="shared" si="236"/>
        <v>5174.5600000000004</v>
      </c>
      <c r="P1614" s="45">
        <f t="shared" si="231"/>
        <v>51.385898709036745</v>
      </c>
      <c r="Q1614" s="45">
        <f t="shared" si="237"/>
        <v>1.3985297297297299</v>
      </c>
      <c r="S1614" s="51">
        <f t="shared" si="230"/>
        <v>2.6665820132694362</v>
      </c>
      <c r="T1614" s="16">
        <f t="shared" si="232"/>
        <v>51.443627937768952</v>
      </c>
    </row>
    <row r="1615" spans="1:20" x14ac:dyDescent="0.25">
      <c r="A1615" s="72">
        <f t="shared" si="229"/>
        <v>41623</v>
      </c>
      <c r="B1615" s="73" t="s">
        <v>18</v>
      </c>
      <c r="C1615" s="73" t="s">
        <v>248</v>
      </c>
      <c r="D1615" s="73" t="s">
        <v>249</v>
      </c>
      <c r="E1615" s="73" t="s">
        <v>277</v>
      </c>
      <c r="F1615" s="73" t="s">
        <v>278</v>
      </c>
      <c r="G1615" s="73" t="s">
        <v>34</v>
      </c>
      <c r="H1615" t="s">
        <v>38</v>
      </c>
      <c r="I1615">
        <v>417</v>
      </c>
      <c r="J1615" s="43">
        <v>3379</v>
      </c>
      <c r="K1615" s="16">
        <v>0.48</v>
      </c>
      <c r="L1615" s="16">
        <f t="shared" si="233"/>
        <v>33.555114200595831</v>
      </c>
      <c r="M1615" s="16">
        <f t="shared" si="234"/>
        <v>0.91324324324324324</v>
      </c>
      <c r="N1615" s="44">
        <f t="shared" si="235"/>
        <v>200.16</v>
      </c>
      <c r="O1615" s="44">
        <f t="shared" si="236"/>
        <v>3579.16</v>
      </c>
      <c r="P1615" s="45">
        <f t="shared" si="231"/>
        <v>35.542800397219459</v>
      </c>
      <c r="Q1615" s="45">
        <f t="shared" si="237"/>
        <v>0.96734054054054053</v>
      </c>
      <c r="S1615" s="51">
        <f t="shared" si="230"/>
        <v>2.6132379207628231</v>
      </c>
      <c r="T1615" s="16">
        <f t="shared" si="232"/>
        <v>35.570407149950341</v>
      </c>
    </row>
    <row r="1616" spans="1:20" x14ac:dyDescent="0.25">
      <c r="A1616" s="72">
        <f t="shared" si="229"/>
        <v>41623</v>
      </c>
      <c r="B1616" s="73" t="s">
        <v>18</v>
      </c>
      <c r="C1616" s="73" t="s">
        <v>242</v>
      </c>
      <c r="D1616" s="73" t="s">
        <v>243</v>
      </c>
      <c r="E1616" s="73" t="s">
        <v>265</v>
      </c>
      <c r="F1616" s="73" t="s">
        <v>266</v>
      </c>
      <c r="G1616" s="73" t="s">
        <v>34</v>
      </c>
      <c r="H1616" t="s">
        <v>36</v>
      </c>
      <c r="I1616">
        <v>1006</v>
      </c>
      <c r="J1616" s="43">
        <v>3748</v>
      </c>
      <c r="K1616" s="16">
        <v>0.36</v>
      </c>
      <c r="L1616" s="16">
        <f t="shared" si="233"/>
        <v>37.219463753723929</v>
      </c>
      <c r="M1616" s="16">
        <f t="shared" si="234"/>
        <v>1.0129729729729731</v>
      </c>
      <c r="N1616" s="44">
        <f t="shared" si="235"/>
        <v>362.15999999999997</v>
      </c>
      <c r="O1616" s="44">
        <f t="shared" si="236"/>
        <v>4110.16</v>
      </c>
      <c r="P1616" s="45">
        <f t="shared" si="231"/>
        <v>40.815888778550146</v>
      </c>
      <c r="Q1616" s="45">
        <f t="shared" si="237"/>
        <v>1.1108540540540539</v>
      </c>
      <c r="S1616" s="51">
        <f t="shared" si="230"/>
        <v>2.7180486829609496</v>
      </c>
      <c r="T1616" s="16">
        <f t="shared" si="232"/>
        <v>40.915789473684207</v>
      </c>
    </row>
    <row r="1617" spans="1:20" x14ac:dyDescent="0.25">
      <c r="A1617" s="72">
        <f t="shared" si="229"/>
        <v>41623</v>
      </c>
      <c r="B1617" s="73" t="s">
        <v>0</v>
      </c>
      <c r="C1617" s="73" t="s">
        <v>252</v>
      </c>
      <c r="D1617" s="73" t="s">
        <v>117</v>
      </c>
      <c r="E1617" s="73" t="s">
        <v>279</v>
      </c>
      <c r="F1617" s="73" t="s">
        <v>280</v>
      </c>
      <c r="G1617" s="73" t="s">
        <v>35</v>
      </c>
      <c r="H1617" t="s">
        <v>37</v>
      </c>
      <c r="I1617">
        <v>880</v>
      </c>
      <c r="J1617" s="43">
        <v>3678</v>
      </c>
      <c r="K1617" s="16">
        <v>0.35</v>
      </c>
      <c r="L1617" s="16">
        <f t="shared" si="233"/>
        <v>36.524329692154915</v>
      </c>
      <c r="M1617" s="16">
        <f t="shared" si="234"/>
        <v>0.994054054054054</v>
      </c>
      <c r="N1617" s="44">
        <f t="shared" si="235"/>
        <v>308</v>
      </c>
      <c r="O1617" s="44">
        <f t="shared" si="236"/>
        <v>3986</v>
      </c>
      <c r="P1617" s="45">
        <f t="shared" si="231"/>
        <v>39.582919563058589</v>
      </c>
      <c r="Q1617" s="45">
        <f t="shared" si="237"/>
        <v>1.0772972972972974</v>
      </c>
      <c r="S1617" s="51">
        <f t="shared" si="230"/>
        <v>3.9916514479519938</v>
      </c>
      <c r="T1617" s="16">
        <f t="shared" si="232"/>
        <v>39.670307845084409</v>
      </c>
    </row>
    <row r="1618" spans="1:20" x14ac:dyDescent="0.25">
      <c r="A1618" s="72">
        <f t="shared" si="229"/>
        <v>41623</v>
      </c>
      <c r="B1618" s="73" t="s">
        <v>0</v>
      </c>
      <c r="C1618" s="73" t="s">
        <v>359</v>
      </c>
      <c r="D1618" s="73" t="s">
        <v>235</v>
      </c>
      <c r="E1618" s="73" t="s">
        <v>267</v>
      </c>
      <c r="F1618" s="73" t="s">
        <v>241</v>
      </c>
      <c r="G1618" s="73" t="s">
        <v>35</v>
      </c>
      <c r="H1618" t="s">
        <v>37</v>
      </c>
      <c r="I1618">
        <v>685</v>
      </c>
      <c r="J1618" s="43">
        <v>3798</v>
      </c>
      <c r="K1618" s="16">
        <v>0.35</v>
      </c>
      <c r="L1618" s="16">
        <f t="shared" si="233"/>
        <v>37.715988083416086</v>
      </c>
      <c r="M1618" s="16">
        <f t="shared" si="234"/>
        <v>1.0264864864864864</v>
      </c>
      <c r="N1618" s="44">
        <f t="shared" si="235"/>
        <v>239.74999999999997</v>
      </c>
      <c r="O1618" s="44">
        <f t="shared" si="236"/>
        <v>4037.75</v>
      </c>
      <c r="P1618" s="45">
        <f t="shared" si="231"/>
        <v>40.096822244289967</v>
      </c>
      <c r="Q1618" s="45">
        <f t="shared" si="237"/>
        <v>1.0912837837837839</v>
      </c>
      <c r="S1618" s="51">
        <f t="shared" si="230"/>
        <v>3.3201125895598871</v>
      </c>
      <c r="T1618" s="16">
        <f t="shared" si="232"/>
        <v>40.164846077457788</v>
      </c>
    </row>
    <row r="1619" spans="1:20" x14ac:dyDescent="0.25">
      <c r="A1619" s="72">
        <f t="shared" si="229"/>
        <v>41623</v>
      </c>
      <c r="B1619" s="73" t="s">
        <v>0</v>
      </c>
      <c r="C1619" s="73" t="s">
        <v>253</v>
      </c>
      <c r="D1619" s="73" t="s">
        <v>243</v>
      </c>
      <c r="E1619" s="73" t="s">
        <v>281</v>
      </c>
      <c r="F1619" s="73" t="s">
        <v>282</v>
      </c>
      <c r="G1619" s="73" t="s">
        <v>35</v>
      </c>
      <c r="H1619" t="s">
        <v>38</v>
      </c>
      <c r="I1619">
        <v>812</v>
      </c>
      <c r="J1619" s="43">
        <v>3950</v>
      </c>
      <c r="K1619" s="16">
        <v>0.48</v>
      </c>
      <c r="L1619" s="16">
        <f t="shared" si="233"/>
        <v>39.22542204568024</v>
      </c>
      <c r="M1619" s="16">
        <f t="shared" si="234"/>
        <v>1.0675675675675675</v>
      </c>
      <c r="N1619" s="44">
        <f t="shared" si="235"/>
        <v>389.76</v>
      </c>
      <c r="O1619" s="44">
        <f t="shared" si="236"/>
        <v>4339.76</v>
      </c>
      <c r="P1619" s="45">
        <f t="shared" si="231"/>
        <v>43.095928500496527</v>
      </c>
      <c r="Q1619" s="45">
        <f t="shared" si="237"/>
        <v>1.1729081081081081</v>
      </c>
      <c r="S1619" s="51">
        <f t="shared" si="230"/>
        <v>3.2941714111621057</v>
      </c>
      <c r="T1619" s="16">
        <f t="shared" si="232"/>
        <v>43.149685534591207</v>
      </c>
    </row>
    <row r="1620" spans="1:20" x14ac:dyDescent="0.25">
      <c r="A1620" s="72">
        <f t="shared" si="229"/>
        <v>41623</v>
      </c>
      <c r="B1620" s="73" t="s">
        <v>0</v>
      </c>
      <c r="C1620" s="73" t="s">
        <v>236</v>
      </c>
      <c r="D1620" s="73" t="s">
        <v>237</v>
      </c>
      <c r="E1620" s="73" t="s">
        <v>279</v>
      </c>
      <c r="F1620" s="73" t="s">
        <v>280</v>
      </c>
      <c r="G1620" s="73" t="s">
        <v>35</v>
      </c>
      <c r="H1620" t="s">
        <v>37</v>
      </c>
      <c r="I1620">
        <v>1520</v>
      </c>
      <c r="J1620" s="43">
        <v>5159</v>
      </c>
      <c r="K1620" s="16">
        <v>0.35</v>
      </c>
      <c r="L1620" s="16">
        <f t="shared" si="233"/>
        <v>51.231380337636544</v>
      </c>
      <c r="M1620" s="16">
        <f t="shared" si="234"/>
        <v>1.3943243243243244</v>
      </c>
      <c r="N1620" s="44">
        <f t="shared" si="235"/>
        <v>532</v>
      </c>
      <c r="O1620" s="44">
        <f t="shared" si="236"/>
        <v>5691</v>
      </c>
      <c r="P1620" s="45">
        <f t="shared" si="231"/>
        <v>56.51439920556107</v>
      </c>
      <c r="Q1620" s="45">
        <f t="shared" si="237"/>
        <v>1.5381081081081081</v>
      </c>
      <c r="S1620" s="51">
        <f t="shared" si="230"/>
        <v>2.1540118470651626</v>
      </c>
      <c r="T1620" s="16">
        <f t="shared" si="232"/>
        <v>56.665342601787479</v>
      </c>
    </row>
    <row r="1621" spans="1:20" x14ac:dyDescent="0.25">
      <c r="A1621" s="72">
        <f t="shared" si="229"/>
        <v>41623</v>
      </c>
      <c r="B1621" s="73" t="s">
        <v>0</v>
      </c>
      <c r="C1621" s="73" t="s">
        <v>236</v>
      </c>
      <c r="D1621" s="73" t="s">
        <v>237</v>
      </c>
      <c r="E1621" s="73" t="s">
        <v>267</v>
      </c>
      <c r="F1621" s="73" t="s">
        <v>241</v>
      </c>
      <c r="G1621" s="73" t="s">
        <v>35</v>
      </c>
      <c r="H1621" t="s">
        <v>37</v>
      </c>
      <c r="I1621">
        <v>1583</v>
      </c>
      <c r="J1621" s="43">
        <v>6084</v>
      </c>
      <c r="K1621" s="16">
        <v>0.35</v>
      </c>
      <c r="L1621" s="16">
        <f t="shared" si="233"/>
        <v>60.417080436941411</v>
      </c>
      <c r="M1621" s="16">
        <f t="shared" si="234"/>
        <v>1.6443243243243244</v>
      </c>
      <c r="N1621" s="44">
        <f t="shared" si="235"/>
        <v>554.04999999999995</v>
      </c>
      <c r="O1621" s="44">
        <f t="shared" si="236"/>
        <v>6638.05</v>
      </c>
      <c r="P1621" s="45">
        <f t="shared" si="231"/>
        <v>65.919066534260182</v>
      </c>
      <c r="Q1621" s="45">
        <f t="shared" si="237"/>
        <v>1.7940675675675677</v>
      </c>
      <c r="S1621" s="51">
        <f t="shared" si="230"/>
        <v>0.31508795260835054</v>
      </c>
      <c r="T1621" s="16">
        <f t="shared" si="232"/>
        <v>66.076266137040719</v>
      </c>
    </row>
    <row r="1622" spans="1:20" x14ac:dyDescent="0.25">
      <c r="A1622" s="72">
        <f t="shared" si="229"/>
        <v>41623</v>
      </c>
      <c r="B1622" s="73" t="s">
        <v>0</v>
      </c>
      <c r="C1622" s="73" t="s">
        <v>358</v>
      </c>
      <c r="D1622" s="73" t="s">
        <v>235</v>
      </c>
      <c r="E1622" s="73" t="s">
        <v>279</v>
      </c>
      <c r="F1622" s="73" t="s">
        <v>280</v>
      </c>
      <c r="G1622" s="73" t="s">
        <v>35</v>
      </c>
      <c r="H1622" t="s">
        <v>36</v>
      </c>
      <c r="I1622">
        <v>1599</v>
      </c>
      <c r="J1622" s="43">
        <v>5043</v>
      </c>
      <c r="K1622" s="16">
        <v>0.36</v>
      </c>
      <c r="L1622" s="16">
        <f t="shared" si="233"/>
        <v>50.079443892750746</v>
      </c>
      <c r="M1622" s="16">
        <f t="shared" si="234"/>
        <v>1.3629729729729729</v>
      </c>
      <c r="N1622" s="44">
        <f t="shared" si="235"/>
        <v>575.64</v>
      </c>
      <c r="O1622" s="44">
        <f t="shared" si="236"/>
        <v>5618.64</v>
      </c>
      <c r="P1622" s="45">
        <f t="shared" si="231"/>
        <v>55.795829195630589</v>
      </c>
      <c r="Q1622" s="45">
        <f t="shared" si="237"/>
        <v>1.5185513513513513</v>
      </c>
      <c r="S1622" s="51">
        <f t="shared" si="230"/>
        <v>3.424511283731535</v>
      </c>
      <c r="T1622" s="16">
        <f t="shared" si="232"/>
        <v>55.954617676266139</v>
      </c>
    </row>
    <row r="1623" spans="1:20" x14ac:dyDescent="0.25">
      <c r="A1623" s="72">
        <f t="shared" si="229"/>
        <v>41623</v>
      </c>
      <c r="B1623" s="73" t="s">
        <v>67</v>
      </c>
      <c r="C1623" s="73" t="s">
        <v>250</v>
      </c>
      <c r="D1623" s="73" t="s">
        <v>251</v>
      </c>
      <c r="E1623" s="73" t="s">
        <v>279</v>
      </c>
      <c r="F1623" s="73" t="s">
        <v>280</v>
      </c>
      <c r="G1623" s="73" t="s">
        <v>35</v>
      </c>
      <c r="H1623" t="s">
        <v>37</v>
      </c>
      <c r="I1623">
        <v>1851</v>
      </c>
      <c r="J1623" s="43">
        <v>5000</v>
      </c>
      <c r="K1623" s="16">
        <v>0.35</v>
      </c>
      <c r="L1623" s="16">
        <f t="shared" si="233"/>
        <v>49.652432969215489</v>
      </c>
      <c r="M1623" s="16">
        <f t="shared" si="234"/>
        <v>1.2612612612612613</v>
      </c>
      <c r="N1623" s="44">
        <f t="shared" si="235"/>
        <v>647.84999999999991</v>
      </c>
      <c r="O1623" s="44">
        <f t="shared" si="236"/>
        <v>5647.85</v>
      </c>
      <c r="P1623" s="45">
        <f t="shared" si="231"/>
        <v>56.085898709036748</v>
      </c>
      <c r="Q1623" s="45">
        <f t="shared" si="237"/>
        <v>1.424682882882883</v>
      </c>
      <c r="S1623" s="51">
        <f t="shared" si="230"/>
        <v>1.9393906577142683</v>
      </c>
      <c r="T1623" s="16">
        <f t="shared" si="232"/>
        <v>56.269712015888778</v>
      </c>
    </row>
    <row r="1624" spans="1:20" x14ac:dyDescent="0.25">
      <c r="A1624" s="72">
        <f t="shared" si="229"/>
        <v>41623</v>
      </c>
      <c r="B1624" s="73" t="s">
        <v>67</v>
      </c>
      <c r="C1624" s="73" t="s">
        <v>238</v>
      </c>
      <c r="D1624" s="73" t="s">
        <v>239</v>
      </c>
      <c r="E1624" s="73" t="s">
        <v>283</v>
      </c>
      <c r="F1624" s="73" t="s">
        <v>284</v>
      </c>
      <c r="G1624" s="73" t="s">
        <v>35</v>
      </c>
      <c r="H1624" t="s">
        <v>37</v>
      </c>
      <c r="I1624">
        <v>1695</v>
      </c>
      <c r="J1624" s="43">
        <v>4960</v>
      </c>
      <c r="K1624" s="16">
        <v>0.35</v>
      </c>
      <c r="L1624" s="16">
        <f t="shared" si="233"/>
        <v>49.255213505461768</v>
      </c>
      <c r="M1624" s="16">
        <f t="shared" si="234"/>
        <v>1.2511711711711713</v>
      </c>
      <c r="N1624" s="44">
        <f t="shared" si="235"/>
        <v>593.25</v>
      </c>
      <c r="O1624" s="44">
        <f t="shared" si="236"/>
        <v>5553.25</v>
      </c>
      <c r="P1624" s="45">
        <f t="shared" si="231"/>
        <v>55.146474677259185</v>
      </c>
      <c r="Q1624" s="45">
        <f t="shared" si="237"/>
        <v>1.4008198198198198</v>
      </c>
      <c r="S1624" s="51">
        <f t="shared" ref="S1624:S1661" si="238">((O1624/O1168)-1)*100</f>
        <v>2.1193453475542468</v>
      </c>
      <c r="T1624" s="16">
        <f t="shared" si="232"/>
        <v>55.314796425024831</v>
      </c>
    </row>
    <row r="1625" spans="1:20" x14ac:dyDescent="0.25">
      <c r="A1625" s="72">
        <f t="shared" si="229"/>
        <v>41623</v>
      </c>
      <c r="B1625" s="73" t="s">
        <v>67</v>
      </c>
      <c r="C1625" s="73" t="s">
        <v>242</v>
      </c>
      <c r="D1625" s="73" t="s">
        <v>243</v>
      </c>
      <c r="E1625" s="73" t="s">
        <v>265</v>
      </c>
      <c r="F1625" s="73" t="s">
        <v>266</v>
      </c>
      <c r="G1625" s="73" t="s">
        <v>35</v>
      </c>
      <c r="H1625" t="s">
        <v>36</v>
      </c>
      <c r="I1625">
        <v>1006</v>
      </c>
      <c r="J1625" s="43">
        <v>3011</v>
      </c>
      <c r="K1625" s="16">
        <v>0.36</v>
      </c>
      <c r="L1625" s="16">
        <f t="shared" si="233"/>
        <v>29.900695134061568</v>
      </c>
      <c r="M1625" s="16">
        <f t="shared" si="234"/>
        <v>0.75953153153153152</v>
      </c>
      <c r="N1625" s="44">
        <f t="shared" si="235"/>
        <v>362.15999999999997</v>
      </c>
      <c r="O1625" s="44">
        <f t="shared" si="236"/>
        <v>3373.16</v>
      </c>
      <c r="P1625" s="45">
        <f t="shared" si="231"/>
        <v>33.497120158887782</v>
      </c>
      <c r="Q1625" s="45">
        <f t="shared" si="237"/>
        <v>0.85088720720720723</v>
      </c>
      <c r="S1625" s="51">
        <f t="shared" si="238"/>
        <v>3.4902129226237921</v>
      </c>
      <c r="T1625" s="16">
        <f t="shared" si="232"/>
        <v>33.597020854021842</v>
      </c>
    </row>
    <row r="1626" spans="1:20" x14ac:dyDescent="0.25">
      <c r="A1626" s="72">
        <f t="shared" si="229"/>
        <v>41623</v>
      </c>
      <c r="B1626" s="73" t="s">
        <v>67</v>
      </c>
      <c r="C1626" s="73" t="s">
        <v>254</v>
      </c>
      <c r="D1626" s="73" t="s">
        <v>255</v>
      </c>
      <c r="E1626" s="73" t="s">
        <v>267</v>
      </c>
      <c r="F1626" s="73" t="s">
        <v>241</v>
      </c>
      <c r="G1626" s="73" t="s">
        <v>35</v>
      </c>
      <c r="H1626" t="s">
        <v>37</v>
      </c>
      <c r="I1626">
        <v>988</v>
      </c>
      <c r="J1626" s="43">
        <v>3510</v>
      </c>
      <c r="K1626" s="16">
        <v>0.35</v>
      </c>
      <c r="L1626" s="16">
        <f t="shared" si="233"/>
        <v>34.856007944389276</v>
      </c>
      <c r="M1626" s="16">
        <f t="shared" si="234"/>
        <v>0.88540540540540547</v>
      </c>
      <c r="N1626" s="44">
        <f t="shared" si="235"/>
        <v>345.79999999999995</v>
      </c>
      <c r="O1626" s="44">
        <f t="shared" si="236"/>
        <v>3855.8</v>
      </c>
      <c r="P1626" s="45">
        <f t="shared" si="231"/>
        <v>38.289970208540218</v>
      </c>
      <c r="Q1626" s="45">
        <f t="shared" si="237"/>
        <v>0.97263423423423434</v>
      </c>
      <c r="S1626" s="51">
        <f t="shared" si="238"/>
        <v>4.0645579186008973</v>
      </c>
      <c r="T1626" s="16">
        <f t="shared" si="232"/>
        <v>38.38808341608739</v>
      </c>
    </row>
    <row r="1627" spans="1:20" x14ac:dyDescent="0.25">
      <c r="A1627" s="72">
        <f t="shared" si="229"/>
        <v>41623</v>
      </c>
      <c r="B1627" s="73" t="s">
        <v>67</v>
      </c>
      <c r="C1627" s="73" t="s">
        <v>246</v>
      </c>
      <c r="D1627" s="73" t="s">
        <v>247</v>
      </c>
      <c r="E1627" s="73" t="s">
        <v>240</v>
      </c>
      <c r="F1627" s="73" t="s">
        <v>241</v>
      </c>
      <c r="G1627" s="73" t="s">
        <v>35</v>
      </c>
      <c r="H1627" t="s">
        <v>36</v>
      </c>
      <c r="I1627">
        <v>787</v>
      </c>
      <c r="J1627" s="43">
        <v>3590</v>
      </c>
      <c r="K1627" s="16">
        <v>0.36</v>
      </c>
      <c r="L1627" s="16">
        <f t="shared" si="233"/>
        <v>35.650446871896719</v>
      </c>
      <c r="M1627" s="16">
        <f t="shared" si="234"/>
        <v>0.90558558558558555</v>
      </c>
      <c r="N1627" s="44">
        <f t="shared" si="235"/>
        <v>283.32</v>
      </c>
      <c r="O1627" s="44">
        <f t="shared" si="236"/>
        <v>3873.32</v>
      </c>
      <c r="P1627" s="45">
        <f t="shared" si="231"/>
        <v>38.463952333664352</v>
      </c>
      <c r="Q1627" s="45">
        <f t="shared" si="237"/>
        <v>0.97705369369369377</v>
      </c>
      <c r="S1627" s="51">
        <f t="shared" si="238"/>
        <v>3.4319589831232733</v>
      </c>
      <c r="T1627" s="16">
        <f t="shared" si="232"/>
        <v>38.542105263157893</v>
      </c>
    </row>
    <row r="1628" spans="1:20" x14ac:dyDescent="0.25">
      <c r="A1628" s="72">
        <f t="shared" si="229"/>
        <v>41623</v>
      </c>
      <c r="B1628" s="73" t="s">
        <v>67</v>
      </c>
      <c r="C1628" s="73" t="s">
        <v>250</v>
      </c>
      <c r="D1628" s="73" t="s">
        <v>251</v>
      </c>
      <c r="E1628" s="73" t="s">
        <v>283</v>
      </c>
      <c r="F1628" s="73" t="s">
        <v>284</v>
      </c>
      <c r="G1628" s="73" t="s">
        <v>35</v>
      </c>
      <c r="H1628" t="s">
        <v>37</v>
      </c>
      <c r="I1628">
        <v>1836</v>
      </c>
      <c r="J1628" s="43">
        <v>5000</v>
      </c>
      <c r="K1628" s="16">
        <v>0.35</v>
      </c>
      <c r="L1628" s="16">
        <f t="shared" si="233"/>
        <v>49.652432969215489</v>
      </c>
      <c r="M1628" s="16">
        <f t="shared" si="234"/>
        <v>1.2612612612612613</v>
      </c>
      <c r="N1628" s="44">
        <f t="shared" si="235"/>
        <v>642.59999999999991</v>
      </c>
      <c r="O1628" s="44">
        <f t="shared" si="236"/>
        <v>5642.6</v>
      </c>
      <c r="P1628" s="45">
        <f t="shared" si="231"/>
        <v>56.033763654419069</v>
      </c>
      <c r="Q1628" s="45">
        <f t="shared" si="237"/>
        <v>1.4233585585585586</v>
      </c>
      <c r="S1628" s="51">
        <f t="shared" si="238"/>
        <v>1.9550448106389284</v>
      </c>
      <c r="T1628" s="16">
        <f t="shared" si="232"/>
        <v>56.216087388282027</v>
      </c>
    </row>
    <row r="1629" spans="1:20" x14ac:dyDescent="0.25">
      <c r="A1629" s="72">
        <f t="shared" si="229"/>
        <v>41623</v>
      </c>
      <c r="B1629" s="73" t="s">
        <v>67</v>
      </c>
      <c r="C1629" s="73" t="s">
        <v>256</v>
      </c>
      <c r="D1629" s="73" t="s">
        <v>247</v>
      </c>
      <c r="E1629" s="73" t="s">
        <v>285</v>
      </c>
      <c r="F1629" s="73" t="s">
        <v>264</v>
      </c>
      <c r="G1629" s="73" t="s">
        <v>35</v>
      </c>
      <c r="H1629" t="s">
        <v>37</v>
      </c>
      <c r="I1629">
        <v>1899</v>
      </c>
      <c r="J1629" s="43">
        <v>4400</v>
      </c>
      <c r="K1629" s="16">
        <v>0.35</v>
      </c>
      <c r="L1629" s="16">
        <f t="shared" si="233"/>
        <v>43.694141012909633</v>
      </c>
      <c r="M1629" s="16">
        <f t="shared" si="234"/>
        <v>1.1099099099099099</v>
      </c>
      <c r="N1629" s="44">
        <f t="shared" si="235"/>
        <v>664.65</v>
      </c>
      <c r="O1629" s="44">
        <f t="shared" si="236"/>
        <v>5064.6499999999996</v>
      </c>
      <c r="P1629" s="45">
        <f t="shared" si="231"/>
        <v>50.294438927507443</v>
      </c>
      <c r="Q1629" s="45">
        <f t="shared" si="237"/>
        <v>1.2775693693693693</v>
      </c>
      <c r="S1629" s="51">
        <f t="shared" si="238"/>
        <v>2.1181143640615963</v>
      </c>
      <c r="T1629" s="16">
        <f t="shared" si="232"/>
        <v>50.483018867924521</v>
      </c>
    </row>
    <row r="1630" spans="1:20" x14ac:dyDescent="0.25">
      <c r="A1630" s="72">
        <f t="shared" si="229"/>
        <v>41623</v>
      </c>
      <c r="B1630" s="73" t="s">
        <v>18</v>
      </c>
      <c r="C1630" s="73" t="s">
        <v>238</v>
      </c>
      <c r="D1630" s="73" t="s">
        <v>239</v>
      </c>
      <c r="E1630" s="73" t="s">
        <v>283</v>
      </c>
      <c r="F1630" s="73" t="s">
        <v>284</v>
      </c>
      <c r="G1630" s="73" t="s">
        <v>35</v>
      </c>
      <c r="H1630" t="s">
        <v>37</v>
      </c>
      <c r="I1630">
        <v>1695</v>
      </c>
      <c r="J1630" s="43">
        <v>5520</v>
      </c>
      <c r="K1630" s="16">
        <v>0.35</v>
      </c>
      <c r="L1630" s="16">
        <f t="shared" si="233"/>
        <v>54.816285998013903</v>
      </c>
      <c r="M1630" s="16">
        <f t="shared" si="234"/>
        <v>1.491891891891892</v>
      </c>
      <c r="N1630" s="44">
        <f t="shared" si="235"/>
        <v>593.25</v>
      </c>
      <c r="O1630" s="44">
        <f t="shared" si="236"/>
        <v>6113.25</v>
      </c>
      <c r="P1630" s="45">
        <f t="shared" si="231"/>
        <v>60.70754716981132</v>
      </c>
      <c r="Q1630" s="45">
        <f t="shared" si="237"/>
        <v>1.6522297297297297</v>
      </c>
      <c r="S1630" s="51">
        <f t="shared" si="238"/>
        <v>1.9214738246082108</v>
      </c>
      <c r="T1630" s="16">
        <f t="shared" si="232"/>
        <v>60.875868917576952</v>
      </c>
    </row>
    <row r="1631" spans="1:20" x14ac:dyDescent="0.25">
      <c r="A1631" s="72">
        <f t="shared" si="229"/>
        <v>41623</v>
      </c>
      <c r="B1631" s="73" t="s">
        <v>18</v>
      </c>
      <c r="C1631" s="73" t="s">
        <v>250</v>
      </c>
      <c r="D1631" s="73" t="s">
        <v>251</v>
      </c>
      <c r="E1631" s="73" t="s">
        <v>279</v>
      </c>
      <c r="F1631" s="73" t="s">
        <v>280</v>
      </c>
      <c r="G1631" s="73" t="s">
        <v>35</v>
      </c>
      <c r="H1631" t="s">
        <v>37</v>
      </c>
      <c r="I1631">
        <v>1851</v>
      </c>
      <c r="J1631" s="43">
        <v>5530</v>
      </c>
      <c r="K1631" s="16">
        <v>0.35</v>
      </c>
      <c r="L1631" s="16">
        <f t="shared" si="233"/>
        <v>54.915590863952332</v>
      </c>
      <c r="M1631" s="16">
        <f t="shared" si="234"/>
        <v>1.4945945945945946</v>
      </c>
      <c r="N1631" s="44">
        <f t="shared" si="235"/>
        <v>647.84999999999991</v>
      </c>
      <c r="O1631" s="44">
        <f t="shared" si="236"/>
        <v>6177.85</v>
      </c>
      <c r="P1631" s="45">
        <f t="shared" si="231"/>
        <v>61.34905660377359</v>
      </c>
      <c r="Q1631" s="45">
        <f t="shared" si="237"/>
        <v>1.6696891891891892</v>
      </c>
      <c r="S1631" s="51">
        <f t="shared" si="238"/>
        <v>1.7700645756457689</v>
      </c>
      <c r="T1631" s="16">
        <f t="shared" si="232"/>
        <v>61.532869910625614</v>
      </c>
    </row>
    <row r="1632" spans="1:20" x14ac:dyDescent="0.25">
      <c r="A1632" s="72">
        <f t="shared" si="229"/>
        <v>41623</v>
      </c>
      <c r="B1632" s="73" t="s">
        <v>18</v>
      </c>
      <c r="C1632" s="73" t="s">
        <v>257</v>
      </c>
      <c r="D1632" s="73" t="s">
        <v>237</v>
      </c>
      <c r="E1632" s="73" t="s">
        <v>283</v>
      </c>
      <c r="F1632" s="73" t="s">
        <v>284</v>
      </c>
      <c r="G1632" s="73" t="s">
        <v>35</v>
      </c>
      <c r="H1632" t="s">
        <v>37</v>
      </c>
      <c r="I1632">
        <v>1507</v>
      </c>
      <c r="J1632" s="43">
        <v>5430</v>
      </c>
      <c r="K1632" s="16">
        <v>0.35</v>
      </c>
      <c r="L1632" s="16">
        <f t="shared" si="233"/>
        <v>53.922542204568025</v>
      </c>
      <c r="M1632" s="16">
        <f t="shared" si="234"/>
        <v>1.4675675675675677</v>
      </c>
      <c r="N1632" s="44">
        <f t="shared" si="235"/>
        <v>527.44999999999993</v>
      </c>
      <c r="O1632" s="44">
        <f t="shared" si="236"/>
        <v>5957.45</v>
      </c>
      <c r="P1632" s="45">
        <f t="shared" si="231"/>
        <v>59.160377358490564</v>
      </c>
      <c r="Q1632" s="45">
        <f t="shared" si="237"/>
        <v>1.6101216216216216</v>
      </c>
      <c r="S1632" s="51">
        <f t="shared" si="238"/>
        <v>2.1370525305170585</v>
      </c>
      <c r="T1632" s="16">
        <f t="shared" si="232"/>
        <v>59.310029791459783</v>
      </c>
    </row>
    <row r="1633" spans="1:20" x14ac:dyDescent="0.25">
      <c r="A1633" s="72">
        <f t="shared" si="229"/>
        <v>41623</v>
      </c>
      <c r="B1633" s="73" t="s">
        <v>18</v>
      </c>
      <c r="C1633" s="73" t="s">
        <v>256</v>
      </c>
      <c r="D1633" s="73" t="s">
        <v>247</v>
      </c>
      <c r="E1633" s="73" t="s">
        <v>265</v>
      </c>
      <c r="F1633" s="73" t="s">
        <v>266</v>
      </c>
      <c r="G1633" s="73" t="s">
        <v>35</v>
      </c>
      <c r="H1633" t="s">
        <v>36</v>
      </c>
      <c r="I1633">
        <v>1160</v>
      </c>
      <c r="J1633" s="43">
        <v>4175</v>
      </c>
      <c r="K1633" s="16">
        <v>0.36</v>
      </c>
      <c r="L1633" s="16">
        <f t="shared" si="233"/>
        <v>41.459781529294936</v>
      </c>
      <c r="M1633" s="16">
        <f t="shared" si="234"/>
        <v>1.1283783783783783</v>
      </c>
      <c r="N1633" s="44">
        <f t="shared" si="235"/>
        <v>417.59999999999997</v>
      </c>
      <c r="O1633" s="44">
        <f t="shared" si="236"/>
        <v>4592.6000000000004</v>
      </c>
      <c r="P1633" s="45">
        <f t="shared" si="231"/>
        <v>45.606752730883812</v>
      </c>
      <c r="Q1633" s="45">
        <f t="shared" si="237"/>
        <v>1.2412432432432434</v>
      </c>
      <c r="S1633" s="51">
        <f t="shared" si="238"/>
        <v>5.9667743424088648</v>
      </c>
      <c r="T1633" s="16">
        <f t="shared" si="232"/>
        <v>45.721946375372397</v>
      </c>
    </row>
    <row r="1634" spans="1:20" x14ac:dyDescent="0.25">
      <c r="A1634" s="72">
        <f t="shared" si="229"/>
        <v>41623</v>
      </c>
      <c r="B1634" s="73" t="s">
        <v>18</v>
      </c>
      <c r="C1634" s="73" t="s">
        <v>244</v>
      </c>
      <c r="D1634" s="73" t="s">
        <v>245</v>
      </c>
      <c r="E1634" s="73" t="s">
        <v>277</v>
      </c>
      <c r="F1634" s="73" t="s">
        <v>278</v>
      </c>
      <c r="G1634" s="73" t="s">
        <v>35</v>
      </c>
      <c r="H1634" t="s">
        <v>38</v>
      </c>
      <c r="I1634">
        <v>615</v>
      </c>
      <c r="J1634" s="43">
        <v>2862</v>
      </c>
      <c r="K1634" s="16">
        <v>0.48</v>
      </c>
      <c r="L1634" s="16">
        <f t="shared" si="233"/>
        <v>28.421052631578945</v>
      </c>
      <c r="M1634" s="16">
        <f t="shared" si="234"/>
        <v>0.7735135135135135</v>
      </c>
      <c r="N1634" s="44">
        <f t="shared" si="235"/>
        <v>295.2</v>
      </c>
      <c r="O1634" s="44">
        <f t="shared" si="236"/>
        <v>3157.2</v>
      </c>
      <c r="P1634" s="45">
        <f t="shared" si="231"/>
        <v>31.352532274081426</v>
      </c>
      <c r="Q1634" s="45">
        <f t="shared" si="237"/>
        <v>0.8532972972972972</v>
      </c>
      <c r="S1634" s="51">
        <f t="shared" si="238"/>
        <v>2.6414603618394317</v>
      </c>
      <c r="T1634" s="16">
        <f t="shared" si="232"/>
        <v>31.393247269116184</v>
      </c>
    </row>
    <row r="1635" spans="1:20" x14ac:dyDescent="0.25">
      <c r="A1635" s="74">
        <f t="shared" si="229"/>
        <v>41623</v>
      </c>
      <c r="B1635" s="75" t="s">
        <v>18</v>
      </c>
      <c r="C1635" s="75" t="s">
        <v>258</v>
      </c>
      <c r="D1635" s="75" t="s">
        <v>255</v>
      </c>
      <c r="E1635" s="75" t="s">
        <v>279</v>
      </c>
      <c r="F1635" s="75" t="s">
        <v>280</v>
      </c>
      <c r="G1635" s="75" t="s">
        <v>35</v>
      </c>
      <c r="H1635" s="76" t="s">
        <v>36</v>
      </c>
      <c r="I1635" s="76">
        <v>1637</v>
      </c>
      <c r="J1635" s="46">
        <v>5110</v>
      </c>
      <c r="K1635" s="78">
        <v>0.36</v>
      </c>
      <c r="L1635" s="78">
        <f t="shared" si="233"/>
        <v>50.744786494538232</v>
      </c>
      <c r="M1635" s="78">
        <f t="shared" si="234"/>
        <v>1.3810810810810812</v>
      </c>
      <c r="N1635" s="47">
        <f t="shared" si="235"/>
        <v>589.31999999999994</v>
      </c>
      <c r="O1635" s="47">
        <f t="shared" si="236"/>
        <v>5699.32</v>
      </c>
      <c r="P1635" s="48">
        <f t="shared" si="231"/>
        <v>56.597020854021842</v>
      </c>
      <c r="Q1635" s="48">
        <f t="shared" si="237"/>
        <v>1.5403567567567567</v>
      </c>
      <c r="R1635" s="76"/>
      <c r="S1635" s="53">
        <f t="shared" si="238"/>
        <v>-2.5723956374577028</v>
      </c>
      <c r="T1635" s="78">
        <f>AVERAGE(P1559,P1597,P1635)</f>
        <v>56.759582919563059</v>
      </c>
    </row>
    <row r="1636" spans="1:20" x14ac:dyDescent="0.25">
      <c r="A1636" s="72">
        <f t="shared" si="229"/>
        <v>41654</v>
      </c>
      <c r="B1636" s="73" t="s">
        <v>0</v>
      </c>
      <c r="C1636" s="73" t="s">
        <v>359</v>
      </c>
      <c r="D1636" s="73" t="s">
        <v>235</v>
      </c>
      <c r="E1636" s="73" t="s">
        <v>260</v>
      </c>
      <c r="F1636" s="73" t="s">
        <v>261</v>
      </c>
      <c r="G1636" s="73" t="s">
        <v>34</v>
      </c>
      <c r="H1636" t="s">
        <v>36</v>
      </c>
      <c r="I1636">
        <v>506</v>
      </c>
      <c r="J1636" s="43">
        <v>3191</v>
      </c>
      <c r="K1636" s="16">
        <v>0.35</v>
      </c>
      <c r="L1636" s="16">
        <f t="shared" si="233"/>
        <v>31.688182720953325</v>
      </c>
      <c r="M1636" s="16">
        <f t="shared" si="234"/>
        <v>0.86243243243243239</v>
      </c>
      <c r="N1636" s="44">
        <f t="shared" si="235"/>
        <v>177.1</v>
      </c>
      <c r="O1636" s="44">
        <f t="shared" si="236"/>
        <v>3368.1</v>
      </c>
      <c r="P1636" s="45">
        <f t="shared" ref="P1636:P1673" si="239">O1636/100.7</f>
        <v>33.446871896722939</v>
      </c>
      <c r="Q1636" s="45">
        <f t="shared" si="237"/>
        <v>0.91029729729729725</v>
      </c>
      <c r="R1636" s="17"/>
      <c r="S1636" s="51">
        <f t="shared" si="238"/>
        <v>0.80087629513907466</v>
      </c>
    </row>
    <row r="1637" spans="1:20" x14ac:dyDescent="0.25">
      <c r="A1637" s="72">
        <f t="shared" si="229"/>
        <v>41654</v>
      </c>
      <c r="B1637" s="73" t="s">
        <v>0</v>
      </c>
      <c r="C1637" s="73" t="s">
        <v>236</v>
      </c>
      <c r="D1637" s="73" t="s">
        <v>237</v>
      </c>
      <c r="E1637" s="73" t="s">
        <v>262</v>
      </c>
      <c r="F1637" s="73" t="s">
        <v>251</v>
      </c>
      <c r="G1637" s="73" t="s">
        <v>34</v>
      </c>
      <c r="H1637" t="s">
        <v>37</v>
      </c>
      <c r="I1637">
        <v>298</v>
      </c>
      <c r="J1637" s="43">
        <v>3596</v>
      </c>
      <c r="K1637" s="16">
        <v>0.34</v>
      </c>
      <c r="L1637" s="16">
        <f t="shared" si="233"/>
        <v>35.710029791459782</v>
      </c>
      <c r="M1637" s="16">
        <f t="shared" si="234"/>
        <v>0.97189189189189185</v>
      </c>
      <c r="N1637" s="44">
        <f t="shared" si="235"/>
        <v>101.32000000000001</v>
      </c>
      <c r="O1637" s="44">
        <f t="shared" si="236"/>
        <v>3697.32</v>
      </c>
      <c r="P1637" s="45">
        <f t="shared" si="239"/>
        <v>36.716186693147968</v>
      </c>
      <c r="Q1637" s="45">
        <f t="shared" si="237"/>
        <v>0.99927567567567577</v>
      </c>
      <c r="R1637" s="17"/>
      <c r="S1637" s="51">
        <f t="shared" si="238"/>
        <v>1.1235586285364363</v>
      </c>
    </row>
    <row r="1638" spans="1:20" x14ac:dyDescent="0.25">
      <c r="A1638" s="72">
        <f t="shared" si="229"/>
        <v>41654</v>
      </c>
      <c r="B1638" s="73" t="s">
        <v>0</v>
      </c>
      <c r="C1638" s="73" t="s">
        <v>359</v>
      </c>
      <c r="D1638" s="73" t="s">
        <v>235</v>
      </c>
      <c r="E1638" s="73" t="s">
        <v>263</v>
      </c>
      <c r="F1638" s="73" t="s">
        <v>264</v>
      </c>
      <c r="G1638" s="73" t="s">
        <v>34</v>
      </c>
      <c r="H1638" t="s">
        <v>37</v>
      </c>
      <c r="I1638">
        <v>1530</v>
      </c>
      <c r="J1638" s="43">
        <v>6244</v>
      </c>
      <c r="K1638" s="16">
        <v>0.34</v>
      </c>
      <c r="L1638" s="16">
        <f t="shared" si="233"/>
        <v>62.005958291956304</v>
      </c>
      <c r="M1638" s="16">
        <f t="shared" si="234"/>
        <v>1.6875675675675677</v>
      </c>
      <c r="N1638" s="44">
        <f t="shared" si="235"/>
        <v>520.20000000000005</v>
      </c>
      <c r="O1638" s="44">
        <f t="shared" si="236"/>
        <v>6764.2</v>
      </c>
      <c r="P1638" s="45">
        <f t="shared" si="239"/>
        <v>67.171797418073481</v>
      </c>
      <c r="Q1638" s="45">
        <f t="shared" si="237"/>
        <v>1.8281621621621622</v>
      </c>
      <c r="S1638" s="51">
        <f t="shared" si="238"/>
        <v>2.3730968308260492</v>
      </c>
    </row>
    <row r="1639" spans="1:20" x14ac:dyDescent="0.25">
      <c r="A1639" s="72">
        <f t="shared" si="229"/>
        <v>41654</v>
      </c>
      <c r="B1639" s="73" t="s">
        <v>0</v>
      </c>
      <c r="C1639" s="73" t="s">
        <v>359</v>
      </c>
      <c r="D1639" s="73" t="s">
        <v>235</v>
      </c>
      <c r="E1639" s="73" t="s">
        <v>265</v>
      </c>
      <c r="F1639" s="73" t="s">
        <v>266</v>
      </c>
      <c r="G1639" s="73" t="s">
        <v>34</v>
      </c>
      <c r="H1639" t="s">
        <v>36</v>
      </c>
      <c r="I1639">
        <v>890</v>
      </c>
      <c r="J1639" s="43">
        <v>3808</v>
      </c>
      <c r="K1639" s="16">
        <v>0.35</v>
      </c>
      <c r="L1639" s="16">
        <f t="shared" si="233"/>
        <v>37.815292949354514</v>
      </c>
      <c r="M1639" s="16">
        <f t="shared" si="234"/>
        <v>1.0291891891891891</v>
      </c>
      <c r="N1639" s="44">
        <f t="shared" si="235"/>
        <v>311.5</v>
      </c>
      <c r="O1639" s="44">
        <f t="shared" si="236"/>
        <v>4119.5</v>
      </c>
      <c r="P1639" s="45">
        <f t="shared" si="239"/>
        <v>40.908639523336639</v>
      </c>
      <c r="Q1639" s="45">
        <f t="shared" si="237"/>
        <v>1.1133783783783784</v>
      </c>
      <c r="S1639" s="51">
        <f t="shared" si="238"/>
        <v>3.1913028230755813</v>
      </c>
    </row>
    <row r="1640" spans="1:20" x14ac:dyDescent="0.25">
      <c r="A1640" s="72">
        <f t="shared" si="229"/>
        <v>41654</v>
      </c>
      <c r="B1640" s="73" t="s">
        <v>0</v>
      </c>
      <c r="C1640" s="73" t="s">
        <v>238</v>
      </c>
      <c r="D1640" s="73" t="s">
        <v>239</v>
      </c>
      <c r="E1640" s="73" t="s">
        <v>267</v>
      </c>
      <c r="F1640" s="73" t="s">
        <v>241</v>
      </c>
      <c r="G1640" s="73" t="s">
        <v>34</v>
      </c>
      <c r="H1640" t="s">
        <v>37</v>
      </c>
      <c r="I1640">
        <v>1256</v>
      </c>
      <c r="J1640" s="43">
        <v>5824</v>
      </c>
      <c r="K1640" s="16">
        <v>0.34</v>
      </c>
      <c r="L1640" s="16">
        <f t="shared" si="233"/>
        <v>57.835153922542204</v>
      </c>
      <c r="M1640" s="16">
        <f t="shared" si="234"/>
        <v>1.574054054054054</v>
      </c>
      <c r="N1640" s="44">
        <f t="shared" si="235"/>
        <v>427.04</v>
      </c>
      <c r="O1640" s="44">
        <f t="shared" si="236"/>
        <v>6251.04</v>
      </c>
      <c r="P1640" s="45">
        <f t="shared" si="239"/>
        <v>62.075868917576962</v>
      </c>
      <c r="Q1640" s="45">
        <f t="shared" si="237"/>
        <v>1.6894702702702702</v>
      </c>
      <c r="S1640" s="51">
        <f t="shared" si="238"/>
        <v>3.3181935381503047</v>
      </c>
    </row>
    <row r="1641" spans="1:20" x14ac:dyDescent="0.25">
      <c r="A1641" s="72">
        <f t="shared" ref="A1641:A1704" si="240">IF(B1641&lt;&gt;"", DATE(2010, ROUNDUP((ROW(A1641)-1)*(1/38), 0)+5, 15), "")</f>
        <v>41654</v>
      </c>
      <c r="B1641" s="73" t="s">
        <v>0</v>
      </c>
      <c r="C1641" s="73" t="s">
        <v>358</v>
      </c>
      <c r="D1641" s="73" t="s">
        <v>235</v>
      </c>
      <c r="E1641" s="73" t="s">
        <v>267</v>
      </c>
      <c r="F1641" s="73" t="s">
        <v>241</v>
      </c>
      <c r="G1641" s="73" t="s">
        <v>34</v>
      </c>
      <c r="H1641" t="s">
        <v>36</v>
      </c>
      <c r="I1641">
        <v>975</v>
      </c>
      <c r="J1641" s="43">
        <v>4076</v>
      </c>
      <c r="K1641" s="16">
        <v>0.35</v>
      </c>
      <c r="L1641" s="16">
        <f t="shared" si="233"/>
        <v>40.476663356504467</v>
      </c>
      <c r="M1641" s="16">
        <f t="shared" si="234"/>
        <v>1.1016216216216217</v>
      </c>
      <c r="N1641" s="44">
        <f t="shared" si="235"/>
        <v>341.25</v>
      </c>
      <c r="O1641" s="44">
        <f t="shared" si="236"/>
        <v>4417.25</v>
      </c>
      <c r="P1641" s="45">
        <f t="shared" si="239"/>
        <v>43.865441906653423</v>
      </c>
      <c r="Q1641" s="45">
        <f t="shared" si="237"/>
        <v>1.1938513513513513</v>
      </c>
      <c r="S1641" s="51">
        <f t="shared" si="238"/>
        <v>2.9122255227444827</v>
      </c>
    </row>
    <row r="1642" spans="1:20" x14ac:dyDescent="0.25">
      <c r="A1642" s="72">
        <f t="shared" si="240"/>
        <v>41654</v>
      </c>
      <c r="B1642" s="73" t="s">
        <v>0</v>
      </c>
      <c r="C1642" s="73" t="s">
        <v>240</v>
      </c>
      <c r="D1642" s="73" t="s">
        <v>241</v>
      </c>
      <c r="E1642" s="73" t="s">
        <v>263</v>
      </c>
      <c r="F1642" s="73" t="s">
        <v>264</v>
      </c>
      <c r="G1642" s="73" t="s">
        <v>34</v>
      </c>
      <c r="H1642" t="s">
        <v>36</v>
      </c>
      <c r="I1642">
        <v>1357</v>
      </c>
      <c r="J1642" s="43">
        <v>4275</v>
      </c>
      <c r="K1642" s="16">
        <v>0.35</v>
      </c>
      <c r="L1642" s="16">
        <f t="shared" si="233"/>
        <v>42.452830188679243</v>
      </c>
      <c r="M1642" s="16">
        <f t="shared" si="234"/>
        <v>1.1554054054054055</v>
      </c>
      <c r="N1642" s="44">
        <f t="shared" si="235"/>
        <v>474.95</v>
      </c>
      <c r="O1642" s="44">
        <f t="shared" si="236"/>
        <v>4749.95</v>
      </c>
      <c r="P1642" s="45">
        <f t="shared" si="239"/>
        <v>47.16931479642502</v>
      </c>
      <c r="Q1642" s="45">
        <f t="shared" si="237"/>
        <v>1.2837702702702702</v>
      </c>
      <c r="S1642" s="51">
        <f t="shared" si="238"/>
        <v>2.3424824884782813</v>
      </c>
    </row>
    <row r="1643" spans="1:20" x14ac:dyDescent="0.25">
      <c r="A1643" s="72">
        <f t="shared" si="240"/>
        <v>41654</v>
      </c>
      <c r="B1643" s="73" t="s">
        <v>67</v>
      </c>
      <c r="C1643" s="73" t="s">
        <v>242</v>
      </c>
      <c r="D1643" s="73" t="s">
        <v>243</v>
      </c>
      <c r="E1643" s="73" t="s">
        <v>265</v>
      </c>
      <c r="F1643" s="73" t="s">
        <v>266</v>
      </c>
      <c r="G1643" s="73" t="s">
        <v>34</v>
      </c>
      <c r="H1643" t="s">
        <v>36</v>
      </c>
      <c r="I1643">
        <v>1006</v>
      </c>
      <c r="J1643" s="43">
        <v>3192</v>
      </c>
      <c r="K1643" s="16">
        <v>0.35</v>
      </c>
      <c r="L1643" s="16">
        <f t="shared" si="233"/>
        <v>31.69811320754717</v>
      </c>
      <c r="M1643" s="16">
        <f t="shared" si="234"/>
        <v>0.80518918918918925</v>
      </c>
      <c r="N1643" s="44">
        <f t="shared" si="235"/>
        <v>352.09999999999997</v>
      </c>
      <c r="O1643" s="44">
        <f t="shared" si="236"/>
        <v>3544.1</v>
      </c>
      <c r="P1643" s="45">
        <f t="shared" si="239"/>
        <v>35.194637537239323</v>
      </c>
      <c r="Q1643" s="45">
        <f t="shared" si="237"/>
        <v>0.89400720720720717</v>
      </c>
      <c r="S1643" s="51">
        <f t="shared" si="238"/>
        <v>1.1923456888822903</v>
      </c>
    </row>
    <row r="1644" spans="1:20" x14ac:dyDescent="0.25">
      <c r="A1644" s="72">
        <f t="shared" si="240"/>
        <v>41654</v>
      </c>
      <c r="B1644" s="73" t="s">
        <v>67</v>
      </c>
      <c r="C1644" s="73" t="s">
        <v>244</v>
      </c>
      <c r="D1644" s="73" t="s">
        <v>245</v>
      </c>
      <c r="E1644" s="73" t="s">
        <v>268</v>
      </c>
      <c r="F1644" s="73" t="s">
        <v>269</v>
      </c>
      <c r="G1644" s="73" t="s">
        <v>34</v>
      </c>
      <c r="H1644" t="s">
        <v>38</v>
      </c>
      <c r="I1644">
        <v>866</v>
      </c>
      <c r="J1644" s="43">
        <v>4686</v>
      </c>
      <c r="K1644" s="16">
        <v>0.46</v>
      </c>
      <c r="L1644" s="16">
        <f t="shared" si="233"/>
        <v>46.53426017874876</v>
      </c>
      <c r="M1644" s="16">
        <f t="shared" si="234"/>
        <v>1.1820540540540541</v>
      </c>
      <c r="N1644" s="44">
        <f t="shared" si="235"/>
        <v>398.36</v>
      </c>
      <c r="O1644" s="44">
        <f t="shared" si="236"/>
        <v>5084.3599999999997</v>
      </c>
      <c r="P1644" s="45">
        <f t="shared" si="239"/>
        <v>50.490168818272089</v>
      </c>
      <c r="Q1644" s="45">
        <f t="shared" si="237"/>
        <v>1.2825412612612612</v>
      </c>
      <c r="S1644" s="51">
        <f t="shared" si="238"/>
        <v>2.7213990455910109</v>
      </c>
    </row>
    <row r="1645" spans="1:20" x14ac:dyDescent="0.25">
      <c r="A1645" s="72">
        <f t="shared" si="240"/>
        <v>41654</v>
      </c>
      <c r="B1645" s="73" t="s">
        <v>67</v>
      </c>
      <c r="C1645" s="73" t="s">
        <v>246</v>
      </c>
      <c r="D1645" s="73" t="s">
        <v>247</v>
      </c>
      <c r="E1645" s="73" t="s">
        <v>270</v>
      </c>
      <c r="F1645" s="73" t="s">
        <v>247</v>
      </c>
      <c r="G1645" s="73" t="s">
        <v>34</v>
      </c>
      <c r="H1645" t="s">
        <v>36</v>
      </c>
      <c r="I1645">
        <v>213</v>
      </c>
      <c r="J1645" s="43">
        <v>2078</v>
      </c>
      <c r="K1645" s="16">
        <v>0.35</v>
      </c>
      <c r="L1645" s="16">
        <f t="shared" si="233"/>
        <v>20.635551142005959</v>
      </c>
      <c r="M1645" s="16">
        <f t="shared" si="234"/>
        <v>0.5241801801801802</v>
      </c>
      <c r="N1645" s="44">
        <f t="shared" si="235"/>
        <v>74.55</v>
      </c>
      <c r="O1645" s="44">
        <f t="shared" si="236"/>
        <v>2152.5500000000002</v>
      </c>
      <c r="P1645" s="45">
        <f t="shared" si="239"/>
        <v>21.375868917576963</v>
      </c>
      <c r="Q1645" s="45">
        <f t="shared" si="237"/>
        <v>0.54298558558558563</v>
      </c>
      <c r="S1645" s="51">
        <f t="shared" si="238"/>
        <v>3.0386727108234757</v>
      </c>
    </row>
    <row r="1646" spans="1:20" x14ac:dyDescent="0.25">
      <c r="A1646" s="72">
        <f t="shared" si="240"/>
        <v>41654</v>
      </c>
      <c r="B1646" s="73" t="s">
        <v>67</v>
      </c>
      <c r="C1646" s="73" t="s">
        <v>248</v>
      </c>
      <c r="D1646" s="73" t="s">
        <v>249</v>
      </c>
      <c r="E1646" s="73" t="s">
        <v>271</v>
      </c>
      <c r="F1646" s="73" t="s">
        <v>272</v>
      </c>
      <c r="G1646" s="73" t="s">
        <v>34</v>
      </c>
      <c r="H1646" t="s">
        <v>38</v>
      </c>
      <c r="I1646">
        <v>650</v>
      </c>
      <c r="J1646" s="43">
        <v>4061</v>
      </c>
      <c r="K1646" s="16">
        <v>0.46</v>
      </c>
      <c r="L1646" s="16">
        <f t="shared" si="233"/>
        <v>40.327706057596821</v>
      </c>
      <c r="M1646" s="16">
        <f t="shared" si="234"/>
        <v>1.0243963963963965</v>
      </c>
      <c r="N1646" s="44">
        <f t="shared" si="235"/>
        <v>299</v>
      </c>
      <c r="O1646" s="44">
        <f t="shared" si="236"/>
        <v>4360</v>
      </c>
      <c r="P1646" s="45">
        <f t="shared" si="239"/>
        <v>43.296921549155904</v>
      </c>
      <c r="Q1646" s="45">
        <f t="shared" si="237"/>
        <v>1.0998198198198199</v>
      </c>
      <c r="S1646" s="51">
        <f t="shared" si="238"/>
        <v>2.5520404563095456</v>
      </c>
    </row>
    <row r="1647" spans="1:20" x14ac:dyDescent="0.25">
      <c r="A1647" s="72">
        <f t="shared" si="240"/>
        <v>41654</v>
      </c>
      <c r="B1647" s="73" t="s">
        <v>67</v>
      </c>
      <c r="C1647" s="73" t="s">
        <v>248</v>
      </c>
      <c r="D1647" s="73" t="s">
        <v>249</v>
      </c>
      <c r="E1647" s="73" t="s">
        <v>273</v>
      </c>
      <c r="F1647" s="73" t="s">
        <v>274</v>
      </c>
      <c r="G1647" s="73" t="s">
        <v>34</v>
      </c>
      <c r="H1647" t="s">
        <v>38</v>
      </c>
      <c r="I1647">
        <v>417</v>
      </c>
      <c r="J1647" s="43">
        <v>3469</v>
      </c>
      <c r="K1647" s="16">
        <v>0.46</v>
      </c>
      <c r="L1647" s="16">
        <f t="shared" si="233"/>
        <v>34.44885799404171</v>
      </c>
      <c r="M1647" s="16">
        <f t="shared" si="234"/>
        <v>0.87506306306306303</v>
      </c>
      <c r="N1647" s="44">
        <f t="shared" si="235"/>
        <v>191.82000000000002</v>
      </c>
      <c r="O1647" s="44">
        <f t="shared" si="236"/>
        <v>3660.82</v>
      </c>
      <c r="P1647" s="45">
        <f t="shared" si="239"/>
        <v>36.35372393247269</v>
      </c>
      <c r="Q1647" s="45">
        <f t="shared" si="237"/>
        <v>0.92345009009009016</v>
      </c>
      <c r="S1647" s="51">
        <f t="shared" si="238"/>
        <v>2.6397171591428403</v>
      </c>
    </row>
    <row r="1648" spans="1:20" x14ac:dyDescent="0.25">
      <c r="A1648" s="72">
        <f t="shared" si="240"/>
        <v>41654</v>
      </c>
      <c r="B1648" s="73" t="s">
        <v>67</v>
      </c>
      <c r="C1648" s="73" t="s">
        <v>246</v>
      </c>
      <c r="D1648" s="73" t="s">
        <v>247</v>
      </c>
      <c r="E1648" s="73" t="s">
        <v>275</v>
      </c>
      <c r="F1648" s="73" t="s">
        <v>276</v>
      </c>
      <c r="G1648" s="73" t="s">
        <v>34</v>
      </c>
      <c r="H1648" t="s">
        <v>36</v>
      </c>
      <c r="I1648">
        <v>626</v>
      </c>
      <c r="J1648" s="43">
        <v>3218</v>
      </c>
      <c r="K1648" s="16">
        <v>0.35</v>
      </c>
      <c r="L1648" s="16">
        <f t="shared" si="233"/>
        <v>31.95630585898709</v>
      </c>
      <c r="M1648" s="16">
        <f t="shared" si="234"/>
        <v>0.81174774774774772</v>
      </c>
      <c r="N1648" s="44">
        <f t="shared" si="235"/>
        <v>219.1</v>
      </c>
      <c r="O1648" s="44">
        <f t="shared" si="236"/>
        <v>3437.1</v>
      </c>
      <c r="P1648" s="45">
        <f t="shared" si="239"/>
        <v>34.132075471698109</v>
      </c>
      <c r="Q1648" s="45">
        <f t="shared" si="237"/>
        <v>0.86701621621621616</v>
      </c>
      <c r="S1648" s="51">
        <f t="shared" si="238"/>
        <v>1.1465095611128406</v>
      </c>
    </row>
    <row r="1649" spans="1:19" x14ac:dyDescent="0.25">
      <c r="A1649" s="72">
        <f t="shared" si="240"/>
        <v>41654</v>
      </c>
      <c r="B1649" s="73" t="s">
        <v>67</v>
      </c>
      <c r="C1649" s="73" t="s">
        <v>246</v>
      </c>
      <c r="D1649" s="73" t="s">
        <v>247</v>
      </c>
      <c r="E1649" s="73" t="s">
        <v>263</v>
      </c>
      <c r="F1649" s="73" t="s">
        <v>264</v>
      </c>
      <c r="G1649" s="73" t="s">
        <v>34</v>
      </c>
      <c r="H1649" t="s">
        <v>36</v>
      </c>
      <c r="I1649">
        <v>1823</v>
      </c>
      <c r="J1649" s="43">
        <v>5215</v>
      </c>
      <c r="K1649" s="16">
        <v>0.35</v>
      </c>
      <c r="L1649" s="16">
        <f t="shared" si="233"/>
        <v>51.787487586891757</v>
      </c>
      <c r="M1649" s="16">
        <f t="shared" si="234"/>
        <v>1.3154954954954956</v>
      </c>
      <c r="N1649" s="44">
        <f t="shared" si="235"/>
        <v>638.04999999999995</v>
      </c>
      <c r="O1649" s="44">
        <f t="shared" si="236"/>
        <v>5853.05</v>
      </c>
      <c r="P1649" s="45">
        <f t="shared" si="239"/>
        <v>58.12363455809335</v>
      </c>
      <c r="Q1649" s="45">
        <f t="shared" si="237"/>
        <v>1.476445045045045</v>
      </c>
      <c r="S1649" s="51">
        <f t="shared" si="238"/>
        <v>1.3344944658645996</v>
      </c>
    </row>
    <row r="1650" spans="1:19" x14ac:dyDescent="0.25">
      <c r="A1650" s="72">
        <f t="shared" si="240"/>
        <v>41654</v>
      </c>
      <c r="B1650" s="73" t="s">
        <v>18</v>
      </c>
      <c r="C1650" s="73" t="s">
        <v>250</v>
      </c>
      <c r="D1650" s="73" t="s">
        <v>251</v>
      </c>
      <c r="E1650" s="73" t="s">
        <v>265</v>
      </c>
      <c r="F1650" s="73" t="s">
        <v>266</v>
      </c>
      <c r="G1650" s="73" t="s">
        <v>34</v>
      </c>
      <c r="H1650" t="s">
        <v>39</v>
      </c>
      <c r="I1650">
        <v>1295</v>
      </c>
      <c r="J1650" s="43">
        <v>3624</v>
      </c>
      <c r="K1650" s="16">
        <v>0.29899999999999999</v>
      </c>
      <c r="L1650" s="16">
        <f t="shared" si="233"/>
        <v>35.988083416087385</v>
      </c>
      <c r="M1650" s="16">
        <f t="shared" si="234"/>
        <v>0.97945945945945945</v>
      </c>
      <c r="N1650" s="44">
        <f t="shared" si="235"/>
        <v>387.20499999999998</v>
      </c>
      <c r="O1650" s="44">
        <f t="shared" si="236"/>
        <v>4011.2049999999999</v>
      </c>
      <c r="P1650" s="45">
        <f t="shared" si="239"/>
        <v>39.833217477656405</v>
      </c>
      <c r="Q1650" s="45">
        <f t="shared" si="237"/>
        <v>1.0841094594594594</v>
      </c>
      <c r="S1650" s="51">
        <f t="shared" si="238"/>
        <v>-2.1299494620106274</v>
      </c>
    </row>
    <row r="1651" spans="1:19" x14ac:dyDescent="0.25">
      <c r="A1651" s="72">
        <f t="shared" si="240"/>
        <v>41654</v>
      </c>
      <c r="B1651" s="73" t="s">
        <v>18</v>
      </c>
      <c r="C1651" s="73" t="s">
        <v>244</v>
      </c>
      <c r="D1651" s="73" t="s">
        <v>245</v>
      </c>
      <c r="E1651" s="73" t="s">
        <v>277</v>
      </c>
      <c r="F1651" s="73" t="s">
        <v>278</v>
      </c>
      <c r="G1651" s="73" t="s">
        <v>34</v>
      </c>
      <c r="H1651" t="s">
        <v>38</v>
      </c>
      <c r="I1651">
        <v>615</v>
      </c>
      <c r="J1651" s="43">
        <v>3687</v>
      </c>
      <c r="K1651" s="16">
        <v>0.46</v>
      </c>
      <c r="L1651" s="16">
        <f t="shared" si="233"/>
        <v>36.613704071499505</v>
      </c>
      <c r="M1651" s="16">
        <f t="shared" si="234"/>
        <v>0.99648648648648652</v>
      </c>
      <c r="N1651" s="44">
        <f t="shared" si="235"/>
        <v>282.90000000000003</v>
      </c>
      <c r="O1651" s="44">
        <f t="shared" si="236"/>
        <v>3969.9</v>
      </c>
      <c r="P1651" s="45">
        <f t="shared" si="239"/>
        <v>39.423038728897716</v>
      </c>
      <c r="Q1651" s="45">
        <f t="shared" si="237"/>
        <v>1.0729459459459461</v>
      </c>
      <c r="S1651" s="51">
        <f t="shared" si="238"/>
        <v>2.0894140640067782</v>
      </c>
    </row>
    <row r="1652" spans="1:19" x14ac:dyDescent="0.25">
      <c r="A1652" s="72">
        <f t="shared" si="240"/>
        <v>41654</v>
      </c>
      <c r="B1652" s="73" t="s">
        <v>18</v>
      </c>
      <c r="C1652" s="73" t="s">
        <v>248</v>
      </c>
      <c r="D1652" s="73" t="s">
        <v>249</v>
      </c>
      <c r="E1652" s="73" t="s">
        <v>268</v>
      </c>
      <c r="F1652" s="73" t="s">
        <v>269</v>
      </c>
      <c r="G1652" s="73" t="s">
        <v>34</v>
      </c>
      <c r="H1652" t="s">
        <v>38</v>
      </c>
      <c r="I1652">
        <v>872</v>
      </c>
      <c r="J1652" s="43">
        <v>4756</v>
      </c>
      <c r="K1652" s="16">
        <v>0.46</v>
      </c>
      <c r="L1652" s="16">
        <f t="shared" si="233"/>
        <v>47.229394240317774</v>
      </c>
      <c r="M1652" s="16">
        <f t="shared" si="234"/>
        <v>1.2854054054054054</v>
      </c>
      <c r="N1652" s="44">
        <f t="shared" si="235"/>
        <v>401.12</v>
      </c>
      <c r="O1652" s="44">
        <f t="shared" si="236"/>
        <v>5157.12</v>
      </c>
      <c r="P1652" s="45">
        <f t="shared" si="239"/>
        <v>51.212711022840118</v>
      </c>
      <c r="Q1652" s="45">
        <f t="shared" si="237"/>
        <v>1.3938162162162162</v>
      </c>
      <c r="S1652" s="51">
        <f t="shared" si="238"/>
        <v>2.675840978593258</v>
      </c>
    </row>
    <row r="1653" spans="1:19" x14ac:dyDescent="0.25">
      <c r="A1653" s="72">
        <f t="shared" si="240"/>
        <v>41654</v>
      </c>
      <c r="B1653" s="73" t="s">
        <v>18</v>
      </c>
      <c r="C1653" s="73" t="s">
        <v>248</v>
      </c>
      <c r="D1653" s="73" t="s">
        <v>249</v>
      </c>
      <c r="E1653" s="73" t="s">
        <v>277</v>
      </c>
      <c r="F1653" s="73" t="s">
        <v>278</v>
      </c>
      <c r="G1653" s="73" t="s">
        <v>34</v>
      </c>
      <c r="H1653" t="s">
        <v>38</v>
      </c>
      <c r="I1653">
        <v>417</v>
      </c>
      <c r="J1653" s="43">
        <v>3379</v>
      </c>
      <c r="K1653" s="16">
        <v>0.46</v>
      </c>
      <c r="L1653" s="16">
        <f t="shared" si="233"/>
        <v>33.555114200595831</v>
      </c>
      <c r="M1653" s="16">
        <f t="shared" si="234"/>
        <v>0.91324324324324324</v>
      </c>
      <c r="N1653" s="44">
        <f t="shared" si="235"/>
        <v>191.82000000000002</v>
      </c>
      <c r="O1653" s="44">
        <f t="shared" si="236"/>
        <v>3570.82</v>
      </c>
      <c r="P1653" s="45">
        <f t="shared" si="239"/>
        <v>35.459980139026811</v>
      </c>
      <c r="Q1653" s="45">
        <f t="shared" si="237"/>
        <v>0.96508648648648654</v>
      </c>
      <c r="S1653" s="51">
        <f t="shared" si="238"/>
        <v>2.6195012745461543</v>
      </c>
    </row>
    <row r="1654" spans="1:19" x14ac:dyDescent="0.25">
      <c r="A1654" s="72">
        <f t="shared" si="240"/>
        <v>41654</v>
      </c>
      <c r="B1654" s="73" t="s">
        <v>18</v>
      </c>
      <c r="C1654" s="73" t="s">
        <v>242</v>
      </c>
      <c r="D1654" s="73" t="s">
        <v>243</v>
      </c>
      <c r="E1654" s="73" t="s">
        <v>265</v>
      </c>
      <c r="F1654" s="73" t="s">
        <v>266</v>
      </c>
      <c r="G1654" s="73" t="s">
        <v>34</v>
      </c>
      <c r="H1654" t="s">
        <v>36</v>
      </c>
      <c r="I1654">
        <v>1006</v>
      </c>
      <c r="J1654" s="43">
        <v>3748</v>
      </c>
      <c r="K1654" s="16">
        <v>0.35</v>
      </c>
      <c r="L1654" s="16">
        <f t="shared" si="233"/>
        <v>37.219463753723929</v>
      </c>
      <c r="M1654" s="16">
        <f t="shared" si="234"/>
        <v>1.0129729729729731</v>
      </c>
      <c r="N1654" s="44">
        <f t="shared" si="235"/>
        <v>352.09999999999997</v>
      </c>
      <c r="O1654" s="44">
        <f t="shared" si="236"/>
        <v>4100.1000000000004</v>
      </c>
      <c r="P1654" s="45">
        <f t="shared" si="239"/>
        <v>40.715988083416093</v>
      </c>
      <c r="Q1654" s="45">
        <f t="shared" si="237"/>
        <v>1.1081351351351352</v>
      </c>
      <c r="S1654" s="51">
        <f t="shared" si="238"/>
        <v>2.7248994072166299</v>
      </c>
    </row>
    <row r="1655" spans="1:19" x14ac:dyDescent="0.25">
      <c r="A1655" s="72">
        <f t="shared" si="240"/>
        <v>41654</v>
      </c>
      <c r="B1655" s="73" t="s">
        <v>0</v>
      </c>
      <c r="C1655" s="73" t="s">
        <v>252</v>
      </c>
      <c r="D1655" s="73" t="s">
        <v>117</v>
      </c>
      <c r="E1655" s="73" t="s">
        <v>279</v>
      </c>
      <c r="F1655" s="73" t="s">
        <v>280</v>
      </c>
      <c r="G1655" s="73" t="s">
        <v>35</v>
      </c>
      <c r="H1655" t="s">
        <v>37</v>
      </c>
      <c r="I1655">
        <v>880</v>
      </c>
      <c r="J1655" s="43">
        <v>3678</v>
      </c>
      <c r="K1655" s="16">
        <v>0.34</v>
      </c>
      <c r="L1655" s="16">
        <f t="shared" si="233"/>
        <v>36.524329692154915</v>
      </c>
      <c r="M1655" s="16">
        <f t="shared" si="234"/>
        <v>0.994054054054054</v>
      </c>
      <c r="N1655" s="44">
        <f t="shared" si="235"/>
        <v>299.20000000000005</v>
      </c>
      <c r="O1655" s="44">
        <f t="shared" si="236"/>
        <v>3977.2</v>
      </c>
      <c r="P1655" s="45">
        <f t="shared" si="239"/>
        <v>39.495531281032768</v>
      </c>
      <c r="Q1655" s="45">
        <f t="shared" si="237"/>
        <v>1.0749189189189188</v>
      </c>
      <c r="S1655" s="51">
        <f t="shared" si="238"/>
        <v>1.6043327202125424</v>
      </c>
    </row>
    <row r="1656" spans="1:19" x14ac:dyDescent="0.25">
      <c r="A1656" s="72">
        <f t="shared" si="240"/>
        <v>41654</v>
      </c>
      <c r="B1656" s="73" t="s">
        <v>0</v>
      </c>
      <c r="C1656" s="73" t="s">
        <v>359</v>
      </c>
      <c r="D1656" s="73" t="s">
        <v>235</v>
      </c>
      <c r="E1656" s="73" t="s">
        <v>267</v>
      </c>
      <c r="F1656" s="73" t="s">
        <v>241</v>
      </c>
      <c r="G1656" s="73" t="s">
        <v>35</v>
      </c>
      <c r="H1656" t="s">
        <v>37</v>
      </c>
      <c r="I1656">
        <v>685</v>
      </c>
      <c r="J1656" s="43">
        <v>3798</v>
      </c>
      <c r="K1656" s="16">
        <v>0.34</v>
      </c>
      <c r="L1656" s="16">
        <f t="shared" si="233"/>
        <v>37.715988083416086</v>
      </c>
      <c r="M1656" s="16">
        <f t="shared" si="234"/>
        <v>1.0264864864864864</v>
      </c>
      <c r="N1656" s="44">
        <f t="shared" si="235"/>
        <v>232.9</v>
      </c>
      <c r="O1656" s="44">
        <f t="shared" si="236"/>
        <v>4030.9</v>
      </c>
      <c r="P1656" s="45">
        <f t="shared" si="239"/>
        <v>40.028798411122146</v>
      </c>
      <c r="Q1656" s="45">
        <f t="shared" si="237"/>
        <v>1.0894324324324325</v>
      </c>
      <c r="S1656" s="51">
        <f t="shared" si="238"/>
        <v>3.5076907274734781</v>
      </c>
    </row>
    <row r="1657" spans="1:19" x14ac:dyDescent="0.25">
      <c r="A1657" s="72">
        <f t="shared" si="240"/>
        <v>41654</v>
      </c>
      <c r="B1657" s="73" t="s">
        <v>0</v>
      </c>
      <c r="C1657" s="73" t="s">
        <v>253</v>
      </c>
      <c r="D1657" s="73" t="s">
        <v>243</v>
      </c>
      <c r="E1657" s="73" t="s">
        <v>281</v>
      </c>
      <c r="F1657" s="73" t="s">
        <v>282</v>
      </c>
      <c r="G1657" s="73" t="s">
        <v>35</v>
      </c>
      <c r="H1657" t="s">
        <v>38</v>
      </c>
      <c r="I1657">
        <v>812</v>
      </c>
      <c r="J1657" s="43">
        <v>3950</v>
      </c>
      <c r="K1657" s="16">
        <v>0.46</v>
      </c>
      <c r="L1657" s="16">
        <f t="shared" si="233"/>
        <v>39.22542204568024</v>
      </c>
      <c r="M1657" s="16">
        <f t="shared" si="234"/>
        <v>1.0675675675675675</v>
      </c>
      <c r="N1657" s="44">
        <f t="shared" si="235"/>
        <v>373.52000000000004</v>
      </c>
      <c r="O1657" s="44">
        <f t="shared" si="236"/>
        <v>4323.5200000000004</v>
      </c>
      <c r="P1657" s="45">
        <f t="shared" si="239"/>
        <v>42.934657398212515</v>
      </c>
      <c r="Q1657" s="45">
        <f t="shared" si="237"/>
        <v>1.1685189189189191</v>
      </c>
      <c r="S1657" s="51">
        <f t="shared" si="238"/>
        <v>3.3069541614099585</v>
      </c>
    </row>
    <row r="1658" spans="1:19" x14ac:dyDescent="0.25">
      <c r="A1658" s="72">
        <f t="shared" si="240"/>
        <v>41654</v>
      </c>
      <c r="B1658" s="73" t="s">
        <v>0</v>
      </c>
      <c r="C1658" s="73" t="s">
        <v>236</v>
      </c>
      <c r="D1658" s="73" t="s">
        <v>237</v>
      </c>
      <c r="E1658" s="73" t="s">
        <v>279</v>
      </c>
      <c r="F1658" s="73" t="s">
        <v>280</v>
      </c>
      <c r="G1658" s="73" t="s">
        <v>35</v>
      </c>
      <c r="H1658" t="s">
        <v>37</v>
      </c>
      <c r="I1658">
        <v>1520</v>
      </c>
      <c r="J1658" s="43">
        <v>5159</v>
      </c>
      <c r="K1658" s="16">
        <v>0.34</v>
      </c>
      <c r="L1658" s="16">
        <f t="shared" si="233"/>
        <v>51.231380337636544</v>
      </c>
      <c r="M1658" s="16">
        <f t="shared" si="234"/>
        <v>1.3943243243243244</v>
      </c>
      <c r="N1658" s="44">
        <f t="shared" si="235"/>
        <v>516.80000000000007</v>
      </c>
      <c r="O1658" s="44">
        <f t="shared" si="236"/>
        <v>5675.8</v>
      </c>
      <c r="P1658" s="45">
        <f t="shared" si="239"/>
        <v>56.36345580933466</v>
      </c>
      <c r="Q1658" s="45">
        <f t="shared" si="237"/>
        <v>1.534</v>
      </c>
      <c r="S1658" s="51">
        <f t="shared" si="238"/>
        <v>0.65973823289469102</v>
      </c>
    </row>
    <row r="1659" spans="1:19" x14ac:dyDescent="0.25">
      <c r="A1659" s="72">
        <f t="shared" si="240"/>
        <v>41654</v>
      </c>
      <c r="B1659" s="73" t="s">
        <v>0</v>
      </c>
      <c r="C1659" s="73" t="s">
        <v>236</v>
      </c>
      <c r="D1659" s="73" t="s">
        <v>237</v>
      </c>
      <c r="E1659" s="73" t="s">
        <v>267</v>
      </c>
      <c r="F1659" s="73" t="s">
        <v>241</v>
      </c>
      <c r="G1659" s="73" t="s">
        <v>35</v>
      </c>
      <c r="H1659" t="s">
        <v>37</v>
      </c>
      <c r="I1659">
        <v>1583</v>
      </c>
      <c r="J1659" s="43">
        <v>6084</v>
      </c>
      <c r="K1659" s="16">
        <v>0.34</v>
      </c>
      <c r="L1659" s="16">
        <f t="shared" si="233"/>
        <v>60.417080436941411</v>
      </c>
      <c r="M1659" s="16">
        <f t="shared" si="234"/>
        <v>1.6443243243243244</v>
      </c>
      <c r="N1659" s="44">
        <f t="shared" si="235"/>
        <v>538.22</v>
      </c>
      <c r="O1659" s="44">
        <f t="shared" si="236"/>
        <v>6622.22</v>
      </c>
      <c r="P1659" s="45">
        <f t="shared" si="239"/>
        <v>65.761866931479645</v>
      </c>
      <c r="Q1659" s="45">
        <f t="shared" si="237"/>
        <v>1.7897891891891893</v>
      </c>
      <c r="S1659" s="51">
        <f t="shared" si="238"/>
        <v>-0.91747786352740501</v>
      </c>
    </row>
    <row r="1660" spans="1:19" x14ac:dyDescent="0.25">
      <c r="A1660" s="72">
        <f t="shared" si="240"/>
        <v>41654</v>
      </c>
      <c r="B1660" s="73" t="s">
        <v>0</v>
      </c>
      <c r="C1660" s="73" t="s">
        <v>358</v>
      </c>
      <c r="D1660" s="73" t="s">
        <v>235</v>
      </c>
      <c r="E1660" s="73" t="s">
        <v>279</v>
      </c>
      <c r="F1660" s="73" t="s">
        <v>280</v>
      </c>
      <c r="G1660" s="73" t="s">
        <v>35</v>
      </c>
      <c r="H1660" t="s">
        <v>36</v>
      </c>
      <c r="I1660">
        <v>1599</v>
      </c>
      <c r="J1660" s="43">
        <v>5043</v>
      </c>
      <c r="K1660" s="16">
        <v>0.35</v>
      </c>
      <c r="L1660" s="16">
        <f t="shared" si="233"/>
        <v>50.079443892750746</v>
      </c>
      <c r="M1660" s="16">
        <f t="shared" si="234"/>
        <v>1.3629729729729729</v>
      </c>
      <c r="N1660" s="44">
        <f t="shared" si="235"/>
        <v>559.65</v>
      </c>
      <c r="O1660" s="44">
        <f t="shared" si="236"/>
        <v>5602.65</v>
      </c>
      <c r="P1660" s="45">
        <f t="shared" si="239"/>
        <v>55.637040714995031</v>
      </c>
      <c r="Q1660" s="45">
        <f t="shared" si="237"/>
        <v>1.5142297297297296</v>
      </c>
      <c r="S1660" s="51">
        <f t="shared" si="238"/>
        <v>1.799546116094719</v>
      </c>
    </row>
    <row r="1661" spans="1:19" x14ac:dyDescent="0.25">
      <c r="A1661" s="72">
        <f t="shared" si="240"/>
        <v>41654</v>
      </c>
      <c r="B1661" s="73" t="s">
        <v>67</v>
      </c>
      <c r="C1661" s="73" t="s">
        <v>250</v>
      </c>
      <c r="D1661" s="73" t="s">
        <v>251</v>
      </c>
      <c r="E1661" s="73" t="s">
        <v>279</v>
      </c>
      <c r="F1661" s="73" t="s">
        <v>280</v>
      </c>
      <c r="G1661" s="73" t="s">
        <v>35</v>
      </c>
      <c r="H1661" t="s">
        <v>37</v>
      </c>
      <c r="I1661">
        <v>1851</v>
      </c>
      <c r="J1661" s="43">
        <v>5000</v>
      </c>
      <c r="K1661" s="16">
        <v>0.34</v>
      </c>
      <c r="L1661" s="16">
        <f t="shared" si="233"/>
        <v>49.652432969215489</v>
      </c>
      <c r="M1661" s="16">
        <f t="shared" si="234"/>
        <v>1.2612612612612613</v>
      </c>
      <c r="N1661" s="44">
        <f t="shared" si="235"/>
        <v>629.34</v>
      </c>
      <c r="O1661" s="44">
        <f t="shared" si="236"/>
        <v>5629.34</v>
      </c>
      <c r="P1661" s="45">
        <f t="shared" si="239"/>
        <v>55.90208540218471</v>
      </c>
      <c r="Q1661" s="45">
        <f t="shared" si="237"/>
        <v>1.4200136936936938</v>
      </c>
      <c r="S1661" s="51">
        <f t="shared" si="238"/>
        <v>2.2887752617482438</v>
      </c>
    </row>
    <row r="1662" spans="1:19" x14ac:dyDescent="0.25">
      <c r="A1662" s="72">
        <f t="shared" si="240"/>
        <v>41654</v>
      </c>
      <c r="B1662" s="73" t="s">
        <v>67</v>
      </c>
      <c r="C1662" s="73" t="s">
        <v>238</v>
      </c>
      <c r="D1662" s="73" t="s">
        <v>239</v>
      </c>
      <c r="E1662" s="73" t="s">
        <v>283</v>
      </c>
      <c r="F1662" s="73" t="s">
        <v>284</v>
      </c>
      <c r="G1662" s="73" t="s">
        <v>35</v>
      </c>
      <c r="H1662" t="s">
        <v>37</v>
      </c>
      <c r="I1662">
        <v>1695</v>
      </c>
      <c r="J1662" s="43">
        <v>4960</v>
      </c>
      <c r="K1662" s="16">
        <v>0.34</v>
      </c>
      <c r="L1662" s="16">
        <f t="shared" si="233"/>
        <v>49.255213505461768</v>
      </c>
      <c r="M1662" s="16">
        <f t="shared" si="234"/>
        <v>1.2511711711711713</v>
      </c>
      <c r="N1662" s="44">
        <f t="shared" si="235"/>
        <v>576.30000000000007</v>
      </c>
      <c r="O1662" s="44">
        <f t="shared" si="236"/>
        <v>5536.3</v>
      </c>
      <c r="P1662" s="45">
        <f t="shared" si="239"/>
        <v>54.978152929493547</v>
      </c>
      <c r="Q1662" s="45">
        <f t="shared" si="237"/>
        <v>1.3965441441441442</v>
      </c>
      <c r="S1662" s="51">
        <f t="shared" ref="S1662:S1699" si="241">((O1662/O1206)-1)*100</f>
        <v>2.4462907792231814</v>
      </c>
    </row>
    <row r="1663" spans="1:19" x14ac:dyDescent="0.25">
      <c r="A1663" s="72">
        <f t="shared" si="240"/>
        <v>41654</v>
      </c>
      <c r="B1663" s="73" t="s">
        <v>67</v>
      </c>
      <c r="C1663" s="73" t="s">
        <v>242</v>
      </c>
      <c r="D1663" s="73" t="s">
        <v>243</v>
      </c>
      <c r="E1663" s="73" t="s">
        <v>265</v>
      </c>
      <c r="F1663" s="73" t="s">
        <v>266</v>
      </c>
      <c r="G1663" s="73" t="s">
        <v>35</v>
      </c>
      <c r="H1663" t="s">
        <v>36</v>
      </c>
      <c r="I1663">
        <v>1006</v>
      </c>
      <c r="J1663" s="43">
        <v>3011</v>
      </c>
      <c r="K1663" s="16">
        <v>0.35</v>
      </c>
      <c r="L1663" s="16">
        <f t="shared" si="233"/>
        <v>29.900695134061568</v>
      </c>
      <c r="M1663" s="16">
        <f t="shared" si="234"/>
        <v>0.75953153153153152</v>
      </c>
      <c r="N1663" s="44">
        <f t="shared" si="235"/>
        <v>352.09999999999997</v>
      </c>
      <c r="O1663" s="44">
        <f t="shared" si="236"/>
        <v>3363.1</v>
      </c>
      <c r="P1663" s="45">
        <f t="shared" si="239"/>
        <v>33.397219463753721</v>
      </c>
      <c r="Q1663" s="45">
        <f t="shared" si="237"/>
        <v>0.84834954954954955</v>
      </c>
      <c r="S1663" s="51">
        <f t="shared" si="241"/>
        <v>1.2573238512166629</v>
      </c>
    </row>
    <row r="1664" spans="1:19" x14ac:dyDescent="0.25">
      <c r="A1664" s="72">
        <f t="shared" si="240"/>
        <v>41654</v>
      </c>
      <c r="B1664" s="73" t="s">
        <v>67</v>
      </c>
      <c r="C1664" s="73" t="s">
        <v>254</v>
      </c>
      <c r="D1664" s="73" t="s">
        <v>255</v>
      </c>
      <c r="E1664" s="73" t="s">
        <v>267</v>
      </c>
      <c r="F1664" s="73" t="s">
        <v>241</v>
      </c>
      <c r="G1664" s="73" t="s">
        <v>35</v>
      </c>
      <c r="H1664" t="s">
        <v>37</v>
      </c>
      <c r="I1664">
        <v>988</v>
      </c>
      <c r="J1664" s="43">
        <v>3510</v>
      </c>
      <c r="K1664" s="16">
        <v>0.34</v>
      </c>
      <c r="L1664" s="16">
        <f t="shared" si="233"/>
        <v>34.856007944389276</v>
      </c>
      <c r="M1664" s="16">
        <f t="shared" si="234"/>
        <v>0.88540540540540547</v>
      </c>
      <c r="N1664" s="44">
        <f t="shared" si="235"/>
        <v>335.92</v>
      </c>
      <c r="O1664" s="44">
        <f t="shared" si="236"/>
        <v>3845.92</v>
      </c>
      <c r="P1664" s="45">
        <f t="shared" si="239"/>
        <v>38.191857000993046</v>
      </c>
      <c r="Q1664" s="45">
        <f t="shared" si="237"/>
        <v>0.97014198198198198</v>
      </c>
      <c r="S1664" s="51">
        <f t="shared" si="241"/>
        <v>4.3544325779282911</v>
      </c>
    </row>
    <row r="1665" spans="1:20" x14ac:dyDescent="0.25">
      <c r="A1665" s="72">
        <f t="shared" si="240"/>
        <v>41654</v>
      </c>
      <c r="B1665" s="73" t="s">
        <v>67</v>
      </c>
      <c r="C1665" s="73" t="s">
        <v>246</v>
      </c>
      <c r="D1665" s="73" t="s">
        <v>247</v>
      </c>
      <c r="E1665" s="73" t="s">
        <v>240</v>
      </c>
      <c r="F1665" s="73" t="s">
        <v>241</v>
      </c>
      <c r="G1665" s="73" t="s">
        <v>35</v>
      </c>
      <c r="H1665" t="s">
        <v>36</v>
      </c>
      <c r="I1665">
        <v>787</v>
      </c>
      <c r="J1665" s="43">
        <v>3590</v>
      </c>
      <c r="K1665" s="16">
        <v>0.35</v>
      </c>
      <c r="L1665" s="16">
        <f t="shared" si="233"/>
        <v>35.650446871896719</v>
      </c>
      <c r="M1665" s="16">
        <f t="shared" si="234"/>
        <v>0.90558558558558555</v>
      </c>
      <c r="N1665" s="44">
        <f t="shared" si="235"/>
        <v>275.45</v>
      </c>
      <c r="O1665" s="44">
        <f t="shared" si="236"/>
        <v>3865.45</v>
      </c>
      <c r="P1665" s="45">
        <f t="shared" si="239"/>
        <v>38.385799404170804</v>
      </c>
      <c r="Q1665" s="45">
        <f t="shared" si="237"/>
        <v>0.9750684684684684</v>
      </c>
      <c r="S1665" s="51">
        <f t="shared" si="241"/>
        <v>1.2711786697686467</v>
      </c>
    </row>
    <row r="1666" spans="1:20" x14ac:dyDescent="0.25">
      <c r="A1666" s="72">
        <f t="shared" si="240"/>
        <v>41654</v>
      </c>
      <c r="B1666" s="73" t="s">
        <v>67</v>
      </c>
      <c r="C1666" s="73" t="s">
        <v>250</v>
      </c>
      <c r="D1666" s="73" t="s">
        <v>251</v>
      </c>
      <c r="E1666" s="73" t="s">
        <v>283</v>
      </c>
      <c r="F1666" s="73" t="s">
        <v>284</v>
      </c>
      <c r="G1666" s="73" t="s">
        <v>35</v>
      </c>
      <c r="H1666" t="s">
        <v>37</v>
      </c>
      <c r="I1666">
        <v>1836</v>
      </c>
      <c r="J1666" s="43">
        <v>5000</v>
      </c>
      <c r="K1666" s="16">
        <v>0.34</v>
      </c>
      <c r="L1666" s="16">
        <f t="shared" ref="L1666:L1729" si="242">J1666/100.7</f>
        <v>49.652432969215489</v>
      </c>
      <c r="M1666" s="16">
        <f t="shared" ref="M1666:M1729" si="243">IF(B1666="corn",J1666/(111*2000/56),J1666/(111*2000/60))</f>
        <v>1.2612612612612613</v>
      </c>
      <c r="N1666" s="44">
        <f t="shared" ref="N1666:N1729" si="244">I1666*K1666</f>
        <v>624.24</v>
      </c>
      <c r="O1666" s="44">
        <f t="shared" ref="O1666:O1729" si="245">J1666+N1666</f>
        <v>5624.24</v>
      </c>
      <c r="P1666" s="45">
        <f t="shared" si="239"/>
        <v>55.851439920556103</v>
      </c>
      <c r="Q1666" s="45">
        <f t="shared" ref="Q1666:Q1729" si="246">IF(B1666="corn",O1666/(111*2000/56),O1666/(111*2000/60))</f>
        <v>1.4187272072072072</v>
      </c>
      <c r="S1666" s="51">
        <f t="shared" si="241"/>
        <v>2.3020619606815895</v>
      </c>
    </row>
    <row r="1667" spans="1:20" x14ac:dyDescent="0.25">
      <c r="A1667" s="72">
        <f t="shared" si="240"/>
        <v>41654</v>
      </c>
      <c r="B1667" s="73" t="s">
        <v>67</v>
      </c>
      <c r="C1667" s="73" t="s">
        <v>256</v>
      </c>
      <c r="D1667" s="73" t="s">
        <v>247</v>
      </c>
      <c r="E1667" s="73" t="s">
        <v>285</v>
      </c>
      <c r="F1667" s="73" t="s">
        <v>264</v>
      </c>
      <c r="G1667" s="73" t="s">
        <v>35</v>
      </c>
      <c r="H1667" t="s">
        <v>37</v>
      </c>
      <c r="I1667">
        <v>1899</v>
      </c>
      <c r="J1667" s="43">
        <v>4400</v>
      </c>
      <c r="K1667" s="16">
        <v>0.34</v>
      </c>
      <c r="L1667" s="16">
        <f t="shared" si="242"/>
        <v>43.694141012909633</v>
      </c>
      <c r="M1667" s="16">
        <f t="shared" si="243"/>
        <v>1.1099099099099099</v>
      </c>
      <c r="N1667" s="44">
        <f t="shared" si="244"/>
        <v>645.66000000000008</v>
      </c>
      <c r="O1667" s="44">
        <f t="shared" si="245"/>
        <v>5045.66</v>
      </c>
      <c r="P1667" s="45">
        <f t="shared" si="239"/>
        <v>50.105858987090365</v>
      </c>
      <c r="Q1667" s="45">
        <f t="shared" si="246"/>
        <v>1.272779099099099</v>
      </c>
      <c r="S1667" s="51">
        <f t="shared" si="241"/>
        <v>2.520308353753431</v>
      </c>
    </row>
    <row r="1668" spans="1:20" x14ac:dyDescent="0.25">
      <c r="A1668" s="72">
        <f t="shared" si="240"/>
        <v>41654</v>
      </c>
      <c r="B1668" s="73" t="s">
        <v>18</v>
      </c>
      <c r="C1668" s="73" t="s">
        <v>238</v>
      </c>
      <c r="D1668" s="73" t="s">
        <v>239</v>
      </c>
      <c r="E1668" s="73" t="s">
        <v>283</v>
      </c>
      <c r="F1668" s="73" t="s">
        <v>284</v>
      </c>
      <c r="G1668" s="73" t="s">
        <v>35</v>
      </c>
      <c r="H1668" t="s">
        <v>37</v>
      </c>
      <c r="I1668">
        <v>1695</v>
      </c>
      <c r="J1668" s="43">
        <v>5520</v>
      </c>
      <c r="K1668" s="16">
        <v>0.34</v>
      </c>
      <c r="L1668" s="16">
        <f t="shared" si="242"/>
        <v>54.816285998013903</v>
      </c>
      <c r="M1668" s="16">
        <f t="shared" si="243"/>
        <v>1.491891891891892</v>
      </c>
      <c r="N1668" s="44">
        <f t="shared" si="244"/>
        <v>576.30000000000007</v>
      </c>
      <c r="O1668" s="44">
        <f t="shared" si="245"/>
        <v>6096.3</v>
      </c>
      <c r="P1668" s="45">
        <f t="shared" si="239"/>
        <v>60.539225422045682</v>
      </c>
      <c r="Q1668" s="45">
        <f t="shared" si="246"/>
        <v>1.6476486486486488</v>
      </c>
      <c r="S1668" s="51">
        <f t="shared" si="241"/>
        <v>2.2165959658624113</v>
      </c>
    </row>
    <row r="1669" spans="1:20" x14ac:dyDescent="0.25">
      <c r="A1669" s="72">
        <f t="shared" si="240"/>
        <v>41654</v>
      </c>
      <c r="B1669" s="73" t="s">
        <v>18</v>
      </c>
      <c r="C1669" s="73" t="s">
        <v>250</v>
      </c>
      <c r="D1669" s="73" t="s">
        <v>251</v>
      </c>
      <c r="E1669" s="73" t="s">
        <v>279</v>
      </c>
      <c r="F1669" s="73" t="s">
        <v>280</v>
      </c>
      <c r="G1669" s="73" t="s">
        <v>35</v>
      </c>
      <c r="H1669" t="s">
        <v>37</v>
      </c>
      <c r="I1669">
        <v>1851</v>
      </c>
      <c r="J1669" s="43">
        <v>5530</v>
      </c>
      <c r="K1669" s="16">
        <v>0.34</v>
      </c>
      <c r="L1669" s="16">
        <f t="shared" si="242"/>
        <v>54.915590863952332</v>
      </c>
      <c r="M1669" s="16">
        <f t="shared" si="243"/>
        <v>1.4945945945945946</v>
      </c>
      <c r="N1669" s="44">
        <f t="shared" si="244"/>
        <v>629.34</v>
      </c>
      <c r="O1669" s="44">
        <f t="shared" si="245"/>
        <v>6159.34</v>
      </c>
      <c r="P1669" s="45">
        <f t="shared" si="239"/>
        <v>61.165243296921545</v>
      </c>
      <c r="Q1669" s="45">
        <f t="shared" si="246"/>
        <v>1.6646864864864865</v>
      </c>
      <c r="S1669" s="51">
        <f t="shared" si="241"/>
        <v>2.0877186585297025</v>
      </c>
    </row>
    <row r="1670" spans="1:20" x14ac:dyDescent="0.25">
      <c r="A1670" s="72">
        <f t="shared" si="240"/>
        <v>41654</v>
      </c>
      <c r="B1670" s="73" t="s">
        <v>18</v>
      </c>
      <c r="C1670" s="73" t="s">
        <v>257</v>
      </c>
      <c r="D1670" s="73" t="s">
        <v>237</v>
      </c>
      <c r="E1670" s="73" t="s">
        <v>283</v>
      </c>
      <c r="F1670" s="73" t="s">
        <v>284</v>
      </c>
      <c r="G1670" s="73" t="s">
        <v>35</v>
      </c>
      <c r="H1670" t="s">
        <v>37</v>
      </c>
      <c r="I1670">
        <v>1507</v>
      </c>
      <c r="J1670" s="43">
        <v>5430</v>
      </c>
      <c r="K1670" s="16">
        <v>0.34</v>
      </c>
      <c r="L1670" s="16">
        <f t="shared" si="242"/>
        <v>53.922542204568025</v>
      </c>
      <c r="M1670" s="16">
        <f t="shared" si="243"/>
        <v>1.4675675675675677</v>
      </c>
      <c r="N1670" s="44">
        <f t="shared" si="244"/>
        <v>512.38</v>
      </c>
      <c r="O1670" s="44">
        <f t="shared" si="245"/>
        <v>5942.38</v>
      </c>
      <c r="P1670" s="45">
        <f t="shared" si="239"/>
        <v>59.010724925521352</v>
      </c>
      <c r="Q1670" s="45">
        <f t="shared" si="246"/>
        <v>1.6060486486486487</v>
      </c>
      <c r="S1670" s="51">
        <f t="shared" si="241"/>
        <v>2.4078612222670381</v>
      </c>
    </row>
    <row r="1671" spans="1:20" x14ac:dyDescent="0.25">
      <c r="A1671" s="72">
        <f t="shared" si="240"/>
        <v>41654</v>
      </c>
      <c r="B1671" s="73" t="s">
        <v>18</v>
      </c>
      <c r="C1671" s="73" t="s">
        <v>256</v>
      </c>
      <c r="D1671" s="73" t="s">
        <v>247</v>
      </c>
      <c r="E1671" s="73" t="s">
        <v>265</v>
      </c>
      <c r="F1671" s="73" t="s">
        <v>266</v>
      </c>
      <c r="G1671" s="73" t="s">
        <v>35</v>
      </c>
      <c r="H1671" t="s">
        <v>36</v>
      </c>
      <c r="I1671">
        <v>1160</v>
      </c>
      <c r="J1671" s="43">
        <v>4175</v>
      </c>
      <c r="K1671" s="16">
        <v>0.35</v>
      </c>
      <c r="L1671" s="16">
        <f t="shared" si="242"/>
        <v>41.459781529294936</v>
      </c>
      <c r="M1671" s="16">
        <f t="shared" si="243"/>
        <v>1.1283783783783783</v>
      </c>
      <c r="N1671" s="44">
        <f t="shared" si="244"/>
        <v>406</v>
      </c>
      <c r="O1671" s="44">
        <f t="shared" si="245"/>
        <v>4581</v>
      </c>
      <c r="P1671" s="45">
        <f t="shared" si="239"/>
        <v>45.491559086395235</v>
      </c>
      <c r="Q1671" s="45">
        <f t="shared" si="246"/>
        <v>1.238108108108108</v>
      </c>
      <c r="S1671" s="51">
        <f t="shared" si="241"/>
        <v>4.0568780665091841</v>
      </c>
    </row>
    <row r="1672" spans="1:20" x14ac:dyDescent="0.25">
      <c r="A1672" s="72">
        <f t="shared" si="240"/>
        <v>41654</v>
      </c>
      <c r="B1672" s="73" t="s">
        <v>18</v>
      </c>
      <c r="C1672" s="73" t="s">
        <v>244</v>
      </c>
      <c r="D1672" s="73" t="s">
        <v>245</v>
      </c>
      <c r="E1672" s="73" t="s">
        <v>277</v>
      </c>
      <c r="F1672" s="73" t="s">
        <v>278</v>
      </c>
      <c r="G1672" s="73" t="s">
        <v>35</v>
      </c>
      <c r="H1672" t="s">
        <v>38</v>
      </c>
      <c r="I1672">
        <v>615</v>
      </c>
      <c r="J1672" s="43">
        <v>2862</v>
      </c>
      <c r="K1672" s="16">
        <v>0.46</v>
      </c>
      <c r="L1672" s="16">
        <f t="shared" si="242"/>
        <v>28.421052631578945</v>
      </c>
      <c r="M1672" s="16">
        <f t="shared" si="243"/>
        <v>0.7735135135135135</v>
      </c>
      <c r="N1672" s="44">
        <f t="shared" si="244"/>
        <v>282.90000000000003</v>
      </c>
      <c r="O1672" s="44">
        <f t="shared" si="245"/>
        <v>3144.9</v>
      </c>
      <c r="P1672" s="45">
        <f t="shared" si="239"/>
        <v>31.230387288977159</v>
      </c>
      <c r="Q1672" s="45">
        <f t="shared" si="246"/>
        <v>0.84997297297297303</v>
      </c>
      <c r="S1672" s="51">
        <f t="shared" si="241"/>
        <v>2.6520653468901534</v>
      </c>
    </row>
    <row r="1673" spans="1:20" x14ac:dyDescent="0.25">
      <c r="A1673" s="74">
        <f t="shared" si="240"/>
        <v>41654</v>
      </c>
      <c r="B1673" s="75" t="s">
        <v>18</v>
      </c>
      <c r="C1673" s="75" t="s">
        <v>258</v>
      </c>
      <c r="D1673" s="75" t="s">
        <v>255</v>
      </c>
      <c r="E1673" s="75" t="s">
        <v>279</v>
      </c>
      <c r="F1673" s="75" t="s">
        <v>280</v>
      </c>
      <c r="G1673" s="75" t="s">
        <v>35</v>
      </c>
      <c r="H1673" s="76" t="s">
        <v>36</v>
      </c>
      <c r="I1673" s="76">
        <v>1637</v>
      </c>
      <c r="J1673" s="46">
        <v>5110</v>
      </c>
      <c r="K1673" s="78">
        <v>0.35</v>
      </c>
      <c r="L1673" s="78">
        <f t="shared" si="242"/>
        <v>50.744786494538232</v>
      </c>
      <c r="M1673" s="78">
        <f t="shared" si="243"/>
        <v>1.3810810810810812</v>
      </c>
      <c r="N1673" s="47">
        <f t="shared" si="244"/>
        <v>572.94999999999993</v>
      </c>
      <c r="O1673" s="47">
        <f t="shared" si="245"/>
        <v>5682.95</v>
      </c>
      <c r="P1673" s="48">
        <f t="shared" si="239"/>
        <v>56.434458788480633</v>
      </c>
      <c r="Q1673" s="48">
        <f t="shared" si="246"/>
        <v>1.5359324324324324</v>
      </c>
      <c r="R1673" s="76"/>
      <c r="S1673" s="53">
        <f t="shared" si="241"/>
        <v>1.5097089719796397</v>
      </c>
      <c r="T1673" s="76"/>
    </row>
    <row r="1674" spans="1:20" x14ac:dyDescent="0.25">
      <c r="A1674" s="72">
        <f t="shared" si="240"/>
        <v>41685</v>
      </c>
      <c r="B1674" s="73" t="s">
        <v>0</v>
      </c>
      <c r="C1674" s="73" t="s">
        <v>359</v>
      </c>
      <c r="D1674" s="73" t="s">
        <v>235</v>
      </c>
      <c r="E1674" s="73" t="s">
        <v>260</v>
      </c>
      <c r="F1674" s="73" t="s">
        <v>261</v>
      </c>
      <c r="G1674" s="73" t="s">
        <v>34</v>
      </c>
      <c r="H1674" t="s">
        <v>36</v>
      </c>
      <c r="I1674">
        <v>506</v>
      </c>
      <c r="J1674" s="43">
        <v>3191</v>
      </c>
      <c r="K1674" s="16">
        <v>0.36</v>
      </c>
      <c r="L1674" s="16">
        <f t="shared" si="242"/>
        <v>31.688182720953325</v>
      </c>
      <c r="M1674" s="16">
        <f t="shared" si="243"/>
        <v>0.86243243243243239</v>
      </c>
      <c r="N1674" s="44">
        <f t="shared" si="244"/>
        <v>182.16</v>
      </c>
      <c r="O1674" s="44">
        <f t="shared" si="245"/>
        <v>3373.16</v>
      </c>
      <c r="P1674" s="45">
        <f t="shared" ref="P1674:P1711" si="247">O1674/100.7</f>
        <v>33.497120158887782</v>
      </c>
      <c r="Q1674" s="45">
        <f t="shared" si="246"/>
        <v>0.91166486486486487</v>
      </c>
      <c r="R1674" s="17"/>
      <c r="S1674" s="51">
        <f t="shared" si="241"/>
        <v>1.1054228062392646</v>
      </c>
    </row>
    <row r="1675" spans="1:20" x14ac:dyDescent="0.25">
      <c r="A1675" s="72">
        <f t="shared" si="240"/>
        <v>41685</v>
      </c>
      <c r="B1675" s="73" t="s">
        <v>0</v>
      </c>
      <c r="C1675" s="73" t="s">
        <v>236</v>
      </c>
      <c r="D1675" s="73" t="s">
        <v>237</v>
      </c>
      <c r="E1675" s="73" t="s">
        <v>262</v>
      </c>
      <c r="F1675" s="73" t="s">
        <v>251</v>
      </c>
      <c r="G1675" s="73" t="s">
        <v>34</v>
      </c>
      <c r="H1675" t="s">
        <v>37</v>
      </c>
      <c r="I1675">
        <v>298</v>
      </c>
      <c r="J1675" s="43">
        <v>3596</v>
      </c>
      <c r="K1675" s="16">
        <v>0.35</v>
      </c>
      <c r="L1675" s="16">
        <f t="shared" si="242"/>
        <v>35.710029791459782</v>
      </c>
      <c r="M1675" s="16">
        <f t="shared" si="243"/>
        <v>0.97189189189189185</v>
      </c>
      <c r="N1675" s="44">
        <f t="shared" si="244"/>
        <v>104.3</v>
      </c>
      <c r="O1675" s="44">
        <f t="shared" si="245"/>
        <v>3700.3</v>
      </c>
      <c r="P1675" s="45">
        <f t="shared" si="247"/>
        <v>36.745779543197621</v>
      </c>
      <c r="Q1675" s="45">
        <f t="shared" si="246"/>
        <v>1.0000810810810812</v>
      </c>
      <c r="R1675" s="17"/>
      <c r="S1675" s="51">
        <f t="shared" si="241"/>
        <v>1.2876170872043069</v>
      </c>
    </row>
    <row r="1676" spans="1:20" x14ac:dyDescent="0.25">
      <c r="A1676" s="72">
        <f t="shared" si="240"/>
        <v>41685</v>
      </c>
      <c r="B1676" s="73" t="s">
        <v>0</v>
      </c>
      <c r="C1676" s="73" t="s">
        <v>359</v>
      </c>
      <c r="D1676" s="73" t="s">
        <v>235</v>
      </c>
      <c r="E1676" s="73" t="s">
        <v>263</v>
      </c>
      <c r="F1676" s="73" t="s">
        <v>264</v>
      </c>
      <c r="G1676" s="73" t="s">
        <v>34</v>
      </c>
      <c r="H1676" t="s">
        <v>37</v>
      </c>
      <c r="I1676">
        <v>1530</v>
      </c>
      <c r="J1676" s="43">
        <v>6244</v>
      </c>
      <c r="K1676" s="16">
        <v>0.35</v>
      </c>
      <c r="L1676" s="16">
        <f t="shared" si="242"/>
        <v>62.005958291956304</v>
      </c>
      <c r="M1676" s="16">
        <f t="shared" si="243"/>
        <v>1.6875675675675677</v>
      </c>
      <c r="N1676" s="44">
        <f t="shared" si="244"/>
        <v>535.5</v>
      </c>
      <c r="O1676" s="44">
        <f t="shared" si="245"/>
        <v>6779.5</v>
      </c>
      <c r="P1676" s="45">
        <f t="shared" si="247"/>
        <v>67.323733862959287</v>
      </c>
      <c r="Q1676" s="45">
        <f t="shared" si="246"/>
        <v>1.8322972972972973</v>
      </c>
      <c r="S1676" s="51">
        <f t="shared" si="241"/>
        <v>2.8427966808755922</v>
      </c>
    </row>
    <row r="1677" spans="1:20" x14ac:dyDescent="0.25">
      <c r="A1677" s="72">
        <f t="shared" si="240"/>
        <v>41685</v>
      </c>
      <c r="B1677" s="73" t="s">
        <v>0</v>
      </c>
      <c r="C1677" s="73" t="s">
        <v>359</v>
      </c>
      <c r="D1677" s="73" t="s">
        <v>235</v>
      </c>
      <c r="E1677" s="73" t="s">
        <v>265</v>
      </c>
      <c r="F1677" s="73" t="s">
        <v>266</v>
      </c>
      <c r="G1677" s="73" t="s">
        <v>34</v>
      </c>
      <c r="H1677" t="s">
        <v>36</v>
      </c>
      <c r="I1677">
        <v>890</v>
      </c>
      <c r="J1677" s="43">
        <v>3808</v>
      </c>
      <c r="K1677" s="16">
        <v>0.36</v>
      </c>
      <c r="L1677" s="16">
        <f t="shared" si="242"/>
        <v>37.815292949354514</v>
      </c>
      <c r="M1677" s="16">
        <f t="shared" si="243"/>
        <v>1.0291891891891891</v>
      </c>
      <c r="N1677" s="44">
        <f t="shared" si="244"/>
        <v>320.39999999999998</v>
      </c>
      <c r="O1677" s="44">
        <f t="shared" si="245"/>
        <v>4128.3999999999996</v>
      </c>
      <c r="P1677" s="45">
        <f t="shared" si="247"/>
        <v>40.997020854021841</v>
      </c>
      <c r="Q1677" s="45">
        <f t="shared" si="246"/>
        <v>1.1157837837837836</v>
      </c>
      <c r="S1677" s="51">
        <f t="shared" si="241"/>
        <v>3.6453103032737522</v>
      </c>
    </row>
    <row r="1678" spans="1:20" x14ac:dyDescent="0.25">
      <c r="A1678" s="72">
        <f t="shared" si="240"/>
        <v>41685</v>
      </c>
      <c r="B1678" s="73" t="s">
        <v>0</v>
      </c>
      <c r="C1678" s="73" t="s">
        <v>238</v>
      </c>
      <c r="D1678" s="73" t="s">
        <v>239</v>
      </c>
      <c r="E1678" s="73" t="s">
        <v>267</v>
      </c>
      <c r="F1678" s="73" t="s">
        <v>241</v>
      </c>
      <c r="G1678" s="73" t="s">
        <v>34</v>
      </c>
      <c r="H1678" t="s">
        <v>37</v>
      </c>
      <c r="I1678">
        <v>1256</v>
      </c>
      <c r="J1678" s="43">
        <v>5824</v>
      </c>
      <c r="K1678" s="16">
        <v>0.35</v>
      </c>
      <c r="L1678" s="16">
        <f t="shared" si="242"/>
        <v>57.835153922542204</v>
      </c>
      <c r="M1678" s="16">
        <f t="shared" si="243"/>
        <v>1.574054054054054</v>
      </c>
      <c r="N1678" s="44">
        <f t="shared" si="244"/>
        <v>439.59999999999997</v>
      </c>
      <c r="O1678" s="44">
        <f t="shared" si="245"/>
        <v>6263.6</v>
      </c>
      <c r="P1678" s="45">
        <f t="shared" si="247"/>
        <v>62.200595829195635</v>
      </c>
      <c r="Q1678" s="45">
        <f t="shared" si="246"/>
        <v>1.692864864864865</v>
      </c>
      <c r="S1678" s="51">
        <f t="shared" si="241"/>
        <v>3.7411473205117174</v>
      </c>
    </row>
    <row r="1679" spans="1:20" x14ac:dyDescent="0.25">
      <c r="A1679" s="72">
        <f t="shared" si="240"/>
        <v>41685</v>
      </c>
      <c r="B1679" s="73" t="s">
        <v>0</v>
      </c>
      <c r="C1679" s="73" t="s">
        <v>358</v>
      </c>
      <c r="D1679" s="73" t="s">
        <v>235</v>
      </c>
      <c r="E1679" s="73" t="s">
        <v>267</v>
      </c>
      <c r="F1679" s="73" t="s">
        <v>241</v>
      </c>
      <c r="G1679" s="73" t="s">
        <v>34</v>
      </c>
      <c r="H1679" t="s">
        <v>36</v>
      </c>
      <c r="I1679">
        <v>975</v>
      </c>
      <c r="J1679" s="43">
        <v>4076</v>
      </c>
      <c r="K1679" s="16">
        <v>0.36</v>
      </c>
      <c r="L1679" s="16">
        <f t="shared" si="242"/>
        <v>40.476663356504467</v>
      </c>
      <c r="M1679" s="16">
        <f t="shared" si="243"/>
        <v>1.1016216216216217</v>
      </c>
      <c r="N1679" s="44">
        <f t="shared" si="244"/>
        <v>351</v>
      </c>
      <c r="O1679" s="44">
        <f t="shared" si="245"/>
        <v>4427</v>
      </c>
      <c r="P1679" s="45">
        <f t="shared" si="247"/>
        <v>43.962264150943398</v>
      </c>
      <c r="Q1679" s="45">
        <f t="shared" si="246"/>
        <v>1.1964864864864866</v>
      </c>
      <c r="S1679" s="51">
        <f t="shared" si="241"/>
        <v>3.3741973146526494</v>
      </c>
    </row>
    <row r="1680" spans="1:20" x14ac:dyDescent="0.25">
      <c r="A1680" s="72">
        <f t="shared" si="240"/>
        <v>41685</v>
      </c>
      <c r="B1680" s="73" t="s">
        <v>0</v>
      </c>
      <c r="C1680" s="73" t="s">
        <v>240</v>
      </c>
      <c r="D1680" s="73" t="s">
        <v>241</v>
      </c>
      <c r="E1680" s="73" t="s">
        <v>263</v>
      </c>
      <c r="F1680" s="73" t="s">
        <v>264</v>
      </c>
      <c r="G1680" s="73" t="s">
        <v>34</v>
      </c>
      <c r="H1680" t="s">
        <v>36</v>
      </c>
      <c r="I1680">
        <v>1357</v>
      </c>
      <c r="J1680" s="43">
        <v>4275</v>
      </c>
      <c r="K1680" s="16">
        <v>0.36</v>
      </c>
      <c r="L1680" s="16">
        <f t="shared" si="242"/>
        <v>42.452830188679243</v>
      </c>
      <c r="M1680" s="16">
        <f t="shared" si="243"/>
        <v>1.1554054054054055</v>
      </c>
      <c r="N1680" s="44">
        <f t="shared" si="244"/>
        <v>488.52</v>
      </c>
      <c r="O1680" s="44">
        <f t="shared" si="245"/>
        <v>4763.5200000000004</v>
      </c>
      <c r="P1680" s="45">
        <f t="shared" si="247"/>
        <v>47.304071499503479</v>
      </c>
      <c r="Q1680" s="45">
        <f t="shared" si="246"/>
        <v>1.2874378378378379</v>
      </c>
      <c r="S1680" s="51">
        <f t="shared" si="241"/>
        <v>2.9358250173954215</v>
      </c>
    </row>
    <row r="1681" spans="1:19" x14ac:dyDescent="0.25">
      <c r="A1681" s="72">
        <f t="shared" si="240"/>
        <v>41685</v>
      </c>
      <c r="B1681" s="73" t="s">
        <v>67</v>
      </c>
      <c r="C1681" s="73" t="s">
        <v>242</v>
      </c>
      <c r="D1681" s="73" t="s">
        <v>243</v>
      </c>
      <c r="E1681" s="73" t="s">
        <v>265</v>
      </c>
      <c r="F1681" s="73" t="s">
        <v>266</v>
      </c>
      <c r="G1681" s="73" t="s">
        <v>34</v>
      </c>
      <c r="H1681" t="s">
        <v>36</v>
      </c>
      <c r="I1681">
        <v>1006</v>
      </c>
      <c r="J1681" s="43">
        <v>3192</v>
      </c>
      <c r="K1681" s="16">
        <v>0.36</v>
      </c>
      <c r="L1681" s="16">
        <f t="shared" si="242"/>
        <v>31.69811320754717</v>
      </c>
      <c r="M1681" s="16">
        <f t="shared" si="243"/>
        <v>0.80518918918918925</v>
      </c>
      <c r="N1681" s="44">
        <f t="shared" si="244"/>
        <v>362.15999999999997</v>
      </c>
      <c r="O1681" s="44">
        <f t="shared" si="245"/>
        <v>3554.16</v>
      </c>
      <c r="P1681" s="45">
        <f t="shared" si="247"/>
        <v>35.294538232373384</v>
      </c>
      <c r="Q1681" s="45">
        <f t="shared" si="246"/>
        <v>0.89654486486486484</v>
      </c>
      <c r="S1681" s="51">
        <f t="shared" si="241"/>
        <v>1.7719083235021138</v>
      </c>
    </row>
    <row r="1682" spans="1:19" x14ac:dyDescent="0.25">
      <c r="A1682" s="72">
        <f t="shared" si="240"/>
        <v>41685</v>
      </c>
      <c r="B1682" s="73" t="s">
        <v>67</v>
      </c>
      <c r="C1682" s="73" t="s">
        <v>244</v>
      </c>
      <c r="D1682" s="73" t="s">
        <v>245</v>
      </c>
      <c r="E1682" s="73" t="s">
        <v>268</v>
      </c>
      <c r="F1682" s="73" t="s">
        <v>269</v>
      </c>
      <c r="G1682" s="73" t="s">
        <v>34</v>
      </c>
      <c r="H1682" t="s">
        <v>38</v>
      </c>
      <c r="I1682">
        <v>866</v>
      </c>
      <c r="J1682" s="43">
        <v>4686</v>
      </c>
      <c r="K1682" s="16">
        <v>0.48</v>
      </c>
      <c r="L1682" s="16">
        <f t="shared" si="242"/>
        <v>46.53426017874876</v>
      </c>
      <c r="M1682" s="16">
        <f t="shared" si="243"/>
        <v>1.1820540540540541</v>
      </c>
      <c r="N1682" s="44">
        <f t="shared" si="244"/>
        <v>415.68</v>
      </c>
      <c r="O1682" s="44">
        <f t="shared" si="245"/>
        <v>5101.68</v>
      </c>
      <c r="P1682" s="45">
        <f t="shared" si="247"/>
        <v>50.662164846077459</v>
      </c>
      <c r="Q1682" s="45">
        <f t="shared" si="246"/>
        <v>1.2869102702702704</v>
      </c>
      <c r="S1682" s="51">
        <f t="shared" si="241"/>
        <v>3.2519732847601679</v>
      </c>
    </row>
    <row r="1683" spans="1:19" x14ac:dyDescent="0.25">
      <c r="A1683" s="72">
        <f t="shared" si="240"/>
        <v>41685</v>
      </c>
      <c r="B1683" s="73" t="s">
        <v>67</v>
      </c>
      <c r="C1683" s="73" t="s">
        <v>246</v>
      </c>
      <c r="D1683" s="73" t="s">
        <v>247</v>
      </c>
      <c r="E1683" s="73" t="s">
        <v>270</v>
      </c>
      <c r="F1683" s="73" t="s">
        <v>247</v>
      </c>
      <c r="G1683" s="73" t="s">
        <v>34</v>
      </c>
      <c r="H1683" t="s">
        <v>36</v>
      </c>
      <c r="I1683">
        <v>213</v>
      </c>
      <c r="J1683" s="43">
        <v>2078</v>
      </c>
      <c r="K1683" s="16">
        <v>0.36</v>
      </c>
      <c r="L1683" s="16">
        <f t="shared" si="242"/>
        <v>20.635551142005959</v>
      </c>
      <c r="M1683" s="16">
        <f t="shared" si="243"/>
        <v>0.5241801801801802</v>
      </c>
      <c r="N1683" s="44">
        <f t="shared" si="244"/>
        <v>76.679999999999993</v>
      </c>
      <c r="O1683" s="44">
        <f t="shared" si="245"/>
        <v>2154.6799999999998</v>
      </c>
      <c r="P1683" s="45">
        <f t="shared" si="247"/>
        <v>21.397020854021847</v>
      </c>
      <c r="Q1683" s="45">
        <f t="shared" si="246"/>
        <v>0.54352288288288286</v>
      </c>
      <c r="S1683" s="51">
        <f t="shared" si="241"/>
        <v>3.2459006967138437</v>
      </c>
    </row>
    <row r="1684" spans="1:19" x14ac:dyDescent="0.25">
      <c r="A1684" s="72">
        <f t="shared" si="240"/>
        <v>41685</v>
      </c>
      <c r="B1684" s="73" t="s">
        <v>67</v>
      </c>
      <c r="C1684" s="73" t="s">
        <v>248</v>
      </c>
      <c r="D1684" s="73" t="s">
        <v>249</v>
      </c>
      <c r="E1684" s="73" t="s">
        <v>271</v>
      </c>
      <c r="F1684" s="73" t="s">
        <v>272</v>
      </c>
      <c r="G1684" s="73" t="s">
        <v>34</v>
      </c>
      <c r="H1684" t="s">
        <v>38</v>
      </c>
      <c r="I1684">
        <v>650</v>
      </c>
      <c r="J1684" s="43">
        <v>4061</v>
      </c>
      <c r="K1684" s="16">
        <v>0.48</v>
      </c>
      <c r="L1684" s="16">
        <f t="shared" si="242"/>
        <v>40.327706057596821</v>
      </c>
      <c r="M1684" s="16">
        <f t="shared" si="243"/>
        <v>1.0243963963963965</v>
      </c>
      <c r="N1684" s="44">
        <f t="shared" si="244"/>
        <v>312</v>
      </c>
      <c r="O1684" s="44">
        <f t="shared" si="245"/>
        <v>4373</v>
      </c>
      <c r="P1684" s="45">
        <f t="shared" si="247"/>
        <v>43.426017874875868</v>
      </c>
      <c r="Q1684" s="45">
        <f t="shared" si="246"/>
        <v>1.1030990990990992</v>
      </c>
      <c r="S1684" s="51">
        <f t="shared" si="241"/>
        <v>3.0153121319199006</v>
      </c>
    </row>
    <row r="1685" spans="1:19" x14ac:dyDescent="0.25">
      <c r="A1685" s="72">
        <f t="shared" si="240"/>
        <v>41685</v>
      </c>
      <c r="B1685" s="73" t="s">
        <v>67</v>
      </c>
      <c r="C1685" s="73" t="s">
        <v>248</v>
      </c>
      <c r="D1685" s="73" t="s">
        <v>249</v>
      </c>
      <c r="E1685" s="73" t="s">
        <v>273</v>
      </c>
      <c r="F1685" s="73" t="s">
        <v>274</v>
      </c>
      <c r="G1685" s="73" t="s">
        <v>34</v>
      </c>
      <c r="H1685" t="s">
        <v>38</v>
      </c>
      <c r="I1685">
        <v>417</v>
      </c>
      <c r="J1685" s="43">
        <v>3469</v>
      </c>
      <c r="K1685" s="16">
        <v>0.48</v>
      </c>
      <c r="L1685" s="16">
        <f t="shared" si="242"/>
        <v>34.44885799404171</v>
      </c>
      <c r="M1685" s="16">
        <f t="shared" si="243"/>
        <v>0.87506306306306303</v>
      </c>
      <c r="N1685" s="44">
        <f t="shared" si="244"/>
        <v>200.16</v>
      </c>
      <c r="O1685" s="44">
        <f t="shared" si="245"/>
        <v>3669.16</v>
      </c>
      <c r="P1685" s="45">
        <f t="shared" si="247"/>
        <v>36.436544190665337</v>
      </c>
      <c r="Q1685" s="45">
        <f t="shared" si="246"/>
        <v>0.92555387387387389</v>
      </c>
      <c r="S1685" s="51">
        <f t="shared" si="241"/>
        <v>2.9939649122806999</v>
      </c>
    </row>
    <row r="1686" spans="1:19" x14ac:dyDescent="0.25">
      <c r="A1686" s="72">
        <f t="shared" si="240"/>
        <v>41685</v>
      </c>
      <c r="B1686" s="73" t="s">
        <v>67</v>
      </c>
      <c r="C1686" s="73" t="s">
        <v>246</v>
      </c>
      <c r="D1686" s="73" t="s">
        <v>247</v>
      </c>
      <c r="E1686" s="73" t="s">
        <v>275</v>
      </c>
      <c r="F1686" s="73" t="s">
        <v>276</v>
      </c>
      <c r="G1686" s="73" t="s">
        <v>34</v>
      </c>
      <c r="H1686" t="s">
        <v>36</v>
      </c>
      <c r="I1686">
        <v>626</v>
      </c>
      <c r="J1686" s="43">
        <v>3218</v>
      </c>
      <c r="K1686" s="16">
        <v>0.36</v>
      </c>
      <c r="L1686" s="16">
        <f t="shared" si="242"/>
        <v>31.95630585898709</v>
      </c>
      <c r="M1686" s="16">
        <f t="shared" si="243"/>
        <v>0.81174774774774772</v>
      </c>
      <c r="N1686" s="44">
        <f t="shared" si="244"/>
        <v>225.35999999999999</v>
      </c>
      <c r="O1686" s="44">
        <f t="shared" si="245"/>
        <v>3443.36</v>
      </c>
      <c r="P1686" s="45">
        <f t="shared" si="247"/>
        <v>34.194240317775574</v>
      </c>
      <c r="Q1686" s="45">
        <f t="shared" si="246"/>
        <v>0.86859531531531531</v>
      </c>
      <c r="S1686" s="51">
        <f t="shared" si="241"/>
        <v>1.5177423729613171</v>
      </c>
    </row>
    <row r="1687" spans="1:19" x14ac:dyDescent="0.25">
      <c r="A1687" s="72">
        <f t="shared" si="240"/>
        <v>41685</v>
      </c>
      <c r="B1687" s="73" t="s">
        <v>67</v>
      </c>
      <c r="C1687" s="73" t="s">
        <v>246</v>
      </c>
      <c r="D1687" s="73" t="s">
        <v>247</v>
      </c>
      <c r="E1687" s="73" t="s">
        <v>263</v>
      </c>
      <c r="F1687" s="73" t="s">
        <v>264</v>
      </c>
      <c r="G1687" s="73" t="s">
        <v>34</v>
      </c>
      <c r="H1687" t="s">
        <v>36</v>
      </c>
      <c r="I1687">
        <v>1823</v>
      </c>
      <c r="J1687" s="43">
        <v>5215</v>
      </c>
      <c r="K1687" s="16">
        <v>0.36</v>
      </c>
      <c r="L1687" s="16">
        <f t="shared" si="242"/>
        <v>51.787487586891757</v>
      </c>
      <c r="M1687" s="16">
        <f t="shared" si="243"/>
        <v>1.3154954954954956</v>
      </c>
      <c r="N1687" s="44">
        <f t="shared" si="244"/>
        <v>656.28</v>
      </c>
      <c r="O1687" s="44">
        <f t="shared" si="245"/>
        <v>5871.28</v>
      </c>
      <c r="P1687" s="45">
        <f t="shared" si="247"/>
        <v>58.304667328699104</v>
      </c>
      <c r="Q1687" s="45">
        <f t="shared" si="246"/>
        <v>1.4810436036036037</v>
      </c>
      <c r="S1687" s="51">
        <f t="shared" si="241"/>
        <v>1.9719542737254514</v>
      </c>
    </row>
    <row r="1688" spans="1:19" x14ac:dyDescent="0.25">
      <c r="A1688" s="72">
        <f t="shared" si="240"/>
        <v>41685</v>
      </c>
      <c r="B1688" s="73" t="s">
        <v>18</v>
      </c>
      <c r="C1688" s="73" t="s">
        <v>250</v>
      </c>
      <c r="D1688" s="73" t="s">
        <v>251</v>
      </c>
      <c r="E1688" s="73" t="s">
        <v>265</v>
      </c>
      <c r="F1688" s="73" t="s">
        <v>266</v>
      </c>
      <c r="G1688" s="73" t="s">
        <v>34</v>
      </c>
      <c r="H1688" t="s">
        <v>39</v>
      </c>
      <c r="I1688">
        <v>1295</v>
      </c>
      <c r="J1688" s="43">
        <v>3624</v>
      </c>
      <c r="K1688" s="16">
        <v>0.30480000000000002</v>
      </c>
      <c r="L1688" s="16">
        <f t="shared" si="242"/>
        <v>35.988083416087385</v>
      </c>
      <c r="M1688" s="16">
        <f t="shared" si="243"/>
        <v>0.97945945945945945</v>
      </c>
      <c r="N1688" s="44">
        <f t="shared" si="244"/>
        <v>394.71600000000001</v>
      </c>
      <c r="O1688" s="44">
        <f t="shared" si="245"/>
        <v>4018.7159999999999</v>
      </c>
      <c r="P1688" s="45">
        <f t="shared" si="247"/>
        <v>39.90780536246276</v>
      </c>
      <c r="Q1688" s="45">
        <f t="shared" si="246"/>
        <v>1.0861394594594593</v>
      </c>
      <c r="S1688" s="51">
        <f t="shared" si="241"/>
        <v>-1.4051555573001862</v>
      </c>
    </row>
    <row r="1689" spans="1:19" x14ac:dyDescent="0.25">
      <c r="A1689" s="72">
        <f t="shared" si="240"/>
        <v>41685</v>
      </c>
      <c r="B1689" s="73" t="s">
        <v>18</v>
      </c>
      <c r="C1689" s="73" t="s">
        <v>244</v>
      </c>
      <c r="D1689" s="73" t="s">
        <v>245</v>
      </c>
      <c r="E1689" s="73" t="s">
        <v>277</v>
      </c>
      <c r="F1689" s="73" t="s">
        <v>278</v>
      </c>
      <c r="G1689" s="73" t="s">
        <v>34</v>
      </c>
      <c r="H1689" t="s">
        <v>38</v>
      </c>
      <c r="I1689">
        <v>615</v>
      </c>
      <c r="J1689" s="43">
        <v>3687</v>
      </c>
      <c r="K1689" s="16">
        <v>0.48</v>
      </c>
      <c r="L1689" s="16">
        <f t="shared" si="242"/>
        <v>36.613704071499505</v>
      </c>
      <c r="M1689" s="16">
        <f t="shared" si="243"/>
        <v>0.99648648648648652</v>
      </c>
      <c r="N1689" s="44">
        <f t="shared" si="244"/>
        <v>295.2</v>
      </c>
      <c r="O1689" s="44">
        <f t="shared" si="245"/>
        <v>3982.2</v>
      </c>
      <c r="P1689" s="45">
        <f t="shared" si="247"/>
        <v>39.545183714001986</v>
      </c>
      <c r="Q1689" s="45">
        <f t="shared" si="246"/>
        <v>1.0762702702702702</v>
      </c>
      <c r="S1689" s="51">
        <f t="shared" si="241"/>
        <v>2.5679330328396643</v>
      </c>
    </row>
    <row r="1690" spans="1:19" x14ac:dyDescent="0.25">
      <c r="A1690" s="72">
        <f t="shared" si="240"/>
        <v>41685</v>
      </c>
      <c r="B1690" s="73" t="s">
        <v>18</v>
      </c>
      <c r="C1690" s="73" t="s">
        <v>248</v>
      </c>
      <c r="D1690" s="73" t="s">
        <v>249</v>
      </c>
      <c r="E1690" s="73" t="s">
        <v>268</v>
      </c>
      <c r="F1690" s="73" t="s">
        <v>269</v>
      </c>
      <c r="G1690" s="73" t="s">
        <v>34</v>
      </c>
      <c r="H1690" t="s">
        <v>38</v>
      </c>
      <c r="I1690">
        <v>872</v>
      </c>
      <c r="J1690" s="43">
        <v>4756</v>
      </c>
      <c r="K1690" s="16">
        <v>0.48</v>
      </c>
      <c r="L1690" s="16">
        <f t="shared" si="242"/>
        <v>47.229394240317774</v>
      </c>
      <c r="M1690" s="16">
        <f t="shared" si="243"/>
        <v>1.2854054054054054</v>
      </c>
      <c r="N1690" s="44">
        <f t="shared" si="244"/>
        <v>418.56</v>
      </c>
      <c r="O1690" s="44">
        <f t="shared" si="245"/>
        <v>5174.5600000000004</v>
      </c>
      <c r="P1690" s="45">
        <f t="shared" si="247"/>
        <v>51.385898709036745</v>
      </c>
      <c r="Q1690" s="45">
        <f t="shared" si="246"/>
        <v>1.3985297297297299</v>
      </c>
      <c r="S1690" s="51">
        <f t="shared" si="241"/>
        <v>3.2022337455125838</v>
      </c>
    </row>
    <row r="1691" spans="1:19" x14ac:dyDescent="0.25">
      <c r="A1691" s="72">
        <f t="shared" si="240"/>
        <v>41685</v>
      </c>
      <c r="B1691" s="73" t="s">
        <v>18</v>
      </c>
      <c r="C1691" s="73" t="s">
        <v>248</v>
      </c>
      <c r="D1691" s="73" t="s">
        <v>249</v>
      </c>
      <c r="E1691" s="73" t="s">
        <v>277</v>
      </c>
      <c r="F1691" s="73" t="s">
        <v>278</v>
      </c>
      <c r="G1691" s="73" t="s">
        <v>34</v>
      </c>
      <c r="H1691" t="s">
        <v>38</v>
      </c>
      <c r="I1691">
        <v>417</v>
      </c>
      <c r="J1691" s="43">
        <v>3379</v>
      </c>
      <c r="K1691" s="16">
        <v>0.48</v>
      </c>
      <c r="L1691" s="16">
        <f t="shared" si="242"/>
        <v>33.555114200595831</v>
      </c>
      <c r="M1691" s="16">
        <f t="shared" si="243"/>
        <v>0.91324324324324324</v>
      </c>
      <c r="N1691" s="44">
        <f t="shared" si="244"/>
        <v>200.16</v>
      </c>
      <c r="O1691" s="44">
        <f t="shared" si="245"/>
        <v>3579.16</v>
      </c>
      <c r="P1691" s="45">
        <f t="shared" si="247"/>
        <v>35.542800397219459</v>
      </c>
      <c r="Q1691" s="45">
        <f t="shared" si="246"/>
        <v>0.96734054054054053</v>
      </c>
      <c r="S1691" s="51">
        <f t="shared" si="241"/>
        <v>2.9825924327434805</v>
      </c>
    </row>
    <row r="1692" spans="1:19" x14ac:dyDescent="0.25">
      <c r="A1692" s="72">
        <f t="shared" si="240"/>
        <v>41685</v>
      </c>
      <c r="B1692" s="73" t="s">
        <v>18</v>
      </c>
      <c r="C1692" s="73" t="s">
        <v>242</v>
      </c>
      <c r="D1692" s="73" t="s">
        <v>243</v>
      </c>
      <c r="E1692" s="73" t="s">
        <v>265</v>
      </c>
      <c r="F1692" s="73" t="s">
        <v>266</v>
      </c>
      <c r="G1692" s="73" t="s">
        <v>34</v>
      </c>
      <c r="H1692" t="s">
        <v>36</v>
      </c>
      <c r="I1692">
        <v>1006</v>
      </c>
      <c r="J1692" s="43">
        <v>3748</v>
      </c>
      <c r="K1692" s="16">
        <v>0.36</v>
      </c>
      <c r="L1692" s="16">
        <f t="shared" si="242"/>
        <v>37.219463753723929</v>
      </c>
      <c r="M1692" s="16">
        <f t="shared" si="243"/>
        <v>1.0129729729729731</v>
      </c>
      <c r="N1692" s="44">
        <f t="shared" si="244"/>
        <v>362.15999999999997</v>
      </c>
      <c r="O1692" s="44">
        <f t="shared" si="245"/>
        <v>4110.16</v>
      </c>
      <c r="P1692" s="45">
        <f t="shared" si="247"/>
        <v>40.815888778550146</v>
      </c>
      <c r="Q1692" s="45">
        <f t="shared" si="246"/>
        <v>1.1108540540540539</v>
      </c>
      <c r="S1692" s="51">
        <f t="shared" si="241"/>
        <v>3.2371498613511074</v>
      </c>
    </row>
    <row r="1693" spans="1:19" x14ac:dyDescent="0.25">
      <c r="A1693" s="72">
        <f t="shared" si="240"/>
        <v>41685</v>
      </c>
      <c r="B1693" s="73" t="s">
        <v>0</v>
      </c>
      <c r="C1693" s="73" t="s">
        <v>252</v>
      </c>
      <c r="D1693" s="73" t="s">
        <v>117</v>
      </c>
      <c r="E1693" s="73" t="s">
        <v>279</v>
      </c>
      <c r="F1693" s="73" t="s">
        <v>280</v>
      </c>
      <c r="G1693" s="73" t="s">
        <v>35</v>
      </c>
      <c r="H1693" t="s">
        <v>37</v>
      </c>
      <c r="I1693">
        <v>880</v>
      </c>
      <c r="J1693" s="43">
        <v>3678</v>
      </c>
      <c r="K1693" s="16">
        <v>0.35</v>
      </c>
      <c r="L1693" s="16">
        <f t="shared" si="242"/>
        <v>36.524329692154915</v>
      </c>
      <c r="M1693" s="16">
        <f t="shared" si="243"/>
        <v>0.994054054054054</v>
      </c>
      <c r="N1693" s="44">
        <f t="shared" si="244"/>
        <v>308</v>
      </c>
      <c r="O1693" s="44">
        <f t="shared" si="245"/>
        <v>3986</v>
      </c>
      <c r="P1693" s="45">
        <f t="shared" si="247"/>
        <v>39.582919563058589</v>
      </c>
      <c r="Q1693" s="45">
        <f t="shared" si="246"/>
        <v>1.0772972972972974</v>
      </c>
      <c r="S1693" s="51">
        <f t="shared" si="241"/>
        <v>2.0585825481360231</v>
      </c>
    </row>
    <row r="1694" spans="1:19" x14ac:dyDescent="0.25">
      <c r="A1694" s="72">
        <f t="shared" si="240"/>
        <v>41685</v>
      </c>
      <c r="B1694" s="73" t="s">
        <v>0</v>
      </c>
      <c r="C1694" s="73" t="s">
        <v>359</v>
      </c>
      <c r="D1694" s="73" t="s">
        <v>235</v>
      </c>
      <c r="E1694" s="73" t="s">
        <v>267</v>
      </c>
      <c r="F1694" s="73" t="s">
        <v>241</v>
      </c>
      <c r="G1694" s="73" t="s">
        <v>35</v>
      </c>
      <c r="H1694" t="s">
        <v>37</v>
      </c>
      <c r="I1694">
        <v>685</v>
      </c>
      <c r="J1694" s="43">
        <v>3798</v>
      </c>
      <c r="K1694" s="16">
        <v>0.35</v>
      </c>
      <c r="L1694" s="16">
        <f t="shared" si="242"/>
        <v>37.715988083416086</v>
      </c>
      <c r="M1694" s="16">
        <f t="shared" si="243"/>
        <v>1.0264864864864864</v>
      </c>
      <c r="N1694" s="44">
        <f t="shared" si="244"/>
        <v>239.74999999999997</v>
      </c>
      <c r="O1694" s="44">
        <f t="shared" si="245"/>
        <v>4037.75</v>
      </c>
      <c r="P1694" s="45">
        <f t="shared" si="247"/>
        <v>40.096822244289967</v>
      </c>
      <c r="Q1694" s="45">
        <f t="shared" si="246"/>
        <v>1.0912837837837839</v>
      </c>
      <c r="S1694" s="51">
        <f t="shared" si="241"/>
        <v>3.8662876692947767</v>
      </c>
    </row>
    <row r="1695" spans="1:19" x14ac:dyDescent="0.25">
      <c r="A1695" s="72">
        <f t="shared" si="240"/>
        <v>41685</v>
      </c>
      <c r="B1695" s="73" t="s">
        <v>0</v>
      </c>
      <c r="C1695" s="73" t="s">
        <v>253</v>
      </c>
      <c r="D1695" s="73" t="s">
        <v>243</v>
      </c>
      <c r="E1695" s="73" t="s">
        <v>281</v>
      </c>
      <c r="F1695" s="73" t="s">
        <v>282</v>
      </c>
      <c r="G1695" s="73" t="s">
        <v>35</v>
      </c>
      <c r="H1695" t="s">
        <v>38</v>
      </c>
      <c r="I1695">
        <v>812</v>
      </c>
      <c r="J1695" s="43">
        <v>3950</v>
      </c>
      <c r="K1695" s="16">
        <v>0.48</v>
      </c>
      <c r="L1695" s="16">
        <f t="shared" si="242"/>
        <v>39.22542204568024</v>
      </c>
      <c r="M1695" s="16">
        <f t="shared" si="243"/>
        <v>1.0675675675675675</v>
      </c>
      <c r="N1695" s="44">
        <f t="shared" si="244"/>
        <v>389.76</v>
      </c>
      <c r="O1695" s="44">
        <f t="shared" si="245"/>
        <v>4339.76</v>
      </c>
      <c r="P1695" s="45">
        <f t="shared" si="247"/>
        <v>43.095928500496527</v>
      </c>
      <c r="Q1695" s="45">
        <f t="shared" si="246"/>
        <v>1.1729081081081081</v>
      </c>
      <c r="S1695" s="51">
        <f t="shared" si="241"/>
        <v>3.8965764903040601</v>
      </c>
    </row>
    <row r="1696" spans="1:19" x14ac:dyDescent="0.25">
      <c r="A1696" s="72">
        <f t="shared" si="240"/>
        <v>41685</v>
      </c>
      <c r="B1696" s="73" t="s">
        <v>0</v>
      </c>
      <c r="C1696" s="73" t="s">
        <v>236</v>
      </c>
      <c r="D1696" s="73" t="s">
        <v>237</v>
      </c>
      <c r="E1696" s="73" t="s">
        <v>279</v>
      </c>
      <c r="F1696" s="73" t="s">
        <v>280</v>
      </c>
      <c r="G1696" s="73" t="s">
        <v>35</v>
      </c>
      <c r="H1696" t="s">
        <v>37</v>
      </c>
      <c r="I1696">
        <v>1520</v>
      </c>
      <c r="J1696" s="43">
        <v>5159</v>
      </c>
      <c r="K1696" s="16">
        <v>0.35</v>
      </c>
      <c r="L1696" s="16">
        <f t="shared" si="242"/>
        <v>51.231380337636544</v>
      </c>
      <c r="M1696" s="16">
        <f t="shared" si="243"/>
        <v>1.3943243243243244</v>
      </c>
      <c r="N1696" s="44">
        <f t="shared" si="244"/>
        <v>532</v>
      </c>
      <c r="O1696" s="44">
        <f t="shared" si="245"/>
        <v>5691</v>
      </c>
      <c r="P1696" s="45">
        <f t="shared" si="247"/>
        <v>56.51439920556107</v>
      </c>
      <c r="Q1696" s="45">
        <f t="shared" si="246"/>
        <v>1.5381081081081081</v>
      </c>
      <c r="S1696" s="51">
        <f t="shared" si="241"/>
        <v>1.2021197140519968</v>
      </c>
    </row>
    <row r="1697" spans="1:20" x14ac:dyDescent="0.25">
      <c r="A1697" s="72">
        <f t="shared" si="240"/>
        <v>41685</v>
      </c>
      <c r="B1697" s="73" t="s">
        <v>0</v>
      </c>
      <c r="C1697" s="73" t="s">
        <v>236</v>
      </c>
      <c r="D1697" s="73" t="s">
        <v>237</v>
      </c>
      <c r="E1697" s="73" t="s">
        <v>267</v>
      </c>
      <c r="F1697" s="73" t="s">
        <v>241</v>
      </c>
      <c r="G1697" s="73" t="s">
        <v>35</v>
      </c>
      <c r="H1697" t="s">
        <v>37</v>
      </c>
      <c r="I1697">
        <v>1583</v>
      </c>
      <c r="J1697" s="43">
        <v>6084</v>
      </c>
      <c r="K1697" s="16">
        <v>0.35</v>
      </c>
      <c r="L1697" s="16">
        <f t="shared" si="242"/>
        <v>60.417080436941411</v>
      </c>
      <c r="M1697" s="16">
        <f t="shared" si="243"/>
        <v>1.6443243243243244</v>
      </c>
      <c r="N1697" s="44">
        <f t="shared" si="244"/>
        <v>554.04999999999995</v>
      </c>
      <c r="O1697" s="44">
        <f t="shared" si="245"/>
        <v>6638.05</v>
      </c>
      <c r="P1697" s="45">
        <f t="shared" si="247"/>
        <v>65.919066534260182</v>
      </c>
      <c r="Q1697" s="45">
        <f t="shared" si="246"/>
        <v>1.7940675675675677</v>
      </c>
      <c r="S1697" s="51">
        <f t="shared" si="241"/>
        <v>-0.44483038404489195</v>
      </c>
    </row>
    <row r="1698" spans="1:20" x14ac:dyDescent="0.25">
      <c r="A1698" s="72">
        <f t="shared" si="240"/>
        <v>41685</v>
      </c>
      <c r="B1698" s="73" t="s">
        <v>0</v>
      </c>
      <c r="C1698" s="73" t="s">
        <v>358</v>
      </c>
      <c r="D1698" s="73" t="s">
        <v>235</v>
      </c>
      <c r="E1698" s="73" t="s">
        <v>279</v>
      </c>
      <c r="F1698" s="73" t="s">
        <v>280</v>
      </c>
      <c r="G1698" s="73" t="s">
        <v>35</v>
      </c>
      <c r="H1698" t="s">
        <v>36</v>
      </c>
      <c r="I1698">
        <v>1599</v>
      </c>
      <c r="J1698" s="43">
        <v>5043</v>
      </c>
      <c r="K1698" s="16">
        <v>0.36</v>
      </c>
      <c r="L1698" s="16">
        <f t="shared" si="242"/>
        <v>50.079443892750746</v>
      </c>
      <c r="M1698" s="16">
        <f t="shared" si="243"/>
        <v>1.3629729729729729</v>
      </c>
      <c r="N1698" s="44">
        <f t="shared" si="244"/>
        <v>575.64</v>
      </c>
      <c r="O1698" s="44">
        <f t="shared" si="245"/>
        <v>5618.64</v>
      </c>
      <c r="P1698" s="45">
        <f t="shared" si="247"/>
        <v>55.795829195630589</v>
      </c>
      <c r="Q1698" s="45">
        <f t="shared" si="246"/>
        <v>1.5185513513513513</v>
      </c>
      <c r="S1698" s="51">
        <f t="shared" si="241"/>
        <v>2.3875559896640253</v>
      </c>
    </row>
    <row r="1699" spans="1:20" x14ac:dyDescent="0.25">
      <c r="A1699" s="72">
        <f t="shared" si="240"/>
        <v>41685</v>
      </c>
      <c r="B1699" s="73" t="s">
        <v>67</v>
      </c>
      <c r="C1699" s="73" t="s">
        <v>250</v>
      </c>
      <c r="D1699" s="73" t="s">
        <v>251</v>
      </c>
      <c r="E1699" s="73" t="s">
        <v>279</v>
      </c>
      <c r="F1699" s="73" t="s">
        <v>280</v>
      </c>
      <c r="G1699" s="73" t="s">
        <v>35</v>
      </c>
      <c r="H1699" t="s">
        <v>37</v>
      </c>
      <c r="I1699">
        <v>1851</v>
      </c>
      <c r="J1699" s="43">
        <v>5000</v>
      </c>
      <c r="K1699" s="16">
        <v>0.35</v>
      </c>
      <c r="L1699" s="16">
        <f t="shared" si="242"/>
        <v>49.652432969215489</v>
      </c>
      <c r="M1699" s="16">
        <f t="shared" si="243"/>
        <v>1.2612612612612613</v>
      </c>
      <c r="N1699" s="44">
        <f t="shared" si="244"/>
        <v>647.84999999999991</v>
      </c>
      <c r="O1699" s="44">
        <f t="shared" si="245"/>
        <v>5647.85</v>
      </c>
      <c r="P1699" s="45">
        <f t="shared" si="247"/>
        <v>56.085898709036748</v>
      </c>
      <c r="Q1699" s="45">
        <f t="shared" si="246"/>
        <v>1.424682882882883</v>
      </c>
      <c r="S1699" s="51">
        <f t="shared" si="241"/>
        <v>2.9714469075839522</v>
      </c>
    </row>
    <row r="1700" spans="1:20" x14ac:dyDescent="0.25">
      <c r="A1700" s="72">
        <f t="shared" si="240"/>
        <v>41685</v>
      </c>
      <c r="B1700" s="73" t="s">
        <v>67</v>
      </c>
      <c r="C1700" s="73" t="s">
        <v>238</v>
      </c>
      <c r="D1700" s="73" t="s">
        <v>239</v>
      </c>
      <c r="E1700" s="73" t="s">
        <v>283</v>
      </c>
      <c r="F1700" s="73" t="s">
        <v>284</v>
      </c>
      <c r="G1700" s="73" t="s">
        <v>35</v>
      </c>
      <c r="H1700" t="s">
        <v>37</v>
      </c>
      <c r="I1700">
        <v>1695</v>
      </c>
      <c r="J1700" s="43">
        <v>4960</v>
      </c>
      <c r="K1700" s="16">
        <v>0.35</v>
      </c>
      <c r="L1700" s="16">
        <f t="shared" si="242"/>
        <v>49.255213505461768</v>
      </c>
      <c r="M1700" s="16">
        <f t="shared" si="243"/>
        <v>1.2511711711711713</v>
      </c>
      <c r="N1700" s="44">
        <f t="shared" si="244"/>
        <v>593.25</v>
      </c>
      <c r="O1700" s="44">
        <f t="shared" si="245"/>
        <v>5553.25</v>
      </c>
      <c r="P1700" s="45">
        <f t="shared" si="247"/>
        <v>55.146474677259185</v>
      </c>
      <c r="Q1700" s="45">
        <f t="shared" si="246"/>
        <v>1.4008198198198198</v>
      </c>
      <c r="S1700" s="51">
        <f t="shared" ref="S1700:S1749" si="248">((O1700/O1244)-1)*100</f>
        <v>3.0832629497972164</v>
      </c>
    </row>
    <row r="1701" spans="1:20" x14ac:dyDescent="0.25">
      <c r="A1701" s="72">
        <f t="shared" si="240"/>
        <v>41685</v>
      </c>
      <c r="B1701" s="73" t="s">
        <v>67</v>
      </c>
      <c r="C1701" s="73" t="s">
        <v>242</v>
      </c>
      <c r="D1701" s="73" t="s">
        <v>243</v>
      </c>
      <c r="E1701" s="73" t="s">
        <v>265</v>
      </c>
      <c r="F1701" s="73" t="s">
        <v>266</v>
      </c>
      <c r="G1701" s="73" t="s">
        <v>35</v>
      </c>
      <c r="H1701" t="s">
        <v>36</v>
      </c>
      <c r="I1701">
        <v>1006</v>
      </c>
      <c r="J1701" s="43">
        <v>3011</v>
      </c>
      <c r="K1701" s="16">
        <v>0.36</v>
      </c>
      <c r="L1701" s="16">
        <f t="shared" si="242"/>
        <v>29.900695134061568</v>
      </c>
      <c r="M1701" s="16">
        <f t="shared" si="243"/>
        <v>0.75953153153153152</v>
      </c>
      <c r="N1701" s="44">
        <f t="shared" si="244"/>
        <v>362.15999999999997</v>
      </c>
      <c r="O1701" s="44">
        <f t="shared" si="245"/>
        <v>3373.16</v>
      </c>
      <c r="P1701" s="45">
        <f t="shared" si="247"/>
        <v>33.497120158887782</v>
      </c>
      <c r="Q1701" s="45">
        <f t="shared" si="246"/>
        <v>0.85088720720720723</v>
      </c>
      <c r="S1701" s="51">
        <f t="shared" si="248"/>
        <v>1.8687637409098512</v>
      </c>
    </row>
    <row r="1702" spans="1:20" x14ac:dyDescent="0.25">
      <c r="A1702" s="72">
        <f t="shared" si="240"/>
        <v>41685</v>
      </c>
      <c r="B1702" s="73" t="s">
        <v>67</v>
      </c>
      <c r="C1702" s="73" t="s">
        <v>254</v>
      </c>
      <c r="D1702" s="73" t="s">
        <v>255</v>
      </c>
      <c r="E1702" s="73" t="s">
        <v>267</v>
      </c>
      <c r="F1702" s="73" t="s">
        <v>241</v>
      </c>
      <c r="G1702" s="73" t="s">
        <v>35</v>
      </c>
      <c r="H1702" t="s">
        <v>37</v>
      </c>
      <c r="I1702">
        <v>988</v>
      </c>
      <c r="J1702" s="43">
        <v>3510</v>
      </c>
      <c r="K1702" s="16">
        <v>0.35</v>
      </c>
      <c r="L1702" s="16">
        <f t="shared" si="242"/>
        <v>34.856007944389276</v>
      </c>
      <c r="M1702" s="16">
        <f t="shared" si="243"/>
        <v>0.88540540540540547</v>
      </c>
      <c r="N1702" s="44">
        <f t="shared" si="244"/>
        <v>345.79999999999995</v>
      </c>
      <c r="O1702" s="44">
        <f t="shared" si="245"/>
        <v>3855.8</v>
      </c>
      <c r="P1702" s="45">
        <f t="shared" si="247"/>
        <v>38.289970208540218</v>
      </c>
      <c r="Q1702" s="45">
        <f t="shared" si="246"/>
        <v>0.97263423423423434</v>
      </c>
      <c r="S1702" s="51">
        <f t="shared" si="248"/>
        <v>4.9037425589570027</v>
      </c>
    </row>
    <row r="1703" spans="1:20" x14ac:dyDescent="0.25">
      <c r="A1703" s="72">
        <f t="shared" si="240"/>
        <v>41685</v>
      </c>
      <c r="B1703" s="73" t="s">
        <v>67</v>
      </c>
      <c r="C1703" s="73" t="s">
        <v>246</v>
      </c>
      <c r="D1703" s="73" t="s">
        <v>247</v>
      </c>
      <c r="E1703" s="73" t="s">
        <v>240</v>
      </c>
      <c r="F1703" s="73" t="s">
        <v>241</v>
      </c>
      <c r="G1703" s="73" t="s">
        <v>35</v>
      </c>
      <c r="H1703" t="s">
        <v>36</v>
      </c>
      <c r="I1703">
        <v>787</v>
      </c>
      <c r="J1703" s="43">
        <v>3590</v>
      </c>
      <c r="K1703" s="16">
        <v>0.36</v>
      </c>
      <c r="L1703" s="16">
        <f t="shared" si="242"/>
        <v>35.650446871896719</v>
      </c>
      <c r="M1703" s="16">
        <f t="shared" si="243"/>
        <v>0.90558558558558555</v>
      </c>
      <c r="N1703" s="44">
        <f t="shared" si="244"/>
        <v>283.32</v>
      </c>
      <c r="O1703" s="44">
        <f t="shared" si="245"/>
        <v>3873.32</v>
      </c>
      <c r="P1703" s="45">
        <f t="shared" si="247"/>
        <v>38.463952333664352</v>
      </c>
      <c r="Q1703" s="45">
        <f t="shared" si="246"/>
        <v>0.97705369369369377</v>
      </c>
      <c r="S1703" s="51">
        <f t="shared" si="248"/>
        <v>1.687030395950706</v>
      </c>
    </row>
    <row r="1704" spans="1:20" x14ac:dyDescent="0.25">
      <c r="A1704" s="72">
        <f t="shared" si="240"/>
        <v>41685</v>
      </c>
      <c r="B1704" s="73" t="s">
        <v>67</v>
      </c>
      <c r="C1704" s="73" t="s">
        <v>250</v>
      </c>
      <c r="D1704" s="73" t="s">
        <v>251</v>
      </c>
      <c r="E1704" s="73" t="s">
        <v>283</v>
      </c>
      <c r="F1704" s="73" t="s">
        <v>284</v>
      </c>
      <c r="G1704" s="73" t="s">
        <v>35</v>
      </c>
      <c r="H1704" t="s">
        <v>37</v>
      </c>
      <c r="I1704">
        <v>1836</v>
      </c>
      <c r="J1704" s="43">
        <v>5000</v>
      </c>
      <c r="K1704" s="16">
        <v>0.35</v>
      </c>
      <c r="L1704" s="16">
        <f t="shared" si="242"/>
        <v>49.652432969215489</v>
      </c>
      <c r="M1704" s="16">
        <f t="shared" si="243"/>
        <v>1.2612612612612613</v>
      </c>
      <c r="N1704" s="44">
        <f t="shared" si="244"/>
        <v>642.59999999999991</v>
      </c>
      <c r="O1704" s="44">
        <f t="shared" si="245"/>
        <v>5642.6</v>
      </c>
      <c r="P1704" s="45">
        <f t="shared" si="247"/>
        <v>56.033763654419069</v>
      </c>
      <c r="Q1704" s="45">
        <f t="shared" si="246"/>
        <v>1.4233585585585586</v>
      </c>
      <c r="S1704" s="51">
        <f t="shared" si="248"/>
        <v>2.9799318163567845</v>
      </c>
    </row>
    <row r="1705" spans="1:20" x14ac:dyDescent="0.25">
      <c r="A1705" s="72">
        <f t="shared" ref="A1705:A1768" si="249">IF(B1705&lt;&gt;"", DATE(2010, ROUNDUP((ROW(A1705)-1)*(1/38), 0)+5, 15), "")</f>
        <v>41685</v>
      </c>
      <c r="B1705" s="73" t="s">
        <v>67</v>
      </c>
      <c r="C1705" s="73" t="s">
        <v>256</v>
      </c>
      <c r="D1705" s="73" t="s">
        <v>247</v>
      </c>
      <c r="E1705" s="73" t="s">
        <v>285</v>
      </c>
      <c r="F1705" s="73" t="s">
        <v>264</v>
      </c>
      <c r="G1705" s="73" t="s">
        <v>35</v>
      </c>
      <c r="H1705" t="s">
        <v>37</v>
      </c>
      <c r="I1705">
        <v>1899</v>
      </c>
      <c r="J1705" s="43">
        <v>4400</v>
      </c>
      <c r="K1705" s="16">
        <v>0.35</v>
      </c>
      <c r="L1705" s="16">
        <f t="shared" si="242"/>
        <v>43.694141012909633</v>
      </c>
      <c r="M1705" s="16">
        <f t="shared" si="243"/>
        <v>1.1099099099099099</v>
      </c>
      <c r="N1705" s="44">
        <f t="shared" si="244"/>
        <v>664.65</v>
      </c>
      <c r="O1705" s="44">
        <f t="shared" si="245"/>
        <v>5064.6499999999996</v>
      </c>
      <c r="P1705" s="45">
        <f t="shared" si="247"/>
        <v>50.294438927507443</v>
      </c>
      <c r="Q1705" s="45">
        <f t="shared" si="246"/>
        <v>1.2775693693693693</v>
      </c>
      <c r="S1705" s="51">
        <f t="shared" si="248"/>
        <v>3.3047568345969225</v>
      </c>
    </row>
    <row r="1706" spans="1:20" x14ac:dyDescent="0.25">
      <c r="A1706" s="72">
        <f t="shared" si="249"/>
        <v>41685</v>
      </c>
      <c r="B1706" s="73" t="s">
        <v>18</v>
      </c>
      <c r="C1706" s="73" t="s">
        <v>238</v>
      </c>
      <c r="D1706" s="73" t="s">
        <v>239</v>
      </c>
      <c r="E1706" s="73" t="s">
        <v>283</v>
      </c>
      <c r="F1706" s="73" t="s">
        <v>284</v>
      </c>
      <c r="G1706" s="73" t="s">
        <v>35</v>
      </c>
      <c r="H1706" t="s">
        <v>37</v>
      </c>
      <c r="I1706">
        <v>1695</v>
      </c>
      <c r="J1706" s="43">
        <v>5520</v>
      </c>
      <c r="K1706" s="16">
        <v>0.35</v>
      </c>
      <c r="L1706" s="16">
        <f t="shared" si="242"/>
        <v>54.816285998013903</v>
      </c>
      <c r="M1706" s="16">
        <f t="shared" si="243"/>
        <v>1.491891891891892</v>
      </c>
      <c r="N1706" s="44">
        <f t="shared" si="244"/>
        <v>593.25</v>
      </c>
      <c r="O1706" s="44">
        <f t="shared" si="245"/>
        <v>6113.25</v>
      </c>
      <c r="P1706" s="45">
        <f t="shared" si="247"/>
        <v>60.70754716981132</v>
      </c>
      <c r="Q1706" s="45">
        <f t="shared" si="246"/>
        <v>1.6522297297297297</v>
      </c>
      <c r="S1706" s="51">
        <f t="shared" si="248"/>
        <v>2.7929344307777715</v>
      </c>
    </row>
    <row r="1707" spans="1:20" x14ac:dyDescent="0.25">
      <c r="A1707" s="72">
        <f t="shared" si="249"/>
        <v>41685</v>
      </c>
      <c r="B1707" s="73" t="s">
        <v>18</v>
      </c>
      <c r="C1707" s="73" t="s">
        <v>250</v>
      </c>
      <c r="D1707" s="73" t="s">
        <v>251</v>
      </c>
      <c r="E1707" s="73" t="s">
        <v>279</v>
      </c>
      <c r="F1707" s="73" t="s">
        <v>280</v>
      </c>
      <c r="G1707" s="73" t="s">
        <v>35</v>
      </c>
      <c r="H1707" t="s">
        <v>37</v>
      </c>
      <c r="I1707">
        <v>1851</v>
      </c>
      <c r="J1707" s="43">
        <v>5530</v>
      </c>
      <c r="K1707" s="16">
        <v>0.35</v>
      </c>
      <c r="L1707" s="16">
        <f t="shared" si="242"/>
        <v>54.915590863952332</v>
      </c>
      <c r="M1707" s="16">
        <f t="shared" si="243"/>
        <v>1.4945945945945946</v>
      </c>
      <c r="N1707" s="44">
        <f t="shared" si="244"/>
        <v>647.84999999999991</v>
      </c>
      <c r="O1707" s="44">
        <f t="shared" si="245"/>
        <v>6177.85</v>
      </c>
      <c r="P1707" s="45">
        <f t="shared" si="247"/>
        <v>61.34905660377359</v>
      </c>
      <c r="Q1707" s="45">
        <f t="shared" si="246"/>
        <v>1.6696891891891892</v>
      </c>
      <c r="S1707" s="51">
        <f t="shared" si="248"/>
        <v>2.7096179967314393</v>
      </c>
    </row>
    <row r="1708" spans="1:20" x14ac:dyDescent="0.25">
      <c r="A1708" s="72">
        <f t="shared" si="249"/>
        <v>41685</v>
      </c>
      <c r="B1708" s="73" t="s">
        <v>18</v>
      </c>
      <c r="C1708" s="73" t="s">
        <v>257</v>
      </c>
      <c r="D1708" s="73" t="s">
        <v>237</v>
      </c>
      <c r="E1708" s="73" t="s">
        <v>283</v>
      </c>
      <c r="F1708" s="73" t="s">
        <v>284</v>
      </c>
      <c r="G1708" s="73" t="s">
        <v>35</v>
      </c>
      <c r="H1708" t="s">
        <v>37</v>
      </c>
      <c r="I1708">
        <v>1507</v>
      </c>
      <c r="J1708" s="43">
        <v>5430</v>
      </c>
      <c r="K1708" s="16">
        <v>0.35</v>
      </c>
      <c r="L1708" s="16">
        <f t="shared" si="242"/>
        <v>53.922542204568025</v>
      </c>
      <c r="M1708" s="16">
        <f t="shared" si="243"/>
        <v>1.4675675675675677</v>
      </c>
      <c r="N1708" s="44">
        <f t="shared" si="244"/>
        <v>527.44999999999993</v>
      </c>
      <c r="O1708" s="44">
        <f t="shared" si="245"/>
        <v>5957.45</v>
      </c>
      <c r="P1708" s="45">
        <f t="shared" si="247"/>
        <v>59.160377358490564</v>
      </c>
      <c r="Q1708" s="45">
        <f t="shared" si="246"/>
        <v>1.6101216216216216</v>
      </c>
      <c r="S1708" s="51">
        <f t="shared" si="248"/>
        <v>2.9349003644003835</v>
      </c>
    </row>
    <row r="1709" spans="1:20" x14ac:dyDescent="0.25">
      <c r="A1709" s="72">
        <f t="shared" si="249"/>
        <v>41685</v>
      </c>
      <c r="B1709" s="73" t="s">
        <v>18</v>
      </c>
      <c r="C1709" s="73" t="s">
        <v>256</v>
      </c>
      <c r="D1709" s="73" t="s">
        <v>247</v>
      </c>
      <c r="E1709" s="73" t="s">
        <v>265</v>
      </c>
      <c r="F1709" s="73" t="s">
        <v>266</v>
      </c>
      <c r="G1709" s="73" t="s">
        <v>35</v>
      </c>
      <c r="H1709" t="s">
        <v>36</v>
      </c>
      <c r="I1709">
        <v>1160</v>
      </c>
      <c r="J1709" s="43">
        <v>4175</v>
      </c>
      <c r="K1709" s="16">
        <v>0.36</v>
      </c>
      <c r="L1709" s="16">
        <f t="shared" si="242"/>
        <v>41.459781529294936</v>
      </c>
      <c r="M1709" s="16">
        <f t="shared" si="243"/>
        <v>1.1283783783783783</v>
      </c>
      <c r="N1709" s="44">
        <f t="shared" si="244"/>
        <v>417.59999999999997</v>
      </c>
      <c r="O1709" s="44">
        <f t="shared" si="245"/>
        <v>4592.6000000000004</v>
      </c>
      <c r="P1709" s="45">
        <f t="shared" si="247"/>
        <v>45.606752730883812</v>
      </c>
      <c r="Q1709" s="45">
        <f t="shared" si="246"/>
        <v>1.2412432432432434</v>
      </c>
      <c r="S1709" s="51">
        <f t="shared" si="248"/>
        <v>4.5959733989250351</v>
      </c>
    </row>
    <row r="1710" spans="1:20" x14ac:dyDescent="0.25">
      <c r="A1710" s="72">
        <f t="shared" si="249"/>
        <v>41685</v>
      </c>
      <c r="B1710" s="73" t="s">
        <v>18</v>
      </c>
      <c r="C1710" s="73" t="s">
        <v>244</v>
      </c>
      <c r="D1710" s="73" t="s">
        <v>245</v>
      </c>
      <c r="E1710" s="73" t="s">
        <v>277</v>
      </c>
      <c r="F1710" s="73" t="s">
        <v>278</v>
      </c>
      <c r="G1710" s="73" t="s">
        <v>35</v>
      </c>
      <c r="H1710" t="s">
        <v>38</v>
      </c>
      <c r="I1710">
        <v>615</v>
      </c>
      <c r="J1710" s="43">
        <v>2862</v>
      </c>
      <c r="K1710" s="16">
        <v>0.48</v>
      </c>
      <c r="L1710" s="16">
        <f t="shared" si="242"/>
        <v>28.421052631578945</v>
      </c>
      <c r="M1710" s="16">
        <f t="shared" si="243"/>
        <v>0.7735135135135135</v>
      </c>
      <c r="N1710" s="44">
        <f t="shared" si="244"/>
        <v>295.2</v>
      </c>
      <c r="O1710" s="44">
        <f t="shared" si="245"/>
        <v>3157.2</v>
      </c>
      <c r="P1710" s="45">
        <f t="shared" si="247"/>
        <v>31.352532274081426</v>
      </c>
      <c r="Q1710" s="45">
        <f t="shared" si="246"/>
        <v>0.8532972972972972</v>
      </c>
      <c r="S1710" s="51">
        <f t="shared" si="248"/>
        <v>3.260834014717906</v>
      </c>
    </row>
    <row r="1711" spans="1:20" x14ac:dyDescent="0.25">
      <c r="A1711" s="74">
        <f t="shared" si="249"/>
        <v>41685</v>
      </c>
      <c r="B1711" s="75" t="s">
        <v>18</v>
      </c>
      <c r="C1711" s="75" t="s">
        <v>258</v>
      </c>
      <c r="D1711" s="75" t="s">
        <v>255</v>
      </c>
      <c r="E1711" s="75" t="s">
        <v>279</v>
      </c>
      <c r="F1711" s="75" t="s">
        <v>280</v>
      </c>
      <c r="G1711" s="75" t="s">
        <v>35</v>
      </c>
      <c r="H1711" s="76" t="s">
        <v>36</v>
      </c>
      <c r="I1711" s="76">
        <v>1637</v>
      </c>
      <c r="J1711" s="46">
        <v>5110</v>
      </c>
      <c r="K1711" s="78">
        <v>0.36</v>
      </c>
      <c r="L1711" s="78">
        <f t="shared" si="242"/>
        <v>50.744786494538232</v>
      </c>
      <c r="M1711" s="78">
        <f t="shared" si="243"/>
        <v>1.3810810810810812</v>
      </c>
      <c r="N1711" s="47">
        <f t="shared" si="244"/>
        <v>589.31999999999994</v>
      </c>
      <c r="O1711" s="47">
        <f t="shared" si="245"/>
        <v>5699.32</v>
      </c>
      <c r="P1711" s="48">
        <f t="shared" si="247"/>
        <v>56.597020854021842</v>
      </c>
      <c r="Q1711" s="48">
        <f t="shared" si="246"/>
        <v>1.5403567567567567</v>
      </c>
      <c r="R1711" s="76"/>
      <c r="S1711" s="53">
        <f t="shared" si="248"/>
        <v>-2.0240465114680029</v>
      </c>
      <c r="T1711" s="76"/>
    </row>
    <row r="1712" spans="1:20" x14ac:dyDescent="0.25">
      <c r="A1712" s="72">
        <f t="shared" si="249"/>
        <v>41713</v>
      </c>
      <c r="B1712" s="73" t="s">
        <v>0</v>
      </c>
      <c r="C1712" s="73" t="s">
        <v>359</v>
      </c>
      <c r="D1712" s="73" t="s">
        <v>235</v>
      </c>
      <c r="E1712" s="73" t="s">
        <v>260</v>
      </c>
      <c r="F1712" s="73" t="s">
        <v>261</v>
      </c>
      <c r="G1712" s="73" t="s">
        <v>34</v>
      </c>
      <c r="H1712" t="s">
        <v>36</v>
      </c>
      <c r="I1712">
        <v>506</v>
      </c>
      <c r="J1712" s="43">
        <v>3191</v>
      </c>
      <c r="K1712" s="16">
        <v>0.36</v>
      </c>
      <c r="L1712" s="16">
        <f t="shared" si="242"/>
        <v>31.688182720953325</v>
      </c>
      <c r="M1712" s="16">
        <f t="shared" si="243"/>
        <v>0.86243243243243239</v>
      </c>
      <c r="N1712" s="44">
        <f t="shared" si="244"/>
        <v>182.16</v>
      </c>
      <c r="O1712" s="44">
        <f t="shared" si="245"/>
        <v>3373.16</v>
      </c>
      <c r="P1712" s="45">
        <f t="shared" ref="P1712:P1749" si="250">O1712/100.7</f>
        <v>33.497120158887782</v>
      </c>
      <c r="Q1712" s="45">
        <f t="shared" si="246"/>
        <v>0.91166486486486487</v>
      </c>
      <c r="S1712" s="51">
        <f t="shared" si="248"/>
        <v>1.2589982048618831</v>
      </c>
      <c r="T1712" s="16">
        <f>AVERAGE(P1636,P1674,P1712)</f>
        <v>33.480370738166165</v>
      </c>
    </row>
    <row r="1713" spans="1:20" x14ac:dyDescent="0.25">
      <c r="A1713" s="72">
        <f t="shared" si="249"/>
        <v>41713</v>
      </c>
      <c r="B1713" s="73" t="s">
        <v>0</v>
      </c>
      <c r="C1713" s="73" t="s">
        <v>236</v>
      </c>
      <c r="D1713" s="73" t="s">
        <v>237</v>
      </c>
      <c r="E1713" s="73" t="s">
        <v>262</v>
      </c>
      <c r="F1713" s="73" t="s">
        <v>251</v>
      </c>
      <c r="G1713" s="73" t="s">
        <v>34</v>
      </c>
      <c r="H1713" t="s">
        <v>37</v>
      </c>
      <c r="I1713">
        <v>298</v>
      </c>
      <c r="J1713" s="43">
        <v>3596</v>
      </c>
      <c r="K1713" s="16">
        <v>0.35</v>
      </c>
      <c r="L1713" s="16">
        <f t="shared" si="242"/>
        <v>35.710029791459782</v>
      </c>
      <c r="M1713" s="16">
        <f t="shared" si="243"/>
        <v>0.97189189189189185</v>
      </c>
      <c r="N1713" s="44">
        <f t="shared" si="244"/>
        <v>104.3</v>
      </c>
      <c r="O1713" s="44">
        <f t="shared" si="245"/>
        <v>3700.3</v>
      </c>
      <c r="P1713" s="45">
        <f t="shared" si="250"/>
        <v>36.745779543197621</v>
      </c>
      <c r="Q1713" s="45">
        <f t="shared" si="246"/>
        <v>1.0000810810810812</v>
      </c>
      <c r="S1713" s="51">
        <f t="shared" si="248"/>
        <v>1.370305839552044</v>
      </c>
      <c r="T1713" s="16">
        <f t="shared" ref="T1713:T1748" si="251">AVERAGE(P1637,P1675,P1713)</f>
        <v>36.735915259847737</v>
      </c>
    </row>
    <row r="1714" spans="1:20" x14ac:dyDescent="0.25">
      <c r="A1714" s="72">
        <f t="shared" si="249"/>
        <v>41713</v>
      </c>
      <c r="B1714" s="73" t="s">
        <v>0</v>
      </c>
      <c r="C1714" s="73" t="s">
        <v>359</v>
      </c>
      <c r="D1714" s="73" t="s">
        <v>235</v>
      </c>
      <c r="E1714" s="73" t="s">
        <v>263</v>
      </c>
      <c r="F1714" s="73" t="s">
        <v>264</v>
      </c>
      <c r="G1714" s="73" t="s">
        <v>34</v>
      </c>
      <c r="H1714" t="s">
        <v>37</v>
      </c>
      <c r="I1714">
        <v>1530</v>
      </c>
      <c r="J1714" s="43">
        <v>6244</v>
      </c>
      <c r="K1714" s="16">
        <v>0.35</v>
      </c>
      <c r="L1714" s="16">
        <f t="shared" si="242"/>
        <v>62.005958291956304</v>
      </c>
      <c r="M1714" s="16">
        <f t="shared" si="243"/>
        <v>1.6875675675675677</v>
      </c>
      <c r="N1714" s="44">
        <f t="shared" si="244"/>
        <v>535.5</v>
      </c>
      <c r="O1714" s="44">
        <f t="shared" si="245"/>
        <v>6779.5</v>
      </c>
      <c r="P1714" s="45">
        <f t="shared" si="250"/>
        <v>67.323733862959287</v>
      </c>
      <c r="Q1714" s="45">
        <f t="shared" si="246"/>
        <v>1.8322972972972973</v>
      </c>
      <c r="S1714" s="51">
        <f t="shared" si="248"/>
        <v>3.0820459798078126</v>
      </c>
      <c r="T1714" s="16">
        <f t="shared" si="251"/>
        <v>67.27308838133068</v>
      </c>
    </row>
    <row r="1715" spans="1:20" x14ac:dyDescent="0.25">
      <c r="A1715" s="72">
        <f t="shared" si="249"/>
        <v>41713</v>
      </c>
      <c r="B1715" s="73" t="s">
        <v>0</v>
      </c>
      <c r="C1715" s="73" t="s">
        <v>359</v>
      </c>
      <c r="D1715" s="73" t="s">
        <v>235</v>
      </c>
      <c r="E1715" s="73" t="s">
        <v>265</v>
      </c>
      <c r="F1715" s="73" t="s">
        <v>266</v>
      </c>
      <c r="G1715" s="73" t="s">
        <v>34</v>
      </c>
      <c r="H1715" t="s">
        <v>36</v>
      </c>
      <c r="I1715">
        <v>890</v>
      </c>
      <c r="J1715" s="43">
        <v>3808</v>
      </c>
      <c r="K1715" s="16">
        <v>0.36</v>
      </c>
      <c r="L1715" s="16">
        <f t="shared" si="242"/>
        <v>37.815292949354514</v>
      </c>
      <c r="M1715" s="16">
        <f t="shared" si="243"/>
        <v>1.0291891891891891</v>
      </c>
      <c r="N1715" s="44">
        <f t="shared" si="244"/>
        <v>320.39999999999998</v>
      </c>
      <c r="O1715" s="44">
        <f t="shared" si="245"/>
        <v>4128.3999999999996</v>
      </c>
      <c r="P1715" s="45">
        <f t="shared" si="250"/>
        <v>40.997020854021841</v>
      </c>
      <c r="Q1715" s="45">
        <f t="shared" si="246"/>
        <v>1.1157837837837836</v>
      </c>
      <c r="S1715" s="51">
        <f t="shared" si="248"/>
        <v>3.8774123745061839</v>
      </c>
      <c r="T1715" s="16">
        <f t="shared" si="251"/>
        <v>40.967560410460109</v>
      </c>
    </row>
    <row r="1716" spans="1:20" x14ac:dyDescent="0.25">
      <c r="A1716" s="72">
        <f t="shared" si="249"/>
        <v>41713</v>
      </c>
      <c r="B1716" s="73" t="s">
        <v>0</v>
      </c>
      <c r="C1716" s="73" t="s">
        <v>238</v>
      </c>
      <c r="D1716" s="73" t="s">
        <v>239</v>
      </c>
      <c r="E1716" s="73" t="s">
        <v>267</v>
      </c>
      <c r="F1716" s="73" t="s">
        <v>241</v>
      </c>
      <c r="G1716" s="73" t="s">
        <v>34</v>
      </c>
      <c r="H1716" t="s">
        <v>37</v>
      </c>
      <c r="I1716">
        <v>1256</v>
      </c>
      <c r="J1716" s="43">
        <v>5824</v>
      </c>
      <c r="K1716" s="16">
        <v>0.35</v>
      </c>
      <c r="L1716" s="16">
        <f t="shared" si="242"/>
        <v>57.835153922542204</v>
      </c>
      <c r="M1716" s="16">
        <f t="shared" si="243"/>
        <v>1.574054054054054</v>
      </c>
      <c r="N1716" s="44">
        <f t="shared" si="244"/>
        <v>439.59999999999997</v>
      </c>
      <c r="O1716" s="44">
        <f t="shared" si="245"/>
        <v>6263.6</v>
      </c>
      <c r="P1716" s="45">
        <f t="shared" si="250"/>
        <v>62.200595829195635</v>
      </c>
      <c r="Q1716" s="45">
        <f t="shared" si="246"/>
        <v>1.692864864864865</v>
      </c>
      <c r="S1716" s="51">
        <f t="shared" si="248"/>
        <v>3.9574052805236848</v>
      </c>
      <c r="T1716" s="16">
        <f t="shared" si="251"/>
        <v>62.159020191989413</v>
      </c>
    </row>
    <row r="1717" spans="1:20" x14ac:dyDescent="0.25">
      <c r="A1717" s="72">
        <f t="shared" si="249"/>
        <v>41713</v>
      </c>
      <c r="B1717" s="73" t="s">
        <v>0</v>
      </c>
      <c r="C1717" s="73" t="s">
        <v>358</v>
      </c>
      <c r="D1717" s="73" t="s">
        <v>235</v>
      </c>
      <c r="E1717" s="73" t="s">
        <v>267</v>
      </c>
      <c r="F1717" s="73" t="s">
        <v>241</v>
      </c>
      <c r="G1717" s="73" t="s">
        <v>34</v>
      </c>
      <c r="H1717" t="s">
        <v>36</v>
      </c>
      <c r="I1717">
        <v>975</v>
      </c>
      <c r="J1717" s="43">
        <v>4076</v>
      </c>
      <c r="K1717" s="16">
        <v>0.36</v>
      </c>
      <c r="L1717" s="16">
        <f t="shared" si="242"/>
        <v>40.476663356504467</v>
      </c>
      <c r="M1717" s="16">
        <f t="shared" si="243"/>
        <v>1.1016216216216217</v>
      </c>
      <c r="N1717" s="44">
        <f t="shared" si="244"/>
        <v>351</v>
      </c>
      <c r="O1717" s="44">
        <f t="shared" si="245"/>
        <v>4427</v>
      </c>
      <c r="P1717" s="45">
        <f t="shared" si="250"/>
        <v>43.962264150943398</v>
      </c>
      <c r="Q1717" s="45">
        <f t="shared" si="246"/>
        <v>1.1964864864864866</v>
      </c>
      <c r="S1717" s="51">
        <f t="shared" si="248"/>
        <v>3.6100871803873336</v>
      </c>
      <c r="T1717" s="16">
        <f t="shared" si="251"/>
        <v>43.929990069513416</v>
      </c>
    </row>
    <row r="1718" spans="1:20" x14ac:dyDescent="0.25">
      <c r="A1718" s="72">
        <f t="shared" si="249"/>
        <v>41713</v>
      </c>
      <c r="B1718" s="73" t="s">
        <v>0</v>
      </c>
      <c r="C1718" s="73" t="s">
        <v>240</v>
      </c>
      <c r="D1718" s="73" t="s">
        <v>241</v>
      </c>
      <c r="E1718" s="73" t="s">
        <v>263</v>
      </c>
      <c r="F1718" s="73" t="s">
        <v>264</v>
      </c>
      <c r="G1718" s="73" t="s">
        <v>34</v>
      </c>
      <c r="H1718" t="s">
        <v>36</v>
      </c>
      <c r="I1718">
        <v>1357</v>
      </c>
      <c r="J1718" s="43">
        <v>4275</v>
      </c>
      <c r="K1718" s="16">
        <v>0.36</v>
      </c>
      <c r="L1718" s="16">
        <f t="shared" si="242"/>
        <v>42.452830188679243</v>
      </c>
      <c r="M1718" s="16">
        <f t="shared" si="243"/>
        <v>1.1554054054054055</v>
      </c>
      <c r="N1718" s="44">
        <f t="shared" si="244"/>
        <v>488.52</v>
      </c>
      <c r="O1718" s="44">
        <f t="shared" si="245"/>
        <v>4763.5200000000004</v>
      </c>
      <c r="P1718" s="45">
        <f t="shared" si="250"/>
        <v>47.304071499503479</v>
      </c>
      <c r="Q1718" s="45">
        <f t="shared" si="246"/>
        <v>1.2874378378378379</v>
      </c>
      <c r="S1718" s="51">
        <f t="shared" si="248"/>
        <v>3.238558415635584</v>
      </c>
      <c r="T1718" s="16">
        <f t="shared" si="251"/>
        <v>47.259152598477328</v>
      </c>
    </row>
    <row r="1719" spans="1:20" x14ac:dyDescent="0.25">
      <c r="A1719" s="72">
        <f t="shared" si="249"/>
        <v>41713</v>
      </c>
      <c r="B1719" s="73" t="s">
        <v>67</v>
      </c>
      <c r="C1719" s="73" t="s">
        <v>242</v>
      </c>
      <c r="D1719" s="73" t="s">
        <v>243</v>
      </c>
      <c r="E1719" s="73" t="s">
        <v>265</v>
      </c>
      <c r="F1719" s="73" t="s">
        <v>266</v>
      </c>
      <c r="G1719" s="73" t="s">
        <v>34</v>
      </c>
      <c r="H1719" t="s">
        <v>36</v>
      </c>
      <c r="I1719">
        <v>1006</v>
      </c>
      <c r="J1719" s="43">
        <v>3192</v>
      </c>
      <c r="K1719" s="16">
        <v>0.36</v>
      </c>
      <c r="L1719" s="16">
        <f t="shared" si="242"/>
        <v>31.69811320754717</v>
      </c>
      <c r="M1719" s="16">
        <f t="shared" si="243"/>
        <v>0.80518918918918925</v>
      </c>
      <c r="N1719" s="44">
        <f t="shared" si="244"/>
        <v>362.15999999999997</v>
      </c>
      <c r="O1719" s="44">
        <f t="shared" si="245"/>
        <v>3554.16</v>
      </c>
      <c r="P1719" s="45">
        <f t="shared" si="250"/>
        <v>35.294538232373384</v>
      </c>
      <c r="Q1719" s="45">
        <f t="shared" si="246"/>
        <v>0.89654486486486484</v>
      </c>
      <c r="S1719" s="51">
        <f t="shared" si="248"/>
        <v>2.0659234626186684</v>
      </c>
      <c r="T1719" s="16">
        <f t="shared" si="251"/>
        <v>35.261238000662026</v>
      </c>
    </row>
    <row r="1720" spans="1:20" x14ac:dyDescent="0.25">
      <c r="A1720" s="72">
        <f t="shared" si="249"/>
        <v>41713</v>
      </c>
      <c r="B1720" s="73" t="s">
        <v>67</v>
      </c>
      <c r="C1720" s="73" t="s">
        <v>244</v>
      </c>
      <c r="D1720" s="73" t="s">
        <v>245</v>
      </c>
      <c r="E1720" s="73" t="s">
        <v>268</v>
      </c>
      <c r="F1720" s="73" t="s">
        <v>269</v>
      </c>
      <c r="G1720" s="73" t="s">
        <v>34</v>
      </c>
      <c r="H1720" t="s">
        <v>38</v>
      </c>
      <c r="I1720">
        <v>866</v>
      </c>
      <c r="J1720" s="43">
        <v>4686</v>
      </c>
      <c r="K1720" s="16">
        <v>0.48</v>
      </c>
      <c r="L1720" s="16">
        <f t="shared" si="242"/>
        <v>46.53426017874876</v>
      </c>
      <c r="M1720" s="16">
        <f t="shared" si="243"/>
        <v>1.1820540540540541</v>
      </c>
      <c r="N1720" s="44">
        <f t="shared" si="244"/>
        <v>415.68</v>
      </c>
      <c r="O1720" s="44">
        <f t="shared" si="245"/>
        <v>5101.68</v>
      </c>
      <c r="P1720" s="45">
        <f t="shared" si="250"/>
        <v>50.662164846077459</v>
      </c>
      <c r="Q1720" s="45">
        <f t="shared" si="246"/>
        <v>1.2869102702702704</v>
      </c>
      <c r="S1720" s="51">
        <f t="shared" si="248"/>
        <v>3.6151821401878337</v>
      </c>
      <c r="T1720" s="16">
        <f t="shared" si="251"/>
        <v>50.60483283680901</v>
      </c>
    </row>
    <row r="1721" spans="1:20" x14ac:dyDescent="0.25">
      <c r="A1721" s="72">
        <f t="shared" si="249"/>
        <v>41713</v>
      </c>
      <c r="B1721" s="73" t="s">
        <v>67</v>
      </c>
      <c r="C1721" s="73" t="s">
        <v>246</v>
      </c>
      <c r="D1721" s="73" t="s">
        <v>247</v>
      </c>
      <c r="E1721" s="73" t="s">
        <v>270</v>
      </c>
      <c r="F1721" s="73" t="s">
        <v>247</v>
      </c>
      <c r="G1721" s="73" t="s">
        <v>34</v>
      </c>
      <c r="H1721" t="s">
        <v>36</v>
      </c>
      <c r="I1721">
        <v>213</v>
      </c>
      <c r="J1721" s="43">
        <v>2078</v>
      </c>
      <c r="K1721" s="16">
        <v>0.36</v>
      </c>
      <c r="L1721" s="16">
        <f t="shared" si="242"/>
        <v>20.635551142005959</v>
      </c>
      <c r="M1721" s="16">
        <f t="shared" si="243"/>
        <v>0.5241801801801802</v>
      </c>
      <c r="N1721" s="44">
        <f t="shared" si="244"/>
        <v>76.679999999999993</v>
      </c>
      <c r="O1721" s="44">
        <f t="shared" si="245"/>
        <v>2154.6799999999998</v>
      </c>
      <c r="P1721" s="45">
        <f t="shared" si="250"/>
        <v>21.397020854021847</v>
      </c>
      <c r="Q1721" s="45">
        <f t="shared" si="246"/>
        <v>0.54352288288288286</v>
      </c>
      <c r="S1721" s="51">
        <f t="shared" si="248"/>
        <v>3.3513845386390129</v>
      </c>
      <c r="T1721" s="16">
        <f t="shared" si="251"/>
        <v>21.38997020854022</v>
      </c>
    </row>
    <row r="1722" spans="1:20" x14ac:dyDescent="0.25">
      <c r="A1722" s="72">
        <f t="shared" si="249"/>
        <v>41713</v>
      </c>
      <c r="B1722" s="73" t="s">
        <v>67</v>
      </c>
      <c r="C1722" s="73" t="s">
        <v>248</v>
      </c>
      <c r="D1722" s="73" t="s">
        <v>249</v>
      </c>
      <c r="E1722" s="73" t="s">
        <v>271</v>
      </c>
      <c r="F1722" s="73" t="s">
        <v>272</v>
      </c>
      <c r="G1722" s="73" t="s">
        <v>34</v>
      </c>
      <c r="H1722" t="s">
        <v>38</v>
      </c>
      <c r="I1722">
        <v>650</v>
      </c>
      <c r="J1722" s="43">
        <v>4061</v>
      </c>
      <c r="K1722" s="16">
        <v>0.48</v>
      </c>
      <c r="L1722" s="16">
        <f t="shared" si="242"/>
        <v>40.327706057596821</v>
      </c>
      <c r="M1722" s="16">
        <f t="shared" si="243"/>
        <v>1.0243963963963965</v>
      </c>
      <c r="N1722" s="44">
        <f t="shared" si="244"/>
        <v>312</v>
      </c>
      <c r="O1722" s="44">
        <f t="shared" si="245"/>
        <v>4373</v>
      </c>
      <c r="P1722" s="45">
        <f t="shared" si="250"/>
        <v>43.426017874875868</v>
      </c>
      <c r="Q1722" s="45">
        <f t="shared" si="246"/>
        <v>1.1030990990990992</v>
      </c>
      <c r="S1722" s="51">
        <f t="shared" si="248"/>
        <v>3.3317580340264552</v>
      </c>
      <c r="T1722" s="16">
        <f t="shared" si="251"/>
        <v>43.382985766302546</v>
      </c>
    </row>
    <row r="1723" spans="1:20" x14ac:dyDescent="0.25">
      <c r="A1723" s="72">
        <f t="shared" si="249"/>
        <v>41713</v>
      </c>
      <c r="B1723" s="73" t="s">
        <v>67</v>
      </c>
      <c r="C1723" s="73" t="s">
        <v>248</v>
      </c>
      <c r="D1723" s="73" t="s">
        <v>249</v>
      </c>
      <c r="E1723" s="73" t="s">
        <v>273</v>
      </c>
      <c r="F1723" s="73" t="s">
        <v>274</v>
      </c>
      <c r="G1723" s="73" t="s">
        <v>34</v>
      </c>
      <c r="H1723" t="s">
        <v>38</v>
      </c>
      <c r="I1723">
        <v>417</v>
      </c>
      <c r="J1723" s="43">
        <v>3469</v>
      </c>
      <c r="K1723" s="16">
        <v>0.48</v>
      </c>
      <c r="L1723" s="16">
        <f t="shared" si="242"/>
        <v>34.44885799404171</v>
      </c>
      <c r="M1723" s="16">
        <f t="shared" si="243"/>
        <v>0.87506306306306303</v>
      </c>
      <c r="N1723" s="44">
        <f t="shared" si="244"/>
        <v>200.16</v>
      </c>
      <c r="O1723" s="44">
        <f t="shared" si="245"/>
        <v>3669.16</v>
      </c>
      <c r="P1723" s="45">
        <f t="shared" si="250"/>
        <v>36.436544190665337</v>
      </c>
      <c r="Q1723" s="45">
        <f t="shared" si="246"/>
        <v>0.92555387387387389</v>
      </c>
      <c r="S1723" s="51">
        <f t="shared" si="248"/>
        <v>3.2356449906588258</v>
      </c>
      <c r="T1723" s="16">
        <f t="shared" si="251"/>
        <v>36.408937437934448</v>
      </c>
    </row>
    <row r="1724" spans="1:20" x14ac:dyDescent="0.25">
      <c r="A1724" s="72">
        <f t="shared" si="249"/>
        <v>41713</v>
      </c>
      <c r="B1724" s="73" t="s">
        <v>67</v>
      </c>
      <c r="C1724" s="73" t="s">
        <v>246</v>
      </c>
      <c r="D1724" s="73" t="s">
        <v>247</v>
      </c>
      <c r="E1724" s="73" t="s">
        <v>275</v>
      </c>
      <c r="F1724" s="73" t="s">
        <v>276</v>
      </c>
      <c r="G1724" s="73" t="s">
        <v>34</v>
      </c>
      <c r="H1724" t="s">
        <v>36</v>
      </c>
      <c r="I1724">
        <v>626</v>
      </c>
      <c r="J1724" s="43">
        <v>3218</v>
      </c>
      <c r="K1724" s="16">
        <v>0.36</v>
      </c>
      <c r="L1724" s="16">
        <f t="shared" si="242"/>
        <v>31.95630585898709</v>
      </c>
      <c r="M1724" s="16">
        <f t="shared" si="243"/>
        <v>0.81174774774774772</v>
      </c>
      <c r="N1724" s="44">
        <f t="shared" si="244"/>
        <v>225.35999999999999</v>
      </c>
      <c r="O1724" s="44">
        <f t="shared" si="245"/>
        <v>3443.36</v>
      </c>
      <c r="P1724" s="45">
        <f t="shared" si="250"/>
        <v>34.194240317775574</v>
      </c>
      <c r="Q1724" s="45">
        <f t="shared" si="246"/>
        <v>0.86859531531531531</v>
      </c>
      <c r="S1724" s="51">
        <f t="shared" si="248"/>
        <v>1.7054483373798668</v>
      </c>
      <c r="T1724" s="16">
        <f t="shared" si="251"/>
        <v>34.173518702416423</v>
      </c>
    </row>
    <row r="1725" spans="1:20" x14ac:dyDescent="0.25">
      <c r="A1725" s="72">
        <f t="shared" si="249"/>
        <v>41713</v>
      </c>
      <c r="B1725" s="73" t="s">
        <v>67</v>
      </c>
      <c r="C1725" s="73" t="s">
        <v>246</v>
      </c>
      <c r="D1725" s="73" t="s">
        <v>247</v>
      </c>
      <c r="E1725" s="73" t="s">
        <v>263</v>
      </c>
      <c r="F1725" s="73" t="s">
        <v>264</v>
      </c>
      <c r="G1725" s="73" t="s">
        <v>34</v>
      </c>
      <c r="H1725" t="s">
        <v>36</v>
      </c>
      <c r="I1725">
        <v>1823</v>
      </c>
      <c r="J1725" s="43">
        <v>5215</v>
      </c>
      <c r="K1725" s="16">
        <v>0.36</v>
      </c>
      <c r="L1725" s="16">
        <f t="shared" si="242"/>
        <v>51.787487586891757</v>
      </c>
      <c r="M1725" s="16">
        <f t="shared" si="243"/>
        <v>1.3154954954954956</v>
      </c>
      <c r="N1725" s="44">
        <f t="shared" si="244"/>
        <v>656.28</v>
      </c>
      <c r="O1725" s="44">
        <f t="shared" si="245"/>
        <v>5871.28</v>
      </c>
      <c r="P1725" s="45">
        <f t="shared" si="250"/>
        <v>58.304667328699104</v>
      </c>
      <c r="Q1725" s="45">
        <f t="shared" si="246"/>
        <v>1.4810436036036037</v>
      </c>
      <c r="S1725" s="51">
        <f t="shared" si="248"/>
        <v>2.2958405856945863</v>
      </c>
      <c r="T1725" s="16">
        <f t="shared" si="251"/>
        <v>58.244323071830514</v>
      </c>
    </row>
    <row r="1726" spans="1:20" x14ac:dyDescent="0.25">
      <c r="A1726" s="72">
        <f t="shared" si="249"/>
        <v>41713</v>
      </c>
      <c r="B1726" s="73" t="s">
        <v>18</v>
      </c>
      <c r="C1726" s="73" t="s">
        <v>250</v>
      </c>
      <c r="D1726" s="73" t="s">
        <v>251</v>
      </c>
      <c r="E1726" s="73" t="s">
        <v>265</v>
      </c>
      <c r="F1726" s="73" t="s">
        <v>266</v>
      </c>
      <c r="G1726" s="73" t="s">
        <v>34</v>
      </c>
      <c r="H1726" t="s">
        <v>39</v>
      </c>
      <c r="I1726">
        <v>1295</v>
      </c>
      <c r="J1726" s="43">
        <v>3529</v>
      </c>
      <c r="K1726" s="16">
        <v>0.3105</v>
      </c>
      <c r="L1726" s="16">
        <f t="shared" si="242"/>
        <v>35.044687189672295</v>
      </c>
      <c r="M1726" s="16">
        <f t="shared" si="243"/>
        <v>0.95378378378378381</v>
      </c>
      <c r="N1726" s="44">
        <f t="shared" si="244"/>
        <v>402.09750000000003</v>
      </c>
      <c r="O1726" s="44">
        <f t="shared" si="245"/>
        <v>3931.0974999999999</v>
      </c>
      <c r="P1726" s="45">
        <f t="shared" si="250"/>
        <v>39.037711022840114</v>
      </c>
      <c r="Q1726" s="45">
        <f t="shared" si="246"/>
        <v>1.0624587837837838</v>
      </c>
      <c r="S1726" s="51">
        <f t="shared" si="248"/>
        <v>-1.2559350782039402</v>
      </c>
      <c r="T1726" s="16">
        <f t="shared" si="251"/>
        <v>39.592911287653095</v>
      </c>
    </row>
    <row r="1727" spans="1:20" x14ac:dyDescent="0.25">
      <c r="A1727" s="72">
        <f t="shared" si="249"/>
        <v>41713</v>
      </c>
      <c r="B1727" s="73" t="s">
        <v>18</v>
      </c>
      <c r="C1727" s="73" t="s">
        <v>244</v>
      </c>
      <c r="D1727" s="73" t="s">
        <v>245</v>
      </c>
      <c r="E1727" s="73" t="s">
        <v>277</v>
      </c>
      <c r="F1727" s="73" t="s">
        <v>278</v>
      </c>
      <c r="G1727" s="73" t="s">
        <v>34</v>
      </c>
      <c r="H1727" t="s">
        <v>38</v>
      </c>
      <c r="I1727">
        <v>615</v>
      </c>
      <c r="J1727" s="43">
        <v>3687</v>
      </c>
      <c r="K1727" s="16">
        <v>0.48</v>
      </c>
      <c r="L1727" s="16">
        <f t="shared" si="242"/>
        <v>36.613704071499505</v>
      </c>
      <c r="M1727" s="16">
        <f t="shared" si="243"/>
        <v>0.99648648648648652</v>
      </c>
      <c r="N1727" s="44">
        <f t="shared" si="244"/>
        <v>295.2</v>
      </c>
      <c r="O1727" s="44">
        <f t="shared" si="245"/>
        <v>3982.2</v>
      </c>
      <c r="P1727" s="45">
        <f t="shared" si="250"/>
        <v>39.545183714001986</v>
      </c>
      <c r="Q1727" s="45">
        <f t="shared" si="246"/>
        <v>1.0762702702702702</v>
      </c>
      <c r="S1727" s="51">
        <f t="shared" si="248"/>
        <v>2.8939072916128294</v>
      </c>
      <c r="T1727" s="16">
        <f t="shared" si="251"/>
        <v>39.504468718967225</v>
      </c>
    </row>
    <row r="1728" spans="1:20" x14ac:dyDescent="0.25">
      <c r="A1728" s="72">
        <f t="shared" si="249"/>
        <v>41713</v>
      </c>
      <c r="B1728" s="73" t="s">
        <v>18</v>
      </c>
      <c r="C1728" s="73" t="s">
        <v>248</v>
      </c>
      <c r="D1728" s="73" t="s">
        <v>249</v>
      </c>
      <c r="E1728" s="73" t="s">
        <v>268</v>
      </c>
      <c r="F1728" s="73" t="s">
        <v>269</v>
      </c>
      <c r="G1728" s="73" t="s">
        <v>34</v>
      </c>
      <c r="H1728" t="s">
        <v>38</v>
      </c>
      <c r="I1728">
        <v>872</v>
      </c>
      <c r="J1728" s="43">
        <v>4756</v>
      </c>
      <c r="K1728" s="16">
        <v>0.48</v>
      </c>
      <c r="L1728" s="16">
        <f t="shared" si="242"/>
        <v>47.229394240317774</v>
      </c>
      <c r="M1728" s="16">
        <f t="shared" si="243"/>
        <v>1.2854054054054054</v>
      </c>
      <c r="N1728" s="44">
        <f t="shared" si="244"/>
        <v>418.56</v>
      </c>
      <c r="O1728" s="44">
        <f t="shared" si="245"/>
        <v>5174.5600000000004</v>
      </c>
      <c r="P1728" s="45">
        <f t="shared" si="250"/>
        <v>51.385898709036745</v>
      </c>
      <c r="Q1728" s="45">
        <f t="shared" si="246"/>
        <v>1.3985297297297299</v>
      </c>
      <c r="S1728" s="51">
        <f t="shared" si="248"/>
        <v>3.5624509662647963</v>
      </c>
      <c r="T1728" s="16">
        <f t="shared" si="251"/>
        <v>51.328169480304531</v>
      </c>
    </row>
    <row r="1729" spans="1:20" x14ac:dyDescent="0.25">
      <c r="A1729" s="72">
        <f t="shared" si="249"/>
        <v>41713</v>
      </c>
      <c r="B1729" s="73" t="s">
        <v>18</v>
      </c>
      <c r="C1729" s="73" t="s">
        <v>248</v>
      </c>
      <c r="D1729" s="73" t="s">
        <v>249</v>
      </c>
      <c r="E1729" s="73" t="s">
        <v>277</v>
      </c>
      <c r="F1729" s="73" t="s">
        <v>278</v>
      </c>
      <c r="G1729" s="73" t="s">
        <v>34</v>
      </c>
      <c r="H1729" t="s">
        <v>38</v>
      </c>
      <c r="I1729">
        <v>417</v>
      </c>
      <c r="J1729" s="43">
        <v>3379</v>
      </c>
      <c r="K1729" s="16">
        <v>0.48</v>
      </c>
      <c r="L1729" s="16">
        <f t="shared" si="242"/>
        <v>33.555114200595831</v>
      </c>
      <c r="M1729" s="16">
        <f t="shared" si="243"/>
        <v>0.91324324324324324</v>
      </c>
      <c r="N1729" s="44">
        <f t="shared" si="244"/>
        <v>200.16</v>
      </c>
      <c r="O1729" s="44">
        <f t="shared" si="245"/>
        <v>3579.16</v>
      </c>
      <c r="P1729" s="45">
        <f t="shared" si="250"/>
        <v>35.542800397219459</v>
      </c>
      <c r="Q1729" s="45">
        <f t="shared" si="246"/>
        <v>0.96734054054054053</v>
      </c>
      <c r="S1729" s="51">
        <f t="shared" si="248"/>
        <v>3.230309532874176</v>
      </c>
      <c r="T1729" s="16">
        <f t="shared" si="251"/>
        <v>35.515193644488569</v>
      </c>
    </row>
    <row r="1730" spans="1:20" x14ac:dyDescent="0.25">
      <c r="A1730" s="72">
        <f t="shared" si="249"/>
        <v>41713</v>
      </c>
      <c r="B1730" s="73" t="s">
        <v>18</v>
      </c>
      <c r="C1730" s="73" t="s">
        <v>242</v>
      </c>
      <c r="D1730" s="73" t="s">
        <v>243</v>
      </c>
      <c r="E1730" s="73" t="s">
        <v>265</v>
      </c>
      <c r="F1730" s="73" t="s">
        <v>266</v>
      </c>
      <c r="G1730" s="73" t="s">
        <v>34</v>
      </c>
      <c r="H1730" t="s">
        <v>36</v>
      </c>
      <c r="I1730">
        <v>1006</v>
      </c>
      <c r="J1730" s="43">
        <v>3748</v>
      </c>
      <c r="K1730" s="16">
        <v>0.36</v>
      </c>
      <c r="L1730" s="16">
        <f t="shared" ref="L1730:L1793" si="252">J1730/100.7</f>
        <v>37.219463753723929</v>
      </c>
      <c r="M1730" s="16">
        <f t="shared" ref="M1730:M1793" si="253">IF(B1730="corn",J1730/(111*2000/56),J1730/(111*2000/60))</f>
        <v>1.0129729729729731</v>
      </c>
      <c r="N1730" s="44">
        <f t="shared" ref="N1730:N1793" si="254">I1730*K1730</f>
        <v>362.15999999999997</v>
      </c>
      <c r="O1730" s="44">
        <f t="shared" ref="O1730:O1793" si="255">J1730+N1730</f>
        <v>4110.16</v>
      </c>
      <c r="P1730" s="45">
        <f t="shared" si="250"/>
        <v>40.815888778550146</v>
      </c>
      <c r="Q1730" s="45">
        <f t="shared" ref="Q1730:Q1793" si="256">IF(B1730="corn",O1730/(111*2000/56),O1730/(111*2000/60))</f>
        <v>1.1108540540540539</v>
      </c>
      <c r="S1730" s="51">
        <f t="shared" si="248"/>
        <v>3.4986729518888371</v>
      </c>
      <c r="T1730" s="16">
        <f t="shared" si="251"/>
        <v>40.782588546838795</v>
      </c>
    </row>
    <row r="1731" spans="1:20" x14ac:dyDescent="0.25">
      <c r="A1731" s="72">
        <f t="shared" si="249"/>
        <v>41713</v>
      </c>
      <c r="B1731" s="73" t="s">
        <v>0</v>
      </c>
      <c r="C1731" s="73" t="s">
        <v>252</v>
      </c>
      <c r="D1731" s="73" t="s">
        <v>117</v>
      </c>
      <c r="E1731" s="73" t="s">
        <v>279</v>
      </c>
      <c r="F1731" s="73" t="s">
        <v>280</v>
      </c>
      <c r="G1731" s="73" t="s">
        <v>35</v>
      </c>
      <c r="H1731" t="s">
        <v>37</v>
      </c>
      <c r="I1731">
        <v>880</v>
      </c>
      <c r="J1731" s="43">
        <v>3678</v>
      </c>
      <c r="K1731" s="16">
        <v>0.35</v>
      </c>
      <c r="L1731" s="16">
        <f t="shared" si="252"/>
        <v>36.524329692154915</v>
      </c>
      <c r="M1731" s="16">
        <f t="shared" si="253"/>
        <v>0.994054054054054</v>
      </c>
      <c r="N1731" s="44">
        <f t="shared" si="254"/>
        <v>308</v>
      </c>
      <c r="O1731" s="44">
        <f t="shared" si="255"/>
        <v>3986</v>
      </c>
      <c r="P1731" s="45">
        <f t="shared" si="250"/>
        <v>39.582919563058589</v>
      </c>
      <c r="Q1731" s="45">
        <f t="shared" si="256"/>
        <v>1.0772972972972974</v>
      </c>
      <c r="S1731" s="51">
        <f t="shared" si="248"/>
        <v>2.2890576883596747</v>
      </c>
      <c r="T1731" s="16">
        <f t="shared" si="251"/>
        <v>39.553790135716646</v>
      </c>
    </row>
    <row r="1732" spans="1:20" x14ac:dyDescent="0.25">
      <c r="A1732" s="72">
        <f t="shared" si="249"/>
        <v>41713</v>
      </c>
      <c r="B1732" s="73" t="s">
        <v>0</v>
      </c>
      <c r="C1732" s="73" t="s">
        <v>359</v>
      </c>
      <c r="D1732" s="73" t="s">
        <v>235</v>
      </c>
      <c r="E1732" s="73" t="s">
        <v>267</v>
      </c>
      <c r="F1732" s="73" t="s">
        <v>241</v>
      </c>
      <c r="G1732" s="73" t="s">
        <v>35</v>
      </c>
      <c r="H1732" t="s">
        <v>37</v>
      </c>
      <c r="I1732">
        <v>685</v>
      </c>
      <c r="J1732" s="43">
        <v>3798</v>
      </c>
      <c r="K1732" s="16">
        <v>0.35</v>
      </c>
      <c r="L1732" s="16">
        <f t="shared" si="252"/>
        <v>37.715988083416086</v>
      </c>
      <c r="M1732" s="16">
        <f t="shared" si="253"/>
        <v>1.0264864864864864</v>
      </c>
      <c r="N1732" s="44">
        <f t="shared" si="254"/>
        <v>239.74999999999997</v>
      </c>
      <c r="O1732" s="44">
        <f t="shared" si="255"/>
        <v>4037.75</v>
      </c>
      <c r="P1732" s="45">
        <f t="shared" si="250"/>
        <v>40.096822244289967</v>
      </c>
      <c r="Q1732" s="45">
        <f t="shared" si="256"/>
        <v>1.0912837837837839</v>
      </c>
      <c r="S1732" s="51">
        <f t="shared" si="248"/>
        <v>4.0496315002834571</v>
      </c>
      <c r="T1732" s="16">
        <f t="shared" si="251"/>
        <v>40.074147633234027</v>
      </c>
    </row>
    <row r="1733" spans="1:20" x14ac:dyDescent="0.25">
      <c r="A1733" s="72">
        <f t="shared" si="249"/>
        <v>41713</v>
      </c>
      <c r="B1733" s="73" t="s">
        <v>0</v>
      </c>
      <c r="C1733" s="73" t="s">
        <v>253</v>
      </c>
      <c r="D1733" s="73" t="s">
        <v>243</v>
      </c>
      <c r="E1733" s="73" t="s">
        <v>281</v>
      </c>
      <c r="F1733" s="73" t="s">
        <v>282</v>
      </c>
      <c r="G1733" s="73" t="s">
        <v>35</v>
      </c>
      <c r="H1733" t="s">
        <v>38</v>
      </c>
      <c r="I1733">
        <v>812</v>
      </c>
      <c r="J1733" s="43">
        <v>3950</v>
      </c>
      <c r="K1733" s="16">
        <v>0.48</v>
      </c>
      <c r="L1733" s="16">
        <f t="shared" si="252"/>
        <v>39.22542204568024</v>
      </c>
      <c r="M1733" s="16">
        <f t="shared" si="253"/>
        <v>1.0675675675675675</v>
      </c>
      <c r="N1733" s="44">
        <f t="shared" si="254"/>
        <v>389.76</v>
      </c>
      <c r="O1733" s="44">
        <f t="shared" si="255"/>
        <v>4339.76</v>
      </c>
      <c r="P1733" s="45">
        <f t="shared" si="250"/>
        <v>43.095928500496527</v>
      </c>
      <c r="Q1733" s="45">
        <f t="shared" si="256"/>
        <v>1.1729081081081081</v>
      </c>
      <c r="S1733" s="51">
        <f t="shared" si="248"/>
        <v>4.3020986550533991</v>
      </c>
      <c r="T1733" s="16">
        <f t="shared" si="251"/>
        <v>43.042171466401861</v>
      </c>
    </row>
    <row r="1734" spans="1:20" x14ac:dyDescent="0.25">
      <c r="A1734" s="72">
        <f t="shared" si="249"/>
        <v>41713</v>
      </c>
      <c r="B1734" s="73" t="s">
        <v>0</v>
      </c>
      <c r="C1734" s="73" t="s">
        <v>236</v>
      </c>
      <c r="D1734" s="73" t="s">
        <v>237</v>
      </c>
      <c r="E1734" s="73" t="s">
        <v>279</v>
      </c>
      <c r="F1734" s="73" t="s">
        <v>280</v>
      </c>
      <c r="G1734" s="73" t="s">
        <v>35</v>
      </c>
      <c r="H1734" t="s">
        <v>37</v>
      </c>
      <c r="I1734">
        <v>1520</v>
      </c>
      <c r="J1734" s="43">
        <v>5159</v>
      </c>
      <c r="K1734" s="16">
        <v>0.35</v>
      </c>
      <c r="L1734" s="16">
        <f t="shared" si="252"/>
        <v>51.231380337636544</v>
      </c>
      <c r="M1734" s="16">
        <f t="shared" si="253"/>
        <v>1.3943243243243244</v>
      </c>
      <c r="N1734" s="44">
        <f t="shared" si="254"/>
        <v>532</v>
      </c>
      <c r="O1734" s="44">
        <f t="shared" si="255"/>
        <v>5691</v>
      </c>
      <c r="P1734" s="45">
        <f t="shared" si="250"/>
        <v>56.51439920556107</v>
      </c>
      <c r="Q1734" s="45">
        <f t="shared" si="256"/>
        <v>1.5381081081081081</v>
      </c>
      <c r="S1734" s="51">
        <f t="shared" si="248"/>
        <v>1.4764095431689439</v>
      </c>
      <c r="T1734" s="16">
        <f t="shared" si="251"/>
        <v>56.464084740152266</v>
      </c>
    </row>
    <row r="1735" spans="1:20" x14ac:dyDescent="0.25">
      <c r="A1735" s="72">
        <f t="shared" si="249"/>
        <v>41713</v>
      </c>
      <c r="B1735" s="73" t="s">
        <v>0</v>
      </c>
      <c r="C1735" s="73" t="s">
        <v>236</v>
      </c>
      <c r="D1735" s="73" t="s">
        <v>237</v>
      </c>
      <c r="E1735" s="73" t="s">
        <v>267</v>
      </c>
      <c r="F1735" s="73" t="s">
        <v>241</v>
      </c>
      <c r="G1735" s="73" t="s">
        <v>35</v>
      </c>
      <c r="H1735" t="s">
        <v>37</v>
      </c>
      <c r="I1735">
        <v>1583</v>
      </c>
      <c r="J1735" s="43">
        <v>6084</v>
      </c>
      <c r="K1735" s="16">
        <v>0.35</v>
      </c>
      <c r="L1735" s="16">
        <f t="shared" si="252"/>
        <v>60.417080436941411</v>
      </c>
      <c r="M1735" s="16">
        <f t="shared" si="253"/>
        <v>1.6443243243243244</v>
      </c>
      <c r="N1735" s="44">
        <f t="shared" si="254"/>
        <v>554.04999999999995</v>
      </c>
      <c r="O1735" s="44">
        <f t="shared" si="255"/>
        <v>6638.05</v>
      </c>
      <c r="P1735" s="45">
        <f t="shared" si="250"/>
        <v>65.919066534260182</v>
      </c>
      <c r="Q1735" s="45">
        <f t="shared" si="256"/>
        <v>1.7940675675675677</v>
      </c>
      <c r="S1735" s="51">
        <f t="shared" si="248"/>
        <v>-0.20791114692387813</v>
      </c>
      <c r="T1735" s="16">
        <f t="shared" si="251"/>
        <v>65.866666666666674</v>
      </c>
    </row>
    <row r="1736" spans="1:20" x14ac:dyDescent="0.25">
      <c r="A1736" s="72">
        <f t="shared" si="249"/>
        <v>41713</v>
      </c>
      <c r="B1736" s="73" t="s">
        <v>0</v>
      </c>
      <c r="C1736" s="73" t="s">
        <v>358</v>
      </c>
      <c r="D1736" s="73" t="s">
        <v>235</v>
      </c>
      <c r="E1736" s="73" t="s">
        <v>279</v>
      </c>
      <c r="F1736" s="73" t="s">
        <v>280</v>
      </c>
      <c r="G1736" s="73" t="s">
        <v>35</v>
      </c>
      <c r="H1736" t="s">
        <v>36</v>
      </c>
      <c r="I1736">
        <v>1599</v>
      </c>
      <c r="J1736" s="43">
        <v>5043</v>
      </c>
      <c r="K1736" s="16">
        <v>0.36</v>
      </c>
      <c r="L1736" s="16">
        <f t="shared" si="252"/>
        <v>50.079443892750746</v>
      </c>
      <c r="M1736" s="16">
        <f t="shared" si="253"/>
        <v>1.3629729729729729</v>
      </c>
      <c r="N1736" s="44">
        <f t="shared" si="254"/>
        <v>575.64</v>
      </c>
      <c r="O1736" s="44">
        <f t="shared" si="255"/>
        <v>5618.64</v>
      </c>
      <c r="P1736" s="45">
        <f t="shared" si="250"/>
        <v>55.795829195630589</v>
      </c>
      <c r="Q1736" s="45">
        <f t="shared" si="256"/>
        <v>1.5185513513513513</v>
      </c>
      <c r="S1736" s="51">
        <f t="shared" si="248"/>
        <v>2.6867679283869794</v>
      </c>
      <c r="T1736" s="16">
        <f t="shared" si="251"/>
        <v>55.742899702085403</v>
      </c>
    </row>
    <row r="1737" spans="1:20" x14ac:dyDescent="0.25">
      <c r="A1737" s="72">
        <f t="shared" si="249"/>
        <v>41713</v>
      </c>
      <c r="B1737" s="73" t="s">
        <v>67</v>
      </c>
      <c r="C1737" s="73" t="s">
        <v>250</v>
      </c>
      <c r="D1737" s="73" t="s">
        <v>251</v>
      </c>
      <c r="E1737" s="73" t="s">
        <v>279</v>
      </c>
      <c r="F1737" s="73" t="s">
        <v>280</v>
      </c>
      <c r="G1737" s="73" t="s">
        <v>35</v>
      </c>
      <c r="H1737" t="s">
        <v>37</v>
      </c>
      <c r="I1737">
        <v>1851</v>
      </c>
      <c r="J1737" s="43">
        <v>5000</v>
      </c>
      <c r="K1737" s="16">
        <v>0.35</v>
      </c>
      <c r="L1737" s="16">
        <f t="shared" si="252"/>
        <v>49.652432969215489</v>
      </c>
      <c r="M1737" s="16">
        <f t="shared" si="253"/>
        <v>1.2612612612612613</v>
      </c>
      <c r="N1737" s="44">
        <f t="shared" si="254"/>
        <v>647.84999999999991</v>
      </c>
      <c r="O1737" s="44">
        <f t="shared" si="255"/>
        <v>5647.85</v>
      </c>
      <c r="P1737" s="45">
        <f t="shared" si="250"/>
        <v>56.085898709036748</v>
      </c>
      <c r="Q1737" s="45">
        <f t="shared" si="256"/>
        <v>1.424682882882883</v>
      </c>
      <c r="S1737" s="51">
        <f t="shared" si="248"/>
        <v>3.3201252753203292</v>
      </c>
      <c r="T1737" s="16">
        <f t="shared" si="251"/>
        <v>56.024627606752738</v>
      </c>
    </row>
    <row r="1738" spans="1:20" x14ac:dyDescent="0.25">
      <c r="A1738" s="72">
        <f t="shared" si="249"/>
        <v>41713</v>
      </c>
      <c r="B1738" s="73" t="s">
        <v>67</v>
      </c>
      <c r="C1738" s="73" t="s">
        <v>238</v>
      </c>
      <c r="D1738" s="73" t="s">
        <v>239</v>
      </c>
      <c r="E1738" s="73" t="s">
        <v>283</v>
      </c>
      <c r="F1738" s="73" t="s">
        <v>284</v>
      </c>
      <c r="G1738" s="73" t="s">
        <v>35</v>
      </c>
      <c r="H1738" t="s">
        <v>37</v>
      </c>
      <c r="I1738">
        <v>1695</v>
      </c>
      <c r="J1738" s="43">
        <v>4960</v>
      </c>
      <c r="K1738" s="16">
        <v>0.35</v>
      </c>
      <c r="L1738" s="16">
        <f t="shared" si="252"/>
        <v>49.255213505461768</v>
      </c>
      <c r="M1738" s="16">
        <f t="shared" si="253"/>
        <v>1.2511711711711713</v>
      </c>
      <c r="N1738" s="44">
        <f t="shared" si="254"/>
        <v>593.25</v>
      </c>
      <c r="O1738" s="44">
        <f t="shared" si="255"/>
        <v>5553.25</v>
      </c>
      <c r="P1738" s="45">
        <f t="shared" si="250"/>
        <v>55.146474677259185</v>
      </c>
      <c r="Q1738" s="45">
        <f t="shared" si="256"/>
        <v>1.4008198198198198</v>
      </c>
      <c r="S1738" s="51">
        <f t="shared" si="248"/>
        <v>3.4086253770809316</v>
      </c>
      <c r="T1738" s="16">
        <f t="shared" si="251"/>
        <v>55.090367428003979</v>
      </c>
    </row>
    <row r="1739" spans="1:20" x14ac:dyDescent="0.25">
      <c r="A1739" s="72">
        <f t="shared" si="249"/>
        <v>41713</v>
      </c>
      <c r="B1739" s="73" t="s">
        <v>67</v>
      </c>
      <c r="C1739" s="73" t="s">
        <v>242</v>
      </c>
      <c r="D1739" s="73" t="s">
        <v>243</v>
      </c>
      <c r="E1739" s="73" t="s">
        <v>265</v>
      </c>
      <c r="F1739" s="73" t="s">
        <v>266</v>
      </c>
      <c r="G1739" s="73" t="s">
        <v>35</v>
      </c>
      <c r="H1739" t="s">
        <v>36</v>
      </c>
      <c r="I1739">
        <v>1006</v>
      </c>
      <c r="J1739" s="43">
        <v>3011</v>
      </c>
      <c r="K1739" s="16">
        <v>0.36</v>
      </c>
      <c r="L1739" s="16">
        <f t="shared" si="252"/>
        <v>29.900695134061568</v>
      </c>
      <c r="M1739" s="16">
        <f t="shared" si="253"/>
        <v>0.75953153153153152</v>
      </c>
      <c r="N1739" s="44">
        <f t="shared" si="254"/>
        <v>362.15999999999997</v>
      </c>
      <c r="O1739" s="44">
        <f t="shared" si="255"/>
        <v>3373.16</v>
      </c>
      <c r="P1739" s="45">
        <f t="shared" si="250"/>
        <v>33.497120158887782</v>
      </c>
      <c r="Q1739" s="45">
        <f t="shared" si="256"/>
        <v>0.85088720720720723</v>
      </c>
      <c r="S1739" s="51">
        <f t="shared" si="248"/>
        <v>2.1791943584493101</v>
      </c>
      <c r="T1739" s="16">
        <f t="shared" si="251"/>
        <v>33.463819927176424</v>
      </c>
    </row>
    <row r="1740" spans="1:20" x14ac:dyDescent="0.25">
      <c r="A1740" s="72">
        <f t="shared" si="249"/>
        <v>41713</v>
      </c>
      <c r="B1740" s="73" t="s">
        <v>67</v>
      </c>
      <c r="C1740" s="73" t="s">
        <v>254</v>
      </c>
      <c r="D1740" s="73" t="s">
        <v>255</v>
      </c>
      <c r="E1740" s="73" t="s">
        <v>267</v>
      </c>
      <c r="F1740" s="73" t="s">
        <v>241</v>
      </c>
      <c r="G1740" s="73" t="s">
        <v>35</v>
      </c>
      <c r="H1740" t="s">
        <v>37</v>
      </c>
      <c r="I1740">
        <v>988</v>
      </c>
      <c r="J1740" s="43">
        <v>3510</v>
      </c>
      <c r="K1740" s="16">
        <v>0.35</v>
      </c>
      <c r="L1740" s="16">
        <f t="shared" si="252"/>
        <v>34.856007944389276</v>
      </c>
      <c r="M1740" s="16">
        <f t="shared" si="253"/>
        <v>0.88540540540540547</v>
      </c>
      <c r="N1740" s="44">
        <f t="shared" si="254"/>
        <v>345.79999999999995</v>
      </c>
      <c r="O1740" s="44">
        <f t="shared" si="255"/>
        <v>3855.8</v>
      </c>
      <c r="P1740" s="45">
        <f t="shared" si="250"/>
        <v>38.289970208540218</v>
      </c>
      <c r="Q1740" s="45">
        <f t="shared" si="256"/>
        <v>0.97263423423423434</v>
      </c>
      <c r="S1740" s="51">
        <f t="shared" si="248"/>
        <v>5.1864865454704256</v>
      </c>
      <c r="T1740" s="16">
        <f t="shared" si="251"/>
        <v>38.257265806024492</v>
      </c>
    </row>
    <row r="1741" spans="1:20" x14ac:dyDescent="0.25">
      <c r="A1741" s="72">
        <f t="shared" si="249"/>
        <v>41713</v>
      </c>
      <c r="B1741" s="73" t="s">
        <v>67</v>
      </c>
      <c r="C1741" s="73" t="s">
        <v>246</v>
      </c>
      <c r="D1741" s="73" t="s">
        <v>247</v>
      </c>
      <c r="E1741" s="73" t="s">
        <v>240</v>
      </c>
      <c r="F1741" s="73" t="s">
        <v>241</v>
      </c>
      <c r="G1741" s="73" t="s">
        <v>35</v>
      </c>
      <c r="H1741" t="s">
        <v>36</v>
      </c>
      <c r="I1741">
        <v>787</v>
      </c>
      <c r="J1741" s="43">
        <v>3590</v>
      </c>
      <c r="K1741" s="16">
        <v>0.36</v>
      </c>
      <c r="L1741" s="16">
        <f t="shared" si="252"/>
        <v>35.650446871896719</v>
      </c>
      <c r="M1741" s="16">
        <f t="shared" si="253"/>
        <v>0.90558558558558555</v>
      </c>
      <c r="N1741" s="44">
        <f t="shared" si="254"/>
        <v>283.32</v>
      </c>
      <c r="O1741" s="44">
        <f t="shared" si="255"/>
        <v>3873.32</v>
      </c>
      <c r="P1741" s="45">
        <f t="shared" si="250"/>
        <v>38.463952333664352</v>
      </c>
      <c r="Q1741" s="45">
        <f t="shared" si="256"/>
        <v>0.97705369369369377</v>
      </c>
      <c r="S1741" s="51">
        <f t="shared" si="248"/>
        <v>1.8975636576966659</v>
      </c>
      <c r="T1741" s="16">
        <f t="shared" si="251"/>
        <v>38.437901357166503</v>
      </c>
    </row>
    <row r="1742" spans="1:20" x14ac:dyDescent="0.25">
      <c r="A1742" s="72">
        <f t="shared" si="249"/>
        <v>41713</v>
      </c>
      <c r="B1742" s="73" t="s">
        <v>67</v>
      </c>
      <c r="C1742" s="73" t="s">
        <v>250</v>
      </c>
      <c r="D1742" s="73" t="s">
        <v>251</v>
      </c>
      <c r="E1742" s="73" t="s">
        <v>283</v>
      </c>
      <c r="F1742" s="73" t="s">
        <v>284</v>
      </c>
      <c r="G1742" s="73" t="s">
        <v>35</v>
      </c>
      <c r="H1742" t="s">
        <v>37</v>
      </c>
      <c r="I1742">
        <v>1836</v>
      </c>
      <c r="J1742" s="43">
        <v>5000</v>
      </c>
      <c r="K1742" s="16">
        <v>0.35</v>
      </c>
      <c r="L1742" s="16">
        <f t="shared" si="252"/>
        <v>49.652432969215489</v>
      </c>
      <c r="M1742" s="16">
        <f t="shared" si="253"/>
        <v>1.2612612612612613</v>
      </c>
      <c r="N1742" s="44">
        <f t="shared" si="254"/>
        <v>642.59999999999991</v>
      </c>
      <c r="O1742" s="44">
        <f t="shared" si="255"/>
        <v>5642.6</v>
      </c>
      <c r="P1742" s="45">
        <f t="shared" si="250"/>
        <v>56.033763654419069</v>
      </c>
      <c r="Q1742" s="45">
        <f t="shared" si="256"/>
        <v>1.4233585585585586</v>
      </c>
      <c r="S1742" s="51">
        <f t="shared" si="248"/>
        <v>3.3261551082593543</v>
      </c>
      <c r="T1742" s="16">
        <f t="shared" si="251"/>
        <v>55.972989076464749</v>
      </c>
    </row>
    <row r="1743" spans="1:20" x14ac:dyDescent="0.25">
      <c r="A1743" s="72">
        <f t="shared" si="249"/>
        <v>41713</v>
      </c>
      <c r="B1743" s="73" t="s">
        <v>67</v>
      </c>
      <c r="C1743" s="73" t="s">
        <v>256</v>
      </c>
      <c r="D1743" s="73" t="s">
        <v>247</v>
      </c>
      <c r="E1743" s="73" t="s">
        <v>285</v>
      </c>
      <c r="F1743" s="73" t="s">
        <v>264</v>
      </c>
      <c r="G1743" s="73" t="s">
        <v>35</v>
      </c>
      <c r="H1743" t="s">
        <v>37</v>
      </c>
      <c r="I1743">
        <v>1899</v>
      </c>
      <c r="J1743" s="43">
        <v>4400</v>
      </c>
      <c r="K1743" s="16">
        <v>0.35</v>
      </c>
      <c r="L1743" s="16">
        <f t="shared" si="252"/>
        <v>43.694141012909633</v>
      </c>
      <c r="M1743" s="16">
        <f t="shared" si="253"/>
        <v>1.1099099099099099</v>
      </c>
      <c r="N1743" s="44">
        <f t="shared" si="254"/>
        <v>664.65</v>
      </c>
      <c r="O1743" s="44">
        <f t="shared" si="255"/>
        <v>5064.6499999999996</v>
      </c>
      <c r="P1743" s="45">
        <f t="shared" si="250"/>
        <v>50.294438927507443</v>
      </c>
      <c r="Q1743" s="45">
        <f t="shared" si="256"/>
        <v>1.2775693693693693</v>
      </c>
      <c r="S1743" s="51">
        <f t="shared" si="248"/>
        <v>3.706456659377011</v>
      </c>
      <c r="T1743" s="16">
        <f t="shared" si="251"/>
        <v>50.231578947368426</v>
      </c>
    </row>
    <row r="1744" spans="1:20" x14ac:dyDescent="0.25">
      <c r="A1744" s="72">
        <f t="shared" si="249"/>
        <v>41713</v>
      </c>
      <c r="B1744" s="73" t="s">
        <v>18</v>
      </c>
      <c r="C1744" s="73" t="s">
        <v>238</v>
      </c>
      <c r="D1744" s="73" t="s">
        <v>239</v>
      </c>
      <c r="E1744" s="73" t="s">
        <v>283</v>
      </c>
      <c r="F1744" s="73" t="s">
        <v>284</v>
      </c>
      <c r="G1744" s="73" t="s">
        <v>35</v>
      </c>
      <c r="H1744" t="s">
        <v>37</v>
      </c>
      <c r="I1744">
        <v>1695</v>
      </c>
      <c r="J1744" s="43">
        <v>5520</v>
      </c>
      <c r="K1744" s="16">
        <v>0.35</v>
      </c>
      <c r="L1744" s="16">
        <f t="shared" si="252"/>
        <v>54.816285998013903</v>
      </c>
      <c r="M1744" s="16">
        <f t="shared" si="253"/>
        <v>1.491891891891892</v>
      </c>
      <c r="N1744" s="44">
        <f t="shared" si="254"/>
        <v>593.25</v>
      </c>
      <c r="O1744" s="44">
        <f t="shared" si="255"/>
        <v>6113.25</v>
      </c>
      <c r="P1744" s="45">
        <f t="shared" si="250"/>
        <v>60.70754716981132</v>
      </c>
      <c r="Q1744" s="45">
        <f t="shared" si="256"/>
        <v>1.6522297297297297</v>
      </c>
      <c r="S1744" s="51">
        <f t="shared" si="248"/>
        <v>3.086742437017298</v>
      </c>
      <c r="T1744" s="16">
        <f t="shared" si="251"/>
        <v>60.651439920556108</v>
      </c>
    </row>
    <row r="1745" spans="1:20" x14ac:dyDescent="0.25">
      <c r="A1745" s="72">
        <f t="shared" si="249"/>
        <v>41713</v>
      </c>
      <c r="B1745" s="73" t="s">
        <v>18</v>
      </c>
      <c r="C1745" s="73" t="s">
        <v>250</v>
      </c>
      <c r="D1745" s="73" t="s">
        <v>251</v>
      </c>
      <c r="E1745" s="73" t="s">
        <v>279</v>
      </c>
      <c r="F1745" s="73" t="s">
        <v>280</v>
      </c>
      <c r="G1745" s="73" t="s">
        <v>35</v>
      </c>
      <c r="H1745" t="s">
        <v>37</v>
      </c>
      <c r="I1745">
        <v>1851</v>
      </c>
      <c r="J1745" s="43">
        <v>5530</v>
      </c>
      <c r="K1745" s="16">
        <v>0.35</v>
      </c>
      <c r="L1745" s="16">
        <f t="shared" si="252"/>
        <v>54.915590863952332</v>
      </c>
      <c r="M1745" s="16">
        <f t="shared" si="253"/>
        <v>1.4945945945945946</v>
      </c>
      <c r="N1745" s="44">
        <f t="shared" si="254"/>
        <v>647.84999999999991</v>
      </c>
      <c r="O1745" s="44">
        <f t="shared" si="255"/>
        <v>6177.85</v>
      </c>
      <c r="P1745" s="45">
        <f t="shared" si="250"/>
        <v>61.34905660377359</v>
      </c>
      <c r="Q1745" s="45">
        <f t="shared" si="256"/>
        <v>1.6696891891891892</v>
      </c>
      <c r="S1745" s="51">
        <f t="shared" si="248"/>
        <v>3.0266695128378096</v>
      </c>
      <c r="T1745" s="16">
        <f t="shared" si="251"/>
        <v>61.287785501489573</v>
      </c>
    </row>
    <row r="1746" spans="1:20" x14ac:dyDescent="0.25">
      <c r="A1746" s="72">
        <f t="shared" si="249"/>
        <v>41713</v>
      </c>
      <c r="B1746" s="73" t="s">
        <v>18</v>
      </c>
      <c r="C1746" s="73" t="s">
        <v>257</v>
      </c>
      <c r="D1746" s="73" t="s">
        <v>237</v>
      </c>
      <c r="E1746" s="73" t="s">
        <v>283</v>
      </c>
      <c r="F1746" s="73" t="s">
        <v>284</v>
      </c>
      <c r="G1746" s="73" t="s">
        <v>35</v>
      </c>
      <c r="H1746" t="s">
        <v>37</v>
      </c>
      <c r="I1746">
        <v>1507</v>
      </c>
      <c r="J1746" s="43">
        <v>5430</v>
      </c>
      <c r="K1746" s="16">
        <v>0.35</v>
      </c>
      <c r="L1746" s="16">
        <f t="shared" si="252"/>
        <v>53.922542204568025</v>
      </c>
      <c r="M1746" s="16">
        <f t="shared" si="253"/>
        <v>1.4675675675675677</v>
      </c>
      <c r="N1746" s="44">
        <f t="shared" si="254"/>
        <v>527.44999999999993</v>
      </c>
      <c r="O1746" s="44">
        <f t="shared" si="255"/>
        <v>5957.45</v>
      </c>
      <c r="P1746" s="45">
        <f t="shared" si="250"/>
        <v>59.160377358490564</v>
      </c>
      <c r="Q1746" s="45">
        <f t="shared" si="256"/>
        <v>1.6101216216216216</v>
      </c>
      <c r="S1746" s="51">
        <f t="shared" si="248"/>
        <v>3.2036268388849098</v>
      </c>
      <c r="T1746" s="16">
        <f t="shared" si="251"/>
        <v>59.110493214167491</v>
      </c>
    </row>
    <row r="1747" spans="1:20" x14ac:dyDescent="0.25">
      <c r="A1747" s="72">
        <f t="shared" si="249"/>
        <v>41713</v>
      </c>
      <c r="B1747" s="73" t="s">
        <v>18</v>
      </c>
      <c r="C1747" s="73" t="s">
        <v>256</v>
      </c>
      <c r="D1747" s="73" t="s">
        <v>247</v>
      </c>
      <c r="E1747" s="73" t="s">
        <v>265</v>
      </c>
      <c r="F1747" s="73" t="s">
        <v>266</v>
      </c>
      <c r="G1747" s="73" t="s">
        <v>35</v>
      </c>
      <c r="H1747" t="s">
        <v>36</v>
      </c>
      <c r="I1747">
        <v>1160</v>
      </c>
      <c r="J1747" s="43">
        <v>4175</v>
      </c>
      <c r="K1747" s="16">
        <v>0.36</v>
      </c>
      <c r="L1747" s="16">
        <f t="shared" si="252"/>
        <v>41.459781529294936</v>
      </c>
      <c r="M1747" s="16">
        <f t="shared" si="253"/>
        <v>1.1283783783783783</v>
      </c>
      <c r="N1747" s="44">
        <f t="shared" si="254"/>
        <v>417.59999999999997</v>
      </c>
      <c r="O1747" s="44">
        <f t="shared" si="255"/>
        <v>4592.6000000000004</v>
      </c>
      <c r="P1747" s="45">
        <f t="shared" si="250"/>
        <v>45.606752730883812</v>
      </c>
      <c r="Q1747" s="45">
        <f t="shared" si="256"/>
        <v>1.2412432432432434</v>
      </c>
      <c r="S1747" s="51">
        <f t="shared" si="248"/>
        <v>4.8730361709901526</v>
      </c>
      <c r="T1747" s="16">
        <f t="shared" si="251"/>
        <v>45.568354849387617</v>
      </c>
    </row>
    <row r="1748" spans="1:20" x14ac:dyDescent="0.25">
      <c r="A1748" s="72">
        <f t="shared" si="249"/>
        <v>41713</v>
      </c>
      <c r="B1748" s="73" t="s">
        <v>18</v>
      </c>
      <c r="C1748" s="73" t="s">
        <v>244</v>
      </c>
      <c r="D1748" s="73" t="s">
        <v>245</v>
      </c>
      <c r="E1748" s="73" t="s">
        <v>277</v>
      </c>
      <c r="F1748" s="73" t="s">
        <v>278</v>
      </c>
      <c r="G1748" s="73" t="s">
        <v>35</v>
      </c>
      <c r="H1748" t="s">
        <v>38</v>
      </c>
      <c r="I1748">
        <v>615</v>
      </c>
      <c r="J1748" s="43">
        <v>2862</v>
      </c>
      <c r="K1748" s="16">
        <v>0.48</v>
      </c>
      <c r="L1748" s="16">
        <f t="shared" si="252"/>
        <v>28.421052631578945</v>
      </c>
      <c r="M1748" s="16">
        <f t="shared" si="253"/>
        <v>0.7735135135135135</v>
      </c>
      <c r="N1748" s="44">
        <f t="shared" si="254"/>
        <v>295.2</v>
      </c>
      <c r="O1748" s="44">
        <f t="shared" si="255"/>
        <v>3157.2</v>
      </c>
      <c r="P1748" s="45">
        <f t="shared" si="250"/>
        <v>31.352532274081426</v>
      </c>
      <c r="Q1748" s="45">
        <f t="shared" si="256"/>
        <v>0.8532972972972972</v>
      </c>
      <c r="S1748" s="51">
        <f t="shared" si="248"/>
        <v>3.6779193484828498</v>
      </c>
      <c r="T1748" s="16">
        <f t="shared" si="251"/>
        <v>31.311817279046668</v>
      </c>
    </row>
    <row r="1749" spans="1:20" x14ac:dyDescent="0.25">
      <c r="A1749" s="74">
        <f t="shared" si="249"/>
        <v>41713</v>
      </c>
      <c r="B1749" s="75" t="s">
        <v>18</v>
      </c>
      <c r="C1749" s="75" t="s">
        <v>258</v>
      </c>
      <c r="D1749" s="75" t="s">
        <v>255</v>
      </c>
      <c r="E1749" s="75" t="s">
        <v>279</v>
      </c>
      <c r="F1749" s="75" t="s">
        <v>280</v>
      </c>
      <c r="G1749" s="75" t="s">
        <v>35</v>
      </c>
      <c r="H1749" s="76" t="s">
        <v>36</v>
      </c>
      <c r="I1749" s="76">
        <v>1637</v>
      </c>
      <c r="J1749" s="46">
        <v>5110</v>
      </c>
      <c r="K1749" s="78">
        <v>0.36</v>
      </c>
      <c r="L1749" s="78">
        <f t="shared" si="252"/>
        <v>50.744786494538232</v>
      </c>
      <c r="M1749" s="78">
        <f t="shared" si="253"/>
        <v>1.3810810810810812</v>
      </c>
      <c r="N1749" s="47">
        <f t="shared" si="254"/>
        <v>589.31999999999994</v>
      </c>
      <c r="O1749" s="47">
        <f t="shared" si="255"/>
        <v>5699.32</v>
      </c>
      <c r="P1749" s="48">
        <f t="shared" si="250"/>
        <v>56.597020854021842</v>
      </c>
      <c r="Q1749" s="48">
        <f t="shared" si="256"/>
        <v>1.5403567567567567</v>
      </c>
      <c r="R1749" s="76"/>
      <c r="S1749" s="53">
        <f t="shared" si="248"/>
        <v>-1.7475507224140596</v>
      </c>
      <c r="T1749" s="78">
        <f>AVERAGE(P1673,P1711,P1749)</f>
        <v>56.542833498841439</v>
      </c>
    </row>
    <row r="1750" spans="1:20" x14ac:dyDescent="0.25">
      <c r="A1750" s="72">
        <f t="shared" si="249"/>
        <v>41744</v>
      </c>
      <c r="B1750" s="73" t="s">
        <v>0</v>
      </c>
      <c r="C1750" s="73" t="s">
        <v>359</v>
      </c>
      <c r="D1750" s="73" t="s">
        <v>235</v>
      </c>
      <c r="E1750" s="73" t="s">
        <v>260</v>
      </c>
      <c r="F1750" s="73" t="s">
        <v>261</v>
      </c>
      <c r="G1750" s="73" t="s">
        <v>34</v>
      </c>
      <c r="H1750" t="s">
        <v>36</v>
      </c>
      <c r="I1750">
        <v>506</v>
      </c>
      <c r="J1750" s="43">
        <v>3191</v>
      </c>
      <c r="K1750" s="16">
        <v>0.38</v>
      </c>
      <c r="L1750" s="16">
        <f t="shared" si="252"/>
        <v>31.688182720953325</v>
      </c>
      <c r="M1750" s="16">
        <f t="shared" si="253"/>
        <v>0.86243243243243239</v>
      </c>
      <c r="N1750" s="44">
        <f t="shared" si="254"/>
        <v>192.28</v>
      </c>
      <c r="O1750" s="44">
        <f t="shared" si="255"/>
        <v>3383.28</v>
      </c>
      <c r="P1750" s="45">
        <f t="shared" ref="P1750:P1787" si="257">O1750/100.7</f>
        <v>33.597616683217481</v>
      </c>
      <c r="Q1750" s="45">
        <f t="shared" si="256"/>
        <v>0.9144000000000001</v>
      </c>
      <c r="S1750" s="51">
        <f t="shared" ref="S1750:S1787" si="258">((O1750/O1294)-1)*100</f>
        <v>0.94943696180171955</v>
      </c>
    </row>
    <row r="1751" spans="1:20" x14ac:dyDescent="0.25">
      <c r="A1751" s="72">
        <f t="shared" si="249"/>
        <v>41744</v>
      </c>
      <c r="B1751" s="73" t="s">
        <v>0</v>
      </c>
      <c r="C1751" s="73" t="s">
        <v>236</v>
      </c>
      <c r="D1751" s="73" t="s">
        <v>237</v>
      </c>
      <c r="E1751" s="73" t="s">
        <v>262</v>
      </c>
      <c r="F1751" s="73" t="s">
        <v>251</v>
      </c>
      <c r="G1751" s="73" t="s">
        <v>34</v>
      </c>
      <c r="H1751" t="s">
        <v>37</v>
      </c>
      <c r="I1751">
        <v>298</v>
      </c>
      <c r="J1751" s="43">
        <v>3596</v>
      </c>
      <c r="K1751" s="16">
        <v>0.38</v>
      </c>
      <c r="L1751" s="16">
        <f t="shared" si="252"/>
        <v>35.710029791459782</v>
      </c>
      <c r="M1751" s="16">
        <f t="shared" si="253"/>
        <v>0.97189189189189185</v>
      </c>
      <c r="N1751" s="44">
        <f t="shared" si="254"/>
        <v>113.24</v>
      </c>
      <c r="O1751" s="44">
        <f t="shared" si="255"/>
        <v>3709.24</v>
      </c>
      <c r="P1751" s="45">
        <f t="shared" si="257"/>
        <v>36.834558093346573</v>
      </c>
      <c r="Q1751" s="45">
        <f t="shared" si="256"/>
        <v>1.0024972972972972</v>
      </c>
      <c r="S1751" s="51">
        <f t="shared" si="258"/>
        <v>1.2021237701831833</v>
      </c>
    </row>
    <row r="1752" spans="1:20" x14ac:dyDescent="0.25">
      <c r="A1752" s="72">
        <f t="shared" si="249"/>
        <v>41744</v>
      </c>
      <c r="B1752" s="73" t="s">
        <v>0</v>
      </c>
      <c r="C1752" s="73" t="s">
        <v>359</v>
      </c>
      <c r="D1752" s="73" t="s">
        <v>235</v>
      </c>
      <c r="E1752" s="73" t="s">
        <v>263</v>
      </c>
      <c r="F1752" s="73" t="s">
        <v>264</v>
      </c>
      <c r="G1752" s="73" t="s">
        <v>34</v>
      </c>
      <c r="H1752" t="s">
        <v>37</v>
      </c>
      <c r="I1752">
        <v>1530</v>
      </c>
      <c r="J1752" s="43">
        <v>6244</v>
      </c>
      <c r="K1752" s="16">
        <v>0.38</v>
      </c>
      <c r="L1752" s="16">
        <f t="shared" si="252"/>
        <v>62.005958291956304</v>
      </c>
      <c r="M1752" s="16">
        <f t="shared" si="253"/>
        <v>1.6875675675675677</v>
      </c>
      <c r="N1752" s="44">
        <f t="shared" si="254"/>
        <v>581.4</v>
      </c>
      <c r="O1752" s="44">
        <f t="shared" si="255"/>
        <v>6825.4</v>
      </c>
      <c r="P1752" s="45">
        <f t="shared" si="257"/>
        <v>67.779543197616675</v>
      </c>
      <c r="Q1752" s="45">
        <f t="shared" si="256"/>
        <v>1.8447027027027025</v>
      </c>
      <c r="S1752" s="51">
        <f t="shared" si="258"/>
        <v>2.5866863060436174</v>
      </c>
    </row>
    <row r="1753" spans="1:20" x14ac:dyDescent="0.25">
      <c r="A1753" s="72">
        <f t="shared" si="249"/>
        <v>41744</v>
      </c>
      <c r="B1753" s="73" t="s">
        <v>0</v>
      </c>
      <c r="C1753" s="73" t="s">
        <v>359</v>
      </c>
      <c r="D1753" s="73" t="s">
        <v>235</v>
      </c>
      <c r="E1753" s="73" t="s">
        <v>265</v>
      </c>
      <c r="F1753" s="73" t="s">
        <v>266</v>
      </c>
      <c r="G1753" s="73" t="s">
        <v>34</v>
      </c>
      <c r="H1753" t="s">
        <v>36</v>
      </c>
      <c r="I1753">
        <v>890</v>
      </c>
      <c r="J1753" s="43">
        <v>3808</v>
      </c>
      <c r="K1753" s="16">
        <v>0.38</v>
      </c>
      <c r="L1753" s="16">
        <f t="shared" si="252"/>
        <v>37.815292949354514</v>
      </c>
      <c r="M1753" s="16">
        <f t="shared" si="253"/>
        <v>1.0291891891891891</v>
      </c>
      <c r="N1753" s="44">
        <f t="shared" si="254"/>
        <v>338.2</v>
      </c>
      <c r="O1753" s="44">
        <f t="shared" si="255"/>
        <v>4146.2</v>
      </c>
      <c r="P1753" s="45">
        <f t="shared" si="257"/>
        <v>41.173783515392252</v>
      </c>
      <c r="Q1753" s="45">
        <f t="shared" si="256"/>
        <v>1.1205945945945945</v>
      </c>
      <c r="S1753" s="51">
        <f t="shared" si="258"/>
        <v>3.3990872590338839</v>
      </c>
    </row>
    <row r="1754" spans="1:20" x14ac:dyDescent="0.25">
      <c r="A1754" s="72">
        <f t="shared" si="249"/>
        <v>41744</v>
      </c>
      <c r="B1754" s="73" t="s">
        <v>0</v>
      </c>
      <c r="C1754" s="73" t="s">
        <v>238</v>
      </c>
      <c r="D1754" s="73" t="s">
        <v>239</v>
      </c>
      <c r="E1754" s="73" t="s">
        <v>267</v>
      </c>
      <c r="F1754" s="73" t="s">
        <v>241</v>
      </c>
      <c r="G1754" s="73" t="s">
        <v>34</v>
      </c>
      <c r="H1754" t="s">
        <v>37</v>
      </c>
      <c r="I1754">
        <v>1256</v>
      </c>
      <c r="J1754" s="43">
        <v>5824</v>
      </c>
      <c r="K1754" s="16">
        <v>0.38</v>
      </c>
      <c r="L1754" s="16">
        <f t="shared" si="252"/>
        <v>57.835153922542204</v>
      </c>
      <c r="M1754" s="16">
        <f t="shared" si="253"/>
        <v>1.574054054054054</v>
      </c>
      <c r="N1754" s="44">
        <f t="shared" si="254"/>
        <v>477.28000000000003</v>
      </c>
      <c r="O1754" s="44">
        <f t="shared" si="255"/>
        <v>6301.28</v>
      </c>
      <c r="P1754" s="45">
        <f t="shared" si="257"/>
        <v>62.574776564051632</v>
      </c>
      <c r="Q1754" s="45">
        <f t="shared" si="256"/>
        <v>1.7030486486486487</v>
      </c>
      <c r="S1754" s="51">
        <f t="shared" si="258"/>
        <v>3.5039652034507318</v>
      </c>
    </row>
    <row r="1755" spans="1:20" x14ac:dyDescent="0.25">
      <c r="A1755" s="72">
        <f t="shared" si="249"/>
        <v>41744</v>
      </c>
      <c r="B1755" s="73" t="s">
        <v>0</v>
      </c>
      <c r="C1755" s="73" t="s">
        <v>358</v>
      </c>
      <c r="D1755" s="73" t="s">
        <v>235</v>
      </c>
      <c r="E1755" s="73" t="s">
        <v>267</v>
      </c>
      <c r="F1755" s="73" t="s">
        <v>241</v>
      </c>
      <c r="G1755" s="73" t="s">
        <v>34</v>
      </c>
      <c r="H1755" t="s">
        <v>36</v>
      </c>
      <c r="I1755">
        <v>975</v>
      </c>
      <c r="J1755" s="43">
        <v>4076</v>
      </c>
      <c r="K1755" s="16">
        <v>0.38</v>
      </c>
      <c r="L1755" s="16">
        <f t="shared" si="252"/>
        <v>40.476663356504467</v>
      </c>
      <c r="M1755" s="16">
        <f t="shared" si="253"/>
        <v>1.1016216216216217</v>
      </c>
      <c r="N1755" s="44">
        <f t="shared" si="254"/>
        <v>370.5</v>
      </c>
      <c r="O1755" s="44">
        <f t="shared" si="255"/>
        <v>4446.5</v>
      </c>
      <c r="P1755" s="45">
        <f t="shared" si="257"/>
        <v>44.155908639523332</v>
      </c>
      <c r="Q1755" s="45">
        <f t="shared" si="256"/>
        <v>1.2017567567567569</v>
      </c>
      <c r="S1755" s="51">
        <f t="shared" si="258"/>
        <v>3.1251811909317473</v>
      </c>
    </row>
    <row r="1756" spans="1:20" x14ac:dyDescent="0.25">
      <c r="A1756" s="72">
        <f t="shared" si="249"/>
        <v>41744</v>
      </c>
      <c r="B1756" s="73" t="s">
        <v>0</v>
      </c>
      <c r="C1756" s="73" t="s">
        <v>240</v>
      </c>
      <c r="D1756" s="73" t="s">
        <v>241</v>
      </c>
      <c r="E1756" s="73" t="s">
        <v>263</v>
      </c>
      <c r="F1756" s="73" t="s">
        <v>264</v>
      </c>
      <c r="G1756" s="73" t="s">
        <v>34</v>
      </c>
      <c r="H1756" t="s">
        <v>36</v>
      </c>
      <c r="I1756">
        <v>1357</v>
      </c>
      <c r="J1756" s="43">
        <v>4275</v>
      </c>
      <c r="K1756" s="16">
        <v>0.38</v>
      </c>
      <c r="L1756" s="16">
        <f t="shared" si="252"/>
        <v>42.452830188679243</v>
      </c>
      <c r="M1756" s="16">
        <f t="shared" si="253"/>
        <v>1.1554054054054055</v>
      </c>
      <c r="N1756" s="44">
        <f t="shared" si="254"/>
        <v>515.66</v>
      </c>
      <c r="O1756" s="44">
        <f t="shared" si="255"/>
        <v>4790.66</v>
      </c>
      <c r="P1756" s="45">
        <f t="shared" si="257"/>
        <v>47.573584905660375</v>
      </c>
      <c r="Q1756" s="45">
        <f t="shared" si="256"/>
        <v>1.2947729729729729</v>
      </c>
      <c r="S1756" s="51">
        <f t="shared" si="258"/>
        <v>2.6195438664887272</v>
      </c>
    </row>
    <row r="1757" spans="1:20" x14ac:dyDescent="0.25">
      <c r="A1757" s="72">
        <f t="shared" si="249"/>
        <v>41744</v>
      </c>
      <c r="B1757" s="73" t="s">
        <v>67</v>
      </c>
      <c r="C1757" s="73" t="s">
        <v>242</v>
      </c>
      <c r="D1757" s="73" t="s">
        <v>243</v>
      </c>
      <c r="E1757" s="73" t="s">
        <v>265</v>
      </c>
      <c r="F1757" s="73" t="s">
        <v>266</v>
      </c>
      <c r="G1757" s="73" t="s">
        <v>34</v>
      </c>
      <c r="H1757" t="s">
        <v>36</v>
      </c>
      <c r="I1757">
        <v>1006</v>
      </c>
      <c r="J1757" s="43">
        <v>3192</v>
      </c>
      <c r="K1757" s="16">
        <v>0.38</v>
      </c>
      <c r="L1757" s="16">
        <f t="shared" si="252"/>
        <v>31.69811320754717</v>
      </c>
      <c r="M1757" s="16">
        <f t="shared" si="253"/>
        <v>0.80518918918918925</v>
      </c>
      <c r="N1757" s="44">
        <f t="shared" si="254"/>
        <v>382.28000000000003</v>
      </c>
      <c r="O1757" s="44">
        <f t="shared" si="255"/>
        <v>3574.28</v>
      </c>
      <c r="P1757" s="45">
        <f t="shared" si="257"/>
        <v>35.494339622641512</v>
      </c>
      <c r="Q1757" s="45">
        <f t="shared" si="256"/>
        <v>0.9016201801801802</v>
      </c>
      <c r="S1757" s="51">
        <f t="shared" si="258"/>
        <v>1.4711309709691589</v>
      </c>
    </row>
    <row r="1758" spans="1:20" x14ac:dyDescent="0.25">
      <c r="A1758" s="72">
        <f t="shared" si="249"/>
        <v>41744</v>
      </c>
      <c r="B1758" s="73" t="s">
        <v>67</v>
      </c>
      <c r="C1758" s="73" t="s">
        <v>244</v>
      </c>
      <c r="D1758" s="73" t="s">
        <v>245</v>
      </c>
      <c r="E1758" s="73" t="s">
        <v>268</v>
      </c>
      <c r="F1758" s="73" t="s">
        <v>269</v>
      </c>
      <c r="G1758" s="73" t="s">
        <v>34</v>
      </c>
      <c r="H1758" t="s">
        <v>38</v>
      </c>
      <c r="I1758">
        <v>866</v>
      </c>
      <c r="J1758" s="43">
        <v>4686</v>
      </c>
      <c r="K1758" s="16">
        <v>0.5</v>
      </c>
      <c r="L1758" s="16">
        <f t="shared" si="252"/>
        <v>46.53426017874876</v>
      </c>
      <c r="M1758" s="16">
        <f t="shared" si="253"/>
        <v>1.1820540540540541</v>
      </c>
      <c r="N1758" s="44">
        <f t="shared" si="254"/>
        <v>433</v>
      </c>
      <c r="O1758" s="44">
        <f t="shared" si="255"/>
        <v>5119</v>
      </c>
      <c r="P1758" s="45">
        <f t="shared" si="257"/>
        <v>50.834160873882816</v>
      </c>
      <c r="Q1758" s="45">
        <f t="shared" si="256"/>
        <v>1.2912792792792793</v>
      </c>
      <c r="S1758" s="51">
        <f t="shared" si="258"/>
        <v>3.0606122835203697</v>
      </c>
    </row>
    <row r="1759" spans="1:20" x14ac:dyDescent="0.25">
      <c r="A1759" s="72">
        <f t="shared" si="249"/>
        <v>41744</v>
      </c>
      <c r="B1759" s="73" t="s">
        <v>67</v>
      </c>
      <c r="C1759" s="73" t="s">
        <v>246</v>
      </c>
      <c r="D1759" s="73" t="s">
        <v>247</v>
      </c>
      <c r="E1759" s="73" t="s">
        <v>270</v>
      </c>
      <c r="F1759" s="73" t="s">
        <v>247</v>
      </c>
      <c r="G1759" s="73" t="s">
        <v>34</v>
      </c>
      <c r="H1759" t="s">
        <v>36</v>
      </c>
      <c r="I1759">
        <v>213</v>
      </c>
      <c r="J1759" s="43">
        <v>2078</v>
      </c>
      <c r="K1759" s="16">
        <v>0.38</v>
      </c>
      <c r="L1759" s="16">
        <f t="shared" si="252"/>
        <v>20.635551142005959</v>
      </c>
      <c r="M1759" s="16">
        <f t="shared" si="253"/>
        <v>0.5241801801801802</v>
      </c>
      <c r="N1759" s="44">
        <f t="shared" si="254"/>
        <v>80.94</v>
      </c>
      <c r="O1759" s="44">
        <f t="shared" si="255"/>
        <v>2158.94</v>
      </c>
      <c r="P1759" s="45">
        <f t="shared" si="257"/>
        <v>21.439324726911618</v>
      </c>
      <c r="Q1759" s="45">
        <f t="shared" si="256"/>
        <v>0.54459747747747755</v>
      </c>
      <c r="S1759" s="51">
        <f t="shared" si="258"/>
        <v>3.1342406596188921</v>
      </c>
    </row>
    <row r="1760" spans="1:20" x14ac:dyDescent="0.25">
      <c r="A1760" s="72">
        <f t="shared" si="249"/>
        <v>41744</v>
      </c>
      <c r="B1760" s="73" t="s">
        <v>67</v>
      </c>
      <c r="C1760" s="73" t="s">
        <v>248</v>
      </c>
      <c r="D1760" s="73" t="s">
        <v>249</v>
      </c>
      <c r="E1760" s="73" t="s">
        <v>271</v>
      </c>
      <c r="F1760" s="73" t="s">
        <v>272</v>
      </c>
      <c r="G1760" s="73" t="s">
        <v>34</v>
      </c>
      <c r="H1760" t="s">
        <v>38</v>
      </c>
      <c r="I1760">
        <v>650</v>
      </c>
      <c r="J1760" s="43">
        <v>4061</v>
      </c>
      <c r="K1760" s="16">
        <v>0.5</v>
      </c>
      <c r="L1760" s="16">
        <f t="shared" si="252"/>
        <v>40.327706057596821</v>
      </c>
      <c r="M1760" s="16">
        <f t="shared" si="253"/>
        <v>1.0243963963963965</v>
      </c>
      <c r="N1760" s="44">
        <f t="shared" si="254"/>
        <v>325</v>
      </c>
      <c r="O1760" s="44">
        <f t="shared" si="255"/>
        <v>4386</v>
      </c>
      <c r="P1760" s="45">
        <f t="shared" si="257"/>
        <v>43.555114200595831</v>
      </c>
      <c r="Q1760" s="45">
        <f t="shared" si="256"/>
        <v>1.1063783783783785</v>
      </c>
      <c r="S1760" s="51">
        <f t="shared" si="258"/>
        <v>2.8491030601477396</v>
      </c>
    </row>
    <row r="1761" spans="1:19" x14ac:dyDescent="0.25">
      <c r="A1761" s="72">
        <f t="shared" si="249"/>
        <v>41744</v>
      </c>
      <c r="B1761" s="73" t="s">
        <v>67</v>
      </c>
      <c r="C1761" s="73" t="s">
        <v>248</v>
      </c>
      <c r="D1761" s="73" t="s">
        <v>249</v>
      </c>
      <c r="E1761" s="73" t="s">
        <v>273</v>
      </c>
      <c r="F1761" s="73" t="s">
        <v>274</v>
      </c>
      <c r="G1761" s="73" t="s">
        <v>34</v>
      </c>
      <c r="H1761" t="s">
        <v>38</v>
      </c>
      <c r="I1761">
        <v>417</v>
      </c>
      <c r="J1761" s="43">
        <v>3469</v>
      </c>
      <c r="K1761" s="16">
        <v>0.5</v>
      </c>
      <c r="L1761" s="16">
        <f t="shared" si="252"/>
        <v>34.44885799404171</v>
      </c>
      <c r="M1761" s="16">
        <f t="shared" si="253"/>
        <v>0.87506306306306303</v>
      </c>
      <c r="N1761" s="44">
        <f t="shared" si="254"/>
        <v>208.5</v>
      </c>
      <c r="O1761" s="44">
        <f t="shared" si="255"/>
        <v>3677.5</v>
      </c>
      <c r="P1761" s="45">
        <f t="shared" si="257"/>
        <v>36.519364448857992</v>
      </c>
      <c r="Q1761" s="45">
        <f t="shared" si="256"/>
        <v>0.92765765765765762</v>
      </c>
      <c r="S1761" s="51">
        <f t="shared" si="258"/>
        <v>2.8668451277059193</v>
      </c>
    </row>
    <row r="1762" spans="1:19" x14ac:dyDescent="0.25">
      <c r="A1762" s="72">
        <f t="shared" si="249"/>
        <v>41744</v>
      </c>
      <c r="B1762" s="73" t="s">
        <v>67</v>
      </c>
      <c r="C1762" s="73" t="s">
        <v>246</v>
      </c>
      <c r="D1762" s="73" t="s">
        <v>247</v>
      </c>
      <c r="E1762" s="73" t="s">
        <v>275</v>
      </c>
      <c r="F1762" s="73" t="s">
        <v>276</v>
      </c>
      <c r="G1762" s="73" t="s">
        <v>34</v>
      </c>
      <c r="H1762" t="s">
        <v>36</v>
      </c>
      <c r="I1762">
        <v>626</v>
      </c>
      <c r="J1762" s="43">
        <v>3218</v>
      </c>
      <c r="K1762" s="16">
        <v>0.38</v>
      </c>
      <c r="L1762" s="16">
        <f t="shared" si="252"/>
        <v>31.95630585898709</v>
      </c>
      <c r="M1762" s="16">
        <f t="shared" si="253"/>
        <v>0.81174774774774772</v>
      </c>
      <c r="N1762" s="44">
        <f t="shared" si="254"/>
        <v>237.88</v>
      </c>
      <c r="O1762" s="44">
        <f t="shared" si="255"/>
        <v>3455.88</v>
      </c>
      <c r="P1762" s="45">
        <f t="shared" si="257"/>
        <v>34.31857000993049</v>
      </c>
      <c r="Q1762" s="45">
        <f t="shared" si="256"/>
        <v>0.8717535135135136</v>
      </c>
      <c r="S1762" s="51">
        <f t="shared" si="258"/>
        <v>1.3258430919528941</v>
      </c>
    </row>
    <row r="1763" spans="1:19" x14ac:dyDescent="0.25">
      <c r="A1763" s="72">
        <f t="shared" si="249"/>
        <v>41744</v>
      </c>
      <c r="B1763" s="73" t="s">
        <v>67</v>
      </c>
      <c r="C1763" s="73" t="s">
        <v>246</v>
      </c>
      <c r="D1763" s="73" t="s">
        <v>247</v>
      </c>
      <c r="E1763" s="73" t="s">
        <v>263</v>
      </c>
      <c r="F1763" s="73" t="s">
        <v>264</v>
      </c>
      <c r="G1763" s="73" t="s">
        <v>34</v>
      </c>
      <c r="H1763" t="s">
        <v>36</v>
      </c>
      <c r="I1763">
        <v>1823</v>
      </c>
      <c r="J1763" s="43">
        <v>5215</v>
      </c>
      <c r="K1763" s="16">
        <v>0.38</v>
      </c>
      <c r="L1763" s="16">
        <f t="shared" si="252"/>
        <v>51.787487586891757</v>
      </c>
      <c r="M1763" s="16">
        <f t="shared" si="253"/>
        <v>1.3154954954954956</v>
      </c>
      <c r="N1763" s="44">
        <f t="shared" si="254"/>
        <v>692.74</v>
      </c>
      <c r="O1763" s="44">
        <f t="shared" si="255"/>
        <v>5907.74</v>
      </c>
      <c r="P1763" s="45">
        <f t="shared" si="257"/>
        <v>58.666732869910625</v>
      </c>
      <c r="Q1763" s="45">
        <f t="shared" si="256"/>
        <v>1.4902407207207207</v>
      </c>
      <c r="S1763" s="51">
        <f t="shared" si="258"/>
        <v>1.6397616831514528</v>
      </c>
    </row>
    <row r="1764" spans="1:19" x14ac:dyDescent="0.25">
      <c r="A1764" s="72">
        <f t="shared" si="249"/>
        <v>41744</v>
      </c>
      <c r="B1764" s="73" t="s">
        <v>18</v>
      </c>
      <c r="C1764" s="73" t="s">
        <v>250</v>
      </c>
      <c r="D1764" s="73" t="s">
        <v>251</v>
      </c>
      <c r="E1764" s="73" t="s">
        <v>265</v>
      </c>
      <c r="F1764" s="73" t="s">
        <v>266</v>
      </c>
      <c r="G1764" s="73" t="s">
        <v>34</v>
      </c>
      <c r="H1764" t="s">
        <v>39</v>
      </c>
      <c r="I1764">
        <v>1295</v>
      </c>
      <c r="J1764" s="43">
        <v>3424</v>
      </c>
      <c r="K1764" s="16">
        <v>0.32779999999999998</v>
      </c>
      <c r="L1764" s="16">
        <f t="shared" si="252"/>
        <v>34.00198609731877</v>
      </c>
      <c r="M1764" s="16">
        <f t="shared" si="253"/>
        <v>0.92540540540540539</v>
      </c>
      <c r="N1764" s="44">
        <f t="shared" si="254"/>
        <v>424.50099999999998</v>
      </c>
      <c r="O1764" s="44">
        <f t="shared" si="255"/>
        <v>3848.5010000000002</v>
      </c>
      <c r="P1764" s="45">
        <f t="shared" si="257"/>
        <v>38.217487586891757</v>
      </c>
      <c r="Q1764" s="45">
        <f t="shared" si="256"/>
        <v>1.0401354054054055</v>
      </c>
      <c r="S1764" s="51">
        <f t="shared" si="258"/>
        <v>-2.0310384732679765</v>
      </c>
    </row>
    <row r="1765" spans="1:19" x14ac:dyDescent="0.25">
      <c r="A1765" s="72">
        <f t="shared" si="249"/>
        <v>41744</v>
      </c>
      <c r="B1765" s="73" t="s">
        <v>18</v>
      </c>
      <c r="C1765" s="73" t="s">
        <v>244</v>
      </c>
      <c r="D1765" s="73" t="s">
        <v>245</v>
      </c>
      <c r="E1765" s="73" t="s">
        <v>277</v>
      </c>
      <c r="F1765" s="73" t="s">
        <v>278</v>
      </c>
      <c r="G1765" s="73" t="s">
        <v>34</v>
      </c>
      <c r="H1765" t="s">
        <v>38</v>
      </c>
      <c r="I1765">
        <v>615</v>
      </c>
      <c r="J1765" s="43">
        <v>3687</v>
      </c>
      <c r="K1765" s="16">
        <v>0.5</v>
      </c>
      <c r="L1765" s="16">
        <f t="shared" si="252"/>
        <v>36.613704071499505</v>
      </c>
      <c r="M1765" s="16">
        <f t="shared" si="253"/>
        <v>0.99648648648648652</v>
      </c>
      <c r="N1765" s="44">
        <f t="shared" si="254"/>
        <v>307.5</v>
      </c>
      <c r="O1765" s="44">
        <f t="shared" si="255"/>
        <v>3994.5</v>
      </c>
      <c r="P1765" s="45">
        <f t="shared" si="257"/>
        <v>39.667328699106257</v>
      </c>
      <c r="Q1765" s="45">
        <f t="shared" si="256"/>
        <v>1.0795945945945946</v>
      </c>
      <c r="S1765" s="51">
        <f t="shared" si="258"/>
        <v>2.3981337879234621</v>
      </c>
    </row>
    <row r="1766" spans="1:19" x14ac:dyDescent="0.25">
      <c r="A1766" s="72">
        <f t="shared" si="249"/>
        <v>41744</v>
      </c>
      <c r="B1766" s="73" t="s">
        <v>18</v>
      </c>
      <c r="C1766" s="73" t="s">
        <v>248</v>
      </c>
      <c r="D1766" s="73" t="s">
        <v>249</v>
      </c>
      <c r="E1766" s="73" t="s">
        <v>268</v>
      </c>
      <c r="F1766" s="73" t="s">
        <v>269</v>
      </c>
      <c r="G1766" s="73" t="s">
        <v>34</v>
      </c>
      <c r="H1766" t="s">
        <v>38</v>
      </c>
      <c r="I1766">
        <v>872</v>
      </c>
      <c r="J1766" s="43">
        <v>4756</v>
      </c>
      <c r="K1766" s="16">
        <v>0.5</v>
      </c>
      <c r="L1766" s="16">
        <f t="shared" si="252"/>
        <v>47.229394240317774</v>
      </c>
      <c r="M1766" s="16">
        <f t="shared" si="253"/>
        <v>1.2854054054054054</v>
      </c>
      <c r="N1766" s="44">
        <f t="shared" si="254"/>
        <v>436</v>
      </c>
      <c r="O1766" s="44">
        <f t="shared" si="255"/>
        <v>5192</v>
      </c>
      <c r="P1766" s="45">
        <f t="shared" si="257"/>
        <v>51.559086395233365</v>
      </c>
      <c r="Q1766" s="45">
        <f t="shared" si="256"/>
        <v>1.4032432432432433</v>
      </c>
      <c r="S1766" s="51">
        <f t="shared" si="258"/>
        <v>3.0126027745150941</v>
      </c>
    </row>
    <row r="1767" spans="1:19" x14ac:dyDescent="0.25">
      <c r="A1767" s="72">
        <f t="shared" si="249"/>
        <v>41744</v>
      </c>
      <c r="B1767" s="73" t="s">
        <v>18</v>
      </c>
      <c r="C1767" s="73" t="s">
        <v>248</v>
      </c>
      <c r="D1767" s="73" t="s">
        <v>249</v>
      </c>
      <c r="E1767" s="73" t="s">
        <v>277</v>
      </c>
      <c r="F1767" s="73" t="s">
        <v>278</v>
      </c>
      <c r="G1767" s="73" t="s">
        <v>34</v>
      </c>
      <c r="H1767" t="s">
        <v>38</v>
      </c>
      <c r="I1767">
        <v>417</v>
      </c>
      <c r="J1767" s="43">
        <v>3379</v>
      </c>
      <c r="K1767" s="16">
        <v>0.5</v>
      </c>
      <c r="L1767" s="16">
        <f t="shared" si="252"/>
        <v>33.555114200595831</v>
      </c>
      <c r="M1767" s="16">
        <f t="shared" si="253"/>
        <v>0.91324324324324324</v>
      </c>
      <c r="N1767" s="44">
        <f t="shared" si="254"/>
        <v>208.5</v>
      </c>
      <c r="O1767" s="44">
        <f t="shared" si="255"/>
        <v>3587.5</v>
      </c>
      <c r="P1767" s="45">
        <f t="shared" si="257"/>
        <v>35.625620655412114</v>
      </c>
      <c r="Q1767" s="45">
        <f t="shared" si="256"/>
        <v>0.96959459459459463</v>
      </c>
      <c r="S1767" s="51">
        <f t="shared" si="258"/>
        <v>2.8523427398430501</v>
      </c>
    </row>
    <row r="1768" spans="1:19" x14ac:dyDescent="0.25">
      <c r="A1768" s="72">
        <f t="shared" si="249"/>
        <v>41744</v>
      </c>
      <c r="B1768" s="73" t="s">
        <v>18</v>
      </c>
      <c r="C1768" s="73" t="s">
        <v>242</v>
      </c>
      <c r="D1768" s="73" t="s">
        <v>243</v>
      </c>
      <c r="E1768" s="73" t="s">
        <v>265</v>
      </c>
      <c r="F1768" s="73" t="s">
        <v>266</v>
      </c>
      <c r="G1768" s="73" t="s">
        <v>34</v>
      </c>
      <c r="H1768" t="s">
        <v>36</v>
      </c>
      <c r="I1768">
        <v>1006</v>
      </c>
      <c r="J1768" s="43">
        <v>3748</v>
      </c>
      <c r="K1768" s="16">
        <v>0.38</v>
      </c>
      <c r="L1768" s="16">
        <f t="shared" si="252"/>
        <v>37.219463753723929</v>
      </c>
      <c r="M1768" s="16">
        <f t="shared" si="253"/>
        <v>1.0129729729729731</v>
      </c>
      <c r="N1768" s="44">
        <f t="shared" si="254"/>
        <v>382.28000000000003</v>
      </c>
      <c r="O1768" s="44">
        <f t="shared" si="255"/>
        <v>4130.28</v>
      </c>
      <c r="P1768" s="45">
        <f t="shared" si="257"/>
        <v>41.015690168818267</v>
      </c>
      <c r="Q1768" s="45">
        <f t="shared" si="256"/>
        <v>1.1162918918918918</v>
      </c>
      <c r="S1768" s="51">
        <f t="shared" si="258"/>
        <v>2.9620138303759758</v>
      </c>
    </row>
    <row r="1769" spans="1:19" x14ac:dyDescent="0.25">
      <c r="A1769" s="72">
        <f t="shared" ref="A1769:A1832" si="259">IF(B1769&lt;&gt;"", DATE(2010, ROUNDUP((ROW(A1769)-1)*(1/38), 0)+5, 15), "")</f>
        <v>41744</v>
      </c>
      <c r="B1769" s="73" t="s">
        <v>0</v>
      </c>
      <c r="C1769" s="73" t="s">
        <v>252</v>
      </c>
      <c r="D1769" s="73" t="s">
        <v>117</v>
      </c>
      <c r="E1769" s="73" t="s">
        <v>279</v>
      </c>
      <c r="F1769" s="73" t="s">
        <v>280</v>
      </c>
      <c r="G1769" s="73" t="s">
        <v>35</v>
      </c>
      <c r="H1769" t="s">
        <v>37</v>
      </c>
      <c r="I1769">
        <v>880</v>
      </c>
      <c r="J1769" s="43">
        <v>3678</v>
      </c>
      <c r="K1769" s="16">
        <v>0.38</v>
      </c>
      <c r="L1769" s="16">
        <f t="shared" si="252"/>
        <v>36.524329692154915</v>
      </c>
      <c r="M1769" s="16">
        <f t="shared" si="253"/>
        <v>0.994054054054054</v>
      </c>
      <c r="N1769" s="44">
        <f t="shared" si="254"/>
        <v>334.4</v>
      </c>
      <c r="O1769" s="44">
        <f t="shared" si="255"/>
        <v>4012.4</v>
      </c>
      <c r="P1769" s="45">
        <f t="shared" si="257"/>
        <v>39.845084409136049</v>
      </c>
      <c r="Q1769" s="45">
        <f t="shared" si="256"/>
        <v>1.0844324324324324</v>
      </c>
      <c r="S1769" s="51">
        <f t="shared" si="258"/>
        <v>1.8168899715793829</v>
      </c>
    </row>
    <row r="1770" spans="1:19" x14ac:dyDescent="0.25">
      <c r="A1770" s="72">
        <f t="shared" si="259"/>
        <v>41744</v>
      </c>
      <c r="B1770" s="73" t="s">
        <v>0</v>
      </c>
      <c r="C1770" s="73" t="s">
        <v>359</v>
      </c>
      <c r="D1770" s="73" t="s">
        <v>235</v>
      </c>
      <c r="E1770" s="73" t="s">
        <v>267</v>
      </c>
      <c r="F1770" s="73" t="s">
        <v>241</v>
      </c>
      <c r="G1770" s="73" t="s">
        <v>35</v>
      </c>
      <c r="H1770" t="s">
        <v>37</v>
      </c>
      <c r="I1770">
        <v>685</v>
      </c>
      <c r="J1770" s="43">
        <v>3798</v>
      </c>
      <c r="K1770" s="16">
        <v>0.38</v>
      </c>
      <c r="L1770" s="16">
        <f t="shared" si="252"/>
        <v>37.715988083416086</v>
      </c>
      <c r="M1770" s="16">
        <f t="shared" si="253"/>
        <v>1.0264864864864864</v>
      </c>
      <c r="N1770" s="44">
        <f t="shared" si="254"/>
        <v>260.3</v>
      </c>
      <c r="O1770" s="44">
        <f t="shared" si="255"/>
        <v>4058.3</v>
      </c>
      <c r="P1770" s="45">
        <f t="shared" si="257"/>
        <v>40.300893743793445</v>
      </c>
      <c r="Q1770" s="45">
        <f t="shared" si="256"/>
        <v>1.0968378378378378</v>
      </c>
      <c r="S1770" s="51">
        <f t="shared" si="258"/>
        <v>3.6642527810771819</v>
      </c>
    </row>
    <row r="1771" spans="1:19" x14ac:dyDescent="0.25">
      <c r="A1771" s="72">
        <f t="shared" si="259"/>
        <v>41744</v>
      </c>
      <c r="B1771" s="73" t="s">
        <v>0</v>
      </c>
      <c r="C1771" s="73" t="s">
        <v>253</v>
      </c>
      <c r="D1771" s="73" t="s">
        <v>243</v>
      </c>
      <c r="E1771" s="73" t="s">
        <v>281</v>
      </c>
      <c r="F1771" s="73" t="s">
        <v>282</v>
      </c>
      <c r="G1771" s="73" t="s">
        <v>35</v>
      </c>
      <c r="H1771" t="s">
        <v>38</v>
      </c>
      <c r="I1771">
        <v>812</v>
      </c>
      <c r="J1771" s="43">
        <v>3950</v>
      </c>
      <c r="K1771" s="16">
        <v>0.5</v>
      </c>
      <c r="L1771" s="16">
        <f t="shared" si="252"/>
        <v>39.22542204568024</v>
      </c>
      <c r="M1771" s="16">
        <f t="shared" si="253"/>
        <v>1.0675675675675675</v>
      </c>
      <c r="N1771" s="44">
        <f t="shared" si="254"/>
        <v>406</v>
      </c>
      <c r="O1771" s="44">
        <f t="shared" si="255"/>
        <v>4356</v>
      </c>
      <c r="P1771" s="45">
        <f t="shared" si="257"/>
        <v>43.257199602780538</v>
      </c>
      <c r="Q1771" s="45">
        <f t="shared" si="256"/>
        <v>1.1772972972972973</v>
      </c>
      <c r="S1771" s="51">
        <f t="shared" si="258"/>
        <v>3.6807129120094428</v>
      </c>
    </row>
    <row r="1772" spans="1:19" x14ac:dyDescent="0.25">
      <c r="A1772" s="72">
        <f t="shared" si="259"/>
        <v>41744</v>
      </c>
      <c r="B1772" s="73" t="s">
        <v>0</v>
      </c>
      <c r="C1772" s="73" t="s">
        <v>236</v>
      </c>
      <c r="D1772" s="73" t="s">
        <v>237</v>
      </c>
      <c r="E1772" s="73" t="s">
        <v>279</v>
      </c>
      <c r="F1772" s="73" t="s">
        <v>280</v>
      </c>
      <c r="G1772" s="73" t="s">
        <v>35</v>
      </c>
      <c r="H1772" t="s">
        <v>37</v>
      </c>
      <c r="I1772">
        <v>1520</v>
      </c>
      <c r="J1772" s="43">
        <v>5159</v>
      </c>
      <c r="K1772" s="16">
        <v>0.38</v>
      </c>
      <c r="L1772" s="16">
        <f t="shared" si="252"/>
        <v>51.231380337636544</v>
      </c>
      <c r="M1772" s="16">
        <f t="shared" si="253"/>
        <v>1.3943243243243244</v>
      </c>
      <c r="N1772" s="44">
        <f t="shared" si="254"/>
        <v>577.6</v>
      </c>
      <c r="O1772" s="44">
        <f t="shared" si="255"/>
        <v>5736.6</v>
      </c>
      <c r="P1772" s="45">
        <f t="shared" si="257"/>
        <v>56.96722939424032</v>
      </c>
      <c r="Q1772" s="45">
        <f t="shared" si="256"/>
        <v>1.5504324324324326</v>
      </c>
      <c r="S1772" s="51">
        <f t="shared" si="258"/>
        <v>0.92185355898808385</v>
      </c>
    </row>
    <row r="1773" spans="1:19" x14ac:dyDescent="0.25">
      <c r="A1773" s="72">
        <f t="shared" si="259"/>
        <v>41744</v>
      </c>
      <c r="B1773" s="73" t="s">
        <v>0</v>
      </c>
      <c r="C1773" s="73" t="s">
        <v>236</v>
      </c>
      <c r="D1773" s="73" t="s">
        <v>237</v>
      </c>
      <c r="E1773" s="73" t="s">
        <v>267</v>
      </c>
      <c r="F1773" s="73" t="s">
        <v>241</v>
      </c>
      <c r="G1773" s="73" t="s">
        <v>35</v>
      </c>
      <c r="H1773" t="s">
        <v>37</v>
      </c>
      <c r="I1773">
        <v>1583</v>
      </c>
      <c r="J1773" s="43">
        <v>6084</v>
      </c>
      <c r="K1773" s="16">
        <v>0.38</v>
      </c>
      <c r="L1773" s="16">
        <f t="shared" si="252"/>
        <v>60.417080436941411</v>
      </c>
      <c r="M1773" s="16">
        <f t="shared" si="253"/>
        <v>1.6443243243243244</v>
      </c>
      <c r="N1773" s="44">
        <f t="shared" si="254"/>
        <v>601.54</v>
      </c>
      <c r="O1773" s="44">
        <f t="shared" si="255"/>
        <v>6685.54</v>
      </c>
      <c r="P1773" s="45">
        <f t="shared" si="257"/>
        <v>66.390665342601778</v>
      </c>
      <c r="Q1773" s="45">
        <f t="shared" si="256"/>
        <v>1.8069027027027027</v>
      </c>
      <c r="S1773" s="51">
        <f t="shared" si="258"/>
        <v>-0.67582524517050269</v>
      </c>
    </row>
    <row r="1774" spans="1:19" x14ac:dyDescent="0.25">
      <c r="A1774" s="72">
        <f t="shared" si="259"/>
        <v>41744</v>
      </c>
      <c r="B1774" s="73" t="s">
        <v>0</v>
      </c>
      <c r="C1774" s="73" t="s">
        <v>358</v>
      </c>
      <c r="D1774" s="73" t="s">
        <v>235</v>
      </c>
      <c r="E1774" s="73" t="s">
        <v>279</v>
      </c>
      <c r="F1774" s="73" t="s">
        <v>280</v>
      </c>
      <c r="G1774" s="73" t="s">
        <v>35</v>
      </c>
      <c r="H1774" t="s">
        <v>36</v>
      </c>
      <c r="I1774">
        <v>1599</v>
      </c>
      <c r="J1774" s="43">
        <v>5043</v>
      </c>
      <c r="K1774" s="16">
        <v>0.38</v>
      </c>
      <c r="L1774" s="16">
        <f t="shared" si="252"/>
        <v>50.079443892750746</v>
      </c>
      <c r="M1774" s="16">
        <f t="shared" si="253"/>
        <v>1.3629729729729729</v>
      </c>
      <c r="N1774" s="44">
        <f t="shared" si="254"/>
        <v>607.62</v>
      </c>
      <c r="O1774" s="44">
        <f t="shared" si="255"/>
        <v>5650.62</v>
      </c>
      <c r="P1774" s="45">
        <f t="shared" si="257"/>
        <v>56.113406156901682</v>
      </c>
      <c r="Q1774" s="45">
        <f t="shared" si="256"/>
        <v>1.5271945945945946</v>
      </c>
      <c r="S1774" s="51">
        <f t="shared" si="258"/>
        <v>2.0780079449525646</v>
      </c>
    </row>
    <row r="1775" spans="1:19" x14ac:dyDescent="0.25">
      <c r="A1775" s="72">
        <f t="shared" si="259"/>
        <v>41744</v>
      </c>
      <c r="B1775" s="73" t="s">
        <v>67</v>
      </c>
      <c r="C1775" s="73" t="s">
        <v>250</v>
      </c>
      <c r="D1775" s="73" t="s">
        <v>251</v>
      </c>
      <c r="E1775" s="73" t="s">
        <v>279</v>
      </c>
      <c r="F1775" s="73" t="s">
        <v>280</v>
      </c>
      <c r="G1775" s="73" t="s">
        <v>35</v>
      </c>
      <c r="H1775" t="s">
        <v>37</v>
      </c>
      <c r="I1775">
        <v>1851</v>
      </c>
      <c r="J1775" s="43">
        <v>5000</v>
      </c>
      <c r="K1775" s="16">
        <v>0.38</v>
      </c>
      <c r="L1775" s="16">
        <f t="shared" si="252"/>
        <v>49.652432969215489</v>
      </c>
      <c r="M1775" s="16">
        <f t="shared" si="253"/>
        <v>1.2612612612612613</v>
      </c>
      <c r="N1775" s="44">
        <f t="shared" si="254"/>
        <v>703.38</v>
      </c>
      <c r="O1775" s="44">
        <f t="shared" si="255"/>
        <v>5703.38</v>
      </c>
      <c r="P1775" s="45">
        <f t="shared" si="257"/>
        <v>56.637338629592847</v>
      </c>
      <c r="Q1775" s="45">
        <f t="shared" si="256"/>
        <v>1.4386904504504505</v>
      </c>
      <c r="S1775" s="51">
        <f t="shared" si="258"/>
        <v>2.5988907897411595</v>
      </c>
    </row>
    <row r="1776" spans="1:19" x14ac:dyDescent="0.25">
      <c r="A1776" s="72">
        <f t="shared" si="259"/>
        <v>41744</v>
      </c>
      <c r="B1776" s="73" t="s">
        <v>67</v>
      </c>
      <c r="C1776" s="73" t="s">
        <v>238</v>
      </c>
      <c r="D1776" s="73" t="s">
        <v>239</v>
      </c>
      <c r="E1776" s="73" t="s">
        <v>283</v>
      </c>
      <c r="F1776" s="73" t="s">
        <v>284</v>
      </c>
      <c r="G1776" s="73" t="s">
        <v>35</v>
      </c>
      <c r="H1776" t="s">
        <v>37</v>
      </c>
      <c r="I1776">
        <v>1695</v>
      </c>
      <c r="J1776" s="43">
        <v>4960</v>
      </c>
      <c r="K1776" s="16">
        <v>0.38</v>
      </c>
      <c r="L1776" s="16">
        <f t="shared" si="252"/>
        <v>49.255213505461768</v>
      </c>
      <c r="M1776" s="16">
        <f t="shared" si="253"/>
        <v>1.2511711711711713</v>
      </c>
      <c r="N1776" s="44">
        <f t="shared" si="254"/>
        <v>644.1</v>
      </c>
      <c r="O1776" s="44">
        <f t="shared" si="255"/>
        <v>5604.1</v>
      </c>
      <c r="P1776" s="45">
        <f t="shared" si="257"/>
        <v>55.651439920556108</v>
      </c>
      <c r="Q1776" s="45">
        <f t="shared" si="256"/>
        <v>1.413646846846847</v>
      </c>
      <c r="S1776" s="51">
        <f t="shared" si="258"/>
        <v>2.7342138791373038</v>
      </c>
    </row>
    <row r="1777" spans="1:20" x14ac:dyDescent="0.25">
      <c r="A1777" s="72">
        <f t="shared" si="259"/>
        <v>41744</v>
      </c>
      <c r="B1777" s="73" t="s">
        <v>67</v>
      </c>
      <c r="C1777" s="73" t="s">
        <v>242</v>
      </c>
      <c r="D1777" s="73" t="s">
        <v>243</v>
      </c>
      <c r="E1777" s="73" t="s">
        <v>265</v>
      </c>
      <c r="F1777" s="73" t="s">
        <v>266</v>
      </c>
      <c r="G1777" s="73" t="s">
        <v>35</v>
      </c>
      <c r="H1777" t="s">
        <v>36</v>
      </c>
      <c r="I1777">
        <v>1006</v>
      </c>
      <c r="J1777" s="43">
        <v>3011</v>
      </c>
      <c r="K1777" s="16">
        <v>0.38</v>
      </c>
      <c r="L1777" s="16">
        <f t="shared" si="252"/>
        <v>29.900695134061568</v>
      </c>
      <c r="M1777" s="16">
        <f t="shared" si="253"/>
        <v>0.75953153153153152</v>
      </c>
      <c r="N1777" s="44">
        <f t="shared" si="254"/>
        <v>382.28000000000003</v>
      </c>
      <c r="O1777" s="44">
        <f t="shared" si="255"/>
        <v>3393.28</v>
      </c>
      <c r="P1777" s="45">
        <f t="shared" si="257"/>
        <v>33.69692154915591</v>
      </c>
      <c r="Q1777" s="45">
        <f t="shared" si="256"/>
        <v>0.85596252252252258</v>
      </c>
      <c r="S1777" s="51">
        <f t="shared" si="258"/>
        <v>1.5508191030268348</v>
      </c>
    </row>
    <row r="1778" spans="1:20" x14ac:dyDescent="0.25">
      <c r="A1778" s="72">
        <f t="shared" si="259"/>
        <v>41744</v>
      </c>
      <c r="B1778" s="73" t="s">
        <v>67</v>
      </c>
      <c r="C1778" s="73" t="s">
        <v>254</v>
      </c>
      <c r="D1778" s="73" t="s">
        <v>255</v>
      </c>
      <c r="E1778" s="73" t="s">
        <v>267</v>
      </c>
      <c r="F1778" s="73" t="s">
        <v>241</v>
      </c>
      <c r="G1778" s="73" t="s">
        <v>35</v>
      </c>
      <c r="H1778" t="s">
        <v>37</v>
      </c>
      <c r="I1778">
        <v>988</v>
      </c>
      <c r="J1778" s="43">
        <v>3510</v>
      </c>
      <c r="K1778" s="16">
        <v>0.38</v>
      </c>
      <c r="L1778" s="16">
        <f t="shared" si="252"/>
        <v>34.856007944389276</v>
      </c>
      <c r="M1778" s="16">
        <f t="shared" si="253"/>
        <v>0.88540540540540547</v>
      </c>
      <c r="N1778" s="44">
        <f t="shared" si="254"/>
        <v>375.44</v>
      </c>
      <c r="O1778" s="44">
        <f t="shared" si="255"/>
        <v>3885.44</v>
      </c>
      <c r="P1778" s="45">
        <f t="shared" si="257"/>
        <v>38.584309831181727</v>
      </c>
      <c r="Q1778" s="45">
        <f t="shared" si="256"/>
        <v>0.98011099099099097</v>
      </c>
      <c r="S1778" s="51">
        <f t="shared" si="258"/>
        <v>4.5856347642581063</v>
      </c>
    </row>
    <row r="1779" spans="1:20" x14ac:dyDescent="0.25">
      <c r="A1779" s="72">
        <f t="shared" si="259"/>
        <v>41744</v>
      </c>
      <c r="B1779" s="73" t="s">
        <v>67</v>
      </c>
      <c r="C1779" s="73" t="s">
        <v>246</v>
      </c>
      <c r="D1779" s="73" t="s">
        <v>247</v>
      </c>
      <c r="E1779" s="73" t="s">
        <v>240</v>
      </c>
      <c r="F1779" s="73" t="s">
        <v>241</v>
      </c>
      <c r="G1779" s="73" t="s">
        <v>35</v>
      </c>
      <c r="H1779" t="s">
        <v>36</v>
      </c>
      <c r="I1779">
        <v>787</v>
      </c>
      <c r="J1779" s="43">
        <v>3590</v>
      </c>
      <c r="K1779" s="16">
        <v>0.38</v>
      </c>
      <c r="L1779" s="16">
        <f t="shared" si="252"/>
        <v>35.650446871896719</v>
      </c>
      <c r="M1779" s="16">
        <f t="shared" si="253"/>
        <v>0.90558558558558555</v>
      </c>
      <c r="N1779" s="44">
        <f t="shared" si="254"/>
        <v>299.06</v>
      </c>
      <c r="O1779" s="44">
        <f t="shared" si="255"/>
        <v>3889.06</v>
      </c>
      <c r="P1779" s="45">
        <f t="shared" si="257"/>
        <v>38.620258192651441</v>
      </c>
      <c r="Q1779" s="45">
        <f t="shared" si="256"/>
        <v>0.98102414414414418</v>
      </c>
      <c r="S1779" s="51">
        <f t="shared" si="258"/>
        <v>1.4712980767976447</v>
      </c>
    </row>
    <row r="1780" spans="1:20" x14ac:dyDescent="0.25">
      <c r="A1780" s="72">
        <f t="shared" si="259"/>
        <v>41744</v>
      </c>
      <c r="B1780" s="73" t="s">
        <v>67</v>
      </c>
      <c r="C1780" s="73" t="s">
        <v>250</v>
      </c>
      <c r="D1780" s="73" t="s">
        <v>251</v>
      </c>
      <c r="E1780" s="73" t="s">
        <v>283</v>
      </c>
      <c r="F1780" s="73" t="s">
        <v>284</v>
      </c>
      <c r="G1780" s="73" t="s">
        <v>35</v>
      </c>
      <c r="H1780" t="s">
        <v>37</v>
      </c>
      <c r="I1780">
        <v>1836</v>
      </c>
      <c r="J1780" s="43">
        <v>5000</v>
      </c>
      <c r="K1780" s="16">
        <v>0.38</v>
      </c>
      <c r="L1780" s="16">
        <f t="shared" si="252"/>
        <v>49.652432969215489</v>
      </c>
      <c r="M1780" s="16">
        <f t="shared" si="253"/>
        <v>1.2612612612612613</v>
      </c>
      <c r="N1780" s="44">
        <f t="shared" si="254"/>
        <v>697.68000000000006</v>
      </c>
      <c r="O1780" s="44">
        <f t="shared" si="255"/>
        <v>5697.68</v>
      </c>
      <c r="P1780" s="45">
        <f t="shared" si="257"/>
        <v>56.580734856007943</v>
      </c>
      <c r="Q1780" s="45">
        <f t="shared" si="256"/>
        <v>1.4372526126126126</v>
      </c>
      <c r="S1780" s="51">
        <f t="shared" si="258"/>
        <v>2.6098732882386511</v>
      </c>
    </row>
    <row r="1781" spans="1:20" x14ac:dyDescent="0.25">
      <c r="A1781" s="72">
        <f t="shared" si="259"/>
        <v>41744</v>
      </c>
      <c r="B1781" s="73" t="s">
        <v>67</v>
      </c>
      <c r="C1781" s="73" t="s">
        <v>256</v>
      </c>
      <c r="D1781" s="73" t="s">
        <v>247</v>
      </c>
      <c r="E1781" s="73" t="s">
        <v>285</v>
      </c>
      <c r="F1781" s="73" t="s">
        <v>264</v>
      </c>
      <c r="G1781" s="73" t="s">
        <v>35</v>
      </c>
      <c r="H1781" t="s">
        <v>37</v>
      </c>
      <c r="I1781">
        <v>1899</v>
      </c>
      <c r="J1781" s="43">
        <v>4400</v>
      </c>
      <c r="K1781" s="16">
        <v>0.38</v>
      </c>
      <c r="L1781" s="16">
        <f t="shared" si="252"/>
        <v>43.694141012909633</v>
      </c>
      <c r="M1781" s="16">
        <f t="shared" si="253"/>
        <v>1.1099099099099099</v>
      </c>
      <c r="N1781" s="44">
        <f t="shared" si="254"/>
        <v>721.62</v>
      </c>
      <c r="O1781" s="44">
        <f t="shared" si="255"/>
        <v>5121.62</v>
      </c>
      <c r="P1781" s="45">
        <f t="shared" si="257"/>
        <v>50.860178748758685</v>
      </c>
      <c r="Q1781" s="45">
        <f t="shared" si="256"/>
        <v>1.2919401801801802</v>
      </c>
      <c r="S1781" s="51">
        <f t="shared" si="258"/>
        <v>2.8729017653592592</v>
      </c>
    </row>
    <row r="1782" spans="1:20" x14ac:dyDescent="0.25">
      <c r="A1782" s="72">
        <f t="shared" si="259"/>
        <v>41744</v>
      </c>
      <c r="B1782" s="73" t="s">
        <v>18</v>
      </c>
      <c r="C1782" s="73" t="s">
        <v>238</v>
      </c>
      <c r="D1782" s="73" t="s">
        <v>239</v>
      </c>
      <c r="E1782" s="73" t="s">
        <v>283</v>
      </c>
      <c r="F1782" s="73" t="s">
        <v>284</v>
      </c>
      <c r="G1782" s="73" t="s">
        <v>35</v>
      </c>
      <c r="H1782" t="s">
        <v>37</v>
      </c>
      <c r="I1782">
        <v>1695</v>
      </c>
      <c r="J1782" s="43">
        <v>5520</v>
      </c>
      <c r="K1782" s="16">
        <v>0.38</v>
      </c>
      <c r="L1782" s="16">
        <f t="shared" si="252"/>
        <v>54.816285998013903</v>
      </c>
      <c r="M1782" s="16">
        <f t="shared" si="253"/>
        <v>1.491891891891892</v>
      </c>
      <c r="N1782" s="44">
        <f t="shared" si="254"/>
        <v>644.1</v>
      </c>
      <c r="O1782" s="44">
        <f t="shared" si="255"/>
        <v>6164.1</v>
      </c>
      <c r="P1782" s="45">
        <f t="shared" si="257"/>
        <v>61.212512413108243</v>
      </c>
      <c r="Q1782" s="45">
        <f t="shared" si="256"/>
        <v>1.6659729729729731</v>
      </c>
      <c r="S1782" s="51">
        <f t="shared" si="258"/>
        <v>2.479654859973901</v>
      </c>
    </row>
    <row r="1783" spans="1:20" x14ac:dyDescent="0.25">
      <c r="A1783" s="72">
        <f t="shared" si="259"/>
        <v>41744</v>
      </c>
      <c r="B1783" s="73" t="s">
        <v>18</v>
      </c>
      <c r="C1783" s="73" t="s">
        <v>250</v>
      </c>
      <c r="D1783" s="73" t="s">
        <v>251</v>
      </c>
      <c r="E1783" s="73" t="s">
        <v>279</v>
      </c>
      <c r="F1783" s="73" t="s">
        <v>280</v>
      </c>
      <c r="G1783" s="73" t="s">
        <v>35</v>
      </c>
      <c r="H1783" t="s">
        <v>37</v>
      </c>
      <c r="I1783">
        <v>1851</v>
      </c>
      <c r="J1783" s="43">
        <v>5530</v>
      </c>
      <c r="K1783" s="16">
        <v>0.38</v>
      </c>
      <c r="L1783" s="16">
        <f t="shared" si="252"/>
        <v>54.915590863952332</v>
      </c>
      <c r="M1783" s="16">
        <f t="shared" si="253"/>
        <v>1.4945945945945946</v>
      </c>
      <c r="N1783" s="44">
        <f t="shared" si="254"/>
        <v>703.38</v>
      </c>
      <c r="O1783" s="44">
        <f t="shared" si="255"/>
        <v>6233.38</v>
      </c>
      <c r="P1783" s="45">
        <f t="shared" si="257"/>
        <v>61.900496524329689</v>
      </c>
      <c r="Q1783" s="45">
        <f t="shared" si="256"/>
        <v>1.6846972972972973</v>
      </c>
      <c r="S1783" s="51">
        <f t="shared" si="258"/>
        <v>2.3726742553265012</v>
      </c>
    </row>
    <row r="1784" spans="1:20" x14ac:dyDescent="0.25">
      <c r="A1784" s="72">
        <f t="shared" si="259"/>
        <v>41744</v>
      </c>
      <c r="B1784" s="73" t="s">
        <v>18</v>
      </c>
      <c r="C1784" s="73" t="s">
        <v>257</v>
      </c>
      <c r="D1784" s="73" t="s">
        <v>237</v>
      </c>
      <c r="E1784" s="73" t="s">
        <v>283</v>
      </c>
      <c r="F1784" s="73" t="s">
        <v>284</v>
      </c>
      <c r="G1784" s="73" t="s">
        <v>35</v>
      </c>
      <c r="H1784" t="s">
        <v>37</v>
      </c>
      <c r="I1784">
        <v>1507</v>
      </c>
      <c r="J1784" s="43">
        <v>5430</v>
      </c>
      <c r="K1784" s="16">
        <v>0.38</v>
      </c>
      <c r="L1784" s="16">
        <f t="shared" si="252"/>
        <v>53.922542204568025</v>
      </c>
      <c r="M1784" s="16">
        <f t="shared" si="253"/>
        <v>1.4675675675675677</v>
      </c>
      <c r="N1784" s="44">
        <f t="shared" si="254"/>
        <v>572.66</v>
      </c>
      <c r="O1784" s="44">
        <f t="shared" si="255"/>
        <v>6002.66</v>
      </c>
      <c r="P1784" s="45">
        <f t="shared" si="257"/>
        <v>59.609334657398207</v>
      </c>
      <c r="Q1784" s="45">
        <f t="shared" si="256"/>
        <v>1.6223405405405404</v>
      </c>
      <c r="S1784" s="51">
        <f t="shared" si="258"/>
        <v>2.6469466660510532</v>
      </c>
    </row>
    <row r="1785" spans="1:20" x14ac:dyDescent="0.25">
      <c r="A1785" s="72">
        <f t="shared" si="259"/>
        <v>41744</v>
      </c>
      <c r="B1785" s="73" t="s">
        <v>18</v>
      </c>
      <c r="C1785" s="73" t="s">
        <v>256</v>
      </c>
      <c r="D1785" s="73" t="s">
        <v>247</v>
      </c>
      <c r="E1785" s="73" t="s">
        <v>265</v>
      </c>
      <c r="F1785" s="73" t="s">
        <v>266</v>
      </c>
      <c r="G1785" s="73" t="s">
        <v>35</v>
      </c>
      <c r="H1785" t="s">
        <v>36</v>
      </c>
      <c r="I1785">
        <v>1160</v>
      </c>
      <c r="J1785" s="43">
        <v>4175</v>
      </c>
      <c r="K1785" s="16">
        <v>0.38</v>
      </c>
      <c r="L1785" s="16">
        <f t="shared" si="252"/>
        <v>41.459781529294936</v>
      </c>
      <c r="M1785" s="16">
        <f t="shared" si="253"/>
        <v>1.1283783783783783</v>
      </c>
      <c r="N1785" s="44">
        <f t="shared" si="254"/>
        <v>440.8</v>
      </c>
      <c r="O1785" s="44">
        <f t="shared" si="255"/>
        <v>4615.8</v>
      </c>
      <c r="P1785" s="45">
        <f t="shared" si="257"/>
        <v>45.837140019860975</v>
      </c>
      <c r="Q1785" s="45">
        <f t="shared" si="256"/>
        <v>1.2475135135135136</v>
      </c>
      <c r="S1785" s="51">
        <f t="shared" si="258"/>
        <v>4.297722342733179</v>
      </c>
    </row>
    <row r="1786" spans="1:20" x14ac:dyDescent="0.25">
      <c r="A1786" s="72">
        <f t="shared" si="259"/>
        <v>41744</v>
      </c>
      <c r="B1786" s="73" t="s">
        <v>18</v>
      </c>
      <c r="C1786" s="73" t="s">
        <v>244</v>
      </c>
      <c r="D1786" s="73" t="s">
        <v>245</v>
      </c>
      <c r="E1786" s="73" t="s">
        <v>277</v>
      </c>
      <c r="F1786" s="73" t="s">
        <v>278</v>
      </c>
      <c r="G1786" s="73" t="s">
        <v>35</v>
      </c>
      <c r="H1786" t="s">
        <v>38</v>
      </c>
      <c r="I1786">
        <v>615</v>
      </c>
      <c r="J1786" s="43">
        <v>2862</v>
      </c>
      <c r="K1786" s="16">
        <v>0.5</v>
      </c>
      <c r="L1786" s="16">
        <f t="shared" si="252"/>
        <v>28.421052631578945</v>
      </c>
      <c r="M1786" s="16">
        <f t="shared" si="253"/>
        <v>0.7735135135135135</v>
      </c>
      <c r="N1786" s="44">
        <f t="shared" si="254"/>
        <v>307.5</v>
      </c>
      <c r="O1786" s="44">
        <f t="shared" si="255"/>
        <v>3169.5</v>
      </c>
      <c r="P1786" s="45">
        <f t="shared" si="257"/>
        <v>31.4746772591857</v>
      </c>
      <c r="Q1786" s="45">
        <f t="shared" si="256"/>
        <v>0.85662162162162159</v>
      </c>
      <c r="S1786" s="51">
        <f t="shared" si="258"/>
        <v>3.0413368227702131</v>
      </c>
    </row>
    <row r="1787" spans="1:20" x14ac:dyDescent="0.25">
      <c r="A1787" s="74">
        <f t="shared" si="259"/>
        <v>41744</v>
      </c>
      <c r="B1787" s="75" t="s">
        <v>18</v>
      </c>
      <c r="C1787" s="75" t="s">
        <v>258</v>
      </c>
      <c r="D1787" s="75" t="s">
        <v>255</v>
      </c>
      <c r="E1787" s="75" t="s">
        <v>279</v>
      </c>
      <c r="F1787" s="75" t="s">
        <v>280</v>
      </c>
      <c r="G1787" s="75" t="s">
        <v>35</v>
      </c>
      <c r="H1787" s="76" t="s">
        <v>36</v>
      </c>
      <c r="I1787" s="76">
        <v>1637</v>
      </c>
      <c r="J1787" s="46">
        <v>5110</v>
      </c>
      <c r="K1787" s="78">
        <v>0.38</v>
      </c>
      <c r="L1787" s="78">
        <f t="shared" si="252"/>
        <v>50.744786494538232</v>
      </c>
      <c r="M1787" s="78">
        <f t="shared" si="253"/>
        <v>1.3810810810810812</v>
      </c>
      <c r="N1787" s="47">
        <f t="shared" si="254"/>
        <v>622.06000000000006</v>
      </c>
      <c r="O1787" s="47">
        <f t="shared" si="255"/>
        <v>5732.06</v>
      </c>
      <c r="P1787" s="48">
        <f t="shared" si="257"/>
        <v>56.922144985104275</v>
      </c>
      <c r="Q1787" s="48">
        <f t="shared" si="256"/>
        <v>1.5492054054054054</v>
      </c>
      <c r="R1787" s="76"/>
      <c r="S1787" s="53">
        <f t="shared" si="258"/>
        <v>-2.2861594532718854</v>
      </c>
      <c r="T1787" s="76"/>
    </row>
    <row r="1788" spans="1:20" x14ac:dyDescent="0.25">
      <c r="A1788" s="72">
        <f t="shared" si="259"/>
        <v>41774</v>
      </c>
      <c r="B1788" s="73" t="s">
        <v>0</v>
      </c>
      <c r="C1788" s="73" t="s">
        <v>359</v>
      </c>
      <c r="D1788" s="73" t="s">
        <v>235</v>
      </c>
      <c r="E1788" s="73" t="s">
        <v>260</v>
      </c>
      <c r="F1788" s="73" t="s">
        <v>261</v>
      </c>
      <c r="G1788" s="73" t="s">
        <v>34</v>
      </c>
      <c r="H1788" t="s">
        <v>36</v>
      </c>
      <c r="I1788">
        <v>506</v>
      </c>
      <c r="J1788" s="43">
        <v>3191</v>
      </c>
      <c r="K1788" s="16">
        <v>0.39</v>
      </c>
      <c r="L1788" s="16">
        <f t="shared" si="252"/>
        <v>31.688182720953325</v>
      </c>
      <c r="M1788" s="16">
        <f t="shared" si="253"/>
        <v>0.86243243243243239</v>
      </c>
      <c r="N1788" s="44">
        <f t="shared" si="254"/>
        <v>197.34</v>
      </c>
      <c r="O1788" s="44">
        <f t="shared" si="255"/>
        <v>3388.34</v>
      </c>
      <c r="P1788" s="45">
        <f t="shared" ref="P1788:P1825" si="260">O1788/100.7</f>
        <v>33.647864945382324</v>
      </c>
      <c r="Q1788" s="45">
        <f t="shared" si="256"/>
        <v>0.91576756756756761</v>
      </c>
      <c r="S1788" s="51">
        <f t="shared" ref="S1788:S1825" si="261">((O1788/O1332)-1)*100</f>
        <v>1.2532871145111146</v>
      </c>
    </row>
    <row r="1789" spans="1:20" x14ac:dyDescent="0.25">
      <c r="A1789" s="72">
        <f t="shared" si="259"/>
        <v>41774</v>
      </c>
      <c r="B1789" s="73" t="s">
        <v>0</v>
      </c>
      <c r="C1789" s="73" t="s">
        <v>236</v>
      </c>
      <c r="D1789" s="73" t="s">
        <v>237</v>
      </c>
      <c r="E1789" s="73" t="s">
        <v>262</v>
      </c>
      <c r="F1789" s="73" t="s">
        <v>251</v>
      </c>
      <c r="G1789" s="73" t="s">
        <v>34</v>
      </c>
      <c r="H1789" t="s">
        <v>37</v>
      </c>
      <c r="I1789">
        <v>298</v>
      </c>
      <c r="J1789" s="43">
        <v>3596</v>
      </c>
      <c r="K1789" s="16">
        <v>0.38</v>
      </c>
      <c r="L1789" s="16">
        <f t="shared" si="252"/>
        <v>35.710029791459782</v>
      </c>
      <c r="M1789" s="16">
        <f t="shared" si="253"/>
        <v>0.97189189189189185</v>
      </c>
      <c r="N1789" s="44">
        <f t="shared" si="254"/>
        <v>113.24</v>
      </c>
      <c r="O1789" s="44">
        <f t="shared" si="255"/>
        <v>3709.24</v>
      </c>
      <c r="P1789" s="45">
        <f t="shared" si="260"/>
        <v>36.834558093346573</v>
      </c>
      <c r="Q1789" s="45">
        <f t="shared" si="256"/>
        <v>1.0024972972972972</v>
      </c>
      <c r="S1789" s="51">
        <f t="shared" si="261"/>
        <v>1.2844738135546985</v>
      </c>
    </row>
    <row r="1790" spans="1:20" x14ac:dyDescent="0.25">
      <c r="A1790" s="72">
        <f t="shared" si="259"/>
        <v>41774</v>
      </c>
      <c r="B1790" s="73" t="s">
        <v>0</v>
      </c>
      <c r="C1790" s="73" t="s">
        <v>359</v>
      </c>
      <c r="D1790" s="73" t="s">
        <v>235</v>
      </c>
      <c r="E1790" s="73" t="s">
        <v>263</v>
      </c>
      <c r="F1790" s="73" t="s">
        <v>264</v>
      </c>
      <c r="G1790" s="73" t="s">
        <v>34</v>
      </c>
      <c r="H1790" t="s">
        <v>37</v>
      </c>
      <c r="I1790">
        <v>1530</v>
      </c>
      <c r="J1790" s="43">
        <v>6244</v>
      </c>
      <c r="K1790" s="16">
        <v>0.38</v>
      </c>
      <c r="L1790" s="16">
        <f t="shared" si="252"/>
        <v>62.005958291956304</v>
      </c>
      <c r="M1790" s="16">
        <f t="shared" si="253"/>
        <v>1.6875675675675677</v>
      </c>
      <c r="N1790" s="44">
        <f t="shared" si="254"/>
        <v>581.4</v>
      </c>
      <c r="O1790" s="44">
        <f t="shared" si="255"/>
        <v>6825.4</v>
      </c>
      <c r="P1790" s="45">
        <f t="shared" si="260"/>
        <v>67.779543197616675</v>
      </c>
      <c r="Q1790" s="45">
        <f t="shared" si="256"/>
        <v>1.8447027027027025</v>
      </c>
      <c r="S1790" s="51">
        <f t="shared" si="261"/>
        <v>2.8231394998493364</v>
      </c>
    </row>
    <row r="1791" spans="1:20" x14ac:dyDescent="0.25">
      <c r="A1791" s="72">
        <f t="shared" si="259"/>
        <v>41774</v>
      </c>
      <c r="B1791" s="73" t="s">
        <v>0</v>
      </c>
      <c r="C1791" s="73" t="s">
        <v>359</v>
      </c>
      <c r="D1791" s="73" t="s">
        <v>235</v>
      </c>
      <c r="E1791" s="73" t="s">
        <v>265</v>
      </c>
      <c r="F1791" s="73" t="s">
        <v>266</v>
      </c>
      <c r="G1791" s="73" t="s">
        <v>34</v>
      </c>
      <c r="H1791" t="s">
        <v>36</v>
      </c>
      <c r="I1791">
        <v>890</v>
      </c>
      <c r="J1791" s="43">
        <v>3808</v>
      </c>
      <c r="K1791" s="16">
        <v>0.39</v>
      </c>
      <c r="L1791" s="16">
        <f t="shared" si="252"/>
        <v>37.815292949354514</v>
      </c>
      <c r="M1791" s="16">
        <f t="shared" si="253"/>
        <v>1.0291891891891891</v>
      </c>
      <c r="N1791" s="44">
        <f t="shared" si="254"/>
        <v>347.1</v>
      </c>
      <c r="O1791" s="44">
        <f t="shared" si="255"/>
        <v>4155.1000000000004</v>
      </c>
      <c r="P1791" s="45">
        <f t="shared" si="260"/>
        <v>41.262164846077461</v>
      </c>
      <c r="Q1791" s="45">
        <f t="shared" si="256"/>
        <v>1.123</v>
      </c>
      <c r="S1791" s="51">
        <f t="shared" si="261"/>
        <v>3.851537115721082</v>
      </c>
    </row>
    <row r="1792" spans="1:20" x14ac:dyDescent="0.25">
      <c r="A1792" s="72">
        <f t="shared" si="259"/>
        <v>41774</v>
      </c>
      <c r="B1792" s="73" t="s">
        <v>0</v>
      </c>
      <c r="C1792" s="73" t="s">
        <v>238</v>
      </c>
      <c r="D1792" s="73" t="s">
        <v>239</v>
      </c>
      <c r="E1792" s="73" t="s">
        <v>267</v>
      </c>
      <c r="F1792" s="73" t="s">
        <v>241</v>
      </c>
      <c r="G1792" s="73" t="s">
        <v>34</v>
      </c>
      <c r="H1792" t="s">
        <v>37</v>
      </c>
      <c r="I1792">
        <v>1256</v>
      </c>
      <c r="J1792" s="43">
        <v>5824</v>
      </c>
      <c r="K1792" s="16">
        <v>0.38</v>
      </c>
      <c r="L1792" s="16">
        <f t="shared" si="252"/>
        <v>57.835153922542204</v>
      </c>
      <c r="M1792" s="16">
        <f t="shared" si="253"/>
        <v>1.574054054054054</v>
      </c>
      <c r="N1792" s="44">
        <f t="shared" si="254"/>
        <v>477.28000000000003</v>
      </c>
      <c r="O1792" s="44">
        <f t="shared" si="255"/>
        <v>6301.28</v>
      </c>
      <c r="P1792" s="45">
        <f t="shared" si="260"/>
        <v>62.574776564051632</v>
      </c>
      <c r="Q1792" s="45">
        <f t="shared" si="256"/>
        <v>1.7030486486486487</v>
      </c>
      <c r="S1792" s="51">
        <f t="shared" si="261"/>
        <v>3.71794449748164</v>
      </c>
    </row>
    <row r="1793" spans="1:19" x14ac:dyDescent="0.25">
      <c r="A1793" s="72">
        <f t="shared" si="259"/>
        <v>41774</v>
      </c>
      <c r="B1793" s="73" t="s">
        <v>0</v>
      </c>
      <c r="C1793" s="73" t="s">
        <v>358</v>
      </c>
      <c r="D1793" s="73" t="s">
        <v>235</v>
      </c>
      <c r="E1793" s="73" t="s">
        <v>267</v>
      </c>
      <c r="F1793" s="73" t="s">
        <v>241</v>
      </c>
      <c r="G1793" s="73" t="s">
        <v>34</v>
      </c>
      <c r="H1793" t="s">
        <v>36</v>
      </c>
      <c r="I1793">
        <v>975</v>
      </c>
      <c r="J1793" s="43">
        <v>4076</v>
      </c>
      <c r="K1793" s="16">
        <v>0.39</v>
      </c>
      <c r="L1793" s="16">
        <f t="shared" si="252"/>
        <v>40.476663356504467</v>
      </c>
      <c r="M1793" s="16">
        <f t="shared" si="253"/>
        <v>1.1016216216216217</v>
      </c>
      <c r="N1793" s="44">
        <f t="shared" si="254"/>
        <v>380.25</v>
      </c>
      <c r="O1793" s="44">
        <f t="shared" si="255"/>
        <v>4456.25</v>
      </c>
      <c r="P1793" s="45">
        <f t="shared" si="260"/>
        <v>44.252730883813307</v>
      </c>
      <c r="Q1793" s="45">
        <f t="shared" si="256"/>
        <v>1.2043918918918919</v>
      </c>
      <c r="S1793" s="51">
        <f t="shared" si="261"/>
        <v>3.5855416085541547</v>
      </c>
    </row>
    <row r="1794" spans="1:19" x14ac:dyDescent="0.25">
      <c r="A1794" s="72">
        <f t="shared" si="259"/>
        <v>41774</v>
      </c>
      <c r="B1794" s="73" t="s">
        <v>0</v>
      </c>
      <c r="C1794" s="73" t="s">
        <v>240</v>
      </c>
      <c r="D1794" s="73" t="s">
        <v>241</v>
      </c>
      <c r="E1794" s="73" t="s">
        <v>263</v>
      </c>
      <c r="F1794" s="73" t="s">
        <v>264</v>
      </c>
      <c r="G1794" s="73" t="s">
        <v>34</v>
      </c>
      <c r="H1794" t="s">
        <v>36</v>
      </c>
      <c r="I1794">
        <v>1357</v>
      </c>
      <c r="J1794" s="43">
        <v>4275</v>
      </c>
      <c r="K1794" s="16">
        <v>0.39</v>
      </c>
      <c r="L1794" s="16">
        <f t="shared" ref="L1794:L1857" si="262">J1794/100.7</f>
        <v>42.452830188679243</v>
      </c>
      <c r="M1794" s="16">
        <f t="shared" ref="M1794:M1857" si="263">IF(B1794="corn",J1794/(111*2000/56),J1794/(111*2000/60))</f>
        <v>1.1554054054054055</v>
      </c>
      <c r="N1794" s="44">
        <f t="shared" ref="N1794:N1857" si="264">I1794*K1794</f>
        <v>529.23</v>
      </c>
      <c r="O1794" s="44">
        <f t="shared" ref="O1794:O1857" si="265">J1794+N1794</f>
        <v>4804.2299999999996</v>
      </c>
      <c r="P1794" s="45">
        <f t="shared" si="260"/>
        <v>47.70834160873882</v>
      </c>
      <c r="Q1794" s="45">
        <f t="shared" ref="Q1794:Q1857" si="266">IF(B1794="corn",O1794/(111*2000/56),O1794/(111*2000/60))</f>
        <v>1.2984405405405404</v>
      </c>
      <c r="S1794" s="51">
        <f t="shared" si="261"/>
        <v>3.2102345965454804</v>
      </c>
    </row>
    <row r="1795" spans="1:19" x14ac:dyDescent="0.25">
      <c r="A1795" s="72">
        <f t="shared" si="259"/>
        <v>41774</v>
      </c>
      <c r="B1795" s="73" t="s">
        <v>67</v>
      </c>
      <c r="C1795" s="73" t="s">
        <v>242</v>
      </c>
      <c r="D1795" s="73" t="s">
        <v>243</v>
      </c>
      <c r="E1795" s="73" t="s">
        <v>265</v>
      </c>
      <c r="F1795" s="73" t="s">
        <v>266</v>
      </c>
      <c r="G1795" s="73" t="s">
        <v>34</v>
      </c>
      <c r="H1795" t="s">
        <v>36</v>
      </c>
      <c r="I1795">
        <v>1006</v>
      </c>
      <c r="J1795" s="43">
        <v>3192</v>
      </c>
      <c r="K1795" s="16">
        <v>0.39</v>
      </c>
      <c r="L1795" s="16">
        <f t="shared" si="262"/>
        <v>31.69811320754717</v>
      </c>
      <c r="M1795" s="16">
        <f t="shared" si="263"/>
        <v>0.80518918918918925</v>
      </c>
      <c r="N1795" s="44">
        <f t="shared" si="264"/>
        <v>392.34000000000003</v>
      </c>
      <c r="O1795" s="44">
        <f t="shared" si="265"/>
        <v>3584.34</v>
      </c>
      <c r="P1795" s="45">
        <f t="shared" si="260"/>
        <v>35.594240317775572</v>
      </c>
      <c r="Q1795" s="45">
        <f t="shared" si="266"/>
        <v>0.90415783783783787</v>
      </c>
      <c r="S1795" s="51">
        <f t="shared" si="261"/>
        <v>2.0481721899555883</v>
      </c>
    </row>
    <row r="1796" spans="1:19" x14ac:dyDescent="0.25">
      <c r="A1796" s="72">
        <f t="shared" si="259"/>
        <v>41774</v>
      </c>
      <c r="B1796" s="73" t="s">
        <v>67</v>
      </c>
      <c r="C1796" s="73" t="s">
        <v>244</v>
      </c>
      <c r="D1796" s="73" t="s">
        <v>245</v>
      </c>
      <c r="E1796" s="73" t="s">
        <v>268</v>
      </c>
      <c r="F1796" s="73" t="s">
        <v>269</v>
      </c>
      <c r="G1796" s="73" t="s">
        <v>34</v>
      </c>
      <c r="H1796" t="s">
        <v>38</v>
      </c>
      <c r="I1796">
        <v>866</v>
      </c>
      <c r="J1796" s="43">
        <v>4686</v>
      </c>
      <c r="K1796" s="16">
        <v>0.51</v>
      </c>
      <c r="L1796" s="16">
        <f t="shared" si="262"/>
        <v>46.53426017874876</v>
      </c>
      <c r="M1796" s="16">
        <f t="shared" si="263"/>
        <v>1.1820540540540541</v>
      </c>
      <c r="N1796" s="44">
        <f t="shared" si="264"/>
        <v>441.66</v>
      </c>
      <c r="O1796" s="44">
        <f t="shared" si="265"/>
        <v>5127.66</v>
      </c>
      <c r="P1796" s="45">
        <f t="shared" si="260"/>
        <v>50.920158887785497</v>
      </c>
      <c r="Q1796" s="45">
        <f t="shared" si="266"/>
        <v>1.2934637837837837</v>
      </c>
      <c r="S1796" s="51">
        <f t="shared" si="261"/>
        <v>3.4152696881201816</v>
      </c>
    </row>
    <row r="1797" spans="1:19" x14ac:dyDescent="0.25">
      <c r="A1797" s="72">
        <f t="shared" si="259"/>
        <v>41774</v>
      </c>
      <c r="B1797" s="73" t="s">
        <v>67</v>
      </c>
      <c r="C1797" s="73" t="s">
        <v>246</v>
      </c>
      <c r="D1797" s="73" t="s">
        <v>247</v>
      </c>
      <c r="E1797" s="73" t="s">
        <v>270</v>
      </c>
      <c r="F1797" s="73" t="s">
        <v>247</v>
      </c>
      <c r="G1797" s="73" t="s">
        <v>34</v>
      </c>
      <c r="H1797" t="s">
        <v>36</v>
      </c>
      <c r="I1797">
        <v>213</v>
      </c>
      <c r="J1797" s="43">
        <v>2078</v>
      </c>
      <c r="K1797" s="16">
        <v>0.39</v>
      </c>
      <c r="L1797" s="16">
        <f t="shared" si="262"/>
        <v>20.635551142005959</v>
      </c>
      <c r="M1797" s="16">
        <f t="shared" si="263"/>
        <v>0.5241801801801802</v>
      </c>
      <c r="N1797" s="44">
        <f t="shared" si="264"/>
        <v>83.070000000000007</v>
      </c>
      <c r="O1797" s="44">
        <f t="shared" si="265"/>
        <v>2161.0700000000002</v>
      </c>
      <c r="P1797" s="45">
        <f t="shared" si="260"/>
        <v>21.460476663356506</v>
      </c>
      <c r="Q1797" s="45">
        <f t="shared" si="266"/>
        <v>0.54513477477477479</v>
      </c>
      <c r="S1797" s="51">
        <f t="shared" si="261"/>
        <v>3.3411438408569305</v>
      </c>
    </row>
    <row r="1798" spans="1:19" x14ac:dyDescent="0.25">
      <c r="A1798" s="72">
        <f t="shared" si="259"/>
        <v>41774</v>
      </c>
      <c r="B1798" s="73" t="s">
        <v>67</v>
      </c>
      <c r="C1798" s="73" t="s">
        <v>248</v>
      </c>
      <c r="D1798" s="73" t="s">
        <v>249</v>
      </c>
      <c r="E1798" s="73" t="s">
        <v>271</v>
      </c>
      <c r="F1798" s="73" t="s">
        <v>272</v>
      </c>
      <c r="G1798" s="73" t="s">
        <v>34</v>
      </c>
      <c r="H1798" t="s">
        <v>38</v>
      </c>
      <c r="I1798">
        <v>650</v>
      </c>
      <c r="J1798" s="43">
        <v>4061</v>
      </c>
      <c r="K1798" s="16">
        <v>0.51</v>
      </c>
      <c r="L1798" s="16">
        <f t="shared" si="262"/>
        <v>40.327706057596821</v>
      </c>
      <c r="M1798" s="16">
        <f t="shared" si="263"/>
        <v>1.0243963963963965</v>
      </c>
      <c r="N1798" s="44">
        <f t="shared" si="264"/>
        <v>331.5</v>
      </c>
      <c r="O1798" s="44">
        <f t="shared" si="265"/>
        <v>4392.5</v>
      </c>
      <c r="P1798" s="45">
        <f t="shared" si="260"/>
        <v>43.619662363455809</v>
      </c>
      <c r="Q1798" s="45">
        <f t="shared" si="266"/>
        <v>1.1080180180180181</v>
      </c>
      <c r="S1798" s="51">
        <f t="shared" si="261"/>
        <v>3.158759981211845</v>
      </c>
    </row>
    <row r="1799" spans="1:19" x14ac:dyDescent="0.25">
      <c r="A1799" s="72">
        <f t="shared" si="259"/>
        <v>41774</v>
      </c>
      <c r="B1799" s="73" t="s">
        <v>67</v>
      </c>
      <c r="C1799" s="73" t="s">
        <v>248</v>
      </c>
      <c r="D1799" s="73" t="s">
        <v>249</v>
      </c>
      <c r="E1799" s="73" t="s">
        <v>273</v>
      </c>
      <c r="F1799" s="73" t="s">
        <v>274</v>
      </c>
      <c r="G1799" s="73" t="s">
        <v>34</v>
      </c>
      <c r="H1799" t="s">
        <v>38</v>
      </c>
      <c r="I1799">
        <v>417</v>
      </c>
      <c r="J1799" s="43">
        <v>3469</v>
      </c>
      <c r="K1799" s="16">
        <v>0.51</v>
      </c>
      <c r="L1799" s="16">
        <f t="shared" si="262"/>
        <v>34.44885799404171</v>
      </c>
      <c r="M1799" s="16">
        <f t="shared" si="263"/>
        <v>0.87506306306306303</v>
      </c>
      <c r="N1799" s="44">
        <f t="shared" si="264"/>
        <v>212.67000000000002</v>
      </c>
      <c r="O1799" s="44">
        <f t="shared" si="265"/>
        <v>3681.67</v>
      </c>
      <c r="P1799" s="45">
        <f t="shared" si="260"/>
        <v>36.560774577954319</v>
      </c>
      <c r="Q1799" s="45">
        <f t="shared" si="266"/>
        <v>0.92870954954954954</v>
      </c>
      <c r="S1799" s="51">
        <f t="shared" si="261"/>
        <v>3.1037514982469094</v>
      </c>
    </row>
    <row r="1800" spans="1:19" x14ac:dyDescent="0.25">
      <c r="A1800" s="72">
        <f t="shared" si="259"/>
        <v>41774</v>
      </c>
      <c r="B1800" s="73" t="s">
        <v>67</v>
      </c>
      <c r="C1800" s="73" t="s">
        <v>246</v>
      </c>
      <c r="D1800" s="73" t="s">
        <v>247</v>
      </c>
      <c r="E1800" s="73" t="s">
        <v>275</v>
      </c>
      <c r="F1800" s="73" t="s">
        <v>276</v>
      </c>
      <c r="G1800" s="73" t="s">
        <v>34</v>
      </c>
      <c r="H1800" t="s">
        <v>36</v>
      </c>
      <c r="I1800">
        <v>626</v>
      </c>
      <c r="J1800" s="43">
        <v>3218</v>
      </c>
      <c r="K1800" s="16">
        <v>0.39</v>
      </c>
      <c r="L1800" s="16">
        <f t="shared" si="262"/>
        <v>31.95630585898709</v>
      </c>
      <c r="M1800" s="16">
        <f t="shared" si="263"/>
        <v>0.81174774774774772</v>
      </c>
      <c r="N1800" s="44">
        <f t="shared" si="264"/>
        <v>244.14000000000001</v>
      </c>
      <c r="O1800" s="44">
        <f t="shared" si="265"/>
        <v>3462.14</v>
      </c>
      <c r="P1800" s="45">
        <f t="shared" si="260"/>
        <v>34.38073485600794</v>
      </c>
      <c r="Q1800" s="45">
        <f t="shared" si="266"/>
        <v>0.87333261261261264</v>
      </c>
      <c r="S1800" s="51">
        <f t="shared" si="261"/>
        <v>1.6960404182822186</v>
      </c>
    </row>
    <row r="1801" spans="1:19" x14ac:dyDescent="0.25">
      <c r="A1801" s="72">
        <f t="shared" si="259"/>
        <v>41774</v>
      </c>
      <c r="B1801" s="73" t="s">
        <v>67</v>
      </c>
      <c r="C1801" s="73" t="s">
        <v>246</v>
      </c>
      <c r="D1801" s="73" t="s">
        <v>247</v>
      </c>
      <c r="E1801" s="73" t="s">
        <v>263</v>
      </c>
      <c r="F1801" s="73" t="s">
        <v>264</v>
      </c>
      <c r="G1801" s="73" t="s">
        <v>34</v>
      </c>
      <c r="H1801" t="s">
        <v>36</v>
      </c>
      <c r="I1801">
        <v>1823</v>
      </c>
      <c r="J1801" s="43">
        <v>5215</v>
      </c>
      <c r="K1801" s="16">
        <v>0.39</v>
      </c>
      <c r="L1801" s="16">
        <f t="shared" si="262"/>
        <v>51.787487586891757</v>
      </c>
      <c r="M1801" s="16">
        <f t="shared" si="263"/>
        <v>1.3154954954954956</v>
      </c>
      <c r="N1801" s="44">
        <f t="shared" si="264"/>
        <v>710.97</v>
      </c>
      <c r="O1801" s="44">
        <f t="shared" si="265"/>
        <v>5925.97</v>
      </c>
      <c r="P1801" s="45">
        <f t="shared" si="260"/>
        <v>58.847765640516386</v>
      </c>
      <c r="Q1801" s="45">
        <f t="shared" si="266"/>
        <v>1.4948392792792793</v>
      </c>
      <c r="S1801" s="51">
        <f t="shared" si="261"/>
        <v>2.2741707224466001</v>
      </c>
    </row>
    <row r="1802" spans="1:19" x14ac:dyDescent="0.25">
      <c r="A1802" s="72">
        <f t="shared" si="259"/>
        <v>41774</v>
      </c>
      <c r="B1802" s="73" t="s">
        <v>18</v>
      </c>
      <c r="C1802" s="73" t="s">
        <v>250</v>
      </c>
      <c r="D1802" s="73" t="s">
        <v>251</v>
      </c>
      <c r="E1802" s="73" t="s">
        <v>265</v>
      </c>
      <c r="F1802" s="73" t="s">
        <v>266</v>
      </c>
      <c r="G1802" s="73" t="s">
        <v>34</v>
      </c>
      <c r="H1802" t="s">
        <v>39</v>
      </c>
      <c r="I1802">
        <v>1295</v>
      </c>
      <c r="J1802" s="43">
        <v>3414</v>
      </c>
      <c r="K1802" s="16">
        <v>0.32779999999999998</v>
      </c>
      <c r="L1802" s="16">
        <f t="shared" si="262"/>
        <v>33.902681231380335</v>
      </c>
      <c r="M1802" s="16">
        <f t="shared" si="263"/>
        <v>0.92270270270270272</v>
      </c>
      <c r="N1802" s="44">
        <f t="shared" si="264"/>
        <v>424.50099999999998</v>
      </c>
      <c r="O1802" s="44">
        <f t="shared" si="265"/>
        <v>3838.5010000000002</v>
      </c>
      <c r="P1802" s="45">
        <f t="shared" si="260"/>
        <v>38.118182720953328</v>
      </c>
      <c r="Q1802" s="45">
        <f t="shared" si="266"/>
        <v>1.0374327027027028</v>
      </c>
      <c r="S1802" s="51">
        <f t="shared" si="261"/>
        <v>2.6778213689917951</v>
      </c>
    </row>
    <row r="1803" spans="1:19" x14ac:dyDescent="0.25">
      <c r="A1803" s="72">
        <f t="shared" si="259"/>
        <v>41774</v>
      </c>
      <c r="B1803" s="73" t="s">
        <v>18</v>
      </c>
      <c r="C1803" s="73" t="s">
        <v>244</v>
      </c>
      <c r="D1803" s="73" t="s">
        <v>245</v>
      </c>
      <c r="E1803" s="73" t="s">
        <v>277</v>
      </c>
      <c r="F1803" s="73" t="s">
        <v>278</v>
      </c>
      <c r="G1803" s="73" t="s">
        <v>34</v>
      </c>
      <c r="H1803" t="s">
        <v>38</v>
      </c>
      <c r="I1803">
        <v>615</v>
      </c>
      <c r="J1803" s="43">
        <v>3687</v>
      </c>
      <c r="K1803" s="16">
        <v>0.51</v>
      </c>
      <c r="L1803" s="16">
        <f t="shared" si="262"/>
        <v>36.613704071499505</v>
      </c>
      <c r="M1803" s="16">
        <f t="shared" si="263"/>
        <v>0.99648648648648652</v>
      </c>
      <c r="N1803" s="44">
        <f t="shared" si="264"/>
        <v>313.64999999999998</v>
      </c>
      <c r="O1803" s="44">
        <f t="shared" si="265"/>
        <v>4000.65</v>
      </c>
      <c r="P1803" s="45">
        <f t="shared" si="260"/>
        <v>39.728401191658392</v>
      </c>
      <c r="Q1803" s="45">
        <f t="shared" si="266"/>
        <v>1.0812567567567568</v>
      </c>
      <c r="S1803" s="51">
        <f t="shared" si="261"/>
        <v>2.7177261990346091</v>
      </c>
    </row>
    <row r="1804" spans="1:19" x14ac:dyDescent="0.25">
      <c r="A1804" s="72">
        <f t="shared" si="259"/>
        <v>41774</v>
      </c>
      <c r="B1804" s="73" t="s">
        <v>18</v>
      </c>
      <c r="C1804" s="73" t="s">
        <v>248</v>
      </c>
      <c r="D1804" s="73" t="s">
        <v>249</v>
      </c>
      <c r="E1804" s="73" t="s">
        <v>268</v>
      </c>
      <c r="F1804" s="73" t="s">
        <v>269</v>
      </c>
      <c r="G1804" s="73" t="s">
        <v>34</v>
      </c>
      <c r="H1804" t="s">
        <v>38</v>
      </c>
      <c r="I1804">
        <v>872</v>
      </c>
      <c r="J1804" s="43">
        <v>4756</v>
      </c>
      <c r="K1804" s="16">
        <v>0.51</v>
      </c>
      <c r="L1804" s="16">
        <f t="shared" si="262"/>
        <v>47.229394240317774</v>
      </c>
      <c r="M1804" s="16">
        <f t="shared" si="263"/>
        <v>1.2854054054054054</v>
      </c>
      <c r="N1804" s="44">
        <f t="shared" si="264"/>
        <v>444.72</v>
      </c>
      <c r="O1804" s="44">
        <f t="shared" si="265"/>
        <v>5200.72</v>
      </c>
      <c r="P1804" s="45">
        <f t="shared" si="260"/>
        <v>51.645680238331678</v>
      </c>
      <c r="Q1804" s="45">
        <f t="shared" si="266"/>
        <v>1.4056</v>
      </c>
      <c r="S1804" s="51">
        <f t="shared" si="261"/>
        <v>3.3644443737776975</v>
      </c>
    </row>
    <row r="1805" spans="1:19" x14ac:dyDescent="0.25">
      <c r="A1805" s="72">
        <f t="shared" si="259"/>
        <v>41774</v>
      </c>
      <c r="B1805" s="73" t="s">
        <v>18</v>
      </c>
      <c r="C1805" s="73" t="s">
        <v>248</v>
      </c>
      <c r="D1805" s="73" t="s">
        <v>249</v>
      </c>
      <c r="E1805" s="73" t="s">
        <v>277</v>
      </c>
      <c r="F1805" s="73" t="s">
        <v>278</v>
      </c>
      <c r="G1805" s="73" t="s">
        <v>34</v>
      </c>
      <c r="H1805" t="s">
        <v>38</v>
      </c>
      <c r="I1805">
        <v>417</v>
      </c>
      <c r="J1805" s="43">
        <v>3379</v>
      </c>
      <c r="K1805" s="16">
        <v>0.51</v>
      </c>
      <c r="L1805" s="16">
        <f t="shared" si="262"/>
        <v>33.555114200595831</v>
      </c>
      <c r="M1805" s="16">
        <f t="shared" si="263"/>
        <v>0.91324324324324324</v>
      </c>
      <c r="N1805" s="44">
        <f t="shared" si="264"/>
        <v>212.67000000000002</v>
      </c>
      <c r="O1805" s="44">
        <f t="shared" si="265"/>
        <v>3591.67</v>
      </c>
      <c r="P1805" s="45">
        <f t="shared" si="260"/>
        <v>35.667030784508441</v>
      </c>
      <c r="Q1805" s="45">
        <f t="shared" si="266"/>
        <v>0.97072162162162168</v>
      </c>
      <c r="S1805" s="51">
        <f t="shared" si="261"/>
        <v>3.09514788279599</v>
      </c>
    </row>
    <row r="1806" spans="1:19" x14ac:dyDescent="0.25">
      <c r="A1806" s="72">
        <f t="shared" si="259"/>
        <v>41774</v>
      </c>
      <c r="B1806" s="73" t="s">
        <v>18</v>
      </c>
      <c r="C1806" s="73" t="s">
        <v>242</v>
      </c>
      <c r="D1806" s="73" t="s">
        <v>243</v>
      </c>
      <c r="E1806" s="73" t="s">
        <v>265</v>
      </c>
      <c r="F1806" s="73" t="s">
        <v>266</v>
      </c>
      <c r="G1806" s="73" t="s">
        <v>34</v>
      </c>
      <c r="H1806" t="s">
        <v>36</v>
      </c>
      <c r="I1806">
        <v>1006</v>
      </c>
      <c r="J1806" s="43">
        <v>3748</v>
      </c>
      <c r="K1806" s="16">
        <v>0.39</v>
      </c>
      <c r="L1806" s="16">
        <f t="shared" si="262"/>
        <v>37.219463753723929</v>
      </c>
      <c r="M1806" s="16">
        <f t="shared" si="263"/>
        <v>1.0129729729729731</v>
      </c>
      <c r="N1806" s="44">
        <f t="shared" si="264"/>
        <v>392.34000000000003</v>
      </c>
      <c r="O1806" s="44">
        <f t="shared" si="265"/>
        <v>4140.34</v>
      </c>
      <c r="P1806" s="45">
        <f t="shared" si="260"/>
        <v>41.115590863952335</v>
      </c>
      <c r="Q1806" s="45">
        <f t="shared" si="266"/>
        <v>1.1190108108108108</v>
      </c>
      <c r="S1806" s="51">
        <f t="shared" si="261"/>
        <v>3.4722847003548774</v>
      </c>
    </row>
    <row r="1807" spans="1:19" x14ac:dyDescent="0.25">
      <c r="A1807" s="72">
        <f t="shared" si="259"/>
        <v>41774</v>
      </c>
      <c r="B1807" s="73" t="s">
        <v>0</v>
      </c>
      <c r="C1807" s="73" t="s">
        <v>252</v>
      </c>
      <c r="D1807" s="73" t="s">
        <v>117</v>
      </c>
      <c r="E1807" s="73" t="s">
        <v>279</v>
      </c>
      <c r="F1807" s="73" t="s">
        <v>280</v>
      </c>
      <c r="G1807" s="73" t="s">
        <v>35</v>
      </c>
      <c r="H1807" t="s">
        <v>37</v>
      </c>
      <c r="I1807">
        <v>880</v>
      </c>
      <c r="J1807" s="43">
        <v>3678</v>
      </c>
      <c r="K1807" s="16">
        <v>0.38</v>
      </c>
      <c r="L1807" s="16">
        <f t="shared" si="262"/>
        <v>36.524329692154915</v>
      </c>
      <c r="M1807" s="16">
        <f t="shared" si="263"/>
        <v>0.994054054054054</v>
      </c>
      <c r="N1807" s="44">
        <f t="shared" si="264"/>
        <v>334.4</v>
      </c>
      <c r="O1807" s="44">
        <f t="shared" si="265"/>
        <v>4012.4</v>
      </c>
      <c r="P1807" s="45">
        <f t="shared" si="260"/>
        <v>39.845084409136049</v>
      </c>
      <c r="Q1807" s="45">
        <f t="shared" si="266"/>
        <v>1.0844324324324324</v>
      </c>
      <c r="S1807" s="51">
        <f t="shared" si="261"/>
        <v>2.0447609359104835</v>
      </c>
    </row>
    <row r="1808" spans="1:19" x14ac:dyDescent="0.25">
      <c r="A1808" s="72">
        <f t="shared" si="259"/>
        <v>41774</v>
      </c>
      <c r="B1808" s="73" t="s">
        <v>0</v>
      </c>
      <c r="C1808" s="73" t="s">
        <v>359</v>
      </c>
      <c r="D1808" s="73" t="s">
        <v>235</v>
      </c>
      <c r="E1808" s="73" t="s">
        <v>267</v>
      </c>
      <c r="F1808" s="73" t="s">
        <v>241</v>
      </c>
      <c r="G1808" s="73" t="s">
        <v>35</v>
      </c>
      <c r="H1808" t="s">
        <v>37</v>
      </c>
      <c r="I1808">
        <v>685</v>
      </c>
      <c r="J1808" s="43">
        <v>3798</v>
      </c>
      <c r="K1808" s="16">
        <v>0.38</v>
      </c>
      <c r="L1808" s="16">
        <f t="shared" si="262"/>
        <v>37.715988083416086</v>
      </c>
      <c r="M1808" s="16">
        <f t="shared" si="263"/>
        <v>1.0264864864864864</v>
      </c>
      <c r="N1808" s="44">
        <f t="shared" si="264"/>
        <v>260.3</v>
      </c>
      <c r="O1808" s="44">
        <f t="shared" si="265"/>
        <v>4058.3</v>
      </c>
      <c r="P1808" s="45">
        <f t="shared" si="260"/>
        <v>40.300893743793445</v>
      </c>
      <c r="Q1808" s="45">
        <f t="shared" si="266"/>
        <v>1.0968378378378378</v>
      </c>
      <c r="S1808" s="51">
        <f t="shared" si="261"/>
        <v>3.8459570112589603</v>
      </c>
    </row>
    <row r="1809" spans="1:19" x14ac:dyDescent="0.25">
      <c r="A1809" s="72">
        <f t="shared" si="259"/>
        <v>41774</v>
      </c>
      <c r="B1809" s="73" t="s">
        <v>0</v>
      </c>
      <c r="C1809" s="73" t="s">
        <v>253</v>
      </c>
      <c r="D1809" s="73" t="s">
        <v>243</v>
      </c>
      <c r="E1809" s="73" t="s">
        <v>281</v>
      </c>
      <c r="F1809" s="73" t="s">
        <v>282</v>
      </c>
      <c r="G1809" s="73" t="s">
        <v>35</v>
      </c>
      <c r="H1809" t="s">
        <v>38</v>
      </c>
      <c r="I1809">
        <v>812</v>
      </c>
      <c r="J1809" s="43">
        <v>3950</v>
      </c>
      <c r="K1809" s="16">
        <v>0.51</v>
      </c>
      <c r="L1809" s="16">
        <f t="shared" si="262"/>
        <v>39.22542204568024</v>
      </c>
      <c r="M1809" s="16">
        <f t="shared" si="263"/>
        <v>1.0675675675675675</v>
      </c>
      <c r="N1809" s="44">
        <f t="shared" si="264"/>
        <v>414.12</v>
      </c>
      <c r="O1809" s="44">
        <f t="shared" si="265"/>
        <v>4364.12</v>
      </c>
      <c r="P1809" s="45">
        <f t="shared" si="260"/>
        <v>43.337835153922541</v>
      </c>
      <c r="Q1809" s="45">
        <f t="shared" si="266"/>
        <v>1.179491891891892</v>
      </c>
      <c r="S1809" s="51">
        <f t="shared" si="261"/>
        <v>4.0751304480544981</v>
      </c>
    </row>
    <row r="1810" spans="1:19" x14ac:dyDescent="0.25">
      <c r="A1810" s="72">
        <f t="shared" si="259"/>
        <v>41774</v>
      </c>
      <c r="B1810" s="73" t="s">
        <v>0</v>
      </c>
      <c r="C1810" s="73" t="s">
        <v>236</v>
      </c>
      <c r="D1810" s="73" t="s">
        <v>237</v>
      </c>
      <c r="E1810" s="73" t="s">
        <v>279</v>
      </c>
      <c r="F1810" s="73" t="s">
        <v>280</v>
      </c>
      <c r="G1810" s="73" t="s">
        <v>35</v>
      </c>
      <c r="H1810" t="s">
        <v>37</v>
      </c>
      <c r="I1810">
        <v>1520</v>
      </c>
      <c r="J1810" s="43">
        <v>5159</v>
      </c>
      <c r="K1810" s="16">
        <v>0.38</v>
      </c>
      <c r="L1810" s="16">
        <f t="shared" si="262"/>
        <v>51.231380337636544</v>
      </c>
      <c r="M1810" s="16">
        <f t="shared" si="263"/>
        <v>1.3943243243243244</v>
      </c>
      <c r="N1810" s="44">
        <f t="shared" si="264"/>
        <v>577.6</v>
      </c>
      <c r="O1810" s="44">
        <f t="shared" si="265"/>
        <v>5736.6</v>
      </c>
      <c r="P1810" s="45">
        <f t="shared" si="260"/>
        <v>56.96722939424032</v>
      </c>
      <c r="Q1810" s="45">
        <f t="shared" si="266"/>
        <v>1.5504324324324326</v>
      </c>
      <c r="S1810" s="51">
        <f t="shared" si="261"/>
        <v>1.1924501675780519</v>
      </c>
    </row>
    <row r="1811" spans="1:19" x14ac:dyDescent="0.25">
      <c r="A1811" s="72">
        <f t="shared" si="259"/>
        <v>41774</v>
      </c>
      <c r="B1811" s="73" t="s">
        <v>0</v>
      </c>
      <c r="C1811" s="73" t="s">
        <v>236</v>
      </c>
      <c r="D1811" s="73" t="s">
        <v>237</v>
      </c>
      <c r="E1811" s="73" t="s">
        <v>267</v>
      </c>
      <c r="F1811" s="73" t="s">
        <v>241</v>
      </c>
      <c r="G1811" s="73" t="s">
        <v>35</v>
      </c>
      <c r="H1811" t="s">
        <v>37</v>
      </c>
      <c r="I1811">
        <v>1583</v>
      </c>
      <c r="J1811" s="43">
        <v>6084</v>
      </c>
      <c r="K1811" s="16">
        <v>0.38</v>
      </c>
      <c r="L1811" s="16">
        <f t="shared" si="262"/>
        <v>60.417080436941411</v>
      </c>
      <c r="M1811" s="16">
        <f t="shared" si="263"/>
        <v>1.6443243243243244</v>
      </c>
      <c r="N1811" s="44">
        <f t="shared" si="264"/>
        <v>601.54</v>
      </c>
      <c r="O1811" s="44">
        <f t="shared" si="265"/>
        <v>6685.54</v>
      </c>
      <c r="P1811" s="45">
        <f t="shared" si="260"/>
        <v>66.390665342601778</v>
      </c>
      <c r="Q1811" s="45">
        <f t="shared" si="266"/>
        <v>1.8069027027027027</v>
      </c>
      <c r="S1811" s="51">
        <f t="shared" si="261"/>
        <v>-0.44168453657373874</v>
      </c>
    </row>
    <row r="1812" spans="1:19" x14ac:dyDescent="0.25">
      <c r="A1812" s="72">
        <f t="shared" si="259"/>
        <v>41774</v>
      </c>
      <c r="B1812" s="73" t="s">
        <v>0</v>
      </c>
      <c r="C1812" s="73" t="s">
        <v>358</v>
      </c>
      <c r="D1812" s="73" t="s">
        <v>235</v>
      </c>
      <c r="E1812" s="73" t="s">
        <v>279</v>
      </c>
      <c r="F1812" s="73" t="s">
        <v>280</v>
      </c>
      <c r="G1812" s="73" t="s">
        <v>35</v>
      </c>
      <c r="H1812" t="s">
        <v>36</v>
      </c>
      <c r="I1812">
        <v>1599</v>
      </c>
      <c r="J1812" s="43">
        <v>5043</v>
      </c>
      <c r="K1812" s="16">
        <v>0.39</v>
      </c>
      <c r="L1812" s="16">
        <f t="shared" si="262"/>
        <v>50.079443892750746</v>
      </c>
      <c r="M1812" s="16">
        <f t="shared" si="263"/>
        <v>1.3629729729729729</v>
      </c>
      <c r="N1812" s="44">
        <f t="shared" si="264"/>
        <v>623.61</v>
      </c>
      <c r="O1812" s="44">
        <f t="shared" si="265"/>
        <v>5666.61</v>
      </c>
      <c r="P1812" s="45">
        <f t="shared" si="260"/>
        <v>56.272194637537233</v>
      </c>
      <c r="Q1812" s="45">
        <f t="shared" si="266"/>
        <v>1.5315162162162161</v>
      </c>
      <c r="S1812" s="51">
        <f t="shared" si="261"/>
        <v>2.6634176389593422</v>
      </c>
    </row>
    <row r="1813" spans="1:19" x14ac:dyDescent="0.25">
      <c r="A1813" s="72">
        <f t="shared" si="259"/>
        <v>41774</v>
      </c>
      <c r="B1813" s="73" t="s">
        <v>67</v>
      </c>
      <c r="C1813" s="73" t="s">
        <v>250</v>
      </c>
      <c r="D1813" s="73" t="s">
        <v>251</v>
      </c>
      <c r="E1813" s="73" t="s">
        <v>279</v>
      </c>
      <c r="F1813" s="73" t="s">
        <v>280</v>
      </c>
      <c r="G1813" s="73" t="s">
        <v>35</v>
      </c>
      <c r="H1813" t="s">
        <v>37</v>
      </c>
      <c r="I1813">
        <v>1851</v>
      </c>
      <c r="J1813" s="43">
        <v>5000</v>
      </c>
      <c r="K1813" s="16">
        <v>0.38</v>
      </c>
      <c r="L1813" s="16">
        <f t="shared" si="262"/>
        <v>49.652432969215489</v>
      </c>
      <c r="M1813" s="16">
        <f t="shared" si="263"/>
        <v>1.2612612612612613</v>
      </c>
      <c r="N1813" s="44">
        <f t="shared" si="264"/>
        <v>703.38</v>
      </c>
      <c r="O1813" s="44">
        <f t="shared" si="265"/>
        <v>5703.38</v>
      </c>
      <c r="P1813" s="45">
        <f t="shared" si="260"/>
        <v>56.637338629592847</v>
      </c>
      <c r="Q1813" s="45">
        <f t="shared" si="266"/>
        <v>1.4386904504504505</v>
      </c>
      <c r="S1813" s="51">
        <f t="shared" si="261"/>
        <v>2.9416648617428542</v>
      </c>
    </row>
    <row r="1814" spans="1:19" x14ac:dyDescent="0.25">
      <c r="A1814" s="72">
        <f t="shared" si="259"/>
        <v>41774</v>
      </c>
      <c r="B1814" s="73" t="s">
        <v>67</v>
      </c>
      <c r="C1814" s="73" t="s">
        <v>238</v>
      </c>
      <c r="D1814" s="73" t="s">
        <v>239</v>
      </c>
      <c r="E1814" s="73" t="s">
        <v>283</v>
      </c>
      <c r="F1814" s="73" t="s">
        <v>284</v>
      </c>
      <c r="G1814" s="73" t="s">
        <v>35</v>
      </c>
      <c r="H1814" t="s">
        <v>37</v>
      </c>
      <c r="I1814">
        <v>1695</v>
      </c>
      <c r="J1814" s="43">
        <v>4960</v>
      </c>
      <c r="K1814" s="16">
        <v>0.38</v>
      </c>
      <c r="L1814" s="16">
        <f t="shared" si="262"/>
        <v>49.255213505461768</v>
      </c>
      <c r="M1814" s="16">
        <f t="shared" si="263"/>
        <v>1.2511711711711713</v>
      </c>
      <c r="N1814" s="44">
        <f t="shared" si="264"/>
        <v>644.1</v>
      </c>
      <c r="O1814" s="44">
        <f t="shared" si="265"/>
        <v>5604.1</v>
      </c>
      <c r="P1814" s="45">
        <f t="shared" si="260"/>
        <v>55.651439920556108</v>
      </c>
      <c r="Q1814" s="45">
        <f t="shared" si="266"/>
        <v>1.413646846846847</v>
      </c>
      <c r="S1814" s="51">
        <f t="shared" si="261"/>
        <v>3.0544317763883777</v>
      </c>
    </row>
    <row r="1815" spans="1:19" x14ac:dyDescent="0.25">
      <c r="A1815" s="72">
        <f t="shared" si="259"/>
        <v>41774</v>
      </c>
      <c r="B1815" s="73" t="s">
        <v>67</v>
      </c>
      <c r="C1815" s="73" t="s">
        <v>242</v>
      </c>
      <c r="D1815" s="73" t="s">
        <v>243</v>
      </c>
      <c r="E1815" s="73" t="s">
        <v>265</v>
      </c>
      <c r="F1815" s="73" t="s">
        <v>266</v>
      </c>
      <c r="G1815" s="73" t="s">
        <v>35</v>
      </c>
      <c r="H1815" t="s">
        <v>36</v>
      </c>
      <c r="I1815">
        <v>1006</v>
      </c>
      <c r="J1815" s="43">
        <v>3011</v>
      </c>
      <c r="K1815" s="16">
        <v>0.39</v>
      </c>
      <c r="L1815" s="16">
        <f t="shared" si="262"/>
        <v>29.900695134061568</v>
      </c>
      <c r="M1815" s="16">
        <f t="shared" si="263"/>
        <v>0.75953153153153152</v>
      </c>
      <c r="N1815" s="44">
        <f t="shared" si="264"/>
        <v>392.34000000000003</v>
      </c>
      <c r="O1815" s="44">
        <f t="shared" si="265"/>
        <v>3403.34</v>
      </c>
      <c r="P1815" s="45">
        <f t="shared" si="260"/>
        <v>33.79682224428997</v>
      </c>
      <c r="Q1815" s="45">
        <f t="shared" si="266"/>
        <v>0.85850018018018026</v>
      </c>
      <c r="S1815" s="51">
        <f t="shared" si="261"/>
        <v>2.1594524824398276</v>
      </c>
    </row>
    <row r="1816" spans="1:19" x14ac:dyDescent="0.25">
      <c r="A1816" s="72">
        <f t="shared" si="259"/>
        <v>41774</v>
      </c>
      <c r="B1816" s="73" t="s">
        <v>67</v>
      </c>
      <c r="C1816" s="73" t="s">
        <v>254</v>
      </c>
      <c r="D1816" s="73" t="s">
        <v>255</v>
      </c>
      <c r="E1816" s="73" t="s">
        <v>267</v>
      </c>
      <c r="F1816" s="73" t="s">
        <v>241</v>
      </c>
      <c r="G1816" s="73" t="s">
        <v>35</v>
      </c>
      <c r="H1816" t="s">
        <v>37</v>
      </c>
      <c r="I1816">
        <v>988</v>
      </c>
      <c r="J1816" s="43">
        <v>3510</v>
      </c>
      <c r="K1816" s="16">
        <v>0.38</v>
      </c>
      <c r="L1816" s="16">
        <f t="shared" si="262"/>
        <v>34.856007944389276</v>
      </c>
      <c r="M1816" s="16">
        <f t="shared" si="263"/>
        <v>0.88540540540540547</v>
      </c>
      <c r="N1816" s="44">
        <f t="shared" si="264"/>
        <v>375.44</v>
      </c>
      <c r="O1816" s="44">
        <f t="shared" si="265"/>
        <v>3885.44</v>
      </c>
      <c r="P1816" s="45">
        <f t="shared" si="260"/>
        <v>38.584309831181727</v>
      </c>
      <c r="Q1816" s="45">
        <f t="shared" si="266"/>
        <v>0.98011099099099097</v>
      </c>
      <c r="S1816" s="51">
        <f t="shared" si="261"/>
        <v>4.8645147360466545</v>
      </c>
    </row>
    <row r="1817" spans="1:19" x14ac:dyDescent="0.25">
      <c r="A1817" s="72">
        <f t="shared" si="259"/>
        <v>41774</v>
      </c>
      <c r="B1817" s="73" t="s">
        <v>67</v>
      </c>
      <c r="C1817" s="73" t="s">
        <v>246</v>
      </c>
      <c r="D1817" s="73" t="s">
        <v>247</v>
      </c>
      <c r="E1817" s="73" t="s">
        <v>240</v>
      </c>
      <c r="F1817" s="73" t="s">
        <v>241</v>
      </c>
      <c r="G1817" s="73" t="s">
        <v>35</v>
      </c>
      <c r="H1817" t="s">
        <v>36</v>
      </c>
      <c r="I1817">
        <v>787</v>
      </c>
      <c r="J1817" s="43">
        <v>3590</v>
      </c>
      <c r="K1817" s="16">
        <v>0.39</v>
      </c>
      <c r="L1817" s="16">
        <f t="shared" si="262"/>
        <v>35.650446871896719</v>
      </c>
      <c r="M1817" s="16">
        <f t="shared" si="263"/>
        <v>0.90558558558558555</v>
      </c>
      <c r="N1817" s="44">
        <f t="shared" si="264"/>
        <v>306.93</v>
      </c>
      <c r="O1817" s="44">
        <f t="shared" si="265"/>
        <v>3896.93</v>
      </c>
      <c r="P1817" s="45">
        <f t="shared" si="260"/>
        <v>38.698411122144982</v>
      </c>
      <c r="Q1817" s="45">
        <f t="shared" si="266"/>
        <v>0.98300936936936933</v>
      </c>
      <c r="S1817" s="51">
        <f t="shared" si="261"/>
        <v>1.8858502405354471</v>
      </c>
    </row>
    <row r="1818" spans="1:19" x14ac:dyDescent="0.25">
      <c r="A1818" s="72">
        <f t="shared" si="259"/>
        <v>41774</v>
      </c>
      <c r="B1818" s="73" t="s">
        <v>67</v>
      </c>
      <c r="C1818" s="73" t="s">
        <v>250</v>
      </c>
      <c r="D1818" s="73" t="s">
        <v>251</v>
      </c>
      <c r="E1818" s="73" t="s">
        <v>283</v>
      </c>
      <c r="F1818" s="73" t="s">
        <v>284</v>
      </c>
      <c r="G1818" s="73" t="s">
        <v>35</v>
      </c>
      <c r="H1818" t="s">
        <v>37</v>
      </c>
      <c r="I1818">
        <v>1836</v>
      </c>
      <c r="J1818" s="43">
        <v>5000</v>
      </c>
      <c r="K1818" s="16">
        <v>0.38</v>
      </c>
      <c r="L1818" s="16">
        <f t="shared" si="262"/>
        <v>49.652432969215489</v>
      </c>
      <c r="M1818" s="16">
        <f t="shared" si="263"/>
        <v>1.2612612612612613</v>
      </c>
      <c r="N1818" s="44">
        <f t="shared" si="264"/>
        <v>697.68000000000006</v>
      </c>
      <c r="O1818" s="44">
        <f t="shared" si="265"/>
        <v>5697.68</v>
      </c>
      <c r="P1818" s="45">
        <f t="shared" si="260"/>
        <v>56.580734856007943</v>
      </c>
      <c r="Q1818" s="45">
        <f t="shared" si="266"/>
        <v>1.4372526126126126</v>
      </c>
      <c r="S1818" s="51">
        <f t="shared" si="261"/>
        <v>2.9502746458514251</v>
      </c>
    </row>
    <row r="1819" spans="1:19" x14ac:dyDescent="0.25">
      <c r="A1819" s="72">
        <f t="shared" si="259"/>
        <v>41774</v>
      </c>
      <c r="B1819" s="73" t="s">
        <v>67</v>
      </c>
      <c r="C1819" s="73" t="s">
        <v>256</v>
      </c>
      <c r="D1819" s="73" t="s">
        <v>247</v>
      </c>
      <c r="E1819" s="73" t="s">
        <v>285</v>
      </c>
      <c r="F1819" s="73" t="s">
        <v>264</v>
      </c>
      <c r="G1819" s="73" t="s">
        <v>35</v>
      </c>
      <c r="H1819" t="s">
        <v>37</v>
      </c>
      <c r="I1819">
        <v>1899</v>
      </c>
      <c r="J1819" s="43">
        <v>4400</v>
      </c>
      <c r="K1819" s="16">
        <v>0.38</v>
      </c>
      <c r="L1819" s="16">
        <f t="shared" si="262"/>
        <v>43.694141012909633</v>
      </c>
      <c r="M1819" s="16">
        <f t="shared" si="263"/>
        <v>1.1099099099099099</v>
      </c>
      <c r="N1819" s="44">
        <f t="shared" si="264"/>
        <v>721.62</v>
      </c>
      <c r="O1819" s="44">
        <f t="shared" si="265"/>
        <v>5121.62</v>
      </c>
      <c r="P1819" s="45">
        <f t="shared" si="260"/>
        <v>50.860178748758685</v>
      </c>
      <c r="Q1819" s="45">
        <f t="shared" si="266"/>
        <v>1.2919401801801802</v>
      </c>
      <c r="S1819" s="51">
        <f t="shared" si="261"/>
        <v>3.2667957093313937</v>
      </c>
    </row>
    <row r="1820" spans="1:19" x14ac:dyDescent="0.25">
      <c r="A1820" s="72">
        <f t="shared" si="259"/>
        <v>41774</v>
      </c>
      <c r="B1820" s="73" t="s">
        <v>18</v>
      </c>
      <c r="C1820" s="73" t="s">
        <v>238</v>
      </c>
      <c r="D1820" s="73" t="s">
        <v>239</v>
      </c>
      <c r="E1820" s="73" t="s">
        <v>283</v>
      </c>
      <c r="F1820" s="73" t="s">
        <v>284</v>
      </c>
      <c r="G1820" s="73" t="s">
        <v>35</v>
      </c>
      <c r="H1820" t="s">
        <v>37</v>
      </c>
      <c r="I1820">
        <v>1695</v>
      </c>
      <c r="J1820" s="43">
        <v>5520</v>
      </c>
      <c r="K1820" s="16">
        <v>0.38</v>
      </c>
      <c r="L1820" s="16">
        <f t="shared" si="262"/>
        <v>54.816285998013903</v>
      </c>
      <c r="M1820" s="16">
        <f t="shared" si="263"/>
        <v>1.491891891891892</v>
      </c>
      <c r="N1820" s="44">
        <f t="shared" si="264"/>
        <v>644.1</v>
      </c>
      <c r="O1820" s="44">
        <f t="shared" si="265"/>
        <v>6164.1</v>
      </c>
      <c r="P1820" s="45">
        <f t="shared" si="260"/>
        <v>61.212512413108243</v>
      </c>
      <c r="Q1820" s="45">
        <f t="shared" si="266"/>
        <v>1.6659729729729731</v>
      </c>
      <c r="S1820" s="51">
        <f t="shared" si="261"/>
        <v>2.7692564188062763</v>
      </c>
    </row>
    <row r="1821" spans="1:19" x14ac:dyDescent="0.25">
      <c r="A1821" s="72">
        <f t="shared" si="259"/>
        <v>41774</v>
      </c>
      <c r="B1821" s="73" t="s">
        <v>18</v>
      </c>
      <c r="C1821" s="73" t="s">
        <v>250</v>
      </c>
      <c r="D1821" s="73" t="s">
        <v>251</v>
      </c>
      <c r="E1821" s="73" t="s">
        <v>279</v>
      </c>
      <c r="F1821" s="73" t="s">
        <v>280</v>
      </c>
      <c r="G1821" s="73" t="s">
        <v>35</v>
      </c>
      <c r="H1821" t="s">
        <v>37</v>
      </c>
      <c r="I1821">
        <v>1851</v>
      </c>
      <c r="J1821" s="43">
        <v>5530</v>
      </c>
      <c r="K1821" s="16">
        <v>0.38</v>
      </c>
      <c r="L1821" s="16">
        <f t="shared" si="262"/>
        <v>54.915590863952332</v>
      </c>
      <c r="M1821" s="16">
        <f t="shared" si="263"/>
        <v>1.4945945945945946</v>
      </c>
      <c r="N1821" s="44">
        <f t="shared" si="264"/>
        <v>703.38</v>
      </c>
      <c r="O1821" s="44">
        <f t="shared" si="265"/>
        <v>6233.38</v>
      </c>
      <c r="P1821" s="45">
        <f t="shared" si="260"/>
        <v>61.900496524329689</v>
      </c>
      <c r="Q1821" s="45">
        <f t="shared" si="266"/>
        <v>1.6846972972972973</v>
      </c>
      <c r="S1821" s="51">
        <f t="shared" si="261"/>
        <v>2.6848313125988454</v>
      </c>
    </row>
    <row r="1822" spans="1:19" x14ac:dyDescent="0.25">
      <c r="A1822" s="72">
        <f t="shared" si="259"/>
        <v>41774</v>
      </c>
      <c r="B1822" s="73" t="s">
        <v>18</v>
      </c>
      <c r="C1822" s="73" t="s">
        <v>257</v>
      </c>
      <c r="D1822" s="73" t="s">
        <v>237</v>
      </c>
      <c r="E1822" s="73" t="s">
        <v>283</v>
      </c>
      <c r="F1822" s="73" t="s">
        <v>284</v>
      </c>
      <c r="G1822" s="73" t="s">
        <v>35</v>
      </c>
      <c r="H1822" t="s">
        <v>37</v>
      </c>
      <c r="I1822">
        <v>1507</v>
      </c>
      <c r="J1822" s="43">
        <v>5430</v>
      </c>
      <c r="K1822" s="16">
        <v>0.38</v>
      </c>
      <c r="L1822" s="16">
        <f t="shared" si="262"/>
        <v>53.922542204568025</v>
      </c>
      <c r="M1822" s="16">
        <f t="shared" si="263"/>
        <v>1.4675675675675677</v>
      </c>
      <c r="N1822" s="44">
        <f t="shared" si="264"/>
        <v>572.66</v>
      </c>
      <c r="O1822" s="44">
        <f t="shared" si="265"/>
        <v>6002.66</v>
      </c>
      <c r="P1822" s="45">
        <f t="shared" si="260"/>
        <v>59.609334657398207</v>
      </c>
      <c r="Q1822" s="45">
        <f t="shared" si="266"/>
        <v>1.6223405405405404</v>
      </c>
      <c r="S1822" s="51">
        <f t="shared" si="261"/>
        <v>2.9121519681799324</v>
      </c>
    </row>
    <row r="1823" spans="1:19" x14ac:dyDescent="0.25">
      <c r="A1823" s="72">
        <f t="shared" si="259"/>
        <v>41774</v>
      </c>
      <c r="B1823" s="73" t="s">
        <v>18</v>
      </c>
      <c r="C1823" s="73" t="s">
        <v>256</v>
      </c>
      <c r="D1823" s="73" t="s">
        <v>247</v>
      </c>
      <c r="E1823" s="73" t="s">
        <v>265</v>
      </c>
      <c r="F1823" s="73" t="s">
        <v>266</v>
      </c>
      <c r="G1823" s="73" t="s">
        <v>35</v>
      </c>
      <c r="H1823" t="s">
        <v>36</v>
      </c>
      <c r="I1823">
        <v>1160</v>
      </c>
      <c r="J1823" s="43">
        <v>4175</v>
      </c>
      <c r="K1823" s="16">
        <v>0.39</v>
      </c>
      <c r="L1823" s="16">
        <f t="shared" si="262"/>
        <v>41.459781529294936</v>
      </c>
      <c r="M1823" s="16">
        <f t="shared" si="263"/>
        <v>1.1283783783783783</v>
      </c>
      <c r="N1823" s="44">
        <f t="shared" si="264"/>
        <v>452.40000000000003</v>
      </c>
      <c r="O1823" s="44">
        <f t="shared" si="265"/>
        <v>4627.3999999999996</v>
      </c>
      <c r="P1823" s="45">
        <f t="shared" si="260"/>
        <v>45.952333664349545</v>
      </c>
      <c r="Q1823" s="45">
        <f t="shared" si="266"/>
        <v>1.2506486486486486</v>
      </c>
      <c r="S1823" s="51">
        <f t="shared" si="261"/>
        <v>16.735620585267409</v>
      </c>
    </row>
    <row r="1824" spans="1:19" x14ac:dyDescent="0.25">
      <c r="A1824" s="72">
        <f t="shared" si="259"/>
        <v>41774</v>
      </c>
      <c r="B1824" s="73" t="s">
        <v>18</v>
      </c>
      <c r="C1824" s="73" t="s">
        <v>244</v>
      </c>
      <c r="D1824" s="73" t="s">
        <v>245</v>
      </c>
      <c r="E1824" s="73" t="s">
        <v>277</v>
      </c>
      <c r="F1824" s="73" t="s">
        <v>278</v>
      </c>
      <c r="G1824" s="73" t="s">
        <v>35</v>
      </c>
      <c r="H1824" t="s">
        <v>38</v>
      </c>
      <c r="I1824">
        <v>615</v>
      </c>
      <c r="J1824" s="43">
        <v>2862</v>
      </c>
      <c r="K1824" s="16">
        <v>0.51</v>
      </c>
      <c r="L1824" s="16">
        <f t="shared" si="262"/>
        <v>28.421052631578945</v>
      </c>
      <c r="M1824" s="16">
        <f t="shared" si="263"/>
        <v>0.7735135135135135</v>
      </c>
      <c r="N1824" s="44">
        <f t="shared" si="264"/>
        <v>313.64999999999998</v>
      </c>
      <c r="O1824" s="44">
        <f t="shared" si="265"/>
        <v>3175.65</v>
      </c>
      <c r="P1824" s="45">
        <f t="shared" si="260"/>
        <v>31.535749751737836</v>
      </c>
      <c r="Q1824" s="45">
        <f t="shared" si="266"/>
        <v>0.85828378378378378</v>
      </c>
      <c r="S1824" s="51">
        <f t="shared" si="261"/>
        <v>3.4481073685582064</v>
      </c>
    </row>
    <row r="1825" spans="1:20" x14ac:dyDescent="0.25">
      <c r="A1825" s="74">
        <f t="shared" si="259"/>
        <v>41774</v>
      </c>
      <c r="B1825" s="75" t="s">
        <v>18</v>
      </c>
      <c r="C1825" s="75" t="s">
        <v>258</v>
      </c>
      <c r="D1825" s="75" t="s">
        <v>255</v>
      </c>
      <c r="E1825" s="75" t="s">
        <v>279</v>
      </c>
      <c r="F1825" s="75" t="s">
        <v>280</v>
      </c>
      <c r="G1825" s="75" t="s">
        <v>35</v>
      </c>
      <c r="H1825" s="76" t="s">
        <v>36</v>
      </c>
      <c r="I1825" s="76">
        <v>1637</v>
      </c>
      <c r="J1825" s="46">
        <v>5110</v>
      </c>
      <c r="K1825" s="78">
        <v>0.39</v>
      </c>
      <c r="L1825" s="78">
        <f t="shared" si="262"/>
        <v>50.744786494538232</v>
      </c>
      <c r="M1825" s="78">
        <f t="shared" si="263"/>
        <v>1.3810810810810812</v>
      </c>
      <c r="N1825" s="47">
        <f t="shared" si="264"/>
        <v>638.43000000000006</v>
      </c>
      <c r="O1825" s="47">
        <f t="shared" si="265"/>
        <v>5748.43</v>
      </c>
      <c r="P1825" s="48">
        <f t="shared" si="260"/>
        <v>57.084707050645484</v>
      </c>
      <c r="Q1825" s="48">
        <f t="shared" si="266"/>
        <v>1.5536297297297299</v>
      </c>
      <c r="R1825" s="76"/>
      <c r="S1825" s="53">
        <f t="shared" si="261"/>
        <v>5.3829654616117883</v>
      </c>
      <c r="T1825" s="76"/>
    </row>
    <row r="1826" spans="1:20" x14ac:dyDescent="0.25">
      <c r="A1826" s="72">
        <f t="shared" si="259"/>
        <v>41805</v>
      </c>
      <c r="B1826" s="73" t="s">
        <v>0</v>
      </c>
      <c r="C1826" s="73" t="s">
        <v>359</v>
      </c>
      <c r="D1826" s="73" t="s">
        <v>235</v>
      </c>
      <c r="E1826" s="73" t="s">
        <v>260</v>
      </c>
      <c r="F1826" s="73" t="s">
        <v>261</v>
      </c>
      <c r="G1826" s="73" t="s">
        <v>34</v>
      </c>
      <c r="H1826" t="s">
        <v>36</v>
      </c>
      <c r="I1826">
        <v>506</v>
      </c>
      <c r="J1826" s="43">
        <v>3387</v>
      </c>
      <c r="K1826" s="16">
        <v>0.38</v>
      </c>
      <c r="L1826" s="16">
        <f t="shared" si="262"/>
        <v>33.63455809334657</v>
      </c>
      <c r="M1826" s="16">
        <f t="shared" si="263"/>
        <v>0.91540540540540538</v>
      </c>
      <c r="N1826" s="44">
        <f t="shared" si="264"/>
        <v>192.28</v>
      </c>
      <c r="O1826" s="44">
        <f t="shared" si="265"/>
        <v>3579.28</v>
      </c>
      <c r="P1826" s="45">
        <f t="shared" ref="P1826:P1863" si="267">O1826/100.7</f>
        <v>35.543992055610723</v>
      </c>
      <c r="Q1826" s="45">
        <f t="shared" si="266"/>
        <v>0.96737297297297298</v>
      </c>
      <c r="R1826" s="17"/>
      <c r="S1826" s="51">
        <f t="shared" ref="S1826:S1863" si="268">((O1826/O1370)-1)*100</f>
        <v>5.9516550135870538</v>
      </c>
      <c r="T1826" s="16">
        <f>AVERAGE(P1750,P1788,P1826)</f>
        <v>34.263157894736842</v>
      </c>
    </row>
    <row r="1827" spans="1:20" x14ac:dyDescent="0.25">
      <c r="A1827" s="72">
        <f t="shared" si="259"/>
        <v>41805</v>
      </c>
      <c r="B1827" s="73" t="s">
        <v>0</v>
      </c>
      <c r="C1827" s="73" t="s">
        <v>236</v>
      </c>
      <c r="D1827" s="73" t="s">
        <v>237</v>
      </c>
      <c r="E1827" s="73" t="s">
        <v>262</v>
      </c>
      <c r="F1827" s="73" t="s">
        <v>251</v>
      </c>
      <c r="G1827" s="73" t="s">
        <v>34</v>
      </c>
      <c r="H1827" t="s">
        <v>37</v>
      </c>
      <c r="I1827">
        <v>298</v>
      </c>
      <c r="J1827" s="43">
        <v>3596</v>
      </c>
      <c r="K1827" s="16">
        <v>0.37</v>
      </c>
      <c r="L1827" s="16">
        <f t="shared" si="262"/>
        <v>35.710029791459782</v>
      </c>
      <c r="M1827" s="16">
        <f t="shared" si="263"/>
        <v>0.97189189189189185</v>
      </c>
      <c r="N1827" s="44">
        <f t="shared" si="264"/>
        <v>110.26</v>
      </c>
      <c r="O1827" s="44">
        <f t="shared" si="265"/>
        <v>3706.26</v>
      </c>
      <c r="P1827" s="45">
        <f t="shared" si="267"/>
        <v>36.80496524329692</v>
      </c>
      <c r="Q1827" s="45">
        <f t="shared" si="266"/>
        <v>1.001691891891892</v>
      </c>
      <c r="R1827" s="17"/>
      <c r="S1827" s="51">
        <f t="shared" si="268"/>
        <v>1.5335809855682392</v>
      </c>
      <c r="T1827" s="16">
        <f t="shared" ref="T1827:T1862" si="269">AVERAGE(P1751,P1789,P1827)</f>
        <v>36.824693809996688</v>
      </c>
    </row>
    <row r="1828" spans="1:20" x14ac:dyDescent="0.25">
      <c r="A1828" s="72">
        <f t="shared" si="259"/>
        <v>41805</v>
      </c>
      <c r="B1828" s="73" t="s">
        <v>0</v>
      </c>
      <c r="C1828" s="73" t="s">
        <v>359</v>
      </c>
      <c r="D1828" s="73" t="s">
        <v>235</v>
      </c>
      <c r="E1828" s="73" t="s">
        <v>263</v>
      </c>
      <c r="F1828" s="73" t="s">
        <v>264</v>
      </c>
      <c r="G1828" s="73" t="s">
        <v>34</v>
      </c>
      <c r="H1828" t="s">
        <v>37</v>
      </c>
      <c r="I1828">
        <v>1530</v>
      </c>
      <c r="J1828" s="43">
        <v>6244</v>
      </c>
      <c r="K1828" s="16">
        <v>0.37</v>
      </c>
      <c r="L1828" s="16">
        <f t="shared" si="262"/>
        <v>62.005958291956304</v>
      </c>
      <c r="M1828" s="16">
        <f t="shared" si="263"/>
        <v>1.6875675675675677</v>
      </c>
      <c r="N1828" s="44">
        <f t="shared" si="264"/>
        <v>566.1</v>
      </c>
      <c r="O1828" s="44">
        <f t="shared" si="265"/>
        <v>6810.1</v>
      </c>
      <c r="P1828" s="45">
        <f t="shared" si="267"/>
        <v>67.627606752730884</v>
      </c>
      <c r="Q1828" s="45">
        <f t="shared" si="266"/>
        <v>1.8405675675675677</v>
      </c>
      <c r="S1828" s="51">
        <f t="shared" si="268"/>
        <v>0.22517219049862369</v>
      </c>
      <c r="T1828" s="16">
        <f t="shared" si="269"/>
        <v>67.728897715988083</v>
      </c>
    </row>
    <row r="1829" spans="1:20" x14ac:dyDescent="0.25">
      <c r="A1829" s="72">
        <f t="shared" si="259"/>
        <v>41805</v>
      </c>
      <c r="B1829" s="73" t="s">
        <v>0</v>
      </c>
      <c r="C1829" s="73" t="s">
        <v>359</v>
      </c>
      <c r="D1829" s="73" t="s">
        <v>235</v>
      </c>
      <c r="E1829" s="73" t="s">
        <v>265</v>
      </c>
      <c r="F1829" s="73" t="s">
        <v>266</v>
      </c>
      <c r="G1829" s="73" t="s">
        <v>34</v>
      </c>
      <c r="H1829" t="s">
        <v>36</v>
      </c>
      <c r="I1829">
        <v>890</v>
      </c>
      <c r="J1829" s="43">
        <v>4026</v>
      </c>
      <c r="K1829" s="16">
        <v>0.38</v>
      </c>
      <c r="L1829" s="16">
        <f t="shared" si="262"/>
        <v>39.98013902681231</v>
      </c>
      <c r="M1829" s="16">
        <f t="shared" si="263"/>
        <v>1.0881081081081081</v>
      </c>
      <c r="N1829" s="44">
        <f t="shared" si="264"/>
        <v>338.2</v>
      </c>
      <c r="O1829" s="44">
        <f t="shared" si="265"/>
        <v>4364.2</v>
      </c>
      <c r="P1829" s="45">
        <f t="shared" si="267"/>
        <v>43.338629592850047</v>
      </c>
      <c r="Q1829" s="45">
        <f t="shared" si="266"/>
        <v>1.1795135135135135</v>
      </c>
      <c r="S1829" s="51">
        <f t="shared" si="268"/>
        <v>5.4842530152514835</v>
      </c>
      <c r="T1829" s="16">
        <f t="shared" si="269"/>
        <v>41.924859318106591</v>
      </c>
    </row>
    <row r="1830" spans="1:20" x14ac:dyDescent="0.25">
      <c r="A1830" s="72">
        <f t="shared" si="259"/>
        <v>41805</v>
      </c>
      <c r="B1830" s="73" t="s">
        <v>0</v>
      </c>
      <c r="C1830" s="73" t="s">
        <v>238</v>
      </c>
      <c r="D1830" s="73" t="s">
        <v>239</v>
      </c>
      <c r="E1830" s="73" t="s">
        <v>267</v>
      </c>
      <c r="F1830" s="73" t="s">
        <v>241</v>
      </c>
      <c r="G1830" s="73" t="s">
        <v>34</v>
      </c>
      <c r="H1830" t="s">
        <v>37</v>
      </c>
      <c r="I1830">
        <v>1256</v>
      </c>
      <c r="J1830" s="43">
        <v>5824</v>
      </c>
      <c r="K1830" s="16">
        <v>0.37</v>
      </c>
      <c r="L1830" s="16">
        <f t="shared" si="262"/>
        <v>57.835153922542204</v>
      </c>
      <c r="M1830" s="16">
        <f t="shared" si="263"/>
        <v>1.574054054054054</v>
      </c>
      <c r="N1830" s="44">
        <f t="shared" si="264"/>
        <v>464.71999999999997</v>
      </c>
      <c r="O1830" s="44">
        <f t="shared" si="265"/>
        <v>6288.72</v>
      </c>
      <c r="P1830" s="45">
        <f t="shared" si="267"/>
        <v>62.450049652432973</v>
      </c>
      <c r="Q1830" s="45">
        <f t="shared" si="266"/>
        <v>1.6996540540540541</v>
      </c>
      <c r="S1830" s="51">
        <f t="shared" si="268"/>
        <v>0.20012236781727921</v>
      </c>
      <c r="T1830" s="16">
        <f t="shared" si="269"/>
        <v>62.53320092684541</v>
      </c>
    </row>
    <row r="1831" spans="1:20" x14ac:dyDescent="0.25">
      <c r="A1831" s="72">
        <f t="shared" si="259"/>
        <v>41805</v>
      </c>
      <c r="B1831" s="73" t="s">
        <v>0</v>
      </c>
      <c r="C1831" s="73" t="s">
        <v>358</v>
      </c>
      <c r="D1831" s="73" t="s">
        <v>235</v>
      </c>
      <c r="E1831" s="73" t="s">
        <v>267</v>
      </c>
      <c r="F1831" s="73" t="s">
        <v>241</v>
      </c>
      <c r="G1831" s="73" t="s">
        <v>34</v>
      </c>
      <c r="H1831" t="s">
        <v>36</v>
      </c>
      <c r="I1831">
        <v>975</v>
      </c>
      <c r="J1831" s="43">
        <v>4293</v>
      </c>
      <c r="K1831" s="16">
        <v>0.38</v>
      </c>
      <c r="L1831" s="16">
        <f t="shared" si="262"/>
        <v>42.631578947368418</v>
      </c>
      <c r="M1831" s="16">
        <f t="shared" si="263"/>
        <v>1.1602702702702703</v>
      </c>
      <c r="N1831" s="44">
        <f t="shared" si="264"/>
        <v>370.5</v>
      </c>
      <c r="O1831" s="44">
        <f t="shared" si="265"/>
        <v>4663.5</v>
      </c>
      <c r="P1831" s="45">
        <f t="shared" si="267"/>
        <v>46.31082423038729</v>
      </c>
      <c r="Q1831" s="45">
        <f t="shared" si="266"/>
        <v>1.2604054054054055</v>
      </c>
      <c r="S1831" s="51">
        <f t="shared" si="268"/>
        <v>5.1107229390882969</v>
      </c>
      <c r="T1831" s="16">
        <f t="shared" si="269"/>
        <v>44.906487917907974</v>
      </c>
    </row>
    <row r="1832" spans="1:20" x14ac:dyDescent="0.25">
      <c r="A1832" s="72">
        <f t="shared" si="259"/>
        <v>41805</v>
      </c>
      <c r="B1832" s="73" t="s">
        <v>0</v>
      </c>
      <c r="C1832" s="73" t="s">
        <v>240</v>
      </c>
      <c r="D1832" s="73" t="s">
        <v>241</v>
      </c>
      <c r="E1832" s="73" t="s">
        <v>263</v>
      </c>
      <c r="F1832" s="73" t="s">
        <v>264</v>
      </c>
      <c r="G1832" s="73" t="s">
        <v>34</v>
      </c>
      <c r="H1832" t="s">
        <v>36</v>
      </c>
      <c r="I1832">
        <v>1357</v>
      </c>
      <c r="J1832" s="43">
        <v>4492</v>
      </c>
      <c r="K1832" s="16">
        <v>0.38</v>
      </c>
      <c r="L1832" s="16">
        <f t="shared" si="262"/>
        <v>44.607745779543194</v>
      </c>
      <c r="M1832" s="16">
        <f t="shared" si="263"/>
        <v>1.2140540540540541</v>
      </c>
      <c r="N1832" s="44">
        <f t="shared" si="264"/>
        <v>515.66</v>
      </c>
      <c r="O1832" s="44">
        <f t="shared" si="265"/>
        <v>5007.66</v>
      </c>
      <c r="P1832" s="45">
        <f t="shared" si="267"/>
        <v>49.728500496524326</v>
      </c>
      <c r="Q1832" s="45">
        <f t="shared" si="266"/>
        <v>1.3534216216216215</v>
      </c>
      <c r="S1832" s="51">
        <f t="shared" si="268"/>
        <v>4.8265785237456171</v>
      </c>
      <c r="T1832" s="16">
        <f t="shared" si="269"/>
        <v>48.336809003641179</v>
      </c>
    </row>
    <row r="1833" spans="1:20" x14ac:dyDescent="0.25">
      <c r="A1833" s="72">
        <f t="shared" ref="A1833:A1896" si="270">IF(B1833&lt;&gt;"", DATE(2010, ROUNDUP((ROW(A1833)-1)*(1/38), 0)+5, 15), "")</f>
        <v>41805</v>
      </c>
      <c r="B1833" s="73" t="s">
        <v>67</v>
      </c>
      <c r="C1833" s="73" t="s">
        <v>242</v>
      </c>
      <c r="D1833" s="73" t="s">
        <v>243</v>
      </c>
      <c r="E1833" s="73" t="s">
        <v>265</v>
      </c>
      <c r="F1833" s="73" t="s">
        <v>266</v>
      </c>
      <c r="G1833" s="73" t="s">
        <v>34</v>
      </c>
      <c r="H1833" t="s">
        <v>36</v>
      </c>
      <c r="I1833">
        <v>1006</v>
      </c>
      <c r="J1833" s="43">
        <v>3192</v>
      </c>
      <c r="K1833" s="16">
        <v>0.38</v>
      </c>
      <c r="L1833" s="16">
        <f t="shared" si="262"/>
        <v>31.69811320754717</v>
      </c>
      <c r="M1833" s="16">
        <f t="shared" si="263"/>
        <v>0.80518918918918925</v>
      </c>
      <c r="N1833" s="44">
        <f t="shared" si="264"/>
        <v>382.28000000000003</v>
      </c>
      <c r="O1833" s="44">
        <f t="shared" si="265"/>
        <v>3574.28</v>
      </c>
      <c r="P1833" s="45">
        <f t="shared" si="267"/>
        <v>35.494339622641512</v>
      </c>
      <c r="Q1833" s="45">
        <f t="shared" si="266"/>
        <v>0.9016201801801802</v>
      </c>
      <c r="S1833" s="51">
        <f t="shared" si="268"/>
        <v>2.6437157905014663</v>
      </c>
      <c r="T1833" s="16">
        <f t="shared" si="269"/>
        <v>35.527639854352863</v>
      </c>
    </row>
    <row r="1834" spans="1:20" x14ac:dyDescent="0.25">
      <c r="A1834" s="72">
        <f t="shared" si="270"/>
        <v>41805</v>
      </c>
      <c r="B1834" s="73" t="s">
        <v>67</v>
      </c>
      <c r="C1834" s="73" t="s">
        <v>244</v>
      </c>
      <c r="D1834" s="73" t="s">
        <v>245</v>
      </c>
      <c r="E1834" s="73" t="s">
        <v>268</v>
      </c>
      <c r="F1834" s="73" t="s">
        <v>269</v>
      </c>
      <c r="G1834" s="73" t="s">
        <v>34</v>
      </c>
      <c r="H1834" t="s">
        <v>38</v>
      </c>
      <c r="I1834">
        <v>866</v>
      </c>
      <c r="J1834" s="43">
        <v>4686</v>
      </c>
      <c r="K1834" s="16">
        <v>0.5</v>
      </c>
      <c r="L1834" s="16">
        <f t="shared" si="262"/>
        <v>46.53426017874876</v>
      </c>
      <c r="M1834" s="16">
        <f t="shared" si="263"/>
        <v>1.1820540540540541</v>
      </c>
      <c r="N1834" s="44">
        <f t="shared" si="264"/>
        <v>433</v>
      </c>
      <c r="O1834" s="44">
        <f t="shared" si="265"/>
        <v>5119</v>
      </c>
      <c r="P1834" s="45">
        <f t="shared" si="267"/>
        <v>50.834160873882816</v>
      </c>
      <c r="Q1834" s="45">
        <f t="shared" si="266"/>
        <v>1.2912792792792793</v>
      </c>
      <c r="S1834" s="51">
        <f t="shared" si="268"/>
        <v>3.7844106448460479</v>
      </c>
      <c r="T1834" s="16">
        <f t="shared" si="269"/>
        <v>50.862826878517041</v>
      </c>
    </row>
    <row r="1835" spans="1:20" x14ac:dyDescent="0.25">
      <c r="A1835" s="72">
        <f t="shared" si="270"/>
        <v>41805</v>
      </c>
      <c r="B1835" s="73" t="s">
        <v>67</v>
      </c>
      <c r="C1835" s="73" t="s">
        <v>246</v>
      </c>
      <c r="D1835" s="73" t="s">
        <v>247</v>
      </c>
      <c r="E1835" s="73" t="s">
        <v>270</v>
      </c>
      <c r="F1835" s="73" t="s">
        <v>247</v>
      </c>
      <c r="G1835" s="73" t="s">
        <v>34</v>
      </c>
      <c r="H1835" t="s">
        <v>36</v>
      </c>
      <c r="I1835">
        <v>213</v>
      </c>
      <c r="J1835" s="43">
        <v>2078</v>
      </c>
      <c r="K1835" s="16">
        <v>0.38</v>
      </c>
      <c r="L1835" s="16">
        <f t="shared" si="262"/>
        <v>20.635551142005959</v>
      </c>
      <c r="M1835" s="16">
        <f t="shared" si="263"/>
        <v>0.5241801801801802</v>
      </c>
      <c r="N1835" s="44">
        <f t="shared" si="264"/>
        <v>80.94</v>
      </c>
      <c r="O1835" s="44">
        <f t="shared" si="265"/>
        <v>2158.94</v>
      </c>
      <c r="P1835" s="45">
        <f t="shared" si="267"/>
        <v>21.439324726911618</v>
      </c>
      <c r="Q1835" s="45">
        <f t="shared" si="266"/>
        <v>0.54459747747747755</v>
      </c>
      <c r="S1835" s="51">
        <f t="shared" si="268"/>
        <v>3.5557197058724732</v>
      </c>
      <c r="T1835" s="16">
        <f t="shared" si="269"/>
        <v>21.446375372393248</v>
      </c>
    </row>
    <row r="1836" spans="1:20" x14ac:dyDescent="0.25">
      <c r="A1836" s="72">
        <f t="shared" si="270"/>
        <v>41805</v>
      </c>
      <c r="B1836" s="73" t="s">
        <v>67</v>
      </c>
      <c r="C1836" s="73" t="s">
        <v>248</v>
      </c>
      <c r="D1836" s="73" t="s">
        <v>249</v>
      </c>
      <c r="E1836" s="73" t="s">
        <v>271</v>
      </c>
      <c r="F1836" s="73" t="s">
        <v>272</v>
      </c>
      <c r="G1836" s="73" t="s">
        <v>34</v>
      </c>
      <c r="H1836" t="s">
        <v>38</v>
      </c>
      <c r="I1836">
        <v>650</v>
      </c>
      <c r="J1836" s="43">
        <v>4061</v>
      </c>
      <c r="K1836" s="16">
        <v>0.5</v>
      </c>
      <c r="L1836" s="16">
        <f t="shared" si="262"/>
        <v>40.327706057596821</v>
      </c>
      <c r="M1836" s="16">
        <f t="shared" si="263"/>
        <v>1.0243963963963965</v>
      </c>
      <c r="N1836" s="44">
        <f t="shared" si="264"/>
        <v>325</v>
      </c>
      <c r="O1836" s="44">
        <f t="shared" si="265"/>
        <v>4386</v>
      </c>
      <c r="P1836" s="45">
        <f t="shared" si="267"/>
        <v>43.555114200595831</v>
      </c>
      <c r="Q1836" s="45">
        <f t="shared" si="266"/>
        <v>1.1063783783783785</v>
      </c>
      <c r="S1836" s="51">
        <f t="shared" si="268"/>
        <v>3.4800047186504646</v>
      </c>
      <c r="T1836" s="16">
        <f t="shared" si="269"/>
        <v>43.576630254882495</v>
      </c>
    </row>
    <row r="1837" spans="1:20" x14ac:dyDescent="0.25">
      <c r="A1837" s="72">
        <f t="shared" si="270"/>
        <v>41805</v>
      </c>
      <c r="B1837" s="73" t="s">
        <v>67</v>
      </c>
      <c r="C1837" s="73" t="s">
        <v>248</v>
      </c>
      <c r="D1837" s="73" t="s">
        <v>249</v>
      </c>
      <c r="E1837" s="73" t="s">
        <v>273</v>
      </c>
      <c r="F1837" s="73" t="s">
        <v>274</v>
      </c>
      <c r="G1837" s="73" t="s">
        <v>34</v>
      </c>
      <c r="H1837" t="s">
        <v>38</v>
      </c>
      <c r="I1837">
        <v>417</v>
      </c>
      <c r="J1837" s="43">
        <v>3469</v>
      </c>
      <c r="K1837" s="16">
        <v>0.5</v>
      </c>
      <c r="L1837" s="16">
        <f t="shared" si="262"/>
        <v>34.44885799404171</v>
      </c>
      <c r="M1837" s="16">
        <f t="shared" si="263"/>
        <v>0.87506306306306303</v>
      </c>
      <c r="N1837" s="44">
        <f t="shared" si="264"/>
        <v>208.5</v>
      </c>
      <c r="O1837" s="44">
        <f t="shared" si="265"/>
        <v>3677.5</v>
      </c>
      <c r="P1837" s="45">
        <f t="shared" si="267"/>
        <v>36.519364448857992</v>
      </c>
      <c r="Q1837" s="45">
        <f t="shared" si="266"/>
        <v>0.92765765765765762</v>
      </c>
      <c r="S1837" s="51">
        <f t="shared" si="268"/>
        <v>3.3490429499231311</v>
      </c>
      <c r="T1837" s="16">
        <f t="shared" si="269"/>
        <v>36.533167825223437</v>
      </c>
    </row>
    <row r="1838" spans="1:20" x14ac:dyDescent="0.25">
      <c r="A1838" s="72">
        <f t="shared" si="270"/>
        <v>41805</v>
      </c>
      <c r="B1838" s="73" t="s">
        <v>67</v>
      </c>
      <c r="C1838" s="73" t="s">
        <v>246</v>
      </c>
      <c r="D1838" s="73" t="s">
        <v>247</v>
      </c>
      <c r="E1838" s="73" t="s">
        <v>275</v>
      </c>
      <c r="F1838" s="73" t="s">
        <v>276</v>
      </c>
      <c r="G1838" s="73" t="s">
        <v>34</v>
      </c>
      <c r="H1838" t="s">
        <v>36</v>
      </c>
      <c r="I1838">
        <v>626</v>
      </c>
      <c r="J1838" s="43">
        <v>3218</v>
      </c>
      <c r="K1838" s="16">
        <v>0.38</v>
      </c>
      <c r="L1838" s="16">
        <f t="shared" si="262"/>
        <v>31.95630585898709</v>
      </c>
      <c r="M1838" s="16">
        <f t="shared" si="263"/>
        <v>0.81174774774774772</v>
      </c>
      <c r="N1838" s="44">
        <f t="shared" si="264"/>
        <v>237.88</v>
      </c>
      <c r="O1838" s="44">
        <f t="shared" si="265"/>
        <v>3455.88</v>
      </c>
      <c r="P1838" s="45">
        <f t="shared" si="267"/>
        <v>34.31857000993049</v>
      </c>
      <c r="Q1838" s="45">
        <f t="shared" si="266"/>
        <v>0.8717535135135136</v>
      </c>
      <c r="S1838" s="51">
        <f t="shared" si="268"/>
        <v>2.3170161237794806</v>
      </c>
      <c r="T1838" s="16">
        <f t="shared" si="269"/>
        <v>34.33929162528964</v>
      </c>
    </row>
    <row r="1839" spans="1:20" x14ac:dyDescent="0.25">
      <c r="A1839" s="72">
        <f t="shared" si="270"/>
        <v>41805</v>
      </c>
      <c r="B1839" s="73" t="s">
        <v>67</v>
      </c>
      <c r="C1839" s="73" t="s">
        <v>246</v>
      </c>
      <c r="D1839" s="73" t="s">
        <v>247</v>
      </c>
      <c r="E1839" s="73" t="s">
        <v>263</v>
      </c>
      <c r="F1839" s="73" t="s">
        <v>264</v>
      </c>
      <c r="G1839" s="73" t="s">
        <v>34</v>
      </c>
      <c r="H1839" t="s">
        <v>36</v>
      </c>
      <c r="I1839">
        <v>1823</v>
      </c>
      <c r="J1839" s="43">
        <v>5215</v>
      </c>
      <c r="K1839" s="16">
        <v>0.38</v>
      </c>
      <c r="L1839" s="16">
        <f t="shared" si="262"/>
        <v>51.787487586891757</v>
      </c>
      <c r="M1839" s="16">
        <f t="shared" si="263"/>
        <v>1.3154954954954956</v>
      </c>
      <c r="N1839" s="44">
        <f t="shared" si="264"/>
        <v>692.74</v>
      </c>
      <c r="O1839" s="44">
        <f t="shared" si="265"/>
        <v>5907.74</v>
      </c>
      <c r="P1839" s="45">
        <f t="shared" si="267"/>
        <v>58.666732869910625</v>
      </c>
      <c r="Q1839" s="45">
        <f t="shared" si="266"/>
        <v>1.4902407207207207</v>
      </c>
      <c r="S1839" s="51">
        <f t="shared" si="268"/>
        <v>2.931086451630871</v>
      </c>
      <c r="T1839" s="16">
        <f t="shared" si="269"/>
        <v>58.727077126779214</v>
      </c>
    </row>
    <row r="1840" spans="1:20" x14ac:dyDescent="0.25">
      <c r="A1840" s="72">
        <f t="shared" si="270"/>
        <v>41805</v>
      </c>
      <c r="B1840" s="73" t="s">
        <v>18</v>
      </c>
      <c r="C1840" s="73" t="s">
        <v>250</v>
      </c>
      <c r="D1840" s="73" t="s">
        <v>251</v>
      </c>
      <c r="E1840" s="73" t="s">
        <v>265</v>
      </c>
      <c r="F1840" s="73" t="s">
        <v>266</v>
      </c>
      <c r="G1840" s="73" t="s">
        <v>34</v>
      </c>
      <c r="H1840" t="s">
        <v>39</v>
      </c>
      <c r="I1840">
        <v>1295</v>
      </c>
      <c r="J1840" s="43">
        <v>3414</v>
      </c>
      <c r="K1840" s="16">
        <v>0.32200000000000001</v>
      </c>
      <c r="L1840" s="16">
        <f t="shared" si="262"/>
        <v>33.902681231380335</v>
      </c>
      <c r="M1840" s="16">
        <f t="shared" si="263"/>
        <v>0.92270270270270272</v>
      </c>
      <c r="N1840" s="44">
        <f t="shared" si="264"/>
        <v>416.99</v>
      </c>
      <c r="O1840" s="44">
        <f t="shared" si="265"/>
        <v>3830.99</v>
      </c>
      <c r="P1840" s="45">
        <f t="shared" si="267"/>
        <v>38.043594836146966</v>
      </c>
      <c r="Q1840" s="45">
        <f t="shared" si="266"/>
        <v>1.0354027027027026</v>
      </c>
      <c r="S1840" s="51">
        <f t="shared" si="268"/>
        <v>3.2999304186462242</v>
      </c>
      <c r="T1840" s="16">
        <f t="shared" si="269"/>
        <v>38.126421714664012</v>
      </c>
    </row>
    <row r="1841" spans="1:20" x14ac:dyDescent="0.25">
      <c r="A1841" s="72">
        <f t="shared" si="270"/>
        <v>41805</v>
      </c>
      <c r="B1841" s="73" t="s">
        <v>18</v>
      </c>
      <c r="C1841" s="73" t="s">
        <v>244</v>
      </c>
      <c r="D1841" s="73" t="s">
        <v>245</v>
      </c>
      <c r="E1841" s="73" t="s">
        <v>277</v>
      </c>
      <c r="F1841" s="73" t="s">
        <v>278</v>
      </c>
      <c r="G1841" s="73" t="s">
        <v>34</v>
      </c>
      <c r="H1841" t="s">
        <v>38</v>
      </c>
      <c r="I1841">
        <v>615</v>
      </c>
      <c r="J1841" s="43">
        <v>3687</v>
      </c>
      <c r="K1841" s="16">
        <v>0.5</v>
      </c>
      <c r="L1841" s="16">
        <f t="shared" si="262"/>
        <v>36.613704071499505</v>
      </c>
      <c r="M1841" s="16">
        <f t="shared" si="263"/>
        <v>0.99648648648648652</v>
      </c>
      <c r="N1841" s="44">
        <f t="shared" si="264"/>
        <v>307.5</v>
      </c>
      <c r="O1841" s="44">
        <f t="shared" si="265"/>
        <v>3994.5</v>
      </c>
      <c r="P1841" s="45">
        <f t="shared" si="267"/>
        <v>39.667328699106257</v>
      </c>
      <c r="Q1841" s="45">
        <f t="shared" si="266"/>
        <v>1.0795945945945946</v>
      </c>
      <c r="S1841" s="51">
        <f t="shared" si="268"/>
        <v>3.0479703845112116</v>
      </c>
      <c r="T1841" s="16">
        <f t="shared" si="269"/>
        <v>39.687686196623638</v>
      </c>
    </row>
    <row r="1842" spans="1:20" x14ac:dyDescent="0.25">
      <c r="A1842" s="72">
        <f t="shared" si="270"/>
        <v>41805</v>
      </c>
      <c r="B1842" s="73" t="s">
        <v>18</v>
      </c>
      <c r="C1842" s="73" t="s">
        <v>248</v>
      </c>
      <c r="D1842" s="73" t="s">
        <v>249</v>
      </c>
      <c r="E1842" s="73" t="s">
        <v>268</v>
      </c>
      <c r="F1842" s="73" t="s">
        <v>269</v>
      </c>
      <c r="G1842" s="73" t="s">
        <v>34</v>
      </c>
      <c r="H1842" t="s">
        <v>38</v>
      </c>
      <c r="I1842">
        <v>872</v>
      </c>
      <c r="J1842" s="43">
        <v>4756</v>
      </c>
      <c r="K1842" s="16">
        <v>0.5</v>
      </c>
      <c r="L1842" s="16">
        <f t="shared" si="262"/>
        <v>47.229394240317774</v>
      </c>
      <c r="M1842" s="16">
        <f t="shared" si="263"/>
        <v>1.2854054054054054</v>
      </c>
      <c r="N1842" s="44">
        <f t="shared" si="264"/>
        <v>436</v>
      </c>
      <c r="O1842" s="44">
        <f t="shared" si="265"/>
        <v>5192</v>
      </c>
      <c r="P1842" s="45">
        <f t="shared" si="267"/>
        <v>51.559086395233365</v>
      </c>
      <c r="Q1842" s="45">
        <f t="shared" si="266"/>
        <v>1.4032432432432433</v>
      </c>
      <c r="S1842" s="51">
        <f t="shared" si="268"/>
        <v>3.7304606335709645</v>
      </c>
      <c r="T1842" s="16">
        <f t="shared" si="269"/>
        <v>51.587951009599465</v>
      </c>
    </row>
    <row r="1843" spans="1:20" x14ac:dyDescent="0.25">
      <c r="A1843" s="72">
        <f t="shared" si="270"/>
        <v>41805</v>
      </c>
      <c r="B1843" s="73" t="s">
        <v>18</v>
      </c>
      <c r="C1843" s="73" t="s">
        <v>248</v>
      </c>
      <c r="D1843" s="73" t="s">
        <v>249</v>
      </c>
      <c r="E1843" s="73" t="s">
        <v>277</v>
      </c>
      <c r="F1843" s="73" t="s">
        <v>278</v>
      </c>
      <c r="G1843" s="73" t="s">
        <v>34</v>
      </c>
      <c r="H1843" t="s">
        <v>38</v>
      </c>
      <c r="I1843">
        <v>417</v>
      </c>
      <c r="J1843" s="43">
        <v>3379</v>
      </c>
      <c r="K1843" s="16">
        <v>0.5</v>
      </c>
      <c r="L1843" s="16">
        <f t="shared" si="262"/>
        <v>33.555114200595831</v>
      </c>
      <c r="M1843" s="16">
        <f t="shared" si="263"/>
        <v>0.91324324324324324</v>
      </c>
      <c r="N1843" s="44">
        <f t="shared" si="264"/>
        <v>208.5</v>
      </c>
      <c r="O1843" s="44">
        <f t="shared" si="265"/>
        <v>3587.5</v>
      </c>
      <c r="P1843" s="45">
        <f t="shared" si="267"/>
        <v>35.625620655412114</v>
      </c>
      <c r="Q1843" s="45">
        <f t="shared" si="266"/>
        <v>0.96959459459459463</v>
      </c>
      <c r="S1843" s="51">
        <f t="shared" si="268"/>
        <v>3.3465559310120296</v>
      </c>
      <c r="T1843" s="16">
        <f t="shared" si="269"/>
        <v>35.639424031777558</v>
      </c>
    </row>
    <row r="1844" spans="1:20" x14ac:dyDescent="0.25">
      <c r="A1844" s="72">
        <f t="shared" si="270"/>
        <v>41805</v>
      </c>
      <c r="B1844" s="73" t="s">
        <v>18</v>
      </c>
      <c r="C1844" s="73" t="s">
        <v>242</v>
      </c>
      <c r="D1844" s="73" t="s">
        <v>243</v>
      </c>
      <c r="E1844" s="73" t="s">
        <v>265</v>
      </c>
      <c r="F1844" s="73" t="s">
        <v>266</v>
      </c>
      <c r="G1844" s="73" t="s">
        <v>34</v>
      </c>
      <c r="H1844" t="s">
        <v>36</v>
      </c>
      <c r="I1844">
        <v>1006</v>
      </c>
      <c r="J1844" s="43">
        <v>3748</v>
      </c>
      <c r="K1844" s="16">
        <v>0.38</v>
      </c>
      <c r="L1844" s="16">
        <f t="shared" si="262"/>
        <v>37.219463753723929</v>
      </c>
      <c r="M1844" s="16">
        <f t="shared" si="263"/>
        <v>1.0129729729729731</v>
      </c>
      <c r="N1844" s="44">
        <f t="shared" si="264"/>
        <v>382.28000000000003</v>
      </c>
      <c r="O1844" s="44">
        <f t="shared" si="265"/>
        <v>4130.28</v>
      </c>
      <c r="P1844" s="45">
        <f t="shared" si="267"/>
        <v>41.015690168818267</v>
      </c>
      <c r="Q1844" s="45">
        <f t="shared" si="266"/>
        <v>1.1162918918918918</v>
      </c>
      <c r="S1844" s="51">
        <f t="shared" si="268"/>
        <v>4.0053182649160801</v>
      </c>
      <c r="T1844" s="16">
        <f t="shared" si="269"/>
        <v>41.048990400529625</v>
      </c>
    </row>
    <row r="1845" spans="1:20" x14ac:dyDescent="0.25">
      <c r="A1845" s="72">
        <f t="shared" si="270"/>
        <v>41805</v>
      </c>
      <c r="B1845" s="73" t="s">
        <v>0</v>
      </c>
      <c r="C1845" s="73" t="s">
        <v>252</v>
      </c>
      <c r="D1845" s="73" t="s">
        <v>117</v>
      </c>
      <c r="E1845" s="73" t="s">
        <v>279</v>
      </c>
      <c r="F1845" s="73" t="s">
        <v>280</v>
      </c>
      <c r="G1845" s="73" t="s">
        <v>35</v>
      </c>
      <c r="H1845" t="s">
        <v>37</v>
      </c>
      <c r="I1845">
        <v>880</v>
      </c>
      <c r="J1845" s="43">
        <v>3678</v>
      </c>
      <c r="K1845" s="16">
        <v>0.37</v>
      </c>
      <c r="L1845" s="16">
        <f t="shared" si="262"/>
        <v>36.524329692154915</v>
      </c>
      <c r="M1845" s="16">
        <f t="shared" si="263"/>
        <v>0.994054054054054</v>
      </c>
      <c r="N1845" s="44">
        <f t="shared" si="264"/>
        <v>325.60000000000002</v>
      </c>
      <c r="O1845" s="44">
        <f t="shared" si="265"/>
        <v>4003.6</v>
      </c>
      <c r="P1845" s="45">
        <f t="shared" si="267"/>
        <v>39.757696127110229</v>
      </c>
      <c r="Q1845" s="45">
        <f t="shared" si="266"/>
        <v>1.082054054054054</v>
      </c>
      <c r="S1845" s="51">
        <f t="shared" si="268"/>
        <v>2.7407103264216692</v>
      </c>
      <c r="T1845" s="16">
        <f t="shared" si="269"/>
        <v>39.815954981794107</v>
      </c>
    </row>
    <row r="1846" spans="1:20" x14ac:dyDescent="0.25">
      <c r="A1846" s="72">
        <f t="shared" si="270"/>
        <v>41805</v>
      </c>
      <c r="B1846" s="73" t="s">
        <v>0</v>
      </c>
      <c r="C1846" s="73" t="s">
        <v>359</v>
      </c>
      <c r="D1846" s="73" t="s">
        <v>235</v>
      </c>
      <c r="E1846" s="73" t="s">
        <v>267</v>
      </c>
      <c r="F1846" s="73" t="s">
        <v>241</v>
      </c>
      <c r="G1846" s="73" t="s">
        <v>35</v>
      </c>
      <c r="H1846" t="s">
        <v>37</v>
      </c>
      <c r="I1846">
        <v>685</v>
      </c>
      <c r="J1846" s="43">
        <v>3798</v>
      </c>
      <c r="K1846" s="16">
        <v>0.37</v>
      </c>
      <c r="L1846" s="16">
        <f t="shared" si="262"/>
        <v>37.715988083416086</v>
      </c>
      <c r="M1846" s="16">
        <f t="shared" si="263"/>
        <v>1.0264864864864864</v>
      </c>
      <c r="N1846" s="44">
        <f t="shared" si="264"/>
        <v>253.45</v>
      </c>
      <c r="O1846" s="44">
        <f t="shared" si="265"/>
        <v>4051.45</v>
      </c>
      <c r="P1846" s="45">
        <f t="shared" si="267"/>
        <v>40.232869910625617</v>
      </c>
      <c r="Q1846" s="45">
        <f t="shared" si="266"/>
        <v>1.0949864864864864</v>
      </c>
      <c r="S1846" s="51">
        <f t="shared" si="268"/>
        <v>0.16936161795975124</v>
      </c>
      <c r="T1846" s="16">
        <f t="shared" si="269"/>
        <v>40.278219132737497</v>
      </c>
    </row>
    <row r="1847" spans="1:20" x14ac:dyDescent="0.25">
      <c r="A1847" s="72">
        <f t="shared" si="270"/>
        <v>41805</v>
      </c>
      <c r="B1847" s="73" t="s">
        <v>0</v>
      </c>
      <c r="C1847" s="73" t="s">
        <v>253</v>
      </c>
      <c r="D1847" s="73" t="s">
        <v>243</v>
      </c>
      <c r="E1847" s="73" t="s">
        <v>281</v>
      </c>
      <c r="F1847" s="73" t="s">
        <v>282</v>
      </c>
      <c r="G1847" s="73" t="s">
        <v>35</v>
      </c>
      <c r="H1847" t="s">
        <v>38</v>
      </c>
      <c r="I1847">
        <v>812</v>
      </c>
      <c r="J1847" s="43">
        <v>3950</v>
      </c>
      <c r="K1847" s="16">
        <v>0.5</v>
      </c>
      <c r="L1847" s="16">
        <f t="shared" si="262"/>
        <v>39.22542204568024</v>
      </c>
      <c r="M1847" s="16">
        <f t="shared" si="263"/>
        <v>1.0675675675675675</v>
      </c>
      <c r="N1847" s="44">
        <f t="shared" si="264"/>
        <v>406</v>
      </c>
      <c r="O1847" s="44">
        <f t="shared" si="265"/>
        <v>4356</v>
      </c>
      <c r="P1847" s="45">
        <f t="shared" si="267"/>
        <v>43.257199602780538</v>
      </c>
      <c r="Q1847" s="45">
        <f t="shared" si="266"/>
        <v>1.1772972972972973</v>
      </c>
      <c r="S1847" s="51">
        <f t="shared" si="268"/>
        <v>4.4884957110782775</v>
      </c>
      <c r="T1847" s="16">
        <f t="shared" si="269"/>
        <v>43.284078119827875</v>
      </c>
    </row>
    <row r="1848" spans="1:20" x14ac:dyDescent="0.25">
      <c r="A1848" s="72">
        <f t="shared" si="270"/>
        <v>41805</v>
      </c>
      <c r="B1848" s="73" t="s">
        <v>0</v>
      </c>
      <c r="C1848" s="73" t="s">
        <v>236</v>
      </c>
      <c r="D1848" s="73" t="s">
        <v>237</v>
      </c>
      <c r="E1848" s="73" t="s">
        <v>279</v>
      </c>
      <c r="F1848" s="73" t="s">
        <v>280</v>
      </c>
      <c r="G1848" s="73" t="s">
        <v>35</v>
      </c>
      <c r="H1848" t="s">
        <v>37</v>
      </c>
      <c r="I1848">
        <v>1520</v>
      </c>
      <c r="J1848" s="43">
        <v>5159</v>
      </c>
      <c r="K1848" s="16">
        <v>0.37</v>
      </c>
      <c r="L1848" s="16">
        <f t="shared" si="262"/>
        <v>51.231380337636544</v>
      </c>
      <c r="M1848" s="16">
        <f t="shared" si="263"/>
        <v>1.3943243243243244</v>
      </c>
      <c r="N1848" s="44">
        <f t="shared" si="264"/>
        <v>562.4</v>
      </c>
      <c r="O1848" s="44">
        <f t="shared" si="265"/>
        <v>5721.4</v>
      </c>
      <c r="P1848" s="45">
        <f t="shared" si="267"/>
        <v>56.816285998013896</v>
      </c>
      <c r="Q1848" s="45">
        <f t="shared" si="266"/>
        <v>1.5463243243243243</v>
      </c>
      <c r="S1848" s="51">
        <f t="shared" si="268"/>
        <v>2.0184729503227361</v>
      </c>
      <c r="T1848" s="16">
        <f t="shared" si="269"/>
        <v>56.91691492883151</v>
      </c>
    </row>
    <row r="1849" spans="1:20" x14ac:dyDescent="0.25">
      <c r="A1849" s="72">
        <f t="shared" si="270"/>
        <v>41805</v>
      </c>
      <c r="B1849" s="73" t="s">
        <v>0</v>
      </c>
      <c r="C1849" s="73" t="s">
        <v>236</v>
      </c>
      <c r="D1849" s="73" t="s">
        <v>237</v>
      </c>
      <c r="E1849" s="73" t="s">
        <v>267</v>
      </c>
      <c r="F1849" s="73" t="s">
        <v>241</v>
      </c>
      <c r="G1849" s="73" t="s">
        <v>35</v>
      </c>
      <c r="H1849" t="s">
        <v>37</v>
      </c>
      <c r="I1849">
        <v>1583</v>
      </c>
      <c r="J1849" s="43">
        <v>6084</v>
      </c>
      <c r="K1849" s="16">
        <v>0.37</v>
      </c>
      <c r="L1849" s="16">
        <f t="shared" si="262"/>
        <v>60.417080436941411</v>
      </c>
      <c r="M1849" s="16">
        <f t="shared" si="263"/>
        <v>1.6443243243243244</v>
      </c>
      <c r="N1849" s="44">
        <f t="shared" si="264"/>
        <v>585.71</v>
      </c>
      <c r="O1849" s="44">
        <f t="shared" si="265"/>
        <v>6669.71</v>
      </c>
      <c r="P1849" s="45">
        <f t="shared" si="267"/>
        <v>66.233465739821256</v>
      </c>
      <c r="Q1849" s="45">
        <f t="shared" si="266"/>
        <v>1.8026243243243243</v>
      </c>
      <c r="S1849" s="51">
        <f t="shared" si="268"/>
        <v>0.26804452275146495</v>
      </c>
      <c r="T1849" s="16">
        <f t="shared" si="269"/>
        <v>66.338265475008271</v>
      </c>
    </row>
    <row r="1850" spans="1:20" x14ac:dyDescent="0.25">
      <c r="A1850" s="72">
        <f t="shared" si="270"/>
        <v>41805</v>
      </c>
      <c r="B1850" s="73" t="s">
        <v>0</v>
      </c>
      <c r="C1850" s="73" t="s">
        <v>358</v>
      </c>
      <c r="D1850" s="73" t="s">
        <v>235</v>
      </c>
      <c r="E1850" s="73" t="s">
        <v>279</v>
      </c>
      <c r="F1850" s="73" t="s">
        <v>280</v>
      </c>
      <c r="G1850" s="73" t="s">
        <v>35</v>
      </c>
      <c r="H1850" t="s">
        <v>36</v>
      </c>
      <c r="I1850">
        <v>1599</v>
      </c>
      <c r="J1850" s="43">
        <v>5043</v>
      </c>
      <c r="K1850" s="16">
        <v>0.38</v>
      </c>
      <c r="L1850" s="16">
        <f t="shared" si="262"/>
        <v>50.079443892750746</v>
      </c>
      <c r="M1850" s="16">
        <f t="shared" si="263"/>
        <v>1.3629729729729729</v>
      </c>
      <c r="N1850" s="44">
        <f t="shared" si="264"/>
        <v>607.62</v>
      </c>
      <c r="O1850" s="44">
        <f t="shared" si="265"/>
        <v>5650.62</v>
      </c>
      <c r="P1850" s="45">
        <f t="shared" si="267"/>
        <v>56.113406156901682</v>
      </c>
      <c r="Q1850" s="45">
        <f t="shared" si="266"/>
        <v>1.5271945945945946</v>
      </c>
      <c r="S1850" s="51">
        <f t="shared" si="268"/>
        <v>0.28378083387905484</v>
      </c>
      <c r="T1850" s="16">
        <f t="shared" si="269"/>
        <v>56.166335650446861</v>
      </c>
    </row>
    <row r="1851" spans="1:20" x14ac:dyDescent="0.25">
      <c r="A1851" s="72">
        <f t="shared" si="270"/>
        <v>41805</v>
      </c>
      <c r="B1851" s="73" t="s">
        <v>67</v>
      </c>
      <c r="C1851" s="73" t="s">
        <v>250</v>
      </c>
      <c r="D1851" s="73" t="s">
        <v>251</v>
      </c>
      <c r="E1851" s="73" t="s">
        <v>279</v>
      </c>
      <c r="F1851" s="73" t="s">
        <v>280</v>
      </c>
      <c r="G1851" s="73" t="s">
        <v>35</v>
      </c>
      <c r="H1851" t="s">
        <v>37</v>
      </c>
      <c r="I1851">
        <v>1851</v>
      </c>
      <c r="J1851" s="43">
        <v>5000</v>
      </c>
      <c r="K1851" s="16">
        <v>0.37</v>
      </c>
      <c r="L1851" s="16">
        <f t="shared" si="262"/>
        <v>49.652432969215489</v>
      </c>
      <c r="M1851" s="16">
        <f t="shared" si="263"/>
        <v>1.2612612612612613</v>
      </c>
      <c r="N1851" s="44">
        <f t="shared" si="264"/>
        <v>684.87</v>
      </c>
      <c r="O1851" s="44">
        <f t="shared" si="265"/>
        <v>5684.87</v>
      </c>
      <c r="P1851" s="45">
        <f t="shared" si="267"/>
        <v>56.453525322740809</v>
      </c>
      <c r="Q1851" s="45">
        <f t="shared" si="266"/>
        <v>1.4340212612612613</v>
      </c>
      <c r="S1851" s="51">
        <f t="shared" si="268"/>
        <v>3.9973583883974095</v>
      </c>
      <c r="T1851" s="16">
        <f t="shared" si="269"/>
        <v>56.57606752730883</v>
      </c>
    </row>
    <row r="1852" spans="1:20" x14ac:dyDescent="0.25">
      <c r="A1852" s="72">
        <f t="shared" si="270"/>
        <v>41805</v>
      </c>
      <c r="B1852" s="73" t="s">
        <v>67</v>
      </c>
      <c r="C1852" s="73" t="s">
        <v>238</v>
      </c>
      <c r="D1852" s="73" t="s">
        <v>239</v>
      </c>
      <c r="E1852" s="73" t="s">
        <v>283</v>
      </c>
      <c r="F1852" s="73" t="s">
        <v>284</v>
      </c>
      <c r="G1852" s="73" t="s">
        <v>35</v>
      </c>
      <c r="H1852" t="s">
        <v>37</v>
      </c>
      <c r="I1852">
        <v>1695</v>
      </c>
      <c r="J1852" s="43">
        <v>4960</v>
      </c>
      <c r="K1852" s="16">
        <v>0.37</v>
      </c>
      <c r="L1852" s="16">
        <f t="shared" si="262"/>
        <v>49.255213505461768</v>
      </c>
      <c r="M1852" s="16">
        <f t="shared" si="263"/>
        <v>1.2511711711711713</v>
      </c>
      <c r="N1852" s="44">
        <f t="shared" si="264"/>
        <v>627.15</v>
      </c>
      <c r="O1852" s="44">
        <f t="shared" si="265"/>
        <v>5587.15</v>
      </c>
      <c r="P1852" s="45">
        <f t="shared" si="267"/>
        <v>55.483118172790462</v>
      </c>
      <c r="Q1852" s="45">
        <f t="shared" si="266"/>
        <v>1.4093711711711712</v>
      </c>
      <c r="S1852" s="51">
        <f t="shared" si="268"/>
        <v>4.0398867826151763</v>
      </c>
      <c r="T1852" s="16">
        <f t="shared" si="269"/>
        <v>55.595332671300895</v>
      </c>
    </row>
    <row r="1853" spans="1:20" x14ac:dyDescent="0.25">
      <c r="A1853" s="72">
        <f t="shared" si="270"/>
        <v>41805</v>
      </c>
      <c r="B1853" s="73" t="s">
        <v>67</v>
      </c>
      <c r="C1853" s="73" t="s">
        <v>242</v>
      </c>
      <c r="D1853" s="73" t="s">
        <v>243</v>
      </c>
      <c r="E1853" s="73" t="s">
        <v>265</v>
      </c>
      <c r="F1853" s="73" t="s">
        <v>266</v>
      </c>
      <c r="G1853" s="73" t="s">
        <v>35</v>
      </c>
      <c r="H1853" t="s">
        <v>36</v>
      </c>
      <c r="I1853">
        <v>1006</v>
      </c>
      <c r="J1853" s="43">
        <v>3011</v>
      </c>
      <c r="K1853" s="16">
        <v>0.38</v>
      </c>
      <c r="L1853" s="16">
        <f t="shared" si="262"/>
        <v>29.900695134061568</v>
      </c>
      <c r="M1853" s="16">
        <f t="shared" si="263"/>
        <v>0.75953153153153152</v>
      </c>
      <c r="N1853" s="44">
        <f t="shared" si="264"/>
        <v>382.28000000000003</v>
      </c>
      <c r="O1853" s="44">
        <f t="shared" si="265"/>
        <v>3393.28</v>
      </c>
      <c r="P1853" s="45">
        <f t="shared" si="267"/>
        <v>33.69692154915591</v>
      </c>
      <c r="Q1853" s="45">
        <f t="shared" si="266"/>
        <v>0.85596252252252258</v>
      </c>
      <c r="S1853" s="51">
        <f t="shared" si="268"/>
        <v>2.7886660083242143</v>
      </c>
      <c r="T1853" s="16">
        <f t="shared" si="269"/>
        <v>33.730221780867261</v>
      </c>
    </row>
    <row r="1854" spans="1:20" x14ac:dyDescent="0.25">
      <c r="A1854" s="72">
        <f t="shared" si="270"/>
        <v>41805</v>
      </c>
      <c r="B1854" s="73" t="s">
        <v>67</v>
      </c>
      <c r="C1854" s="73" t="s">
        <v>254</v>
      </c>
      <c r="D1854" s="73" t="s">
        <v>255</v>
      </c>
      <c r="E1854" s="73" t="s">
        <v>267</v>
      </c>
      <c r="F1854" s="73" t="s">
        <v>241</v>
      </c>
      <c r="G1854" s="73" t="s">
        <v>35</v>
      </c>
      <c r="H1854" t="s">
        <v>37</v>
      </c>
      <c r="I1854">
        <v>988</v>
      </c>
      <c r="J1854" s="43">
        <v>3510</v>
      </c>
      <c r="K1854" s="16">
        <v>0.37</v>
      </c>
      <c r="L1854" s="16">
        <f t="shared" si="262"/>
        <v>34.856007944389276</v>
      </c>
      <c r="M1854" s="16">
        <f t="shared" si="263"/>
        <v>0.88540540540540547</v>
      </c>
      <c r="N1854" s="44">
        <f t="shared" si="264"/>
        <v>365.56</v>
      </c>
      <c r="O1854" s="44">
        <f t="shared" si="265"/>
        <v>3875.56</v>
      </c>
      <c r="P1854" s="45">
        <f t="shared" si="267"/>
        <v>38.486196623634555</v>
      </c>
      <c r="Q1854" s="45">
        <f t="shared" si="266"/>
        <v>0.97761873873873872</v>
      </c>
      <c r="S1854" s="51">
        <f t="shared" si="268"/>
        <v>5.725540690949571</v>
      </c>
      <c r="T1854" s="16">
        <f t="shared" si="269"/>
        <v>38.551605428666001</v>
      </c>
    </row>
    <row r="1855" spans="1:20" x14ac:dyDescent="0.25">
      <c r="A1855" s="72">
        <f t="shared" si="270"/>
        <v>41805</v>
      </c>
      <c r="B1855" s="73" t="s">
        <v>67</v>
      </c>
      <c r="C1855" s="73" t="s">
        <v>246</v>
      </c>
      <c r="D1855" s="73" t="s">
        <v>247</v>
      </c>
      <c r="E1855" s="73" t="s">
        <v>240</v>
      </c>
      <c r="F1855" s="73" t="s">
        <v>241</v>
      </c>
      <c r="G1855" s="73" t="s">
        <v>35</v>
      </c>
      <c r="H1855" t="s">
        <v>36</v>
      </c>
      <c r="I1855">
        <v>787</v>
      </c>
      <c r="J1855" s="43">
        <v>3590</v>
      </c>
      <c r="K1855" s="16">
        <v>0.38</v>
      </c>
      <c r="L1855" s="16">
        <f t="shared" si="262"/>
        <v>35.650446871896719</v>
      </c>
      <c r="M1855" s="16">
        <f t="shared" si="263"/>
        <v>0.90558558558558555</v>
      </c>
      <c r="N1855" s="44">
        <f t="shared" si="264"/>
        <v>299.06</v>
      </c>
      <c r="O1855" s="44">
        <f t="shared" si="265"/>
        <v>3889.06</v>
      </c>
      <c r="P1855" s="45">
        <f t="shared" si="267"/>
        <v>38.620258192651441</v>
      </c>
      <c r="Q1855" s="45">
        <f t="shared" si="266"/>
        <v>0.98102414414414418</v>
      </c>
      <c r="S1855" s="51">
        <f t="shared" si="268"/>
        <v>2.3116445113240847</v>
      </c>
      <c r="T1855" s="16">
        <f t="shared" si="269"/>
        <v>38.646309169149283</v>
      </c>
    </row>
    <row r="1856" spans="1:20" x14ac:dyDescent="0.25">
      <c r="A1856" s="72">
        <f t="shared" si="270"/>
        <v>41805</v>
      </c>
      <c r="B1856" s="73" t="s">
        <v>67</v>
      </c>
      <c r="C1856" s="73" t="s">
        <v>250</v>
      </c>
      <c r="D1856" s="73" t="s">
        <v>251</v>
      </c>
      <c r="E1856" s="73" t="s">
        <v>283</v>
      </c>
      <c r="F1856" s="73" t="s">
        <v>284</v>
      </c>
      <c r="G1856" s="73" t="s">
        <v>35</v>
      </c>
      <c r="H1856" t="s">
        <v>37</v>
      </c>
      <c r="I1856">
        <v>1836</v>
      </c>
      <c r="J1856" s="43">
        <v>5000</v>
      </c>
      <c r="K1856" s="16">
        <v>0.37</v>
      </c>
      <c r="L1856" s="16">
        <f t="shared" si="262"/>
        <v>49.652432969215489</v>
      </c>
      <c r="M1856" s="16">
        <f t="shared" si="263"/>
        <v>1.2612612612612613</v>
      </c>
      <c r="N1856" s="44">
        <f t="shared" si="264"/>
        <v>679.31999999999994</v>
      </c>
      <c r="O1856" s="44">
        <f t="shared" si="265"/>
        <v>5679.32</v>
      </c>
      <c r="P1856" s="45">
        <f t="shared" si="267"/>
        <v>56.398411122144978</v>
      </c>
      <c r="Q1856" s="45">
        <f t="shared" si="266"/>
        <v>1.4326212612612612</v>
      </c>
      <c r="S1856" s="51">
        <f t="shared" si="268"/>
        <v>3.9985643549852012</v>
      </c>
      <c r="T1856" s="16">
        <f t="shared" si="269"/>
        <v>56.519960278053624</v>
      </c>
    </row>
    <row r="1857" spans="1:20" x14ac:dyDescent="0.25">
      <c r="A1857" s="72">
        <f t="shared" si="270"/>
        <v>41805</v>
      </c>
      <c r="B1857" s="73" t="s">
        <v>67</v>
      </c>
      <c r="C1857" s="73" t="s">
        <v>256</v>
      </c>
      <c r="D1857" s="73" t="s">
        <v>247</v>
      </c>
      <c r="E1857" s="73" t="s">
        <v>285</v>
      </c>
      <c r="F1857" s="73" t="s">
        <v>264</v>
      </c>
      <c r="G1857" s="73" t="s">
        <v>35</v>
      </c>
      <c r="H1857" t="s">
        <v>37</v>
      </c>
      <c r="I1857">
        <v>1899</v>
      </c>
      <c r="J1857" s="43">
        <v>4400</v>
      </c>
      <c r="K1857" s="16">
        <v>0.37</v>
      </c>
      <c r="L1857" s="16">
        <f t="shared" si="262"/>
        <v>43.694141012909633</v>
      </c>
      <c r="M1857" s="16">
        <f t="shared" si="263"/>
        <v>1.1099099099099099</v>
      </c>
      <c r="N1857" s="44">
        <f t="shared" si="264"/>
        <v>702.63</v>
      </c>
      <c r="O1857" s="44">
        <f t="shared" si="265"/>
        <v>5102.63</v>
      </c>
      <c r="P1857" s="45">
        <f t="shared" si="267"/>
        <v>50.671598808341606</v>
      </c>
      <c r="Q1857" s="45">
        <f t="shared" si="266"/>
        <v>1.28714990990991</v>
      </c>
      <c r="S1857" s="51">
        <f t="shared" si="268"/>
        <v>4.484155261239553</v>
      </c>
      <c r="T1857" s="16">
        <f t="shared" si="269"/>
        <v>50.797318768619654</v>
      </c>
    </row>
    <row r="1858" spans="1:20" x14ac:dyDescent="0.25">
      <c r="A1858" s="72">
        <f t="shared" si="270"/>
        <v>41805</v>
      </c>
      <c r="B1858" s="73" t="s">
        <v>18</v>
      </c>
      <c r="C1858" s="73" t="s">
        <v>238</v>
      </c>
      <c r="D1858" s="73" t="s">
        <v>239</v>
      </c>
      <c r="E1858" s="73" t="s">
        <v>283</v>
      </c>
      <c r="F1858" s="73" t="s">
        <v>284</v>
      </c>
      <c r="G1858" s="73" t="s">
        <v>35</v>
      </c>
      <c r="H1858" t="s">
        <v>37</v>
      </c>
      <c r="I1858">
        <v>1695</v>
      </c>
      <c r="J1858" s="43">
        <v>5520</v>
      </c>
      <c r="K1858" s="16">
        <v>0.37</v>
      </c>
      <c r="L1858" s="16">
        <f t="shared" ref="L1858:L1921" si="271">J1858/100.7</f>
        <v>54.816285998013903</v>
      </c>
      <c r="M1858" s="16">
        <f t="shared" ref="M1858:M1921" si="272">IF(B1858="corn",J1858/(111*2000/56),J1858/(111*2000/60))</f>
        <v>1.491891891891892</v>
      </c>
      <c r="N1858" s="44">
        <f t="shared" ref="N1858:N1921" si="273">I1858*K1858</f>
        <v>627.15</v>
      </c>
      <c r="O1858" s="44">
        <f t="shared" ref="O1858:O1921" si="274">J1858+N1858</f>
        <v>6147.15</v>
      </c>
      <c r="P1858" s="45">
        <f t="shared" si="267"/>
        <v>61.044190665342597</v>
      </c>
      <c r="Q1858" s="45">
        <f t="shared" ref="Q1858:Q1921" si="275">IF(B1858="corn",O1858/(111*2000/56),O1858/(111*2000/60))</f>
        <v>1.6613918918918917</v>
      </c>
      <c r="S1858" s="51">
        <f t="shared" si="268"/>
        <v>3.6583926343124906</v>
      </c>
      <c r="T1858" s="16">
        <f t="shared" si="269"/>
        <v>61.15640516385303</v>
      </c>
    </row>
    <row r="1859" spans="1:20" x14ac:dyDescent="0.25">
      <c r="A1859" s="72">
        <f t="shared" si="270"/>
        <v>41805</v>
      </c>
      <c r="B1859" s="73" t="s">
        <v>18</v>
      </c>
      <c r="C1859" s="73" t="s">
        <v>250</v>
      </c>
      <c r="D1859" s="73" t="s">
        <v>251</v>
      </c>
      <c r="E1859" s="73" t="s">
        <v>279</v>
      </c>
      <c r="F1859" s="73" t="s">
        <v>280</v>
      </c>
      <c r="G1859" s="73" t="s">
        <v>35</v>
      </c>
      <c r="H1859" t="s">
        <v>37</v>
      </c>
      <c r="I1859">
        <v>1851</v>
      </c>
      <c r="J1859" s="43">
        <v>5530</v>
      </c>
      <c r="K1859" s="16">
        <v>0.37</v>
      </c>
      <c r="L1859" s="16">
        <f t="shared" si="271"/>
        <v>54.915590863952332</v>
      </c>
      <c r="M1859" s="16">
        <f t="shared" si="272"/>
        <v>1.4945945945945946</v>
      </c>
      <c r="N1859" s="44">
        <f t="shared" si="273"/>
        <v>684.87</v>
      </c>
      <c r="O1859" s="44">
        <f t="shared" si="274"/>
        <v>6214.87</v>
      </c>
      <c r="P1859" s="45">
        <f t="shared" si="267"/>
        <v>61.716683217477652</v>
      </c>
      <c r="Q1859" s="45">
        <f t="shared" si="275"/>
        <v>1.6796945945945945</v>
      </c>
      <c r="S1859" s="51">
        <f t="shared" si="268"/>
        <v>3.6440440533924034</v>
      </c>
      <c r="T1859" s="16">
        <f t="shared" si="269"/>
        <v>61.839225422045672</v>
      </c>
    </row>
    <row r="1860" spans="1:20" x14ac:dyDescent="0.25">
      <c r="A1860" s="72">
        <f t="shared" si="270"/>
        <v>41805</v>
      </c>
      <c r="B1860" s="73" t="s">
        <v>18</v>
      </c>
      <c r="C1860" s="73" t="s">
        <v>257</v>
      </c>
      <c r="D1860" s="73" t="s">
        <v>237</v>
      </c>
      <c r="E1860" s="73" t="s">
        <v>283</v>
      </c>
      <c r="F1860" s="73" t="s">
        <v>284</v>
      </c>
      <c r="G1860" s="73" t="s">
        <v>35</v>
      </c>
      <c r="H1860" t="s">
        <v>37</v>
      </c>
      <c r="I1860">
        <v>1507</v>
      </c>
      <c r="J1860" s="43">
        <v>5430</v>
      </c>
      <c r="K1860" s="16">
        <v>0.37</v>
      </c>
      <c r="L1860" s="16">
        <f t="shared" si="271"/>
        <v>53.922542204568025</v>
      </c>
      <c r="M1860" s="16">
        <f t="shared" si="272"/>
        <v>1.4675675675675677</v>
      </c>
      <c r="N1860" s="44">
        <f t="shared" si="273"/>
        <v>557.59</v>
      </c>
      <c r="O1860" s="44">
        <f t="shared" si="274"/>
        <v>5987.59</v>
      </c>
      <c r="P1860" s="45">
        <f t="shared" si="267"/>
        <v>59.459682224428995</v>
      </c>
      <c r="Q1860" s="45">
        <f t="shared" si="275"/>
        <v>1.6182675675675675</v>
      </c>
      <c r="S1860" s="51">
        <f t="shared" si="268"/>
        <v>3.7257558224137677</v>
      </c>
      <c r="T1860" s="16">
        <f t="shared" si="269"/>
        <v>59.559450513075141</v>
      </c>
    </row>
    <row r="1861" spans="1:20" x14ac:dyDescent="0.25">
      <c r="A1861" s="72">
        <f t="shared" si="270"/>
        <v>41805</v>
      </c>
      <c r="B1861" s="73" t="s">
        <v>18</v>
      </c>
      <c r="C1861" s="73" t="s">
        <v>256</v>
      </c>
      <c r="D1861" s="73" t="s">
        <v>247</v>
      </c>
      <c r="E1861" s="73" t="s">
        <v>265</v>
      </c>
      <c r="F1861" s="73" t="s">
        <v>266</v>
      </c>
      <c r="G1861" s="73" t="s">
        <v>35</v>
      </c>
      <c r="H1861" t="s">
        <v>36</v>
      </c>
      <c r="I1861">
        <v>1160</v>
      </c>
      <c r="J1861" s="43">
        <v>4175</v>
      </c>
      <c r="K1861" s="16">
        <v>0.38</v>
      </c>
      <c r="L1861" s="16">
        <f t="shared" si="271"/>
        <v>41.459781529294936</v>
      </c>
      <c r="M1861" s="16">
        <f t="shared" si="272"/>
        <v>1.1283783783783783</v>
      </c>
      <c r="N1861" s="44">
        <f t="shared" si="273"/>
        <v>440.8</v>
      </c>
      <c r="O1861" s="44">
        <f t="shared" si="274"/>
        <v>4615.8</v>
      </c>
      <c r="P1861" s="45">
        <f t="shared" si="267"/>
        <v>45.837140019860975</v>
      </c>
      <c r="Q1861" s="45">
        <f t="shared" si="275"/>
        <v>1.2475135135135136</v>
      </c>
      <c r="S1861" s="51">
        <f t="shared" si="268"/>
        <v>5.402813299232756</v>
      </c>
      <c r="T1861" s="16">
        <f t="shared" si="269"/>
        <v>45.87553790135717</v>
      </c>
    </row>
    <row r="1862" spans="1:20" x14ac:dyDescent="0.25">
      <c r="A1862" s="72">
        <f t="shared" si="270"/>
        <v>41805</v>
      </c>
      <c r="B1862" s="73" t="s">
        <v>18</v>
      </c>
      <c r="C1862" s="73" t="s">
        <v>244</v>
      </c>
      <c r="D1862" s="73" t="s">
        <v>245</v>
      </c>
      <c r="E1862" s="73" t="s">
        <v>277</v>
      </c>
      <c r="F1862" s="73" t="s">
        <v>278</v>
      </c>
      <c r="G1862" s="73" t="s">
        <v>35</v>
      </c>
      <c r="H1862" t="s">
        <v>38</v>
      </c>
      <c r="I1862">
        <v>615</v>
      </c>
      <c r="J1862" s="43">
        <v>2862</v>
      </c>
      <c r="K1862" s="16">
        <v>0.5</v>
      </c>
      <c r="L1862" s="16">
        <f t="shared" si="271"/>
        <v>28.421052631578945</v>
      </c>
      <c r="M1862" s="16">
        <f t="shared" si="272"/>
        <v>0.7735135135135135</v>
      </c>
      <c r="N1862" s="44">
        <f t="shared" si="273"/>
        <v>307.5</v>
      </c>
      <c r="O1862" s="44">
        <f t="shared" si="274"/>
        <v>3169.5</v>
      </c>
      <c r="P1862" s="45">
        <f t="shared" si="267"/>
        <v>31.4746772591857</v>
      </c>
      <c r="Q1862" s="45">
        <f t="shared" si="275"/>
        <v>0.85662162162162159</v>
      </c>
      <c r="S1862" s="51">
        <f t="shared" si="268"/>
        <v>3.8720566306716719</v>
      </c>
      <c r="T1862" s="16">
        <f t="shared" si="269"/>
        <v>31.495034756703078</v>
      </c>
    </row>
    <row r="1863" spans="1:20" x14ac:dyDescent="0.25">
      <c r="A1863" s="74">
        <f t="shared" si="270"/>
        <v>41805</v>
      </c>
      <c r="B1863" s="75" t="s">
        <v>18</v>
      </c>
      <c r="C1863" s="75" t="s">
        <v>258</v>
      </c>
      <c r="D1863" s="75" t="s">
        <v>255</v>
      </c>
      <c r="E1863" s="75" t="s">
        <v>279</v>
      </c>
      <c r="F1863" s="75" t="s">
        <v>280</v>
      </c>
      <c r="G1863" s="75" t="s">
        <v>35</v>
      </c>
      <c r="H1863" s="76" t="s">
        <v>36</v>
      </c>
      <c r="I1863" s="76">
        <v>1637</v>
      </c>
      <c r="J1863" s="46">
        <v>5110</v>
      </c>
      <c r="K1863" s="78">
        <v>0.38</v>
      </c>
      <c r="L1863" s="78">
        <f t="shared" si="271"/>
        <v>50.744786494538232</v>
      </c>
      <c r="M1863" s="78">
        <f t="shared" si="272"/>
        <v>1.3810810810810812</v>
      </c>
      <c r="N1863" s="47">
        <f t="shared" si="273"/>
        <v>622.06000000000006</v>
      </c>
      <c r="O1863" s="47">
        <f t="shared" si="274"/>
        <v>5732.06</v>
      </c>
      <c r="P1863" s="48">
        <f t="shared" si="267"/>
        <v>56.922144985104275</v>
      </c>
      <c r="Q1863" s="48">
        <f t="shared" si="275"/>
        <v>1.5492054054054054</v>
      </c>
      <c r="R1863" s="76"/>
      <c r="S1863" s="53">
        <f t="shared" si="268"/>
        <v>2.9892070884292909</v>
      </c>
      <c r="T1863" s="78">
        <f>AVERAGE(P1787,P1825,P1863)</f>
        <v>56.976332340284678</v>
      </c>
    </row>
    <row r="1864" spans="1:20" x14ac:dyDescent="0.25">
      <c r="A1864" s="72">
        <f t="shared" si="270"/>
        <v>41835</v>
      </c>
      <c r="B1864" s="73" t="s">
        <v>0</v>
      </c>
      <c r="C1864" s="73" t="s">
        <v>359</v>
      </c>
      <c r="D1864" s="73" t="s">
        <v>235</v>
      </c>
      <c r="E1864" s="73" t="s">
        <v>260</v>
      </c>
      <c r="F1864" s="73" t="s">
        <v>261</v>
      </c>
      <c r="G1864" s="73" t="s">
        <v>34</v>
      </c>
      <c r="H1864" t="s">
        <v>36</v>
      </c>
      <c r="I1864">
        <v>506</v>
      </c>
      <c r="J1864" s="43">
        <v>3387</v>
      </c>
      <c r="K1864" s="16">
        <v>0.37</v>
      </c>
      <c r="L1864" s="16">
        <f t="shared" si="271"/>
        <v>33.63455809334657</v>
      </c>
      <c r="M1864" s="16">
        <f t="shared" si="272"/>
        <v>0.91540540540540538</v>
      </c>
      <c r="N1864" s="44">
        <f t="shared" si="273"/>
        <v>187.22</v>
      </c>
      <c r="O1864" s="44">
        <f t="shared" si="274"/>
        <v>3574.22</v>
      </c>
      <c r="P1864" s="45">
        <f t="shared" ref="P1864:P1901" si="276">O1864/100.7</f>
        <v>35.493743793445873</v>
      </c>
      <c r="Q1864" s="45">
        <f t="shared" si="275"/>
        <v>0.96600540540540536</v>
      </c>
      <c r="R1864" s="17"/>
      <c r="S1864" s="51">
        <f t="shared" ref="S1864:S1901" si="277">((O1864/O1408)-1)*100</f>
        <v>5.9605829548553757</v>
      </c>
    </row>
    <row r="1865" spans="1:20" x14ac:dyDescent="0.25">
      <c r="A1865" s="72">
        <f t="shared" si="270"/>
        <v>41835</v>
      </c>
      <c r="B1865" s="73" t="s">
        <v>0</v>
      </c>
      <c r="C1865" s="73" t="s">
        <v>236</v>
      </c>
      <c r="D1865" s="73" t="s">
        <v>237</v>
      </c>
      <c r="E1865" s="73" t="s">
        <v>262</v>
      </c>
      <c r="F1865" s="73" t="s">
        <v>251</v>
      </c>
      <c r="G1865" s="73" t="s">
        <v>34</v>
      </c>
      <c r="H1865" t="s">
        <v>37</v>
      </c>
      <c r="I1865">
        <v>298</v>
      </c>
      <c r="J1865" s="43">
        <v>3596</v>
      </c>
      <c r="K1865" s="16">
        <v>0.37</v>
      </c>
      <c r="L1865" s="16">
        <f t="shared" si="271"/>
        <v>35.710029791459782</v>
      </c>
      <c r="M1865" s="16">
        <f t="shared" si="272"/>
        <v>0.97189189189189185</v>
      </c>
      <c r="N1865" s="44">
        <f t="shared" si="273"/>
        <v>110.26</v>
      </c>
      <c r="O1865" s="44">
        <f t="shared" si="274"/>
        <v>3706.26</v>
      </c>
      <c r="P1865" s="45">
        <f t="shared" si="276"/>
        <v>36.80496524329692</v>
      </c>
      <c r="Q1865" s="45">
        <f t="shared" si="275"/>
        <v>1.001691891891892</v>
      </c>
      <c r="R1865" s="17"/>
      <c r="S1865" s="51">
        <f t="shared" si="277"/>
        <v>1.616538261179512</v>
      </c>
    </row>
    <row r="1866" spans="1:20" x14ac:dyDescent="0.25">
      <c r="A1866" s="72">
        <f t="shared" si="270"/>
        <v>41835</v>
      </c>
      <c r="B1866" s="73" t="s">
        <v>0</v>
      </c>
      <c r="C1866" s="73" t="s">
        <v>359</v>
      </c>
      <c r="D1866" s="73" t="s">
        <v>235</v>
      </c>
      <c r="E1866" s="73" t="s">
        <v>263</v>
      </c>
      <c r="F1866" s="73" t="s">
        <v>264</v>
      </c>
      <c r="G1866" s="73" t="s">
        <v>34</v>
      </c>
      <c r="H1866" t="s">
        <v>37</v>
      </c>
      <c r="I1866">
        <v>1530</v>
      </c>
      <c r="J1866" s="43">
        <v>6244</v>
      </c>
      <c r="K1866" s="16">
        <v>0.37</v>
      </c>
      <c r="L1866" s="16">
        <f t="shared" si="271"/>
        <v>62.005958291956304</v>
      </c>
      <c r="M1866" s="16">
        <f t="shared" si="272"/>
        <v>1.6875675675675677</v>
      </c>
      <c r="N1866" s="44">
        <f t="shared" si="273"/>
        <v>566.1</v>
      </c>
      <c r="O1866" s="44">
        <f t="shared" si="274"/>
        <v>6810.1</v>
      </c>
      <c r="P1866" s="45">
        <f t="shared" si="276"/>
        <v>67.627606752730884</v>
      </c>
      <c r="Q1866" s="45">
        <f t="shared" si="275"/>
        <v>1.8405675675675677</v>
      </c>
      <c r="S1866" s="51">
        <f t="shared" si="277"/>
        <v>0.45136071981710657</v>
      </c>
    </row>
    <row r="1867" spans="1:20" x14ac:dyDescent="0.25">
      <c r="A1867" s="72">
        <f t="shared" si="270"/>
        <v>41835</v>
      </c>
      <c r="B1867" s="73" t="s">
        <v>0</v>
      </c>
      <c r="C1867" s="73" t="s">
        <v>359</v>
      </c>
      <c r="D1867" s="73" t="s">
        <v>235</v>
      </c>
      <c r="E1867" s="73" t="s">
        <v>265</v>
      </c>
      <c r="F1867" s="73" t="s">
        <v>266</v>
      </c>
      <c r="G1867" s="73" t="s">
        <v>34</v>
      </c>
      <c r="H1867" t="s">
        <v>36</v>
      </c>
      <c r="I1867">
        <v>890</v>
      </c>
      <c r="J1867" s="43">
        <v>4026</v>
      </c>
      <c r="K1867" s="16">
        <v>0.37</v>
      </c>
      <c r="L1867" s="16">
        <f t="shared" si="271"/>
        <v>39.98013902681231</v>
      </c>
      <c r="M1867" s="16">
        <f t="shared" si="272"/>
        <v>1.0881081081081081</v>
      </c>
      <c r="N1867" s="44">
        <f t="shared" si="273"/>
        <v>329.3</v>
      </c>
      <c r="O1867" s="44">
        <f t="shared" si="274"/>
        <v>4355.3</v>
      </c>
      <c r="P1867" s="45">
        <f t="shared" si="276"/>
        <v>43.250248262164845</v>
      </c>
      <c r="Q1867" s="45">
        <f t="shared" si="275"/>
        <v>1.1771081081081081</v>
      </c>
      <c r="S1867" s="51">
        <f t="shared" si="277"/>
        <v>5.4960759616316412</v>
      </c>
    </row>
    <row r="1868" spans="1:20" x14ac:dyDescent="0.25">
      <c r="A1868" s="72">
        <f t="shared" si="270"/>
        <v>41835</v>
      </c>
      <c r="B1868" s="73" t="s">
        <v>0</v>
      </c>
      <c r="C1868" s="73" t="s">
        <v>238</v>
      </c>
      <c r="D1868" s="73" t="s">
        <v>239</v>
      </c>
      <c r="E1868" s="73" t="s">
        <v>267</v>
      </c>
      <c r="F1868" s="73" t="s">
        <v>241</v>
      </c>
      <c r="G1868" s="73" t="s">
        <v>34</v>
      </c>
      <c r="H1868" t="s">
        <v>37</v>
      </c>
      <c r="I1868">
        <v>1256</v>
      </c>
      <c r="J1868" s="43">
        <v>5824</v>
      </c>
      <c r="K1868" s="16">
        <v>0.37</v>
      </c>
      <c r="L1868" s="16">
        <f t="shared" si="271"/>
        <v>57.835153922542204</v>
      </c>
      <c r="M1868" s="16">
        <f t="shared" si="272"/>
        <v>1.574054054054054</v>
      </c>
      <c r="N1868" s="44">
        <f t="shared" si="273"/>
        <v>464.71999999999997</v>
      </c>
      <c r="O1868" s="44">
        <f t="shared" si="274"/>
        <v>6288.72</v>
      </c>
      <c r="P1868" s="45">
        <f t="shared" si="276"/>
        <v>62.450049652432973</v>
      </c>
      <c r="Q1868" s="45">
        <f t="shared" si="275"/>
        <v>1.6996540540540541</v>
      </c>
      <c r="S1868" s="51">
        <f t="shared" si="277"/>
        <v>0.40104732102943519</v>
      </c>
    </row>
    <row r="1869" spans="1:20" x14ac:dyDescent="0.25">
      <c r="A1869" s="72">
        <f t="shared" si="270"/>
        <v>41835</v>
      </c>
      <c r="B1869" s="73" t="s">
        <v>0</v>
      </c>
      <c r="C1869" s="73" t="s">
        <v>358</v>
      </c>
      <c r="D1869" s="73" t="s">
        <v>235</v>
      </c>
      <c r="E1869" s="73" t="s">
        <v>267</v>
      </c>
      <c r="F1869" s="73" t="s">
        <v>241</v>
      </c>
      <c r="G1869" s="73" t="s">
        <v>34</v>
      </c>
      <c r="H1869" t="s">
        <v>36</v>
      </c>
      <c r="I1869">
        <v>975</v>
      </c>
      <c r="J1869" s="43">
        <v>4293</v>
      </c>
      <c r="K1869" s="16">
        <v>0.37</v>
      </c>
      <c r="L1869" s="16">
        <f t="shared" si="271"/>
        <v>42.631578947368418</v>
      </c>
      <c r="M1869" s="16">
        <f t="shared" si="272"/>
        <v>1.1602702702702703</v>
      </c>
      <c r="N1869" s="44">
        <f t="shared" si="273"/>
        <v>360.75</v>
      </c>
      <c r="O1869" s="44">
        <f t="shared" si="274"/>
        <v>4653.75</v>
      </c>
      <c r="P1869" s="45">
        <f t="shared" si="276"/>
        <v>46.214001986097315</v>
      </c>
      <c r="Q1869" s="45">
        <f t="shared" si="275"/>
        <v>1.2577702702702702</v>
      </c>
      <c r="S1869" s="51">
        <f t="shared" si="277"/>
        <v>5.121978766659141</v>
      </c>
    </row>
    <row r="1870" spans="1:20" x14ac:dyDescent="0.25">
      <c r="A1870" s="72">
        <f t="shared" si="270"/>
        <v>41835</v>
      </c>
      <c r="B1870" s="73" t="s">
        <v>0</v>
      </c>
      <c r="C1870" s="73" t="s">
        <v>240</v>
      </c>
      <c r="D1870" s="73" t="s">
        <v>241</v>
      </c>
      <c r="E1870" s="73" t="s">
        <v>263</v>
      </c>
      <c r="F1870" s="73" t="s">
        <v>264</v>
      </c>
      <c r="G1870" s="73" t="s">
        <v>34</v>
      </c>
      <c r="H1870" t="s">
        <v>36</v>
      </c>
      <c r="I1870">
        <v>1357</v>
      </c>
      <c r="J1870" s="43">
        <v>4492</v>
      </c>
      <c r="K1870" s="16">
        <v>0.37</v>
      </c>
      <c r="L1870" s="16">
        <f t="shared" si="271"/>
        <v>44.607745779543194</v>
      </c>
      <c r="M1870" s="16">
        <f t="shared" si="272"/>
        <v>1.2140540540540541</v>
      </c>
      <c r="N1870" s="44">
        <f t="shared" si="273"/>
        <v>502.09</v>
      </c>
      <c r="O1870" s="44">
        <f t="shared" si="274"/>
        <v>4994.09</v>
      </c>
      <c r="P1870" s="45">
        <f t="shared" si="276"/>
        <v>49.593743793445881</v>
      </c>
      <c r="Q1870" s="45">
        <f t="shared" si="275"/>
        <v>1.349754054054054</v>
      </c>
      <c r="S1870" s="51">
        <f t="shared" si="277"/>
        <v>4.8403281606878901</v>
      </c>
    </row>
    <row r="1871" spans="1:20" x14ac:dyDescent="0.25">
      <c r="A1871" s="72">
        <f t="shared" si="270"/>
        <v>41835</v>
      </c>
      <c r="B1871" s="73" t="s">
        <v>67</v>
      </c>
      <c r="C1871" s="73" t="s">
        <v>242</v>
      </c>
      <c r="D1871" s="73" t="s">
        <v>243</v>
      </c>
      <c r="E1871" s="73" t="s">
        <v>265</v>
      </c>
      <c r="F1871" s="73" t="s">
        <v>266</v>
      </c>
      <c r="G1871" s="73" t="s">
        <v>34</v>
      </c>
      <c r="H1871" t="s">
        <v>36</v>
      </c>
      <c r="I1871">
        <v>1006</v>
      </c>
      <c r="J1871" s="43">
        <v>3192</v>
      </c>
      <c r="K1871" s="16">
        <v>0.37</v>
      </c>
      <c r="L1871" s="16">
        <f t="shared" si="271"/>
        <v>31.69811320754717</v>
      </c>
      <c r="M1871" s="16">
        <f t="shared" si="272"/>
        <v>0.80518918918918925</v>
      </c>
      <c r="N1871" s="44">
        <f t="shared" si="273"/>
        <v>372.21999999999997</v>
      </c>
      <c r="O1871" s="44">
        <f t="shared" si="274"/>
        <v>3564.22</v>
      </c>
      <c r="P1871" s="45">
        <f t="shared" si="276"/>
        <v>35.394438927507444</v>
      </c>
      <c r="Q1871" s="45">
        <f t="shared" si="275"/>
        <v>0.89908252252252252</v>
      </c>
      <c r="S1871" s="51">
        <f t="shared" si="277"/>
        <v>2.6513755126491789</v>
      </c>
    </row>
    <row r="1872" spans="1:20" x14ac:dyDescent="0.25">
      <c r="A1872" s="72">
        <f t="shared" si="270"/>
        <v>41835</v>
      </c>
      <c r="B1872" s="73" t="s">
        <v>67</v>
      </c>
      <c r="C1872" s="73" t="s">
        <v>244</v>
      </c>
      <c r="D1872" s="73" t="s">
        <v>245</v>
      </c>
      <c r="E1872" s="73" t="s">
        <v>268</v>
      </c>
      <c r="F1872" s="73" t="s">
        <v>269</v>
      </c>
      <c r="G1872" s="73" t="s">
        <v>34</v>
      </c>
      <c r="H1872" t="s">
        <v>38</v>
      </c>
      <c r="I1872">
        <v>866</v>
      </c>
      <c r="J1872" s="43">
        <v>4686</v>
      </c>
      <c r="K1872" s="16">
        <v>0.49</v>
      </c>
      <c r="L1872" s="16">
        <f t="shared" si="271"/>
        <v>46.53426017874876</v>
      </c>
      <c r="M1872" s="16">
        <f t="shared" si="272"/>
        <v>1.1820540540540541</v>
      </c>
      <c r="N1872" s="44">
        <f t="shared" si="273"/>
        <v>424.34</v>
      </c>
      <c r="O1872" s="44">
        <f t="shared" si="274"/>
        <v>5110.34</v>
      </c>
      <c r="P1872" s="45">
        <f t="shared" si="276"/>
        <v>50.748162859980141</v>
      </c>
      <c r="Q1872" s="45">
        <f t="shared" si="275"/>
        <v>1.2890947747747747</v>
      </c>
      <c r="S1872" s="51">
        <f t="shared" si="277"/>
        <v>3.9739411029863447</v>
      </c>
    </row>
    <row r="1873" spans="1:19" x14ac:dyDescent="0.25">
      <c r="A1873" s="72">
        <f t="shared" si="270"/>
        <v>41835</v>
      </c>
      <c r="B1873" s="73" t="s">
        <v>67</v>
      </c>
      <c r="C1873" s="73" t="s">
        <v>246</v>
      </c>
      <c r="D1873" s="73" t="s">
        <v>247</v>
      </c>
      <c r="E1873" s="73" t="s">
        <v>270</v>
      </c>
      <c r="F1873" s="73" t="s">
        <v>247</v>
      </c>
      <c r="G1873" s="73" t="s">
        <v>34</v>
      </c>
      <c r="H1873" t="s">
        <v>36</v>
      </c>
      <c r="I1873">
        <v>213</v>
      </c>
      <c r="J1873" s="43">
        <v>2078</v>
      </c>
      <c r="K1873" s="16">
        <v>0.37</v>
      </c>
      <c r="L1873" s="16">
        <f t="shared" si="271"/>
        <v>20.635551142005959</v>
      </c>
      <c r="M1873" s="16">
        <f t="shared" si="272"/>
        <v>0.5241801801801802</v>
      </c>
      <c r="N1873" s="44">
        <f t="shared" si="273"/>
        <v>78.81</v>
      </c>
      <c r="O1873" s="44">
        <f t="shared" si="274"/>
        <v>2156.81</v>
      </c>
      <c r="P1873" s="45">
        <f t="shared" si="276"/>
        <v>21.418172790466731</v>
      </c>
      <c r="Q1873" s="45">
        <f t="shared" si="275"/>
        <v>0.54406018018018021</v>
      </c>
      <c r="S1873" s="51">
        <f t="shared" si="277"/>
        <v>3.5593562141087443</v>
      </c>
    </row>
    <row r="1874" spans="1:19" x14ac:dyDescent="0.25">
      <c r="A1874" s="72">
        <f t="shared" si="270"/>
        <v>41835</v>
      </c>
      <c r="B1874" s="73" t="s">
        <v>67</v>
      </c>
      <c r="C1874" s="73" t="s">
        <v>248</v>
      </c>
      <c r="D1874" s="73" t="s">
        <v>249</v>
      </c>
      <c r="E1874" s="73" t="s">
        <v>271</v>
      </c>
      <c r="F1874" s="73" t="s">
        <v>272</v>
      </c>
      <c r="G1874" s="73" t="s">
        <v>34</v>
      </c>
      <c r="H1874" t="s">
        <v>38</v>
      </c>
      <c r="I1874">
        <v>650</v>
      </c>
      <c r="J1874" s="43">
        <v>4061</v>
      </c>
      <c r="K1874" s="16">
        <v>0.49</v>
      </c>
      <c r="L1874" s="16">
        <f t="shared" si="271"/>
        <v>40.327706057596821</v>
      </c>
      <c r="M1874" s="16">
        <f t="shared" si="272"/>
        <v>1.0243963963963965</v>
      </c>
      <c r="N1874" s="44">
        <f t="shared" si="273"/>
        <v>318.5</v>
      </c>
      <c r="O1874" s="44">
        <f t="shared" si="274"/>
        <v>4379.5</v>
      </c>
      <c r="P1874" s="45">
        <f t="shared" si="276"/>
        <v>43.490566037735846</v>
      </c>
      <c r="Q1874" s="45">
        <f t="shared" si="275"/>
        <v>1.1047387387387388</v>
      </c>
      <c r="S1874" s="51">
        <f t="shared" si="277"/>
        <v>3.644539107797895</v>
      </c>
    </row>
    <row r="1875" spans="1:19" x14ac:dyDescent="0.25">
      <c r="A1875" s="72">
        <f t="shared" si="270"/>
        <v>41835</v>
      </c>
      <c r="B1875" s="73" t="s">
        <v>67</v>
      </c>
      <c r="C1875" s="73" t="s">
        <v>248</v>
      </c>
      <c r="D1875" s="73" t="s">
        <v>249</v>
      </c>
      <c r="E1875" s="73" t="s">
        <v>273</v>
      </c>
      <c r="F1875" s="73" t="s">
        <v>274</v>
      </c>
      <c r="G1875" s="73" t="s">
        <v>34</v>
      </c>
      <c r="H1875" t="s">
        <v>38</v>
      </c>
      <c r="I1875">
        <v>417</v>
      </c>
      <c r="J1875" s="43">
        <v>3469</v>
      </c>
      <c r="K1875" s="16">
        <v>0.49</v>
      </c>
      <c r="L1875" s="16">
        <f t="shared" si="271"/>
        <v>34.44885799404171</v>
      </c>
      <c r="M1875" s="16">
        <f t="shared" si="272"/>
        <v>0.87506306306306303</v>
      </c>
      <c r="N1875" s="44">
        <f t="shared" si="273"/>
        <v>204.32999999999998</v>
      </c>
      <c r="O1875" s="44">
        <f t="shared" si="274"/>
        <v>3673.33</v>
      </c>
      <c r="P1875" s="45">
        <f t="shared" si="276"/>
        <v>36.477954319761665</v>
      </c>
      <c r="Q1875" s="45">
        <f t="shared" si="275"/>
        <v>0.92660576576576581</v>
      </c>
      <c r="S1875" s="51">
        <f t="shared" si="277"/>
        <v>3.474375984157696</v>
      </c>
    </row>
    <row r="1876" spans="1:19" x14ac:dyDescent="0.25">
      <c r="A1876" s="72">
        <f t="shared" si="270"/>
        <v>41835</v>
      </c>
      <c r="B1876" s="73" t="s">
        <v>67</v>
      </c>
      <c r="C1876" s="73" t="s">
        <v>246</v>
      </c>
      <c r="D1876" s="73" t="s">
        <v>247</v>
      </c>
      <c r="E1876" s="73" t="s">
        <v>275</v>
      </c>
      <c r="F1876" s="73" t="s">
        <v>276</v>
      </c>
      <c r="G1876" s="73" t="s">
        <v>34</v>
      </c>
      <c r="H1876" t="s">
        <v>36</v>
      </c>
      <c r="I1876">
        <v>626</v>
      </c>
      <c r="J1876" s="43">
        <v>3218</v>
      </c>
      <c r="K1876" s="16">
        <v>0.37</v>
      </c>
      <c r="L1876" s="16">
        <f t="shared" si="271"/>
        <v>31.95630585898709</v>
      </c>
      <c r="M1876" s="16">
        <f t="shared" si="272"/>
        <v>0.81174774774774772</v>
      </c>
      <c r="N1876" s="44">
        <f t="shared" si="273"/>
        <v>231.62</v>
      </c>
      <c r="O1876" s="44">
        <f t="shared" si="274"/>
        <v>3449.62</v>
      </c>
      <c r="P1876" s="45">
        <f t="shared" si="276"/>
        <v>34.256405163853024</v>
      </c>
      <c r="Q1876" s="45">
        <f t="shared" si="275"/>
        <v>0.87017441441441445</v>
      </c>
      <c r="S1876" s="51">
        <f t="shared" si="277"/>
        <v>2.3213183996962483</v>
      </c>
    </row>
    <row r="1877" spans="1:19" x14ac:dyDescent="0.25">
      <c r="A1877" s="72">
        <f t="shared" si="270"/>
        <v>41835</v>
      </c>
      <c r="B1877" s="73" t="s">
        <v>67</v>
      </c>
      <c r="C1877" s="73" t="s">
        <v>246</v>
      </c>
      <c r="D1877" s="73" t="s">
        <v>247</v>
      </c>
      <c r="E1877" s="73" t="s">
        <v>263</v>
      </c>
      <c r="F1877" s="73" t="s">
        <v>264</v>
      </c>
      <c r="G1877" s="73" t="s">
        <v>34</v>
      </c>
      <c r="H1877" t="s">
        <v>36</v>
      </c>
      <c r="I1877">
        <v>1823</v>
      </c>
      <c r="J1877" s="43">
        <v>5215</v>
      </c>
      <c r="K1877" s="16">
        <v>0.37</v>
      </c>
      <c r="L1877" s="16">
        <f t="shared" si="271"/>
        <v>51.787487586891757</v>
      </c>
      <c r="M1877" s="16">
        <f t="shared" si="272"/>
        <v>1.3154954954954956</v>
      </c>
      <c r="N1877" s="44">
        <f t="shared" si="273"/>
        <v>674.51</v>
      </c>
      <c r="O1877" s="44">
        <f t="shared" si="274"/>
        <v>5889.51</v>
      </c>
      <c r="P1877" s="45">
        <f t="shared" si="276"/>
        <v>58.485700099304864</v>
      </c>
      <c r="Q1877" s="45">
        <f t="shared" si="275"/>
        <v>1.4856421621621623</v>
      </c>
      <c r="S1877" s="51">
        <f t="shared" si="277"/>
        <v>2.9404259186755599</v>
      </c>
    </row>
    <row r="1878" spans="1:19" x14ac:dyDescent="0.25">
      <c r="A1878" s="72">
        <f t="shared" si="270"/>
        <v>41835</v>
      </c>
      <c r="B1878" s="73" t="s">
        <v>18</v>
      </c>
      <c r="C1878" s="73" t="s">
        <v>250</v>
      </c>
      <c r="D1878" s="73" t="s">
        <v>251</v>
      </c>
      <c r="E1878" s="73" t="s">
        <v>265</v>
      </c>
      <c r="F1878" s="73" t="s">
        <v>266</v>
      </c>
      <c r="G1878" s="73" t="s">
        <v>34</v>
      </c>
      <c r="H1878" t="s">
        <v>39</v>
      </c>
      <c r="I1878">
        <v>1295</v>
      </c>
      <c r="J1878" s="43">
        <v>3434</v>
      </c>
      <c r="K1878" s="16">
        <v>0.31630000000000003</v>
      </c>
      <c r="L1878" s="16">
        <f t="shared" si="271"/>
        <v>34.101290963257199</v>
      </c>
      <c r="M1878" s="16">
        <f t="shared" si="272"/>
        <v>0.92810810810810807</v>
      </c>
      <c r="N1878" s="44">
        <f t="shared" si="273"/>
        <v>409.60850000000005</v>
      </c>
      <c r="O1878" s="44">
        <f t="shared" si="274"/>
        <v>3843.6085000000003</v>
      </c>
      <c r="P1878" s="45">
        <f t="shared" si="276"/>
        <v>38.16890268123138</v>
      </c>
      <c r="Q1878" s="45">
        <f t="shared" si="275"/>
        <v>1.0388131081081082</v>
      </c>
      <c r="S1878" s="51">
        <f t="shared" si="277"/>
        <v>3.4976422537426277</v>
      </c>
    </row>
    <row r="1879" spans="1:19" x14ac:dyDescent="0.25">
      <c r="A1879" s="72">
        <f t="shared" si="270"/>
        <v>41835</v>
      </c>
      <c r="B1879" s="73" t="s">
        <v>18</v>
      </c>
      <c r="C1879" s="73" t="s">
        <v>244</v>
      </c>
      <c r="D1879" s="73" t="s">
        <v>245</v>
      </c>
      <c r="E1879" s="73" t="s">
        <v>277</v>
      </c>
      <c r="F1879" s="73" t="s">
        <v>278</v>
      </c>
      <c r="G1879" s="73" t="s">
        <v>34</v>
      </c>
      <c r="H1879" t="s">
        <v>38</v>
      </c>
      <c r="I1879">
        <v>615</v>
      </c>
      <c r="J1879" s="43">
        <v>3687</v>
      </c>
      <c r="K1879" s="16">
        <v>0.49</v>
      </c>
      <c r="L1879" s="16">
        <f t="shared" si="271"/>
        <v>36.613704071499505</v>
      </c>
      <c r="M1879" s="16">
        <f t="shared" si="272"/>
        <v>0.99648648648648652</v>
      </c>
      <c r="N1879" s="44">
        <f t="shared" si="273"/>
        <v>301.35000000000002</v>
      </c>
      <c r="O1879" s="44">
        <f t="shared" si="274"/>
        <v>3988.35</v>
      </c>
      <c r="P1879" s="45">
        <f t="shared" si="276"/>
        <v>39.606256206554121</v>
      </c>
      <c r="Q1879" s="45">
        <f t="shared" si="275"/>
        <v>1.0779324324324324</v>
      </c>
      <c r="S1879" s="51">
        <f t="shared" si="277"/>
        <v>3.216832080330212</v>
      </c>
    </row>
    <row r="1880" spans="1:19" x14ac:dyDescent="0.25">
      <c r="A1880" s="72">
        <f t="shared" si="270"/>
        <v>41835</v>
      </c>
      <c r="B1880" s="73" t="s">
        <v>18</v>
      </c>
      <c r="C1880" s="73" t="s">
        <v>248</v>
      </c>
      <c r="D1880" s="73" t="s">
        <v>249</v>
      </c>
      <c r="E1880" s="73" t="s">
        <v>268</v>
      </c>
      <c r="F1880" s="73" t="s">
        <v>269</v>
      </c>
      <c r="G1880" s="73" t="s">
        <v>34</v>
      </c>
      <c r="H1880" t="s">
        <v>38</v>
      </c>
      <c r="I1880">
        <v>872</v>
      </c>
      <c r="J1880" s="43">
        <v>4756</v>
      </c>
      <c r="K1880" s="16">
        <v>0.49</v>
      </c>
      <c r="L1880" s="16">
        <f t="shared" si="271"/>
        <v>47.229394240317774</v>
      </c>
      <c r="M1880" s="16">
        <f t="shared" si="272"/>
        <v>1.2854054054054054</v>
      </c>
      <c r="N1880" s="44">
        <f t="shared" si="273"/>
        <v>427.28</v>
      </c>
      <c r="O1880" s="44">
        <f t="shared" si="274"/>
        <v>5183.28</v>
      </c>
      <c r="P1880" s="45">
        <f t="shared" si="276"/>
        <v>51.472492552135051</v>
      </c>
      <c r="Q1880" s="45">
        <f t="shared" si="275"/>
        <v>1.4008864864864865</v>
      </c>
      <c r="S1880" s="51">
        <f t="shared" si="277"/>
        <v>3.9183293770449712</v>
      </c>
    </row>
    <row r="1881" spans="1:19" x14ac:dyDescent="0.25">
      <c r="A1881" s="72">
        <f t="shared" si="270"/>
        <v>41835</v>
      </c>
      <c r="B1881" s="73" t="s">
        <v>18</v>
      </c>
      <c r="C1881" s="73" t="s">
        <v>248</v>
      </c>
      <c r="D1881" s="73" t="s">
        <v>249</v>
      </c>
      <c r="E1881" s="73" t="s">
        <v>277</v>
      </c>
      <c r="F1881" s="73" t="s">
        <v>278</v>
      </c>
      <c r="G1881" s="73" t="s">
        <v>34</v>
      </c>
      <c r="H1881" t="s">
        <v>38</v>
      </c>
      <c r="I1881">
        <v>417</v>
      </c>
      <c r="J1881" s="43">
        <v>3379</v>
      </c>
      <c r="K1881" s="16">
        <v>0.49</v>
      </c>
      <c r="L1881" s="16">
        <f t="shared" si="271"/>
        <v>33.555114200595831</v>
      </c>
      <c r="M1881" s="16">
        <f t="shared" si="272"/>
        <v>0.91324324324324324</v>
      </c>
      <c r="N1881" s="44">
        <f t="shared" si="273"/>
        <v>204.32999999999998</v>
      </c>
      <c r="O1881" s="44">
        <f t="shared" si="274"/>
        <v>3583.33</v>
      </c>
      <c r="P1881" s="45">
        <f t="shared" si="276"/>
        <v>35.584210526315786</v>
      </c>
      <c r="Q1881" s="45">
        <f t="shared" si="275"/>
        <v>0.96846756756756758</v>
      </c>
      <c r="S1881" s="51">
        <f t="shared" si="277"/>
        <v>3.4750316922659286</v>
      </c>
    </row>
    <row r="1882" spans="1:19" x14ac:dyDescent="0.25">
      <c r="A1882" s="72">
        <f t="shared" si="270"/>
        <v>41835</v>
      </c>
      <c r="B1882" s="73" t="s">
        <v>18</v>
      </c>
      <c r="C1882" s="73" t="s">
        <v>242</v>
      </c>
      <c r="D1882" s="73" t="s">
        <v>243</v>
      </c>
      <c r="E1882" s="73" t="s">
        <v>265</v>
      </c>
      <c r="F1882" s="73" t="s">
        <v>266</v>
      </c>
      <c r="G1882" s="73" t="s">
        <v>34</v>
      </c>
      <c r="H1882" t="s">
        <v>36</v>
      </c>
      <c r="I1882">
        <v>1006</v>
      </c>
      <c r="J1882" s="43">
        <v>3748</v>
      </c>
      <c r="K1882" s="16">
        <v>0.37</v>
      </c>
      <c r="L1882" s="16">
        <f t="shared" si="271"/>
        <v>37.219463753723929</v>
      </c>
      <c r="M1882" s="16">
        <f t="shared" si="272"/>
        <v>1.0129729729729731</v>
      </c>
      <c r="N1882" s="44">
        <f t="shared" si="273"/>
        <v>372.21999999999997</v>
      </c>
      <c r="O1882" s="44">
        <f t="shared" si="274"/>
        <v>4120.22</v>
      </c>
      <c r="P1882" s="45">
        <f t="shared" si="276"/>
        <v>40.915789473684214</v>
      </c>
      <c r="Q1882" s="45">
        <f t="shared" si="275"/>
        <v>1.1135729729729731</v>
      </c>
      <c r="S1882" s="51">
        <f t="shared" si="277"/>
        <v>4.0154904118995471</v>
      </c>
    </row>
    <row r="1883" spans="1:19" x14ac:dyDescent="0.25">
      <c r="A1883" s="72">
        <f t="shared" si="270"/>
        <v>41835</v>
      </c>
      <c r="B1883" s="73" t="s">
        <v>0</v>
      </c>
      <c r="C1883" s="73" t="s">
        <v>252</v>
      </c>
      <c r="D1883" s="73" t="s">
        <v>117</v>
      </c>
      <c r="E1883" s="73" t="s">
        <v>279</v>
      </c>
      <c r="F1883" s="73" t="s">
        <v>280</v>
      </c>
      <c r="G1883" s="73" t="s">
        <v>35</v>
      </c>
      <c r="H1883" t="s">
        <v>37</v>
      </c>
      <c r="I1883">
        <v>880</v>
      </c>
      <c r="J1883" s="43">
        <v>3678</v>
      </c>
      <c r="K1883" s="16">
        <v>0.37</v>
      </c>
      <c r="L1883" s="16">
        <f t="shared" si="271"/>
        <v>36.524329692154915</v>
      </c>
      <c r="M1883" s="16">
        <f t="shared" si="272"/>
        <v>0.994054054054054</v>
      </c>
      <c r="N1883" s="44">
        <f t="shared" si="273"/>
        <v>325.60000000000002</v>
      </c>
      <c r="O1883" s="44">
        <f t="shared" si="274"/>
        <v>4003.6</v>
      </c>
      <c r="P1883" s="45">
        <f t="shared" si="276"/>
        <v>39.757696127110229</v>
      </c>
      <c r="Q1883" s="45">
        <f t="shared" si="275"/>
        <v>1.082054054054054</v>
      </c>
      <c r="S1883" s="51">
        <f t="shared" si="277"/>
        <v>2.9732510288065894</v>
      </c>
    </row>
    <row r="1884" spans="1:19" x14ac:dyDescent="0.25">
      <c r="A1884" s="72">
        <f t="shared" si="270"/>
        <v>41835</v>
      </c>
      <c r="B1884" s="73" t="s">
        <v>0</v>
      </c>
      <c r="C1884" s="73" t="s">
        <v>359</v>
      </c>
      <c r="D1884" s="73" t="s">
        <v>235</v>
      </c>
      <c r="E1884" s="73" t="s">
        <v>267</v>
      </c>
      <c r="F1884" s="73" t="s">
        <v>241</v>
      </c>
      <c r="G1884" s="73" t="s">
        <v>35</v>
      </c>
      <c r="H1884" t="s">
        <v>37</v>
      </c>
      <c r="I1884">
        <v>685</v>
      </c>
      <c r="J1884" s="43">
        <v>3471</v>
      </c>
      <c r="K1884" s="16">
        <v>0.37</v>
      </c>
      <c r="L1884" s="16">
        <f t="shared" si="271"/>
        <v>34.468718967229393</v>
      </c>
      <c r="M1884" s="16">
        <f t="shared" si="272"/>
        <v>0.93810810810810807</v>
      </c>
      <c r="N1884" s="44">
        <f t="shared" si="273"/>
        <v>253.45</v>
      </c>
      <c r="O1884" s="44">
        <f t="shared" si="274"/>
        <v>3724.45</v>
      </c>
      <c r="P1884" s="45">
        <f t="shared" si="276"/>
        <v>36.985600794438923</v>
      </c>
      <c r="Q1884" s="45">
        <f t="shared" si="275"/>
        <v>1.006608108108108</v>
      </c>
      <c r="S1884" s="51">
        <f t="shared" si="277"/>
        <v>-7.7592718717107374</v>
      </c>
    </row>
    <row r="1885" spans="1:19" x14ac:dyDescent="0.25">
      <c r="A1885" s="72">
        <f t="shared" si="270"/>
        <v>41835</v>
      </c>
      <c r="B1885" s="73" t="s">
        <v>0</v>
      </c>
      <c r="C1885" s="73" t="s">
        <v>253</v>
      </c>
      <c r="D1885" s="73" t="s">
        <v>243</v>
      </c>
      <c r="E1885" s="73" t="s">
        <v>281</v>
      </c>
      <c r="F1885" s="73" t="s">
        <v>282</v>
      </c>
      <c r="G1885" s="73" t="s">
        <v>35</v>
      </c>
      <c r="H1885" t="s">
        <v>38</v>
      </c>
      <c r="I1885">
        <v>812</v>
      </c>
      <c r="J1885" s="43">
        <v>3950</v>
      </c>
      <c r="K1885" s="16">
        <v>0.49</v>
      </c>
      <c r="L1885" s="16">
        <f t="shared" si="271"/>
        <v>39.22542204568024</v>
      </c>
      <c r="M1885" s="16">
        <f t="shared" si="272"/>
        <v>1.0675675675675675</v>
      </c>
      <c r="N1885" s="44">
        <f t="shared" si="273"/>
        <v>397.88</v>
      </c>
      <c r="O1885" s="44">
        <f t="shared" si="274"/>
        <v>4347.88</v>
      </c>
      <c r="P1885" s="45">
        <f t="shared" si="276"/>
        <v>43.176564051638529</v>
      </c>
      <c r="Q1885" s="45">
        <f t="shared" si="275"/>
        <v>1.1751027027027028</v>
      </c>
      <c r="S1885" s="51">
        <f t="shared" si="277"/>
        <v>4.7015874239038302</v>
      </c>
    </row>
    <row r="1886" spans="1:19" x14ac:dyDescent="0.25">
      <c r="A1886" s="72">
        <f t="shared" si="270"/>
        <v>41835</v>
      </c>
      <c r="B1886" s="73" t="s">
        <v>0</v>
      </c>
      <c r="C1886" s="73" t="s">
        <v>236</v>
      </c>
      <c r="D1886" s="73" t="s">
        <v>237</v>
      </c>
      <c r="E1886" s="73" t="s">
        <v>279</v>
      </c>
      <c r="F1886" s="73" t="s">
        <v>280</v>
      </c>
      <c r="G1886" s="73" t="s">
        <v>35</v>
      </c>
      <c r="H1886" t="s">
        <v>37</v>
      </c>
      <c r="I1886">
        <v>1520</v>
      </c>
      <c r="J1886" s="43">
        <v>5159</v>
      </c>
      <c r="K1886" s="16">
        <v>0.37</v>
      </c>
      <c r="L1886" s="16">
        <f t="shared" si="271"/>
        <v>51.231380337636544</v>
      </c>
      <c r="M1886" s="16">
        <f t="shared" si="272"/>
        <v>1.3943243243243244</v>
      </c>
      <c r="N1886" s="44">
        <f t="shared" si="273"/>
        <v>562.4</v>
      </c>
      <c r="O1886" s="44">
        <f t="shared" si="274"/>
        <v>5721.4</v>
      </c>
      <c r="P1886" s="45">
        <f t="shared" si="276"/>
        <v>56.816285998013896</v>
      </c>
      <c r="Q1886" s="45">
        <f t="shared" si="275"/>
        <v>1.5463243243243243</v>
      </c>
      <c r="S1886" s="51">
        <f t="shared" si="277"/>
        <v>2.2957268013588328</v>
      </c>
    </row>
    <row r="1887" spans="1:19" x14ac:dyDescent="0.25">
      <c r="A1887" s="72">
        <f t="shared" si="270"/>
        <v>41835</v>
      </c>
      <c r="B1887" s="73" t="s">
        <v>0</v>
      </c>
      <c r="C1887" s="73" t="s">
        <v>236</v>
      </c>
      <c r="D1887" s="73" t="s">
        <v>237</v>
      </c>
      <c r="E1887" s="73" t="s">
        <v>267</v>
      </c>
      <c r="F1887" s="73" t="s">
        <v>241</v>
      </c>
      <c r="G1887" s="73" t="s">
        <v>35</v>
      </c>
      <c r="H1887" t="s">
        <v>37</v>
      </c>
      <c r="I1887">
        <v>1583</v>
      </c>
      <c r="J1887" s="43">
        <v>6084</v>
      </c>
      <c r="K1887" s="16">
        <v>0.37</v>
      </c>
      <c r="L1887" s="16">
        <f t="shared" si="271"/>
        <v>60.417080436941411</v>
      </c>
      <c r="M1887" s="16">
        <f t="shared" si="272"/>
        <v>1.6443243243243244</v>
      </c>
      <c r="N1887" s="44">
        <f t="shared" si="273"/>
        <v>585.71</v>
      </c>
      <c r="O1887" s="44">
        <f t="shared" si="274"/>
        <v>6669.71</v>
      </c>
      <c r="P1887" s="45">
        <f t="shared" si="276"/>
        <v>66.233465739821256</v>
      </c>
      <c r="Q1887" s="45">
        <f t="shared" si="275"/>
        <v>1.8026243243243243</v>
      </c>
      <c r="S1887" s="51">
        <f t="shared" si="277"/>
        <v>0.50722945125487584</v>
      </c>
    </row>
    <row r="1888" spans="1:19" x14ac:dyDescent="0.25">
      <c r="A1888" s="72">
        <f t="shared" si="270"/>
        <v>41835</v>
      </c>
      <c r="B1888" s="73" t="s">
        <v>0</v>
      </c>
      <c r="C1888" s="73" t="s">
        <v>358</v>
      </c>
      <c r="D1888" s="73" t="s">
        <v>235</v>
      </c>
      <c r="E1888" s="73" t="s">
        <v>279</v>
      </c>
      <c r="F1888" s="73" t="s">
        <v>280</v>
      </c>
      <c r="G1888" s="73" t="s">
        <v>35</v>
      </c>
      <c r="H1888" t="s">
        <v>36</v>
      </c>
      <c r="I1888">
        <v>1599</v>
      </c>
      <c r="J1888" s="43">
        <v>5260</v>
      </c>
      <c r="K1888" s="16">
        <v>0.37</v>
      </c>
      <c r="L1888" s="16">
        <f t="shared" si="271"/>
        <v>52.234359483614696</v>
      </c>
      <c r="M1888" s="16">
        <f t="shared" si="272"/>
        <v>1.4216216216216215</v>
      </c>
      <c r="N1888" s="44">
        <f t="shared" si="273"/>
        <v>591.63</v>
      </c>
      <c r="O1888" s="44">
        <f t="shared" si="274"/>
        <v>5851.63</v>
      </c>
      <c r="P1888" s="45">
        <f t="shared" si="276"/>
        <v>58.109533267130089</v>
      </c>
      <c r="Q1888" s="45">
        <f t="shared" si="275"/>
        <v>1.5815216216216217</v>
      </c>
      <c r="S1888" s="51">
        <f t="shared" si="277"/>
        <v>4.1467330172425987</v>
      </c>
    </row>
    <row r="1889" spans="1:20" x14ac:dyDescent="0.25">
      <c r="A1889" s="72">
        <f t="shared" si="270"/>
        <v>41835</v>
      </c>
      <c r="B1889" s="73" t="s">
        <v>67</v>
      </c>
      <c r="C1889" s="73" t="s">
        <v>250</v>
      </c>
      <c r="D1889" s="73" t="s">
        <v>251</v>
      </c>
      <c r="E1889" s="73" t="s">
        <v>279</v>
      </c>
      <c r="F1889" s="73" t="s">
        <v>280</v>
      </c>
      <c r="G1889" s="73" t="s">
        <v>35</v>
      </c>
      <c r="H1889" t="s">
        <v>37</v>
      </c>
      <c r="I1889">
        <v>1851</v>
      </c>
      <c r="J1889" s="43">
        <v>5000</v>
      </c>
      <c r="K1889" s="16">
        <v>0.37</v>
      </c>
      <c r="L1889" s="16">
        <f t="shared" si="271"/>
        <v>49.652432969215489</v>
      </c>
      <c r="M1889" s="16">
        <f t="shared" si="272"/>
        <v>1.2612612612612613</v>
      </c>
      <c r="N1889" s="44">
        <f t="shared" si="273"/>
        <v>684.87</v>
      </c>
      <c r="O1889" s="44">
        <f t="shared" si="274"/>
        <v>5684.87</v>
      </c>
      <c r="P1889" s="45">
        <f t="shared" si="276"/>
        <v>56.453525322740809</v>
      </c>
      <c r="Q1889" s="45">
        <f t="shared" si="275"/>
        <v>1.4340212612612613</v>
      </c>
      <c r="S1889" s="51">
        <f t="shared" si="277"/>
        <v>4.3507071597052027</v>
      </c>
    </row>
    <row r="1890" spans="1:20" x14ac:dyDescent="0.25">
      <c r="A1890" s="72">
        <f t="shared" si="270"/>
        <v>41835</v>
      </c>
      <c r="B1890" s="73" t="s">
        <v>67</v>
      </c>
      <c r="C1890" s="73" t="s">
        <v>238</v>
      </c>
      <c r="D1890" s="73" t="s">
        <v>239</v>
      </c>
      <c r="E1890" s="73" t="s">
        <v>283</v>
      </c>
      <c r="F1890" s="73" t="s">
        <v>284</v>
      </c>
      <c r="G1890" s="73" t="s">
        <v>35</v>
      </c>
      <c r="H1890" t="s">
        <v>37</v>
      </c>
      <c r="I1890">
        <v>1695</v>
      </c>
      <c r="J1890" s="43">
        <v>4960</v>
      </c>
      <c r="K1890" s="16">
        <v>0.37</v>
      </c>
      <c r="L1890" s="16">
        <f t="shared" si="271"/>
        <v>49.255213505461768</v>
      </c>
      <c r="M1890" s="16">
        <f t="shared" si="272"/>
        <v>1.2511711711711713</v>
      </c>
      <c r="N1890" s="44">
        <f t="shared" si="273"/>
        <v>627.15</v>
      </c>
      <c r="O1890" s="44">
        <f t="shared" si="274"/>
        <v>5587.15</v>
      </c>
      <c r="P1890" s="45">
        <f t="shared" si="276"/>
        <v>55.483118172790462</v>
      </c>
      <c r="Q1890" s="45">
        <f t="shared" si="275"/>
        <v>1.4093711711711712</v>
      </c>
      <c r="S1890" s="51">
        <f t="shared" si="277"/>
        <v>4.3693083640778951</v>
      </c>
    </row>
    <row r="1891" spans="1:20" x14ac:dyDescent="0.25">
      <c r="A1891" s="72">
        <f t="shared" si="270"/>
        <v>41835</v>
      </c>
      <c r="B1891" s="73" t="s">
        <v>67</v>
      </c>
      <c r="C1891" s="73" t="s">
        <v>242</v>
      </c>
      <c r="D1891" s="73" t="s">
        <v>243</v>
      </c>
      <c r="E1891" s="73" t="s">
        <v>265</v>
      </c>
      <c r="F1891" s="73" t="s">
        <v>266</v>
      </c>
      <c r="G1891" s="73" t="s">
        <v>35</v>
      </c>
      <c r="H1891" t="s">
        <v>36</v>
      </c>
      <c r="I1891">
        <v>1006</v>
      </c>
      <c r="J1891" s="43">
        <v>3011</v>
      </c>
      <c r="K1891" s="16">
        <v>0.37</v>
      </c>
      <c r="L1891" s="16">
        <f t="shared" si="271"/>
        <v>29.900695134061568</v>
      </c>
      <c r="M1891" s="16">
        <f t="shared" si="272"/>
        <v>0.75953153153153152</v>
      </c>
      <c r="N1891" s="44">
        <f t="shared" si="273"/>
        <v>372.21999999999997</v>
      </c>
      <c r="O1891" s="44">
        <f t="shared" si="274"/>
        <v>3383.22</v>
      </c>
      <c r="P1891" s="45">
        <f t="shared" si="276"/>
        <v>33.597020854021842</v>
      </c>
      <c r="Q1891" s="45">
        <f t="shared" si="275"/>
        <v>0.8534248648648648</v>
      </c>
      <c r="S1891" s="51">
        <f t="shared" si="277"/>
        <v>2.7971900484935475</v>
      </c>
    </row>
    <row r="1892" spans="1:20" x14ac:dyDescent="0.25">
      <c r="A1892" s="72">
        <f t="shared" si="270"/>
        <v>41835</v>
      </c>
      <c r="B1892" s="73" t="s">
        <v>67</v>
      </c>
      <c r="C1892" s="73" t="s">
        <v>254</v>
      </c>
      <c r="D1892" s="73" t="s">
        <v>255</v>
      </c>
      <c r="E1892" s="73" t="s">
        <v>267</v>
      </c>
      <c r="F1892" s="73" t="s">
        <v>241</v>
      </c>
      <c r="G1892" s="73" t="s">
        <v>35</v>
      </c>
      <c r="H1892" t="s">
        <v>37</v>
      </c>
      <c r="I1892">
        <v>988</v>
      </c>
      <c r="J1892" s="43">
        <v>3510</v>
      </c>
      <c r="K1892" s="16">
        <v>0.37</v>
      </c>
      <c r="L1892" s="16">
        <f t="shared" si="271"/>
        <v>34.856007944389276</v>
      </c>
      <c r="M1892" s="16">
        <f t="shared" si="272"/>
        <v>0.88540540540540547</v>
      </c>
      <c r="N1892" s="44">
        <f t="shared" si="273"/>
        <v>365.56</v>
      </c>
      <c r="O1892" s="44">
        <f t="shared" si="274"/>
        <v>3875.56</v>
      </c>
      <c r="P1892" s="45">
        <f t="shared" si="276"/>
        <v>38.486196623634555</v>
      </c>
      <c r="Q1892" s="45">
        <f t="shared" si="275"/>
        <v>0.97761873873873872</v>
      </c>
      <c r="S1892" s="51">
        <f t="shared" si="277"/>
        <v>6.0112697631161449</v>
      </c>
    </row>
    <row r="1893" spans="1:20" x14ac:dyDescent="0.25">
      <c r="A1893" s="72">
        <f t="shared" si="270"/>
        <v>41835</v>
      </c>
      <c r="B1893" s="73" t="s">
        <v>67</v>
      </c>
      <c r="C1893" s="73" t="s">
        <v>246</v>
      </c>
      <c r="D1893" s="73" t="s">
        <v>247</v>
      </c>
      <c r="E1893" s="73" t="s">
        <v>240</v>
      </c>
      <c r="F1893" s="73" t="s">
        <v>241</v>
      </c>
      <c r="G1893" s="73" t="s">
        <v>35</v>
      </c>
      <c r="H1893" t="s">
        <v>36</v>
      </c>
      <c r="I1893">
        <v>787</v>
      </c>
      <c r="J1893" s="43">
        <v>3590</v>
      </c>
      <c r="K1893" s="16">
        <v>0.37</v>
      </c>
      <c r="L1893" s="16">
        <f t="shared" si="271"/>
        <v>35.650446871896719</v>
      </c>
      <c r="M1893" s="16">
        <f t="shared" si="272"/>
        <v>0.90558558558558555</v>
      </c>
      <c r="N1893" s="44">
        <f t="shared" si="273"/>
        <v>291.19</v>
      </c>
      <c r="O1893" s="44">
        <f t="shared" si="274"/>
        <v>3881.19</v>
      </c>
      <c r="P1893" s="45">
        <f t="shared" si="276"/>
        <v>38.542105263157893</v>
      </c>
      <c r="Q1893" s="45">
        <f t="shared" si="275"/>
        <v>0.97903891891891892</v>
      </c>
      <c r="S1893" s="51">
        <f t="shared" si="277"/>
        <v>2.3164404795798843</v>
      </c>
    </row>
    <row r="1894" spans="1:20" x14ac:dyDescent="0.25">
      <c r="A1894" s="72">
        <f t="shared" si="270"/>
        <v>41835</v>
      </c>
      <c r="B1894" s="73" t="s">
        <v>67</v>
      </c>
      <c r="C1894" s="73" t="s">
        <v>250</v>
      </c>
      <c r="D1894" s="73" t="s">
        <v>251</v>
      </c>
      <c r="E1894" s="73" t="s">
        <v>283</v>
      </c>
      <c r="F1894" s="73" t="s">
        <v>284</v>
      </c>
      <c r="G1894" s="73" t="s">
        <v>35</v>
      </c>
      <c r="H1894" t="s">
        <v>37</v>
      </c>
      <c r="I1894">
        <v>1836</v>
      </c>
      <c r="J1894" s="43">
        <v>5000</v>
      </c>
      <c r="K1894" s="16">
        <v>0.37</v>
      </c>
      <c r="L1894" s="16">
        <f t="shared" si="271"/>
        <v>49.652432969215489</v>
      </c>
      <c r="M1894" s="16">
        <f t="shared" si="272"/>
        <v>1.2612612612612613</v>
      </c>
      <c r="N1894" s="44">
        <f t="shared" si="273"/>
        <v>679.31999999999994</v>
      </c>
      <c r="O1894" s="44">
        <f t="shared" si="274"/>
        <v>5679.32</v>
      </c>
      <c r="P1894" s="45">
        <f t="shared" si="276"/>
        <v>56.398411122144978</v>
      </c>
      <c r="Q1894" s="45">
        <f t="shared" si="275"/>
        <v>1.4326212612612612</v>
      </c>
      <c r="S1894" s="51">
        <f t="shared" si="277"/>
        <v>4.3493918347848437</v>
      </c>
    </row>
    <row r="1895" spans="1:20" x14ac:dyDescent="0.25">
      <c r="A1895" s="72">
        <f t="shared" si="270"/>
        <v>41835</v>
      </c>
      <c r="B1895" s="73" t="s">
        <v>67</v>
      </c>
      <c r="C1895" s="73" t="s">
        <v>256</v>
      </c>
      <c r="D1895" s="73" t="s">
        <v>247</v>
      </c>
      <c r="E1895" s="73" t="s">
        <v>285</v>
      </c>
      <c r="F1895" s="73" t="s">
        <v>264</v>
      </c>
      <c r="G1895" s="73" t="s">
        <v>35</v>
      </c>
      <c r="H1895" t="s">
        <v>37</v>
      </c>
      <c r="I1895">
        <v>1899</v>
      </c>
      <c r="J1895" s="43">
        <v>4400</v>
      </c>
      <c r="K1895" s="16">
        <v>0.37</v>
      </c>
      <c r="L1895" s="16">
        <f t="shared" si="271"/>
        <v>43.694141012909633</v>
      </c>
      <c r="M1895" s="16">
        <f t="shared" si="272"/>
        <v>1.1099099099099099</v>
      </c>
      <c r="N1895" s="44">
        <f t="shared" si="273"/>
        <v>702.63</v>
      </c>
      <c r="O1895" s="44">
        <f t="shared" si="274"/>
        <v>5102.63</v>
      </c>
      <c r="P1895" s="45">
        <f t="shared" si="276"/>
        <v>50.671598808341606</v>
      </c>
      <c r="Q1895" s="45">
        <f t="shared" si="275"/>
        <v>1.28714990990991</v>
      </c>
      <c r="S1895" s="51">
        <f t="shared" si="277"/>
        <v>4.8920271756447198</v>
      </c>
    </row>
    <row r="1896" spans="1:20" x14ac:dyDescent="0.25">
      <c r="A1896" s="72">
        <f t="shared" si="270"/>
        <v>41835</v>
      </c>
      <c r="B1896" s="73" t="s">
        <v>18</v>
      </c>
      <c r="C1896" s="73" t="s">
        <v>238</v>
      </c>
      <c r="D1896" s="73" t="s">
        <v>239</v>
      </c>
      <c r="E1896" s="73" t="s">
        <v>283</v>
      </c>
      <c r="F1896" s="73" t="s">
        <v>284</v>
      </c>
      <c r="G1896" s="73" t="s">
        <v>35</v>
      </c>
      <c r="H1896" t="s">
        <v>37</v>
      </c>
      <c r="I1896">
        <v>1695</v>
      </c>
      <c r="J1896" s="43">
        <v>5520</v>
      </c>
      <c r="K1896" s="16">
        <v>0.37</v>
      </c>
      <c r="L1896" s="16">
        <f t="shared" si="271"/>
        <v>54.816285998013903</v>
      </c>
      <c r="M1896" s="16">
        <f t="shared" si="272"/>
        <v>1.491891891891892</v>
      </c>
      <c r="N1896" s="44">
        <f t="shared" si="273"/>
        <v>627.15</v>
      </c>
      <c r="O1896" s="44">
        <f t="shared" si="274"/>
        <v>6147.15</v>
      </c>
      <c r="P1896" s="45">
        <f t="shared" si="276"/>
        <v>61.044190665342597</v>
      </c>
      <c r="Q1896" s="45">
        <f t="shared" si="275"/>
        <v>1.6613918918918917</v>
      </c>
      <c r="S1896" s="51">
        <f t="shared" si="277"/>
        <v>3.9555236122267745</v>
      </c>
    </row>
    <row r="1897" spans="1:20" x14ac:dyDescent="0.25">
      <c r="A1897" s="72">
        <f t="shared" ref="A1897:A1960" si="278">IF(B1897&lt;&gt;"", DATE(2010, ROUNDUP((ROW(A1897)-1)*(1/38), 0)+5, 15), "")</f>
        <v>41835</v>
      </c>
      <c r="B1897" s="73" t="s">
        <v>18</v>
      </c>
      <c r="C1897" s="73" t="s">
        <v>250</v>
      </c>
      <c r="D1897" s="73" t="s">
        <v>251</v>
      </c>
      <c r="E1897" s="73" t="s">
        <v>279</v>
      </c>
      <c r="F1897" s="73" t="s">
        <v>280</v>
      </c>
      <c r="G1897" s="73" t="s">
        <v>35</v>
      </c>
      <c r="H1897" t="s">
        <v>37</v>
      </c>
      <c r="I1897">
        <v>1851</v>
      </c>
      <c r="J1897" s="43">
        <v>5530</v>
      </c>
      <c r="K1897" s="16">
        <v>0.37</v>
      </c>
      <c r="L1897" s="16">
        <f t="shared" si="271"/>
        <v>54.915590863952332</v>
      </c>
      <c r="M1897" s="16">
        <f t="shared" si="272"/>
        <v>1.4945945945945946</v>
      </c>
      <c r="N1897" s="44">
        <f t="shared" si="273"/>
        <v>684.87</v>
      </c>
      <c r="O1897" s="44">
        <f t="shared" si="274"/>
        <v>6214.87</v>
      </c>
      <c r="P1897" s="45">
        <f t="shared" si="276"/>
        <v>61.716683217477652</v>
      </c>
      <c r="Q1897" s="45">
        <f t="shared" si="275"/>
        <v>1.6796945945945945</v>
      </c>
      <c r="S1897" s="51">
        <f t="shared" si="277"/>
        <v>3.9649706834396836</v>
      </c>
    </row>
    <row r="1898" spans="1:20" x14ac:dyDescent="0.25">
      <c r="A1898" s="72">
        <f t="shared" si="278"/>
        <v>41835</v>
      </c>
      <c r="B1898" s="73" t="s">
        <v>18</v>
      </c>
      <c r="C1898" s="73" t="s">
        <v>257</v>
      </c>
      <c r="D1898" s="73" t="s">
        <v>237</v>
      </c>
      <c r="E1898" s="73" t="s">
        <v>283</v>
      </c>
      <c r="F1898" s="73" t="s">
        <v>284</v>
      </c>
      <c r="G1898" s="73" t="s">
        <v>35</v>
      </c>
      <c r="H1898" t="s">
        <v>37</v>
      </c>
      <c r="I1898">
        <v>1507</v>
      </c>
      <c r="J1898" s="43">
        <v>5430</v>
      </c>
      <c r="K1898" s="16">
        <v>0.37</v>
      </c>
      <c r="L1898" s="16">
        <f t="shared" si="271"/>
        <v>53.922542204568025</v>
      </c>
      <c r="M1898" s="16">
        <f t="shared" si="272"/>
        <v>1.4675675675675677</v>
      </c>
      <c r="N1898" s="44">
        <f t="shared" si="273"/>
        <v>557.59</v>
      </c>
      <c r="O1898" s="44">
        <f t="shared" si="274"/>
        <v>5987.59</v>
      </c>
      <c r="P1898" s="45">
        <f t="shared" si="276"/>
        <v>59.459682224428995</v>
      </c>
      <c r="Q1898" s="45">
        <f t="shared" si="275"/>
        <v>1.6182675675675675</v>
      </c>
      <c r="S1898" s="51">
        <f t="shared" si="277"/>
        <v>3.9972557295330446</v>
      </c>
    </row>
    <row r="1899" spans="1:20" x14ac:dyDescent="0.25">
      <c r="A1899" s="72">
        <f t="shared" si="278"/>
        <v>41835</v>
      </c>
      <c r="B1899" s="73" t="s">
        <v>18</v>
      </c>
      <c r="C1899" s="73" t="s">
        <v>256</v>
      </c>
      <c r="D1899" s="73" t="s">
        <v>247</v>
      </c>
      <c r="E1899" s="73" t="s">
        <v>265</v>
      </c>
      <c r="F1899" s="73" t="s">
        <v>266</v>
      </c>
      <c r="G1899" s="73" t="s">
        <v>35</v>
      </c>
      <c r="H1899" t="s">
        <v>36</v>
      </c>
      <c r="I1899">
        <v>1160</v>
      </c>
      <c r="J1899" s="43">
        <v>4175</v>
      </c>
      <c r="K1899" s="16">
        <v>0.37</v>
      </c>
      <c r="L1899" s="16">
        <f t="shared" si="271"/>
        <v>41.459781529294936</v>
      </c>
      <c r="M1899" s="16">
        <f t="shared" si="272"/>
        <v>1.1283783783783783</v>
      </c>
      <c r="N1899" s="44">
        <f t="shared" si="273"/>
        <v>429.2</v>
      </c>
      <c r="O1899" s="44">
        <f t="shared" si="274"/>
        <v>4604.2</v>
      </c>
      <c r="P1899" s="45">
        <f t="shared" si="276"/>
        <v>45.72194637537239</v>
      </c>
      <c r="Q1899" s="45">
        <f t="shared" si="275"/>
        <v>1.2443783783783784</v>
      </c>
      <c r="S1899" s="51">
        <f t="shared" si="277"/>
        <v>5.4171627438410086</v>
      </c>
    </row>
    <row r="1900" spans="1:20" x14ac:dyDescent="0.25">
      <c r="A1900" s="72">
        <f t="shared" si="278"/>
        <v>41835</v>
      </c>
      <c r="B1900" s="73" t="s">
        <v>18</v>
      </c>
      <c r="C1900" s="73" t="s">
        <v>244</v>
      </c>
      <c r="D1900" s="73" t="s">
        <v>245</v>
      </c>
      <c r="E1900" s="73" t="s">
        <v>277</v>
      </c>
      <c r="F1900" s="73" t="s">
        <v>278</v>
      </c>
      <c r="G1900" s="73" t="s">
        <v>35</v>
      </c>
      <c r="H1900" t="s">
        <v>38</v>
      </c>
      <c r="I1900">
        <v>615</v>
      </c>
      <c r="J1900" s="43">
        <v>2862</v>
      </c>
      <c r="K1900" s="16">
        <v>0.49</v>
      </c>
      <c r="L1900" s="16">
        <f t="shared" si="271"/>
        <v>28.421052631578945</v>
      </c>
      <c r="M1900" s="16">
        <f t="shared" si="272"/>
        <v>0.7735135135135135</v>
      </c>
      <c r="N1900" s="44">
        <f t="shared" si="273"/>
        <v>301.35000000000002</v>
      </c>
      <c r="O1900" s="44">
        <f t="shared" si="274"/>
        <v>3163.35</v>
      </c>
      <c r="P1900" s="45">
        <f t="shared" si="276"/>
        <v>31.413604766633565</v>
      </c>
      <c r="Q1900" s="45">
        <f t="shared" si="275"/>
        <v>0.85495945945945939</v>
      </c>
      <c r="S1900" s="51">
        <f t="shared" si="277"/>
        <v>4.0900939438311301</v>
      </c>
    </row>
    <row r="1901" spans="1:20" x14ac:dyDescent="0.25">
      <c r="A1901" s="74">
        <f t="shared" si="278"/>
        <v>41835</v>
      </c>
      <c r="B1901" s="75" t="s">
        <v>18</v>
      </c>
      <c r="C1901" s="75" t="s">
        <v>258</v>
      </c>
      <c r="D1901" s="75" t="s">
        <v>255</v>
      </c>
      <c r="E1901" s="75" t="s">
        <v>279</v>
      </c>
      <c r="F1901" s="75" t="s">
        <v>280</v>
      </c>
      <c r="G1901" s="75" t="s">
        <v>35</v>
      </c>
      <c r="H1901" s="76" t="s">
        <v>36</v>
      </c>
      <c r="I1901" s="76">
        <v>1637</v>
      </c>
      <c r="J1901" s="46">
        <v>5110</v>
      </c>
      <c r="K1901" s="78">
        <v>0.37</v>
      </c>
      <c r="L1901" s="78">
        <f t="shared" si="271"/>
        <v>50.744786494538232</v>
      </c>
      <c r="M1901" s="78">
        <f t="shared" si="272"/>
        <v>1.3810810810810812</v>
      </c>
      <c r="N1901" s="47">
        <f t="shared" si="273"/>
        <v>605.68999999999994</v>
      </c>
      <c r="O1901" s="47">
        <f t="shared" si="274"/>
        <v>5715.69</v>
      </c>
      <c r="P1901" s="48">
        <f t="shared" si="276"/>
        <v>56.759582919563051</v>
      </c>
      <c r="Q1901" s="48">
        <f t="shared" si="275"/>
        <v>1.5447810810810809</v>
      </c>
      <c r="R1901" s="76"/>
      <c r="S1901" s="53">
        <f t="shared" si="277"/>
        <v>2.9980249832411987</v>
      </c>
      <c r="T1901" s="76"/>
    </row>
    <row r="1902" spans="1:20" x14ac:dyDescent="0.25">
      <c r="A1902" s="72">
        <f t="shared" si="278"/>
        <v>41866</v>
      </c>
      <c r="B1902" s="73" t="s">
        <v>0</v>
      </c>
      <c r="C1902" s="73" t="s">
        <v>359</v>
      </c>
      <c r="D1902" s="73" t="s">
        <v>235</v>
      </c>
      <c r="E1902" s="73" t="s">
        <v>260</v>
      </c>
      <c r="F1902" s="73" t="s">
        <v>261</v>
      </c>
      <c r="G1902" s="73" t="s">
        <v>34</v>
      </c>
      <c r="H1902" t="s">
        <v>36</v>
      </c>
      <c r="I1902">
        <v>506</v>
      </c>
      <c r="J1902" s="43">
        <v>3387</v>
      </c>
      <c r="K1902" s="16">
        <v>0.37</v>
      </c>
      <c r="L1902" s="16">
        <f t="shared" si="271"/>
        <v>33.63455809334657</v>
      </c>
      <c r="M1902" s="16">
        <f t="shared" si="272"/>
        <v>0.91540540540540538</v>
      </c>
      <c r="N1902" s="44">
        <f t="shared" si="273"/>
        <v>187.22</v>
      </c>
      <c r="O1902" s="44">
        <f t="shared" si="274"/>
        <v>3574.22</v>
      </c>
      <c r="P1902" s="45">
        <f t="shared" ref="P1902:P1939" si="279">O1902/100.7</f>
        <v>35.493743793445873</v>
      </c>
      <c r="Q1902" s="45">
        <f t="shared" si="275"/>
        <v>0.96600540540540536</v>
      </c>
      <c r="R1902" s="17"/>
      <c r="S1902" s="51">
        <f t="shared" ref="S1902:S1939" si="280">((O1902/O1446)-1)*100</f>
        <v>6.1197707906534893</v>
      </c>
    </row>
    <row r="1903" spans="1:20" x14ac:dyDescent="0.25">
      <c r="A1903" s="72">
        <f t="shared" si="278"/>
        <v>41866</v>
      </c>
      <c r="B1903" s="73" t="s">
        <v>0</v>
      </c>
      <c r="C1903" s="73" t="s">
        <v>236</v>
      </c>
      <c r="D1903" s="73" t="s">
        <v>237</v>
      </c>
      <c r="E1903" s="73" t="s">
        <v>262</v>
      </c>
      <c r="F1903" s="73" t="s">
        <v>251</v>
      </c>
      <c r="G1903" s="73" t="s">
        <v>34</v>
      </c>
      <c r="H1903" t="s">
        <v>37</v>
      </c>
      <c r="I1903">
        <v>298</v>
      </c>
      <c r="J1903" s="43">
        <v>3596</v>
      </c>
      <c r="K1903" s="16">
        <v>0.36</v>
      </c>
      <c r="L1903" s="16">
        <f t="shared" si="271"/>
        <v>35.710029791459782</v>
      </c>
      <c r="M1903" s="16">
        <f t="shared" si="272"/>
        <v>0.97189189189189185</v>
      </c>
      <c r="N1903" s="44">
        <f t="shared" si="273"/>
        <v>107.28</v>
      </c>
      <c r="O1903" s="44">
        <f t="shared" si="274"/>
        <v>3703.28</v>
      </c>
      <c r="P1903" s="45">
        <f t="shared" si="279"/>
        <v>36.775372393247267</v>
      </c>
      <c r="Q1903" s="45">
        <f t="shared" si="275"/>
        <v>1.0008864864864866</v>
      </c>
      <c r="R1903" s="17"/>
      <c r="S1903" s="51">
        <f t="shared" si="280"/>
        <v>-2.7581715822199815</v>
      </c>
    </row>
    <row r="1904" spans="1:20" x14ac:dyDescent="0.25">
      <c r="A1904" s="72">
        <f t="shared" si="278"/>
        <v>41866</v>
      </c>
      <c r="B1904" s="73" t="s">
        <v>0</v>
      </c>
      <c r="C1904" s="73" t="s">
        <v>359</v>
      </c>
      <c r="D1904" s="73" t="s">
        <v>235</v>
      </c>
      <c r="E1904" s="73" t="s">
        <v>263</v>
      </c>
      <c r="F1904" s="73" t="s">
        <v>264</v>
      </c>
      <c r="G1904" s="73" t="s">
        <v>34</v>
      </c>
      <c r="H1904" t="s">
        <v>37</v>
      </c>
      <c r="I1904">
        <v>1530</v>
      </c>
      <c r="J1904" s="43">
        <v>6244</v>
      </c>
      <c r="K1904" s="16">
        <v>0.36</v>
      </c>
      <c r="L1904" s="16">
        <f t="shared" si="271"/>
        <v>62.005958291956304</v>
      </c>
      <c r="M1904" s="16">
        <f t="shared" si="272"/>
        <v>1.6875675675675677</v>
      </c>
      <c r="N1904" s="44">
        <f t="shared" si="273"/>
        <v>550.79999999999995</v>
      </c>
      <c r="O1904" s="44">
        <f t="shared" si="274"/>
        <v>6794.8</v>
      </c>
      <c r="P1904" s="45">
        <f t="shared" si="279"/>
        <v>67.475670307845078</v>
      </c>
      <c r="Q1904" s="45">
        <f t="shared" si="275"/>
        <v>1.8364324324324324</v>
      </c>
      <c r="S1904" s="51">
        <f t="shared" si="280"/>
        <v>0.45238165636736216</v>
      </c>
    </row>
    <row r="1905" spans="1:19" x14ac:dyDescent="0.25">
      <c r="A1905" s="72">
        <f t="shared" si="278"/>
        <v>41866</v>
      </c>
      <c r="B1905" s="73" t="s">
        <v>0</v>
      </c>
      <c r="C1905" s="73" t="s">
        <v>359</v>
      </c>
      <c r="D1905" s="73" t="s">
        <v>235</v>
      </c>
      <c r="E1905" s="73" t="s">
        <v>265</v>
      </c>
      <c r="F1905" s="73" t="s">
        <v>266</v>
      </c>
      <c r="G1905" s="73" t="s">
        <v>34</v>
      </c>
      <c r="H1905" t="s">
        <v>36</v>
      </c>
      <c r="I1905">
        <v>890</v>
      </c>
      <c r="J1905" s="43">
        <v>4026</v>
      </c>
      <c r="K1905" s="16">
        <v>0.37</v>
      </c>
      <c r="L1905" s="16">
        <f t="shared" si="271"/>
        <v>39.98013902681231</v>
      </c>
      <c r="M1905" s="16">
        <f t="shared" si="272"/>
        <v>1.0881081081081081</v>
      </c>
      <c r="N1905" s="44">
        <f t="shared" si="273"/>
        <v>329.3</v>
      </c>
      <c r="O1905" s="44">
        <f t="shared" si="274"/>
        <v>4355.3</v>
      </c>
      <c r="P1905" s="45">
        <f t="shared" si="279"/>
        <v>43.250248262164845</v>
      </c>
      <c r="Q1905" s="45">
        <f t="shared" si="275"/>
        <v>1.1771081081081081</v>
      </c>
      <c r="S1905" s="51">
        <f t="shared" si="280"/>
        <v>5.7239956305376927</v>
      </c>
    </row>
    <row r="1906" spans="1:19" x14ac:dyDescent="0.25">
      <c r="A1906" s="72">
        <f t="shared" si="278"/>
        <v>41866</v>
      </c>
      <c r="B1906" s="73" t="s">
        <v>0</v>
      </c>
      <c r="C1906" s="73" t="s">
        <v>238</v>
      </c>
      <c r="D1906" s="73" t="s">
        <v>239</v>
      </c>
      <c r="E1906" s="73" t="s">
        <v>267</v>
      </c>
      <c r="F1906" s="73" t="s">
        <v>241</v>
      </c>
      <c r="G1906" s="73" t="s">
        <v>34</v>
      </c>
      <c r="H1906" t="s">
        <v>37</v>
      </c>
      <c r="I1906">
        <v>1256</v>
      </c>
      <c r="J1906" s="43">
        <v>5824</v>
      </c>
      <c r="K1906" s="16">
        <v>0.36</v>
      </c>
      <c r="L1906" s="16">
        <f t="shared" si="271"/>
        <v>57.835153922542204</v>
      </c>
      <c r="M1906" s="16">
        <f t="shared" si="272"/>
        <v>1.574054054054054</v>
      </c>
      <c r="N1906" s="44">
        <f t="shared" si="273"/>
        <v>452.15999999999997</v>
      </c>
      <c r="O1906" s="44">
        <f t="shared" si="274"/>
        <v>6276.16</v>
      </c>
      <c r="P1906" s="45">
        <f t="shared" si="279"/>
        <v>62.325322740814293</v>
      </c>
      <c r="Q1906" s="45">
        <f t="shared" si="275"/>
        <v>1.6962594594594593</v>
      </c>
      <c r="S1906" s="51">
        <f t="shared" si="280"/>
        <v>0.40185313163889624</v>
      </c>
    </row>
    <row r="1907" spans="1:19" x14ac:dyDescent="0.25">
      <c r="A1907" s="72">
        <f t="shared" si="278"/>
        <v>41866</v>
      </c>
      <c r="B1907" s="73" t="s">
        <v>0</v>
      </c>
      <c r="C1907" s="73" t="s">
        <v>358</v>
      </c>
      <c r="D1907" s="73" t="s">
        <v>235</v>
      </c>
      <c r="E1907" s="73" t="s">
        <v>267</v>
      </c>
      <c r="F1907" s="73" t="s">
        <v>241</v>
      </c>
      <c r="G1907" s="73" t="s">
        <v>34</v>
      </c>
      <c r="H1907" t="s">
        <v>36</v>
      </c>
      <c r="I1907">
        <v>975</v>
      </c>
      <c r="J1907" s="43">
        <v>4293</v>
      </c>
      <c r="K1907" s="16">
        <v>0.37</v>
      </c>
      <c r="L1907" s="16">
        <f t="shared" si="271"/>
        <v>42.631578947368418</v>
      </c>
      <c r="M1907" s="16">
        <f t="shared" si="272"/>
        <v>1.1602702702702703</v>
      </c>
      <c r="N1907" s="44">
        <f t="shared" si="273"/>
        <v>360.75</v>
      </c>
      <c r="O1907" s="44">
        <f t="shared" si="274"/>
        <v>4653.75</v>
      </c>
      <c r="P1907" s="45">
        <f t="shared" si="279"/>
        <v>46.214001986097315</v>
      </c>
      <c r="Q1907" s="45">
        <f t="shared" si="275"/>
        <v>1.2577702702702702</v>
      </c>
      <c r="S1907" s="51">
        <f t="shared" si="280"/>
        <v>5.3540098477559583</v>
      </c>
    </row>
    <row r="1908" spans="1:19" x14ac:dyDescent="0.25">
      <c r="A1908" s="72">
        <f t="shared" si="278"/>
        <v>41866</v>
      </c>
      <c r="B1908" s="73" t="s">
        <v>0</v>
      </c>
      <c r="C1908" s="73" t="s">
        <v>240</v>
      </c>
      <c r="D1908" s="73" t="s">
        <v>241</v>
      </c>
      <c r="E1908" s="73" t="s">
        <v>263</v>
      </c>
      <c r="F1908" s="73" t="s">
        <v>264</v>
      </c>
      <c r="G1908" s="73" t="s">
        <v>34</v>
      </c>
      <c r="H1908" t="s">
        <v>36</v>
      </c>
      <c r="I1908">
        <v>1357</v>
      </c>
      <c r="J1908" s="43">
        <v>4492</v>
      </c>
      <c r="K1908" s="16">
        <v>0.37</v>
      </c>
      <c r="L1908" s="16">
        <f t="shared" si="271"/>
        <v>44.607745779543194</v>
      </c>
      <c r="M1908" s="16">
        <f t="shared" si="272"/>
        <v>1.2140540540540541</v>
      </c>
      <c r="N1908" s="44">
        <f t="shared" si="273"/>
        <v>502.09</v>
      </c>
      <c r="O1908" s="44">
        <f t="shared" si="274"/>
        <v>4994.09</v>
      </c>
      <c r="P1908" s="45">
        <f t="shared" si="279"/>
        <v>49.593743793445881</v>
      </c>
      <c r="Q1908" s="45">
        <f t="shared" si="275"/>
        <v>1.349754054054054</v>
      </c>
      <c r="S1908" s="51">
        <f t="shared" si="280"/>
        <v>5.1398435773008178</v>
      </c>
    </row>
    <row r="1909" spans="1:19" x14ac:dyDescent="0.25">
      <c r="A1909" s="72">
        <f t="shared" si="278"/>
        <v>41866</v>
      </c>
      <c r="B1909" s="73" t="s">
        <v>67</v>
      </c>
      <c r="C1909" s="73" t="s">
        <v>242</v>
      </c>
      <c r="D1909" s="73" t="s">
        <v>243</v>
      </c>
      <c r="E1909" s="73" t="s">
        <v>265</v>
      </c>
      <c r="F1909" s="73" t="s">
        <v>266</v>
      </c>
      <c r="G1909" s="73" t="s">
        <v>34</v>
      </c>
      <c r="H1909" t="s">
        <v>36</v>
      </c>
      <c r="I1909">
        <v>1006</v>
      </c>
      <c r="J1909" s="43">
        <v>3192</v>
      </c>
      <c r="K1909" s="16">
        <v>0.37</v>
      </c>
      <c r="L1909" s="16">
        <f t="shared" si="271"/>
        <v>31.69811320754717</v>
      </c>
      <c r="M1909" s="16">
        <f t="shared" si="272"/>
        <v>0.80518918918918925</v>
      </c>
      <c r="N1909" s="44">
        <f t="shared" si="273"/>
        <v>372.21999999999997</v>
      </c>
      <c r="O1909" s="44">
        <f t="shared" si="274"/>
        <v>3564.22</v>
      </c>
      <c r="P1909" s="45">
        <f t="shared" si="279"/>
        <v>35.394438927507444</v>
      </c>
      <c r="Q1909" s="45">
        <f t="shared" si="275"/>
        <v>0.89908252252252252</v>
      </c>
      <c r="S1909" s="51">
        <f t="shared" si="280"/>
        <v>2.949654833771409</v>
      </c>
    </row>
    <row r="1910" spans="1:19" x14ac:dyDescent="0.25">
      <c r="A1910" s="72">
        <f t="shared" si="278"/>
        <v>41866</v>
      </c>
      <c r="B1910" s="73" t="s">
        <v>67</v>
      </c>
      <c r="C1910" s="73" t="s">
        <v>244</v>
      </c>
      <c r="D1910" s="73" t="s">
        <v>245</v>
      </c>
      <c r="E1910" s="73" t="s">
        <v>268</v>
      </c>
      <c r="F1910" s="73" t="s">
        <v>269</v>
      </c>
      <c r="G1910" s="73" t="s">
        <v>34</v>
      </c>
      <c r="H1910" t="s">
        <v>38</v>
      </c>
      <c r="I1910">
        <v>866</v>
      </c>
      <c r="J1910" s="43">
        <v>4686</v>
      </c>
      <c r="K1910" s="16">
        <v>0.48</v>
      </c>
      <c r="L1910" s="16">
        <f t="shared" si="271"/>
        <v>46.53426017874876</v>
      </c>
      <c r="M1910" s="16">
        <f t="shared" si="272"/>
        <v>1.1820540540540541</v>
      </c>
      <c r="N1910" s="44">
        <f t="shared" si="273"/>
        <v>415.68</v>
      </c>
      <c r="O1910" s="44">
        <f t="shared" si="274"/>
        <v>5101.68</v>
      </c>
      <c r="P1910" s="45">
        <f t="shared" si="279"/>
        <v>50.662164846077459</v>
      </c>
      <c r="Q1910" s="45">
        <f t="shared" si="275"/>
        <v>1.2869102702702704</v>
      </c>
      <c r="S1910" s="51">
        <f t="shared" si="280"/>
        <v>3.7977464995055943</v>
      </c>
    </row>
    <row r="1911" spans="1:19" x14ac:dyDescent="0.25">
      <c r="A1911" s="72">
        <f t="shared" si="278"/>
        <v>41866</v>
      </c>
      <c r="B1911" s="73" t="s">
        <v>67</v>
      </c>
      <c r="C1911" s="73" t="s">
        <v>246</v>
      </c>
      <c r="D1911" s="73" t="s">
        <v>247</v>
      </c>
      <c r="E1911" s="73" t="s">
        <v>270</v>
      </c>
      <c r="F1911" s="73" t="s">
        <v>247</v>
      </c>
      <c r="G1911" s="73" t="s">
        <v>34</v>
      </c>
      <c r="H1911" t="s">
        <v>36</v>
      </c>
      <c r="I1911">
        <v>213</v>
      </c>
      <c r="J1911" s="43">
        <v>2078</v>
      </c>
      <c r="K1911" s="16">
        <v>0.37</v>
      </c>
      <c r="L1911" s="16">
        <f t="shared" si="271"/>
        <v>20.635551142005959</v>
      </c>
      <c r="M1911" s="16">
        <f t="shared" si="272"/>
        <v>0.5241801801801802</v>
      </c>
      <c r="N1911" s="44">
        <f t="shared" si="273"/>
        <v>78.81</v>
      </c>
      <c r="O1911" s="44">
        <f t="shared" si="274"/>
        <v>2156.81</v>
      </c>
      <c r="P1911" s="45">
        <f t="shared" si="279"/>
        <v>21.418172790466731</v>
      </c>
      <c r="Q1911" s="45">
        <f t="shared" si="275"/>
        <v>0.54406018018018021</v>
      </c>
      <c r="S1911" s="51">
        <f t="shared" si="280"/>
        <v>3.6653769435966321</v>
      </c>
    </row>
    <row r="1912" spans="1:19" x14ac:dyDescent="0.25">
      <c r="A1912" s="72">
        <f t="shared" si="278"/>
        <v>41866</v>
      </c>
      <c r="B1912" s="73" t="s">
        <v>67</v>
      </c>
      <c r="C1912" s="73" t="s">
        <v>248</v>
      </c>
      <c r="D1912" s="73" t="s">
        <v>249</v>
      </c>
      <c r="E1912" s="73" t="s">
        <v>271</v>
      </c>
      <c r="F1912" s="73" t="s">
        <v>272</v>
      </c>
      <c r="G1912" s="73" t="s">
        <v>34</v>
      </c>
      <c r="H1912" t="s">
        <v>38</v>
      </c>
      <c r="I1912">
        <v>650</v>
      </c>
      <c r="J1912" s="43">
        <v>4061</v>
      </c>
      <c r="K1912" s="16">
        <v>0.48</v>
      </c>
      <c r="L1912" s="16">
        <f t="shared" si="271"/>
        <v>40.327706057596821</v>
      </c>
      <c r="M1912" s="16">
        <f t="shared" si="272"/>
        <v>1.0243963963963965</v>
      </c>
      <c r="N1912" s="44">
        <f t="shared" si="273"/>
        <v>312</v>
      </c>
      <c r="O1912" s="44">
        <f t="shared" si="274"/>
        <v>4373</v>
      </c>
      <c r="P1912" s="45">
        <f t="shared" si="279"/>
        <v>43.426017874875868</v>
      </c>
      <c r="Q1912" s="45">
        <f t="shared" si="275"/>
        <v>1.1030990990990992</v>
      </c>
      <c r="S1912" s="51">
        <f t="shared" si="280"/>
        <v>3.4907111584427941</v>
      </c>
    </row>
    <row r="1913" spans="1:19" x14ac:dyDescent="0.25">
      <c r="A1913" s="72">
        <f t="shared" si="278"/>
        <v>41866</v>
      </c>
      <c r="B1913" s="73" t="s">
        <v>67</v>
      </c>
      <c r="C1913" s="73" t="s">
        <v>248</v>
      </c>
      <c r="D1913" s="73" t="s">
        <v>249</v>
      </c>
      <c r="E1913" s="73" t="s">
        <v>273</v>
      </c>
      <c r="F1913" s="73" t="s">
        <v>274</v>
      </c>
      <c r="G1913" s="73" t="s">
        <v>34</v>
      </c>
      <c r="H1913" t="s">
        <v>38</v>
      </c>
      <c r="I1913">
        <v>417</v>
      </c>
      <c r="J1913" s="43">
        <v>3469</v>
      </c>
      <c r="K1913" s="16">
        <v>0.48</v>
      </c>
      <c r="L1913" s="16">
        <f t="shared" si="271"/>
        <v>34.44885799404171</v>
      </c>
      <c r="M1913" s="16">
        <f t="shared" si="272"/>
        <v>0.87506306306306303</v>
      </c>
      <c r="N1913" s="44">
        <f t="shared" si="273"/>
        <v>200.16</v>
      </c>
      <c r="O1913" s="44">
        <f t="shared" si="274"/>
        <v>3669.16</v>
      </c>
      <c r="P1913" s="45">
        <f t="shared" si="279"/>
        <v>36.436544190665337</v>
      </c>
      <c r="Q1913" s="45">
        <f t="shared" si="275"/>
        <v>0.92555387387387389</v>
      </c>
      <c r="S1913" s="51">
        <f t="shared" si="280"/>
        <v>3.3569108645376433</v>
      </c>
    </row>
    <row r="1914" spans="1:19" x14ac:dyDescent="0.25">
      <c r="A1914" s="72">
        <f t="shared" si="278"/>
        <v>41866</v>
      </c>
      <c r="B1914" s="73" t="s">
        <v>67</v>
      </c>
      <c r="C1914" s="73" t="s">
        <v>246</v>
      </c>
      <c r="D1914" s="73" t="s">
        <v>247</v>
      </c>
      <c r="E1914" s="73" t="s">
        <v>275</v>
      </c>
      <c r="F1914" s="73" t="s">
        <v>276</v>
      </c>
      <c r="G1914" s="73" t="s">
        <v>34</v>
      </c>
      <c r="H1914" t="s">
        <v>36</v>
      </c>
      <c r="I1914">
        <v>626</v>
      </c>
      <c r="J1914" s="43">
        <v>3218</v>
      </c>
      <c r="K1914" s="16">
        <v>0.37</v>
      </c>
      <c r="L1914" s="16">
        <f t="shared" si="271"/>
        <v>31.95630585898709</v>
      </c>
      <c r="M1914" s="16">
        <f t="shared" si="272"/>
        <v>0.81174774774774772</v>
      </c>
      <c r="N1914" s="44">
        <f t="shared" si="273"/>
        <v>231.62</v>
      </c>
      <c r="O1914" s="44">
        <f t="shared" si="274"/>
        <v>3449.62</v>
      </c>
      <c r="P1914" s="45">
        <f t="shared" si="279"/>
        <v>34.256405163853024</v>
      </c>
      <c r="Q1914" s="45">
        <f t="shared" si="275"/>
        <v>0.87017441441441445</v>
      </c>
      <c r="S1914" s="51">
        <f t="shared" si="280"/>
        <v>2.5116638435707772</v>
      </c>
    </row>
    <row r="1915" spans="1:19" x14ac:dyDescent="0.25">
      <c r="A1915" s="72">
        <f t="shared" si="278"/>
        <v>41866</v>
      </c>
      <c r="B1915" s="73" t="s">
        <v>67</v>
      </c>
      <c r="C1915" s="73" t="s">
        <v>246</v>
      </c>
      <c r="D1915" s="73" t="s">
        <v>247</v>
      </c>
      <c r="E1915" s="73" t="s">
        <v>263</v>
      </c>
      <c r="F1915" s="73" t="s">
        <v>264</v>
      </c>
      <c r="G1915" s="73" t="s">
        <v>34</v>
      </c>
      <c r="H1915" t="s">
        <v>36</v>
      </c>
      <c r="I1915">
        <v>1823</v>
      </c>
      <c r="J1915" s="43">
        <v>5215</v>
      </c>
      <c r="K1915" s="16">
        <v>0.37</v>
      </c>
      <c r="L1915" s="16">
        <f t="shared" si="271"/>
        <v>51.787487586891757</v>
      </c>
      <c r="M1915" s="16">
        <f t="shared" si="272"/>
        <v>1.3154954954954956</v>
      </c>
      <c r="N1915" s="44">
        <f t="shared" si="273"/>
        <v>674.51</v>
      </c>
      <c r="O1915" s="44">
        <f t="shared" si="274"/>
        <v>5889.51</v>
      </c>
      <c r="P1915" s="45">
        <f t="shared" si="279"/>
        <v>58.485700099304864</v>
      </c>
      <c r="Q1915" s="45">
        <f t="shared" si="275"/>
        <v>1.4856421621621623</v>
      </c>
      <c r="S1915" s="51">
        <f t="shared" si="280"/>
        <v>3.2694786123214747</v>
      </c>
    </row>
    <row r="1916" spans="1:19" x14ac:dyDescent="0.25">
      <c r="A1916" s="72">
        <f t="shared" si="278"/>
        <v>41866</v>
      </c>
      <c r="B1916" s="73" t="s">
        <v>18</v>
      </c>
      <c r="C1916" s="73" t="s">
        <v>250</v>
      </c>
      <c r="D1916" s="73" t="s">
        <v>251</v>
      </c>
      <c r="E1916" s="73" t="s">
        <v>265</v>
      </c>
      <c r="F1916" s="73" t="s">
        <v>266</v>
      </c>
      <c r="G1916" s="73" t="s">
        <v>34</v>
      </c>
      <c r="H1916" t="s">
        <v>39</v>
      </c>
      <c r="I1916">
        <v>1295</v>
      </c>
      <c r="J1916" s="43">
        <v>3514</v>
      </c>
      <c r="K1916" s="16">
        <v>0.3105</v>
      </c>
      <c r="L1916" s="16">
        <f t="shared" si="271"/>
        <v>34.895729890764649</v>
      </c>
      <c r="M1916" s="16">
        <f t="shared" si="272"/>
        <v>0.94972972972972969</v>
      </c>
      <c r="N1916" s="44">
        <f t="shared" si="273"/>
        <v>402.09750000000003</v>
      </c>
      <c r="O1916" s="44">
        <f t="shared" si="274"/>
        <v>3916.0974999999999</v>
      </c>
      <c r="P1916" s="45">
        <f t="shared" si="279"/>
        <v>38.888753723932467</v>
      </c>
      <c r="Q1916" s="45">
        <f t="shared" si="275"/>
        <v>1.0584047297297297</v>
      </c>
      <c r="S1916" s="51">
        <f t="shared" si="280"/>
        <v>3.4306779479716498</v>
      </c>
    </row>
    <row r="1917" spans="1:19" x14ac:dyDescent="0.25">
      <c r="A1917" s="72">
        <f t="shared" si="278"/>
        <v>41866</v>
      </c>
      <c r="B1917" s="73" t="s">
        <v>18</v>
      </c>
      <c r="C1917" s="73" t="s">
        <v>244</v>
      </c>
      <c r="D1917" s="73" t="s">
        <v>245</v>
      </c>
      <c r="E1917" s="73" t="s">
        <v>277</v>
      </c>
      <c r="F1917" s="73" t="s">
        <v>278</v>
      </c>
      <c r="G1917" s="73" t="s">
        <v>34</v>
      </c>
      <c r="H1917" t="s">
        <v>38</v>
      </c>
      <c r="I1917">
        <v>615</v>
      </c>
      <c r="J1917" s="43">
        <v>3687</v>
      </c>
      <c r="K1917" s="16">
        <v>0.48</v>
      </c>
      <c r="L1917" s="16">
        <f t="shared" si="271"/>
        <v>36.613704071499505</v>
      </c>
      <c r="M1917" s="16">
        <f t="shared" si="272"/>
        <v>0.99648648648648652</v>
      </c>
      <c r="N1917" s="44">
        <f t="shared" si="273"/>
        <v>295.2</v>
      </c>
      <c r="O1917" s="44">
        <f t="shared" si="274"/>
        <v>3982.2</v>
      </c>
      <c r="P1917" s="45">
        <f t="shared" si="279"/>
        <v>39.545183714001986</v>
      </c>
      <c r="Q1917" s="45">
        <f t="shared" si="275"/>
        <v>1.0762702702702702</v>
      </c>
      <c r="S1917" s="51">
        <f t="shared" si="280"/>
        <v>3.0576726491634343</v>
      </c>
    </row>
    <row r="1918" spans="1:19" x14ac:dyDescent="0.25">
      <c r="A1918" s="72">
        <f t="shared" si="278"/>
        <v>41866</v>
      </c>
      <c r="B1918" s="73" t="s">
        <v>18</v>
      </c>
      <c r="C1918" s="73" t="s">
        <v>248</v>
      </c>
      <c r="D1918" s="73" t="s">
        <v>249</v>
      </c>
      <c r="E1918" s="73" t="s">
        <v>268</v>
      </c>
      <c r="F1918" s="73" t="s">
        <v>269</v>
      </c>
      <c r="G1918" s="73" t="s">
        <v>34</v>
      </c>
      <c r="H1918" t="s">
        <v>38</v>
      </c>
      <c r="I1918">
        <v>872</v>
      </c>
      <c r="J1918" s="43">
        <v>4756</v>
      </c>
      <c r="K1918" s="16">
        <v>0.48</v>
      </c>
      <c r="L1918" s="16">
        <f t="shared" si="271"/>
        <v>47.229394240317774</v>
      </c>
      <c r="M1918" s="16">
        <f t="shared" si="272"/>
        <v>1.2854054054054054</v>
      </c>
      <c r="N1918" s="44">
        <f t="shared" si="273"/>
        <v>418.56</v>
      </c>
      <c r="O1918" s="44">
        <f t="shared" si="274"/>
        <v>5174.5600000000004</v>
      </c>
      <c r="P1918" s="45">
        <f t="shared" si="279"/>
        <v>51.385898709036745</v>
      </c>
      <c r="Q1918" s="45">
        <f t="shared" si="275"/>
        <v>1.3985297297297299</v>
      </c>
      <c r="S1918" s="51">
        <f t="shared" si="280"/>
        <v>3.7435042022198051</v>
      </c>
    </row>
    <row r="1919" spans="1:19" x14ac:dyDescent="0.25">
      <c r="A1919" s="72">
        <f t="shared" si="278"/>
        <v>41866</v>
      </c>
      <c r="B1919" s="73" t="s">
        <v>18</v>
      </c>
      <c r="C1919" s="73" t="s">
        <v>248</v>
      </c>
      <c r="D1919" s="73" t="s">
        <v>249</v>
      </c>
      <c r="E1919" s="73" t="s">
        <v>277</v>
      </c>
      <c r="F1919" s="73" t="s">
        <v>278</v>
      </c>
      <c r="G1919" s="73" t="s">
        <v>34</v>
      </c>
      <c r="H1919" t="s">
        <v>38</v>
      </c>
      <c r="I1919">
        <v>417</v>
      </c>
      <c r="J1919" s="43">
        <v>3379</v>
      </c>
      <c r="K1919" s="16">
        <v>0.48</v>
      </c>
      <c r="L1919" s="16">
        <f t="shared" si="271"/>
        <v>33.555114200595831</v>
      </c>
      <c r="M1919" s="16">
        <f t="shared" si="272"/>
        <v>0.91324324324324324</v>
      </c>
      <c r="N1919" s="44">
        <f t="shared" si="273"/>
        <v>200.16</v>
      </c>
      <c r="O1919" s="44">
        <f t="shared" si="274"/>
        <v>3579.16</v>
      </c>
      <c r="P1919" s="45">
        <f t="shared" si="279"/>
        <v>35.542800397219459</v>
      </c>
      <c r="Q1919" s="45">
        <f t="shared" si="275"/>
        <v>0.96734054054054053</v>
      </c>
      <c r="S1919" s="51">
        <f t="shared" si="280"/>
        <v>3.3546155201141126</v>
      </c>
    </row>
    <row r="1920" spans="1:19" x14ac:dyDescent="0.25">
      <c r="A1920" s="72">
        <f t="shared" si="278"/>
        <v>41866</v>
      </c>
      <c r="B1920" s="73" t="s">
        <v>18</v>
      </c>
      <c r="C1920" s="73" t="s">
        <v>242</v>
      </c>
      <c r="D1920" s="73" t="s">
        <v>243</v>
      </c>
      <c r="E1920" s="73" t="s">
        <v>265</v>
      </c>
      <c r="F1920" s="73" t="s">
        <v>266</v>
      </c>
      <c r="G1920" s="73" t="s">
        <v>34</v>
      </c>
      <c r="H1920" t="s">
        <v>36</v>
      </c>
      <c r="I1920">
        <v>1006</v>
      </c>
      <c r="J1920" s="43">
        <v>3748</v>
      </c>
      <c r="K1920" s="16">
        <v>0.37</v>
      </c>
      <c r="L1920" s="16">
        <f t="shared" si="271"/>
        <v>37.219463753723929</v>
      </c>
      <c r="M1920" s="16">
        <f t="shared" si="272"/>
        <v>1.0129729729729731</v>
      </c>
      <c r="N1920" s="44">
        <f t="shared" si="273"/>
        <v>372.21999999999997</v>
      </c>
      <c r="O1920" s="44">
        <f t="shared" si="274"/>
        <v>4120.22</v>
      </c>
      <c r="P1920" s="45">
        <f t="shared" si="279"/>
        <v>40.915789473684214</v>
      </c>
      <c r="Q1920" s="45">
        <f t="shared" si="275"/>
        <v>1.1135729729729731</v>
      </c>
      <c r="S1920" s="51">
        <f t="shared" si="280"/>
        <v>4.280326997544992</v>
      </c>
    </row>
    <row r="1921" spans="1:19" x14ac:dyDescent="0.25">
      <c r="A1921" s="72">
        <f t="shared" si="278"/>
        <v>41866</v>
      </c>
      <c r="B1921" s="73" t="s">
        <v>0</v>
      </c>
      <c r="C1921" s="73" t="s">
        <v>252</v>
      </c>
      <c r="D1921" s="73" t="s">
        <v>117</v>
      </c>
      <c r="E1921" s="73" t="s">
        <v>279</v>
      </c>
      <c r="F1921" s="73" t="s">
        <v>280</v>
      </c>
      <c r="G1921" s="73" t="s">
        <v>35</v>
      </c>
      <c r="H1921" t="s">
        <v>37</v>
      </c>
      <c r="I1921">
        <v>880</v>
      </c>
      <c r="J1921" s="43">
        <v>3678</v>
      </c>
      <c r="K1921" s="16">
        <v>0.36</v>
      </c>
      <c r="L1921" s="16">
        <f t="shared" si="271"/>
        <v>36.524329692154915</v>
      </c>
      <c r="M1921" s="16">
        <f t="shared" si="272"/>
        <v>0.994054054054054</v>
      </c>
      <c r="N1921" s="44">
        <f t="shared" si="273"/>
        <v>316.8</v>
      </c>
      <c r="O1921" s="44">
        <f t="shared" si="274"/>
        <v>3994.8</v>
      </c>
      <c r="P1921" s="45">
        <f t="shared" si="279"/>
        <v>39.670307845084409</v>
      </c>
      <c r="Q1921" s="45">
        <f t="shared" si="275"/>
        <v>1.0796756756756758</v>
      </c>
      <c r="S1921" s="51">
        <f t="shared" si="280"/>
        <v>0.44252237755204593</v>
      </c>
    </row>
    <row r="1922" spans="1:19" x14ac:dyDescent="0.25">
      <c r="A1922" s="72">
        <f t="shared" si="278"/>
        <v>41866</v>
      </c>
      <c r="B1922" s="73" t="s">
        <v>0</v>
      </c>
      <c r="C1922" s="73" t="s">
        <v>359</v>
      </c>
      <c r="D1922" s="73" t="s">
        <v>235</v>
      </c>
      <c r="E1922" s="73" t="s">
        <v>267</v>
      </c>
      <c r="F1922" s="73" t="s">
        <v>241</v>
      </c>
      <c r="G1922" s="73" t="s">
        <v>35</v>
      </c>
      <c r="H1922" t="s">
        <v>37</v>
      </c>
      <c r="I1922">
        <v>685</v>
      </c>
      <c r="J1922" s="43">
        <v>3471</v>
      </c>
      <c r="K1922" s="16">
        <v>0.36</v>
      </c>
      <c r="L1922" s="16">
        <f t="shared" ref="L1922:L1985" si="281">J1922/100.7</f>
        <v>34.468718967229393</v>
      </c>
      <c r="M1922" s="16">
        <f t="shared" ref="M1922:M1985" si="282">IF(B1922="corn",J1922/(111*2000/56),J1922/(111*2000/60))</f>
        <v>0.93810810810810807</v>
      </c>
      <c r="N1922" s="44">
        <f t="shared" ref="N1922:N1985" si="283">I1922*K1922</f>
        <v>246.6</v>
      </c>
      <c r="O1922" s="44">
        <f t="shared" ref="O1922:O1985" si="284">J1922+N1922</f>
        <v>3717.6</v>
      </c>
      <c r="P1922" s="45">
        <f t="shared" si="279"/>
        <v>36.917576961271102</v>
      </c>
      <c r="Q1922" s="45">
        <f t="shared" ref="Q1922:Q1985" si="285">IF(B1922="corn",O1922/(111*2000/56),O1922/(111*2000/60))</f>
        <v>1.0047567567567568</v>
      </c>
      <c r="S1922" s="51">
        <f t="shared" si="280"/>
        <v>-7.7724577637748427</v>
      </c>
    </row>
    <row r="1923" spans="1:19" x14ac:dyDescent="0.25">
      <c r="A1923" s="72">
        <f t="shared" si="278"/>
        <v>41866</v>
      </c>
      <c r="B1923" s="73" t="s">
        <v>0</v>
      </c>
      <c r="C1923" s="73" t="s">
        <v>253</v>
      </c>
      <c r="D1923" s="73" t="s">
        <v>243</v>
      </c>
      <c r="E1923" s="73" t="s">
        <v>281</v>
      </c>
      <c r="F1923" s="73" t="s">
        <v>282</v>
      </c>
      <c r="G1923" s="73" t="s">
        <v>35</v>
      </c>
      <c r="H1923" t="s">
        <v>38</v>
      </c>
      <c r="I1923">
        <v>812</v>
      </c>
      <c r="J1923" s="43">
        <v>3950</v>
      </c>
      <c r="K1923" s="16">
        <v>0.48</v>
      </c>
      <c r="L1923" s="16">
        <f t="shared" si="281"/>
        <v>39.22542204568024</v>
      </c>
      <c r="M1923" s="16">
        <f t="shared" si="282"/>
        <v>1.0675675675675675</v>
      </c>
      <c r="N1923" s="44">
        <f t="shared" si="283"/>
        <v>389.76</v>
      </c>
      <c r="O1923" s="44">
        <f t="shared" si="284"/>
        <v>4339.76</v>
      </c>
      <c r="P1923" s="45">
        <f t="shared" si="279"/>
        <v>43.095928500496527</v>
      </c>
      <c r="Q1923" s="45">
        <f t="shared" si="285"/>
        <v>1.1729081081081081</v>
      </c>
      <c r="S1923" s="51">
        <f t="shared" si="280"/>
        <v>4.506049163905379</v>
      </c>
    </row>
    <row r="1924" spans="1:19" x14ac:dyDescent="0.25">
      <c r="A1924" s="72">
        <f t="shared" si="278"/>
        <v>41866</v>
      </c>
      <c r="B1924" s="73" t="s">
        <v>0</v>
      </c>
      <c r="C1924" s="73" t="s">
        <v>236</v>
      </c>
      <c r="D1924" s="73" t="s">
        <v>237</v>
      </c>
      <c r="E1924" s="73" t="s">
        <v>279</v>
      </c>
      <c r="F1924" s="73" t="s">
        <v>280</v>
      </c>
      <c r="G1924" s="73" t="s">
        <v>35</v>
      </c>
      <c r="H1924" t="s">
        <v>37</v>
      </c>
      <c r="I1924">
        <v>1520</v>
      </c>
      <c r="J1924" s="43">
        <v>5159</v>
      </c>
      <c r="K1924" s="16">
        <v>0.36</v>
      </c>
      <c r="L1924" s="16">
        <f t="shared" si="281"/>
        <v>51.231380337636544</v>
      </c>
      <c r="M1924" s="16">
        <f t="shared" si="282"/>
        <v>1.3943243243243244</v>
      </c>
      <c r="N1924" s="44">
        <f t="shared" si="283"/>
        <v>547.19999999999993</v>
      </c>
      <c r="O1924" s="44">
        <f t="shared" si="284"/>
        <v>5706.2</v>
      </c>
      <c r="P1924" s="45">
        <f t="shared" si="279"/>
        <v>56.665342601787486</v>
      </c>
      <c r="Q1924" s="45">
        <f t="shared" si="285"/>
        <v>1.5422162162162161</v>
      </c>
      <c r="S1924" s="51">
        <f t="shared" si="280"/>
        <v>0.53560731526831606</v>
      </c>
    </row>
    <row r="1925" spans="1:19" x14ac:dyDescent="0.25">
      <c r="A1925" s="72">
        <f t="shared" si="278"/>
        <v>41866</v>
      </c>
      <c r="B1925" s="73" t="s">
        <v>0</v>
      </c>
      <c r="C1925" s="73" t="s">
        <v>236</v>
      </c>
      <c r="D1925" s="73" t="s">
        <v>237</v>
      </c>
      <c r="E1925" s="73" t="s">
        <v>267</v>
      </c>
      <c r="F1925" s="73" t="s">
        <v>241</v>
      </c>
      <c r="G1925" s="73" t="s">
        <v>35</v>
      </c>
      <c r="H1925" t="s">
        <v>37</v>
      </c>
      <c r="I1925">
        <v>1583</v>
      </c>
      <c r="J1925" s="43">
        <v>6084</v>
      </c>
      <c r="K1925" s="16">
        <v>0.36</v>
      </c>
      <c r="L1925" s="16">
        <f t="shared" si="281"/>
        <v>60.417080436941411</v>
      </c>
      <c r="M1925" s="16">
        <f t="shared" si="282"/>
        <v>1.6443243243243244</v>
      </c>
      <c r="N1925" s="44">
        <f t="shared" si="283"/>
        <v>569.88</v>
      </c>
      <c r="O1925" s="44">
        <f t="shared" si="284"/>
        <v>6653.88</v>
      </c>
      <c r="P1925" s="45">
        <f t="shared" si="279"/>
        <v>66.076266137040719</v>
      </c>
      <c r="Q1925" s="45">
        <f t="shared" si="285"/>
        <v>1.7983459459459459</v>
      </c>
      <c r="S1925" s="51">
        <f t="shared" si="280"/>
        <v>-0.97243430040987455</v>
      </c>
    </row>
    <row r="1926" spans="1:19" x14ac:dyDescent="0.25">
      <c r="A1926" s="72">
        <f t="shared" si="278"/>
        <v>41866</v>
      </c>
      <c r="B1926" s="73" t="s">
        <v>0</v>
      </c>
      <c r="C1926" s="73" t="s">
        <v>358</v>
      </c>
      <c r="D1926" s="73" t="s">
        <v>235</v>
      </c>
      <c r="E1926" s="73" t="s">
        <v>279</v>
      </c>
      <c r="F1926" s="73" t="s">
        <v>280</v>
      </c>
      <c r="G1926" s="73" t="s">
        <v>35</v>
      </c>
      <c r="H1926" t="s">
        <v>36</v>
      </c>
      <c r="I1926">
        <v>1599</v>
      </c>
      <c r="J1926" s="43">
        <v>5260</v>
      </c>
      <c r="K1926" s="16">
        <v>0.37</v>
      </c>
      <c r="L1926" s="16">
        <f t="shared" si="281"/>
        <v>52.234359483614696</v>
      </c>
      <c r="M1926" s="16">
        <f t="shared" si="282"/>
        <v>1.4216216216216215</v>
      </c>
      <c r="N1926" s="44">
        <f t="shared" si="283"/>
        <v>591.63</v>
      </c>
      <c r="O1926" s="44">
        <f t="shared" si="284"/>
        <v>5851.63</v>
      </c>
      <c r="P1926" s="45">
        <f t="shared" si="279"/>
        <v>58.109533267130089</v>
      </c>
      <c r="Q1926" s="45">
        <f t="shared" si="285"/>
        <v>1.5815216216216217</v>
      </c>
      <c r="S1926" s="51">
        <f t="shared" si="280"/>
        <v>4.4439684792018097</v>
      </c>
    </row>
    <row r="1927" spans="1:19" x14ac:dyDescent="0.25">
      <c r="A1927" s="72">
        <f t="shared" si="278"/>
        <v>41866</v>
      </c>
      <c r="B1927" s="73" t="s">
        <v>67</v>
      </c>
      <c r="C1927" s="73" t="s">
        <v>250</v>
      </c>
      <c r="D1927" s="73" t="s">
        <v>251</v>
      </c>
      <c r="E1927" s="73" t="s">
        <v>279</v>
      </c>
      <c r="F1927" s="73" t="s">
        <v>280</v>
      </c>
      <c r="G1927" s="73" t="s">
        <v>35</v>
      </c>
      <c r="H1927" t="s">
        <v>37</v>
      </c>
      <c r="I1927">
        <v>1851</v>
      </c>
      <c r="J1927" s="43">
        <v>5000</v>
      </c>
      <c r="K1927" s="16">
        <v>0.36</v>
      </c>
      <c r="L1927" s="16">
        <f t="shared" si="281"/>
        <v>49.652432969215489</v>
      </c>
      <c r="M1927" s="16">
        <f t="shared" si="282"/>
        <v>1.2612612612612613</v>
      </c>
      <c r="N1927" s="44">
        <f t="shared" si="283"/>
        <v>666.36</v>
      </c>
      <c r="O1927" s="44">
        <f t="shared" si="284"/>
        <v>5666.36</v>
      </c>
      <c r="P1927" s="45">
        <f t="shared" si="279"/>
        <v>56.269712015888771</v>
      </c>
      <c r="Q1927" s="45">
        <f t="shared" si="285"/>
        <v>1.429352072072072</v>
      </c>
      <c r="S1927" s="51">
        <f t="shared" si="280"/>
        <v>4.365539826203535</v>
      </c>
    </row>
    <row r="1928" spans="1:19" x14ac:dyDescent="0.25">
      <c r="A1928" s="72">
        <f t="shared" si="278"/>
        <v>41866</v>
      </c>
      <c r="B1928" s="73" t="s">
        <v>67</v>
      </c>
      <c r="C1928" s="73" t="s">
        <v>238</v>
      </c>
      <c r="D1928" s="73" t="s">
        <v>239</v>
      </c>
      <c r="E1928" s="73" t="s">
        <v>283</v>
      </c>
      <c r="F1928" s="73" t="s">
        <v>284</v>
      </c>
      <c r="G1928" s="73" t="s">
        <v>35</v>
      </c>
      <c r="H1928" t="s">
        <v>37</v>
      </c>
      <c r="I1928">
        <v>1695</v>
      </c>
      <c r="J1928" s="43">
        <v>4960</v>
      </c>
      <c r="K1928" s="16">
        <v>0.36</v>
      </c>
      <c r="L1928" s="16">
        <f t="shared" si="281"/>
        <v>49.255213505461768</v>
      </c>
      <c r="M1928" s="16">
        <f t="shared" si="282"/>
        <v>1.2511711711711713</v>
      </c>
      <c r="N1928" s="44">
        <f t="shared" si="283"/>
        <v>610.19999999999993</v>
      </c>
      <c r="O1928" s="44">
        <f t="shared" si="284"/>
        <v>5570.2</v>
      </c>
      <c r="P1928" s="45">
        <f t="shared" si="279"/>
        <v>55.314796425024824</v>
      </c>
      <c r="Q1928" s="45">
        <f t="shared" si="285"/>
        <v>1.4050954954954955</v>
      </c>
      <c r="S1928" s="51">
        <f t="shared" si="280"/>
        <v>4.3831868523134032</v>
      </c>
    </row>
    <row r="1929" spans="1:19" x14ac:dyDescent="0.25">
      <c r="A1929" s="72">
        <f t="shared" si="278"/>
        <v>41866</v>
      </c>
      <c r="B1929" s="73" t="s">
        <v>67</v>
      </c>
      <c r="C1929" s="73" t="s">
        <v>242</v>
      </c>
      <c r="D1929" s="73" t="s">
        <v>243</v>
      </c>
      <c r="E1929" s="73" t="s">
        <v>265</v>
      </c>
      <c r="F1929" s="73" t="s">
        <v>266</v>
      </c>
      <c r="G1929" s="73" t="s">
        <v>35</v>
      </c>
      <c r="H1929" t="s">
        <v>36</v>
      </c>
      <c r="I1929">
        <v>1006</v>
      </c>
      <c r="J1929" s="43">
        <v>3011</v>
      </c>
      <c r="K1929" s="16">
        <v>0.37</v>
      </c>
      <c r="L1929" s="16">
        <f t="shared" si="281"/>
        <v>29.900695134061568</v>
      </c>
      <c r="M1929" s="16">
        <f t="shared" si="282"/>
        <v>0.75953153153153152</v>
      </c>
      <c r="N1929" s="44">
        <f t="shared" si="283"/>
        <v>372.21999999999997</v>
      </c>
      <c r="O1929" s="44">
        <f t="shared" si="284"/>
        <v>3383.22</v>
      </c>
      <c r="P1929" s="45">
        <f t="shared" si="279"/>
        <v>33.597020854021842</v>
      </c>
      <c r="Q1929" s="45">
        <f t="shared" si="285"/>
        <v>0.8534248648648648</v>
      </c>
      <c r="S1929" s="51">
        <f t="shared" si="280"/>
        <v>3.1123708512389214</v>
      </c>
    </row>
    <row r="1930" spans="1:19" x14ac:dyDescent="0.25">
      <c r="A1930" s="72">
        <f t="shared" si="278"/>
        <v>41866</v>
      </c>
      <c r="B1930" s="73" t="s">
        <v>67</v>
      </c>
      <c r="C1930" s="73" t="s">
        <v>254</v>
      </c>
      <c r="D1930" s="73" t="s">
        <v>255</v>
      </c>
      <c r="E1930" s="73" t="s">
        <v>267</v>
      </c>
      <c r="F1930" s="73" t="s">
        <v>241</v>
      </c>
      <c r="G1930" s="73" t="s">
        <v>35</v>
      </c>
      <c r="H1930" t="s">
        <v>37</v>
      </c>
      <c r="I1930">
        <v>988</v>
      </c>
      <c r="J1930" s="43">
        <v>3510</v>
      </c>
      <c r="K1930" s="16">
        <v>0.36</v>
      </c>
      <c r="L1930" s="16">
        <f t="shared" si="281"/>
        <v>34.856007944389276</v>
      </c>
      <c r="M1930" s="16">
        <f t="shared" si="282"/>
        <v>0.88540540540540547</v>
      </c>
      <c r="N1930" s="44">
        <f t="shared" si="283"/>
        <v>355.68</v>
      </c>
      <c r="O1930" s="44">
        <f t="shared" si="284"/>
        <v>3865.68</v>
      </c>
      <c r="P1930" s="45">
        <f t="shared" si="279"/>
        <v>38.388083416087383</v>
      </c>
      <c r="Q1930" s="45">
        <f t="shared" si="285"/>
        <v>0.97512648648648648</v>
      </c>
      <c r="S1930" s="51">
        <f t="shared" si="280"/>
        <v>6.0275595734409881</v>
      </c>
    </row>
    <row r="1931" spans="1:19" x14ac:dyDescent="0.25">
      <c r="A1931" s="72">
        <f t="shared" si="278"/>
        <v>41866</v>
      </c>
      <c r="B1931" s="73" t="s">
        <v>67</v>
      </c>
      <c r="C1931" s="73" t="s">
        <v>246</v>
      </c>
      <c r="D1931" s="73" t="s">
        <v>247</v>
      </c>
      <c r="E1931" s="73" t="s">
        <v>240</v>
      </c>
      <c r="F1931" s="73" t="s">
        <v>241</v>
      </c>
      <c r="G1931" s="73" t="s">
        <v>35</v>
      </c>
      <c r="H1931" t="s">
        <v>36</v>
      </c>
      <c r="I1931">
        <v>787</v>
      </c>
      <c r="J1931" s="43">
        <v>3590</v>
      </c>
      <c r="K1931" s="16">
        <v>0.37</v>
      </c>
      <c r="L1931" s="16">
        <f t="shared" si="281"/>
        <v>35.650446871896719</v>
      </c>
      <c r="M1931" s="16">
        <f t="shared" si="282"/>
        <v>0.90558558558558555</v>
      </c>
      <c r="N1931" s="44">
        <f t="shared" si="283"/>
        <v>291.19</v>
      </c>
      <c r="O1931" s="44">
        <f t="shared" si="284"/>
        <v>3881.19</v>
      </c>
      <c r="P1931" s="45">
        <f t="shared" si="279"/>
        <v>38.542105263157893</v>
      </c>
      <c r="Q1931" s="45">
        <f t="shared" si="285"/>
        <v>0.97903891891891892</v>
      </c>
      <c r="S1931" s="51">
        <f t="shared" si="280"/>
        <v>2.5291576959146189</v>
      </c>
    </row>
    <row r="1932" spans="1:19" x14ac:dyDescent="0.25">
      <c r="A1932" s="72">
        <f t="shared" si="278"/>
        <v>41866</v>
      </c>
      <c r="B1932" s="73" t="s">
        <v>67</v>
      </c>
      <c r="C1932" s="73" t="s">
        <v>250</v>
      </c>
      <c r="D1932" s="73" t="s">
        <v>251</v>
      </c>
      <c r="E1932" s="73" t="s">
        <v>283</v>
      </c>
      <c r="F1932" s="73" t="s">
        <v>284</v>
      </c>
      <c r="G1932" s="73" t="s">
        <v>35</v>
      </c>
      <c r="H1932" t="s">
        <v>37</v>
      </c>
      <c r="I1932">
        <v>1836</v>
      </c>
      <c r="J1932" s="43">
        <v>5000</v>
      </c>
      <c r="K1932" s="16">
        <v>0.36</v>
      </c>
      <c r="L1932" s="16">
        <f t="shared" si="281"/>
        <v>49.652432969215489</v>
      </c>
      <c r="M1932" s="16">
        <f t="shared" si="282"/>
        <v>1.2612612612612613</v>
      </c>
      <c r="N1932" s="44">
        <f t="shared" si="283"/>
        <v>660.95999999999992</v>
      </c>
      <c r="O1932" s="44">
        <f t="shared" si="284"/>
        <v>5660.96</v>
      </c>
      <c r="P1932" s="45">
        <f t="shared" si="279"/>
        <v>56.216087388282027</v>
      </c>
      <c r="Q1932" s="45">
        <f t="shared" si="285"/>
        <v>1.42798990990991</v>
      </c>
      <c r="S1932" s="51">
        <f t="shared" si="280"/>
        <v>4.3641136822854421</v>
      </c>
    </row>
    <row r="1933" spans="1:19" x14ac:dyDescent="0.25">
      <c r="A1933" s="72">
        <f t="shared" si="278"/>
        <v>41866</v>
      </c>
      <c r="B1933" s="73" t="s">
        <v>67</v>
      </c>
      <c r="C1933" s="73" t="s">
        <v>256</v>
      </c>
      <c r="D1933" s="73" t="s">
        <v>247</v>
      </c>
      <c r="E1933" s="73" t="s">
        <v>285</v>
      </c>
      <c r="F1933" s="73" t="s">
        <v>264</v>
      </c>
      <c r="G1933" s="73" t="s">
        <v>35</v>
      </c>
      <c r="H1933" t="s">
        <v>37</v>
      </c>
      <c r="I1933">
        <v>1899</v>
      </c>
      <c r="J1933" s="43">
        <v>4400</v>
      </c>
      <c r="K1933" s="16">
        <v>0.36</v>
      </c>
      <c r="L1933" s="16">
        <f t="shared" si="281"/>
        <v>43.694141012909633</v>
      </c>
      <c r="M1933" s="16">
        <f t="shared" si="282"/>
        <v>1.1099099099099099</v>
      </c>
      <c r="N1933" s="44">
        <f t="shared" si="283"/>
        <v>683.64</v>
      </c>
      <c r="O1933" s="44">
        <f t="shared" si="284"/>
        <v>5083.6400000000003</v>
      </c>
      <c r="P1933" s="45">
        <f t="shared" si="279"/>
        <v>50.483018867924528</v>
      </c>
      <c r="Q1933" s="45">
        <f t="shared" si="285"/>
        <v>1.2823596396396397</v>
      </c>
      <c r="S1933" s="51">
        <f t="shared" si="280"/>
        <v>4.9111988872516887</v>
      </c>
    </row>
    <row r="1934" spans="1:19" x14ac:dyDescent="0.25">
      <c r="A1934" s="72">
        <f t="shared" si="278"/>
        <v>41866</v>
      </c>
      <c r="B1934" s="73" t="s">
        <v>18</v>
      </c>
      <c r="C1934" s="73" t="s">
        <v>238</v>
      </c>
      <c r="D1934" s="73" t="s">
        <v>239</v>
      </c>
      <c r="E1934" s="73" t="s">
        <v>283</v>
      </c>
      <c r="F1934" s="73" t="s">
        <v>284</v>
      </c>
      <c r="G1934" s="73" t="s">
        <v>35</v>
      </c>
      <c r="H1934" t="s">
        <v>37</v>
      </c>
      <c r="I1934">
        <v>1695</v>
      </c>
      <c r="J1934" s="43">
        <v>5520</v>
      </c>
      <c r="K1934" s="16">
        <v>0.36</v>
      </c>
      <c r="L1934" s="16">
        <f t="shared" si="281"/>
        <v>54.816285998013903</v>
      </c>
      <c r="M1934" s="16">
        <f t="shared" si="282"/>
        <v>1.491891891891892</v>
      </c>
      <c r="N1934" s="44">
        <f t="shared" si="283"/>
        <v>610.19999999999993</v>
      </c>
      <c r="O1934" s="44">
        <f t="shared" si="284"/>
        <v>6130.2</v>
      </c>
      <c r="P1934" s="45">
        <f t="shared" si="279"/>
        <v>60.875868917576959</v>
      </c>
      <c r="Q1934" s="45">
        <f t="shared" si="285"/>
        <v>1.6568108108108108</v>
      </c>
      <c r="S1934" s="51">
        <f t="shared" si="280"/>
        <v>3.9668944931567252</v>
      </c>
    </row>
    <row r="1935" spans="1:19" x14ac:dyDescent="0.25">
      <c r="A1935" s="72">
        <f t="shared" si="278"/>
        <v>41866</v>
      </c>
      <c r="B1935" s="73" t="s">
        <v>18</v>
      </c>
      <c r="C1935" s="73" t="s">
        <v>250</v>
      </c>
      <c r="D1935" s="73" t="s">
        <v>251</v>
      </c>
      <c r="E1935" s="73" t="s">
        <v>279</v>
      </c>
      <c r="F1935" s="73" t="s">
        <v>280</v>
      </c>
      <c r="G1935" s="73" t="s">
        <v>35</v>
      </c>
      <c r="H1935" t="s">
        <v>37</v>
      </c>
      <c r="I1935">
        <v>1851</v>
      </c>
      <c r="J1935" s="43">
        <v>5530</v>
      </c>
      <c r="K1935" s="16">
        <v>0.36</v>
      </c>
      <c r="L1935" s="16">
        <f t="shared" si="281"/>
        <v>54.915590863952332</v>
      </c>
      <c r="M1935" s="16">
        <f t="shared" si="282"/>
        <v>1.4945945945945946</v>
      </c>
      <c r="N1935" s="44">
        <f t="shared" si="283"/>
        <v>666.36</v>
      </c>
      <c r="O1935" s="44">
        <f t="shared" si="284"/>
        <v>6196.36</v>
      </c>
      <c r="P1935" s="45">
        <f t="shared" si="279"/>
        <v>61.532869910625614</v>
      </c>
      <c r="Q1935" s="45">
        <f t="shared" si="285"/>
        <v>1.6746918918918918</v>
      </c>
      <c r="S1935" s="51">
        <f t="shared" si="280"/>
        <v>3.9772860753036321</v>
      </c>
    </row>
    <row r="1936" spans="1:19" x14ac:dyDescent="0.25">
      <c r="A1936" s="72">
        <f t="shared" si="278"/>
        <v>41866</v>
      </c>
      <c r="B1936" s="73" t="s">
        <v>18</v>
      </c>
      <c r="C1936" s="73" t="s">
        <v>257</v>
      </c>
      <c r="D1936" s="73" t="s">
        <v>237</v>
      </c>
      <c r="E1936" s="73" t="s">
        <v>283</v>
      </c>
      <c r="F1936" s="73" t="s">
        <v>284</v>
      </c>
      <c r="G1936" s="73" t="s">
        <v>35</v>
      </c>
      <c r="H1936" t="s">
        <v>37</v>
      </c>
      <c r="I1936">
        <v>1507</v>
      </c>
      <c r="J1936" s="43">
        <v>5430</v>
      </c>
      <c r="K1936" s="16">
        <v>0.36</v>
      </c>
      <c r="L1936" s="16">
        <f t="shared" si="281"/>
        <v>53.922542204568025</v>
      </c>
      <c r="M1936" s="16">
        <f t="shared" si="282"/>
        <v>1.4675675675675677</v>
      </c>
      <c r="N1936" s="44">
        <f t="shared" si="283"/>
        <v>542.52</v>
      </c>
      <c r="O1936" s="44">
        <f t="shared" si="284"/>
        <v>5972.52</v>
      </c>
      <c r="P1936" s="45">
        <f t="shared" si="279"/>
        <v>59.310029791459783</v>
      </c>
      <c r="Q1936" s="45">
        <f t="shared" si="285"/>
        <v>1.6141945945945948</v>
      </c>
      <c r="S1936" s="51">
        <f t="shared" si="280"/>
        <v>4.0077459171981022</v>
      </c>
    </row>
    <row r="1937" spans="1:20" x14ac:dyDescent="0.25">
      <c r="A1937" s="72">
        <f t="shared" si="278"/>
        <v>41866</v>
      </c>
      <c r="B1937" s="73" t="s">
        <v>18</v>
      </c>
      <c r="C1937" s="73" t="s">
        <v>256</v>
      </c>
      <c r="D1937" s="73" t="s">
        <v>247</v>
      </c>
      <c r="E1937" s="73" t="s">
        <v>265</v>
      </c>
      <c r="F1937" s="73" t="s">
        <v>266</v>
      </c>
      <c r="G1937" s="73" t="s">
        <v>35</v>
      </c>
      <c r="H1937" t="s">
        <v>36</v>
      </c>
      <c r="I1937">
        <v>1160</v>
      </c>
      <c r="J1937" s="43">
        <v>4175</v>
      </c>
      <c r="K1937" s="16">
        <v>0.37</v>
      </c>
      <c r="L1937" s="16">
        <f t="shared" si="281"/>
        <v>41.459781529294936</v>
      </c>
      <c r="M1937" s="16">
        <f t="shared" si="282"/>
        <v>1.1283783783783783</v>
      </c>
      <c r="N1937" s="44">
        <f t="shared" si="283"/>
        <v>429.2</v>
      </c>
      <c r="O1937" s="44">
        <f t="shared" si="284"/>
        <v>4604.2</v>
      </c>
      <c r="P1937" s="45">
        <f t="shared" si="279"/>
        <v>45.72194637537239</v>
      </c>
      <c r="Q1937" s="45">
        <f t="shared" si="285"/>
        <v>1.2443783783783784</v>
      </c>
      <c r="S1937" s="51">
        <f t="shared" si="280"/>
        <v>5.6978879706152341</v>
      </c>
    </row>
    <row r="1938" spans="1:20" x14ac:dyDescent="0.25">
      <c r="A1938" s="72">
        <f t="shared" si="278"/>
        <v>41866</v>
      </c>
      <c r="B1938" s="73" t="s">
        <v>18</v>
      </c>
      <c r="C1938" s="73" t="s">
        <v>244</v>
      </c>
      <c r="D1938" s="73" t="s">
        <v>245</v>
      </c>
      <c r="E1938" s="73" t="s">
        <v>277</v>
      </c>
      <c r="F1938" s="73" t="s">
        <v>278</v>
      </c>
      <c r="G1938" s="73" t="s">
        <v>35</v>
      </c>
      <c r="H1938" t="s">
        <v>38</v>
      </c>
      <c r="I1938">
        <v>615</v>
      </c>
      <c r="J1938" s="43">
        <v>2862</v>
      </c>
      <c r="K1938" s="16">
        <v>0.48</v>
      </c>
      <c r="L1938" s="16">
        <f t="shared" si="281"/>
        <v>28.421052631578945</v>
      </c>
      <c r="M1938" s="16">
        <f t="shared" si="282"/>
        <v>0.7735135135135135</v>
      </c>
      <c r="N1938" s="44">
        <f t="shared" si="283"/>
        <v>295.2</v>
      </c>
      <c r="O1938" s="44">
        <f t="shared" si="284"/>
        <v>3157.2</v>
      </c>
      <c r="P1938" s="45">
        <f t="shared" si="279"/>
        <v>31.352532274081426</v>
      </c>
      <c r="Q1938" s="45">
        <f t="shared" si="285"/>
        <v>0.8532972972972972</v>
      </c>
      <c r="S1938" s="51">
        <f t="shared" si="280"/>
        <v>3.8877280729175068</v>
      </c>
    </row>
    <row r="1939" spans="1:20" x14ac:dyDescent="0.25">
      <c r="A1939" s="74">
        <f t="shared" si="278"/>
        <v>41866</v>
      </c>
      <c r="B1939" s="75" t="s">
        <v>18</v>
      </c>
      <c r="C1939" s="75" t="s">
        <v>258</v>
      </c>
      <c r="D1939" s="75" t="s">
        <v>255</v>
      </c>
      <c r="E1939" s="75" t="s">
        <v>279</v>
      </c>
      <c r="F1939" s="75" t="s">
        <v>280</v>
      </c>
      <c r="G1939" s="75" t="s">
        <v>35</v>
      </c>
      <c r="H1939" s="76" t="s">
        <v>36</v>
      </c>
      <c r="I1939" s="76">
        <v>1637</v>
      </c>
      <c r="J1939" s="46">
        <v>5110</v>
      </c>
      <c r="K1939" s="78">
        <v>0.37</v>
      </c>
      <c r="L1939" s="78">
        <f t="shared" si="281"/>
        <v>50.744786494538232</v>
      </c>
      <c r="M1939" s="78">
        <f t="shared" si="282"/>
        <v>1.3810810810810812</v>
      </c>
      <c r="N1939" s="47">
        <f t="shared" si="283"/>
        <v>605.68999999999994</v>
      </c>
      <c r="O1939" s="47">
        <f t="shared" si="284"/>
        <v>5715.69</v>
      </c>
      <c r="P1939" s="48">
        <f t="shared" si="279"/>
        <v>56.759582919563051</v>
      </c>
      <c r="Q1939" s="48">
        <f t="shared" si="285"/>
        <v>1.5447810810810809</v>
      </c>
      <c r="R1939" s="76"/>
      <c r="S1939" s="53">
        <f t="shared" si="280"/>
        <v>3.3027589260701706</v>
      </c>
      <c r="T1939" s="76"/>
    </row>
    <row r="1940" spans="1:20" x14ac:dyDescent="0.25">
      <c r="A1940" s="72">
        <f t="shared" si="278"/>
        <v>41897</v>
      </c>
      <c r="B1940" s="73" t="s">
        <v>0</v>
      </c>
      <c r="C1940" s="73" t="s">
        <v>359</v>
      </c>
      <c r="D1940" s="73" t="s">
        <v>235</v>
      </c>
      <c r="E1940" s="73" t="s">
        <v>260</v>
      </c>
      <c r="F1940" s="73" t="s">
        <v>261</v>
      </c>
      <c r="G1940" s="73" t="s">
        <v>34</v>
      </c>
      <c r="H1940" t="s">
        <v>36</v>
      </c>
      <c r="I1940">
        <v>506</v>
      </c>
      <c r="J1940" s="43">
        <v>3387</v>
      </c>
      <c r="K1940" s="16">
        <v>0.36</v>
      </c>
      <c r="L1940" s="16">
        <f t="shared" si="281"/>
        <v>33.63455809334657</v>
      </c>
      <c r="M1940" s="16">
        <f t="shared" si="282"/>
        <v>0.91540540540540538</v>
      </c>
      <c r="N1940" s="44">
        <f t="shared" si="283"/>
        <v>182.16</v>
      </c>
      <c r="O1940" s="44">
        <f t="shared" si="284"/>
        <v>3569.16</v>
      </c>
      <c r="P1940" s="45">
        <f t="shared" ref="P1940:P1977" si="286">O1940/100.7</f>
        <v>35.44349553128103</v>
      </c>
      <c r="Q1940" s="45">
        <f t="shared" si="285"/>
        <v>0.96463783783783785</v>
      </c>
      <c r="R1940" s="17"/>
      <c r="S1940" s="51">
        <f t="shared" ref="S1940:S1977" si="287">((O1940/O1484)-1)*100</f>
        <v>5.8105752469494565</v>
      </c>
      <c r="T1940" s="16">
        <f>AVERAGE(P1864,P1902,P1940)</f>
        <v>35.476994372724256</v>
      </c>
    </row>
    <row r="1941" spans="1:20" x14ac:dyDescent="0.25">
      <c r="A1941" s="72">
        <f t="shared" si="278"/>
        <v>41897</v>
      </c>
      <c r="B1941" s="73" t="s">
        <v>0</v>
      </c>
      <c r="C1941" s="73" t="s">
        <v>236</v>
      </c>
      <c r="D1941" s="73" t="s">
        <v>237</v>
      </c>
      <c r="E1941" s="73" t="s">
        <v>262</v>
      </c>
      <c r="F1941" s="73" t="s">
        <v>251</v>
      </c>
      <c r="G1941" s="73" t="s">
        <v>34</v>
      </c>
      <c r="H1941" t="s">
        <v>37</v>
      </c>
      <c r="I1941">
        <v>298</v>
      </c>
      <c r="J1941" s="43">
        <v>3596</v>
      </c>
      <c r="K1941" s="16">
        <v>0.35</v>
      </c>
      <c r="L1941" s="16">
        <f t="shared" si="281"/>
        <v>35.710029791459782</v>
      </c>
      <c r="M1941" s="16">
        <f t="shared" si="282"/>
        <v>0.97189189189189185</v>
      </c>
      <c r="N1941" s="44">
        <f t="shared" si="283"/>
        <v>104.3</v>
      </c>
      <c r="O1941" s="44">
        <f t="shared" si="284"/>
        <v>3700.3</v>
      </c>
      <c r="P1941" s="45">
        <f t="shared" si="286"/>
        <v>36.745779543197621</v>
      </c>
      <c r="Q1941" s="45">
        <f t="shared" si="285"/>
        <v>1.0000810810810812</v>
      </c>
      <c r="R1941" s="17"/>
      <c r="S1941" s="51">
        <f t="shared" si="287"/>
        <v>-2.7593093842798178</v>
      </c>
      <c r="T1941" s="16">
        <f t="shared" ref="T1941:T1976" si="288">AVERAGE(P1865,P1903,P1941)</f>
        <v>36.775372393247267</v>
      </c>
    </row>
    <row r="1942" spans="1:20" x14ac:dyDescent="0.25">
      <c r="A1942" s="72">
        <f t="shared" si="278"/>
        <v>41897</v>
      </c>
      <c r="B1942" s="73" t="s">
        <v>0</v>
      </c>
      <c r="C1942" s="73" t="s">
        <v>359</v>
      </c>
      <c r="D1942" s="73" t="s">
        <v>235</v>
      </c>
      <c r="E1942" s="73" t="s">
        <v>263</v>
      </c>
      <c r="F1942" s="73" t="s">
        <v>264</v>
      </c>
      <c r="G1942" s="73" t="s">
        <v>34</v>
      </c>
      <c r="H1942" t="s">
        <v>37</v>
      </c>
      <c r="I1942">
        <v>1530</v>
      </c>
      <c r="J1942" s="43">
        <v>6244</v>
      </c>
      <c r="K1942" s="16">
        <v>0.35</v>
      </c>
      <c r="L1942" s="16">
        <f t="shared" si="281"/>
        <v>62.005958291956304</v>
      </c>
      <c r="M1942" s="16">
        <f t="shared" si="282"/>
        <v>1.6875675675675677</v>
      </c>
      <c r="N1942" s="44">
        <f t="shared" si="283"/>
        <v>535.5</v>
      </c>
      <c r="O1942" s="44">
        <f t="shared" si="284"/>
        <v>6779.5</v>
      </c>
      <c r="P1942" s="45">
        <f t="shared" si="286"/>
        <v>67.323733862959287</v>
      </c>
      <c r="Q1942" s="45">
        <f t="shared" si="285"/>
        <v>1.8322972972972973</v>
      </c>
      <c r="S1942" s="51">
        <f t="shared" si="287"/>
        <v>0</v>
      </c>
      <c r="T1942" s="16">
        <f t="shared" si="288"/>
        <v>67.475670307845078</v>
      </c>
    </row>
    <row r="1943" spans="1:20" x14ac:dyDescent="0.25">
      <c r="A1943" s="72">
        <f t="shared" si="278"/>
        <v>41897</v>
      </c>
      <c r="B1943" s="73" t="s">
        <v>0</v>
      </c>
      <c r="C1943" s="73" t="s">
        <v>359</v>
      </c>
      <c r="D1943" s="73" t="s">
        <v>235</v>
      </c>
      <c r="E1943" s="73" t="s">
        <v>265</v>
      </c>
      <c r="F1943" s="73" t="s">
        <v>266</v>
      </c>
      <c r="G1943" s="73" t="s">
        <v>34</v>
      </c>
      <c r="H1943" t="s">
        <v>36</v>
      </c>
      <c r="I1943">
        <v>890</v>
      </c>
      <c r="J1943" s="43">
        <v>4026</v>
      </c>
      <c r="K1943" s="16">
        <v>0.36</v>
      </c>
      <c r="L1943" s="16">
        <f t="shared" si="281"/>
        <v>39.98013902681231</v>
      </c>
      <c r="M1943" s="16">
        <f t="shared" si="282"/>
        <v>1.0881081081081081</v>
      </c>
      <c r="N1943" s="44">
        <f t="shared" si="283"/>
        <v>320.39999999999998</v>
      </c>
      <c r="O1943" s="44">
        <f t="shared" si="284"/>
        <v>4346.3999999999996</v>
      </c>
      <c r="P1943" s="45">
        <f t="shared" si="286"/>
        <v>43.161866931479636</v>
      </c>
      <c r="Q1943" s="45">
        <f t="shared" si="285"/>
        <v>1.1747027027027026</v>
      </c>
      <c r="S1943" s="51">
        <f t="shared" si="287"/>
        <v>5.2804960759616382</v>
      </c>
      <c r="T1943" s="16">
        <f t="shared" si="288"/>
        <v>43.220787818603107</v>
      </c>
    </row>
    <row r="1944" spans="1:20" x14ac:dyDescent="0.25">
      <c r="A1944" s="72">
        <f t="shared" si="278"/>
        <v>41897</v>
      </c>
      <c r="B1944" s="73" t="s">
        <v>0</v>
      </c>
      <c r="C1944" s="73" t="s">
        <v>238</v>
      </c>
      <c r="D1944" s="73" t="s">
        <v>239</v>
      </c>
      <c r="E1944" s="73" t="s">
        <v>267</v>
      </c>
      <c r="F1944" s="73" t="s">
        <v>241</v>
      </c>
      <c r="G1944" s="73" t="s">
        <v>34</v>
      </c>
      <c r="H1944" t="s">
        <v>37</v>
      </c>
      <c r="I1944">
        <v>1256</v>
      </c>
      <c r="J1944" s="43">
        <v>5824</v>
      </c>
      <c r="K1944" s="16">
        <v>0.35</v>
      </c>
      <c r="L1944" s="16">
        <f t="shared" si="281"/>
        <v>57.835153922542204</v>
      </c>
      <c r="M1944" s="16">
        <f t="shared" si="282"/>
        <v>1.574054054054054</v>
      </c>
      <c r="N1944" s="44">
        <f t="shared" si="283"/>
        <v>439.59999999999997</v>
      </c>
      <c r="O1944" s="44">
        <f t="shared" si="284"/>
        <v>6263.6</v>
      </c>
      <c r="P1944" s="45">
        <f t="shared" si="286"/>
        <v>62.200595829195635</v>
      </c>
      <c r="Q1944" s="45">
        <f t="shared" si="285"/>
        <v>1.692864864864865</v>
      </c>
      <c r="S1944" s="51">
        <f t="shared" si="287"/>
        <v>0</v>
      </c>
      <c r="T1944" s="16">
        <f t="shared" si="288"/>
        <v>62.3253227408143</v>
      </c>
    </row>
    <row r="1945" spans="1:20" x14ac:dyDescent="0.25">
      <c r="A1945" s="72">
        <f t="shared" si="278"/>
        <v>41897</v>
      </c>
      <c r="B1945" s="73" t="s">
        <v>0</v>
      </c>
      <c r="C1945" s="73" t="s">
        <v>358</v>
      </c>
      <c r="D1945" s="73" t="s">
        <v>235</v>
      </c>
      <c r="E1945" s="73" t="s">
        <v>267</v>
      </c>
      <c r="F1945" s="73" t="s">
        <v>241</v>
      </c>
      <c r="G1945" s="73" t="s">
        <v>34</v>
      </c>
      <c r="H1945" t="s">
        <v>36</v>
      </c>
      <c r="I1945">
        <v>975</v>
      </c>
      <c r="J1945" s="43">
        <v>4293</v>
      </c>
      <c r="K1945" s="16">
        <v>0.36</v>
      </c>
      <c r="L1945" s="16">
        <f t="shared" si="281"/>
        <v>42.631578947368418</v>
      </c>
      <c r="M1945" s="16">
        <f t="shared" si="282"/>
        <v>1.1602702702702703</v>
      </c>
      <c r="N1945" s="44">
        <f t="shared" si="283"/>
        <v>351</v>
      </c>
      <c r="O1945" s="44">
        <f t="shared" si="284"/>
        <v>4644</v>
      </c>
      <c r="P1945" s="45">
        <f t="shared" si="286"/>
        <v>46.117179741807348</v>
      </c>
      <c r="Q1945" s="45">
        <f t="shared" si="285"/>
        <v>1.2551351351351352</v>
      </c>
      <c r="S1945" s="51">
        <f t="shared" si="287"/>
        <v>4.9017393268579124</v>
      </c>
      <c r="T1945" s="16">
        <f t="shared" si="288"/>
        <v>46.181727904667326</v>
      </c>
    </row>
    <row r="1946" spans="1:20" x14ac:dyDescent="0.25">
      <c r="A1946" s="72">
        <f t="shared" si="278"/>
        <v>41897</v>
      </c>
      <c r="B1946" s="73" t="s">
        <v>0</v>
      </c>
      <c r="C1946" s="73" t="s">
        <v>240</v>
      </c>
      <c r="D1946" s="73" t="s">
        <v>241</v>
      </c>
      <c r="E1946" s="73" t="s">
        <v>263</v>
      </c>
      <c r="F1946" s="73" t="s">
        <v>264</v>
      </c>
      <c r="G1946" s="73" t="s">
        <v>34</v>
      </c>
      <c r="H1946" t="s">
        <v>36</v>
      </c>
      <c r="I1946">
        <v>1357</v>
      </c>
      <c r="J1946" s="43">
        <v>4492</v>
      </c>
      <c r="K1946" s="16">
        <v>0.36</v>
      </c>
      <c r="L1946" s="16">
        <f t="shared" si="281"/>
        <v>44.607745779543194</v>
      </c>
      <c r="M1946" s="16">
        <f t="shared" si="282"/>
        <v>1.2140540540540541</v>
      </c>
      <c r="N1946" s="44">
        <f t="shared" si="283"/>
        <v>488.52</v>
      </c>
      <c r="O1946" s="44">
        <f t="shared" si="284"/>
        <v>4980.5200000000004</v>
      </c>
      <c r="P1946" s="45">
        <f t="shared" si="286"/>
        <v>49.45898709036743</v>
      </c>
      <c r="Q1946" s="45">
        <f t="shared" si="285"/>
        <v>1.3460864864864865</v>
      </c>
      <c r="S1946" s="51">
        <f t="shared" si="287"/>
        <v>4.5554547897353137</v>
      </c>
      <c r="T1946" s="16">
        <f t="shared" si="288"/>
        <v>49.548824892419731</v>
      </c>
    </row>
    <row r="1947" spans="1:20" x14ac:dyDescent="0.25">
      <c r="A1947" s="72">
        <f t="shared" si="278"/>
        <v>41897</v>
      </c>
      <c r="B1947" s="73" t="s">
        <v>67</v>
      </c>
      <c r="C1947" s="73" t="s">
        <v>242</v>
      </c>
      <c r="D1947" s="73" t="s">
        <v>243</v>
      </c>
      <c r="E1947" s="73" t="s">
        <v>265</v>
      </c>
      <c r="F1947" s="73" t="s">
        <v>266</v>
      </c>
      <c r="G1947" s="73" t="s">
        <v>34</v>
      </c>
      <c r="H1947" t="s">
        <v>36</v>
      </c>
      <c r="I1947">
        <v>1006</v>
      </c>
      <c r="J1947" s="43">
        <v>3192</v>
      </c>
      <c r="K1947" s="16">
        <v>0.36</v>
      </c>
      <c r="L1947" s="16">
        <f t="shared" si="281"/>
        <v>31.69811320754717</v>
      </c>
      <c r="M1947" s="16">
        <f t="shared" si="282"/>
        <v>0.80518918918918925</v>
      </c>
      <c r="N1947" s="44">
        <f t="shared" si="283"/>
        <v>362.15999999999997</v>
      </c>
      <c r="O1947" s="44">
        <f t="shared" si="284"/>
        <v>3554.16</v>
      </c>
      <c r="P1947" s="45">
        <f t="shared" si="286"/>
        <v>35.294538232373384</v>
      </c>
      <c r="Q1947" s="45">
        <f t="shared" si="285"/>
        <v>0.89654486486486484</v>
      </c>
      <c r="S1947" s="51">
        <f t="shared" si="287"/>
        <v>2.361642320630386</v>
      </c>
      <c r="T1947" s="16">
        <f t="shared" si="288"/>
        <v>35.361138695796093</v>
      </c>
    </row>
    <row r="1948" spans="1:20" x14ac:dyDescent="0.25">
      <c r="A1948" s="72">
        <f t="shared" si="278"/>
        <v>41897</v>
      </c>
      <c r="B1948" s="73" t="s">
        <v>67</v>
      </c>
      <c r="C1948" s="73" t="s">
        <v>244</v>
      </c>
      <c r="D1948" s="73" t="s">
        <v>245</v>
      </c>
      <c r="E1948" s="73" t="s">
        <v>268</v>
      </c>
      <c r="F1948" s="73" t="s">
        <v>269</v>
      </c>
      <c r="G1948" s="73" t="s">
        <v>34</v>
      </c>
      <c r="H1948" t="s">
        <v>38</v>
      </c>
      <c r="I1948">
        <v>866</v>
      </c>
      <c r="J1948" s="43">
        <v>4686</v>
      </c>
      <c r="K1948" s="16">
        <v>0.48</v>
      </c>
      <c r="L1948" s="16">
        <f t="shared" si="281"/>
        <v>46.53426017874876</v>
      </c>
      <c r="M1948" s="16">
        <f t="shared" si="282"/>
        <v>1.1820540540540541</v>
      </c>
      <c r="N1948" s="44">
        <f t="shared" si="283"/>
        <v>415.68</v>
      </c>
      <c r="O1948" s="44">
        <f t="shared" si="284"/>
        <v>5101.68</v>
      </c>
      <c r="P1948" s="45">
        <f t="shared" si="286"/>
        <v>50.662164846077459</v>
      </c>
      <c r="Q1948" s="45">
        <f t="shared" si="285"/>
        <v>1.2869102702702704</v>
      </c>
      <c r="S1948" s="51">
        <f t="shared" si="287"/>
        <v>3.7977464995055943</v>
      </c>
      <c r="T1948" s="16">
        <f t="shared" si="288"/>
        <v>50.690830850711684</v>
      </c>
    </row>
    <row r="1949" spans="1:20" x14ac:dyDescent="0.25">
      <c r="A1949" s="72">
        <f t="shared" si="278"/>
        <v>41897</v>
      </c>
      <c r="B1949" s="73" t="s">
        <v>67</v>
      </c>
      <c r="C1949" s="73" t="s">
        <v>246</v>
      </c>
      <c r="D1949" s="73" t="s">
        <v>247</v>
      </c>
      <c r="E1949" s="73" t="s">
        <v>270</v>
      </c>
      <c r="F1949" s="73" t="s">
        <v>247</v>
      </c>
      <c r="G1949" s="73" t="s">
        <v>34</v>
      </c>
      <c r="H1949" t="s">
        <v>36</v>
      </c>
      <c r="I1949">
        <v>213</v>
      </c>
      <c r="J1949" s="43">
        <v>2078</v>
      </c>
      <c r="K1949" s="16">
        <v>0.36</v>
      </c>
      <c r="L1949" s="16">
        <f t="shared" si="281"/>
        <v>20.635551142005959</v>
      </c>
      <c r="M1949" s="16">
        <f t="shared" si="282"/>
        <v>0.5241801801801802</v>
      </c>
      <c r="N1949" s="44">
        <f t="shared" si="283"/>
        <v>76.679999999999993</v>
      </c>
      <c r="O1949" s="44">
        <f t="shared" si="284"/>
        <v>2154.6799999999998</v>
      </c>
      <c r="P1949" s="45">
        <f t="shared" si="286"/>
        <v>21.397020854021847</v>
      </c>
      <c r="Q1949" s="45">
        <f t="shared" si="285"/>
        <v>0.54352288288288286</v>
      </c>
      <c r="S1949" s="51">
        <f t="shared" si="287"/>
        <v>3.4570841415868081</v>
      </c>
      <c r="T1949" s="16">
        <f t="shared" si="288"/>
        <v>21.411122144985104</v>
      </c>
    </row>
    <row r="1950" spans="1:20" x14ac:dyDescent="0.25">
      <c r="A1950" s="72">
        <f t="shared" si="278"/>
        <v>41897</v>
      </c>
      <c r="B1950" s="73" t="s">
        <v>67</v>
      </c>
      <c r="C1950" s="73" t="s">
        <v>248</v>
      </c>
      <c r="D1950" s="73" t="s">
        <v>249</v>
      </c>
      <c r="E1950" s="73" t="s">
        <v>271</v>
      </c>
      <c r="F1950" s="73" t="s">
        <v>272</v>
      </c>
      <c r="G1950" s="73" t="s">
        <v>34</v>
      </c>
      <c r="H1950" t="s">
        <v>38</v>
      </c>
      <c r="I1950">
        <v>650</v>
      </c>
      <c r="J1950" s="43">
        <v>4061</v>
      </c>
      <c r="K1950" s="16">
        <v>0.48</v>
      </c>
      <c r="L1950" s="16">
        <f t="shared" si="281"/>
        <v>40.327706057596821</v>
      </c>
      <c r="M1950" s="16">
        <f t="shared" si="282"/>
        <v>1.0243963963963965</v>
      </c>
      <c r="N1950" s="44">
        <f t="shared" si="283"/>
        <v>312</v>
      </c>
      <c r="O1950" s="44">
        <f t="shared" si="284"/>
        <v>4373</v>
      </c>
      <c r="P1950" s="45">
        <f t="shared" si="286"/>
        <v>43.426017874875868</v>
      </c>
      <c r="Q1950" s="45">
        <f t="shared" si="285"/>
        <v>1.1030990990990992</v>
      </c>
      <c r="S1950" s="51">
        <f t="shared" si="287"/>
        <v>3.4907111584427941</v>
      </c>
      <c r="T1950" s="16">
        <f t="shared" si="288"/>
        <v>43.447533929162525</v>
      </c>
    </row>
    <row r="1951" spans="1:20" x14ac:dyDescent="0.25">
      <c r="A1951" s="72">
        <f t="shared" si="278"/>
        <v>41897</v>
      </c>
      <c r="B1951" s="73" t="s">
        <v>67</v>
      </c>
      <c r="C1951" s="73" t="s">
        <v>248</v>
      </c>
      <c r="D1951" s="73" t="s">
        <v>249</v>
      </c>
      <c r="E1951" s="73" t="s">
        <v>273</v>
      </c>
      <c r="F1951" s="73" t="s">
        <v>274</v>
      </c>
      <c r="G1951" s="73" t="s">
        <v>34</v>
      </c>
      <c r="H1951" t="s">
        <v>38</v>
      </c>
      <c r="I1951">
        <v>417</v>
      </c>
      <c r="J1951" s="43">
        <v>3469</v>
      </c>
      <c r="K1951" s="16">
        <v>0.48</v>
      </c>
      <c r="L1951" s="16">
        <f t="shared" si="281"/>
        <v>34.44885799404171</v>
      </c>
      <c r="M1951" s="16">
        <f t="shared" si="282"/>
        <v>0.87506306306306303</v>
      </c>
      <c r="N1951" s="44">
        <f t="shared" si="283"/>
        <v>200.16</v>
      </c>
      <c r="O1951" s="44">
        <f t="shared" si="284"/>
        <v>3669.16</v>
      </c>
      <c r="P1951" s="45">
        <f t="shared" si="286"/>
        <v>36.436544190665337</v>
      </c>
      <c r="Q1951" s="45">
        <f t="shared" si="285"/>
        <v>0.92555387387387389</v>
      </c>
      <c r="S1951" s="51">
        <f t="shared" si="287"/>
        <v>3.3569108645376433</v>
      </c>
      <c r="T1951" s="16">
        <f t="shared" si="288"/>
        <v>36.450347567030775</v>
      </c>
    </row>
    <row r="1952" spans="1:20" x14ac:dyDescent="0.25">
      <c r="A1952" s="72">
        <f t="shared" si="278"/>
        <v>41897</v>
      </c>
      <c r="B1952" s="73" t="s">
        <v>67</v>
      </c>
      <c r="C1952" s="73" t="s">
        <v>246</v>
      </c>
      <c r="D1952" s="73" t="s">
        <v>247</v>
      </c>
      <c r="E1952" s="73" t="s">
        <v>275</v>
      </c>
      <c r="F1952" s="73" t="s">
        <v>276</v>
      </c>
      <c r="G1952" s="73" t="s">
        <v>34</v>
      </c>
      <c r="H1952" t="s">
        <v>36</v>
      </c>
      <c r="I1952">
        <v>626</v>
      </c>
      <c r="J1952" s="43">
        <v>3218</v>
      </c>
      <c r="K1952" s="16">
        <v>0.36</v>
      </c>
      <c r="L1952" s="16">
        <f t="shared" si="281"/>
        <v>31.95630585898709</v>
      </c>
      <c r="M1952" s="16">
        <f t="shared" si="282"/>
        <v>0.81174774774774772</v>
      </c>
      <c r="N1952" s="44">
        <f t="shared" si="283"/>
        <v>225.35999999999999</v>
      </c>
      <c r="O1952" s="44">
        <f t="shared" si="284"/>
        <v>3443.36</v>
      </c>
      <c r="P1952" s="45">
        <f t="shared" si="286"/>
        <v>34.194240317775574</v>
      </c>
      <c r="Q1952" s="45">
        <f t="shared" si="285"/>
        <v>0.86859531531531531</v>
      </c>
      <c r="S1952" s="51">
        <f t="shared" si="287"/>
        <v>2.1356366570167484</v>
      </c>
      <c r="T1952" s="16">
        <f t="shared" si="288"/>
        <v>34.235683548493874</v>
      </c>
    </row>
    <row r="1953" spans="1:20" x14ac:dyDescent="0.25">
      <c r="A1953" s="72">
        <f t="shared" si="278"/>
        <v>41897</v>
      </c>
      <c r="B1953" s="73" t="s">
        <v>67</v>
      </c>
      <c r="C1953" s="73" t="s">
        <v>246</v>
      </c>
      <c r="D1953" s="73" t="s">
        <v>247</v>
      </c>
      <c r="E1953" s="73" t="s">
        <v>263</v>
      </c>
      <c r="F1953" s="73" t="s">
        <v>264</v>
      </c>
      <c r="G1953" s="73" t="s">
        <v>34</v>
      </c>
      <c r="H1953" t="s">
        <v>36</v>
      </c>
      <c r="I1953">
        <v>1823</v>
      </c>
      <c r="J1953" s="43">
        <v>5215</v>
      </c>
      <c r="K1953" s="16">
        <v>0.36</v>
      </c>
      <c r="L1953" s="16">
        <f t="shared" si="281"/>
        <v>51.787487586891757</v>
      </c>
      <c r="M1953" s="16">
        <f t="shared" si="282"/>
        <v>1.3154954954954956</v>
      </c>
      <c r="N1953" s="44">
        <f t="shared" si="283"/>
        <v>656.28</v>
      </c>
      <c r="O1953" s="44">
        <f t="shared" si="284"/>
        <v>5871.28</v>
      </c>
      <c r="P1953" s="45">
        <f t="shared" si="286"/>
        <v>58.304667328699104</v>
      </c>
      <c r="Q1953" s="45">
        <f t="shared" si="285"/>
        <v>1.4810436036036037</v>
      </c>
      <c r="S1953" s="51">
        <f t="shared" si="287"/>
        <v>2.621790927904244</v>
      </c>
      <c r="T1953" s="16">
        <f t="shared" si="288"/>
        <v>58.425355842436282</v>
      </c>
    </row>
    <row r="1954" spans="1:20" x14ac:dyDescent="0.25">
      <c r="A1954" s="72">
        <f t="shared" si="278"/>
        <v>41897</v>
      </c>
      <c r="B1954" s="73" t="s">
        <v>18</v>
      </c>
      <c r="C1954" s="73" t="s">
        <v>250</v>
      </c>
      <c r="D1954" s="73" t="s">
        <v>251</v>
      </c>
      <c r="E1954" s="73" t="s">
        <v>265</v>
      </c>
      <c r="F1954" s="73" t="s">
        <v>266</v>
      </c>
      <c r="G1954" s="73" t="s">
        <v>34</v>
      </c>
      <c r="H1954" t="s">
        <v>39</v>
      </c>
      <c r="I1954">
        <v>1295</v>
      </c>
      <c r="J1954" s="43">
        <v>3559</v>
      </c>
      <c r="K1954" s="16">
        <v>0.30480000000000002</v>
      </c>
      <c r="L1954" s="16">
        <f t="shared" si="281"/>
        <v>35.342601787487588</v>
      </c>
      <c r="M1954" s="16">
        <f t="shared" si="282"/>
        <v>0.96189189189189184</v>
      </c>
      <c r="N1954" s="44">
        <f t="shared" si="283"/>
        <v>394.71600000000001</v>
      </c>
      <c r="O1954" s="44">
        <f t="shared" si="284"/>
        <v>3953.7159999999999</v>
      </c>
      <c r="P1954" s="45">
        <f t="shared" si="286"/>
        <v>39.262323733862956</v>
      </c>
      <c r="Q1954" s="45">
        <f t="shared" si="285"/>
        <v>1.0685718918918918</v>
      </c>
      <c r="S1954" s="51">
        <f t="shared" si="287"/>
        <v>2.9957933850798035</v>
      </c>
      <c r="T1954" s="16">
        <f t="shared" si="288"/>
        <v>38.773326713008935</v>
      </c>
    </row>
    <row r="1955" spans="1:20" x14ac:dyDescent="0.25">
      <c r="A1955" s="72">
        <f t="shared" si="278"/>
        <v>41897</v>
      </c>
      <c r="B1955" s="73" t="s">
        <v>18</v>
      </c>
      <c r="C1955" s="73" t="s">
        <v>244</v>
      </c>
      <c r="D1955" s="73" t="s">
        <v>245</v>
      </c>
      <c r="E1955" s="73" t="s">
        <v>277</v>
      </c>
      <c r="F1955" s="73" t="s">
        <v>278</v>
      </c>
      <c r="G1955" s="73" t="s">
        <v>34</v>
      </c>
      <c r="H1955" t="s">
        <v>38</v>
      </c>
      <c r="I1955">
        <v>615</v>
      </c>
      <c r="J1955" s="43">
        <v>3687</v>
      </c>
      <c r="K1955" s="16">
        <v>0.48</v>
      </c>
      <c r="L1955" s="16">
        <f t="shared" si="281"/>
        <v>36.613704071499505</v>
      </c>
      <c r="M1955" s="16">
        <f t="shared" si="282"/>
        <v>0.99648648648648652</v>
      </c>
      <c r="N1955" s="44">
        <f t="shared" si="283"/>
        <v>295.2</v>
      </c>
      <c r="O1955" s="44">
        <f t="shared" si="284"/>
        <v>3982.2</v>
      </c>
      <c r="P1955" s="45">
        <f t="shared" si="286"/>
        <v>39.545183714001986</v>
      </c>
      <c r="Q1955" s="45">
        <f t="shared" si="285"/>
        <v>1.0762702702702702</v>
      </c>
      <c r="S1955" s="51">
        <f t="shared" si="287"/>
        <v>3.0576726491634343</v>
      </c>
      <c r="T1955" s="16">
        <f t="shared" si="288"/>
        <v>39.56554121151936</v>
      </c>
    </row>
    <row r="1956" spans="1:20" x14ac:dyDescent="0.25">
      <c r="A1956" s="72">
        <f t="shared" si="278"/>
        <v>41897</v>
      </c>
      <c r="B1956" s="73" t="s">
        <v>18</v>
      </c>
      <c r="C1956" s="73" t="s">
        <v>248</v>
      </c>
      <c r="D1956" s="73" t="s">
        <v>249</v>
      </c>
      <c r="E1956" s="73" t="s">
        <v>268</v>
      </c>
      <c r="F1956" s="73" t="s">
        <v>269</v>
      </c>
      <c r="G1956" s="73" t="s">
        <v>34</v>
      </c>
      <c r="H1956" t="s">
        <v>38</v>
      </c>
      <c r="I1956">
        <v>872</v>
      </c>
      <c r="J1956" s="43">
        <v>4756</v>
      </c>
      <c r="K1956" s="16">
        <v>0.48</v>
      </c>
      <c r="L1956" s="16">
        <f t="shared" si="281"/>
        <v>47.229394240317774</v>
      </c>
      <c r="M1956" s="16">
        <f t="shared" si="282"/>
        <v>1.2854054054054054</v>
      </c>
      <c r="N1956" s="44">
        <f t="shared" si="283"/>
        <v>418.56</v>
      </c>
      <c r="O1956" s="44">
        <f t="shared" si="284"/>
        <v>5174.5600000000004</v>
      </c>
      <c r="P1956" s="45">
        <f t="shared" si="286"/>
        <v>51.385898709036745</v>
      </c>
      <c r="Q1956" s="45">
        <f t="shared" si="285"/>
        <v>1.3985297297297299</v>
      </c>
      <c r="S1956" s="51">
        <f t="shared" si="287"/>
        <v>3.7435042022198051</v>
      </c>
      <c r="T1956" s="16">
        <f t="shared" si="288"/>
        <v>51.414763323402845</v>
      </c>
    </row>
    <row r="1957" spans="1:20" x14ac:dyDescent="0.25">
      <c r="A1957" s="72">
        <f t="shared" si="278"/>
        <v>41897</v>
      </c>
      <c r="B1957" s="73" t="s">
        <v>18</v>
      </c>
      <c r="C1957" s="73" t="s">
        <v>248</v>
      </c>
      <c r="D1957" s="73" t="s">
        <v>249</v>
      </c>
      <c r="E1957" s="73" t="s">
        <v>277</v>
      </c>
      <c r="F1957" s="73" t="s">
        <v>278</v>
      </c>
      <c r="G1957" s="73" t="s">
        <v>34</v>
      </c>
      <c r="H1957" t="s">
        <v>38</v>
      </c>
      <c r="I1957">
        <v>417</v>
      </c>
      <c r="J1957" s="43">
        <v>3379</v>
      </c>
      <c r="K1957" s="16">
        <v>0.48</v>
      </c>
      <c r="L1957" s="16">
        <f t="shared" si="281"/>
        <v>33.555114200595831</v>
      </c>
      <c r="M1957" s="16">
        <f t="shared" si="282"/>
        <v>0.91324324324324324</v>
      </c>
      <c r="N1957" s="44">
        <f t="shared" si="283"/>
        <v>200.16</v>
      </c>
      <c r="O1957" s="44">
        <f t="shared" si="284"/>
        <v>3579.16</v>
      </c>
      <c r="P1957" s="45">
        <f t="shared" si="286"/>
        <v>35.542800397219459</v>
      </c>
      <c r="Q1957" s="45">
        <f t="shared" si="285"/>
        <v>0.96734054054054053</v>
      </c>
      <c r="S1957" s="51">
        <f t="shared" si="287"/>
        <v>3.3546155201141126</v>
      </c>
      <c r="T1957" s="16">
        <f t="shared" si="288"/>
        <v>35.556603773584897</v>
      </c>
    </row>
    <row r="1958" spans="1:20" x14ac:dyDescent="0.25">
      <c r="A1958" s="72">
        <f t="shared" si="278"/>
        <v>41897</v>
      </c>
      <c r="B1958" s="73" t="s">
        <v>18</v>
      </c>
      <c r="C1958" s="73" t="s">
        <v>242</v>
      </c>
      <c r="D1958" s="73" t="s">
        <v>243</v>
      </c>
      <c r="E1958" s="73" t="s">
        <v>265</v>
      </c>
      <c r="F1958" s="73" t="s">
        <v>266</v>
      </c>
      <c r="G1958" s="73" t="s">
        <v>34</v>
      </c>
      <c r="H1958" t="s">
        <v>36</v>
      </c>
      <c r="I1958">
        <v>1006</v>
      </c>
      <c r="J1958" s="43">
        <v>3748</v>
      </c>
      <c r="K1958" s="16">
        <v>0.36</v>
      </c>
      <c r="L1958" s="16">
        <f t="shared" si="281"/>
        <v>37.219463753723929</v>
      </c>
      <c r="M1958" s="16">
        <f t="shared" si="282"/>
        <v>1.0129729729729731</v>
      </c>
      <c r="N1958" s="44">
        <f t="shared" si="283"/>
        <v>362.15999999999997</v>
      </c>
      <c r="O1958" s="44">
        <f t="shared" si="284"/>
        <v>4110.16</v>
      </c>
      <c r="P1958" s="45">
        <f t="shared" si="286"/>
        <v>40.815888778550146</v>
      </c>
      <c r="Q1958" s="45">
        <f t="shared" si="285"/>
        <v>1.1108540540540539</v>
      </c>
      <c r="S1958" s="51">
        <f t="shared" si="287"/>
        <v>3.7615244019428618</v>
      </c>
      <c r="T1958" s="16">
        <f t="shared" si="288"/>
        <v>40.882489241972856</v>
      </c>
    </row>
    <row r="1959" spans="1:20" x14ac:dyDescent="0.25">
      <c r="A1959" s="72">
        <f t="shared" si="278"/>
        <v>41897</v>
      </c>
      <c r="B1959" s="73" t="s">
        <v>0</v>
      </c>
      <c r="C1959" s="73" t="s">
        <v>252</v>
      </c>
      <c r="D1959" s="73" t="s">
        <v>117</v>
      </c>
      <c r="E1959" s="73" t="s">
        <v>279</v>
      </c>
      <c r="F1959" s="73" t="s">
        <v>280</v>
      </c>
      <c r="G1959" s="73" t="s">
        <v>35</v>
      </c>
      <c r="H1959" t="s">
        <v>37</v>
      </c>
      <c r="I1959">
        <v>880</v>
      </c>
      <c r="J1959" s="43">
        <v>3678</v>
      </c>
      <c r="K1959" s="16">
        <v>0.35</v>
      </c>
      <c r="L1959" s="16">
        <f t="shared" si="281"/>
        <v>36.524329692154915</v>
      </c>
      <c r="M1959" s="16">
        <f t="shared" si="282"/>
        <v>0.994054054054054</v>
      </c>
      <c r="N1959" s="44">
        <f t="shared" si="283"/>
        <v>308</v>
      </c>
      <c r="O1959" s="44">
        <f t="shared" si="284"/>
        <v>3986</v>
      </c>
      <c r="P1959" s="45">
        <f t="shared" si="286"/>
        <v>39.582919563058589</v>
      </c>
      <c r="Q1959" s="45">
        <f t="shared" si="285"/>
        <v>1.0772972972972974</v>
      </c>
      <c r="S1959" s="51">
        <f t="shared" si="287"/>
        <v>0</v>
      </c>
      <c r="T1959" s="16">
        <f t="shared" si="288"/>
        <v>39.670307845084409</v>
      </c>
    </row>
    <row r="1960" spans="1:20" x14ac:dyDescent="0.25">
      <c r="A1960" s="72">
        <f t="shared" si="278"/>
        <v>41897</v>
      </c>
      <c r="B1960" s="73" t="s">
        <v>0</v>
      </c>
      <c r="C1960" s="73" t="s">
        <v>359</v>
      </c>
      <c r="D1960" s="73" t="s">
        <v>235</v>
      </c>
      <c r="E1960" s="73" t="s">
        <v>267</v>
      </c>
      <c r="F1960" s="73" t="s">
        <v>241</v>
      </c>
      <c r="G1960" s="73" t="s">
        <v>35</v>
      </c>
      <c r="H1960" t="s">
        <v>37</v>
      </c>
      <c r="I1960">
        <v>685</v>
      </c>
      <c r="J1960" s="43">
        <v>3471</v>
      </c>
      <c r="K1960" s="16">
        <v>0.35</v>
      </c>
      <c r="L1960" s="16">
        <f t="shared" si="281"/>
        <v>34.468718967229393</v>
      </c>
      <c r="M1960" s="16">
        <f t="shared" si="282"/>
        <v>0.93810810810810807</v>
      </c>
      <c r="N1960" s="44">
        <f t="shared" si="283"/>
        <v>239.74999999999997</v>
      </c>
      <c r="O1960" s="44">
        <f t="shared" si="284"/>
        <v>3710.75</v>
      </c>
      <c r="P1960" s="45">
        <f t="shared" si="286"/>
        <v>36.849553128103274</v>
      </c>
      <c r="Q1960" s="45">
        <f t="shared" si="285"/>
        <v>1.0029054054054054</v>
      </c>
      <c r="S1960" s="51">
        <f t="shared" si="287"/>
        <v>-8.0985697480032144</v>
      </c>
      <c r="T1960" s="16">
        <f t="shared" si="288"/>
        <v>36.917576961271102</v>
      </c>
    </row>
    <row r="1961" spans="1:20" x14ac:dyDescent="0.25">
      <c r="A1961" s="72">
        <f t="shared" ref="A1961:A2024" si="289">IF(B1961&lt;&gt;"", DATE(2010, ROUNDUP((ROW(A1961)-1)*(1/38), 0)+5, 15), "")</f>
        <v>41897</v>
      </c>
      <c r="B1961" s="73" t="s">
        <v>0</v>
      </c>
      <c r="C1961" s="73" t="s">
        <v>253</v>
      </c>
      <c r="D1961" s="73" t="s">
        <v>243</v>
      </c>
      <c r="E1961" s="73" t="s">
        <v>281</v>
      </c>
      <c r="F1961" s="73" t="s">
        <v>282</v>
      </c>
      <c r="G1961" s="73" t="s">
        <v>35</v>
      </c>
      <c r="H1961" t="s">
        <v>38</v>
      </c>
      <c r="I1961">
        <v>812</v>
      </c>
      <c r="J1961" s="43">
        <v>3950</v>
      </c>
      <c r="K1961" s="16">
        <v>0.48</v>
      </c>
      <c r="L1961" s="16">
        <f t="shared" si="281"/>
        <v>39.22542204568024</v>
      </c>
      <c r="M1961" s="16">
        <f t="shared" si="282"/>
        <v>1.0675675675675675</v>
      </c>
      <c r="N1961" s="44">
        <f t="shared" si="283"/>
        <v>389.76</v>
      </c>
      <c r="O1961" s="44">
        <f t="shared" si="284"/>
        <v>4339.76</v>
      </c>
      <c r="P1961" s="45">
        <f t="shared" si="286"/>
        <v>43.095928500496527</v>
      </c>
      <c r="Q1961" s="45">
        <f t="shared" si="285"/>
        <v>1.1729081081081081</v>
      </c>
      <c r="S1961" s="51">
        <f t="shared" si="287"/>
        <v>4.506049163905379</v>
      </c>
      <c r="T1961" s="16">
        <f t="shared" si="288"/>
        <v>43.122807017543856</v>
      </c>
    </row>
    <row r="1962" spans="1:20" x14ac:dyDescent="0.25">
      <c r="A1962" s="72">
        <f t="shared" si="289"/>
        <v>41897</v>
      </c>
      <c r="B1962" s="73" t="s">
        <v>0</v>
      </c>
      <c r="C1962" s="73" t="s">
        <v>236</v>
      </c>
      <c r="D1962" s="73" t="s">
        <v>237</v>
      </c>
      <c r="E1962" s="73" t="s">
        <v>279</v>
      </c>
      <c r="F1962" s="73" t="s">
        <v>280</v>
      </c>
      <c r="G1962" s="73" t="s">
        <v>35</v>
      </c>
      <c r="H1962" t="s">
        <v>37</v>
      </c>
      <c r="I1962">
        <v>1520</v>
      </c>
      <c r="J1962" s="43">
        <v>5159</v>
      </c>
      <c r="K1962" s="16">
        <v>0.35</v>
      </c>
      <c r="L1962" s="16">
        <f t="shared" si="281"/>
        <v>51.231380337636544</v>
      </c>
      <c r="M1962" s="16">
        <f t="shared" si="282"/>
        <v>1.3943243243243244</v>
      </c>
      <c r="N1962" s="44">
        <f t="shared" si="283"/>
        <v>532</v>
      </c>
      <c r="O1962" s="44">
        <f t="shared" si="284"/>
        <v>5691</v>
      </c>
      <c r="P1962" s="45">
        <f t="shared" si="286"/>
        <v>56.51439920556107</v>
      </c>
      <c r="Q1962" s="45">
        <f t="shared" si="285"/>
        <v>1.5381081081081081</v>
      </c>
      <c r="S1962" s="51">
        <f t="shared" si="287"/>
        <v>0</v>
      </c>
      <c r="T1962" s="16">
        <f t="shared" si="288"/>
        <v>56.665342601787479</v>
      </c>
    </row>
    <row r="1963" spans="1:20" x14ac:dyDescent="0.25">
      <c r="A1963" s="72">
        <f t="shared" si="289"/>
        <v>41897</v>
      </c>
      <c r="B1963" s="73" t="s">
        <v>0</v>
      </c>
      <c r="C1963" s="73" t="s">
        <v>236</v>
      </c>
      <c r="D1963" s="73" t="s">
        <v>237</v>
      </c>
      <c r="E1963" s="73" t="s">
        <v>267</v>
      </c>
      <c r="F1963" s="73" t="s">
        <v>241</v>
      </c>
      <c r="G1963" s="73" t="s">
        <v>35</v>
      </c>
      <c r="H1963" t="s">
        <v>37</v>
      </c>
      <c r="I1963">
        <v>1583</v>
      </c>
      <c r="J1963" s="43">
        <v>6084</v>
      </c>
      <c r="K1963" s="16">
        <v>0.35</v>
      </c>
      <c r="L1963" s="16">
        <f t="shared" si="281"/>
        <v>60.417080436941411</v>
      </c>
      <c r="M1963" s="16">
        <f t="shared" si="282"/>
        <v>1.6443243243243244</v>
      </c>
      <c r="N1963" s="44">
        <f t="shared" si="283"/>
        <v>554.04999999999995</v>
      </c>
      <c r="O1963" s="44">
        <f t="shared" si="284"/>
        <v>6638.05</v>
      </c>
      <c r="P1963" s="45">
        <f t="shared" si="286"/>
        <v>65.919066534260182</v>
      </c>
      <c r="Q1963" s="45">
        <f t="shared" si="285"/>
        <v>1.7940675675675677</v>
      </c>
      <c r="S1963" s="51">
        <f t="shared" si="287"/>
        <v>0</v>
      </c>
      <c r="T1963" s="16">
        <f t="shared" si="288"/>
        <v>66.076266137040719</v>
      </c>
    </row>
    <row r="1964" spans="1:20" x14ac:dyDescent="0.25">
      <c r="A1964" s="72">
        <f t="shared" si="289"/>
        <v>41897</v>
      </c>
      <c r="B1964" s="73" t="s">
        <v>0</v>
      </c>
      <c r="C1964" s="73" t="s">
        <v>358</v>
      </c>
      <c r="D1964" s="73" t="s">
        <v>235</v>
      </c>
      <c r="E1964" s="73" t="s">
        <v>279</v>
      </c>
      <c r="F1964" s="73" t="s">
        <v>280</v>
      </c>
      <c r="G1964" s="73" t="s">
        <v>35</v>
      </c>
      <c r="H1964" t="s">
        <v>36</v>
      </c>
      <c r="I1964">
        <v>1599</v>
      </c>
      <c r="J1964" s="43">
        <v>5260</v>
      </c>
      <c r="K1964" s="16">
        <v>0.36</v>
      </c>
      <c r="L1964" s="16">
        <f t="shared" si="281"/>
        <v>52.234359483614696</v>
      </c>
      <c r="M1964" s="16">
        <f t="shared" si="282"/>
        <v>1.4216216216216215</v>
      </c>
      <c r="N1964" s="44">
        <f t="shared" si="283"/>
        <v>575.64</v>
      </c>
      <c r="O1964" s="44">
        <f t="shared" si="284"/>
        <v>5835.64</v>
      </c>
      <c r="P1964" s="45">
        <f t="shared" si="286"/>
        <v>57.950744786494539</v>
      </c>
      <c r="Q1964" s="45">
        <f t="shared" si="285"/>
        <v>1.5772000000000002</v>
      </c>
      <c r="S1964" s="51">
        <f t="shared" si="287"/>
        <v>3.862144575911608</v>
      </c>
      <c r="T1964" s="16">
        <f t="shared" si="288"/>
        <v>58.056603773584904</v>
      </c>
    </row>
    <row r="1965" spans="1:20" x14ac:dyDescent="0.25">
      <c r="A1965" s="72">
        <f t="shared" si="289"/>
        <v>41897</v>
      </c>
      <c r="B1965" s="73" t="s">
        <v>67</v>
      </c>
      <c r="C1965" s="73" t="s">
        <v>250</v>
      </c>
      <c r="D1965" s="73" t="s">
        <v>251</v>
      </c>
      <c r="E1965" s="73" t="s">
        <v>279</v>
      </c>
      <c r="F1965" s="73" t="s">
        <v>280</v>
      </c>
      <c r="G1965" s="73" t="s">
        <v>35</v>
      </c>
      <c r="H1965" t="s">
        <v>37</v>
      </c>
      <c r="I1965">
        <v>1851</v>
      </c>
      <c r="J1965" s="43">
        <v>5000</v>
      </c>
      <c r="K1965" s="16">
        <v>0.35</v>
      </c>
      <c r="L1965" s="16">
        <f t="shared" si="281"/>
        <v>49.652432969215489</v>
      </c>
      <c r="M1965" s="16">
        <f t="shared" si="282"/>
        <v>1.2612612612612613</v>
      </c>
      <c r="N1965" s="44">
        <f t="shared" si="283"/>
        <v>647.84999999999991</v>
      </c>
      <c r="O1965" s="44">
        <f t="shared" si="284"/>
        <v>5647.85</v>
      </c>
      <c r="P1965" s="45">
        <f t="shared" si="286"/>
        <v>56.085898709036748</v>
      </c>
      <c r="Q1965" s="45">
        <f t="shared" si="285"/>
        <v>1.424682882882883</v>
      </c>
      <c r="S1965" s="51">
        <f t="shared" si="287"/>
        <v>3.6711730315629021</v>
      </c>
      <c r="T1965" s="16">
        <f t="shared" si="288"/>
        <v>56.269712015888778</v>
      </c>
    </row>
    <row r="1966" spans="1:20" x14ac:dyDescent="0.25">
      <c r="A1966" s="72">
        <f t="shared" si="289"/>
        <v>41897</v>
      </c>
      <c r="B1966" s="73" t="s">
        <v>67</v>
      </c>
      <c r="C1966" s="73" t="s">
        <v>238</v>
      </c>
      <c r="D1966" s="73" t="s">
        <v>239</v>
      </c>
      <c r="E1966" s="73" t="s">
        <v>283</v>
      </c>
      <c r="F1966" s="73" t="s">
        <v>284</v>
      </c>
      <c r="G1966" s="73" t="s">
        <v>35</v>
      </c>
      <c r="H1966" t="s">
        <v>37</v>
      </c>
      <c r="I1966">
        <v>1695</v>
      </c>
      <c r="J1966" s="43">
        <v>4960</v>
      </c>
      <c r="K1966" s="16">
        <v>0.35</v>
      </c>
      <c r="L1966" s="16">
        <f t="shared" si="281"/>
        <v>49.255213505461768</v>
      </c>
      <c r="M1966" s="16">
        <f t="shared" si="282"/>
        <v>1.2511711711711713</v>
      </c>
      <c r="N1966" s="44">
        <f t="shared" si="283"/>
        <v>593.25</v>
      </c>
      <c r="O1966" s="44">
        <f t="shared" si="284"/>
        <v>5553.25</v>
      </c>
      <c r="P1966" s="45">
        <f t="shared" si="286"/>
        <v>55.146474677259185</v>
      </c>
      <c r="Q1966" s="45">
        <f t="shared" si="285"/>
        <v>1.4008198198198198</v>
      </c>
      <c r="S1966" s="51">
        <f t="shared" si="287"/>
        <v>3.7360481950217128</v>
      </c>
      <c r="T1966" s="16">
        <f t="shared" si="288"/>
        <v>55.314796425024831</v>
      </c>
    </row>
    <row r="1967" spans="1:20" x14ac:dyDescent="0.25">
      <c r="A1967" s="72">
        <f t="shared" si="289"/>
        <v>41897</v>
      </c>
      <c r="B1967" s="73" t="s">
        <v>67</v>
      </c>
      <c r="C1967" s="73" t="s">
        <v>242</v>
      </c>
      <c r="D1967" s="73" t="s">
        <v>243</v>
      </c>
      <c r="E1967" s="73" t="s">
        <v>265</v>
      </c>
      <c r="F1967" s="73" t="s">
        <v>266</v>
      </c>
      <c r="G1967" s="73" t="s">
        <v>35</v>
      </c>
      <c r="H1967" t="s">
        <v>36</v>
      </c>
      <c r="I1967">
        <v>1006</v>
      </c>
      <c r="J1967" s="43">
        <v>3011</v>
      </c>
      <c r="K1967" s="16">
        <v>0.36</v>
      </c>
      <c r="L1967" s="16">
        <f t="shared" si="281"/>
        <v>29.900695134061568</v>
      </c>
      <c r="M1967" s="16">
        <f t="shared" si="282"/>
        <v>0.75953153153153152</v>
      </c>
      <c r="N1967" s="44">
        <f t="shared" si="283"/>
        <v>362.15999999999997</v>
      </c>
      <c r="O1967" s="44">
        <f t="shared" si="284"/>
        <v>3373.16</v>
      </c>
      <c r="P1967" s="45">
        <f t="shared" si="286"/>
        <v>33.497120158887782</v>
      </c>
      <c r="Q1967" s="45">
        <f t="shared" si="285"/>
        <v>0.85088720720720723</v>
      </c>
      <c r="S1967" s="51">
        <f t="shared" si="287"/>
        <v>2.4915227457795952</v>
      </c>
      <c r="T1967" s="16">
        <f t="shared" si="288"/>
        <v>33.563720622310491</v>
      </c>
    </row>
    <row r="1968" spans="1:20" x14ac:dyDescent="0.25">
      <c r="A1968" s="72">
        <f t="shared" si="289"/>
        <v>41897</v>
      </c>
      <c r="B1968" s="73" t="s">
        <v>67</v>
      </c>
      <c r="C1968" s="73" t="s">
        <v>254</v>
      </c>
      <c r="D1968" s="73" t="s">
        <v>255</v>
      </c>
      <c r="E1968" s="73" t="s">
        <v>267</v>
      </c>
      <c r="F1968" s="73" t="s">
        <v>241</v>
      </c>
      <c r="G1968" s="73" t="s">
        <v>35</v>
      </c>
      <c r="H1968" t="s">
        <v>37</v>
      </c>
      <c r="I1968">
        <v>988</v>
      </c>
      <c r="J1968" s="43">
        <v>3510</v>
      </c>
      <c r="K1968" s="16">
        <v>0.35</v>
      </c>
      <c r="L1968" s="16">
        <f t="shared" si="281"/>
        <v>34.856007944389276</v>
      </c>
      <c r="M1968" s="16">
        <f t="shared" si="282"/>
        <v>0.88540540540540547</v>
      </c>
      <c r="N1968" s="44">
        <f t="shared" si="283"/>
        <v>345.79999999999995</v>
      </c>
      <c r="O1968" s="44">
        <f t="shared" si="284"/>
        <v>3855.8</v>
      </c>
      <c r="P1968" s="45">
        <f t="shared" si="286"/>
        <v>38.289970208540218</v>
      </c>
      <c r="Q1968" s="45">
        <f t="shared" si="285"/>
        <v>0.97263423423423434</v>
      </c>
      <c r="S1968" s="51">
        <f t="shared" si="287"/>
        <v>5.4707587942447677</v>
      </c>
      <c r="T1968" s="16">
        <f t="shared" si="288"/>
        <v>38.38808341608739</v>
      </c>
    </row>
    <row r="1969" spans="1:20" x14ac:dyDescent="0.25">
      <c r="A1969" s="72">
        <f t="shared" si="289"/>
        <v>41897</v>
      </c>
      <c r="B1969" s="73" t="s">
        <v>67</v>
      </c>
      <c r="C1969" s="73" t="s">
        <v>246</v>
      </c>
      <c r="D1969" s="73" t="s">
        <v>247</v>
      </c>
      <c r="E1969" s="73" t="s">
        <v>240</v>
      </c>
      <c r="F1969" s="73" t="s">
        <v>241</v>
      </c>
      <c r="G1969" s="73" t="s">
        <v>35</v>
      </c>
      <c r="H1969" t="s">
        <v>36</v>
      </c>
      <c r="I1969">
        <v>787</v>
      </c>
      <c r="J1969" s="43">
        <v>3590</v>
      </c>
      <c r="K1969" s="16">
        <v>0.36</v>
      </c>
      <c r="L1969" s="16">
        <f t="shared" si="281"/>
        <v>35.650446871896719</v>
      </c>
      <c r="M1969" s="16">
        <f t="shared" si="282"/>
        <v>0.90558558558558555</v>
      </c>
      <c r="N1969" s="44">
        <f t="shared" si="283"/>
        <v>283.32</v>
      </c>
      <c r="O1969" s="44">
        <f t="shared" si="284"/>
        <v>3873.32</v>
      </c>
      <c r="P1969" s="45">
        <f t="shared" si="286"/>
        <v>38.463952333664352</v>
      </c>
      <c r="Q1969" s="45">
        <f t="shared" si="285"/>
        <v>0.97705369369369377</v>
      </c>
      <c r="S1969" s="51">
        <f t="shared" si="287"/>
        <v>2.1089705060474806</v>
      </c>
      <c r="T1969" s="16">
        <f t="shared" si="288"/>
        <v>38.516054286660044</v>
      </c>
    </row>
    <row r="1970" spans="1:20" x14ac:dyDescent="0.25">
      <c r="A1970" s="72">
        <f t="shared" si="289"/>
        <v>41897</v>
      </c>
      <c r="B1970" s="73" t="s">
        <v>67</v>
      </c>
      <c r="C1970" s="73" t="s">
        <v>250</v>
      </c>
      <c r="D1970" s="73" t="s">
        <v>251</v>
      </c>
      <c r="E1970" s="73" t="s">
        <v>283</v>
      </c>
      <c r="F1970" s="73" t="s">
        <v>284</v>
      </c>
      <c r="G1970" s="73" t="s">
        <v>35</v>
      </c>
      <c r="H1970" t="s">
        <v>37</v>
      </c>
      <c r="I1970">
        <v>1836</v>
      </c>
      <c r="J1970" s="43">
        <v>5000</v>
      </c>
      <c r="K1970" s="16">
        <v>0.35</v>
      </c>
      <c r="L1970" s="16">
        <f t="shared" si="281"/>
        <v>49.652432969215489</v>
      </c>
      <c r="M1970" s="16">
        <f t="shared" si="282"/>
        <v>1.2612612612612613</v>
      </c>
      <c r="N1970" s="44">
        <f t="shared" si="283"/>
        <v>642.59999999999991</v>
      </c>
      <c r="O1970" s="44">
        <f t="shared" si="284"/>
        <v>5642.6</v>
      </c>
      <c r="P1970" s="45">
        <f t="shared" si="286"/>
        <v>56.033763654419069</v>
      </c>
      <c r="Q1970" s="45">
        <f t="shared" si="285"/>
        <v>1.4233585585585586</v>
      </c>
      <c r="S1970" s="51">
        <f t="shared" si="287"/>
        <v>3.6747142909638875</v>
      </c>
      <c r="T1970" s="16">
        <f t="shared" si="288"/>
        <v>56.216087388282027</v>
      </c>
    </row>
    <row r="1971" spans="1:20" x14ac:dyDescent="0.25">
      <c r="A1971" s="72">
        <f t="shared" si="289"/>
        <v>41897</v>
      </c>
      <c r="B1971" s="73" t="s">
        <v>67</v>
      </c>
      <c r="C1971" s="73" t="s">
        <v>256</v>
      </c>
      <c r="D1971" s="73" t="s">
        <v>247</v>
      </c>
      <c r="E1971" s="73" t="s">
        <v>285</v>
      </c>
      <c r="F1971" s="73" t="s">
        <v>264</v>
      </c>
      <c r="G1971" s="73" t="s">
        <v>35</v>
      </c>
      <c r="H1971" t="s">
        <v>37</v>
      </c>
      <c r="I1971">
        <v>1899</v>
      </c>
      <c r="J1971" s="43">
        <v>4400</v>
      </c>
      <c r="K1971" s="16">
        <v>0.35</v>
      </c>
      <c r="L1971" s="16">
        <f t="shared" si="281"/>
        <v>43.694141012909633</v>
      </c>
      <c r="M1971" s="16">
        <f t="shared" si="282"/>
        <v>1.1099099099099099</v>
      </c>
      <c r="N1971" s="44">
        <f t="shared" si="283"/>
        <v>664.65</v>
      </c>
      <c r="O1971" s="44">
        <f t="shared" si="284"/>
        <v>5064.6499999999996</v>
      </c>
      <c r="P1971" s="45">
        <f t="shared" si="286"/>
        <v>50.294438927507443</v>
      </c>
      <c r="Q1971" s="45">
        <f t="shared" si="285"/>
        <v>1.2775693693693693</v>
      </c>
      <c r="S1971" s="51">
        <f t="shared" si="287"/>
        <v>4.1112926932050708</v>
      </c>
      <c r="T1971" s="16">
        <f t="shared" si="288"/>
        <v>50.483018867924521</v>
      </c>
    </row>
    <row r="1972" spans="1:20" x14ac:dyDescent="0.25">
      <c r="A1972" s="72">
        <f t="shared" si="289"/>
        <v>41897</v>
      </c>
      <c r="B1972" s="73" t="s">
        <v>18</v>
      </c>
      <c r="C1972" s="73" t="s">
        <v>238</v>
      </c>
      <c r="D1972" s="73" t="s">
        <v>239</v>
      </c>
      <c r="E1972" s="73" t="s">
        <v>283</v>
      </c>
      <c r="F1972" s="73" t="s">
        <v>284</v>
      </c>
      <c r="G1972" s="73" t="s">
        <v>35</v>
      </c>
      <c r="H1972" t="s">
        <v>37</v>
      </c>
      <c r="I1972">
        <v>1695</v>
      </c>
      <c r="J1972" s="43">
        <v>5520</v>
      </c>
      <c r="K1972" s="16">
        <v>0.35</v>
      </c>
      <c r="L1972" s="16">
        <f t="shared" si="281"/>
        <v>54.816285998013903</v>
      </c>
      <c r="M1972" s="16">
        <f t="shared" si="282"/>
        <v>1.491891891891892</v>
      </c>
      <c r="N1972" s="44">
        <f t="shared" si="283"/>
        <v>593.25</v>
      </c>
      <c r="O1972" s="44">
        <f t="shared" si="284"/>
        <v>6113.25</v>
      </c>
      <c r="P1972" s="45">
        <f t="shared" si="286"/>
        <v>60.70754716981132</v>
      </c>
      <c r="Q1972" s="45">
        <f t="shared" si="285"/>
        <v>1.6522297297297297</v>
      </c>
      <c r="S1972" s="51">
        <f t="shared" si="287"/>
        <v>3.3822348116518075</v>
      </c>
      <c r="T1972" s="16">
        <f t="shared" si="288"/>
        <v>60.875868917576952</v>
      </c>
    </row>
    <row r="1973" spans="1:20" x14ac:dyDescent="0.25">
      <c r="A1973" s="72">
        <f t="shared" si="289"/>
        <v>41897</v>
      </c>
      <c r="B1973" s="73" t="s">
        <v>18</v>
      </c>
      <c r="C1973" s="73" t="s">
        <v>250</v>
      </c>
      <c r="D1973" s="73" t="s">
        <v>251</v>
      </c>
      <c r="E1973" s="73" t="s">
        <v>279</v>
      </c>
      <c r="F1973" s="73" t="s">
        <v>280</v>
      </c>
      <c r="G1973" s="73" t="s">
        <v>35</v>
      </c>
      <c r="H1973" t="s">
        <v>37</v>
      </c>
      <c r="I1973">
        <v>1851</v>
      </c>
      <c r="J1973" s="43">
        <v>5530</v>
      </c>
      <c r="K1973" s="16">
        <v>0.35</v>
      </c>
      <c r="L1973" s="16">
        <f t="shared" si="281"/>
        <v>54.915590863952332</v>
      </c>
      <c r="M1973" s="16">
        <f t="shared" si="282"/>
        <v>1.4945945945945946</v>
      </c>
      <c r="N1973" s="44">
        <f t="shared" si="283"/>
        <v>647.84999999999991</v>
      </c>
      <c r="O1973" s="44">
        <f t="shared" si="284"/>
        <v>6177.85</v>
      </c>
      <c r="P1973" s="45">
        <f t="shared" si="286"/>
        <v>61.34905660377359</v>
      </c>
      <c r="Q1973" s="45">
        <f t="shared" si="285"/>
        <v>1.6696891891891892</v>
      </c>
      <c r="S1973" s="51">
        <f t="shared" si="287"/>
        <v>3.3456844852246315</v>
      </c>
      <c r="T1973" s="16">
        <f t="shared" si="288"/>
        <v>61.532869910625614</v>
      </c>
    </row>
    <row r="1974" spans="1:20" x14ac:dyDescent="0.25">
      <c r="A1974" s="72">
        <f t="shared" si="289"/>
        <v>41897</v>
      </c>
      <c r="B1974" s="73" t="s">
        <v>18</v>
      </c>
      <c r="C1974" s="73" t="s">
        <v>257</v>
      </c>
      <c r="D1974" s="73" t="s">
        <v>237</v>
      </c>
      <c r="E1974" s="73" t="s">
        <v>283</v>
      </c>
      <c r="F1974" s="73" t="s">
        <v>284</v>
      </c>
      <c r="G1974" s="73" t="s">
        <v>35</v>
      </c>
      <c r="H1974" t="s">
        <v>37</v>
      </c>
      <c r="I1974">
        <v>1507</v>
      </c>
      <c r="J1974" s="43">
        <v>5430</v>
      </c>
      <c r="K1974" s="16">
        <v>0.35</v>
      </c>
      <c r="L1974" s="16">
        <f t="shared" si="281"/>
        <v>53.922542204568025</v>
      </c>
      <c r="M1974" s="16">
        <f t="shared" si="282"/>
        <v>1.4675675675675677</v>
      </c>
      <c r="N1974" s="44">
        <f t="shared" si="283"/>
        <v>527.44999999999993</v>
      </c>
      <c r="O1974" s="44">
        <f t="shared" si="284"/>
        <v>5957.45</v>
      </c>
      <c r="P1974" s="45">
        <f t="shared" si="286"/>
        <v>59.160377358490564</v>
      </c>
      <c r="Q1974" s="45">
        <f t="shared" si="285"/>
        <v>1.6101216216216216</v>
      </c>
      <c r="S1974" s="51">
        <f t="shared" si="287"/>
        <v>3.4737600847597472</v>
      </c>
      <c r="T1974" s="16">
        <f t="shared" si="288"/>
        <v>59.310029791459783</v>
      </c>
    </row>
    <row r="1975" spans="1:20" x14ac:dyDescent="0.25">
      <c r="A1975" s="72">
        <f t="shared" si="289"/>
        <v>41897</v>
      </c>
      <c r="B1975" s="73" t="s">
        <v>18</v>
      </c>
      <c r="C1975" s="73" t="s">
        <v>256</v>
      </c>
      <c r="D1975" s="73" t="s">
        <v>247</v>
      </c>
      <c r="E1975" s="73" t="s">
        <v>265</v>
      </c>
      <c r="F1975" s="73" t="s">
        <v>266</v>
      </c>
      <c r="G1975" s="73" t="s">
        <v>35</v>
      </c>
      <c r="H1975" t="s">
        <v>36</v>
      </c>
      <c r="I1975">
        <v>1160</v>
      </c>
      <c r="J1975" s="43">
        <v>4175</v>
      </c>
      <c r="K1975" s="16">
        <v>0.36</v>
      </c>
      <c r="L1975" s="16">
        <f t="shared" si="281"/>
        <v>41.459781529294936</v>
      </c>
      <c r="M1975" s="16">
        <f t="shared" si="282"/>
        <v>1.1283783783783783</v>
      </c>
      <c r="N1975" s="44">
        <f t="shared" si="283"/>
        <v>417.59999999999997</v>
      </c>
      <c r="O1975" s="44">
        <f t="shared" si="284"/>
        <v>4592.6000000000004</v>
      </c>
      <c r="P1975" s="45">
        <f t="shared" si="286"/>
        <v>45.606752730883812</v>
      </c>
      <c r="Q1975" s="45">
        <f t="shared" si="285"/>
        <v>1.2412432432432434</v>
      </c>
      <c r="S1975" s="51">
        <f t="shared" si="287"/>
        <v>5.151570656653548</v>
      </c>
      <c r="T1975" s="16">
        <f t="shared" si="288"/>
        <v>45.683548493876195</v>
      </c>
    </row>
    <row r="1976" spans="1:20" x14ac:dyDescent="0.25">
      <c r="A1976" s="72">
        <f t="shared" si="289"/>
        <v>41897</v>
      </c>
      <c r="B1976" s="73" t="s">
        <v>18</v>
      </c>
      <c r="C1976" s="73" t="s">
        <v>244</v>
      </c>
      <c r="D1976" s="73" t="s">
        <v>245</v>
      </c>
      <c r="E1976" s="73" t="s">
        <v>277</v>
      </c>
      <c r="F1976" s="73" t="s">
        <v>278</v>
      </c>
      <c r="G1976" s="73" t="s">
        <v>35</v>
      </c>
      <c r="H1976" t="s">
        <v>38</v>
      </c>
      <c r="I1976">
        <v>615</v>
      </c>
      <c r="J1976" s="43">
        <v>2862</v>
      </c>
      <c r="K1976" s="16">
        <v>0.48</v>
      </c>
      <c r="L1976" s="16">
        <f t="shared" si="281"/>
        <v>28.421052631578945</v>
      </c>
      <c r="M1976" s="16">
        <f t="shared" si="282"/>
        <v>0.7735135135135135</v>
      </c>
      <c r="N1976" s="44">
        <f t="shared" si="283"/>
        <v>295.2</v>
      </c>
      <c r="O1976" s="44">
        <f t="shared" si="284"/>
        <v>3157.2</v>
      </c>
      <c r="P1976" s="45">
        <f t="shared" si="286"/>
        <v>31.352532274081426</v>
      </c>
      <c r="Q1976" s="45">
        <f t="shared" si="285"/>
        <v>0.8532972972972972</v>
      </c>
      <c r="S1976" s="51">
        <f t="shared" si="287"/>
        <v>3.8877280729175068</v>
      </c>
      <c r="T1976" s="16">
        <f t="shared" si="288"/>
        <v>31.372889771598807</v>
      </c>
    </row>
    <row r="1977" spans="1:20" x14ac:dyDescent="0.25">
      <c r="A1977" s="74">
        <f t="shared" si="289"/>
        <v>41897</v>
      </c>
      <c r="B1977" s="75" t="s">
        <v>18</v>
      </c>
      <c r="C1977" s="75" t="s">
        <v>258</v>
      </c>
      <c r="D1977" s="75" t="s">
        <v>255</v>
      </c>
      <c r="E1977" s="75" t="s">
        <v>279</v>
      </c>
      <c r="F1977" s="75" t="s">
        <v>280</v>
      </c>
      <c r="G1977" s="75" t="s">
        <v>35</v>
      </c>
      <c r="H1977" s="76" t="s">
        <v>36</v>
      </c>
      <c r="I1977" s="76">
        <v>1637</v>
      </c>
      <c r="J1977" s="46">
        <v>5110</v>
      </c>
      <c r="K1977" s="78">
        <v>0.36</v>
      </c>
      <c r="L1977" s="78">
        <f t="shared" si="281"/>
        <v>50.744786494538232</v>
      </c>
      <c r="M1977" s="78">
        <f t="shared" si="282"/>
        <v>1.3810810810810812</v>
      </c>
      <c r="N1977" s="47">
        <f t="shared" si="283"/>
        <v>589.31999999999994</v>
      </c>
      <c r="O1977" s="47">
        <f t="shared" si="284"/>
        <v>5699.32</v>
      </c>
      <c r="P1977" s="48">
        <f t="shared" si="286"/>
        <v>56.597020854021842</v>
      </c>
      <c r="Q1977" s="48">
        <f t="shared" si="285"/>
        <v>1.5403567567567567</v>
      </c>
      <c r="R1977" s="76"/>
      <c r="S1977" s="53">
        <f t="shared" si="287"/>
        <v>2.7030338852327862</v>
      </c>
      <c r="T1977" s="78">
        <f>AVERAGE(P1901,P1939,P1977)</f>
        <v>56.705395564382648</v>
      </c>
    </row>
    <row r="1978" spans="1:20" x14ac:dyDescent="0.25">
      <c r="A1978" s="72">
        <f t="shared" si="289"/>
        <v>41927</v>
      </c>
      <c r="B1978" s="73" t="s">
        <v>0</v>
      </c>
      <c r="C1978" s="73" t="s">
        <v>359</v>
      </c>
      <c r="D1978" s="73" t="s">
        <v>235</v>
      </c>
      <c r="E1978" s="73" t="s">
        <v>260</v>
      </c>
      <c r="F1978" s="73" t="s">
        <v>261</v>
      </c>
      <c r="G1978" s="73" t="s">
        <v>34</v>
      </c>
      <c r="H1978" t="s">
        <v>36</v>
      </c>
      <c r="I1978">
        <v>506</v>
      </c>
      <c r="J1978" s="43">
        <v>3387</v>
      </c>
      <c r="K1978" s="16">
        <v>0.35</v>
      </c>
      <c r="L1978" s="16">
        <f t="shared" si="281"/>
        <v>33.63455809334657</v>
      </c>
      <c r="M1978" s="16">
        <f t="shared" si="282"/>
        <v>0.91540540540540538</v>
      </c>
      <c r="N1978" s="44">
        <f t="shared" si="283"/>
        <v>177.1</v>
      </c>
      <c r="O1978" s="44">
        <f t="shared" si="284"/>
        <v>3564.1</v>
      </c>
      <c r="P1978" s="45">
        <f t="shared" ref="P1978:P2015" si="290">O1978/100.7</f>
        <v>35.393247269116188</v>
      </c>
      <c r="Q1978" s="45">
        <f t="shared" si="285"/>
        <v>0.96327027027027023</v>
      </c>
      <c r="R1978" s="17"/>
      <c r="S1978" s="51">
        <f t="shared" ref="S1978:S2015" si="291">((O1978/O1522)-1)*100</f>
        <v>5.5023059481028591</v>
      </c>
    </row>
    <row r="1979" spans="1:20" x14ac:dyDescent="0.25">
      <c r="A1979" s="72">
        <f t="shared" si="289"/>
        <v>41927</v>
      </c>
      <c r="B1979" s="73" t="s">
        <v>0</v>
      </c>
      <c r="C1979" s="73" t="s">
        <v>236</v>
      </c>
      <c r="D1979" s="73" t="s">
        <v>237</v>
      </c>
      <c r="E1979" s="73" t="s">
        <v>262</v>
      </c>
      <c r="F1979" s="73" t="s">
        <v>251</v>
      </c>
      <c r="G1979" s="73" t="s">
        <v>34</v>
      </c>
      <c r="H1979" t="s">
        <v>37</v>
      </c>
      <c r="I1979">
        <v>298</v>
      </c>
      <c r="J1979" s="43">
        <v>3596</v>
      </c>
      <c r="K1979" s="16">
        <v>0.34</v>
      </c>
      <c r="L1979" s="16">
        <f t="shared" si="281"/>
        <v>35.710029791459782</v>
      </c>
      <c r="M1979" s="16">
        <f t="shared" si="282"/>
        <v>0.97189189189189185</v>
      </c>
      <c r="N1979" s="44">
        <f t="shared" si="283"/>
        <v>101.32000000000001</v>
      </c>
      <c r="O1979" s="44">
        <f t="shared" si="284"/>
        <v>3697.32</v>
      </c>
      <c r="P1979" s="45">
        <f t="shared" si="290"/>
        <v>36.716186693147968</v>
      </c>
      <c r="Q1979" s="45">
        <f t="shared" si="285"/>
        <v>0.99927567567567577</v>
      </c>
      <c r="R1979" s="17"/>
      <c r="S1979" s="51">
        <f t="shared" si="291"/>
        <v>-0.16093841135426112</v>
      </c>
    </row>
    <row r="1980" spans="1:20" x14ac:dyDescent="0.25">
      <c r="A1980" s="72">
        <f t="shared" si="289"/>
        <v>41927</v>
      </c>
      <c r="B1980" s="73" t="s">
        <v>0</v>
      </c>
      <c r="C1980" s="73" t="s">
        <v>359</v>
      </c>
      <c r="D1980" s="73" t="s">
        <v>235</v>
      </c>
      <c r="E1980" s="73" t="s">
        <v>263</v>
      </c>
      <c r="F1980" s="73" t="s">
        <v>264</v>
      </c>
      <c r="G1980" s="73" t="s">
        <v>34</v>
      </c>
      <c r="H1980" t="s">
        <v>37</v>
      </c>
      <c r="I1980">
        <v>1530</v>
      </c>
      <c r="J1980" s="43">
        <v>6244</v>
      </c>
      <c r="K1980" s="16">
        <v>0.34</v>
      </c>
      <c r="L1980" s="16">
        <f t="shared" si="281"/>
        <v>62.005958291956304</v>
      </c>
      <c r="M1980" s="16">
        <f t="shared" si="282"/>
        <v>1.6875675675675677</v>
      </c>
      <c r="N1980" s="44">
        <f t="shared" si="283"/>
        <v>520.20000000000005</v>
      </c>
      <c r="O1980" s="44">
        <f t="shared" si="284"/>
        <v>6764.2</v>
      </c>
      <c r="P1980" s="45">
        <f t="shared" si="290"/>
        <v>67.171797418073481</v>
      </c>
      <c r="Q1980" s="45">
        <f t="shared" si="285"/>
        <v>1.8281621621621622</v>
      </c>
      <c r="S1980" s="51">
        <f t="shared" si="291"/>
        <v>-0.45034438099723628</v>
      </c>
    </row>
    <row r="1981" spans="1:20" x14ac:dyDescent="0.25">
      <c r="A1981" s="72">
        <f t="shared" si="289"/>
        <v>41927</v>
      </c>
      <c r="B1981" s="73" t="s">
        <v>0</v>
      </c>
      <c r="C1981" s="73" t="s">
        <v>359</v>
      </c>
      <c r="D1981" s="73" t="s">
        <v>235</v>
      </c>
      <c r="E1981" s="73" t="s">
        <v>265</v>
      </c>
      <c r="F1981" s="73" t="s">
        <v>266</v>
      </c>
      <c r="G1981" s="73" t="s">
        <v>34</v>
      </c>
      <c r="H1981" t="s">
        <v>36</v>
      </c>
      <c r="I1981">
        <v>890</v>
      </c>
      <c r="J1981" s="43">
        <v>4026</v>
      </c>
      <c r="K1981" s="16">
        <v>0.35</v>
      </c>
      <c r="L1981" s="16">
        <f t="shared" si="281"/>
        <v>39.98013902681231</v>
      </c>
      <c r="M1981" s="16">
        <f t="shared" si="282"/>
        <v>1.0881081081081081</v>
      </c>
      <c r="N1981" s="44">
        <f t="shared" si="283"/>
        <v>311.5</v>
      </c>
      <c r="O1981" s="44">
        <f t="shared" si="284"/>
        <v>4337.5</v>
      </c>
      <c r="P1981" s="45">
        <f t="shared" si="290"/>
        <v>43.073485600794434</v>
      </c>
      <c r="Q1981" s="45">
        <f t="shared" si="285"/>
        <v>1.1722972972972974</v>
      </c>
      <c r="S1981" s="51">
        <f t="shared" si="291"/>
        <v>4.8389045996181101</v>
      </c>
    </row>
    <row r="1982" spans="1:20" x14ac:dyDescent="0.25">
      <c r="A1982" s="72">
        <f t="shared" si="289"/>
        <v>41927</v>
      </c>
      <c r="B1982" s="73" t="s">
        <v>0</v>
      </c>
      <c r="C1982" s="73" t="s">
        <v>238</v>
      </c>
      <c r="D1982" s="73" t="s">
        <v>239</v>
      </c>
      <c r="E1982" s="73" t="s">
        <v>267</v>
      </c>
      <c r="F1982" s="73" t="s">
        <v>241</v>
      </c>
      <c r="G1982" s="73" t="s">
        <v>34</v>
      </c>
      <c r="H1982" t="s">
        <v>37</v>
      </c>
      <c r="I1982">
        <v>1256</v>
      </c>
      <c r="J1982" s="43">
        <v>5824</v>
      </c>
      <c r="K1982" s="16">
        <v>0.34</v>
      </c>
      <c r="L1982" s="16">
        <f t="shared" si="281"/>
        <v>57.835153922542204</v>
      </c>
      <c r="M1982" s="16">
        <f t="shared" si="282"/>
        <v>1.574054054054054</v>
      </c>
      <c r="N1982" s="44">
        <f t="shared" si="283"/>
        <v>427.04</v>
      </c>
      <c r="O1982" s="44">
        <f t="shared" si="284"/>
        <v>6251.04</v>
      </c>
      <c r="P1982" s="45">
        <f t="shared" si="290"/>
        <v>62.075868917576962</v>
      </c>
      <c r="Q1982" s="45">
        <f t="shared" si="285"/>
        <v>1.6894702702702702</v>
      </c>
      <c r="S1982" s="51">
        <f t="shared" si="291"/>
        <v>-0.40024473563452512</v>
      </c>
    </row>
    <row r="1983" spans="1:20" x14ac:dyDescent="0.25">
      <c r="A1983" s="72">
        <f t="shared" si="289"/>
        <v>41927</v>
      </c>
      <c r="B1983" s="73" t="s">
        <v>0</v>
      </c>
      <c r="C1983" s="73" t="s">
        <v>358</v>
      </c>
      <c r="D1983" s="73" t="s">
        <v>235</v>
      </c>
      <c r="E1983" s="73" t="s">
        <v>267</v>
      </c>
      <c r="F1983" s="73" t="s">
        <v>241</v>
      </c>
      <c r="G1983" s="73" t="s">
        <v>34</v>
      </c>
      <c r="H1983" t="s">
        <v>36</v>
      </c>
      <c r="I1983">
        <v>975</v>
      </c>
      <c r="J1983" s="43">
        <v>4293</v>
      </c>
      <c r="K1983" s="16">
        <v>0.35</v>
      </c>
      <c r="L1983" s="16">
        <f t="shared" si="281"/>
        <v>42.631578947368418</v>
      </c>
      <c r="M1983" s="16">
        <f t="shared" si="282"/>
        <v>1.1602702702702703</v>
      </c>
      <c r="N1983" s="44">
        <f t="shared" si="283"/>
        <v>341.25</v>
      </c>
      <c r="O1983" s="44">
        <f t="shared" si="284"/>
        <v>4634.25</v>
      </c>
      <c r="P1983" s="45">
        <f t="shared" si="290"/>
        <v>46.020357497517374</v>
      </c>
      <c r="Q1983" s="45">
        <f t="shared" si="285"/>
        <v>1.2524999999999999</v>
      </c>
      <c r="S1983" s="51">
        <f t="shared" si="291"/>
        <v>4.4514565842114218</v>
      </c>
    </row>
    <row r="1984" spans="1:20" x14ac:dyDescent="0.25">
      <c r="A1984" s="72">
        <f t="shared" si="289"/>
        <v>41927</v>
      </c>
      <c r="B1984" s="73" t="s">
        <v>0</v>
      </c>
      <c r="C1984" s="73" t="s">
        <v>240</v>
      </c>
      <c r="D1984" s="73" t="s">
        <v>241</v>
      </c>
      <c r="E1984" s="73" t="s">
        <v>263</v>
      </c>
      <c r="F1984" s="73" t="s">
        <v>264</v>
      </c>
      <c r="G1984" s="73" t="s">
        <v>34</v>
      </c>
      <c r="H1984" t="s">
        <v>36</v>
      </c>
      <c r="I1984">
        <v>1357</v>
      </c>
      <c r="J1984" s="43">
        <v>4492</v>
      </c>
      <c r="K1984" s="16">
        <v>0.35</v>
      </c>
      <c r="L1984" s="16">
        <f t="shared" si="281"/>
        <v>44.607745779543194</v>
      </c>
      <c r="M1984" s="16">
        <f t="shared" si="282"/>
        <v>1.2140540540540541</v>
      </c>
      <c r="N1984" s="44">
        <f t="shared" si="283"/>
        <v>474.95</v>
      </c>
      <c r="O1984" s="44">
        <f t="shared" si="284"/>
        <v>4966.95</v>
      </c>
      <c r="P1984" s="45">
        <f t="shared" si="290"/>
        <v>49.324230387288971</v>
      </c>
      <c r="Q1984" s="45">
        <f t="shared" si="285"/>
        <v>1.3424189189189188</v>
      </c>
      <c r="S1984" s="51">
        <f t="shared" si="291"/>
        <v>3.9743860802287534</v>
      </c>
    </row>
    <row r="1985" spans="1:19" x14ac:dyDescent="0.25">
      <c r="A1985" s="72">
        <f t="shared" si="289"/>
        <v>41927</v>
      </c>
      <c r="B1985" s="73" t="s">
        <v>67</v>
      </c>
      <c r="C1985" s="73" t="s">
        <v>242</v>
      </c>
      <c r="D1985" s="73" t="s">
        <v>243</v>
      </c>
      <c r="E1985" s="73" t="s">
        <v>265</v>
      </c>
      <c r="F1985" s="73" t="s">
        <v>266</v>
      </c>
      <c r="G1985" s="73" t="s">
        <v>34</v>
      </c>
      <c r="H1985" t="s">
        <v>36</v>
      </c>
      <c r="I1985">
        <v>1006</v>
      </c>
      <c r="J1985" s="43">
        <v>3328</v>
      </c>
      <c r="K1985" s="16">
        <v>0.35</v>
      </c>
      <c r="L1985" s="16">
        <f t="shared" si="281"/>
        <v>33.048659384309829</v>
      </c>
      <c r="M1985" s="16">
        <f t="shared" si="282"/>
        <v>0.83949549549549551</v>
      </c>
      <c r="N1985" s="44">
        <f t="shared" si="283"/>
        <v>352.09999999999997</v>
      </c>
      <c r="O1985" s="44">
        <f t="shared" si="284"/>
        <v>3680.1</v>
      </c>
      <c r="P1985" s="45">
        <f t="shared" si="290"/>
        <v>36.545183714001986</v>
      </c>
      <c r="Q1985" s="45">
        <f t="shared" si="285"/>
        <v>0.92831351351351354</v>
      </c>
      <c r="S1985" s="51">
        <f t="shared" si="291"/>
        <v>3.2512022265741125</v>
      </c>
    </row>
    <row r="1986" spans="1:19" x14ac:dyDescent="0.25">
      <c r="A1986" s="72">
        <f t="shared" si="289"/>
        <v>41927</v>
      </c>
      <c r="B1986" s="73" t="s">
        <v>67</v>
      </c>
      <c r="C1986" s="73" t="s">
        <v>244</v>
      </c>
      <c r="D1986" s="73" t="s">
        <v>245</v>
      </c>
      <c r="E1986" s="73" t="s">
        <v>268</v>
      </c>
      <c r="F1986" s="73" t="s">
        <v>269</v>
      </c>
      <c r="G1986" s="73" t="s">
        <v>34</v>
      </c>
      <c r="H1986" t="s">
        <v>38</v>
      </c>
      <c r="I1986">
        <v>866</v>
      </c>
      <c r="J1986" s="43">
        <v>4875</v>
      </c>
      <c r="K1986" s="16">
        <v>0.46</v>
      </c>
      <c r="L1986" s="16">
        <f t="shared" ref="L1986:L2049" si="292">J1986/100.7</f>
        <v>48.4111221449851</v>
      </c>
      <c r="M1986" s="16">
        <f t="shared" ref="M1986:M2049" si="293">IF(B1986="corn",J1986/(111*2000/56),J1986/(111*2000/60))</f>
        <v>1.2297297297297298</v>
      </c>
      <c r="N1986" s="44">
        <f t="shared" ref="N1986:N2049" si="294">I1986*K1986</f>
        <v>398.36</v>
      </c>
      <c r="O1986" s="44">
        <f t="shared" ref="O1986:O2049" si="295">J1986+N1986</f>
        <v>5273.36</v>
      </c>
      <c r="P1986" s="45">
        <f t="shared" si="290"/>
        <v>52.367030784508437</v>
      </c>
      <c r="Q1986" s="45">
        <f t="shared" ref="Q1986:Q2049" si="296">IF(B1986="corn",O1986/(111*2000/56),O1986/(111*2000/60))</f>
        <v>1.3302169369369368</v>
      </c>
      <c r="S1986" s="51">
        <f t="shared" si="291"/>
        <v>3.3651659845384208</v>
      </c>
    </row>
    <row r="1987" spans="1:19" x14ac:dyDescent="0.25">
      <c r="A1987" s="72">
        <f t="shared" si="289"/>
        <v>41927</v>
      </c>
      <c r="B1987" s="73" t="s">
        <v>67</v>
      </c>
      <c r="C1987" s="73" t="s">
        <v>246</v>
      </c>
      <c r="D1987" s="73" t="s">
        <v>247</v>
      </c>
      <c r="E1987" s="73" t="s">
        <v>270</v>
      </c>
      <c r="F1987" s="73" t="s">
        <v>247</v>
      </c>
      <c r="G1987" s="73" t="s">
        <v>34</v>
      </c>
      <c r="H1987" t="s">
        <v>36</v>
      </c>
      <c r="I1987">
        <v>213</v>
      </c>
      <c r="J1987" s="43">
        <v>2168</v>
      </c>
      <c r="K1987" s="16">
        <v>0.35</v>
      </c>
      <c r="L1987" s="16">
        <f t="shared" si="292"/>
        <v>21.529294935451837</v>
      </c>
      <c r="M1987" s="16">
        <f t="shared" si="293"/>
        <v>0.54688288288288289</v>
      </c>
      <c r="N1987" s="44">
        <f t="shared" si="294"/>
        <v>74.55</v>
      </c>
      <c r="O1987" s="44">
        <f t="shared" si="295"/>
        <v>2242.5500000000002</v>
      </c>
      <c r="P1987" s="45">
        <f t="shared" si="290"/>
        <v>22.269612711022841</v>
      </c>
      <c r="Q1987" s="45">
        <f t="shared" si="296"/>
        <v>0.56568828828828832</v>
      </c>
      <c r="S1987" s="51">
        <f t="shared" si="291"/>
        <v>3.9753153963492549</v>
      </c>
    </row>
    <row r="1988" spans="1:19" x14ac:dyDescent="0.25">
      <c r="A1988" s="72">
        <f t="shared" si="289"/>
        <v>41927</v>
      </c>
      <c r="B1988" s="73" t="s">
        <v>67</v>
      </c>
      <c r="C1988" s="73" t="s">
        <v>248</v>
      </c>
      <c r="D1988" s="73" t="s">
        <v>249</v>
      </c>
      <c r="E1988" s="73" t="s">
        <v>271</v>
      </c>
      <c r="F1988" s="73" t="s">
        <v>272</v>
      </c>
      <c r="G1988" s="73" t="s">
        <v>34</v>
      </c>
      <c r="H1988" t="s">
        <v>38</v>
      </c>
      <c r="I1988">
        <v>650</v>
      </c>
      <c r="J1988" s="43">
        <v>4211</v>
      </c>
      <c r="K1988" s="16">
        <v>0.46</v>
      </c>
      <c r="L1988" s="16">
        <f t="shared" si="292"/>
        <v>41.817279046673285</v>
      </c>
      <c r="M1988" s="16">
        <f t="shared" si="293"/>
        <v>1.0622342342342344</v>
      </c>
      <c r="N1988" s="44">
        <f t="shared" si="294"/>
        <v>299</v>
      </c>
      <c r="O1988" s="44">
        <f t="shared" si="295"/>
        <v>4510</v>
      </c>
      <c r="P1988" s="45">
        <f t="shared" si="290"/>
        <v>44.786494538232375</v>
      </c>
      <c r="Q1988" s="45">
        <f t="shared" si="296"/>
        <v>1.1376576576576576</v>
      </c>
      <c r="S1988" s="51">
        <f t="shared" si="291"/>
        <v>3.1328607363366068</v>
      </c>
    </row>
    <row r="1989" spans="1:19" x14ac:dyDescent="0.25">
      <c r="A1989" s="72">
        <f t="shared" si="289"/>
        <v>41927</v>
      </c>
      <c r="B1989" s="73" t="s">
        <v>67</v>
      </c>
      <c r="C1989" s="73" t="s">
        <v>248</v>
      </c>
      <c r="D1989" s="73" t="s">
        <v>249</v>
      </c>
      <c r="E1989" s="73" t="s">
        <v>273</v>
      </c>
      <c r="F1989" s="73" t="s">
        <v>274</v>
      </c>
      <c r="G1989" s="73" t="s">
        <v>34</v>
      </c>
      <c r="H1989" t="s">
        <v>38</v>
      </c>
      <c r="I1989">
        <v>417</v>
      </c>
      <c r="J1989" s="43">
        <v>3593</v>
      </c>
      <c r="K1989" s="16">
        <v>0.46</v>
      </c>
      <c r="L1989" s="16">
        <f t="shared" si="292"/>
        <v>35.680238331678254</v>
      </c>
      <c r="M1989" s="16">
        <f t="shared" si="293"/>
        <v>0.90634234234234234</v>
      </c>
      <c r="N1989" s="44">
        <f t="shared" si="294"/>
        <v>191.82000000000002</v>
      </c>
      <c r="O1989" s="44">
        <f t="shared" si="295"/>
        <v>3784.82</v>
      </c>
      <c r="P1989" s="45">
        <f t="shared" si="290"/>
        <v>37.585104270109234</v>
      </c>
      <c r="Q1989" s="45">
        <f t="shared" si="296"/>
        <v>0.95472936936936947</v>
      </c>
      <c r="S1989" s="51">
        <f t="shared" si="291"/>
        <v>3.1522201266775074</v>
      </c>
    </row>
    <row r="1990" spans="1:19" x14ac:dyDescent="0.25">
      <c r="A1990" s="72">
        <f t="shared" si="289"/>
        <v>41927</v>
      </c>
      <c r="B1990" s="73" t="s">
        <v>67</v>
      </c>
      <c r="C1990" s="73" t="s">
        <v>246</v>
      </c>
      <c r="D1990" s="73" t="s">
        <v>247</v>
      </c>
      <c r="E1990" s="73" t="s">
        <v>275</v>
      </c>
      <c r="F1990" s="73" t="s">
        <v>276</v>
      </c>
      <c r="G1990" s="73" t="s">
        <v>34</v>
      </c>
      <c r="H1990" t="s">
        <v>36</v>
      </c>
      <c r="I1990">
        <v>626</v>
      </c>
      <c r="J1990" s="43">
        <v>3308</v>
      </c>
      <c r="K1990" s="16">
        <v>0.35</v>
      </c>
      <c r="L1990" s="16">
        <f t="shared" si="292"/>
        <v>32.850049652432965</v>
      </c>
      <c r="M1990" s="16">
        <f t="shared" si="293"/>
        <v>0.83445045045045041</v>
      </c>
      <c r="N1990" s="44">
        <f t="shared" si="294"/>
        <v>219.1</v>
      </c>
      <c r="O1990" s="44">
        <f t="shared" si="295"/>
        <v>3527.1</v>
      </c>
      <c r="P1990" s="45">
        <f t="shared" si="290"/>
        <v>35.025819265143987</v>
      </c>
      <c r="Q1990" s="45">
        <f t="shared" si="296"/>
        <v>0.88971891891891886</v>
      </c>
      <c r="S1990" s="51">
        <f t="shared" si="291"/>
        <v>2.2460444918570799</v>
      </c>
    </row>
    <row r="1991" spans="1:19" x14ac:dyDescent="0.25">
      <c r="A1991" s="72">
        <f t="shared" si="289"/>
        <v>41927</v>
      </c>
      <c r="B1991" s="73" t="s">
        <v>67</v>
      </c>
      <c r="C1991" s="73" t="s">
        <v>246</v>
      </c>
      <c r="D1991" s="73" t="s">
        <v>247</v>
      </c>
      <c r="E1991" s="73" t="s">
        <v>263</v>
      </c>
      <c r="F1991" s="73" t="s">
        <v>264</v>
      </c>
      <c r="G1991" s="73" t="s">
        <v>34</v>
      </c>
      <c r="H1991" t="s">
        <v>36</v>
      </c>
      <c r="I1991">
        <v>1823</v>
      </c>
      <c r="J1991" s="43">
        <v>5365</v>
      </c>
      <c r="K1991" s="16">
        <v>0.35</v>
      </c>
      <c r="L1991" s="16">
        <f t="shared" si="292"/>
        <v>53.277060575968221</v>
      </c>
      <c r="M1991" s="16">
        <f t="shared" si="293"/>
        <v>1.3533333333333333</v>
      </c>
      <c r="N1991" s="44">
        <f t="shared" si="294"/>
        <v>638.04999999999995</v>
      </c>
      <c r="O1991" s="44">
        <f t="shared" si="295"/>
        <v>6003.05</v>
      </c>
      <c r="P1991" s="45">
        <f t="shared" si="290"/>
        <v>59.613207547169814</v>
      </c>
      <c r="Q1991" s="45">
        <f t="shared" si="296"/>
        <v>1.5142828828828829</v>
      </c>
      <c r="S1991" s="51">
        <f t="shared" si="291"/>
        <v>1.9278344038808015</v>
      </c>
    </row>
    <row r="1992" spans="1:19" x14ac:dyDescent="0.25">
      <c r="A1992" s="72">
        <f t="shared" si="289"/>
        <v>41927</v>
      </c>
      <c r="B1992" s="73" t="s">
        <v>18</v>
      </c>
      <c r="C1992" s="73" t="s">
        <v>250</v>
      </c>
      <c r="D1992" s="73" t="s">
        <v>251</v>
      </c>
      <c r="E1992" s="73" t="s">
        <v>265</v>
      </c>
      <c r="F1992" s="73" t="s">
        <v>266</v>
      </c>
      <c r="G1992" s="73" t="s">
        <v>34</v>
      </c>
      <c r="H1992" t="s">
        <v>39</v>
      </c>
      <c r="I1992">
        <v>1295</v>
      </c>
      <c r="J1992" s="43">
        <v>3649</v>
      </c>
      <c r="K1992" s="16">
        <v>0.29899999999999999</v>
      </c>
      <c r="L1992" s="16">
        <f t="shared" si="292"/>
        <v>36.236345580933467</v>
      </c>
      <c r="M1992" s="16">
        <f t="shared" si="293"/>
        <v>0.98621621621621625</v>
      </c>
      <c r="N1992" s="44">
        <f t="shared" si="294"/>
        <v>387.20499999999998</v>
      </c>
      <c r="O1992" s="44">
        <f t="shared" si="295"/>
        <v>4036.2049999999999</v>
      </c>
      <c r="P1992" s="45">
        <f t="shared" si="290"/>
        <v>40.08147964250248</v>
      </c>
      <c r="Q1992" s="45">
        <f t="shared" si="296"/>
        <v>1.0908662162162162</v>
      </c>
      <c r="S1992" s="51">
        <f t="shared" si="291"/>
        <v>2.5433186042774558</v>
      </c>
    </row>
    <row r="1993" spans="1:19" x14ac:dyDescent="0.25">
      <c r="A1993" s="72">
        <f t="shared" si="289"/>
        <v>41927</v>
      </c>
      <c r="B1993" s="73" t="s">
        <v>18</v>
      </c>
      <c r="C1993" s="73" t="s">
        <v>244</v>
      </c>
      <c r="D1993" s="73" t="s">
        <v>245</v>
      </c>
      <c r="E1993" s="73" t="s">
        <v>277</v>
      </c>
      <c r="F1993" s="73" t="s">
        <v>278</v>
      </c>
      <c r="G1993" s="73" t="s">
        <v>34</v>
      </c>
      <c r="H1993" t="s">
        <v>38</v>
      </c>
      <c r="I1993">
        <v>615</v>
      </c>
      <c r="J1993" s="43">
        <v>3807</v>
      </c>
      <c r="K1993" s="16">
        <v>0.46</v>
      </c>
      <c r="L1993" s="16">
        <f t="shared" si="292"/>
        <v>37.805362462760677</v>
      </c>
      <c r="M1993" s="16">
        <f t="shared" si="293"/>
        <v>1.028918918918919</v>
      </c>
      <c r="N1993" s="44">
        <f t="shared" si="294"/>
        <v>282.90000000000003</v>
      </c>
      <c r="O1993" s="44">
        <f t="shared" si="295"/>
        <v>4089.9</v>
      </c>
      <c r="P1993" s="45">
        <f t="shared" si="290"/>
        <v>40.614697120158887</v>
      </c>
      <c r="Q1993" s="45">
        <f t="shared" si="296"/>
        <v>1.1053783783783784</v>
      </c>
      <c r="S1993" s="51">
        <f t="shared" si="291"/>
        <v>2.7045351815579322</v>
      </c>
    </row>
    <row r="1994" spans="1:19" x14ac:dyDescent="0.25">
      <c r="A1994" s="72">
        <f t="shared" si="289"/>
        <v>41927</v>
      </c>
      <c r="B1994" s="73" t="s">
        <v>18</v>
      </c>
      <c r="C1994" s="73" t="s">
        <v>248</v>
      </c>
      <c r="D1994" s="73" t="s">
        <v>249</v>
      </c>
      <c r="E1994" s="73" t="s">
        <v>268</v>
      </c>
      <c r="F1994" s="73" t="s">
        <v>269</v>
      </c>
      <c r="G1994" s="73" t="s">
        <v>34</v>
      </c>
      <c r="H1994" t="s">
        <v>38</v>
      </c>
      <c r="I1994">
        <v>872</v>
      </c>
      <c r="J1994" s="43">
        <v>4946</v>
      </c>
      <c r="K1994" s="16">
        <v>0.46</v>
      </c>
      <c r="L1994" s="16">
        <f t="shared" si="292"/>
        <v>49.116186693147959</v>
      </c>
      <c r="M1994" s="16">
        <f t="shared" si="293"/>
        <v>1.3367567567567566</v>
      </c>
      <c r="N1994" s="44">
        <f t="shared" si="294"/>
        <v>401.12</v>
      </c>
      <c r="O1994" s="44">
        <f t="shared" si="295"/>
        <v>5347.12</v>
      </c>
      <c r="P1994" s="45">
        <f t="shared" si="290"/>
        <v>53.099503475670303</v>
      </c>
      <c r="Q1994" s="45">
        <f t="shared" si="296"/>
        <v>1.4451675675675675</v>
      </c>
      <c r="S1994" s="51">
        <f t="shared" si="291"/>
        <v>3.3347762901579925</v>
      </c>
    </row>
    <row r="1995" spans="1:19" x14ac:dyDescent="0.25">
      <c r="A1995" s="72">
        <f t="shared" si="289"/>
        <v>41927</v>
      </c>
      <c r="B1995" s="73" t="s">
        <v>18</v>
      </c>
      <c r="C1995" s="73" t="s">
        <v>248</v>
      </c>
      <c r="D1995" s="73" t="s">
        <v>249</v>
      </c>
      <c r="E1995" s="73" t="s">
        <v>277</v>
      </c>
      <c r="F1995" s="73" t="s">
        <v>278</v>
      </c>
      <c r="G1995" s="73" t="s">
        <v>34</v>
      </c>
      <c r="H1995" t="s">
        <v>38</v>
      </c>
      <c r="I1995">
        <v>417</v>
      </c>
      <c r="J1995" s="43">
        <v>3499</v>
      </c>
      <c r="K1995" s="16">
        <v>0.46</v>
      </c>
      <c r="L1995" s="16">
        <f t="shared" si="292"/>
        <v>34.746772591857003</v>
      </c>
      <c r="M1995" s="16">
        <f t="shared" si="293"/>
        <v>0.94567567567567568</v>
      </c>
      <c r="N1995" s="44">
        <f t="shared" si="294"/>
        <v>191.82000000000002</v>
      </c>
      <c r="O1995" s="44">
        <f t="shared" si="295"/>
        <v>3690.82</v>
      </c>
      <c r="P1995" s="45">
        <f t="shared" si="290"/>
        <v>36.651638530287983</v>
      </c>
      <c r="Q1995" s="45">
        <f t="shared" si="296"/>
        <v>0.99751891891891897</v>
      </c>
      <c r="S1995" s="51">
        <f t="shared" si="291"/>
        <v>3.1197264162541094</v>
      </c>
    </row>
    <row r="1996" spans="1:19" x14ac:dyDescent="0.25">
      <c r="A1996" s="72">
        <f t="shared" si="289"/>
        <v>41927</v>
      </c>
      <c r="B1996" s="73" t="s">
        <v>18</v>
      </c>
      <c r="C1996" s="73" t="s">
        <v>242</v>
      </c>
      <c r="D1996" s="73" t="s">
        <v>243</v>
      </c>
      <c r="E1996" s="73" t="s">
        <v>265</v>
      </c>
      <c r="F1996" s="73" t="s">
        <v>266</v>
      </c>
      <c r="G1996" s="73" t="s">
        <v>34</v>
      </c>
      <c r="H1996" t="s">
        <v>36</v>
      </c>
      <c r="I1996">
        <v>1006</v>
      </c>
      <c r="J1996" s="43">
        <v>3974</v>
      </c>
      <c r="K1996" s="16">
        <v>0.35</v>
      </c>
      <c r="L1996" s="16">
        <f t="shared" si="292"/>
        <v>39.46375372393247</v>
      </c>
      <c r="M1996" s="16">
        <f t="shared" si="293"/>
        <v>1.074054054054054</v>
      </c>
      <c r="N1996" s="44">
        <f t="shared" si="294"/>
        <v>352.09999999999997</v>
      </c>
      <c r="O1996" s="44">
        <f t="shared" si="295"/>
        <v>4326.1000000000004</v>
      </c>
      <c r="P1996" s="45">
        <f t="shared" si="290"/>
        <v>42.960278053624627</v>
      </c>
      <c r="Q1996" s="45">
        <f t="shared" si="296"/>
        <v>1.1692162162162163</v>
      </c>
      <c r="S1996" s="51">
        <f t="shared" si="291"/>
        <v>4.9968205581255365</v>
      </c>
    </row>
    <row r="1997" spans="1:19" x14ac:dyDescent="0.25">
      <c r="A1997" s="72">
        <f t="shared" si="289"/>
        <v>41927</v>
      </c>
      <c r="B1997" s="73" t="s">
        <v>0</v>
      </c>
      <c r="C1997" s="73" t="s">
        <v>252</v>
      </c>
      <c r="D1997" s="73" t="s">
        <v>117</v>
      </c>
      <c r="E1997" s="73" t="s">
        <v>279</v>
      </c>
      <c r="F1997" s="73" t="s">
        <v>280</v>
      </c>
      <c r="G1997" s="73" t="s">
        <v>35</v>
      </c>
      <c r="H1997" t="s">
        <v>37</v>
      </c>
      <c r="I1997">
        <v>880</v>
      </c>
      <c r="J1997" s="43">
        <v>3678</v>
      </c>
      <c r="K1997" s="16">
        <v>0.34</v>
      </c>
      <c r="L1997" s="16">
        <f t="shared" si="292"/>
        <v>36.524329692154915</v>
      </c>
      <c r="M1997" s="16">
        <f t="shared" si="293"/>
        <v>0.994054054054054</v>
      </c>
      <c r="N1997" s="44">
        <f t="shared" si="294"/>
        <v>299.20000000000005</v>
      </c>
      <c r="O1997" s="44">
        <f t="shared" si="295"/>
        <v>3977.2</v>
      </c>
      <c r="P1997" s="45">
        <f t="shared" si="290"/>
        <v>39.495531281032768</v>
      </c>
      <c r="Q1997" s="45">
        <f t="shared" si="296"/>
        <v>1.0749189189189188</v>
      </c>
      <c r="S1997" s="51">
        <f t="shared" si="291"/>
        <v>-0.44057274456794637</v>
      </c>
    </row>
    <row r="1998" spans="1:19" x14ac:dyDescent="0.25">
      <c r="A1998" s="72">
        <f t="shared" si="289"/>
        <v>41927</v>
      </c>
      <c r="B1998" s="73" t="s">
        <v>0</v>
      </c>
      <c r="C1998" s="73" t="s">
        <v>359</v>
      </c>
      <c r="D1998" s="73" t="s">
        <v>235</v>
      </c>
      <c r="E1998" s="73" t="s">
        <v>267</v>
      </c>
      <c r="F1998" s="73" t="s">
        <v>241</v>
      </c>
      <c r="G1998" s="73" t="s">
        <v>35</v>
      </c>
      <c r="H1998" t="s">
        <v>37</v>
      </c>
      <c r="I1998">
        <v>685</v>
      </c>
      <c r="J1998" s="43">
        <v>3471</v>
      </c>
      <c r="K1998" s="16">
        <v>0.34</v>
      </c>
      <c r="L1998" s="16">
        <f t="shared" si="292"/>
        <v>34.468718967229393</v>
      </c>
      <c r="M1998" s="16">
        <f t="shared" si="293"/>
        <v>0.93810810810810807</v>
      </c>
      <c r="N1998" s="44">
        <f t="shared" si="294"/>
        <v>232.9</v>
      </c>
      <c r="O1998" s="44">
        <f t="shared" si="295"/>
        <v>3703.9</v>
      </c>
      <c r="P1998" s="45">
        <f t="shared" si="290"/>
        <v>36.781529294935453</v>
      </c>
      <c r="Q1998" s="45">
        <f t="shared" si="296"/>
        <v>1.001054054054054</v>
      </c>
      <c r="S1998" s="51">
        <f t="shared" si="291"/>
        <v>-8.4235771151658927</v>
      </c>
    </row>
    <row r="1999" spans="1:19" x14ac:dyDescent="0.25">
      <c r="A1999" s="72">
        <f t="shared" si="289"/>
        <v>41927</v>
      </c>
      <c r="B1999" s="73" t="s">
        <v>0</v>
      </c>
      <c r="C1999" s="73" t="s">
        <v>253</v>
      </c>
      <c r="D1999" s="73" t="s">
        <v>243</v>
      </c>
      <c r="E1999" s="73" t="s">
        <v>281</v>
      </c>
      <c r="F1999" s="73" t="s">
        <v>282</v>
      </c>
      <c r="G1999" s="73" t="s">
        <v>35</v>
      </c>
      <c r="H1999" t="s">
        <v>38</v>
      </c>
      <c r="I1999">
        <v>812</v>
      </c>
      <c r="J1999" s="43">
        <v>4140</v>
      </c>
      <c r="K1999" s="16">
        <v>0.46</v>
      </c>
      <c r="L1999" s="16">
        <f t="shared" si="292"/>
        <v>41.112214498510426</v>
      </c>
      <c r="M1999" s="16">
        <f t="shared" si="293"/>
        <v>1.1189189189189188</v>
      </c>
      <c r="N1999" s="44">
        <f t="shared" si="294"/>
        <v>373.52000000000004</v>
      </c>
      <c r="O1999" s="44">
        <f t="shared" si="295"/>
        <v>4513.5200000000004</v>
      </c>
      <c r="P1999" s="45">
        <f t="shared" si="290"/>
        <v>44.821449851042701</v>
      </c>
      <c r="Q1999" s="45">
        <f t="shared" si="296"/>
        <v>1.2198702702702704</v>
      </c>
      <c r="S1999" s="51">
        <f t="shared" si="291"/>
        <v>4.003908050214755</v>
      </c>
    </row>
    <row r="2000" spans="1:19" x14ac:dyDescent="0.25">
      <c r="A2000" s="72">
        <f t="shared" si="289"/>
        <v>41927</v>
      </c>
      <c r="B2000" s="73" t="s">
        <v>0</v>
      </c>
      <c r="C2000" s="73" t="s">
        <v>236</v>
      </c>
      <c r="D2000" s="73" t="s">
        <v>237</v>
      </c>
      <c r="E2000" s="73" t="s">
        <v>279</v>
      </c>
      <c r="F2000" s="73" t="s">
        <v>280</v>
      </c>
      <c r="G2000" s="73" t="s">
        <v>35</v>
      </c>
      <c r="H2000" t="s">
        <v>37</v>
      </c>
      <c r="I2000">
        <v>1520</v>
      </c>
      <c r="J2000" s="43">
        <v>5159</v>
      </c>
      <c r="K2000" s="16">
        <v>0.34</v>
      </c>
      <c r="L2000" s="16">
        <f t="shared" si="292"/>
        <v>51.231380337636544</v>
      </c>
      <c r="M2000" s="16">
        <f t="shared" si="293"/>
        <v>1.3943243243243244</v>
      </c>
      <c r="N2000" s="44">
        <f t="shared" si="294"/>
        <v>516.80000000000007</v>
      </c>
      <c r="O2000" s="44">
        <f t="shared" si="295"/>
        <v>5675.8</v>
      </c>
      <c r="P2000" s="45">
        <f t="shared" si="290"/>
        <v>56.36345580933466</v>
      </c>
      <c r="Q2000" s="45">
        <f t="shared" si="296"/>
        <v>1.534</v>
      </c>
      <c r="S2000" s="51">
        <f t="shared" si="291"/>
        <v>-0.53275384669306813</v>
      </c>
    </row>
    <row r="2001" spans="1:20" x14ac:dyDescent="0.25">
      <c r="A2001" s="72">
        <f t="shared" si="289"/>
        <v>41927</v>
      </c>
      <c r="B2001" s="73" t="s">
        <v>0</v>
      </c>
      <c r="C2001" s="73" t="s">
        <v>236</v>
      </c>
      <c r="D2001" s="73" t="s">
        <v>237</v>
      </c>
      <c r="E2001" s="73" t="s">
        <v>267</v>
      </c>
      <c r="F2001" s="73" t="s">
        <v>241</v>
      </c>
      <c r="G2001" s="73" t="s">
        <v>35</v>
      </c>
      <c r="H2001" t="s">
        <v>37</v>
      </c>
      <c r="I2001">
        <v>1583</v>
      </c>
      <c r="J2001" s="43">
        <v>6084</v>
      </c>
      <c r="K2001" s="16">
        <v>0.34</v>
      </c>
      <c r="L2001" s="16">
        <f t="shared" si="292"/>
        <v>60.417080436941411</v>
      </c>
      <c r="M2001" s="16">
        <f t="shared" si="293"/>
        <v>1.6443243243243244</v>
      </c>
      <c r="N2001" s="44">
        <f t="shared" si="294"/>
        <v>538.22</v>
      </c>
      <c r="O2001" s="44">
        <f t="shared" si="295"/>
        <v>6622.22</v>
      </c>
      <c r="P2001" s="45">
        <f t="shared" si="290"/>
        <v>65.761866931479645</v>
      </c>
      <c r="Q2001" s="45">
        <f t="shared" si="296"/>
        <v>1.7897891891891893</v>
      </c>
      <c r="S2001" s="51">
        <f t="shared" si="291"/>
        <v>-0.47581260858325924</v>
      </c>
    </row>
    <row r="2002" spans="1:20" x14ac:dyDescent="0.25">
      <c r="A2002" s="72">
        <f t="shared" si="289"/>
        <v>41927</v>
      </c>
      <c r="B2002" s="73" t="s">
        <v>0</v>
      </c>
      <c r="C2002" s="73" t="s">
        <v>358</v>
      </c>
      <c r="D2002" s="73" t="s">
        <v>235</v>
      </c>
      <c r="E2002" s="73" t="s">
        <v>279</v>
      </c>
      <c r="F2002" s="73" t="s">
        <v>280</v>
      </c>
      <c r="G2002" s="73" t="s">
        <v>35</v>
      </c>
      <c r="H2002" t="s">
        <v>36</v>
      </c>
      <c r="I2002">
        <v>1599</v>
      </c>
      <c r="J2002" s="43">
        <v>5260</v>
      </c>
      <c r="K2002" s="16">
        <v>0.35</v>
      </c>
      <c r="L2002" s="16">
        <f t="shared" si="292"/>
        <v>52.234359483614696</v>
      </c>
      <c r="M2002" s="16">
        <f t="shared" si="293"/>
        <v>1.4216216216216215</v>
      </c>
      <c r="N2002" s="44">
        <f t="shared" si="294"/>
        <v>559.65</v>
      </c>
      <c r="O2002" s="44">
        <f t="shared" si="295"/>
        <v>5819.65</v>
      </c>
      <c r="P2002" s="45">
        <f t="shared" si="290"/>
        <v>57.791956305858982</v>
      </c>
      <c r="Q2002" s="45">
        <f t="shared" si="296"/>
        <v>1.5728783783783782</v>
      </c>
      <c r="S2002" s="51">
        <f t="shared" si="291"/>
        <v>3.2836228820703361</v>
      </c>
    </row>
    <row r="2003" spans="1:20" x14ac:dyDescent="0.25">
      <c r="A2003" s="72">
        <f t="shared" si="289"/>
        <v>41927</v>
      </c>
      <c r="B2003" s="73" t="s">
        <v>67</v>
      </c>
      <c r="C2003" s="73" t="s">
        <v>250</v>
      </c>
      <c r="D2003" s="73" t="s">
        <v>251</v>
      </c>
      <c r="E2003" s="73" t="s">
        <v>279</v>
      </c>
      <c r="F2003" s="73" t="s">
        <v>280</v>
      </c>
      <c r="G2003" s="73" t="s">
        <v>35</v>
      </c>
      <c r="H2003" t="s">
        <v>37</v>
      </c>
      <c r="I2003">
        <v>1851</v>
      </c>
      <c r="J2003" s="43">
        <v>5000</v>
      </c>
      <c r="K2003" s="16">
        <v>0.34</v>
      </c>
      <c r="L2003" s="16">
        <f t="shared" si="292"/>
        <v>49.652432969215489</v>
      </c>
      <c r="M2003" s="16">
        <f t="shared" si="293"/>
        <v>1.2612612612612613</v>
      </c>
      <c r="N2003" s="44">
        <f t="shared" si="294"/>
        <v>629.34</v>
      </c>
      <c r="O2003" s="44">
        <f t="shared" si="295"/>
        <v>5629.34</v>
      </c>
      <c r="P2003" s="45">
        <f t="shared" si="290"/>
        <v>55.90208540218471</v>
      </c>
      <c r="Q2003" s="45">
        <f t="shared" si="296"/>
        <v>1.4200136936936938</v>
      </c>
      <c r="S2003" s="51">
        <f t="shared" si="291"/>
        <v>-0.65332947430095656</v>
      </c>
    </row>
    <row r="2004" spans="1:20" x14ac:dyDescent="0.25">
      <c r="A2004" s="72">
        <f t="shared" si="289"/>
        <v>41927</v>
      </c>
      <c r="B2004" s="73" t="s">
        <v>67</v>
      </c>
      <c r="C2004" s="73" t="s">
        <v>238</v>
      </c>
      <c r="D2004" s="73" t="s">
        <v>239</v>
      </c>
      <c r="E2004" s="73" t="s">
        <v>283</v>
      </c>
      <c r="F2004" s="73" t="s">
        <v>284</v>
      </c>
      <c r="G2004" s="73" t="s">
        <v>35</v>
      </c>
      <c r="H2004" t="s">
        <v>37</v>
      </c>
      <c r="I2004">
        <v>1695</v>
      </c>
      <c r="J2004" s="43">
        <v>4960</v>
      </c>
      <c r="K2004" s="16">
        <v>0.34</v>
      </c>
      <c r="L2004" s="16">
        <f t="shared" si="292"/>
        <v>49.255213505461768</v>
      </c>
      <c r="M2004" s="16">
        <f t="shared" si="293"/>
        <v>1.2511711711711713</v>
      </c>
      <c r="N2004" s="44">
        <f t="shared" si="294"/>
        <v>576.30000000000007</v>
      </c>
      <c r="O2004" s="44">
        <f t="shared" si="295"/>
        <v>5536.3</v>
      </c>
      <c r="P2004" s="45">
        <f t="shared" si="290"/>
        <v>54.978152929493547</v>
      </c>
      <c r="Q2004" s="45">
        <f t="shared" si="296"/>
        <v>1.3965441441441442</v>
      </c>
      <c r="S2004" s="51">
        <f t="shared" si="291"/>
        <v>-0.60859574162507313</v>
      </c>
    </row>
    <row r="2005" spans="1:20" x14ac:dyDescent="0.25">
      <c r="A2005" s="72">
        <f t="shared" si="289"/>
        <v>41927</v>
      </c>
      <c r="B2005" s="73" t="s">
        <v>67</v>
      </c>
      <c r="C2005" s="73" t="s">
        <v>242</v>
      </c>
      <c r="D2005" s="73" t="s">
        <v>243</v>
      </c>
      <c r="E2005" s="73" t="s">
        <v>265</v>
      </c>
      <c r="F2005" s="73" t="s">
        <v>266</v>
      </c>
      <c r="G2005" s="73" t="s">
        <v>35</v>
      </c>
      <c r="H2005" t="s">
        <v>36</v>
      </c>
      <c r="I2005">
        <v>1006</v>
      </c>
      <c r="J2005" s="43">
        <v>3147</v>
      </c>
      <c r="K2005" s="16">
        <v>0.35</v>
      </c>
      <c r="L2005" s="16">
        <f t="shared" si="292"/>
        <v>31.251241310824231</v>
      </c>
      <c r="M2005" s="16">
        <f t="shared" si="293"/>
        <v>0.7938378378378379</v>
      </c>
      <c r="N2005" s="44">
        <f t="shared" si="294"/>
        <v>352.09999999999997</v>
      </c>
      <c r="O2005" s="44">
        <f t="shared" si="295"/>
        <v>3499.1</v>
      </c>
      <c r="P2005" s="45">
        <f t="shared" si="290"/>
        <v>34.747765640516384</v>
      </c>
      <c r="Q2005" s="45">
        <f t="shared" si="296"/>
        <v>0.88265585585585582</v>
      </c>
      <c r="S2005" s="51">
        <f t="shared" si="291"/>
        <v>3.4251393642742656</v>
      </c>
    </row>
    <row r="2006" spans="1:20" x14ac:dyDescent="0.25">
      <c r="A2006" s="72">
        <f t="shared" si="289"/>
        <v>41927</v>
      </c>
      <c r="B2006" s="73" t="s">
        <v>67</v>
      </c>
      <c r="C2006" s="73" t="s">
        <v>254</v>
      </c>
      <c r="D2006" s="73" t="s">
        <v>255</v>
      </c>
      <c r="E2006" s="73" t="s">
        <v>267</v>
      </c>
      <c r="F2006" s="73" t="s">
        <v>241</v>
      </c>
      <c r="G2006" s="73" t="s">
        <v>35</v>
      </c>
      <c r="H2006" t="s">
        <v>37</v>
      </c>
      <c r="I2006">
        <v>988</v>
      </c>
      <c r="J2006" s="43">
        <v>3510</v>
      </c>
      <c r="K2006" s="16">
        <v>0.34</v>
      </c>
      <c r="L2006" s="16">
        <f t="shared" si="292"/>
        <v>34.856007944389276</v>
      </c>
      <c r="M2006" s="16">
        <f t="shared" si="293"/>
        <v>0.88540540540540547</v>
      </c>
      <c r="N2006" s="44">
        <f t="shared" si="294"/>
        <v>335.92</v>
      </c>
      <c r="O2006" s="44">
        <f t="shared" si="295"/>
        <v>3845.92</v>
      </c>
      <c r="P2006" s="45">
        <f t="shared" si="290"/>
        <v>38.191857000993046</v>
      </c>
      <c r="Q2006" s="45">
        <f t="shared" si="296"/>
        <v>0.97014198198198198</v>
      </c>
      <c r="S2006" s="51">
        <f t="shared" si="291"/>
        <v>-0.51116491794457319</v>
      </c>
    </row>
    <row r="2007" spans="1:20" x14ac:dyDescent="0.25">
      <c r="A2007" s="72">
        <f t="shared" si="289"/>
        <v>41927</v>
      </c>
      <c r="B2007" s="73" t="s">
        <v>67</v>
      </c>
      <c r="C2007" s="73" t="s">
        <v>246</v>
      </c>
      <c r="D2007" s="73" t="s">
        <v>247</v>
      </c>
      <c r="E2007" s="73" t="s">
        <v>240</v>
      </c>
      <c r="F2007" s="73" t="s">
        <v>241</v>
      </c>
      <c r="G2007" s="73" t="s">
        <v>35</v>
      </c>
      <c r="H2007" t="s">
        <v>36</v>
      </c>
      <c r="I2007">
        <v>787</v>
      </c>
      <c r="J2007" s="43">
        <v>3690</v>
      </c>
      <c r="K2007" s="16">
        <v>0.35</v>
      </c>
      <c r="L2007" s="16">
        <f t="shared" si="292"/>
        <v>36.643495531281033</v>
      </c>
      <c r="M2007" s="16">
        <f t="shared" si="293"/>
        <v>0.93081081081081085</v>
      </c>
      <c r="N2007" s="44">
        <f t="shared" si="294"/>
        <v>275.45</v>
      </c>
      <c r="O2007" s="44">
        <f t="shared" si="295"/>
        <v>3965.45</v>
      </c>
      <c r="P2007" s="45">
        <f t="shared" si="290"/>
        <v>39.378848063555111</v>
      </c>
      <c r="Q2007" s="45">
        <f t="shared" si="296"/>
        <v>1.0002936936936937</v>
      </c>
      <c r="S2007" s="51">
        <f t="shared" si="291"/>
        <v>2.1709836416150763</v>
      </c>
    </row>
    <row r="2008" spans="1:20" x14ac:dyDescent="0.25">
      <c r="A2008" s="72">
        <f t="shared" si="289"/>
        <v>41927</v>
      </c>
      <c r="B2008" s="73" t="s">
        <v>67</v>
      </c>
      <c r="C2008" s="73" t="s">
        <v>250</v>
      </c>
      <c r="D2008" s="73" t="s">
        <v>251</v>
      </c>
      <c r="E2008" s="73" t="s">
        <v>283</v>
      </c>
      <c r="F2008" s="73" t="s">
        <v>284</v>
      </c>
      <c r="G2008" s="73" t="s">
        <v>35</v>
      </c>
      <c r="H2008" t="s">
        <v>37</v>
      </c>
      <c r="I2008">
        <v>1836</v>
      </c>
      <c r="J2008" s="43">
        <v>5000</v>
      </c>
      <c r="K2008" s="16">
        <v>0.34</v>
      </c>
      <c r="L2008" s="16">
        <f t="shared" si="292"/>
        <v>49.652432969215489</v>
      </c>
      <c r="M2008" s="16">
        <f t="shared" si="293"/>
        <v>1.2612612612612613</v>
      </c>
      <c r="N2008" s="44">
        <f t="shared" si="294"/>
        <v>624.24</v>
      </c>
      <c r="O2008" s="44">
        <f t="shared" si="295"/>
        <v>5624.24</v>
      </c>
      <c r="P2008" s="45">
        <f t="shared" si="290"/>
        <v>55.851439920556103</v>
      </c>
      <c r="Q2008" s="45">
        <f t="shared" si="296"/>
        <v>1.4187272072072072</v>
      </c>
      <c r="S2008" s="51">
        <f t="shared" si="291"/>
        <v>-0.64865323196066083</v>
      </c>
    </row>
    <row r="2009" spans="1:20" x14ac:dyDescent="0.25">
      <c r="A2009" s="72">
        <f t="shared" si="289"/>
        <v>41927</v>
      </c>
      <c r="B2009" s="73" t="s">
        <v>67</v>
      </c>
      <c r="C2009" s="73" t="s">
        <v>256</v>
      </c>
      <c r="D2009" s="73" t="s">
        <v>247</v>
      </c>
      <c r="E2009" s="73" t="s">
        <v>285</v>
      </c>
      <c r="F2009" s="73" t="s">
        <v>264</v>
      </c>
      <c r="G2009" s="73" t="s">
        <v>35</v>
      </c>
      <c r="H2009" t="s">
        <v>37</v>
      </c>
      <c r="I2009">
        <v>1899</v>
      </c>
      <c r="J2009" s="43">
        <v>4400</v>
      </c>
      <c r="K2009" s="16">
        <v>0.34</v>
      </c>
      <c r="L2009" s="16">
        <f t="shared" si="292"/>
        <v>43.694141012909633</v>
      </c>
      <c r="M2009" s="16">
        <f t="shared" si="293"/>
        <v>1.1099099099099099</v>
      </c>
      <c r="N2009" s="44">
        <f t="shared" si="294"/>
        <v>645.66000000000008</v>
      </c>
      <c r="O2009" s="44">
        <f t="shared" si="295"/>
        <v>5045.66</v>
      </c>
      <c r="P2009" s="45">
        <f t="shared" si="290"/>
        <v>50.105858987090365</v>
      </c>
      <c r="Q2009" s="45">
        <f t="shared" si="296"/>
        <v>1.272779099099099</v>
      </c>
      <c r="S2009" s="51">
        <f t="shared" si="291"/>
        <v>-0.74710246988379803</v>
      </c>
    </row>
    <row r="2010" spans="1:20" x14ac:dyDescent="0.25">
      <c r="A2010" s="72">
        <f t="shared" si="289"/>
        <v>41927</v>
      </c>
      <c r="B2010" s="73" t="s">
        <v>18</v>
      </c>
      <c r="C2010" s="73" t="s">
        <v>238</v>
      </c>
      <c r="D2010" s="73" t="s">
        <v>239</v>
      </c>
      <c r="E2010" s="73" t="s">
        <v>283</v>
      </c>
      <c r="F2010" s="73" t="s">
        <v>284</v>
      </c>
      <c r="G2010" s="73" t="s">
        <v>35</v>
      </c>
      <c r="H2010" t="s">
        <v>37</v>
      </c>
      <c r="I2010">
        <v>1695</v>
      </c>
      <c r="J2010" s="43">
        <v>5520</v>
      </c>
      <c r="K2010" s="16">
        <v>0.34</v>
      </c>
      <c r="L2010" s="16">
        <f t="shared" si="292"/>
        <v>54.816285998013903</v>
      </c>
      <c r="M2010" s="16">
        <f t="shared" si="293"/>
        <v>1.491891891891892</v>
      </c>
      <c r="N2010" s="44">
        <f t="shared" si="294"/>
        <v>576.30000000000007</v>
      </c>
      <c r="O2010" s="44">
        <f t="shared" si="295"/>
        <v>6096.3</v>
      </c>
      <c r="P2010" s="45">
        <f t="shared" si="290"/>
        <v>60.539225422045682</v>
      </c>
      <c r="Q2010" s="45">
        <f t="shared" si="296"/>
        <v>1.6476486486486488</v>
      </c>
      <c r="S2010" s="51">
        <f t="shared" si="291"/>
        <v>-0.55299990212390737</v>
      </c>
    </row>
    <row r="2011" spans="1:20" x14ac:dyDescent="0.25">
      <c r="A2011" s="72">
        <f t="shared" si="289"/>
        <v>41927</v>
      </c>
      <c r="B2011" s="73" t="s">
        <v>18</v>
      </c>
      <c r="C2011" s="73" t="s">
        <v>250</v>
      </c>
      <c r="D2011" s="73" t="s">
        <v>251</v>
      </c>
      <c r="E2011" s="73" t="s">
        <v>279</v>
      </c>
      <c r="F2011" s="73" t="s">
        <v>280</v>
      </c>
      <c r="G2011" s="73" t="s">
        <v>35</v>
      </c>
      <c r="H2011" t="s">
        <v>37</v>
      </c>
      <c r="I2011">
        <v>1851</v>
      </c>
      <c r="J2011" s="43">
        <v>5530</v>
      </c>
      <c r="K2011" s="16">
        <v>0.34</v>
      </c>
      <c r="L2011" s="16">
        <f t="shared" si="292"/>
        <v>54.915590863952332</v>
      </c>
      <c r="M2011" s="16">
        <f t="shared" si="293"/>
        <v>1.4945945945945946</v>
      </c>
      <c r="N2011" s="44">
        <f t="shared" si="294"/>
        <v>629.34</v>
      </c>
      <c r="O2011" s="44">
        <f t="shared" si="295"/>
        <v>6159.34</v>
      </c>
      <c r="P2011" s="45">
        <f t="shared" si="290"/>
        <v>61.165243296921545</v>
      </c>
      <c r="Q2011" s="45">
        <f t="shared" si="296"/>
        <v>1.6646864864864865</v>
      </c>
      <c r="S2011" s="51">
        <f t="shared" si="291"/>
        <v>-0.59744753371333559</v>
      </c>
    </row>
    <row r="2012" spans="1:20" x14ac:dyDescent="0.25">
      <c r="A2012" s="72">
        <f t="shared" si="289"/>
        <v>41927</v>
      </c>
      <c r="B2012" s="73" t="s">
        <v>18</v>
      </c>
      <c r="C2012" s="73" t="s">
        <v>257</v>
      </c>
      <c r="D2012" s="73" t="s">
        <v>237</v>
      </c>
      <c r="E2012" s="73" t="s">
        <v>283</v>
      </c>
      <c r="F2012" s="73" t="s">
        <v>284</v>
      </c>
      <c r="G2012" s="73" t="s">
        <v>35</v>
      </c>
      <c r="H2012" t="s">
        <v>37</v>
      </c>
      <c r="I2012">
        <v>1507</v>
      </c>
      <c r="J2012" s="43">
        <v>5430</v>
      </c>
      <c r="K2012" s="16">
        <v>0.34</v>
      </c>
      <c r="L2012" s="16">
        <f t="shared" si="292"/>
        <v>53.922542204568025</v>
      </c>
      <c r="M2012" s="16">
        <f t="shared" si="293"/>
        <v>1.4675675675675677</v>
      </c>
      <c r="N2012" s="44">
        <f t="shared" si="294"/>
        <v>512.38</v>
      </c>
      <c r="O2012" s="44">
        <f t="shared" si="295"/>
        <v>5942.38</v>
      </c>
      <c r="P2012" s="45">
        <f t="shared" si="290"/>
        <v>59.010724925521352</v>
      </c>
      <c r="Q2012" s="45">
        <f t="shared" si="296"/>
        <v>1.6060486486486487</v>
      </c>
      <c r="S2012" s="51">
        <f t="shared" si="291"/>
        <v>-0.50464460562711366</v>
      </c>
    </row>
    <row r="2013" spans="1:20" x14ac:dyDescent="0.25">
      <c r="A2013" s="72">
        <f t="shared" si="289"/>
        <v>41927</v>
      </c>
      <c r="B2013" s="73" t="s">
        <v>18</v>
      </c>
      <c r="C2013" s="73" t="s">
        <v>256</v>
      </c>
      <c r="D2013" s="73" t="s">
        <v>247</v>
      </c>
      <c r="E2013" s="73" t="s">
        <v>265</v>
      </c>
      <c r="F2013" s="73" t="s">
        <v>266</v>
      </c>
      <c r="G2013" s="73" t="s">
        <v>35</v>
      </c>
      <c r="H2013" t="s">
        <v>36</v>
      </c>
      <c r="I2013">
        <v>1160</v>
      </c>
      <c r="J2013" s="43">
        <v>4425</v>
      </c>
      <c r="K2013" s="16">
        <v>0.35</v>
      </c>
      <c r="L2013" s="16">
        <f t="shared" si="292"/>
        <v>43.942403177755708</v>
      </c>
      <c r="M2013" s="16">
        <f t="shared" si="293"/>
        <v>1.1959459459459461</v>
      </c>
      <c r="N2013" s="44">
        <f t="shared" si="294"/>
        <v>406</v>
      </c>
      <c r="O2013" s="44">
        <f t="shared" si="295"/>
        <v>4831</v>
      </c>
      <c r="P2013" s="45">
        <f t="shared" si="290"/>
        <v>47.974180734856006</v>
      </c>
      <c r="Q2013" s="45">
        <f t="shared" si="296"/>
        <v>1.3056756756756758</v>
      </c>
      <c r="S2013" s="51">
        <f t="shared" si="291"/>
        <v>4.9259371877850677</v>
      </c>
    </row>
    <row r="2014" spans="1:20" x14ac:dyDescent="0.25">
      <c r="A2014" s="72">
        <f t="shared" si="289"/>
        <v>41927</v>
      </c>
      <c r="B2014" s="73" t="s">
        <v>18</v>
      </c>
      <c r="C2014" s="73" t="s">
        <v>244</v>
      </c>
      <c r="D2014" s="73" t="s">
        <v>245</v>
      </c>
      <c r="E2014" s="73" t="s">
        <v>277</v>
      </c>
      <c r="F2014" s="73" t="s">
        <v>278</v>
      </c>
      <c r="G2014" s="73" t="s">
        <v>35</v>
      </c>
      <c r="H2014" t="s">
        <v>38</v>
      </c>
      <c r="I2014">
        <v>615</v>
      </c>
      <c r="J2014" s="43">
        <v>2982</v>
      </c>
      <c r="K2014" s="16">
        <v>0.46</v>
      </c>
      <c r="L2014" s="16">
        <f t="shared" si="292"/>
        <v>29.61271102284012</v>
      </c>
      <c r="M2014" s="16">
        <f t="shared" si="293"/>
        <v>0.80594594594594593</v>
      </c>
      <c r="N2014" s="44">
        <f t="shared" si="294"/>
        <v>282.90000000000003</v>
      </c>
      <c r="O2014" s="44">
        <f t="shared" si="295"/>
        <v>3264.9</v>
      </c>
      <c r="P2014" s="45">
        <f t="shared" si="290"/>
        <v>32.422045680238334</v>
      </c>
      <c r="Q2014" s="45">
        <f t="shared" si="296"/>
        <v>0.88240540540540546</v>
      </c>
      <c r="S2014" s="51">
        <f t="shared" si="291"/>
        <v>3.4112504751045325</v>
      </c>
    </row>
    <row r="2015" spans="1:20" x14ac:dyDescent="0.25">
      <c r="A2015" s="74">
        <f t="shared" si="289"/>
        <v>41927</v>
      </c>
      <c r="B2015" s="75" t="s">
        <v>18</v>
      </c>
      <c r="C2015" s="75" t="s">
        <v>258</v>
      </c>
      <c r="D2015" s="75" t="s">
        <v>255</v>
      </c>
      <c r="E2015" s="75" t="s">
        <v>279</v>
      </c>
      <c r="F2015" s="75" t="s">
        <v>280</v>
      </c>
      <c r="G2015" s="75" t="s">
        <v>35</v>
      </c>
      <c r="H2015" s="76" t="s">
        <v>36</v>
      </c>
      <c r="I2015" s="76">
        <v>1637</v>
      </c>
      <c r="J2015" s="46">
        <v>5360</v>
      </c>
      <c r="K2015" s="78">
        <v>0.35</v>
      </c>
      <c r="L2015" s="78">
        <f t="shared" si="292"/>
        <v>53.227408142999003</v>
      </c>
      <c r="M2015" s="78">
        <f t="shared" si="293"/>
        <v>1.4486486486486487</v>
      </c>
      <c r="N2015" s="47">
        <f t="shared" si="294"/>
        <v>572.94999999999993</v>
      </c>
      <c r="O2015" s="47">
        <f t="shared" si="295"/>
        <v>5932.95</v>
      </c>
      <c r="P2015" s="48">
        <f t="shared" si="290"/>
        <v>58.917080436941404</v>
      </c>
      <c r="Q2015" s="48">
        <f t="shared" si="296"/>
        <v>1.6034999999999999</v>
      </c>
      <c r="R2015" s="76"/>
      <c r="S2015" s="53">
        <f t="shared" si="291"/>
        <v>3.8011158757735419</v>
      </c>
      <c r="T2015" s="76"/>
    </row>
    <row r="2016" spans="1:20" x14ac:dyDescent="0.25">
      <c r="A2016" s="72">
        <f t="shared" si="289"/>
        <v>41958</v>
      </c>
      <c r="B2016" s="73" t="s">
        <v>0</v>
      </c>
      <c r="C2016" s="73" t="s">
        <v>359</v>
      </c>
      <c r="D2016" s="73" t="s">
        <v>235</v>
      </c>
      <c r="E2016" s="73" t="s">
        <v>260</v>
      </c>
      <c r="F2016" s="73" t="s">
        <v>261</v>
      </c>
      <c r="G2016" s="73" t="s">
        <v>34</v>
      </c>
      <c r="H2016" t="s">
        <v>36</v>
      </c>
      <c r="I2016">
        <v>506</v>
      </c>
      <c r="J2016" s="43">
        <v>3387</v>
      </c>
      <c r="K2016" s="16">
        <v>0.34</v>
      </c>
      <c r="L2016" s="16">
        <f t="shared" si="292"/>
        <v>33.63455809334657</v>
      </c>
      <c r="M2016" s="16">
        <f t="shared" si="293"/>
        <v>0.91540540540540538</v>
      </c>
      <c r="N2016" s="44">
        <f t="shared" si="294"/>
        <v>172.04000000000002</v>
      </c>
      <c r="O2016" s="44">
        <f t="shared" si="295"/>
        <v>3559.04</v>
      </c>
      <c r="P2016" s="45">
        <f t="shared" ref="P2016:P2053" si="297">O2016/100.7</f>
        <v>35.342999006951338</v>
      </c>
      <c r="Q2016" s="45">
        <f t="shared" si="296"/>
        <v>0.96190270270270273</v>
      </c>
      <c r="R2016" s="17"/>
      <c r="S2016" s="51">
        <f t="shared" ref="S2016:S2053" si="298">((O2016/O1560)-1)*100</f>
        <v>5.1949587382658091</v>
      </c>
    </row>
    <row r="2017" spans="1:19" x14ac:dyDescent="0.25">
      <c r="A2017" s="72">
        <f t="shared" si="289"/>
        <v>41958</v>
      </c>
      <c r="B2017" s="73" t="s">
        <v>0</v>
      </c>
      <c r="C2017" s="73" t="s">
        <v>236</v>
      </c>
      <c r="D2017" s="73" t="s">
        <v>237</v>
      </c>
      <c r="E2017" s="73" t="s">
        <v>262</v>
      </c>
      <c r="F2017" s="73" t="s">
        <v>251</v>
      </c>
      <c r="G2017" s="73" t="s">
        <v>34</v>
      </c>
      <c r="H2017" t="s">
        <v>37</v>
      </c>
      <c r="I2017">
        <v>298</v>
      </c>
      <c r="J2017" s="43">
        <v>3596</v>
      </c>
      <c r="K2017" s="16">
        <v>0.33</v>
      </c>
      <c r="L2017" s="16">
        <f t="shared" si="292"/>
        <v>35.710029791459782</v>
      </c>
      <c r="M2017" s="16">
        <f t="shared" si="293"/>
        <v>0.97189189189189185</v>
      </c>
      <c r="N2017" s="44">
        <f t="shared" si="294"/>
        <v>98.34</v>
      </c>
      <c r="O2017" s="44">
        <f t="shared" si="295"/>
        <v>3694.34</v>
      </c>
      <c r="P2017" s="45">
        <f t="shared" si="297"/>
        <v>36.686593843098315</v>
      </c>
      <c r="Q2017" s="45">
        <f t="shared" si="296"/>
        <v>0.99847027027027035</v>
      </c>
      <c r="R2017" s="17"/>
      <c r="S2017" s="51">
        <f t="shared" si="298"/>
        <v>-0.3216180192431195</v>
      </c>
    </row>
    <row r="2018" spans="1:19" x14ac:dyDescent="0.25">
      <c r="A2018" s="72">
        <f t="shared" si="289"/>
        <v>41958</v>
      </c>
      <c r="B2018" s="73" t="s">
        <v>0</v>
      </c>
      <c r="C2018" s="73" t="s">
        <v>359</v>
      </c>
      <c r="D2018" s="73" t="s">
        <v>235</v>
      </c>
      <c r="E2018" s="73" t="s">
        <v>263</v>
      </c>
      <c r="F2018" s="73" t="s">
        <v>264</v>
      </c>
      <c r="G2018" s="73" t="s">
        <v>34</v>
      </c>
      <c r="H2018" t="s">
        <v>37</v>
      </c>
      <c r="I2018">
        <v>1530</v>
      </c>
      <c r="J2018" s="43">
        <v>6244</v>
      </c>
      <c r="K2018" s="16">
        <v>0.33</v>
      </c>
      <c r="L2018" s="16">
        <f t="shared" si="292"/>
        <v>62.005958291956304</v>
      </c>
      <c r="M2018" s="16">
        <f t="shared" si="293"/>
        <v>1.6875675675675677</v>
      </c>
      <c r="N2018" s="44">
        <f t="shared" si="294"/>
        <v>504.90000000000003</v>
      </c>
      <c r="O2018" s="44">
        <f t="shared" si="295"/>
        <v>6748.9</v>
      </c>
      <c r="P2018" s="45">
        <f t="shared" si="297"/>
        <v>67.019860973187676</v>
      </c>
      <c r="Q2018" s="45">
        <f t="shared" si="296"/>
        <v>1.8240270270270269</v>
      </c>
      <c r="S2018" s="51">
        <f t="shared" si="298"/>
        <v>-0.89866521783822373</v>
      </c>
    </row>
    <row r="2019" spans="1:19" x14ac:dyDescent="0.25">
      <c r="A2019" s="72">
        <f t="shared" si="289"/>
        <v>41958</v>
      </c>
      <c r="B2019" s="73" t="s">
        <v>0</v>
      </c>
      <c r="C2019" s="73" t="s">
        <v>359</v>
      </c>
      <c r="D2019" s="73" t="s">
        <v>235</v>
      </c>
      <c r="E2019" s="73" t="s">
        <v>265</v>
      </c>
      <c r="F2019" s="73" t="s">
        <v>266</v>
      </c>
      <c r="G2019" s="73" t="s">
        <v>34</v>
      </c>
      <c r="H2019" t="s">
        <v>36</v>
      </c>
      <c r="I2019">
        <v>890</v>
      </c>
      <c r="J2019" s="43">
        <v>4026</v>
      </c>
      <c r="K2019" s="16">
        <v>0.34</v>
      </c>
      <c r="L2019" s="16">
        <f t="shared" si="292"/>
        <v>39.98013902681231</v>
      </c>
      <c r="M2019" s="16">
        <f t="shared" si="293"/>
        <v>1.0881081081081081</v>
      </c>
      <c r="N2019" s="44">
        <f t="shared" si="294"/>
        <v>302.60000000000002</v>
      </c>
      <c r="O2019" s="44">
        <f t="shared" si="295"/>
        <v>4328.6000000000004</v>
      </c>
      <c r="P2019" s="45">
        <f t="shared" si="297"/>
        <v>42.98510427010924</v>
      </c>
      <c r="Q2019" s="45">
        <f t="shared" si="296"/>
        <v>1.1698918918918919</v>
      </c>
      <c r="S2019" s="51">
        <f t="shared" si="298"/>
        <v>4.3992089141865032</v>
      </c>
    </row>
    <row r="2020" spans="1:19" x14ac:dyDescent="0.25">
      <c r="A2020" s="72">
        <f t="shared" si="289"/>
        <v>41958</v>
      </c>
      <c r="B2020" s="73" t="s">
        <v>0</v>
      </c>
      <c r="C2020" s="73" t="s">
        <v>238</v>
      </c>
      <c r="D2020" s="73" t="s">
        <v>239</v>
      </c>
      <c r="E2020" s="73" t="s">
        <v>267</v>
      </c>
      <c r="F2020" s="73" t="s">
        <v>241</v>
      </c>
      <c r="G2020" s="73" t="s">
        <v>34</v>
      </c>
      <c r="H2020" t="s">
        <v>37</v>
      </c>
      <c r="I2020">
        <v>1256</v>
      </c>
      <c r="J2020" s="43">
        <v>5824</v>
      </c>
      <c r="K2020" s="16">
        <v>0.33</v>
      </c>
      <c r="L2020" s="16">
        <f t="shared" si="292"/>
        <v>57.835153922542204</v>
      </c>
      <c r="M2020" s="16">
        <f t="shared" si="293"/>
        <v>1.574054054054054</v>
      </c>
      <c r="N2020" s="44">
        <f t="shared" si="294"/>
        <v>414.48</v>
      </c>
      <c r="O2020" s="44">
        <f t="shared" si="295"/>
        <v>6238.48</v>
      </c>
      <c r="P2020" s="45">
        <f t="shared" si="297"/>
        <v>61.951142005958289</v>
      </c>
      <c r="Q2020" s="45">
        <f t="shared" si="296"/>
        <v>1.6860756756756756</v>
      </c>
      <c r="S2020" s="51">
        <f t="shared" si="298"/>
        <v>-0.79889071225942576</v>
      </c>
    </row>
    <row r="2021" spans="1:19" x14ac:dyDescent="0.25">
      <c r="A2021" s="72">
        <f t="shared" si="289"/>
        <v>41958</v>
      </c>
      <c r="B2021" s="73" t="s">
        <v>0</v>
      </c>
      <c r="C2021" s="73" t="s">
        <v>358</v>
      </c>
      <c r="D2021" s="73" t="s">
        <v>235</v>
      </c>
      <c r="E2021" s="73" t="s">
        <v>267</v>
      </c>
      <c r="F2021" s="73" t="s">
        <v>241</v>
      </c>
      <c r="G2021" s="73" t="s">
        <v>34</v>
      </c>
      <c r="H2021" t="s">
        <v>36</v>
      </c>
      <c r="I2021">
        <v>975</v>
      </c>
      <c r="J2021" s="43">
        <v>4293</v>
      </c>
      <c r="K2021" s="16">
        <v>0.34</v>
      </c>
      <c r="L2021" s="16">
        <f t="shared" si="292"/>
        <v>42.631578947368418</v>
      </c>
      <c r="M2021" s="16">
        <f t="shared" si="293"/>
        <v>1.1602702702702703</v>
      </c>
      <c r="N2021" s="44">
        <f t="shared" si="294"/>
        <v>331.5</v>
      </c>
      <c r="O2021" s="44">
        <f t="shared" si="295"/>
        <v>4624.5</v>
      </c>
      <c r="P2021" s="45">
        <f t="shared" si="297"/>
        <v>45.923535253227406</v>
      </c>
      <c r="Q2021" s="45">
        <f t="shared" si="296"/>
        <v>1.2498648648648649</v>
      </c>
      <c r="S2021" s="51">
        <f t="shared" si="298"/>
        <v>4.0031485437984848</v>
      </c>
    </row>
    <row r="2022" spans="1:19" x14ac:dyDescent="0.25">
      <c r="A2022" s="72">
        <f t="shared" si="289"/>
        <v>41958</v>
      </c>
      <c r="B2022" s="73" t="s">
        <v>0</v>
      </c>
      <c r="C2022" s="73" t="s">
        <v>240</v>
      </c>
      <c r="D2022" s="73" t="s">
        <v>241</v>
      </c>
      <c r="E2022" s="73" t="s">
        <v>263</v>
      </c>
      <c r="F2022" s="73" t="s">
        <v>264</v>
      </c>
      <c r="G2022" s="73" t="s">
        <v>34</v>
      </c>
      <c r="H2022" t="s">
        <v>36</v>
      </c>
      <c r="I2022">
        <v>1357</v>
      </c>
      <c r="J2022" s="43">
        <v>4492</v>
      </c>
      <c r="K2022" s="16">
        <v>0.34</v>
      </c>
      <c r="L2022" s="16">
        <f t="shared" si="292"/>
        <v>44.607745779543194</v>
      </c>
      <c r="M2022" s="16">
        <f t="shared" si="293"/>
        <v>1.2140540540540541</v>
      </c>
      <c r="N2022" s="44">
        <f t="shared" si="294"/>
        <v>461.38000000000005</v>
      </c>
      <c r="O2022" s="44">
        <f t="shared" si="295"/>
        <v>4953.38</v>
      </c>
      <c r="P2022" s="45">
        <f t="shared" si="297"/>
        <v>49.189473684210526</v>
      </c>
      <c r="Q2022" s="45">
        <f t="shared" si="296"/>
        <v>1.3387513513513514</v>
      </c>
      <c r="S2022" s="51">
        <f t="shared" si="298"/>
        <v>3.3966092354706934</v>
      </c>
    </row>
    <row r="2023" spans="1:19" x14ac:dyDescent="0.25">
      <c r="A2023" s="72">
        <f t="shared" si="289"/>
        <v>41958</v>
      </c>
      <c r="B2023" s="73" t="s">
        <v>67</v>
      </c>
      <c r="C2023" s="73" t="s">
        <v>242</v>
      </c>
      <c r="D2023" s="73" t="s">
        <v>243</v>
      </c>
      <c r="E2023" s="73" t="s">
        <v>265</v>
      </c>
      <c r="F2023" s="73" t="s">
        <v>266</v>
      </c>
      <c r="G2023" s="73" t="s">
        <v>34</v>
      </c>
      <c r="H2023" t="s">
        <v>36</v>
      </c>
      <c r="I2023">
        <v>1006</v>
      </c>
      <c r="J2023" s="43">
        <v>3328</v>
      </c>
      <c r="K2023" s="16">
        <v>0.34</v>
      </c>
      <c r="L2023" s="16">
        <f t="shared" si="292"/>
        <v>33.048659384309829</v>
      </c>
      <c r="M2023" s="16">
        <f t="shared" si="293"/>
        <v>0.83949549549549551</v>
      </c>
      <c r="N2023" s="44">
        <f t="shared" si="294"/>
        <v>342.04</v>
      </c>
      <c r="O2023" s="44">
        <f t="shared" si="295"/>
        <v>3670.04</v>
      </c>
      <c r="P2023" s="45">
        <f t="shared" si="297"/>
        <v>36.445283018867926</v>
      </c>
      <c r="Q2023" s="45">
        <f t="shared" si="296"/>
        <v>0.92577585585585587</v>
      </c>
      <c r="S2023" s="51">
        <f t="shared" si="298"/>
        <v>2.6791409738464722</v>
      </c>
    </row>
    <row r="2024" spans="1:19" x14ac:dyDescent="0.25">
      <c r="A2024" s="72">
        <f t="shared" si="289"/>
        <v>41958</v>
      </c>
      <c r="B2024" s="73" t="s">
        <v>67</v>
      </c>
      <c r="C2024" s="73" t="s">
        <v>244</v>
      </c>
      <c r="D2024" s="73" t="s">
        <v>245</v>
      </c>
      <c r="E2024" s="73" t="s">
        <v>268</v>
      </c>
      <c r="F2024" s="73" t="s">
        <v>269</v>
      </c>
      <c r="G2024" s="73" t="s">
        <v>34</v>
      </c>
      <c r="H2024" t="s">
        <v>38</v>
      </c>
      <c r="I2024">
        <v>866</v>
      </c>
      <c r="J2024" s="43">
        <v>4875</v>
      </c>
      <c r="K2024" s="16">
        <v>0.45</v>
      </c>
      <c r="L2024" s="16">
        <f t="shared" si="292"/>
        <v>48.4111221449851</v>
      </c>
      <c r="M2024" s="16">
        <f t="shared" si="293"/>
        <v>1.2297297297297298</v>
      </c>
      <c r="N2024" s="44">
        <f t="shared" si="294"/>
        <v>389.7</v>
      </c>
      <c r="O2024" s="44">
        <f t="shared" si="295"/>
        <v>5264.7</v>
      </c>
      <c r="P2024" s="45">
        <f t="shared" si="297"/>
        <v>52.281032770605755</v>
      </c>
      <c r="Q2024" s="45">
        <f t="shared" si="296"/>
        <v>1.3280324324324324</v>
      </c>
      <c r="S2024" s="51">
        <f t="shared" si="298"/>
        <v>2.8462590349677575</v>
      </c>
    </row>
    <row r="2025" spans="1:19" x14ac:dyDescent="0.25">
      <c r="A2025" s="72">
        <f t="shared" ref="A2025:A2088" si="299">IF(B2025&lt;&gt;"", DATE(2010, ROUNDUP((ROW(A2025)-1)*(1/38), 0)+5, 15), "")</f>
        <v>41958</v>
      </c>
      <c r="B2025" s="73" t="s">
        <v>67</v>
      </c>
      <c r="C2025" s="73" t="s">
        <v>246</v>
      </c>
      <c r="D2025" s="73" t="s">
        <v>247</v>
      </c>
      <c r="E2025" s="73" t="s">
        <v>270</v>
      </c>
      <c r="F2025" s="73" t="s">
        <v>247</v>
      </c>
      <c r="G2025" s="73" t="s">
        <v>34</v>
      </c>
      <c r="H2025" t="s">
        <v>36</v>
      </c>
      <c r="I2025">
        <v>213</v>
      </c>
      <c r="J2025" s="43">
        <v>2168</v>
      </c>
      <c r="K2025" s="16">
        <v>0.34</v>
      </c>
      <c r="L2025" s="16">
        <f t="shared" si="292"/>
        <v>21.529294935451837</v>
      </c>
      <c r="M2025" s="16">
        <f t="shared" si="293"/>
        <v>0.54688288288288289</v>
      </c>
      <c r="N2025" s="44">
        <f t="shared" si="294"/>
        <v>72.42</v>
      </c>
      <c r="O2025" s="44">
        <f t="shared" si="295"/>
        <v>2240.42</v>
      </c>
      <c r="P2025" s="45">
        <f t="shared" si="297"/>
        <v>22.248460774577953</v>
      </c>
      <c r="Q2025" s="45">
        <f t="shared" si="296"/>
        <v>0.56515099099099098</v>
      </c>
      <c r="S2025" s="51">
        <f t="shared" si="298"/>
        <v>3.7740743142468114</v>
      </c>
    </row>
    <row r="2026" spans="1:19" x14ac:dyDescent="0.25">
      <c r="A2026" s="72">
        <f t="shared" si="299"/>
        <v>41958</v>
      </c>
      <c r="B2026" s="73" t="s">
        <v>67</v>
      </c>
      <c r="C2026" s="73" t="s">
        <v>248</v>
      </c>
      <c r="D2026" s="73" t="s">
        <v>249</v>
      </c>
      <c r="E2026" s="73" t="s">
        <v>271</v>
      </c>
      <c r="F2026" s="73" t="s">
        <v>272</v>
      </c>
      <c r="G2026" s="73" t="s">
        <v>34</v>
      </c>
      <c r="H2026" t="s">
        <v>38</v>
      </c>
      <c r="I2026">
        <v>650</v>
      </c>
      <c r="J2026" s="43">
        <v>4211</v>
      </c>
      <c r="K2026" s="16">
        <v>0.45</v>
      </c>
      <c r="L2026" s="16">
        <f t="shared" si="292"/>
        <v>41.817279046673285</v>
      </c>
      <c r="M2026" s="16">
        <f t="shared" si="293"/>
        <v>1.0622342342342344</v>
      </c>
      <c r="N2026" s="44">
        <f t="shared" si="294"/>
        <v>292.5</v>
      </c>
      <c r="O2026" s="44">
        <f t="shared" si="295"/>
        <v>4503.5</v>
      </c>
      <c r="P2026" s="45">
        <f t="shared" si="297"/>
        <v>44.72194637537239</v>
      </c>
      <c r="Q2026" s="45">
        <f t="shared" si="296"/>
        <v>1.1360180180180179</v>
      </c>
      <c r="S2026" s="51">
        <f t="shared" si="298"/>
        <v>2.6789785681714529</v>
      </c>
    </row>
    <row r="2027" spans="1:19" x14ac:dyDescent="0.25">
      <c r="A2027" s="72">
        <f t="shared" si="299"/>
        <v>41958</v>
      </c>
      <c r="B2027" s="73" t="s">
        <v>67</v>
      </c>
      <c r="C2027" s="73" t="s">
        <v>248</v>
      </c>
      <c r="D2027" s="73" t="s">
        <v>249</v>
      </c>
      <c r="E2027" s="73" t="s">
        <v>273</v>
      </c>
      <c r="F2027" s="73" t="s">
        <v>274</v>
      </c>
      <c r="G2027" s="73" t="s">
        <v>34</v>
      </c>
      <c r="H2027" t="s">
        <v>38</v>
      </c>
      <c r="I2027">
        <v>417</v>
      </c>
      <c r="J2027" s="43">
        <v>3593</v>
      </c>
      <c r="K2027" s="16">
        <v>0.45</v>
      </c>
      <c r="L2027" s="16">
        <f t="shared" si="292"/>
        <v>35.680238331678254</v>
      </c>
      <c r="M2027" s="16">
        <f t="shared" si="293"/>
        <v>0.90634234234234234</v>
      </c>
      <c r="N2027" s="44">
        <f t="shared" si="294"/>
        <v>187.65</v>
      </c>
      <c r="O2027" s="44">
        <f t="shared" si="295"/>
        <v>3780.65</v>
      </c>
      <c r="P2027" s="45">
        <f t="shared" si="297"/>
        <v>37.543694141012907</v>
      </c>
      <c r="Q2027" s="45">
        <f t="shared" si="296"/>
        <v>0.95367747747747755</v>
      </c>
      <c r="S2027" s="51">
        <f t="shared" si="298"/>
        <v>2.8048946295037513</v>
      </c>
    </row>
    <row r="2028" spans="1:19" x14ac:dyDescent="0.25">
      <c r="A2028" s="72">
        <f t="shared" si="299"/>
        <v>41958</v>
      </c>
      <c r="B2028" s="73" t="s">
        <v>67</v>
      </c>
      <c r="C2028" s="73" t="s">
        <v>246</v>
      </c>
      <c r="D2028" s="73" t="s">
        <v>247</v>
      </c>
      <c r="E2028" s="73" t="s">
        <v>275</v>
      </c>
      <c r="F2028" s="73" t="s">
        <v>276</v>
      </c>
      <c r="G2028" s="73" t="s">
        <v>34</v>
      </c>
      <c r="H2028" t="s">
        <v>36</v>
      </c>
      <c r="I2028">
        <v>626</v>
      </c>
      <c r="J2028" s="43">
        <v>3308</v>
      </c>
      <c r="K2028" s="16">
        <v>0.34</v>
      </c>
      <c r="L2028" s="16">
        <f t="shared" si="292"/>
        <v>32.850049652432965</v>
      </c>
      <c r="M2028" s="16">
        <f t="shared" si="293"/>
        <v>0.83445045045045041</v>
      </c>
      <c r="N2028" s="44">
        <f t="shared" si="294"/>
        <v>212.84</v>
      </c>
      <c r="O2028" s="44">
        <f t="shared" si="295"/>
        <v>3520.84</v>
      </c>
      <c r="P2028" s="45">
        <f t="shared" si="297"/>
        <v>34.963654419066536</v>
      </c>
      <c r="Q2028" s="45">
        <f t="shared" si="296"/>
        <v>0.88813981981981982</v>
      </c>
      <c r="S2028" s="51">
        <f t="shared" si="298"/>
        <v>1.8796948968135441</v>
      </c>
    </row>
    <row r="2029" spans="1:19" x14ac:dyDescent="0.25">
      <c r="A2029" s="72">
        <f t="shared" si="299"/>
        <v>41958</v>
      </c>
      <c r="B2029" s="73" t="s">
        <v>67</v>
      </c>
      <c r="C2029" s="73" t="s">
        <v>246</v>
      </c>
      <c r="D2029" s="73" t="s">
        <v>247</v>
      </c>
      <c r="E2029" s="73" t="s">
        <v>263</v>
      </c>
      <c r="F2029" s="73" t="s">
        <v>264</v>
      </c>
      <c r="G2029" s="73" t="s">
        <v>34</v>
      </c>
      <c r="H2029" t="s">
        <v>36</v>
      </c>
      <c r="I2029">
        <v>1823</v>
      </c>
      <c r="J2029" s="43">
        <v>5365</v>
      </c>
      <c r="K2029" s="16">
        <v>0.34</v>
      </c>
      <c r="L2029" s="16">
        <f t="shared" si="292"/>
        <v>53.277060575968221</v>
      </c>
      <c r="M2029" s="16">
        <f t="shared" si="293"/>
        <v>1.3533333333333333</v>
      </c>
      <c r="N2029" s="44">
        <f t="shared" si="294"/>
        <v>619.82000000000005</v>
      </c>
      <c r="O2029" s="44">
        <f t="shared" si="295"/>
        <v>5984.82</v>
      </c>
      <c r="P2029" s="45">
        <f t="shared" si="297"/>
        <v>59.432174776564047</v>
      </c>
      <c r="Q2029" s="45">
        <f t="shared" si="296"/>
        <v>1.5096843243243243</v>
      </c>
      <c r="S2029" s="51">
        <f t="shared" si="298"/>
        <v>1.3047290503644282</v>
      </c>
    </row>
    <row r="2030" spans="1:19" x14ac:dyDescent="0.25">
      <c r="A2030" s="72">
        <f t="shared" si="299"/>
        <v>41958</v>
      </c>
      <c r="B2030" s="73" t="s">
        <v>18</v>
      </c>
      <c r="C2030" s="73" t="s">
        <v>250</v>
      </c>
      <c r="D2030" s="73" t="s">
        <v>251</v>
      </c>
      <c r="E2030" s="73" t="s">
        <v>265</v>
      </c>
      <c r="F2030" s="73" t="s">
        <v>266</v>
      </c>
      <c r="G2030" s="73" t="s">
        <v>34</v>
      </c>
      <c r="H2030" t="s">
        <v>39</v>
      </c>
      <c r="I2030">
        <v>1295</v>
      </c>
      <c r="J2030" s="43">
        <v>3699</v>
      </c>
      <c r="K2030" s="16">
        <v>0.28749999999999998</v>
      </c>
      <c r="L2030" s="16">
        <f t="shared" si="292"/>
        <v>36.732869910625617</v>
      </c>
      <c r="M2030" s="16">
        <f t="shared" si="293"/>
        <v>0.99972972972972973</v>
      </c>
      <c r="N2030" s="44">
        <f t="shared" si="294"/>
        <v>372.31249999999994</v>
      </c>
      <c r="O2030" s="44">
        <f t="shared" si="295"/>
        <v>4071.3125</v>
      </c>
      <c r="P2030" s="45">
        <f t="shared" si="297"/>
        <v>40.430114200595831</v>
      </c>
      <c r="Q2030" s="45">
        <f t="shared" si="296"/>
        <v>1.1003547297297298</v>
      </c>
      <c r="S2030" s="51">
        <f t="shared" si="298"/>
        <v>5.0392931870309354</v>
      </c>
    </row>
    <row r="2031" spans="1:19" x14ac:dyDescent="0.25">
      <c r="A2031" s="72">
        <f t="shared" si="299"/>
        <v>41958</v>
      </c>
      <c r="B2031" s="73" t="s">
        <v>18</v>
      </c>
      <c r="C2031" s="73" t="s">
        <v>244</v>
      </c>
      <c r="D2031" s="73" t="s">
        <v>245</v>
      </c>
      <c r="E2031" s="73" t="s">
        <v>277</v>
      </c>
      <c r="F2031" s="73" t="s">
        <v>278</v>
      </c>
      <c r="G2031" s="73" t="s">
        <v>34</v>
      </c>
      <c r="H2031" t="s">
        <v>38</v>
      </c>
      <c r="I2031">
        <v>615</v>
      </c>
      <c r="J2031" s="43">
        <v>3807</v>
      </c>
      <c r="K2031" s="16">
        <v>0.45</v>
      </c>
      <c r="L2031" s="16">
        <f t="shared" si="292"/>
        <v>37.805362462760677</v>
      </c>
      <c r="M2031" s="16">
        <f t="shared" si="293"/>
        <v>1.028918918918919</v>
      </c>
      <c r="N2031" s="44">
        <f t="shared" si="294"/>
        <v>276.75</v>
      </c>
      <c r="O2031" s="44">
        <f t="shared" si="295"/>
        <v>4083.75</v>
      </c>
      <c r="P2031" s="45">
        <f t="shared" si="297"/>
        <v>40.553624627606752</v>
      </c>
      <c r="Q2031" s="45">
        <f t="shared" si="296"/>
        <v>1.1037162162162162</v>
      </c>
      <c r="S2031" s="51">
        <f t="shared" si="298"/>
        <v>2.2343221930154034</v>
      </c>
    </row>
    <row r="2032" spans="1:19" x14ac:dyDescent="0.25">
      <c r="A2032" s="72">
        <f t="shared" si="299"/>
        <v>41958</v>
      </c>
      <c r="B2032" s="73" t="s">
        <v>18</v>
      </c>
      <c r="C2032" s="73" t="s">
        <v>248</v>
      </c>
      <c r="D2032" s="73" t="s">
        <v>249</v>
      </c>
      <c r="E2032" s="73" t="s">
        <v>268</v>
      </c>
      <c r="F2032" s="73" t="s">
        <v>269</v>
      </c>
      <c r="G2032" s="73" t="s">
        <v>34</v>
      </c>
      <c r="H2032" t="s">
        <v>38</v>
      </c>
      <c r="I2032">
        <v>872</v>
      </c>
      <c r="J2032" s="43">
        <v>4946</v>
      </c>
      <c r="K2032" s="16">
        <v>0.45</v>
      </c>
      <c r="L2032" s="16">
        <f t="shared" si="292"/>
        <v>49.116186693147959</v>
      </c>
      <c r="M2032" s="16">
        <f t="shared" si="293"/>
        <v>1.3367567567567566</v>
      </c>
      <c r="N2032" s="44">
        <f t="shared" si="294"/>
        <v>392.40000000000003</v>
      </c>
      <c r="O2032" s="44">
        <f t="shared" si="295"/>
        <v>5338.4</v>
      </c>
      <c r="P2032" s="45">
        <f t="shared" si="297"/>
        <v>53.01290963257199</v>
      </c>
      <c r="Q2032" s="45">
        <f t="shared" si="296"/>
        <v>1.4428108108108106</v>
      </c>
      <c r="S2032" s="51">
        <f t="shared" si="298"/>
        <v>2.8197226502311157</v>
      </c>
    </row>
    <row r="2033" spans="1:19" x14ac:dyDescent="0.25">
      <c r="A2033" s="72">
        <f t="shared" si="299"/>
        <v>41958</v>
      </c>
      <c r="B2033" s="73" t="s">
        <v>18</v>
      </c>
      <c r="C2033" s="73" t="s">
        <v>248</v>
      </c>
      <c r="D2033" s="73" t="s">
        <v>249</v>
      </c>
      <c r="E2033" s="73" t="s">
        <v>277</v>
      </c>
      <c r="F2033" s="73" t="s">
        <v>278</v>
      </c>
      <c r="G2033" s="73" t="s">
        <v>34</v>
      </c>
      <c r="H2033" t="s">
        <v>38</v>
      </c>
      <c r="I2033">
        <v>417</v>
      </c>
      <c r="J2033" s="43">
        <v>3499</v>
      </c>
      <c r="K2033" s="16">
        <v>0.45</v>
      </c>
      <c r="L2033" s="16">
        <f t="shared" si="292"/>
        <v>34.746772591857003</v>
      </c>
      <c r="M2033" s="16">
        <f t="shared" si="293"/>
        <v>0.94567567567567568</v>
      </c>
      <c r="N2033" s="44">
        <f t="shared" si="294"/>
        <v>187.65</v>
      </c>
      <c r="O2033" s="44">
        <f t="shared" si="295"/>
        <v>3686.65</v>
      </c>
      <c r="P2033" s="45">
        <f t="shared" si="297"/>
        <v>36.610228401191655</v>
      </c>
      <c r="Q2033" s="45">
        <f t="shared" si="296"/>
        <v>0.99639189189189192</v>
      </c>
      <c r="S2033" s="51">
        <f t="shared" si="298"/>
        <v>2.7637630662020962</v>
      </c>
    </row>
    <row r="2034" spans="1:19" x14ac:dyDescent="0.25">
      <c r="A2034" s="72">
        <f t="shared" si="299"/>
        <v>41958</v>
      </c>
      <c r="B2034" s="73" t="s">
        <v>18</v>
      </c>
      <c r="C2034" s="73" t="s">
        <v>242</v>
      </c>
      <c r="D2034" s="73" t="s">
        <v>243</v>
      </c>
      <c r="E2034" s="73" t="s">
        <v>265</v>
      </c>
      <c r="F2034" s="73" t="s">
        <v>266</v>
      </c>
      <c r="G2034" s="73" t="s">
        <v>34</v>
      </c>
      <c r="H2034" t="s">
        <v>36</v>
      </c>
      <c r="I2034">
        <v>1006</v>
      </c>
      <c r="J2034" s="43">
        <v>3974</v>
      </c>
      <c r="K2034" s="16">
        <v>0.34</v>
      </c>
      <c r="L2034" s="16">
        <f t="shared" si="292"/>
        <v>39.46375372393247</v>
      </c>
      <c r="M2034" s="16">
        <f t="shared" si="293"/>
        <v>1.074054054054054</v>
      </c>
      <c r="N2034" s="44">
        <f t="shared" si="294"/>
        <v>342.04</v>
      </c>
      <c r="O2034" s="44">
        <f t="shared" si="295"/>
        <v>4316.04</v>
      </c>
      <c r="P2034" s="45">
        <f t="shared" si="297"/>
        <v>42.860377358490567</v>
      </c>
      <c r="Q2034" s="45">
        <f t="shared" si="296"/>
        <v>1.1664972972972973</v>
      </c>
      <c r="S2034" s="51">
        <f t="shared" si="298"/>
        <v>4.4975159069118753</v>
      </c>
    </row>
    <row r="2035" spans="1:19" x14ac:dyDescent="0.25">
      <c r="A2035" s="72">
        <f t="shared" si="299"/>
        <v>41958</v>
      </c>
      <c r="B2035" s="73" t="s">
        <v>0</v>
      </c>
      <c r="C2035" s="73" t="s">
        <v>252</v>
      </c>
      <c r="D2035" s="73" t="s">
        <v>117</v>
      </c>
      <c r="E2035" s="73" t="s">
        <v>279</v>
      </c>
      <c r="F2035" s="73" t="s">
        <v>280</v>
      </c>
      <c r="G2035" s="73" t="s">
        <v>35</v>
      </c>
      <c r="H2035" t="s">
        <v>37</v>
      </c>
      <c r="I2035">
        <v>880</v>
      </c>
      <c r="J2035" s="43">
        <v>3678</v>
      </c>
      <c r="K2035" s="16">
        <v>0.33</v>
      </c>
      <c r="L2035" s="16">
        <f t="shared" si="292"/>
        <v>36.524329692154915</v>
      </c>
      <c r="M2035" s="16">
        <f t="shared" si="293"/>
        <v>0.994054054054054</v>
      </c>
      <c r="N2035" s="44">
        <f t="shared" si="294"/>
        <v>290.40000000000003</v>
      </c>
      <c r="O2035" s="44">
        <f t="shared" si="295"/>
        <v>3968.4</v>
      </c>
      <c r="P2035" s="45">
        <f t="shared" si="297"/>
        <v>39.408142999006948</v>
      </c>
      <c r="Q2035" s="45">
        <f t="shared" si="296"/>
        <v>1.0725405405405406</v>
      </c>
      <c r="S2035" s="51">
        <f t="shared" si="298"/>
        <v>-0.87920871215905194</v>
      </c>
    </row>
    <row r="2036" spans="1:19" x14ac:dyDescent="0.25">
      <c r="A2036" s="72">
        <f t="shared" si="299"/>
        <v>41958</v>
      </c>
      <c r="B2036" s="73" t="s">
        <v>0</v>
      </c>
      <c r="C2036" s="73" t="s">
        <v>359</v>
      </c>
      <c r="D2036" s="73" t="s">
        <v>235</v>
      </c>
      <c r="E2036" s="73" t="s">
        <v>267</v>
      </c>
      <c r="F2036" s="73" t="s">
        <v>241</v>
      </c>
      <c r="G2036" s="73" t="s">
        <v>35</v>
      </c>
      <c r="H2036" t="s">
        <v>37</v>
      </c>
      <c r="I2036">
        <v>685</v>
      </c>
      <c r="J2036" s="43">
        <v>3471</v>
      </c>
      <c r="K2036" s="16">
        <v>0.33</v>
      </c>
      <c r="L2036" s="16">
        <f t="shared" si="292"/>
        <v>34.468718967229393</v>
      </c>
      <c r="M2036" s="16">
        <f t="shared" si="293"/>
        <v>0.93810810810810807</v>
      </c>
      <c r="N2036" s="44">
        <f t="shared" si="294"/>
        <v>226.05</v>
      </c>
      <c r="O2036" s="44">
        <f t="shared" si="295"/>
        <v>3697.05</v>
      </c>
      <c r="P2036" s="45">
        <f t="shared" si="297"/>
        <v>36.713505461767625</v>
      </c>
      <c r="Q2036" s="45">
        <f t="shared" si="296"/>
        <v>0.99920270270270273</v>
      </c>
      <c r="S2036" s="51">
        <f t="shared" si="298"/>
        <v>-8.7474854681657064</v>
      </c>
    </row>
    <row r="2037" spans="1:19" x14ac:dyDescent="0.25">
      <c r="A2037" s="72">
        <f t="shared" si="299"/>
        <v>41958</v>
      </c>
      <c r="B2037" s="73" t="s">
        <v>0</v>
      </c>
      <c r="C2037" s="73" t="s">
        <v>253</v>
      </c>
      <c r="D2037" s="73" t="s">
        <v>243</v>
      </c>
      <c r="E2037" s="73" t="s">
        <v>281</v>
      </c>
      <c r="F2037" s="73" t="s">
        <v>282</v>
      </c>
      <c r="G2037" s="73" t="s">
        <v>35</v>
      </c>
      <c r="H2037" t="s">
        <v>38</v>
      </c>
      <c r="I2037">
        <v>812</v>
      </c>
      <c r="J2037" s="43">
        <v>4140</v>
      </c>
      <c r="K2037" s="16">
        <v>0.45</v>
      </c>
      <c r="L2037" s="16">
        <f t="shared" si="292"/>
        <v>41.112214498510426</v>
      </c>
      <c r="M2037" s="16">
        <f t="shared" si="293"/>
        <v>1.1189189189189188</v>
      </c>
      <c r="N2037" s="44">
        <f t="shared" si="294"/>
        <v>365.40000000000003</v>
      </c>
      <c r="O2037" s="44">
        <f t="shared" si="295"/>
        <v>4505.3999999999996</v>
      </c>
      <c r="P2037" s="45">
        <f t="shared" si="297"/>
        <v>44.740814299900691</v>
      </c>
      <c r="Q2037" s="45">
        <f t="shared" si="296"/>
        <v>1.2176756756756755</v>
      </c>
      <c r="S2037" s="51">
        <f t="shared" si="298"/>
        <v>3.4297520661156877</v>
      </c>
    </row>
    <row r="2038" spans="1:19" x14ac:dyDescent="0.25">
      <c r="A2038" s="72">
        <f t="shared" si="299"/>
        <v>41958</v>
      </c>
      <c r="B2038" s="73" t="s">
        <v>0</v>
      </c>
      <c r="C2038" s="73" t="s">
        <v>236</v>
      </c>
      <c r="D2038" s="73" t="s">
        <v>237</v>
      </c>
      <c r="E2038" s="73" t="s">
        <v>279</v>
      </c>
      <c r="F2038" s="73" t="s">
        <v>280</v>
      </c>
      <c r="G2038" s="73" t="s">
        <v>35</v>
      </c>
      <c r="H2038" t="s">
        <v>37</v>
      </c>
      <c r="I2038">
        <v>1520</v>
      </c>
      <c r="J2038" s="43">
        <v>5159</v>
      </c>
      <c r="K2038" s="16">
        <v>0.33</v>
      </c>
      <c r="L2038" s="16">
        <f t="shared" si="292"/>
        <v>51.231380337636544</v>
      </c>
      <c r="M2038" s="16">
        <f t="shared" si="293"/>
        <v>1.3943243243243244</v>
      </c>
      <c r="N2038" s="44">
        <f t="shared" si="294"/>
        <v>501.6</v>
      </c>
      <c r="O2038" s="44">
        <f t="shared" si="295"/>
        <v>5660.6</v>
      </c>
      <c r="P2038" s="45">
        <f t="shared" si="297"/>
        <v>56.212512413108243</v>
      </c>
      <c r="Q2038" s="45">
        <f t="shared" si="296"/>
        <v>1.529891891891892</v>
      </c>
      <c r="S2038" s="51">
        <f t="shared" si="298"/>
        <v>-1.0626769671758574</v>
      </c>
    </row>
    <row r="2039" spans="1:19" x14ac:dyDescent="0.25">
      <c r="A2039" s="72">
        <f t="shared" si="299"/>
        <v>41958</v>
      </c>
      <c r="B2039" s="73" t="s">
        <v>0</v>
      </c>
      <c r="C2039" s="73" t="s">
        <v>236</v>
      </c>
      <c r="D2039" s="73" t="s">
        <v>237</v>
      </c>
      <c r="E2039" s="73" t="s">
        <v>267</v>
      </c>
      <c r="F2039" s="73" t="s">
        <v>241</v>
      </c>
      <c r="G2039" s="73" t="s">
        <v>35</v>
      </c>
      <c r="H2039" t="s">
        <v>37</v>
      </c>
      <c r="I2039">
        <v>1583</v>
      </c>
      <c r="J2039" s="43">
        <v>6084</v>
      </c>
      <c r="K2039" s="16">
        <v>0.33</v>
      </c>
      <c r="L2039" s="16">
        <f t="shared" si="292"/>
        <v>60.417080436941411</v>
      </c>
      <c r="M2039" s="16">
        <f t="shared" si="293"/>
        <v>1.6443243243243244</v>
      </c>
      <c r="N2039" s="44">
        <f t="shared" si="294"/>
        <v>522.39</v>
      </c>
      <c r="O2039" s="44">
        <f t="shared" si="295"/>
        <v>6606.39</v>
      </c>
      <c r="P2039" s="45">
        <f t="shared" si="297"/>
        <v>65.604667328699108</v>
      </c>
      <c r="Q2039" s="45">
        <f t="shared" si="296"/>
        <v>1.7855108108108109</v>
      </c>
      <c r="S2039" s="51">
        <f t="shared" si="298"/>
        <v>-0.94936661414064538</v>
      </c>
    </row>
    <row r="2040" spans="1:19" x14ac:dyDescent="0.25">
      <c r="A2040" s="72">
        <f t="shared" si="299"/>
        <v>41958</v>
      </c>
      <c r="B2040" s="73" t="s">
        <v>0</v>
      </c>
      <c r="C2040" s="73" t="s">
        <v>358</v>
      </c>
      <c r="D2040" s="73" t="s">
        <v>235</v>
      </c>
      <c r="E2040" s="73" t="s">
        <v>279</v>
      </c>
      <c r="F2040" s="73" t="s">
        <v>280</v>
      </c>
      <c r="G2040" s="73" t="s">
        <v>35</v>
      </c>
      <c r="H2040" t="s">
        <v>36</v>
      </c>
      <c r="I2040">
        <v>1599</v>
      </c>
      <c r="J2040" s="43">
        <v>5260</v>
      </c>
      <c r="K2040" s="16">
        <v>0.34</v>
      </c>
      <c r="L2040" s="16">
        <f t="shared" si="292"/>
        <v>52.234359483614696</v>
      </c>
      <c r="M2040" s="16">
        <f t="shared" si="293"/>
        <v>1.4216216216216215</v>
      </c>
      <c r="N2040" s="44">
        <f t="shared" si="294"/>
        <v>543.66000000000008</v>
      </c>
      <c r="O2040" s="44">
        <f t="shared" si="295"/>
        <v>5803.66</v>
      </c>
      <c r="P2040" s="45">
        <f t="shared" si="297"/>
        <v>57.633167825223431</v>
      </c>
      <c r="Q2040" s="45">
        <f t="shared" si="296"/>
        <v>1.5685567567567567</v>
      </c>
      <c r="S2040" s="51">
        <f t="shared" si="298"/>
        <v>2.708375364119342</v>
      </c>
    </row>
    <row r="2041" spans="1:19" x14ac:dyDescent="0.25">
      <c r="A2041" s="72">
        <f t="shared" si="299"/>
        <v>41958</v>
      </c>
      <c r="B2041" s="73" t="s">
        <v>67</v>
      </c>
      <c r="C2041" s="73" t="s">
        <v>250</v>
      </c>
      <c r="D2041" s="73" t="s">
        <v>251</v>
      </c>
      <c r="E2041" s="73" t="s">
        <v>279</v>
      </c>
      <c r="F2041" s="73" t="s">
        <v>280</v>
      </c>
      <c r="G2041" s="73" t="s">
        <v>35</v>
      </c>
      <c r="H2041" t="s">
        <v>37</v>
      </c>
      <c r="I2041">
        <v>1851</v>
      </c>
      <c r="J2041" s="43">
        <v>5000</v>
      </c>
      <c r="K2041" s="16">
        <v>0.33</v>
      </c>
      <c r="L2041" s="16">
        <f t="shared" si="292"/>
        <v>49.652432969215489</v>
      </c>
      <c r="M2041" s="16">
        <f t="shared" si="293"/>
        <v>1.2612612612612613</v>
      </c>
      <c r="N2041" s="44">
        <f t="shared" si="294"/>
        <v>610.83000000000004</v>
      </c>
      <c r="O2041" s="44">
        <f t="shared" si="295"/>
        <v>5610.83</v>
      </c>
      <c r="P2041" s="45">
        <f t="shared" si="297"/>
        <v>55.718272095332672</v>
      </c>
      <c r="Q2041" s="45">
        <f t="shared" si="296"/>
        <v>1.4153445045045046</v>
      </c>
      <c r="S2041" s="51">
        <f t="shared" si="298"/>
        <v>-1.302404452520467</v>
      </c>
    </row>
    <row r="2042" spans="1:19" x14ac:dyDescent="0.25">
      <c r="A2042" s="72">
        <f t="shared" si="299"/>
        <v>41958</v>
      </c>
      <c r="B2042" s="73" t="s">
        <v>67</v>
      </c>
      <c r="C2042" s="73" t="s">
        <v>238</v>
      </c>
      <c r="D2042" s="73" t="s">
        <v>239</v>
      </c>
      <c r="E2042" s="73" t="s">
        <v>283</v>
      </c>
      <c r="F2042" s="73" t="s">
        <v>284</v>
      </c>
      <c r="G2042" s="73" t="s">
        <v>35</v>
      </c>
      <c r="H2042" t="s">
        <v>37</v>
      </c>
      <c r="I2042">
        <v>1695</v>
      </c>
      <c r="J2042" s="43">
        <v>4960</v>
      </c>
      <c r="K2042" s="16">
        <v>0.33</v>
      </c>
      <c r="L2042" s="16">
        <f t="shared" si="292"/>
        <v>49.255213505461768</v>
      </c>
      <c r="M2042" s="16">
        <f t="shared" si="293"/>
        <v>1.2511711711711713</v>
      </c>
      <c r="N2042" s="44">
        <f t="shared" si="294"/>
        <v>559.35</v>
      </c>
      <c r="O2042" s="44">
        <f t="shared" si="295"/>
        <v>5519.35</v>
      </c>
      <c r="P2042" s="45">
        <f t="shared" si="297"/>
        <v>54.809831181727908</v>
      </c>
      <c r="Q2042" s="45">
        <f t="shared" si="296"/>
        <v>1.3922684684684685</v>
      </c>
      <c r="S2042" s="51">
        <f t="shared" si="298"/>
        <v>-1.2134988321416018</v>
      </c>
    </row>
    <row r="2043" spans="1:19" x14ac:dyDescent="0.25">
      <c r="A2043" s="72">
        <f t="shared" si="299"/>
        <v>41958</v>
      </c>
      <c r="B2043" s="73" t="s">
        <v>67</v>
      </c>
      <c r="C2043" s="73" t="s">
        <v>242</v>
      </c>
      <c r="D2043" s="73" t="s">
        <v>243</v>
      </c>
      <c r="E2043" s="73" t="s">
        <v>265</v>
      </c>
      <c r="F2043" s="73" t="s">
        <v>266</v>
      </c>
      <c r="G2043" s="73" t="s">
        <v>35</v>
      </c>
      <c r="H2043" t="s">
        <v>36</v>
      </c>
      <c r="I2043">
        <v>1006</v>
      </c>
      <c r="J2043" s="43">
        <v>3147</v>
      </c>
      <c r="K2043" s="16">
        <v>0.34</v>
      </c>
      <c r="L2043" s="16">
        <f t="shared" si="292"/>
        <v>31.251241310824231</v>
      </c>
      <c r="M2043" s="16">
        <f t="shared" si="293"/>
        <v>0.7938378378378379</v>
      </c>
      <c r="N2043" s="44">
        <f t="shared" si="294"/>
        <v>342.04</v>
      </c>
      <c r="O2043" s="44">
        <f t="shared" si="295"/>
        <v>3489.04</v>
      </c>
      <c r="P2043" s="45">
        <f t="shared" si="297"/>
        <v>34.647864945382324</v>
      </c>
      <c r="Q2043" s="45">
        <f t="shared" si="296"/>
        <v>0.88011819819819825</v>
      </c>
      <c r="S2043" s="51">
        <f t="shared" si="298"/>
        <v>2.8220482836665228</v>
      </c>
    </row>
    <row r="2044" spans="1:19" x14ac:dyDescent="0.25">
      <c r="A2044" s="72">
        <f t="shared" si="299"/>
        <v>41958</v>
      </c>
      <c r="B2044" s="73" t="s">
        <v>67</v>
      </c>
      <c r="C2044" s="73" t="s">
        <v>254</v>
      </c>
      <c r="D2044" s="73" t="s">
        <v>255</v>
      </c>
      <c r="E2044" s="73" t="s">
        <v>267</v>
      </c>
      <c r="F2044" s="73" t="s">
        <v>241</v>
      </c>
      <c r="G2044" s="73" t="s">
        <v>35</v>
      </c>
      <c r="H2044" t="s">
        <v>37</v>
      </c>
      <c r="I2044">
        <v>988</v>
      </c>
      <c r="J2044" s="43">
        <v>3510</v>
      </c>
      <c r="K2044" s="16">
        <v>0.33</v>
      </c>
      <c r="L2044" s="16">
        <f t="shared" si="292"/>
        <v>34.856007944389276</v>
      </c>
      <c r="M2044" s="16">
        <f t="shared" si="293"/>
        <v>0.88540540540540547</v>
      </c>
      <c r="N2044" s="44">
        <f t="shared" si="294"/>
        <v>326.04000000000002</v>
      </c>
      <c r="O2044" s="44">
        <f t="shared" si="295"/>
        <v>3836.04</v>
      </c>
      <c r="P2044" s="45">
        <f t="shared" si="297"/>
        <v>38.093743793445874</v>
      </c>
      <c r="Q2044" s="45">
        <f t="shared" si="296"/>
        <v>0.96764972972972974</v>
      </c>
      <c r="S2044" s="51">
        <f t="shared" si="298"/>
        <v>-1.0197236012344013</v>
      </c>
    </row>
    <row r="2045" spans="1:19" x14ac:dyDescent="0.25">
      <c r="A2045" s="72">
        <f t="shared" si="299"/>
        <v>41958</v>
      </c>
      <c r="B2045" s="73" t="s">
        <v>67</v>
      </c>
      <c r="C2045" s="73" t="s">
        <v>246</v>
      </c>
      <c r="D2045" s="73" t="s">
        <v>247</v>
      </c>
      <c r="E2045" s="73" t="s">
        <v>240</v>
      </c>
      <c r="F2045" s="73" t="s">
        <v>241</v>
      </c>
      <c r="G2045" s="73" t="s">
        <v>35</v>
      </c>
      <c r="H2045" t="s">
        <v>36</v>
      </c>
      <c r="I2045">
        <v>787</v>
      </c>
      <c r="J2045" s="43">
        <v>3690</v>
      </c>
      <c r="K2045" s="16">
        <v>0.34</v>
      </c>
      <c r="L2045" s="16">
        <f t="shared" si="292"/>
        <v>36.643495531281033</v>
      </c>
      <c r="M2045" s="16">
        <f t="shared" si="293"/>
        <v>0.93081081081081085</v>
      </c>
      <c r="N2045" s="44">
        <f t="shared" si="294"/>
        <v>267.58000000000004</v>
      </c>
      <c r="O2045" s="44">
        <f t="shared" si="295"/>
        <v>3957.58</v>
      </c>
      <c r="P2045" s="45">
        <f t="shared" si="297"/>
        <v>39.30069513406157</v>
      </c>
      <c r="Q2045" s="45">
        <f t="shared" si="296"/>
        <v>0.99830846846846844</v>
      </c>
      <c r="S2045" s="51">
        <f t="shared" si="298"/>
        <v>1.7618653350681246</v>
      </c>
    </row>
    <row r="2046" spans="1:19" x14ac:dyDescent="0.25">
      <c r="A2046" s="72">
        <f t="shared" si="299"/>
        <v>41958</v>
      </c>
      <c r="B2046" s="73" t="s">
        <v>67</v>
      </c>
      <c r="C2046" s="73" t="s">
        <v>250</v>
      </c>
      <c r="D2046" s="73" t="s">
        <v>251</v>
      </c>
      <c r="E2046" s="73" t="s">
        <v>283</v>
      </c>
      <c r="F2046" s="73" t="s">
        <v>284</v>
      </c>
      <c r="G2046" s="73" t="s">
        <v>35</v>
      </c>
      <c r="H2046" t="s">
        <v>37</v>
      </c>
      <c r="I2046">
        <v>1836</v>
      </c>
      <c r="J2046" s="43">
        <v>5000</v>
      </c>
      <c r="K2046" s="16">
        <v>0.33</v>
      </c>
      <c r="L2046" s="16">
        <f t="shared" si="292"/>
        <v>49.652432969215489</v>
      </c>
      <c r="M2046" s="16">
        <f t="shared" si="293"/>
        <v>1.2612612612612613</v>
      </c>
      <c r="N2046" s="44">
        <f t="shared" si="294"/>
        <v>605.88</v>
      </c>
      <c r="O2046" s="44">
        <f t="shared" si="295"/>
        <v>5605.88</v>
      </c>
      <c r="P2046" s="45">
        <f t="shared" si="297"/>
        <v>55.669116186693145</v>
      </c>
      <c r="Q2046" s="45">
        <f t="shared" si="296"/>
        <v>1.4140958558558558</v>
      </c>
      <c r="S2046" s="51">
        <f t="shared" si="298"/>
        <v>-1.2931125557284928</v>
      </c>
    </row>
    <row r="2047" spans="1:19" x14ac:dyDescent="0.25">
      <c r="A2047" s="72">
        <f t="shared" si="299"/>
        <v>41958</v>
      </c>
      <c r="B2047" s="73" t="s">
        <v>67</v>
      </c>
      <c r="C2047" s="73" t="s">
        <v>256</v>
      </c>
      <c r="D2047" s="73" t="s">
        <v>247</v>
      </c>
      <c r="E2047" s="73" t="s">
        <v>285</v>
      </c>
      <c r="F2047" s="73" t="s">
        <v>264</v>
      </c>
      <c r="G2047" s="73" t="s">
        <v>35</v>
      </c>
      <c r="H2047" t="s">
        <v>37</v>
      </c>
      <c r="I2047">
        <v>1899</v>
      </c>
      <c r="J2047" s="43">
        <v>4400</v>
      </c>
      <c r="K2047" s="16">
        <v>0.33</v>
      </c>
      <c r="L2047" s="16">
        <f t="shared" si="292"/>
        <v>43.694141012909633</v>
      </c>
      <c r="M2047" s="16">
        <f t="shared" si="293"/>
        <v>1.1099099099099099</v>
      </c>
      <c r="N2047" s="44">
        <f t="shared" si="294"/>
        <v>626.67000000000007</v>
      </c>
      <c r="O2047" s="44">
        <f t="shared" si="295"/>
        <v>5026.67</v>
      </c>
      <c r="P2047" s="45">
        <f t="shared" si="297"/>
        <v>49.917279046673286</v>
      </c>
      <c r="Q2047" s="45">
        <f t="shared" si="296"/>
        <v>1.2679888288288288</v>
      </c>
      <c r="S2047" s="51">
        <f t="shared" si="298"/>
        <v>-1.4886440913803312</v>
      </c>
    </row>
    <row r="2048" spans="1:19" x14ac:dyDescent="0.25">
      <c r="A2048" s="72">
        <f t="shared" si="299"/>
        <v>41958</v>
      </c>
      <c r="B2048" s="73" t="s">
        <v>18</v>
      </c>
      <c r="C2048" s="73" t="s">
        <v>238</v>
      </c>
      <c r="D2048" s="73" t="s">
        <v>239</v>
      </c>
      <c r="E2048" s="73" t="s">
        <v>283</v>
      </c>
      <c r="F2048" s="73" t="s">
        <v>284</v>
      </c>
      <c r="G2048" s="73" t="s">
        <v>35</v>
      </c>
      <c r="H2048" t="s">
        <v>37</v>
      </c>
      <c r="I2048">
        <v>1695</v>
      </c>
      <c r="J2048" s="43">
        <v>5520</v>
      </c>
      <c r="K2048" s="16">
        <v>0.33</v>
      </c>
      <c r="L2048" s="16">
        <f t="shared" si="292"/>
        <v>54.816285998013903</v>
      </c>
      <c r="M2048" s="16">
        <f t="shared" si="293"/>
        <v>1.491891891891892</v>
      </c>
      <c r="N2048" s="44">
        <f t="shared" si="294"/>
        <v>559.35</v>
      </c>
      <c r="O2048" s="44">
        <f t="shared" si="295"/>
        <v>6079.35</v>
      </c>
      <c r="P2048" s="45">
        <f t="shared" si="297"/>
        <v>60.370903674280044</v>
      </c>
      <c r="Q2048" s="45">
        <f t="shared" si="296"/>
        <v>1.6430675675675677</v>
      </c>
      <c r="S2048" s="51">
        <f t="shared" si="298"/>
        <v>-1.1029501476293779</v>
      </c>
    </row>
    <row r="2049" spans="1:20" x14ac:dyDescent="0.25">
      <c r="A2049" s="72">
        <f t="shared" si="299"/>
        <v>41958</v>
      </c>
      <c r="B2049" s="73" t="s">
        <v>18</v>
      </c>
      <c r="C2049" s="73" t="s">
        <v>250</v>
      </c>
      <c r="D2049" s="73" t="s">
        <v>251</v>
      </c>
      <c r="E2049" s="73" t="s">
        <v>279</v>
      </c>
      <c r="F2049" s="73" t="s">
        <v>280</v>
      </c>
      <c r="G2049" s="73" t="s">
        <v>35</v>
      </c>
      <c r="H2049" t="s">
        <v>37</v>
      </c>
      <c r="I2049">
        <v>1851</v>
      </c>
      <c r="J2049" s="43">
        <v>5530</v>
      </c>
      <c r="K2049" s="16">
        <v>0.33</v>
      </c>
      <c r="L2049" s="16">
        <f t="shared" si="292"/>
        <v>54.915590863952332</v>
      </c>
      <c r="M2049" s="16">
        <f t="shared" si="293"/>
        <v>1.4945945945945946</v>
      </c>
      <c r="N2049" s="44">
        <f t="shared" si="294"/>
        <v>610.83000000000004</v>
      </c>
      <c r="O2049" s="44">
        <f t="shared" si="295"/>
        <v>6140.83</v>
      </c>
      <c r="P2049" s="45">
        <f t="shared" si="297"/>
        <v>60.981429990069508</v>
      </c>
      <c r="Q2049" s="45">
        <f t="shared" si="296"/>
        <v>1.6596837837837837</v>
      </c>
      <c r="S2049" s="51">
        <f t="shared" si="298"/>
        <v>-1.191336262866316</v>
      </c>
    </row>
    <row r="2050" spans="1:20" x14ac:dyDescent="0.25">
      <c r="A2050" s="72">
        <f t="shared" si="299"/>
        <v>41958</v>
      </c>
      <c r="B2050" s="73" t="s">
        <v>18</v>
      </c>
      <c r="C2050" s="73" t="s">
        <v>257</v>
      </c>
      <c r="D2050" s="73" t="s">
        <v>237</v>
      </c>
      <c r="E2050" s="73" t="s">
        <v>283</v>
      </c>
      <c r="F2050" s="73" t="s">
        <v>284</v>
      </c>
      <c r="G2050" s="73" t="s">
        <v>35</v>
      </c>
      <c r="H2050" t="s">
        <v>37</v>
      </c>
      <c r="I2050">
        <v>1507</v>
      </c>
      <c r="J2050" s="43">
        <v>5430</v>
      </c>
      <c r="K2050" s="16">
        <v>0.33</v>
      </c>
      <c r="L2050" s="16">
        <f t="shared" ref="L2050:L2113" si="300">J2050/100.7</f>
        <v>53.922542204568025</v>
      </c>
      <c r="M2050" s="16">
        <f t="shared" ref="M2050:M2113" si="301">IF(B2050="corn",J2050/(111*2000/56),J2050/(111*2000/60))</f>
        <v>1.4675675675675677</v>
      </c>
      <c r="N2050" s="44">
        <f t="shared" ref="N2050:N2113" si="302">I2050*K2050</f>
        <v>497.31</v>
      </c>
      <c r="O2050" s="44">
        <f t="shared" ref="O2050:O2113" si="303">J2050+N2050</f>
        <v>5927.31</v>
      </c>
      <c r="P2050" s="45">
        <f t="shared" si="297"/>
        <v>58.86107249255214</v>
      </c>
      <c r="Q2050" s="45">
        <f t="shared" ref="Q2050:Q2113" si="304">IF(B2050="corn",O2050/(111*2000/56),O2050/(111*2000/60))</f>
        <v>1.6019756756756758</v>
      </c>
      <c r="S2050" s="51">
        <f t="shared" si="298"/>
        <v>-1.0067489590970591</v>
      </c>
    </row>
    <row r="2051" spans="1:20" x14ac:dyDescent="0.25">
      <c r="A2051" s="72">
        <f t="shared" si="299"/>
        <v>41958</v>
      </c>
      <c r="B2051" s="73" t="s">
        <v>18</v>
      </c>
      <c r="C2051" s="73" t="s">
        <v>256</v>
      </c>
      <c r="D2051" s="73" t="s">
        <v>247</v>
      </c>
      <c r="E2051" s="73" t="s">
        <v>265</v>
      </c>
      <c r="F2051" s="73" t="s">
        <v>266</v>
      </c>
      <c r="G2051" s="73" t="s">
        <v>35</v>
      </c>
      <c r="H2051" t="s">
        <v>36</v>
      </c>
      <c r="I2051">
        <v>1160</v>
      </c>
      <c r="J2051" s="43">
        <v>4425</v>
      </c>
      <c r="K2051" s="16">
        <v>0.34</v>
      </c>
      <c r="L2051" s="16">
        <f t="shared" si="300"/>
        <v>43.942403177755708</v>
      </c>
      <c r="M2051" s="16">
        <f t="shared" si="301"/>
        <v>1.1959459459459461</v>
      </c>
      <c r="N2051" s="44">
        <f t="shared" si="302"/>
        <v>394.40000000000003</v>
      </c>
      <c r="O2051" s="44">
        <f t="shared" si="303"/>
        <v>4819.3999999999996</v>
      </c>
      <c r="P2051" s="45">
        <f t="shared" si="297"/>
        <v>47.858987090367421</v>
      </c>
      <c r="Q2051" s="45">
        <f t="shared" si="304"/>
        <v>1.3025405405405404</v>
      </c>
      <c r="S2051" s="51">
        <f t="shared" si="298"/>
        <v>4.4109363490619113</v>
      </c>
    </row>
    <row r="2052" spans="1:20" x14ac:dyDescent="0.25">
      <c r="A2052" s="72">
        <f t="shared" si="299"/>
        <v>41958</v>
      </c>
      <c r="B2052" s="73" t="s">
        <v>18</v>
      </c>
      <c r="C2052" s="73" t="s">
        <v>244</v>
      </c>
      <c r="D2052" s="73" t="s">
        <v>245</v>
      </c>
      <c r="E2052" s="73" t="s">
        <v>277</v>
      </c>
      <c r="F2052" s="73" t="s">
        <v>278</v>
      </c>
      <c r="G2052" s="73" t="s">
        <v>35</v>
      </c>
      <c r="H2052" t="s">
        <v>38</v>
      </c>
      <c r="I2052">
        <v>615</v>
      </c>
      <c r="J2052" s="43">
        <v>2982</v>
      </c>
      <c r="K2052" s="16">
        <v>0.45</v>
      </c>
      <c r="L2052" s="16">
        <f t="shared" si="300"/>
        <v>29.61271102284012</v>
      </c>
      <c r="M2052" s="16">
        <f t="shared" si="301"/>
        <v>0.80594594594594593</v>
      </c>
      <c r="N2052" s="44">
        <f t="shared" si="302"/>
        <v>276.75</v>
      </c>
      <c r="O2052" s="44">
        <f t="shared" si="303"/>
        <v>3258.75</v>
      </c>
      <c r="P2052" s="45">
        <f t="shared" si="297"/>
        <v>32.360973187686199</v>
      </c>
      <c r="Q2052" s="45">
        <f t="shared" si="304"/>
        <v>0.88074324324324327</v>
      </c>
      <c r="S2052" s="51">
        <f t="shared" si="298"/>
        <v>2.8159015617605254</v>
      </c>
    </row>
    <row r="2053" spans="1:20" x14ac:dyDescent="0.25">
      <c r="A2053" s="74">
        <f t="shared" si="299"/>
        <v>41958</v>
      </c>
      <c r="B2053" s="75" t="s">
        <v>18</v>
      </c>
      <c r="C2053" s="75" t="s">
        <v>258</v>
      </c>
      <c r="D2053" s="75" t="s">
        <v>255</v>
      </c>
      <c r="E2053" s="75" t="s">
        <v>279</v>
      </c>
      <c r="F2053" s="75" t="s">
        <v>280</v>
      </c>
      <c r="G2053" s="75" t="s">
        <v>35</v>
      </c>
      <c r="H2053" s="76" t="s">
        <v>36</v>
      </c>
      <c r="I2053" s="76">
        <v>1637</v>
      </c>
      <c r="J2053" s="46">
        <v>5360</v>
      </c>
      <c r="K2053" s="78">
        <v>0.34</v>
      </c>
      <c r="L2053" s="78">
        <f t="shared" si="300"/>
        <v>53.227408142999003</v>
      </c>
      <c r="M2053" s="78">
        <f t="shared" si="301"/>
        <v>1.4486486486486487</v>
      </c>
      <c r="N2053" s="47">
        <f t="shared" si="302"/>
        <v>556.58000000000004</v>
      </c>
      <c r="O2053" s="47">
        <f t="shared" si="303"/>
        <v>5916.58</v>
      </c>
      <c r="P2053" s="48">
        <f t="shared" si="297"/>
        <v>58.754518371400195</v>
      </c>
      <c r="Q2053" s="48">
        <f t="shared" si="304"/>
        <v>1.5990756756756757</v>
      </c>
      <c r="R2053" s="76"/>
      <c r="S2053" s="53">
        <f t="shared" si="298"/>
        <v>3.2190870297938101</v>
      </c>
      <c r="T2053" s="76"/>
    </row>
    <row r="2054" spans="1:20" x14ac:dyDescent="0.25">
      <c r="A2054" s="72">
        <f t="shared" si="299"/>
        <v>41988</v>
      </c>
      <c r="B2054" s="73" t="s">
        <v>0</v>
      </c>
      <c r="C2054" s="73" t="s">
        <v>359</v>
      </c>
      <c r="D2054" s="73" t="s">
        <v>235</v>
      </c>
      <c r="E2054" s="73" t="s">
        <v>260</v>
      </c>
      <c r="F2054" s="73" t="s">
        <v>261</v>
      </c>
      <c r="G2054" s="73" t="s">
        <v>34</v>
      </c>
      <c r="H2054" t="s">
        <v>36</v>
      </c>
      <c r="I2054">
        <v>506</v>
      </c>
      <c r="J2054" s="43">
        <v>3387</v>
      </c>
      <c r="K2054" s="16">
        <v>0.32</v>
      </c>
      <c r="L2054" s="16">
        <f t="shared" si="300"/>
        <v>33.63455809334657</v>
      </c>
      <c r="M2054" s="16">
        <f t="shared" si="301"/>
        <v>0.91540540540540538</v>
      </c>
      <c r="N2054" s="44">
        <f t="shared" si="302"/>
        <v>161.92000000000002</v>
      </c>
      <c r="O2054" s="44">
        <f t="shared" si="303"/>
        <v>3548.92</v>
      </c>
      <c r="P2054" s="45">
        <f t="shared" ref="P2054:P2091" si="305">O2054/100.7</f>
        <v>35.242502482621646</v>
      </c>
      <c r="Q2054" s="45">
        <f t="shared" si="304"/>
        <v>0.9591675675675676</v>
      </c>
      <c r="R2054" s="17"/>
      <c r="S2054" s="51">
        <f t="shared" ref="S2054:S2091" si="306">((O2054/O1598)-1)*100</f>
        <v>5.2105444153256908</v>
      </c>
      <c r="T2054" s="16">
        <f>AVERAGE(P1978,P2016,P2054)</f>
        <v>35.326249586229729</v>
      </c>
    </row>
    <row r="2055" spans="1:20" x14ac:dyDescent="0.25">
      <c r="A2055" s="72">
        <f t="shared" si="299"/>
        <v>41988</v>
      </c>
      <c r="B2055" s="73" t="s">
        <v>0</v>
      </c>
      <c r="C2055" s="73" t="s">
        <v>236</v>
      </c>
      <c r="D2055" s="73" t="s">
        <v>237</v>
      </c>
      <c r="E2055" s="73" t="s">
        <v>262</v>
      </c>
      <c r="F2055" s="73" t="s">
        <v>251</v>
      </c>
      <c r="G2055" s="73" t="s">
        <v>34</v>
      </c>
      <c r="H2055" t="s">
        <v>37</v>
      </c>
      <c r="I2055">
        <v>298</v>
      </c>
      <c r="J2055" s="43">
        <v>3596</v>
      </c>
      <c r="K2055" s="16">
        <v>0.3</v>
      </c>
      <c r="L2055" s="16">
        <f t="shared" si="300"/>
        <v>35.710029791459782</v>
      </c>
      <c r="M2055" s="16">
        <f t="shared" si="301"/>
        <v>0.97189189189189185</v>
      </c>
      <c r="N2055" s="44">
        <f t="shared" si="302"/>
        <v>89.399999999999991</v>
      </c>
      <c r="O2055" s="44">
        <f t="shared" si="303"/>
        <v>3685.4</v>
      </c>
      <c r="P2055" s="45">
        <f t="shared" si="305"/>
        <v>36.597815292949356</v>
      </c>
      <c r="Q2055" s="45">
        <f t="shared" si="304"/>
        <v>0.99605405405405412</v>
      </c>
      <c r="R2055" s="17"/>
      <c r="S2055" s="51">
        <f t="shared" si="306"/>
        <v>-0.40267005377943033</v>
      </c>
      <c r="T2055" s="16">
        <f t="shared" ref="T2055:T2090" si="307">AVERAGE(P1979,P2017,P2055)</f>
        <v>36.666865276398546</v>
      </c>
    </row>
    <row r="2056" spans="1:20" x14ac:dyDescent="0.25">
      <c r="A2056" s="72">
        <f t="shared" si="299"/>
        <v>41988</v>
      </c>
      <c r="B2056" s="73" t="s">
        <v>0</v>
      </c>
      <c r="C2056" s="73" t="s">
        <v>359</v>
      </c>
      <c r="D2056" s="73" t="s">
        <v>235</v>
      </c>
      <c r="E2056" s="73" t="s">
        <v>263</v>
      </c>
      <c r="F2056" s="73" t="s">
        <v>264</v>
      </c>
      <c r="G2056" s="73" t="s">
        <v>34</v>
      </c>
      <c r="H2056" t="s">
        <v>37</v>
      </c>
      <c r="I2056">
        <v>1530</v>
      </c>
      <c r="J2056" s="43">
        <v>6244</v>
      </c>
      <c r="K2056" s="16">
        <v>0.3</v>
      </c>
      <c r="L2056" s="16">
        <f t="shared" si="300"/>
        <v>62.005958291956304</v>
      </c>
      <c r="M2056" s="16">
        <f t="shared" si="301"/>
        <v>1.6875675675675677</v>
      </c>
      <c r="N2056" s="44">
        <f t="shared" si="302"/>
        <v>459</v>
      </c>
      <c r="O2056" s="44">
        <f t="shared" si="303"/>
        <v>6703</v>
      </c>
      <c r="P2056" s="45">
        <f t="shared" si="305"/>
        <v>66.564051638530287</v>
      </c>
      <c r="Q2056" s="45">
        <f t="shared" si="304"/>
        <v>1.8116216216216217</v>
      </c>
      <c r="S2056" s="51">
        <f t="shared" si="306"/>
        <v>-1.1284017995427442</v>
      </c>
      <c r="T2056" s="16">
        <f t="shared" si="307"/>
        <v>66.918570009930491</v>
      </c>
    </row>
    <row r="2057" spans="1:20" x14ac:dyDescent="0.25">
      <c r="A2057" s="72">
        <f t="shared" si="299"/>
        <v>41988</v>
      </c>
      <c r="B2057" s="73" t="s">
        <v>0</v>
      </c>
      <c r="C2057" s="73" t="s">
        <v>359</v>
      </c>
      <c r="D2057" s="73" t="s">
        <v>235</v>
      </c>
      <c r="E2057" s="73" t="s">
        <v>265</v>
      </c>
      <c r="F2057" s="73" t="s">
        <v>266</v>
      </c>
      <c r="G2057" s="73" t="s">
        <v>34</v>
      </c>
      <c r="H2057" t="s">
        <v>36</v>
      </c>
      <c r="I2057">
        <v>890</v>
      </c>
      <c r="J2057" s="43">
        <v>4026</v>
      </c>
      <c r="K2057" s="16">
        <v>0.32</v>
      </c>
      <c r="L2057" s="16">
        <f t="shared" si="300"/>
        <v>39.98013902681231</v>
      </c>
      <c r="M2057" s="16">
        <f t="shared" si="301"/>
        <v>1.0881081081081081</v>
      </c>
      <c r="N2057" s="44">
        <f t="shared" si="302"/>
        <v>284.8</v>
      </c>
      <c r="O2057" s="44">
        <f t="shared" si="303"/>
        <v>4310.8</v>
      </c>
      <c r="P2057" s="45">
        <f t="shared" si="305"/>
        <v>42.808341608738829</v>
      </c>
      <c r="Q2057" s="45">
        <f t="shared" si="304"/>
        <v>1.1650810810810812</v>
      </c>
      <c r="S2057" s="51">
        <f t="shared" si="306"/>
        <v>4.4181765332816703</v>
      </c>
      <c r="T2057" s="16">
        <f t="shared" si="307"/>
        <v>42.955643826547508</v>
      </c>
    </row>
    <row r="2058" spans="1:20" x14ac:dyDescent="0.25">
      <c r="A2058" s="72">
        <f t="shared" si="299"/>
        <v>41988</v>
      </c>
      <c r="B2058" s="73" t="s">
        <v>0</v>
      </c>
      <c r="C2058" s="73" t="s">
        <v>238</v>
      </c>
      <c r="D2058" s="73" t="s">
        <v>239</v>
      </c>
      <c r="E2058" s="73" t="s">
        <v>267</v>
      </c>
      <c r="F2058" s="73" t="s">
        <v>241</v>
      </c>
      <c r="G2058" s="73" t="s">
        <v>34</v>
      </c>
      <c r="H2058" t="s">
        <v>37</v>
      </c>
      <c r="I2058">
        <v>1256</v>
      </c>
      <c r="J2058" s="43">
        <v>5824</v>
      </c>
      <c r="K2058" s="16">
        <v>0.3</v>
      </c>
      <c r="L2058" s="16">
        <f t="shared" si="300"/>
        <v>57.835153922542204</v>
      </c>
      <c r="M2058" s="16">
        <f t="shared" si="301"/>
        <v>1.574054054054054</v>
      </c>
      <c r="N2058" s="44">
        <f t="shared" si="302"/>
        <v>376.8</v>
      </c>
      <c r="O2058" s="44">
        <f t="shared" si="303"/>
        <v>6200.8</v>
      </c>
      <c r="P2058" s="45">
        <f t="shared" si="305"/>
        <v>61.576961271102284</v>
      </c>
      <c r="Q2058" s="45">
        <f t="shared" si="304"/>
        <v>1.6758918918918919</v>
      </c>
      <c r="S2058" s="51">
        <f t="shared" si="306"/>
        <v>-1.0026183025735991</v>
      </c>
      <c r="T2058" s="16">
        <f t="shared" si="307"/>
        <v>61.867990731545838</v>
      </c>
    </row>
    <row r="2059" spans="1:20" x14ac:dyDescent="0.25">
      <c r="A2059" s="72">
        <f t="shared" si="299"/>
        <v>41988</v>
      </c>
      <c r="B2059" s="73" t="s">
        <v>0</v>
      </c>
      <c r="C2059" s="73" t="s">
        <v>358</v>
      </c>
      <c r="D2059" s="73" t="s">
        <v>235</v>
      </c>
      <c r="E2059" s="73" t="s">
        <v>267</v>
      </c>
      <c r="F2059" s="73" t="s">
        <v>241</v>
      </c>
      <c r="G2059" s="73" t="s">
        <v>34</v>
      </c>
      <c r="H2059" t="s">
        <v>36</v>
      </c>
      <c r="I2059">
        <v>975</v>
      </c>
      <c r="J2059" s="43">
        <v>4293</v>
      </c>
      <c r="K2059" s="16">
        <v>0.32</v>
      </c>
      <c r="L2059" s="16">
        <f t="shared" si="300"/>
        <v>42.631578947368418</v>
      </c>
      <c r="M2059" s="16">
        <f t="shared" si="301"/>
        <v>1.1602702702702703</v>
      </c>
      <c r="N2059" s="44">
        <f t="shared" si="302"/>
        <v>312</v>
      </c>
      <c r="O2059" s="44">
        <f t="shared" si="303"/>
        <v>4605</v>
      </c>
      <c r="P2059" s="45">
        <f t="shared" si="305"/>
        <v>45.729890764647465</v>
      </c>
      <c r="Q2059" s="45">
        <f t="shared" si="304"/>
        <v>1.2445945945945946</v>
      </c>
      <c r="S2059" s="51">
        <f t="shared" si="306"/>
        <v>4.0207815676530423</v>
      </c>
      <c r="T2059" s="16">
        <f t="shared" si="307"/>
        <v>45.891261171797417</v>
      </c>
    </row>
    <row r="2060" spans="1:20" x14ac:dyDescent="0.25">
      <c r="A2060" s="72">
        <f t="shared" si="299"/>
        <v>41988</v>
      </c>
      <c r="B2060" s="73" t="s">
        <v>0</v>
      </c>
      <c r="C2060" s="73" t="s">
        <v>240</v>
      </c>
      <c r="D2060" s="73" t="s">
        <v>241</v>
      </c>
      <c r="E2060" s="73" t="s">
        <v>263</v>
      </c>
      <c r="F2060" s="73" t="s">
        <v>264</v>
      </c>
      <c r="G2060" s="73" t="s">
        <v>34</v>
      </c>
      <c r="H2060" t="s">
        <v>36</v>
      </c>
      <c r="I2060">
        <v>1357</v>
      </c>
      <c r="J2060" s="43">
        <v>4492</v>
      </c>
      <c r="K2060" s="16">
        <v>0.32</v>
      </c>
      <c r="L2060" s="16">
        <f t="shared" si="300"/>
        <v>44.607745779543194</v>
      </c>
      <c r="M2060" s="16">
        <f t="shared" si="301"/>
        <v>1.2140540540540541</v>
      </c>
      <c r="N2060" s="44">
        <f t="shared" si="302"/>
        <v>434.24</v>
      </c>
      <c r="O2060" s="44">
        <f t="shared" si="303"/>
        <v>4926.24</v>
      </c>
      <c r="P2060" s="45">
        <f t="shared" si="305"/>
        <v>48.919960278053622</v>
      </c>
      <c r="Q2060" s="45">
        <f t="shared" si="304"/>
        <v>1.3314162162162162</v>
      </c>
      <c r="S2060" s="51">
        <f t="shared" si="306"/>
        <v>3.4159613059250082</v>
      </c>
      <c r="T2060" s="16">
        <f t="shared" si="307"/>
        <v>49.144554783184368</v>
      </c>
    </row>
    <row r="2061" spans="1:20" x14ac:dyDescent="0.25">
      <c r="A2061" s="72">
        <f t="shared" si="299"/>
        <v>41988</v>
      </c>
      <c r="B2061" s="73" t="s">
        <v>67</v>
      </c>
      <c r="C2061" s="73" t="s">
        <v>242</v>
      </c>
      <c r="D2061" s="73" t="s">
        <v>243</v>
      </c>
      <c r="E2061" s="73" t="s">
        <v>265</v>
      </c>
      <c r="F2061" s="73" t="s">
        <v>266</v>
      </c>
      <c r="G2061" s="73" t="s">
        <v>34</v>
      </c>
      <c r="H2061" t="s">
        <v>36</v>
      </c>
      <c r="I2061">
        <v>1006</v>
      </c>
      <c r="J2061" s="43">
        <v>3328</v>
      </c>
      <c r="K2061" s="16">
        <v>0.32</v>
      </c>
      <c r="L2061" s="16">
        <f t="shared" si="300"/>
        <v>33.048659384309829</v>
      </c>
      <c r="M2061" s="16">
        <f t="shared" si="301"/>
        <v>0.83949549549549551</v>
      </c>
      <c r="N2061" s="44">
        <f t="shared" si="302"/>
        <v>321.92</v>
      </c>
      <c r="O2061" s="44">
        <f t="shared" si="303"/>
        <v>3649.92</v>
      </c>
      <c r="P2061" s="45">
        <f t="shared" si="305"/>
        <v>36.245481628599798</v>
      </c>
      <c r="Q2061" s="45">
        <f t="shared" si="304"/>
        <v>0.92070054054054062</v>
      </c>
      <c r="S2061" s="51">
        <f t="shared" si="306"/>
        <v>2.694307515699923</v>
      </c>
      <c r="T2061" s="16">
        <f t="shared" si="307"/>
        <v>36.411982787156575</v>
      </c>
    </row>
    <row r="2062" spans="1:20" x14ac:dyDescent="0.25">
      <c r="A2062" s="72">
        <f t="shared" si="299"/>
        <v>41988</v>
      </c>
      <c r="B2062" s="73" t="s">
        <v>67</v>
      </c>
      <c r="C2062" s="73" t="s">
        <v>244</v>
      </c>
      <c r="D2062" s="73" t="s">
        <v>245</v>
      </c>
      <c r="E2062" s="73" t="s">
        <v>268</v>
      </c>
      <c r="F2062" s="73" t="s">
        <v>269</v>
      </c>
      <c r="G2062" s="73" t="s">
        <v>34</v>
      </c>
      <c r="H2062" t="s">
        <v>38</v>
      </c>
      <c r="I2062">
        <v>866</v>
      </c>
      <c r="J2062" s="43">
        <v>4875</v>
      </c>
      <c r="K2062" s="16">
        <v>0.43</v>
      </c>
      <c r="L2062" s="16">
        <f t="shared" si="300"/>
        <v>48.4111221449851</v>
      </c>
      <c r="M2062" s="16">
        <f t="shared" si="301"/>
        <v>1.2297297297297298</v>
      </c>
      <c r="N2062" s="44">
        <f t="shared" si="302"/>
        <v>372.38</v>
      </c>
      <c r="O2062" s="44">
        <f t="shared" si="303"/>
        <v>5247.38</v>
      </c>
      <c r="P2062" s="45">
        <f t="shared" si="305"/>
        <v>52.109036742800399</v>
      </c>
      <c r="Q2062" s="45">
        <f t="shared" si="304"/>
        <v>1.3236634234234235</v>
      </c>
      <c r="S2062" s="51">
        <f t="shared" si="306"/>
        <v>2.855921970801778</v>
      </c>
      <c r="T2062" s="16">
        <f t="shared" si="307"/>
        <v>52.252366765971523</v>
      </c>
    </row>
    <row r="2063" spans="1:20" x14ac:dyDescent="0.25">
      <c r="A2063" s="72">
        <f t="shared" si="299"/>
        <v>41988</v>
      </c>
      <c r="B2063" s="73" t="s">
        <v>67</v>
      </c>
      <c r="C2063" s="73" t="s">
        <v>246</v>
      </c>
      <c r="D2063" s="73" t="s">
        <v>247</v>
      </c>
      <c r="E2063" s="73" t="s">
        <v>270</v>
      </c>
      <c r="F2063" s="73" t="s">
        <v>247</v>
      </c>
      <c r="G2063" s="73" t="s">
        <v>34</v>
      </c>
      <c r="H2063" t="s">
        <v>36</v>
      </c>
      <c r="I2063">
        <v>213</v>
      </c>
      <c r="J2063" s="43">
        <v>2168</v>
      </c>
      <c r="K2063" s="16">
        <v>0.32</v>
      </c>
      <c r="L2063" s="16">
        <f t="shared" si="300"/>
        <v>21.529294935451837</v>
      </c>
      <c r="M2063" s="16">
        <f t="shared" si="301"/>
        <v>0.54688288288288289</v>
      </c>
      <c r="N2063" s="44">
        <f t="shared" si="302"/>
        <v>68.16</v>
      </c>
      <c r="O2063" s="44">
        <f t="shared" si="303"/>
        <v>2236.16</v>
      </c>
      <c r="P2063" s="45">
        <f t="shared" si="305"/>
        <v>22.206156901688182</v>
      </c>
      <c r="Q2063" s="45">
        <f t="shared" si="304"/>
        <v>0.5640763963963964</v>
      </c>
      <c r="S2063" s="51">
        <f t="shared" si="306"/>
        <v>3.7815360053464975</v>
      </c>
      <c r="T2063" s="16">
        <f t="shared" si="307"/>
        <v>22.241410129096323</v>
      </c>
    </row>
    <row r="2064" spans="1:20" x14ac:dyDescent="0.25">
      <c r="A2064" s="72">
        <f t="shared" si="299"/>
        <v>41988</v>
      </c>
      <c r="B2064" s="73" t="s">
        <v>67</v>
      </c>
      <c r="C2064" s="73" t="s">
        <v>248</v>
      </c>
      <c r="D2064" s="73" t="s">
        <v>249</v>
      </c>
      <c r="E2064" s="73" t="s">
        <v>271</v>
      </c>
      <c r="F2064" s="73" t="s">
        <v>272</v>
      </c>
      <c r="G2064" s="73" t="s">
        <v>34</v>
      </c>
      <c r="H2064" t="s">
        <v>38</v>
      </c>
      <c r="I2064">
        <v>650</v>
      </c>
      <c r="J2064" s="43">
        <v>4211</v>
      </c>
      <c r="K2064" s="16">
        <v>0.43</v>
      </c>
      <c r="L2064" s="16">
        <f t="shared" si="300"/>
        <v>41.817279046673285</v>
      </c>
      <c r="M2064" s="16">
        <f t="shared" si="301"/>
        <v>1.0622342342342344</v>
      </c>
      <c r="N2064" s="44">
        <f t="shared" si="302"/>
        <v>279.5</v>
      </c>
      <c r="O2064" s="44">
        <f t="shared" si="303"/>
        <v>4490.5</v>
      </c>
      <c r="P2064" s="45">
        <f t="shared" si="305"/>
        <v>44.592850049652434</v>
      </c>
      <c r="Q2064" s="45">
        <f t="shared" si="304"/>
        <v>1.1327387387387386</v>
      </c>
      <c r="S2064" s="51">
        <f t="shared" si="306"/>
        <v>2.6869426023324872</v>
      </c>
      <c r="T2064" s="16">
        <f t="shared" si="307"/>
        <v>44.70043032108574</v>
      </c>
    </row>
    <row r="2065" spans="1:20" x14ac:dyDescent="0.25">
      <c r="A2065" s="72">
        <f t="shared" si="299"/>
        <v>41988</v>
      </c>
      <c r="B2065" s="73" t="s">
        <v>67</v>
      </c>
      <c r="C2065" s="73" t="s">
        <v>248</v>
      </c>
      <c r="D2065" s="73" t="s">
        <v>249</v>
      </c>
      <c r="E2065" s="73" t="s">
        <v>273</v>
      </c>
      <c r="F2065" s="73" t="s">
        <v>274</v>
      </c>
      <c r="G2065" s="73" t="s">
        <v>34</v>
      </c>
      <c r="H2065" t="s">
        <v>38</v>
      </c>
      <c r="I2065">
        <v>417</v>
      </c>
      <c r="J2065" s="43">
        <v>3593</v>
      </c>
      <c r="K2065" s="16">
        <v>0.43</v>
      </c>
      <c r="L2065" s="16">
        <f t="shared" si="300"/>
        <v>35.680238331678254</v>
      </c>
      <c r="M2065" s="16">
        <f t="shared" si="301"/>
        <v>0.90634234234234234</v>
      </c>
      <c r="N2065" s="44">
        <f t="shared" si="302"/>
        <v>179.31</v>
      </c>
      <c r="O2065" s="44">
        <f t="shared" si="303"/>
        <v>3772.31</v>
      </c>
      <c r="P2065" s="45">
        <f t="shared" si="305"/>
        <v>37.460873882820259</v>
      </c>
      <c r="Q2065" s="45">
        <f t="shared" si="304"/>
        <v>0.95157369369369371</v>
      </c>
      <c r="S2065" s="51">
        <f t="shared" si="306"/>
        <v>2.8112701544767749</v>
      </c>
      <c r="T2065" s="16">
        <f t="shared" si="307"/>
        <v>37.529890764647469</v>
      </c>
    </row>
    <row r="2066" spans="1:20" x14ac:dyDescent="0.25">
      <c r="A2066" s="72">
        <f t="shared" si="299"/>
        <v>41988</v>
      </c>
      <c r="B2066" s="73" t="s">
        <v>67</v>
      </c>
      <c r="C2066" s="73" t="s">
        <v>246</v>
      </c>
      <c r="D2066" s="73" t="s">
        <v>247</v>
      </c>
      <c r="E2066" s="73" t="s">
        <v>275</v>
      </c>
      <c r="F2066" s="73" t="s">
        <v>276</v>
      </c>
      <c r="G2066" s="73" t="s">
        <v>34</v>
      </c>
      <c r="H2066" t="s">
        <v>36</v>
      </c>
      <c r="I2066">
        <v>626</v>
      </c>
      <c r="J2066" s="43">
        <v>3308</v>
      </c>
      <c r="K2066" s="16">
        <v>0.32</v>
      </c>
      <c r="L2066" s="16">
        <f t="shared" si="300"/>
        <v>32.850049652432965</v>
      </c>
      <c r="M2066" s="16">
        <f t="shared" si="301"/>
        <v>0.83445045045045041</v>
      </c>
      <c r="N2066" s="44">
        <f t="shared" si="302"/>
        <v>200.32</v>
      </c>
      <c r="O2066" s="44">
        <f t="shared" si="303"/>
        <v>3508.32</v>
      </c>
      <c r="P2066" s="45">
        <f t="shared" si="305"/>
        <v>34.83932472691162</v>
      </c>
      <c r="Q2066" s="45">
        <f t="shared" si="304"/>
        <v>0.88498162162162164</v>
      </c>
      <c r="S2066" s="51">
        <f t="shared" si="306"/>
        <v>1.8865294363644924</v>
      </c>
      <c r="T2066" s="16">
        <f t="shared" si="307"/>
        <v>34.942932803707379</v>
      </c>
    </row>
    <row r="2067" spans="1:20" x14ac:dyDescent="0.25">
      <c r="A2067" s="72">
        <f t="shared" si="299"/>
        <v>41988</v>
      </c>
      <c r="B2067" s="73" t="s">
        <v>67</v>
      </c>
      <c r="C2067" s="73" t="s">
        <v>246</v>
      </c>
      <c r="D2067" s="73" t="s">
        <v>247</v>
      </c>
      <c r="E2067" s="73" t="s">
        <v>263</v>
      </c>
      <c r="F2067" s="73" t="s">
        <v>264</v>
      </c>
      <c r="G2067" s="73" t="s">
        <v>34</v>
      </c>
      <c r="H2067" t="s">
        <v>36</v>
      </c>
      <c r="I2067">
        <v>1823</v>
      </c>
      <c r="J2067" s="43">
        <v>5365</v>
      </c>
      <c r="K2067" s="16">
        <v>0.32</v>
      </c>
      <c r="L2067" s="16">
        <f t="shared" si="300"/>
        <v>53.277060575968221</v>
      </c>
      <c r="M2067" s="16">
        <f t="shared" si="301"/>
        <v>1.3533333333333333</v>
      </c>
      <c r="N2067" s="44">
        <f t="shared" si="302"/>
        <v>583.36</v>
      </c>
      <c r="O2067" s="44">
        <f t="shared" si="303"/>
        <v>5948.36</v>
      </c>
      <c r="P2067" s="45">
        <f t="shared" si="305"/>
        <v>59.070109235352525</v>
      </c>
      <c r="Q2067" s="45">
        <f t="shared" si="304"/>
        <v>1.5004872072072071</v>
      </c>
      <c r="S2067" s="51">
        <f t="shared" si="306"/>
        <v>1.3128312735894099</v>
      </c>
      <c r="T2067" s="16">
        <f t="shared" si="307"/>
        <v>59.371830519695465</v>
      </c>
    </row>
    <row r="2068" spans="1:20" x14ac:dyDescent="0.25">
      <c r="A2068" s="72">
        <f t="shared" si="299"/>
        <v>41988</v>
      </c>
      <c r="B2068" s="73" t="s">
        <v>18</v>
      </c>
      <c r="C2068" s="73" t="s">
        <v>250</v>
      </c>
      <c r="D2068" s="73" t="s">
        <v>251</v>
      </c>
      <c r="E2068" s="73" t="s">
        <v>265</v>
      </c>
      <c r="F2068" s="73" t="s">
        <v>266</v>
      </c>
      <c r="G2068" s="73" t="s">
        <v>34</v>
      </c>
      <c r="H2068" t="s">
        <v>39</v>
      </c>
      <c r="I2068">
        <v>1295</v>
      </c>
      <c r="J2068" s="43">
        <v>3839</v>
      </c>
      <c r="K2068" s="16">
        <v>0.27029999999999998</v>
      </c>
      <c r="L2068" s="16">
        <f t="shared" si="300"/>
        <v>38.123138033763652</v>
      </c>
      <c r="M2068" s="16">
        <f t="shared" si="301"/>
        <v>1.0375675675675675</v>
      </c>
      <c r="N2068" s="44">
        <f t="shared" si="302"/>
        <v>350.0385</v>
      </c>
      <c r="O2068" s="44">
        <f t="shared" si="303"/>
        <v>4189.0384999999997</v>
      </c>
      <c r="P2068" s="45">
        <f t="shared" si="305"/>
        <v>41.599190665342597</v>
      </c>
      <c r="Q2068" s="45">
        <f t="shared" si="304"/>
        <v>1.1321725675675676</v>
      </c>
      <c r="S2068" s="51">
        <f t="shared" si="306"/>
        <v>4.890745861748802</v>
      </c>
      <c r="T2068" s="16">
        <f t="shared" si="307"/>
        <v>40.703594836146969</v>
      </c>
    </row>
    <row r="2069" spans="1:20" x14ac:dyDescent="0.25">
      <c r="A2069" s="72">
        <f t="shared" si="299"/>
        <v>41988</v>
      </c>
      <c r="B2069" s="73" t="s">
        <v>18</v>
      </c>
      <c r="C2069" s="73" t="s">
        <v>244</v>
      </c>
      <c r="D2069" s="73" t="s">
        <v>245</v>
      </c>
      <c r="E2069" s="73" t="s">
        <v>277</v>
      </c>
      <c r="F2069" s="73" t="s">
        <v>278</v>
      </c>
      <c r="G2069" s="73" t="s">
        <v>34</v>
      </c>
      <c r="H2069" t="s">
        <v>38</v>
      </c>
      <c r="I2069">
        <v>615</v>
      </c>
      <c r="J2069" s="43">
        <v>3807</v>
      </c>
      <c r="K2069" s="16">
        <v>0.43</v>
      </c>
      <c r="L2069" s="16">
        <f t="shared" si="300"/>
        <v>37.805362462760677</v>
      </c>
      <c r="M2069" s="16">
        <f t="shared" si="301"/>
        <v>1.028918918918919</v>
      </c>
      <c r="N2069" s="44">
        <f t="shared" si="302"/>
        <v>264.45</v>
      </c>
      <c r="O2069" s="44">
        <f t="shared" si="303"/>
        <v>4071.45</v>
      </c>
      <c r="P2069" s="45">
        <f t="shared" si="305"/>
        <v>40.431479642502481</v>
      </c>
      <c r="Q2069" s="45">
        <f t="shared" si="304"/>
        <v>1.1003918918918918</v>
      </c>
      <c r="S2069" s="51">
        <f t="shared" si="306"/>
        <v>2.2412234443272672</v>
      </c>
      <c r="T2069" s="16">
        <f t="shared" si="307"/>
        <v>40.533267130089378</v>
      </c>
    </row>
    <row r="2070" spans="1:20" x14ac:dyDescent="0.25">
      <c r="A2070" s="72">
        <f t="shared" si="299"/>
        <v>41988</v>
      </c>
      <c r="B2070" s="73" t="s">
        <v>18</v>
      </c>
      <c r="C2070" s="73" t="s">
        <v>248</v>
      </c>
      <c r="D2070" s="73" t="s">
        <v>249</v>
      </c>
      <c r="E2070" s="73" t="s">
        <v>268</v>
      </c>
      <c r="F2070" s="73" t="s">
        <v>269</v>
      </c>
      <c r="G2070" s="73" t="s">
        <v>34</v>
      </c>
      <c r="H2070" t="s">
        <v>38</v>
      </c>
      <c r="I2070">
        <v>872</v>
      </c>
      <c r="J2070" s="43">
        <v>4946</v>
      </c>
      <c r="K2070" s="16">
        <v>0.43</v>
      </c>
      <c r="L2070" s="16">
        <f t="shared" si="300"/>
        <v>49.116186693147959</v>
      </c>
      <c r="M2070" s="16">
        <f t="shared" si="301"/>
        <v>1.3367567567567566</v>
      </c>
      <c r="N2070" s="44">
        <f t="shared" si="302"/>
        <v>374.96</v>
      </c>
      <c r="O2070" s="44">
        <f t="shared" si="303"/>
        <v>5320.96</v>
      </c>
      <c r="P2070" s="45">
        <f t="shared" si="305"/>
        <v>52.83972194637537</v>
      </c>
      <c r="Q2070" s="45">
        <f t="shared" si="304"/>
        <v>1.4380972972972974</v>
      </c>
      <c r="S2070" s="51">
        <f t="shared" si="306"/>
        <v>2.8292260598002494</v>
      </c>
      <c r="T2070" s="16">
        <f t="shared" si="307"/>
        <v>52.984045018205883</v>
      </c>
    </row>
    <row r="2071" spans="1:20" x14ac:dyDescent="0.25">
      <c r="A2071" s="72">
        <f t="shared" si="299"/>
        <v>41988</v>
      </c>
      <c r="B2071" s="73" t="s">
        <v>18</v>
      </c>
      <c r="C2071" s="73" t="s">
        <v>248</v>
      </c>
      <c r="D2071" s="73" t="s">
        <v>249</v>
      </c>
      <c r="E2071" s="73" t="s">
        <v>277</v>
      </c>
      <c r="F2071" s="73" t="s">
        <v>278</v>
      </c>
      <c r="G2071" s="73" t="s">
        <v>34</v>
      </c>
      <c r="H2071" t="s">
        <v>38</v>
      </c>
      <c r="I2071">
        <v>417</v>
      </c>
      <c r="J2071" s="43">
        <v>3499</v>
      </c>
      <c r="K2071" s="16">
        <v>0.43</v>
      </c>
      <c r="L2071" s="16">
        <f t="shared" si="300"/>
        <v>34.746772591857003</v>
      </c>
      <c r="M2071" s="16">
        <f t="shared" si="301"/>
        <v>0.94567567567567568</v>
      </c>
      <c r="N2071" s="44">
        <f t="shared" si="302"/>
        <v>179.31</v>
      </c>
      <c r="O2071" s="44">
        <f t="shared" si="303"/>
        <v>3678.31</v>
      </c>
      <c r="P2071" s="45">
        <f t="shared" si="305"/>
        <v>36.527408142999008</v>
      </c>
      <c r="Q2071" s="45">
        <f t="shared" si="304"/>
        <v>0.99413783783783782</v>
      </c>
      <c r="S2071" s="51">
        <f t="shared" si="306"/>
        <v>2.7702030644061848</v>
      </c>
      <c r="T2071" s="16">
        <f t="shared" si="307"/>
        <v>36.59642502482621</v>
      </c>
    </row>
    <row r="2072" spans="1:20" x14ac:dyDescent="0.25">
      <c r="A2072" s="72">
        <f t="shared" si="299"/>
        <v>41988</v>
      </c>
      <c r="B2072" s="73" t="s">
        <v>18</v>
      </c>
      <c r="C2072" s="73" t="s">
        <v>242</v>
      </c>
      <c r="D2072" s="73" t="s">
        <v>243</v>
      </c>
      <c r="E2072" s="73" t="s">
        <v>265</v>
      </c>
      <c r="F2072" s="73" t="s">
        <v>266</v>
      </c>
      <c r="G2072" s="73" t="s">
        <v>34</v>
      </c>
      <c r="H2072" t="s">
        <v>36</v>
      </c>
      <c r="I2072">
        <v>1006</v>
      </c>
      <c r="J2072" s="43">
        <v>3974</v>
      </c>
      <c r="K2072" s="16">
        <v>0.32</v>
      </c>
      <c r="L2072" s="16">
        <f t="shared" si="300"/>
        <v>39.46375372393247</v>
      </c>
      <c r="M2072" s="16">
        <f t="shared" si="301"/>
        <v>1.074054054054054</v>
      </c>
      <c r="N2072" s="44">
        <f t="shared" si="302"/>
        <v>321.92</v>
      </c>
      <c r="O2072" s="44">
        <f t="shared" si="303"/>
        <v>4295.92</v>
      </c>
      <c r="P2072" s="45">
        <f t="shared" si="305"/>
        <v>42.660575968222446</v>
      </c>
      <c r="Q2072" s="45">
        <f t="shared" si="304"/>
        <v>1.1610594594594594</v>
      </c>
      <c r="S2072" s="51">
        <f t="shared" si="306"/>
        <v>4.5195320863421484</v>
      </c>
      <c r="T2072" s="16">
        <f t="shared" si="307"/>
        <v>42.827077126779216</v>
      </c>
    </row>
    <row r="2073" spans="1:20" x14ac:dyDescent="0.25">
      <c r="A2073" s="72">
        <f t="shared" si="299"/>
        <v>41988</v>
      </c>
      <c r="B2073" s="73" t="s">
        <v>0</v>
      </c>
      <c r="C2073" s="73" t="s">
        <v>252</v>
      </c>
      <c r="D2073" s="73" t="s">
        <v>117</v>
      </c>
      <c r="E2073" s="73" t="s">
        <v>279</v>
      </c>
      <c r="F2073" s="73" t="s">
        <v>280</v>
      </c>
      <c r="G2073" s="73" t="s">
        <v>35</v>
      </c>
      <c r="H2073" t="s">
        <v>37</v>
      </c>
      <c r="I2073">
        <v>880</v>
      </c>
      <c r="J2073" s="43">
        <v>3678</v>
      </c>
      <c r="K2073" s="16">
        <v>0.3</v>
      </c>
      <c r="L2073" s="16">
        <f t="shared" si="300"/>
        <v>36.524329692154915</v>
      </c>
      <c r="M2073" s="16">
        <f t="shared" si="301"/>
        <v>0.994054054054054</v>
      </c>
      <c r="N2073" s="44">
        <f t="shared" si="302"/>
        <v>264</v>
      </c>
      <c r="O2073" s="44">
        <f t="shared" si="303"/>
        <v>3942</v>
      </c>
      <c r="P2073" s="45">
        <f t="shared" si="305"/>
        <v>39.145978152929494</v>
      </c>
      <c r="Q2073" s="45">
        <f t="shared" si="304"/>
        <v>1.0654054054054054</v>
      </c>
      <c r="S2073" s="51">
        <f t="shared" si="306"/>
        <v>-1.1038635223281523</v>
      </c>
      <c r="T2073" s="16">
        <f t="shared" si="307"/>
        <v>39.349884144323077</v>
      </c>
    </row>
    <row r="2074" spans="1:20" x14ac:dyDescent="0.25">
      <c r="A2074" s="72">
        <f t="shared" si="299"/>
        <v>41988</v>
      </c>
      <c r="B2074" s="73" t="s">
        <v>0</v>
      </c>
      <c r="C2074" s="73" t="s">
        <v>359</v>
      </c>
      <c r="D2074" s="73" t="s">
        <v>235</v>
      </c>
      <c r="E2074" s="73" t="s">
        <v>267</v>
      </c>
      <c r="F2074" s="73" t="s">
        <v>241</v>
      </c>
      <c r="G2074" s="73" t="s">
        <v>35</v>
      </c>
      <c r="H2074" t="s">
        <v>37</v>
      </c>
      <c r="I2074">
        <v>685</v>
      </c>
      <c r="J2074" s="43">
        <v>3471</v>
      </c>
      <c r="K2074" s="16">
        <v>0.3</v>
      </c>
      <c r="L2074" s="16">
        <f t="shared" si="300"/>
        <v>34.468718967229393</v>
      </c>
      <c r="M2074" s="16">
        <f t="shared" si="301"/>
        <v>0.93810810810810807</v>
      </c>
      <c r="N2074" s="44">
        <f t="shared" si="302"/>
        <v>205.5</v>
      </c>
      <c r="O2074" s="44">
        <f t="shared" si="303"/>
        <v>3676.5</v>
      </c>
      <c r="P2074" s="45">
        <f t="shared" si="305"/>
        <v>36.509433962264147</v>
      </c>
      <c r="Q2074" s="45">
        <f t="shared" si="304"/>
        <v>0.99364864864864866</v>
      </c>
      <c r="S2074" s="51">
        <f t="shared" si="306"/>
        <v>-8.9468144387344406</v>
      </c>
      <c r="T2074" s="16">
        <f t="shared" si="307"/>
        <v>36.668156239655737</v>
      </c>
    </row>
    <row r="2075" spans="1:20" x14ac:dyDescent="0.25">
      <c r="A2075" s="72">
        <f t="shared" si="299"/>
        <v>41988</v>
      </c>
      <c r="B2075" s="73" t="s">
        <v>0</v>
      </c>
      <c r="C2075" s="73" t="s">
        <v>253</v>
      </c>
      <c r="D2075" s="73" t="s">
        <v>243</v>
      </c>
      <c r="E2075" s="73" t="s">
        <v>281</v>
      </c>
      <c r="F2075" s="73" t="s">
        <v>282</v>
      </c>
      <c r="G2075" s="73" t="s">
        <v>35</v>
      </c>
      <c r="H2075" t="s">
        <v>38</v>
      </c>
      <c r="I2075">
        <v>812</v>
      </c>
      <c r="J2075" s="43">
        <v>4140</v>
      </c>
      <c r="K2075" s="16">
        <v>0.43</v>
      </c>
      <c r="L2075" s="16">
        <f t="shared" si="300"/>
        <v>41.112214498510426</v>
      </c>
      <c r="M2075" s="16">
        <f t="shared" si="301"/>
        <v>1.1189189189189188</v>
      </c>
      <c r="N2075" s="44">
        <f t="shared" si="302"/>
        <v>349.15999999999997</v>
      </c>
      <c r="O2075" s="44">
        <f t="shared" si="303"/>
        <v>4489.16</v>
      </c>
      <c r="P2075" s="45">
        <f t="shared" si="305"/>
        <v>44.57954319761668</v>
      </c>
      <c r="Q2075" s="45">
        <f t="shared" si="304"/>
        <v>1.2132864864864865</v>
      </c>
      <c r="S2075" s="51">
        <f t="shared" si="306"/>
        <v>3.4425866868213806</v>
      </c>
      <c r="T2075" s="16">
        <f t="shared" si="307"/>
        <v>44.713935782853355</v>
      </c>
    </row>
    <row r="2076" spans="1:20" x14ac:dyDescent="0.25">
      <c r="A2076" s="72">
        <f t="shared" si="299"/>
        <v>41988</v>
      </c>
      <c r="B2076" s="73" t="s">
        <v>0</v>
      </c>
      <c r="C2076" s="73" t="s">
        <v>236</v>
      </c>
      <c r="D2076" s="73" t="s">
        <v>237</v>
      </c>
      <c r="E2076" s="73" t="s">
        <v>279</v>
      </c>
      <c r="F2076" s="73" t="s">
        <v>280</v>
      </c>
      <c r="G2076" s="73" t="s">
        <v>35</v>
      </c>
      <c r="H2076" t="s">
        <v>37</v>
      </c>
      <c r="I2076">
        <v>1520</v>
      </c>
      <c r="J2076" s="43">
        <v>5159</v>
      </c>
      <c r="K2076" s="16">
        <v>0.3</v>
      </c>
      <c r="L2076" s="16">
        <f t="shared" si="300"/>
        <v>51.231380337636544</v>
      </c>
      <c r="M2076" s="16">
        <f t="shared" si="301"/>
        <v>1.3943243243243244</v>
      </c>
      <c r="N2076" s="44">
        <f t="shared" si="302"/>
        <v>456</v>
      </c>
      <c r="O2076" s="44">
        <f t="shared" si="303"/>
        <v>5615</v>
      </c>
      <c r="P2076" s="45">
        <f t="shared" si="305"/>
        <v>55.759682224428992</v>
      </c>
      <c r="Q2076" s="45">
        <f t="shared" si="304"/>
        <v>1.5175675675675675</v>
      </c>
      <c r="S2076" s="51">
        <f t="shared" si="306"/>
        <v>-1.3354419258478245</v>
      </c>
      <c r="T2076" s="16">
        <f t="shared" si="307"/>
        <v>56.111883482290629</v>
      </c>
    </row>
    <row r="2077" spans="1:20" x14ac:dyDescent="0.25">
      <c r="A2077" s="72">
        <f t="shared" si="299"/>
        <v>41988</v>
      </c>
      <c r="B2077" s="73" t="s">
        <v>0</v>
      </c>
      <c r="C2077" s="73" t="s">
        <v>236</v>
      </c>
      <c r="D2077" s="73" t="s">
        <v>237</v>
      </c>
      <c r="E2077" s="73" t="s">
        <v>267</v>
      </c>
      <c r="F2077" s="73" t="s">
        <v>241</v>
      </c>
      <c r="G2077" s="73" t="s">
        <v>35</v>
      </c>
      <c r="H2077" t="s">
        <v>37</v>
      </c>
      <c r="I2077">
        <v>1583</v>
      </c>
      <c r="J2077" s="43">
        <v>6084</v>
      </c>
      <c r="K2077" s="16">
        <v>0.3</v>
      </c>
      <c r="L2077" s="16">
        <f t="shared" si="300"/>
        <v>60.417080436941411</v>
      </c>
      <c r="M2077" s="16">
        <f t="shared" si="301"/>
        <v>1.6443243243243244</v>
      </c>
      <c r="N2077" s="44">
        <f t="shared" si="302"/>
        <v>474.9</v>
      </c>
      <c r="O2077" s="44">
        <f t="shared" si="303"/>
        <v>6558.9</v>
      </c>
      <c r="P2077" s="45">
        <f t="shared" si="305"/>
        <v>65.133068520357497</v>
      </c>
      <c r="Q2077" s="45">
        <f t="shared" si="304"/>
        <v>1.7726756756756756</v>
      </c>
      <c r="S2077" s="51">
        <f t="shared" si="306"/>
        <v>-1.1923682406731029</v>
      </c>
      <c r="T2077" s="16">
        <f t="shared" si="307"/>
        <v>65.499867593512079</v>
      </c>
    </row>
    <row r="2078" spans="1:20" x14ac:dyDescent="0.25">
      <c r="A2078" s="72">
        <f t="shared" si="299"/>
        <v>41988</v>
      </c>
      <c r="B2078" s="73" t="s">
        <v>0</v>
      </c>
      <c r="C2078" s="73" t="s">
        <v>358</v>
      </c>
      <c r="D2078" s="73" t="s">
        <v>235</v>
      </c>
      <c r="E2078" s="73" t="s">
        <v>279</v>
      </c>
      <c r="F2078" s="73" t="s">
        <v>280</v>
      </c>
      <c r="G2078" s="73" t="s">
        <v>35</v>
      </c>
      <c r="H2078" t="s">
        <v>36</v>
      </c>
      <c r="I2078">
        <v>1599</v>
      </c>
      <c r="J2078" s="43">
        <v>5260</v>
      </c>
      <c r="K2078" s="16">
        <v>0.32</v>
      </c>
      <c r="L2078" s="16">
        <f t="shared" si="300"/>
        <v>52.234359483614696</v>
      </c>
      <c r="M2078" s="16">
        <f t="shared" si="301"/>
        <v>1.4216216216216215</v>
      </c>
      <c r="N2078" s="44">
        <f t="shared" si="302"/>
        <v>511.68</v>
      </c>
      <c r="O2078" s="44">
        <f t="shared" si="303"/>
        <v>5771.68</v>
      </c>
      <c r="P2078" s="45">
        <f t="shared" si="305"/>
        <v>57.315590863952337</v>
      </c>
      <c r="Q2078" s="45">
        <f t="shared" si="304"/>
        <v>1.5599135135135136</v>
      </c>
      <c r="S2078" s="51">
        <f t="shared" si="306"/>
        <v>2.723790810587623</v>
      </c>
      <c r="T2078" s="16">
        <f t="shared" si="307"/>
        <v>57.580238331678252</v>
      </c>
    </row>
    <row r="2079" spans="1:20" x14ac:dyDescent="0.25">
      <c r="A2079" s="72">
        <f t="shared" si="299"/>
        <v>41988</v>
      </c>
      <c r="B2079" s="73" t="s">
        <v>67</v>
      </c>
      <c r="C2079" s="73" t="s">
        <v>250</v>
      </c>
      <c r="D2079" s="73" t="s">
        <v>251</v>
      </c>
      <c r="E2079" s="73" t="s">
        <v>279</v>
      </c>
      <c r="F2079" s="73" t="s">
        <v>280</v>
      </c>
      <c r="G2079" s="73" t="s">
        <v>35</v>
      </c>
      <c r="H2079" t="s">
        <v>37</v>
      </c>
      <c r="I2079">
        <v>1851</v>
      </c>
      <c r="J2079" s="43">
        <v>5000</v>
      </c>
      <c r="K2079" s="16">
        <v>0.3</v>
      </c>
      <c r="L2079" s="16">
        <f t="shared" si="300"/>
        <v>49.652432969215489</v>
      </c>
      <c r="M2079" s="16">
        <f t="shared" si="301"/>
        <v>1.2612612612612613</v>
      </c>
      <c r="N2079" s="44">
        <f t="shared" si="302"/>
        <v>555.29999999999995</v>
      </c>
      <c r="O2079" s="44">
        <f t="shared" si="303"/>
        <v>5555.3</v>
      </c>
      <c r="P2079" s="45">
        <f t="shared" si="305"/>
        <v>55.166832174776566</v>
      </c>
      <c r="Q2079" s="45">
        <f t="shared" si="304"/>
        <v>1.4013369369369371</v>
      </c>
      <c r="S2079" s="51">
        <f t="shared" si="306"/>
        <v>-1.6386766645714812</v>
      </c>
      <c r="T2079" s="16">
        <f t="shared" si="307"/>
        <v>55.595729890764652</v>
      </c>
    </row>
    <row r="2080" spans="1:20" x14ac:dyDescent="0.25">
      <c r="A2080" s="72">
        <f t="shared" si="299"/>
        <v>41988</v>
      </c>
      <c r="B2080" s="73" t="s">
        <v>67</v>
      </c>
      <c r="C2080" s="73" t="s">
        <v>238</v>
      </c>
      <c r="D2080" s="73" t="s">
        <v>239</v>
      </c>
      <c r="E2080" s="73" t="s">
        <v>283</v>
      </c>
      <c r="F2080" s="73" t="s">
        <v>284</v>
      </c>
      <c r="G2080" s="73" t="s">
        <v>35</v>
      </c>
      <c r="H2080" t="s">
        <v>37</v>
      </c>
      <c r="I2080">
        <v>1695</v>
      </c>
      <c r="J2080" s="43">
        <v>4960</v>
      </c>
      <c r="K2080" s="16">
        <v>0.3</v>
      </c>
      <c r="L2080" s="16">
        <f t="shared" si="300"/>
        <v>49.255213505461768</v>
      </c>
      <c r="M2080" s="16">
        <f t="shared" si="301"/>
        <v>1.2511711711711713</v>
      </c>
      <c r="N2080" s="44">
        <f t="shared" si="302"/>
        <v>508.5</v>
      </c>
      <c r="O2080" s="44">
        <f t="shared" si="303"/>
        <v>5468.5</v>
      </c>
      <c r="P2080" s="45">
        <f t="shared" si="305"/>
        <v>54.304865938430979</v>
      </c>
      <c r="Q2080" s="45">
        <f t="shared" si="304"/>
        <v>1.3794414414414415</v>
      </c>
      <c r="S2080" s="51">
        <f t="shared" si="306"/>
        <v>-1.5261333453383208</v>
      </c>
      <c r="T2080" s="16">
        <f t="shared" si="307"/>
        <v>54.697616683217483</v>
      </c>
    </row>
    <row r="2081" spans="1:20" x14ac:dyDescent="0.25">
      <c r="A2081" s="72">
        <f t="shared" si="299"/>
        <v>41988</v>
      </c>
      <c r="B2081" s="73" t="s">
        <v>67</v>
      </c>
      <c r="C2081" s="73" t="s">
        <v>242</v>
      </c>
      <c r="D2081" s="73" t="s">
        <v>243</v>
      </c>
      <c r="E2081" s="73" t="s">
        <v>265</v>
      </c>
      <c r="F2081" s="73" t="s">
        <v>266</v>
      </c>
      <c r="G2081" s="73" t="s">
        <v>35</v>
      </c>
      <c r="H2081" t="s">
        <v>36</v>
      </c>
      <c r="I2081">
        <v>1006</v>
      </c>
      <c r="J2081" s="43">
        <v>3147</v>
      </c>
      <c r="K2081" s="16">
        <v>0.32</v>
      </c>
      <c r="L2081" s="16">
        <f t="shared" si="300"/>
        <v>31.251241310824231</v>
      </c>
      <c r="M2081" s="16">
        <f t="shared" si="301"/>
        <v>0.7938378378378379</v>
      </c>
      <c r="N2081" s="44">
        <f t="shared" si="302"/>
        <v>321.92</v>
      </c>
      <c r="O2081" s="44">
        <f t="shared" si="303"/>
        <v>3468.92</v>
      </c>
      <c r="P2081" s="45">
        <f t="shared" si="305"/>
        <v>34.448063555114203</v>
      </c>
      <c r="Q2081" s="45">
        <f t="shared" si="304"/>
        <v>0.8750428828828829</v>
      </c>
      <c r="S2081" s="51">
        <f t="shared" si="306"/>
        <v>2.8388810492238736</v>
      </c>
      <c r="T2081" s="16">
        <f t="shared" si="307"/>
        <v>34.614564713670973</v>
      </c>
    </row>
    <row r="2082" spans="1:20" x14ac:dyDescent="0.25">
      <c r="A2082" s="72">
        <f t="shared" si="299"/>
        <v>41988</v>
      </c>
      <c r="B2082" s="73" t="s">
        <v>67</v>
      </c>
      <c r="C2082" s="73" t="s">
        <v>254</v>
      </c>
      <c r="D2082" s="73" t="s">
        <v>255</v>
      </c>
      <c r="E2082" s="73" t="s">
        <v>267</v>
      </c>
      <c r="F2082" s="73" t="s">
        <v>241</v>
      </c>
      <c r="G2082" s="73" t="s">
        <v>35</v>
      </c>
      <c r="H2082" t="s">
        <v>37</v>
      </c>
      <c r="I2082">
        <v>988</v>
      </c>
      <c r="J2082" s="43">
        <v>3510</v>
      </c>
      <c r="K2082" s="16">
        <v>0.3</v>
      </c>
      <c r="L2082" s="16">
        <f t="shared" si="300"/>
        <v>34.856007944389276</v>
      </c>
      <c r="M2082" s="16">
        <f t="shared" si="301"/>
        <v>0.88540540540540547</v>
      </c>
      <c r="N2082" s="44">
        <f t="shared" si="302"/>
        <v>296.39999999999998</v>
      </c>
      <c r="O2082" s="44">
        <f t="shared" si="303"/>
        <v>3806.4</v>
      </c>
      <c r="P2082" s="45">
        <f t="shared" si="305"/>
        <v>37.799404170804372</v>
      </c>
      <c r="Q2082" s="45">
        <f t="shared" si="304"/>
        <v>0.96017297297297299</v>
      </c>
      <c r="S2082" s="51">
        <f t="shared" si="306"/>
        <v>-1.2811867835468616</v>
      </c>
      <c r="T2082" s="16">
        <f t="shared" si="307"/>
        <v>38.028334988414429</v>
      </c>
    </row>
    <row r="2083" spans="1:20" x14ac:dyDescent="0.25">
      <c r="A2083" s="72">
        <f t="shared" si="299"/>
        <v>41988</v>
      </c>
      <c r="B2083" s="73" t="s">
        <v>67</v>
      </c>
      <c r="C2083" s="73" t="s">
        <v>246</v>
      </c>
      <c r="D2083" s="73" t="s">
        <v>247</v>
      </c>
      <c r="E2083" s="73" t="s">
        <v>240</v>
      </c>
      <c r="F2083" s="73" t="s">
        <v>241</v>
      </c>
      <c r="G2083" s="73" t="s">
        <v>35</v>
      </c>
      <c r="H2083" t="s">
        <v>36</v>
      </c>
      <c r="I2083">
        <v>787</v>
      </c>
      <c r="J2083" s="43">
        <v>3690</v>
      </c>
      <c r="K2083" s="16">
        <v>0.32</v>
      </c>
      <c r="L2083" s="16">
        <f t="shared" si="300"/>
        <v>36.643495531281033</v>
      </c>
      <c r="M2083" s="16">
        <f t="shared" si="301"/>
        <v>0.93081081081081085</v>
      </c>
      <c r="N2083" s="44">
        <f t="shared" si="302"/>
        <v>251.84</v>
      </c>
      <c r="O2083" s="44">
        <f t="shared" si="303"/>
        <v>3941.84</v>
      </c>
      <c r="P2083" s="45">
        <f t="shared" si="305"/>
        <v>39.144389275074481</v>
      </c>
      <c r="Q2083" s="45">
        <f t="shared" si="304"/>
        <v>0.99433801801801802</v>
      </c>
      <c r="S2083" s="51">
        <f t="shared" si="306"/>
        <v>1.7690250224613457</v>
      </c>
      <c r="T2083" s="16">
        <f t="shared" si="307"/>
        <v>39.274644157563721</v>
      </c>
    </row>
    <row r="2084" spans="1:20" x14ac:dyDescent="0.25">
      <c r="A2084" s="72">
        <f t="shared" si="299"/>
        <v>41988</v>
      </c>
      <c r="B2084" s="73" t="s">
        <v>67</v>
      </c>
      <c r="C2084" s="73" t="s">
        <v>250</v>
      </c>
      <c r="D2084" s="73" t="s">
        <v>251</v>
      </c>
      <c r="E2084" s="73" t="s">
        <v>283</v>
      </c>
      <c r="F2084" s="73" t="s">
        <v>284</v>
      </c>
      <c r="G2084" s="73" t="s">
        <v>35</v>
      </c>
      <c r="H2084" t="s">
        <v>37</v>
      </c>
      <c r="I2084">
        <v>1836</v>
      </c>
      <c r="J2084" s="43">
        <v>5000</v>
      </c>
      <c r="K2084" s="16">
        <v>0.3</v>
      </c>
      <c r="L2084" s="16">
        <f t="shared" si="300"/>
        <v>49.652432969215489</v>
      </c>
      <c r="M2084" s="16">
        <f t="shared" si="301"/>
        <v>1.2612612612612613</v>
      </c>
      <c r="N2084" s="44">
        <f t="shared" si="302"/>
        <v>550.79999999999995</v>
      </c>
      <c r="O2084" s="44">
        <f t="shared" si="303"/>
        <v>5550.8</v>
      </c>
      <c r="P2084" s="45">
        <f t="shared" si="305"/>
        <v>55.122144985104271</v>
      </c>
      <c r="Q2084" s="45">
        <f t="shared" si="304"/>
        <v>1.4002018018018019</v>
      </c>
      <c r="S2084" s="51">
        <f t="shared" si="306"/>
        <v>-1.6269095806897615</v>
      </c>
      <c r="T2084" s="16">
        <f t="shared" si="307"/>
        <v>55.547567030784506</v>
      </c>
    </row>
    <row r="2085" spans="1:20" x14ac:dyDescent="0.25">
      <c r="A2085" s="72">
        <f t="shared" si="299"/>
        <v>41988</v>
      </c>
      <c r="B2085" s="73" t="s">
        <v>67</v>
      </c>
      <c r="C2085" s="73" t="s">
        <v>256</v>
      </c>
      <c r="D2085" s="73" t="s">
        <v>247</v>
      </c>
      <c r="E2085" s="73" t="s">
        <v>285</v>
      </c>
      <c r="F2085" s="73" t="s">
        <v>264</v>
      </c>
      <c r="G2085" s="73" t="s">
        <v>35</v>
      </c>
      <c r="H2085" t="s">
        <v>37</v>
      </c>
      <c r="I2085">
        <v>1899</v>
      </c>
      <c r="J2085" s="43">
        <v>4400</v>
      </c>
      <c r="K2085" s="16">
        <v>0.3</v>
      </c>
      <c r="L2085" s="16">
        <f t="shared" si="300"/>
        <v>43.694141012909633</v>
      </c>
      <c r="M2085" s="16">
        <f t="shared" si="301"/>
        <v>1.1099099099099099</v>
      </c>
      <c r="N2085" s="44">
        <f t="shared" si="302"/>
        <v>569.69999999999993</v>
      </c>
      <c r="O2085" s="44">
        <f t="shared" si="303"/>
        <v>4969.7</v>
      </c>
      <c r="P2085" s="45">
        <f t="shared" si="305"/>
        <v>49.351539225422044</v>
      </c>
      <c r="Q2085" s="45">
        <f t="shared" si="304"/>
        <v>1.2536180180180181</v>
      </c>
      <c r="S2085" s="51">
        <f t="shared" si="306"/>
        <v>-1.8747593614563685</v>
      </c>
      <c r="T2085" s="16">
        <f t="shared" si="307"/>
        <v>49.791559086395232</v>
      </c>
    </row>
    <row r="2086" spans="1:20" x14ac:dyDescent="0.25">
      <c r="A2086" s="72">
        <f t="shared" si="299"/>
        <v>41988</v>
      </c>
      <c r="B2086" s="73" t="s">
        <v>18</v>
      </c>
      <c r="C2086" s="73" t="s">
        <v>238</v>
      </c>
      <c r="D2086" s="73" t="s">
        <v>239</v>
      </c>
      <c r="E2086" s="73" t="s">
        <v>283</v>
      </c>
      <c r="F2086" s="73" t="s">
        <v>284</v>
      </c>
      <c r="G2086" s="73" t="s">
        <v>35</v>
      </c>
      <c r="H2086" t="s">
        <v>37</v>
      </c>
      <c r="I2086">
        <v>1695</v>
      </c>
      <c r="J2086" s="43">
        <v>5520</v>
      </c>
      <c r="K2086" s="16">
        <v>0.3</v>
      </c>
      <c r="L2086" s="16">
        <f t="shared" si="300"/>
        <v>54.816285998013903</v>
      </c>
      <c r="M2086" s="16">
        <f t="shared" si="301"/>
        <v>1.491891891891892</v>
      </c>
      <c r="N2086" s="44">
        <f t="shared" si="302"/>
        <v>508.5</v>
      </c>
      <c r="O2086" s="44">
        <f t="shared" si="303"/>
        <v>6028.5</v>
      </c>
      <c r="P2086" s="45">
        <f t="shared" si="305"/>
        <v>59.865938430983114</v>
      </c>
      <c r="Q2086" s="45">
        <f t="shared" si="304"/>
        <v>1.6293243243243243</v>
      </c>
      <c r="S2086" s="51">
        <f t="shared" si="306"/>
        <v>-1.3863329652803347</v>
      </c>
      <c r="T2086" s="16">
        <f t="shared" si="307"/>
        <v>60.258689175769611</v>
      </c>
    </row>
    <row r="2087" spans="1:20" x14ac:dyDescent="0.25">
      <c r="A2087" s="72">
        <f t="shared" si="299"/>
        <v>41988</v>
      </c>
      <c r="B2087" s="73" t="s">
        <v>18</v>
      </c>
      <c r="C2087" s="73" t="s">
        <v>250</v>
      </c>
      <c r="D2087" s="73" t="s">
        <v>251</v>
      </c>
      <c r="E2087" s="73" t="s">
        <v>279</v>
      </c>
      <c r="F2087" s="73" t="s">
        <v>280</v>
      </c>
      <c r="G2087" s="73" t="s">
        <v>35</v>
      </c>
      <c r="H2087" t="s">
        <v>37</v>
      </c>
      <c r="I2087">
        <v>1851</v>
      </c>
      <c r="J2087" s="43">
        <v>5530</v>
      </c>
      <c r="K2087" s="16">
        <v>0.3</v>
      </c>
      <c r="L2087" s="16">
        <f t="shared" si="300"/>
        <v>54.915590863952332</v>
      </c>
      <c r="M2087" s="16">
        <f t="shared" si="301"/>
        <v>1.4945945945945946</v>
      </c>
      <c r="N2087" s="44">
        <f t="shared" si="302"/>
        <v>555.29999999999995</v>
      </c>
      <c r="O2087" s="44">
        <f t="shared" si="303"/>
        <v>6085.3</v>
      </c>
      <c r="P2087" s="45">
        <f t="shared" si="305"/>
        <v>60.429990069513408</v>
      </c>
      <c r="Q2087" s="45">
        <f t="shared" si="304"/>
        <v>1.6446756756756757</v>
      </c>
      <c r="S2087" s="51">
        <f t="shared" si="306"/>
        <v>-1.4980939971025564</v>
      </c>
      <c r="T2087" s="16">
        <f t="shared" si="307"/>
        <v>60.858887785501487</v>
      </c>
    </row>
    <row r="2088" spans="1:20" x14ac:dyDescent="0.25">
      <c r="A2088" s="72">
        <f t="shared" si="299"/>
        <v>41988</v>
      </c>
      <c r="B2088" s="73" t="s">
        <v>18</v>
      </c>
      <c r="C2088" s="73" t="s">
        <v>257</v>
      </c>
      <c r="D2088" s="73" t="s">
        <v>237</v>
      </c>
      <c r="E2088" s="73" t="s">
        <v>283</v>
      </c>
      <c r="F2088" s="73" t="s">
        <v>284</v>
      </c>
      <c r="G2088" s="73" t="s">
        <v>35</v>
      </c>
      <c r="H2088" t="s">
        <v>37</v>
      </c>
      <c r="I2088">
        <v>1507</v>
      </c>
      <c r="J2088" s="43">
        <v>5430</v>
      </c>
      <c r="K2088" s="16">
        <v>0.3</v>
      </c>
      <c r="L2088" s="16">
        <f t="shared" si="300"/>
        <v>53.922542204568025</v>
      </c>
      <c r="M2088" s="16">
        <f t="shared" si="301"/>
        <v>1.4675675675675677</v>
      </c>
      <c r="N2088" s="44">
        <f t="shared" si="302"/>
        <v>452.09999999999997</v>
      </c>
      <c r="O2088" s="44">
        <f t="shared" si="303"/>
        <v>5882.1</v>
      </c>
      <c r="P2088" s="45">
        <f t="shared" si="305"/>
        <v>58.412115193644489</v>
      </c>
      <c r="Q2088" s="45">
        <f t="shared" si="304"/>
        <v>1.5897567567567568</v>
      </c>
      <c r="S2088" s="51">
        <f t="shared" si="306"/>
        <v>-1.2648028938555878</v>
      </c>
      <c r="T2088" s="16">
        <f t="shared" si="307"/>
        <v>58.761304203906001</v>
      </c>
    </row>
    <row r="2089" spans="1:20" x14ac:dyDescent="0.25">
      <c r="A2089" s="72">
        <f t="shared" ref="A2089:A2152" si="308">IF(B2089&lt;&gt;"", DATE(2010, ROUNDUP((ROW(A2089)-1)*(1/38), 0)+5, 15), "")</f>
        <v>41988</v>
      </c>
      <c r="B2089" s="73" t="s">
        <v>18</v>
      </c>
      <c r="C2089" s="73" t="s">
        <v>256</v>
      </c>
      <c r="D2089" s="73" t="s">
        <v>247</v>
      </c>
      <c r="E2089" s="73" t="s">
        <v>265</v>
      </c>
      <c r="F2089" s="73" t="s">
        <v>266</v>
      </c>
      <c r="G2089" s="73" t="s">
        <v>35</v>
      </c>
      <c r="H2089" t="s">
        <v>36</v>
      </c>
      <c r="I2089">
        <v>1160</v>
      </c>
      <c r="J2089" s="43">
        <v>4425</v>
      </c>
      <c r="K2089" s="16">
        <v>0.32</v>
      </c>
      <c r="L2089" s="16">
        <f t="shared" si="300"/>
        <v>43.942403177755708</v>
      </c>
      <c r="M2089" s="16">
        <f t="shared" si="301"/>
        <v>1.1959459459459461</v>
      </c>
      <c r="N2089" s="44">
        <f t="shared" si="302"/>
        <v>371.2</v>
      </c>
      <c r="O2089" s="44">
        <f t="shared" si="303"/>
        <v>4796.2</v>
      </c>
      <c r="P2089" s="45">
        <f t="shared" si="305"/>
        <v>47.628599801390266</v>
      </c>
      <c r="Q2089" s="45">
        <f t="shared" si="304"/>
        <v>1.2962702702702702</v>
      </c>
      <c r="S2089" s="51">
        <f t="shared" si="306"/>
        <v>4.4332186560989362</v>
      </c>
      <c r="T2089" s="16">
        <f t="shared" si="307"/>
        <v>47.820589208871233</v>
      </c>
    </row>
    <row r="2090" spans="1:20" x14ac:dyDescent="0.25">
      <c r="A2090" s="72">
        <f t="shared" si="308"/>
        <v>41988</v>
      </c>
      <c r="B2090" s="73" t="s">
        <v>18</v>
      </c>
      <c r="C2090" s="73" t="s">
        <v>244</v>
      </c>
      <c r="D2090" s="73" t="s">
        <v>245</v>
      </c>
      <c r="E2090" s="73" t="s">
        <v>277</v>
      </c>
      <c r="F2090" s="73" t="s">
        <v>278</v>
      </c>
      <c r="G2090" s="73" t="s">
        <v>35</v>
      </c>
      <c r="H2090" t="s">
        <v>38</v>
      </c>
      <c r="I2090">
        <v>615</v>
      </c>
      <c r="J2090" s="43">
        <v>2982</v>
      </c>
      <c r="K2090" s="16">
        <v>0.43</v>
      </c>
      <c r="L2090" s="16">
        <f t="shared" si="300"/>
        <v>29.61271102284012</v>
      </c>
      <c r="M2090" s="16">
        <f t="shared" si="301"/>
        <v>0.80594594594594593</v>
      </c>
      <c r="N2090" s="44">
        <f t="shared" si="302"/>
        <v>264.45</v>
      </c>
      <c r="O2090" s="44">
        <f t="shared" si="303"/>
        <v>3246.45</v>
      </c>
      <c r="P2090" s="45">
        <f t="shared" si="305"/>
        <v>32.238828202581921</v>
      </c>
      <c r="Q2090" s="45">
        <f t="shared" si="304"/>
        <v>0.87741891891891888</v>
      </c>
      <c r="S2090" s="51">
        <f t="shared" si="306"/>
        <v>2.8268719118206054</v>
      </c>
      <c r="T2090" s="16">
        <f t="shared" si="307"/>
        <v>32.340615690168818</v>
      </c>
    </row>
    <row r="2091" spans="1:20" x14ac:dyDescent="0.25">
      <c r="A2091" s="74">
        <f t="shared" si="308"/>
        <v>41988</v>
      </c>
      <c r="B2091" s="75" t="s">
        <v>18</v>
      </c>
      <c r="C2091" s="75" t="s">
        <v>258</v>
      </c>
      <c r="D2091" s="75" t="s">
        <v>255</v>
      </c>
      <c r="E2091" s="75" t="s">
        <v>279</v>
      </c>
      <c r="F2091" s="75" t="s">
        <v>280</v>
      </c>
      <c r="G2091" s="75" t="s">
        <v>35</v>
      </c>
      <c r="H2091" s="76" t="s">
        <v>36</v>
      </c>
      <c r="I2091" s="76">
        <v>1637</v>
      </c>
      <c r="J2091" s="46">
        <v>5360</v>
      </c>
      <c r="K2091" s="78">
        <v>0.32</v>
      </c>
      <c r="L2091" s="78">
        <f t="shared" si="300"/>
        <v>53.227408142999003</v>
      </c>
      <c r="M2091" s="78">
        <f t="shared" si="301"/>
        <v>1.4486486486486487</v>
      </c>
      <c r="N2091" s="47">
        <f t="shared" si="302"/>
        <v>523.84</v>
      </c>
      <c r="O2091" s="47">
        <f t="shared" si="303"/>
        <v>5883.84</v>
      </c>
      <c r="P2091" s="48">
        <f t="shared" si="305"/>
        <v>58.429394240317777</v>
      </c>
      <c r="Q2091" s="48">
        <f t="shared" si="304"/>
        <v>1.5902270270270271</v>
      </c>
      <c r="R2091" s="76"/>
      <c r="S2091" s="53">
        <f t="shared" si="306"/>
        <v>3.237579219977138</v>
      </c>
      <c r="T2091" s="78">
        <f>AVERAGE(P2015,P2053,P2091)</f>
        <v>58.700331016219792</v>
      </c>
    </row>
    <row r="2092" spans="1:20" x14ac:dyDescent="0.25">
      <c r="A2092" s="72">
        <f t="shared" si="308"/>
        <v>42019</v>
      </c>
      <c r="B2092" s="73" t="s">
        <v>0</v>
      </c>
      <c r="C2092" s="73" t="s">
        <v>359</v>
      </c>
      <c r="D2092" s="73" t="s">
        <v>235</v>
      </c>
      <c r="E2092" s="73" t="s">
        <v>260</v>
      </c>
      <c r="F2092" s="73" t="s">
        <v>261</v>
      </c>
      <c r="G2092" s="73" t="s">
        <v>34</v>
      </c>
      <c r="H2092" t="s">
        <v>36</v>
      </c>
      <c r="I2092">
        <v>506</v>
      </c>
      <c r="J2092" s="43">
        <v>3387</v>
      </c>
      <c r="K2092" s="16">
        <v>0.31</v>
      </c>
      <c r="L2092" s="16">
        <f t="shared" si="300"/>
        <v>33.63455809334657</v>
      </c>
      <c r="M2092" s="16">
        <f t="shared" si="301"/>
        <v>0.91540540540540538</v>
      </c>
      <c r="N2092" s="44">
        <f t="shared" si="302"/>
        <v>156.85999999999999</v>
      </c>
      <c r="O2092" s="44">
        <f t="shared" si="303"/>
        <v>3543.86</v>
      </c>
      <c r="P2092" s="45">
        <f t="shared" ref="P2092:P2129" si="309">O2092/100.7</f>
        <v>35.192254220456803</v>
      </c>
      <c r="Q2092" s="45">
        <f t="shared" si="304"/>
        <v>0.95779999999999998</v>
      </c>
      <c r="R2092" s="17"/>
      <c r="S2092" s="51">
        <f t="shared" ref="S2092:S2129" si="310">((O2092/O1636)-1)*100</f>
        <v>5.2183723761171086</v>
      </c>
    </row>
    <row r="2093" spans="1:20" x14ac:dyDescent="0.25">
      <c r="A2093" s="72">
        <f t="shared" si="308"/>
        <v>42019</v>
      </c>
      <c r="B2093" s="73" t="s">
        <v>0</v>
      </c>
      <c r="C2093" s="73" t="s">
        <v>236</v>
      </c>
      <c r="D2093" s="73" t="s">
        <v>237</v>
      </c>
      <c r="E2093" s="73" t="s">
        <v>262</v>
      </c>
      <c r="F2093" s="73" t="s">
        <v>251</v>
      </c>
      <c r="G2093" s="73" t="s">
        <v>34</v>
      </c>
      <c r="H2093" t="s">
        <v>37</v>
      </c>
      <c r="I2093">
        <v>298</v>
      </c>
      <c r="J2093" s="43">
        <v>3596</v>
      </c>
      <c r="K2093" s="16">
        <v>0.28999999999999998</v>
      </c>
      <c r="L2093" s="16">
        <f t="shared" si="300"/>
        <v>35.710029791459782</v>
      </c>
      <c r="M2093" s="16">
        <f t="shared" si="301"/>
        <v>0.97189189189189185</v>
      </c>
      <c r="N2093" s="44">
        <f t="shared" si="302"/>
        <v>86.419999999999987</v>
      </c>
      <c r="O2093" s="44">
        <f t="shared" si="303"/>
        <v>3682.42</v>
      </c>
      <c r="P2093" s="45">
        <f t="shared" si="309"/>
        <v>36.568222442899703</v>
      </c>
      <c r="Q2093" s="45">
        <f t="shared" si="304"/>
        <v>0.9952486486486487</v>
      </c>
      <c r="R2093" s="17"/>
      <c r="S2093" s="51">
        <f t="shared" si="310"/>
        <v>-0.40299460149514355</v>
      </c>
    </row>
    <row r="2094" spans="1:20" x14ac:dyDescent="0.25">
      <c r="A2094" s="72">
        <f t="shared" si="308"/>
        <v>42019</v>
      </c>
      <c r="B2094" s="73" t="s">
        <v>0</v>
      </c>
      <c r="C2094" s="73" t="s">
        <v>359</v>
      </c>
      <c r="D2094" s="73" t="s">
        <v>235</v>
      </c>
      <c r="E2094" s="73" t="s">
        <v>263</v>
      </c>
      <c r="F2094" s="73" t="s">
        <v>264</v>
      </c>
      <c r="G2094" s="73" t="s">
        <v>34</v>
      </c>
      <c r="H2094" t="s">
        <v>37</v>
      </c>
      <c r="I2094">
        <v>1530</v>
      </c>
      <c r="J2094" s="43">
        <v>6244</v>
      </c>
      <c r="K2094" s="16">
        <v>0.28999999999999998</v>
      </c>
      <c r="L2094" s="16">
        <f t="shared" si="300"/>
        <v>62.005958291956304</v>
      </c>
      <c r="M2094" s="16">
        <f t="shared" si="301"/>
        <v>1.6875675675675677</v>
      </c>
      <c r="N2094" s="44">
        <f t="shared" si="302"/>
        <v>443.7</v>
      </c>
      <c r="O2094" s="44">
        <f t="shared" si="303"/>
        <v>6687.7</v>
      </c>
      <c r="P2094" s="45">
        <f t="shared" si="309"/>
        <v>66.412115193644482</v>
      </c>
      <c r="Q2094" s="45">
        <f t="shared" si="304"/>
        <v>1.8074864864864864</v>
      </c>
      <c r="S2094" s="51">
        <f t="shared" si="310"/>
        <v>-1.130954140918361</v>
      </c>
    </row>
    <row r="2095" spans="1:20" x14ac:dyDescent="0.25">
      <c r="A2095" s="72">
        <f t="shared" si="308"/>
        <v>42019</v>
      </c>
      <c r="B2095" s="73" t="s">
        <v>0</v>
      </c>
      <c r="C2095" s="73" t="s">
        <v>359</v>
      </c>
      <c r="D2095" s="73" t="s">
        <v>235</v>
      </c>
      <c r="E2095" s="73" t="s">
        <v>265</v>
      </c>
      <c r="F2095" s="73" t="s">
        <v>266</v>
      </c>
      <c r="G2095" s="73" t="s">
        <v>34</v>
      </c>
      <c r="H2095" t="s">
        <v>36</v>
      </c>
      <c r="I2095">
        <v>890</v>
      </c>
      <c r="J2095" s="43">
        <v>4026</v>
      </c>
      <c r="K2095" s="16">
        <v>0.31</v>
      </c>
      <c r="L2095" s="16">
        <f t="shared" si="300"/>
        <v>39.98013902681231</v>
      </c>
      <c r="M2095" s="16">
        <f t="shared" si="301"/>
        <v>1.0881081081081081</v>
      </c>
      <c r="N2095" s="44">
        <f t="shared" si="302"/>
        <v>275.89999999999998</v>
      </c>
      <c r="O2095" s="44">
        <f t="shared" si="303"/>
        <v>4301.8999999999996</v>
      </c>
      <c r="P2095" s="45">
        <f t="shared" si="309"/>
        <v>42.71996027805362</v>
      </c>
      <c r="Q2095" s="45">
        <f t="shared" si="304"/>
        <v>1.1626756756756755</v>
      </c>
      <c r="S2095" s="51">
        <f t="shared" si="310"/>
        <v>4.4277218108993655</v>
      </c>
    </row>
    <row r="2096" spans="1:20" x14ac:dyDescent="0.25">
      <c r="A2096" s="72">
        <f t="shared" si="308"/>
        <v>42019</v>
      </c>
      <c r="B2096" s="73" t="s">
        <v>0</v>
      </c>
      <c r="C2096" s="73" t="s">
        <v>238</v>
      </c>
      <c r="D2096" s="73" t="s">
        <v>239</v>
      </c>
      <c r="E2096" s="73" t="s">
        <v>267</v>
      </c>
      <c r="F2096" s="73" t="s">
        <v>241</v>
      </c>
      <c r="G2096" s="73" t="s">
        <v>34</v>
      </c>
      <c r="H2096" t="s">
        <v>37</v>
      </c>
      <c r="I2096">
        <v>1256</v>
      </c>
      <c r="J2096" s="43">
        <v>5824</v>
      </c>
      <c r="K2096" s="16">
        <v>0.28999999999999998</v>
      </c>
      <c r="L2096" s="16">
        <f t="shared" si="300"/>
        <v>57.835153922542204</v>
      </c>
      <c r="M2096" s="16">
        <f t="shared" si="301"/>
        <v>1.574054054054054</v>
      </c>
      <c r="N2096" s="44">
        <f t="shared" si="302"/>
        <v>364.23999999999995</v>
      </c>
      <c r="O2096" s="44">
        <f t="shared" si="303"/>
        <v>6188.24</v>
      </c>
      <c r="P2096" s="45">
        <f t="shared" si="309"/>
        <v>61.452234359483612</v>
      </c>
      <c r="Q2096" s="45">
        <f t="shared" si="304"/>
        <v>1.6724972972972973</v>
      </c>
      <c r="S2096" s="51">
        <f t="shared" si="310"/>
        <v>-1.0046328290972406</v>
      </c>
    </row>
    <row r="2097" spans="1:19" x14ac:dyDescent="0.25">
      <c r="A2097" s="72">
        <f t="shared" si="308"/>
        <v>42019</v>
      </c>
      <c r="B2097" s="73" t="s">
        <v>0</v>
      </c>
      <c r="C2097" s="73" t="s">
        <v>358</v>
      </c>
      <c r="D2097" s="73" t="s">
        <v>235</v>
      </c>
      <c r="E2097" s="73" t="s">
        <v>267</v>
      </c>
      <c r="F2097" s="73" t="s">
        <v>241</v>
      </c>
      <c r="G2097" s="73" t="s">
        <v>34</v>
      </c>
      <c r="H2097" t="s">
        <v>36</v>
      </c>
      <c r="I2097">
        <v>975</v>
      </c>
      <c r="J2097" s="43">
        <v>4293</v>
      </c>
      <c r="K2097" s="16">
        <v>0.31</v>
      </c>
      <c r="L2097" s="16">
        <f t="shared" si="300"/>
        <v>42.631578947368418</v>
      </c>
      <c r="M2097" s="16">
        <f t="shared" si="301"/>
        <v>1.1602702702702703</v>
      </c>
      <c r="N2097" s="44">
        <f t="shared" si="302"/>
        <v>302.25</v>
      </c>
      <c r="O2097" s="44">
        <f t="shared" si="303"/>
        <v>4595.25</v>
      </c>
      <c r="P2097" s="45">
        <f t="shared" si="309"/>
        <v>45.633068520357497</v>
      </c>
      <c r="Q2097" s="45">
        <f t="shared" si="304"/>
        <v>1.2419594594594594</v>
      </c>
      <c r="S2097" s="51">
        <f t="shared" si="310"/>
        <v>4.02965646046749</v>
      </c>
    </row>
    <row r="2098" spans="1:19" x14ac:dyDescent="0.25">
      <c r="A2098" s="72">
        <f t="shared" si="308"/>
        <v>42019</v>
      </c>
      <c r="B2098" s="73" t="s">
        <v>0</v>
      </c>
      <c r="C2098" s="73" t="s">
        <v>240</v>
      </c>
      <c r="D2098" s="73" t="s">
        <v>241</v>
      </c>
      <c r="E2098" s="73" t="s">
        <v>263</v>
      </c>
      <c r="F2098" s="73" t="s">
        <v>264</v>
      </c>
      <c r="G2098" s="73" t="s">
        <v>34</v>
      </c>
      <c r="H2098" t="s">
        <v>36</v>
      </c>
      <c r="I2098">
        <v>1357</v>
      </c>
      <c r="J2098" s="43">
        <v>4492</v>
      </c>
      <c r="K2098" s="16">
        <v>0.31</v>
      </c>
      <c r="L2098" s="16">
        <f t="shared" si="300"/>
        <v>44.607745779543194</v>
      </c>
      <c r="M2098" s="16">
        <f t="shared" si="301"/>
        <v>1.2140540540540541</v>
      </c>
      <c r="N2098" s="44">
        <f t="shared" si="302"/>
        <v>420.67</v>
      </c>
      <c r="O2098" s="44">
        <f t="shared" si="303"/>
        <v>4912.67</v>
      </c>
      <c r="P2098" s="45">
        <f t="shared" si="309"/>
        <v>48.785203574975171</v>
      </c>
      <c r="Q2098" s="45">
        <f t="shared" si="304"/>
        <v>1.3277486486486487</v>
      </c>
      <c r="S2098" s="51">
        <f t="shared" si="310"/>
        <v>3.4257202707397072</v>
      </c>
    </row>
    <row r="2099" spans="1:19" x14ac:dyDescent="0.25">
      <c r="A2099" s="72">
        <f t="shared" si="308"/>
        <v>42019</v>
      </c>
      <c r="B2099" s="73" t="s">
        <v>67</v>
      </c>
      <c r="C2099" s="73" t="s">
        <v>242</v>
      </c>
      <c r="D2099" s="73" t="s">
        <v>243</v>
      </c>
      <c r="E2099" s="73" t="s">
        <v>265</v>
      </c>
      <c r="F2099" s="73" t="s">
        <v>266</v>
      </c>
      <c r="G2099" s="73" t="s">
        <v>34</v>
      </c>
      <c r="H2099" t="s">
        <v>36</v>
      </c>
      <c r="I2099">
        <v>1006</v>
      </c>
      <c r="J2099" s="43">
        <v>3328</v>
      </c>
      <c r="K2099" s="16">
        <v>0.31</v>
      </c>
      <c r="L2099" s="16">
        <f t="shared" si="300"/>
        <v>33.048659384309829</v>
      </c>
      <c r="M2099" s="16">
        <f t="shared" si="301"/>
        <v>0.83949549549549551</v>
      </c>
      <c r="N2099" s="44">
        <f t="shared" si="302"/>
        <v>311.86</v>
      </c>
      <c r="O2099" s="44">
        <f t="shared" si="303"/>
        <v>3639.86</v>
      </c>
      <c r="P2099" s="45">
        <f t="shared" si="309"/>
        <v>36.145580933465737</v>
      </c>
      <c r="Q2099" s="45">
        <f t="shared" si="304"/>
        <v>0.91816288288288295</v>
      </c>
      <c r="S2099" s="51">
        <f t="shared" si="310"/>
        <v>2.7019553624333392</v>
      </c>
    </row>
    <row r="2100" spans="1:19" x14ac:dyDescent="0.25">
      <c r="A2100" s="72">
        <f t="shared" si="308"/>
        <v>42019</v>
      </c>
      <c r="B2100" s="73" t="s">
        <v>67</v>
      </c>
      <c r="C2100" s="73" t="s">
        <v>244</v>
      </c>
      <c r="D2100" s="73" t="s">
        <v>245</v>
      </c>
      <c r="E2100" s="73" t="s">
        <v>268</v>
      </c>
      <c r="F2100" s="73" t="s">
        <v>269</v>
      </c>
      <c r="G2100" s="73" t="s">
        <v>34</v>
      </c>
      <c r="H2100" t="s">
        <v>38</v>
      </c>
      <c r="I2100">
        <v>866</v>
      </c>
      <c r="J2100" s="43">
        <v>5555</v>
      </c>
      <c r="K2100" s="16">
        <v>0</v>
      </c>
      <c r="L2100" s="16">
        <f t="shared" si="300"/>
        <v>55.163853028798407</v>
      </c>
      <c r="M2100" s="16">
        <f t="shared" si="301"/>
        <v>1.4012612612612614</v>
      </c>
      <c r="N2100" s="44">
        <f t="shared" si="302"/>
        <v>0</v>
      </c>
      <c r="O2100" s="44">
        <f t="shared" si="303"/>
        <v>5555</v>
      </c>
      <c r="P2100" s="45">
        <f t="shared" si="309"/>
        <v>55.163853028798407</v>
      </c>
      <c r="Q2100" s="45">
        <f t="shared" si="304"/>
        <v>1.4012612612612614</v>
      </c>
      <c r="S2100" s="51">
        <f t="shared" si="310"/>
        <v>9.2566222690761535</v>
      </c>
    </row>
    <row r="2101" spans="1:19" x14ac:dyDescent="0.25">
      <c r="A2101" s="72">
        <f t="shared" si="308"/>
        <v>42019</v>
      </c>
      <c r="B2101" s="73" t="s">
        <v>67</v>
      </c>
      <c r="C2101" s="73" t="s">
        <v>246</v>
      </c>
      <c r="D2101" s="73" t="s">
        <v>247</v>
      </c>
      <c r="E2101" s="73" t="s">
        <v>270</v>
      </c>
      <c r="F2101" s="73" t="s">
        <v>247</v>
      </c>
      <c r="G2101" s="73" t="s">
        <v>34</v>
      </c>
      <c r="H2101" t="s">
        <v>36</v>
      </c>
      <c r="I2101">
        <v>213</v>
      </c>
      <c r="J2101" s="43">
        <v>2168</v>
      </c>
      <c r="K2101" s="16">
        <v>0.31</v>
      </c>
      <c r="L2101" s="16">
        <f t="shared" si="300"/>
        <v>21.529294935451837</v>
      </c>
      <c r="M2101" s="16">
        <f t="shared" si="301"/>
        <v>0.54688288288288289</v>
      </c>
      <c r="N2101" s="44">
        <f t="shared" si="302"/>
        <v>66.03</v>
      </c>
      <c r="O2101" s="44">
        <f t="shared" si="303"/>
        <v>2234.0300000000002</v>
      </c>
      <c r="P2101" s="45">
        <f t="shared" si="309"/>
        <v>22.185004965243298</v>
      </c>
      <c r="Q2101" s="45">
        <f t="shared" si="304"/>
        <v>0.56353909909909916</v>
      </c>
      <c r="S2101" s="51">
        <f t="shared" si="310"/>
        <v>3.7852779261805747</v>
      </c>
    </row>
    <row r="2102" spans="1:19" x14ac:dyDescent="0.25">
      <c r="A2102" s="72">
        <f t="shared" si="308"/>
        <v>42019</v>
      </c>
      <c r="B2102" s="73" t="s">
        <v>67</v>
      </c>
      <c r="C2102" s="73" t="s">
        <v>248</v>
      </c>
      <c r="D2102" s="73" t="s">
        <v>249</v>
      </c>
      <c r="E2102" s="73" t="s">
        <v>271</v>
      </c>
      <c r="F2102" s="73" t="s">
        <v>272</v>
      </c>
      <c r="G2102" s="73" t="s">
        <v>34</v>
      </c>
      <c r="H2102" t="s">
        <v>38</v>
      </c>
      <c r="I2102">
        <v>650</v>
      </c>
      <c r="J2102" s="43">
        <v>4761</v>
      </c>
      <c r="K2102" s="16">
        <v>0</v>
      </c>
      <c r="L2102" s="16">
        <f t="shared" si="300"/>
        <v>47.279046673286992</v>
      </c>
      <c r="M2102" s="16">
        <f t="shared" si="301"/>
        <v>1.200972972972973</v>
      </c>
      <c r="N2102" s="44">
        <f t="shared" si="302"/>
        <v>0</v>
      </c>
      <c r="O2102" s="44">
        <f t="shared" si="303"/>
        <v>4761</v>
      </c>
      <c r="P2102" s="45">
        <f t="shared" si="309"/>
        <v>47.279046673286992</v>
      </c>
      <c r="Q2102" s="45">
        <f t="shared" si="304"/>
        <v>1.200972972972973</v>
      </c>
      <c r="S2102" s="51">
        <f t="shared" si="310"/>
        <v>9.1972477064220293</v>
      </c>
    </row>
    <row r="2103" spans="1:19" x14ac:dyDescent="0.25">
      <c r="A2103" s="72">
        <f t="shared" si="308"/>
        <v>42019</v>
      </c>
      <c r="B2103" s="73" t="s">
        <v>67</v>
      </c>
      <c r="C2103" s="73" t="s">
        <v>248</v>
      </c>
      <c r="D2103" s="73" t="s">
        <v>249</v>
      </c>
      <c r="E2103" s="73" t="s">
        <v>273</v>
      </c>
      <c r="F2103" s="73" t="s">
        <v>274</v>
      </c>
      <c r="G2103" s="73" t="s">
        <v>34</v>
      </c>
      <c r="H2103" t="s">
        <v>38</v>
      </c>
      <c r="I2103">
        <v>417</v>
      </c>
      <c r="J2103" s="43">
        <v>4104</v>
      </c>
      <c r="K2103" s="16">
        <v>0</v>
      </c>
      <c r="L2103" s="16">
        <f t="shared" si="300"/>
        <v>40.754716981132077</v>
      </c>
      <c r="M2103" s="16">
        <f t="shared" si="301"/>
        <v>1.0352432432432432</v>
      </c>
      <c r="N2103" s="44">
        <f t="shared" si="302"/>
        <v>0</v>
      </c>
      <c r="O2103" s="44">
        <f t="shared" si="303"/>
        <v>4104</v>
      </c>
      <c r="P2103" s="45">
        <f t="shared" si="309"/>
        <v>40.754716981132077</v>
      </c>
      <c r="Q2103" s="45">
        <f t="shared" si="304"/>
        <v>1.0352432432432432</v>
      </c>
      <c r="S2103" s="51">
        <f t="shared" si="310"/>
        <v>12.106030889254304</v>
      </c>
    </row>
    <row r="2104" spans="1:19" x14ac:dyDescent="0.25">
      <c r="A2104" s="72">
        <f t="shared" si="308"/>
        <v>42019</v>
      </c>
      <c r="B2104" s="73" t="s">
        <v>67</v>
      </c>
      <c r="C2104" s="73" t="s">
        <v>246</v>
      </c>
      <c r="D2104" s="73" t="s">
        <v>247</v>
      </c>
      <c r="E2104" s="73" t="s">
        <v>275</v>
      </c>
      <c r="F2104" s="73" t="s">
        <v>276</v>
      </c>
      <c r="G2104" s="73" t="s">
        <v>34</v>
      </c>
      <c r="H2104" t="s">
        <v>36</v>
      </c>
      <c r="I2104">
        <v>626</v>
      </c>
      <c r="J2104" s="43">
        <v>3308</v>
      </c>
      <c r="K2104" s="16">
        <v>0.31</v>
      </c>
      <c r="L2104" s="16">
        <f t="shared" si="300"/>
        <v>32.850049652432965</v>
      </c>
      <c r="M2104" s="16">
        <f t="shared" si="301"/>
        <v>0.83445045045045041</v>
      </c>
      <c r="N2104" s="44">
        <f t="shared" si="302"/>
        <v>194.06</v>
      </c>
      <c r="O2104" s="44">
        <f t="shared" si="303"/>
        <v>3502.06</v>
      </c>
      <c r="P2104" s="45">
        <f t="shared" si="309"/>
        <v>34.777159880834162</v>
      </c>
      <c r="Q2104" s="45">
        <f t="shared" si="304"/>
        <v>0.88340252252252249</v>
      </c>
      <c r="S2104" s="51">
        <f t="shared" si="310"/>
        <v>1.8899653777894265</v>
      </c>
    </row>
    <row r="2105" spans="1:19" x14ac:dyDescent="0.25">
      <c r="A2105" s="72">
        <f t="shared" si="308"/>
        <v>42019</v>
      </c>
      <c r="B2105" s="73" t="s">
        <v>67</v>
      </c>
      <c r="C2105" s="73" t="s">
        <v>246</v>
      </c>
      <c r="D2105" s="73" t="s">
        <v>247</v>
      </c>
      <c r="E2105" s="73" t="s">
        <v>263</v>
      </c>
      <c r="F2105" s="73" t="s">
        <v>264</v>
      </c>
      <c r="G2105" s="73" t="s">
        <v>34</v>
      </c>
      <c r="H2105" t="s">
        <v>36</v>
      </c>
      <c r="I2105">
        <v>1823</v>
      </c>
      <c r="J2105" s="43">
        <v>4852</v>
      </c>
      <c r="K2105" s="16">
        <v>0.31</v>
      </c>
      <c r="L2105" s="16">
        <f t="shared" si="300"/>
        <v>48.182720953326715</v>
      </c>
      <c r="M2105" s="16">
        <f t="shared" si="301"/>
        <v>1.223927927927928</v>
      </c>
      <c r="N2105" s="44">
        <f t="shared" si="302"/>
        <v>565.13</v>
      </c>
      <c r="O2105" s="44">
        <f t="shared" si="303"/>
        <v>5417.13</v>
      </c>
      <c r="P2105" s="45">
        <f t="shared" si="309"/>
        <v>53.794736842105266</v>
      </c>
      <c r="Q2105" s="45">
        <f t="shared" si="304"/>
        <v>1.3664832432432432</v>
      </c>
      <c r="S2105" s="51">
        <f t="shared" si="310"/>
        <v>-7.4477409213999586</v>
      </c>
    </row>
    <row r="2106" spans="1:19" x14ac:dyDescent="0.25">
      <c r="A2106" s="72">
        <f t="shared" si="308"/>
        <v>42019</v>
      </c>
      <c r="B2106" s="73" t="s">
        <v>18</v>
      </c>
      <c r="C2106" s="73" t="s">
        <v>250</v>
      </c>
      <c r="D2106" s="73" t="s">
        <v>251</v>
      </c>
      <c r="E2106" s="73" t="s">
        <v>265</v>
      </c>
      <c r="F2106" s="73" t="s">
        <v>266</v>
      </c>
      <c r="G2106" s="73" t="s">
        <v>34</v>
      </c>
      <c r="H2106" t="s">
        <v>39</v>
      </c>
      <c r="I2106">
        <v>1295</v>
      </c>
      <c r="J2106" s="43">
        <v>3864</v>
      </c>
      <c r="K2106" s="16">
        <v>0.25879999999999997</v>
      </c>
      <c r="L2106" s="16">
        <f t="shared" si="300"/>
        <v>38.371400198609727</v>
      </c>
      <c r="M2106" s="16">
        <f t="shared" si="301"/>
        <v>1.0443243243243243</v>
      </c>
      <c r="N2106" s="44">
        <f t="shared" si="302"/>
        <v>335.14599999999996</v>
      </c>
      <c r="O2106" s="44">
        <f t="shared" si="303"/>
        <v>4199.1459999999997</v>
      </c>
      <c r="P2106" s="45">
        <f t="shared" si="309"/>
        <v>41.699563058589867</v>
      </c>
      <c r="Q2106" s="45">
        <f t="shared" si="304"/>
        <v>1.1349043243243242</v>
      </c>
      <c r="S2106" s="51">
        <f t="shared" si="310"/>
        <v>4.685400023185049</v>
      </c>
    </row>
    <row r="2107" spans="1:19" x14ac:dyDescent="0.25">
      <c r="A2107" s="72">
        <f t="shared" si="308"/>
        <v>42019</v>
      </c>
      <c r="B2107" s="73" t="s">
        <v>18</v>
      </c>
      <c r="C2107" s="73" t="s">
        <v>244</v>
      </c>
      <c r="D2107" s="73" t="s">
        <v>245</v>
      </c>
      <c r="E2107" s="73" t="s">
        <v>277</v>
      </c>
      <c r="F2107" s="73" t="s">
        <v>278</v>
      </c>
      <c r="G2107" s="73" t="s">
        <v>34</v>
      </c>
      <c r="H2107" t="s">
        <v>38</v>
      </c>
      <c r="I2107">
        <v>615</v>
      </c>
      <c r="J2107" s="43">
        <v>4676</v>
      </c>
      <c r="K2107" s="16">
        <v>0</v>
      </c>
      <c r="L2107" s="16">
        <f t="shared" si="300"/>
        <v>46.434955312810324</v>
      </c>
      <c r="M2107" s="16">
        <f t="shared" si="301"/>
        <v>1.2637837837837838</v>
      </c>
      <c r="N2107" s="44">
        <f t="shared" si="302"/>
        <v>0</v>
      </c>
      <c r="O2107" s="44">
        <f t="shared" si="303"/>
        <v>4676</v>
      </c>
      <c r="P2107" s="45">
        <f t="shared" si="309"/>
        <v>46.434955312810324</v>
      </c>
      <c r="Q2107" s="45">
        <f t="shared" si="304"/>
        <v>1.2637837837837838</v>
      </c>
      <c r="S2107" s="51">
        <f t="shared" si="310"/>
        <v>17.786342225244955</v>
      </c>
    </row>
    <row r="2108" spans="1:19" x14ac:dyDescent="0.25">
      <c r="A2108" s="72">
        <f t="shared" si="308"/>
        <v>42019</v>
      </c>
      <c r="B2108" s="73" t="s">
        <v>18</v>
      </c>
      <c r="C2108" s="73" t="s">
        <v>248</v>
      </c>
      <c r="D2108" s="73" t="s">
        <v>249</v>
      </c>
      <c r="E2108" s="73" t="s">
        <v>268</v>
      </c>
      <c r="F2108" s="73" t="s">
        <v>269</v>
      </c>
      <c r="G2108" s="73" t="s">
        <v>34</v>
      </c>
      <c r="H2108" t="s">
        <v>38</v>
      </c>
      <c r="I2108">
        <v>872</v>
      </c>
      <c r="J2108" s="43">
        <v>5625</v>
      </c>
      <c r="K2108" s="16">
        <v>0</v>
      </c>
      <c r="L2108" s="16">
        <f t="shared" si="300"/>
        <v>55.858987090367428</v>
      </c>
      <c r="M2108" s="16">
        <f t="shared" si="301"/>
        <v>1.5202702702702702</v>
      </c>
      <c r="N2108" s="44">
        <f t="shared" si="302"/>
        <v>0</v>
      </c>
      <c r="O2108" s="44">
        <f t="shared" si="303"/>
        <v>5625</v>
      </c>
      <c r="P2108" s="45">
        <f t="shared" si="309"/>
        <v>55.858987090367428</v>
      </c>
      <c r="Q2108" s="45">
        <f t="shared" si="304"/>
        <v>1.5202702702702702</v>
      </c>
      <c r="S2108" s="51">
        <f t="shared" si="310"/>
        <v>9.0725055845122924</v>
      </c>
    </row>
    <row r="2109" spans="1:19" x14ac:dyDescent="0.25">
      <c r="A2109" s="72">
        <f t="shared" si="308"/>
        <v>42019</v>
      </c>
      <c r="B2109" s="73" t="s">
        <v>18</v>
      </c>
      <c r="C2109" s="73" t="s">
        <v>248</v>
      </c>
      <c r="D2109" s="73" t="s">
        <v>249</v>
      </c>
      <c r="E2109" s="73" t="s">
        <v>277</v>
      </c>
      <c r="F2109" s="73" t="s">
        <v>278</v>
      </c>
      <c r="G2109" s="73" t="s">
        <v>34</v>
      </c>
      <c r="H2109" t="s">
        <v>38</v>
      </c>
      <c r="I2109">
        <v>417</v>
      </c>
      <c r="J2109" s="43">
        <v>4368</v>
      </c>
      <c r="K2109" s="16">
        <v>0</v>
      </c>
      <c r="L2109" s="16">
        <f t="shared" si="300"/>
        <v>43.37636544190665</v>
      </c>
      <c r="M2109" s="16">
        <f t="shared" si="301"/>
        <v>1.1805405405405405</v>
      </c>
      <c r="N2109" s="44">
        <f t="shared" si="302"/>
        <v>0</v>
      </c>
      <c r="O2109" s="44">
        <f t="shared" si="303"/>
        <v>4368</v>
      </c>
      <c r="P2109" s="45">
        <f t="shared" si="309"/>
        <v>43.37636544190665</v>
      </c>
      <c r="Q2109" s="45">
        <f t="shared" si="304"/>
        <v>1.1805405405405405</v>
      </c>
      <c r="S2109" s="51">
        <f t="shared" si="310"/>
        <v>22.324844153443735</v>
      </c>
    </row>
    <row r="2110" spans="1:19" x14ac:dyDescent="0.25">
      <c r="A2110" s="72">
        <f t="shared" si="308"/>
        <v>42019</v>
      </c>
      <c r="B2110" s="73" t="s">
        <v>18</v>
      </c>
      <c r="C2110" s="73" t="s">
        <v>242</v>
      </c>
      <c r="D2110" s="73" t="s">
        <v>243</v>
      </c>
      <c r="E2110" s="73" t="s">
        <v>265</v>
      </c>
      <c r="F2110" s="73" t="s">
        <v>266</v>
      </c>
      <c r="G2110" s="73" t="s">
        <v>34</v>
      </c>
      <c r="H2110" t="s">
        <v>36</v>
      </c>
      <c r="I2110">
        <v>1006</v>
      </c>
      <c r="J2110" s="43">
        <v>3974</v>
      </c>
      <c r="K2110" s="16">
        <v>0.31</v>
      </c>
      <c r="L2110" s="16">
        <f t="shared" si="300"/>
        <v>39.46375372393247</v>
      </c>
      <c r="M2110" s="16">
        <f t="shared" si="301"/>
        <v>1.074054054054054</v>
      </c>
      <c r="N2110" s="44">
        <f t="shared" si="302"/>
        <v>311.86</v>
      </c>
      <c r="O2110" s="44">
        <f t="shared" si="303"/>
        <v>4285.8599999999997</v>
      </c>
      <c r="P2110" s="45">
        <f t="shared" si="309"/>
        <v>42.560675273088378</v>
      </c>
      <c r="Q2110" s="45">
        <f t="shared" si="304"/>
        <v>1.1583405405405405</v>
      </c>
      <c r="S2110" s="51">
        <f t="shared" si="310"/>
        <v>4.5306212043608518</v>
      </c>
    </row>
    <row r="2111" spans="1:19" x14ac:dyDescent="0.25">
      <c r="A2111" s="72">
        <f t="shared" si="308"/>
        <v>42019</v>
      </c>
      <c r="B2111" s="73" t="s">
        <v>0</v>
      </c>
      <c r="C2111" s="73" t="s">
        <v>252</v>
      </c>
      <c r="D2111" s="73" t="s">
        <v>117</v>
      </c>
      <c r="E2111" s="73" t="s">
        <v>279</v>
      </c>
      <c r="F2111" s="73" t="s">
        <v>280</v>
      </c>
      <c r="G2111" s="73" t="s">
        <v>35</v>
      </c>
      <c r="H2111" t="s">
        <v>37</v>
      </c>
      <c r="I2111">
        <v>880</v>
      </c>
      <c r="J2111" s="43">
        <v>3678</v>
      </c>
      <c r="K2111" s="16">
        <v>0.28999999999999998</v>
      </c>
      <c r="L2111" s="16">
        <f t="shared" si="300"/>
        <v>36.524329692154915</v>
      </c>
      <c r="M2111" s="16">
        <f t="shared" si="301"/>
        <v>0.994054054054054</v>
      </c>
      <c r="N2111" s="44">
        <f t="shared" si="302"/>
        <v>255.2</v>
      </c>
      <c r="O2111" s="44">
        <f t="shared" si="303"/>
        <v>3933.2</v>
      </c>
      <c r="P2111" s="45">
        <f t="shared" si="309"/>
        <v>39.058589870903674</v>
      </c>
      <c r="Q2111" s="45">
        <f t="shared" si="304"/>
        <v>1.063027027027027</v>
      </c>
      <c r="S2111" s="51">
        <f t="shared" si="310"/>
        <v>-1.1063059438801148</v>
      </c>
    </row>
    <row r="2112" spans="1:19" x14ac:dyDescent="0.25">
      <c r="A2112" s="72">
        <f t="shared" si="308"/>
        <v>42019</v>
      </c>
      <c r="B2112" s="73" t="s">
        <v>0</v>
      </c>
      <c r="C2112" s="73" t="s">
        <v>359</v>
      </c>
      <c r="D2112" s="73" t="s">
        <v>235</v>
      </c>
      <c r="E2112" s="73" t="s">
        <v>267</v>
      </c>
      <c r="F2112" s="73" t="s">
        <v>241</v>
      </c>
      <c r="G2112" s="73" t="s">
        <v>35</v>
      </c>
      <c r="H2112" t="s">
        <v>37</v>
      </c>
      <c r="I2112">
        <v>685</v>
      </c>
      <c r="J2112" s="43">
        <v>3471</v>
      </c>
      <c r="K2112" s="16">
        <v>0.28999999999999998</v>
      </c>
      <c r="L2112" s="16">
        <f t="shared" si="300"/>
        <v>34.468718967229393</v>
      </c>
      <c r="M2112" s="16">
        <f t="shared" si="301"/>
        <v>0.93810810810810807</v>
      </c>
      <c r="N2112" s="44">
        <f t="shared" si="302"/>
        <v>198.64999999999998</v>
      </c>
      <c r="O2112" s="44">
        <f t="shared" si="303"/>
        <v>3669.65</v>
      </c>
      <c r="P2112" s="45">
        <f t="shared" si="309"/>
        <v>36.441410129096326</v>
      </c>
      <c r="Q2112" s="45">
        <f t="shared" si="304"/>
        <v>0.99179729729729738</v>
      </c>
      <c r="S2112" s="51">
        <f t="shared" si="310"/>
        <v>-8.9620184077997429</v>
      </c>
    </row>
    <row r="2113" spans="1:19" x14ac:dyDescent="0.25">
      <c r="A2113" s="72">
        <f t="shared" si="308"/>
        <v>42019</v>
      </c>
      <c r="B2113" s="73" t="s">
        <v>0</v>
      </c>
      <c r="C2113" s="73" t="s">
        <v>253</v>
      </c>
      <c r="D2113" s="73" t="s">
        <v>243</v>
      </c>
      <c r="E2113" s="73" t="s">
        <v>281</v>
      </c>
      <c r="F2113" s="73" t="s">
        <v>282</v>
      </c>
      <c r="G2113" s="73" t="s">
        <v>35</v>
      </c>
      <c r="H2113" t="s">
        <v>38</v>
      </c>
      <c r="I2113">
        <v>812</v>
      </c>
      <c r="J2113" s="43">
        <v>4723</v>
      </c>
      <c r="K2113" s="16">
        <v>0</v>
      </c>
      <c r="L2113" s="16">
        <f t="shared" si="300"/>
        <v>46.901688182720953</v>
      </c>
      <c r="M2113" s="16">
        <f t="shared" si="301"/>
        <v>1.2764864864864864</v>
      </c>
      <c r="N2113" s="44">
        <f t="shared" si="302"/>
        <v>0</v>
      </c>
      <c r="O2113" s="44">
        <f t="shared" si="303"/>
        <v>4723</v>
      </c>
      <c r="P2113" s="45">
        <f t="shared" si="309"/>
        <v>46.901688182720953</v>
      </c>
      <c r="Q2113" s="45">
        <f t="shared" si="304"/>
        <v>1.2764864864864864</v>
      </c>
      <c r="S2113" s="51">
        <f t="shared" si="310"/>
        <v>9.2396935830064244</v>
      </c>
    </row>
    <row r="2114" spans="1:19" x14ac:dyDescent="0.25">
      <c r="A2114" s="72">
        <f t="shared" si="308"/>
        <v>42019</v>
      </c>
      <c r="B2114" s="73" t="s">
        <v>0</v>
      </c>
      <c r="C2114" s="73" t="s">
        <v>236</v>
      </c>
      <c r="D2114" s="73" t="s">
        <v>237</v>
      </c>
      <c r="E2114" s="73" t="s">
        <v>279</v>
      </c>
      <c r="F2114" s="73" t="s">
        <v>280</v>
      </c>
      <c r="G2114" s="73" t="s">
        <v>35</v>
      </c>
      <c r="H2114" t="s">
        <v>37</v>
      </c>
      <c r="I2114">
        <v>1520</v>
      </c>
      <c r="J2114" s="43">
        <v>5159</v>
      </c>
      <c r="K2114" s="16">
        <v>0.28999999999999998</v>
      </c>
      <c r="L2114" s="16">
        <f t="shared" ref="L2114:L2177" si="311">J2114/100.7</f>
        <v>51.231380337636544</v>
      </c>
      <c r="M2114" s="16">
        <f t="shared" ref="M2114:M2177" si="312">IF(B2114="corn",J2114/(111*2000/56),J2114/(111*2000/60))</f>
        <v>1.3943243243243244</v>
      </c>
      <c r="N2114" s="44">
        <f t="shared" ref="N2114:N2177" si="313">I2114*K2114</f>
        <v>440.79999999999995</v>
      </c>
      <c r="O2114" s="44">
        <f t="shared" ref="O2114:O2177" si="314">J2114+N2114</f>
        <v>5599.8</v>
      </c>
      <c r="P2114" s="45">
        <f t="shared" si="309"/>
        <v>55.608738828202583</v>
      </c>
      <c r="Q2114" s="45">
        <f t="shared" ref="Q2114:Q2177" si="315">IF(B2114="corn",O2114/(111*2000/56),O2114/(111*2000/60))</f>
        <v>1.5134594594594595</v>
      </c>
      <c r="S2114" s="51">
        <f t="shared" si="310"/>
        <v>-1.3390182881708346</v>
      </c>
    </row>
    <row r="2115" spans="1:19" x14ac:dyDescent="0.25">
      <c r="A2115" s="72">
        <f t="shared" si="308"/>
        <v>42019</v>
      </c>
      <c r="B2115" s="73" t="s">
        <v>0</v>
      </c>
      <c r="C2115" s="73" t="s">
        <v>236</v>
      </c>
      <c r="D2115" s="73" t="s">
        <v>237</v>
      </c>
      <c r="E2115" s="73" t="s">
        <v>267</v>
      </c>
      <c r="F2115" s="73" t="s">
        <v>241</v>
      </c>
      <c r="G2115" s="73" t="s">
        <v>35</v>
      </c>
      <c r="H2115" t="s">
        <v>37</v>
      </c>
      <c r="I2115">
        <v>1583</v>
      </c>
      <c r="J2115" s="43">
        <v>6084</v>
      </c>
      <c r="K2115" s="16">
        <v>0.28999999999999998</v>
      </c>
      <c r="L2115" s="16">
        <f t="shared" si="311"/>
        <v>60.417080436941411</v>
      </c>
      <c r="M2115" s="16">
        <f t="shared" si="312"/>
        <v>1.6443243243243244</v>
      </c>
      <c r="N2115" s="44">
        <f t="shared" si="313"/>
        <v>459.07</v>
      </c>
      <c r="O2115" s="44">
        <f t="shared" si="314"/>
        <v>6543.07</v>
      </c>
      <c r="P2115" s="45">
        <f t="shared" si="309"/>
        <v>64.97586891757696</v>
      </c>
      <c r="Q2115" s="45">
        <f t="shared" si="315"/>
        <v>1.7683972972972972</v>
      </c>
      <c r="S2115" s="51">
        <f t="shared" si="310"/>
        <v>-1.1952185218854217</v>
      </c>
    </row>
    <row r="2116" spans="1:19" x14ac:dyDescent="0.25">
      <c r="A2116" s="72">
        <f t="shared" si="308"/>
        <v>42019</v>
      </c>
      <c r="B2116" s="73" t="s">
        <v>0</v>
      </c>
      <c r="C2116" s="73" t="s">
        <v>358</v>
      </c>
      <c r="D2116" s="73" t="s">
        <v>235</v>
      </c>
      <c r="E2116" s="73" t="s">
        <v>279</v>
      </c>
      <c r="F2116" s="73" t="s">
        <v>280</v>
      </c>
      <c r="G2116" s="73" t="s">
        <v>35</v>
      </c>
      <c r="H2116" t="s">
        <v>36</v>
      </c>
      <c r="I2116">
        <v>1599</v>
      </c>
      <c r="J2116" s="43">
        <v>5260</v>
      </c>
      <c r="K2116" s="16">
        <v>0.31</v>
      </c>
      <c r="L2116" s="16">
        <f t="shared" si="311"/>
        <v>52.234359483614696</v>
      </c>
      <c r="M2116" s="16">
        <f t="shared" si="312"/>
        <v>1.4216216216216215</v>
      </c>
      <c r="N2116" s="44">
        <f t="shared" si="313"/>
        <v>495.69</v>
      </c>
      <c r="O2116" s="44">
        <f t="shared" si="314"/>
        <v>5755.69</v>
      </c>
      <c r="P2116" s="45">
        <f t="shared" si="309"/>
        <v>57.15680238331678</v>
      </c>
      <c r="Q2116" s="45">
        <f t="shared" si="315"/>
        <v>1.5555918918918918</v>
      </c>
      <c r="S2116" s="51">
        <f t="shared" si="310"/>
        <v>2.7315645275003853</v>
      </c>
    </row>
    <row r="2117" spans="1:19" x14ac:dyDescent="0.25">
      <c r="A2117" s="72">
        <f t="shared" si="308"/>
        <v>42019</v>
      </c>
      <c r="B2117" s="73" t="s">
        <v>67</v>
      </c>
      <c r="C2117" s="73" t="s">
        <v>250</v>
      </c>
      <c r="D2117" s="73" t="s">
        <v>251</v>
      </c>
      <c r="E2117" s="73" t="s">
        <v>279</v>
      </c>
      <c r="F2117" s="73" t="s">
        <v>280</v>
      </c>
      <c r="G2117" s="73" t="s">
        <v>35</v>
      </c>
      <c r="H2117" t="s">
        <v>37</v>
      </c>
      <c r="I2117">
        <v>1851</v>
      </c>
      <c r="J2117" s="43">
        <v>5000</v>
      </c>
      <c r="K2117" s="16">
        <v>0.28999999999999998</v>
      </c>
      <c r="L2117" s="16">
        <f t="shared" si="311"/>
        <v>49.652432969215489</v>
      </c>
      <c r="M2117" s="16">
        <f t="shared" si="312"/>
        <v>1.2612612612612613</v>
      </c>
      <c r="N2117" s="44">
        <f t="shared" si="313"/>
        <v>536.79</v>
      </c>
      <c r="O2117" s="44">
        <f t="shared" si="314"/>
        <v>5536.79</v>
      </c>
      <c r="P2117" s="45">
        <f t="shared" si="309"/>
        <v>54.983018867924528</v>
      </c>
      <c r="Q2117" s="45">
        <f t="shared" si="315"/>
        <v>1.3966677477477478</v>
      </c>
      <c r="S2117" s="51">
        <f t="shared" si="310"/>
        <v>-1.6440648459677409</v>
      </c>
    </row>
    <row r="2118" spans="1:19" x14ac:dyDescent="0.25">
      <c r="A2118" s="72">
        <f t="shared" si="308"/>
        <v>42019</v>
      </c>
      <c r="B2118" s="73" t="s">
        <v>67</v>
      </c>
      <c r="C2118" s="73" t="s">
        <v>238</v>
      </c>
      <c r="D2118" s="73" t="s">
        <v>239</v>
      </c>
      <c r="E2118" s="73" t="s">
        <v>283</v>
      </c>
      <c r="F2118" s="73" t="s">
        <v>284</v>
      </c>
      <c r="G2118" s="73" t="s">
        <v>35</v>
      </c>
      <c r="H2118" t="s">
        <v>37</v>
      </c>
      <c r="I2118">
        <v>1695</v>
      </c>
      <c r="J2118" s="43">
        <v>4960</v>
      </c>
      <c r="K2118" s="16">
        <v>0.28999999999999998</v>
      </c>
      <c r="L2118" s="16">
        <f t="shared" si="311"/>
        <v>49.255213505461768</v>
      </c>
      <c r="M2118" s="16">
        <f t="shared" si="312"/>
        <v>1.2511711711711713</v>
      </c>
      <c r="N2118" s="44">
        <f t="shared" si="313"/>
        <v>491.54999999999995</v>
      </c>
      <c r="O2118" s="44">
        <f t="shared" si="314"/>
        <v>5451.55</v>
      </c>
      <c r="P2118" s="45">
        <f t="shared" si="309"/>
        <v>54.13654419066534</v>
      </c>
      <c r="Q2118" s="45">
        <f t="shared" si="315"/>
        <v>1.3751657657657659</v>
      </c>
      <c r="S2118" s="51">
        <f t="shared" si="310"/>
        <v>-1.5308057728085522</v>
      </c>
    </row>
    <row r="2119" spans="1:19" x14ac:dyDescent="0.25">
      <c r="A2119" s="72">
        <f t="shared" si="308"/>
        <v>42019</v>
      </c>
      <c r="B2119" s="73" t="s">
        <v>67</v>
      </c>
      <c r="C2119" s="73" t="s">
        <v>242</v>
      </c>
      <c r="D2119" s="73" t="s">
        <v>243</v>
      </c>
      <c r="E2119" s="73" t="s">
        <v>265</v>
      </c>
      <c r="F2119" s="73" t="s">
        <v>266</v>
      </c>
      <c r="G2119" s="73" t="s">
        <v>35</v>
      </c>
      <c r="H2119" t="s">
        <v>36</v>
      </c>
      <c r="I2119">
        <v>1006</v>
      </c>
      <c r="J2119" s="43">
        <v>3147</v>
      </c>
      <c r="K2119" s="16">
        <v>0.31</v>
      </c>
      <c r="L2119" s="16">
        <f t="shared" si="311"/>
        <v>31.251241310824231</v>
      </c>
      <c r="M2119" s="16">
        <f t="shared" si="312"/>
        <v>0.7938378378378379</v>
      </c>
      <c r="N2119" s="44">
        <f t="shared" si="313"/>
        <v>311.86</v>
      </c>
      <c r="O2119" s="44">
        <f t="shared" si="314"/>
        <v>3458.86</v>
      </c>
      <c r="P2119" s="45">
        <f t="shared" si="309"/>
        <v>34.348162859980143</v>
      </c>
      <c r="Q2119" s="45">
        <f t="shared" si="315"/>
        <v>0.87250522522522522</v>
      </c>
      <c r="S2119" s="51">
        <f t="shared" si="310"/>
        <v>2.8473729594719277</v>
      </c>
    </row>
    <row r="2120" spans="1:19" x14ac:dyDescent="0.25">
      <c r="A2120" s="72">
        <f t="shared" si="308"/>
        <v>42019</v>
      </c>
      <c r="B2120" s="73" t="s">
        <v>67</v>
      </c>
      <c r="C2120" s="73" t="s">
        <v>254</v>
      </c>
      <c r="D2120" s="73" t="s">
        <v>255</v>
      </c>
      <c r="E2120" s="73" t="s">
        <v>267</v>
      </c>
      <c r="F2120" s="73" t="s">
        <v>241</v>
      </c>
      <c r="G2120" s="73" t="s">
        <v>35</v>
      </c>
      <c r="H2120" t="s">
        <v>37</v>
      </c>
      <c r="I2120">
        <v>988</v>
      </c>
      <c r="J2120" s="43">
        <v>3510</v>
      </c>
      <c r="K2120" s="16">
        <v>0.28999999999999998</v>
      </c>
      <c r="L2120" s="16">
        <f t="shared" si="311"/>
        <v>34.856007944389276</v>
      </c>
      <c r="M2120" s="16">
        <f t="shared" si="312"/>
        <v>0.88540540540540547</v>
      </c>
      <c r="N2120" s="44">
        <f t="shared" si="313"/>
        <v>286.52</v>
      </c>
      <c r="O2120" s="44">
        <f t="shared" si="314"/>
        <v>3796.52</v>
      </c>
      <c r="P2120" s="45">
        <f t="shared" si="309"/>
        <v>37.7012909632572</v>
      </c>
      <c r="Q2120" s="45">
        <f t="shared" si="315"/>
        <v>0.95768072072072075</v>
      </c>
      <c r="S2120" s="51">
        <f t="shared" si="310"/>
        <v>-1.28447809626826</v>
      </c>
    </row>
    <row r="2121" spans="1:19" x14ac:dyDescent="0.25">
      <c r="A2121" s="72">
        <f t="shared" si="308"/>
        <v>42019</v>
      </c>
      <c r="B2121" s="73" t="s">
        <v>67</v>
      </c>
      <c r="C2121" s="73" t="s">
        <v>246</v>
      </c>
      <c r="D2121" s="73" t="s">
        <v>247</v>
      </c>
      <c r="E2121" s="73" t="s">
        <v>240</v>
      </c>
      <c r="F2121" s="73" t="s">
        <v>241</v>
      </c>
      <c r="G2121" s="73" t="s">
        <v>35</v>
      </c>
      <c r="H2121" t="s">
        <v>36</v>
      </c>
      <c r="I2121">
        <v>787</v>
      </c>
      <c r="J2121" s="43">
        <v>3690</v>
      </c>
      <c r="K2121" s="16">
        <v>0.31</v>
      </c>
      <c r="L2121" s="16">
        <f t="shared" si="311"/>
        <v>36.643495531281033</v>
      </c>
      <c r="M2121" s="16">
        <f t="shared" si="312"/>
        <v>0.93081081081081085</v>
      </c>
      <c r="N2121" s="44">
        <f t="shared" si="313"/>
        <v>243.97</v>
      </c>
      <c r="O2121" s="44">
        <f t="shared" si="314"/>
        <v>3933.97</v>
      </c>
      <c r="P2121" s="45">
        <f t="shared" si="309"/>
        <v>39.066236345580933</v>
      </c>
      <c r="Q2121" s="45">
        <f t="shared" si="315"/>
        <v>0.99235279279279276</v>
      </c>
      <c r="S2121" s="51">
        <f t="shared" si="310"/>
        <v>1.7726267316871214</v>
      </c>
    </row>
    <row r="2122" spans="1:19" x14ac:dyDescent="0.25">
      <c r="A2122" s="72">
        <f t="shared" si="308"/>
        <v>42019</v>
      </c>
      <c r="B2122" s="73" t="s">
        <v>67</v>
      </c>
      <c r="C2122" s="73" t="s">
        <v>250</v>
      </c>
      <c r="D2122" s="73" t="s">
        <v>251</v>
      </c>
      <c r="E2122" s="73" t="s">
        <v>283</v>
      </c>
      <c r="F2122" s="73" t="s">
        <v>284</v>
      </c>
      <c r="G2122" s="73" t="s">
        <v>35</v>
      </c>
      <c r="H2122" t="s">
        <v>37</v>
      </c>
      <c r="I2122">
        <v>1836</v>
      </c>
      <c r="J2122" s="43">
        <v>5000</v>
      </c>
      <c r="K2122" s="16">
        <v>0.28999999999999998</v>
      </c>
      <c r="L2122" s="16">
        <f t="shared" si="311"/>
        <v>49.652432969215489</v>
      </c>
      <c r="M2122" s="16">
        <f t="shared" si="312"/>
        <v>1.2612612612612613</v>
      </c>
      <c r="N2122" s="44">
        <f t="shared" si="313"/>
        <v>532.43999999999994</v>
      </c>
      <c r="O2122" s="44">
        <f t="shared" si="314"/>
        <v>5532.44</v>
      </c>
      <c r="P2122" s="45">
        <f t="shared" si="309"/>
        <v>54.939821251241305</v>
      </c>
      <c r="Q2122" s="45">
        <f t="shared" si="315"/>
        <v>1.3955704504504505</v>
      </c>
      <c r="S2122" s="51">
        <f t="shared" si="310"/>
        <v>-1.6322205311295468</v>
      </c>
    </row>
    <row r="2123" spans="1:19" x14ac:dyDescent="0.25">
      <c r="A2123" s="72">
        <f t="shared" si="308"/>
        <v>42019</v>
      </c>
      <c r="B2123" s="73" t="s">
        <v>67</v>
      </c>
      <c r="C2123" s="73" t="s">
        <v>256</v>
      </c>
      <c r="D2123" s="73" t="s">
        <v>247</v>
      </c>
      <c r="E2123" s="73" t="s">
        <v>285</v>
      </c>
      <c r="F2123" s="73" t="s">
        <v>264</v>
      </c>
      <c r="G2123" s="73" t="s">
        <v>35</v>
      </c>
      <c r="H2123" t="s">
        <v>37</v>
      </c>
      <c r="I2123">
        <v>1899</v>
      </c>
      <c r="J2123" s="43">
        <v>4400</v>
      </c>
      <c r="K2123" s="16">
        <v>0.28999999999999998</v>
      </c>
      <c r="L2123" s="16">
        <f t="shared" si="311"/>
        <v>43.694141012909633</v>
      </c>
      <c r="M2123" s="16">
        <f t="shared" si="312"/>
        <v>1.1099099099099099</v>
      </c>
      <c r="N2123" s="44">
        <f t="shared" si="313"/>
        <v>550.70999999999992</v>
      </c>
      <c r="O2123" s="44">
        <f t="shared" si="314"/>
        <v>4950.71</v>
      </c>
      <c r="P2123" s="45">
        <f t="shared" si="309"/>
        <v>49.162959285004966</v>
      </c>
      <c r="Q2123" s="45">
        <f t="shared" si="315"/>
        <v>1.2488277477477479</v>
      </c>
      <c r="S2123" s="51">
        <f t="shared" si="310"/>
        <v>-1.8818152630181162</v>
      </c>
    </row>
    <row r="2124" spans="1:19" x14ac:dyDescent="0.25">
      <c r="A2124" s="72">
        <f t="shared" si="308"/>
        <v>42019</v>
      </c>
      <c r="B2124" s="73" t="s">
        <v>18</v>
      </c>
      <c r="C2124" s="73" t="s">
        <v>238</v>
      </c>
      <c r="D2124" s="73" t="s">
        <v>239</v>
      </c>
      <c r="E2124" s="73" t="s">
        <v>283</v>
      </c>
      <c r="F2124" s="73" t="s">
        <v>284</v>
      </c>
      <c r="G2124" s="73" t="s">
        <v>35</v>
      </c>
      <c r="H2124" t="s">
        <v>37</v>
      </c>
      <c r="I2124">
        <v>1695</v>
      </c>
      <c r="J2124" s="43">
        <v>5520</v>
      </c>
      <c r="K2124" s="16">
        <v>0.28999999999999998</v>
      </c>
      <c r="L2124" s="16">
        <f t="shared" si="311"/>
        <v>54.816285998013903</v>
      </c>
      <c r="M2124" s="16">
        <f t="shared" si="312"/>
        <v>1.491891891891892</v>
      </c>
      <c r="N2124" s="44">
        <f t="shared" si="313"/>
        <v>491.54999999999995</v>
      </c>
      <c r="O2124" s="44">
        <f t="shared" si="314"/>
        <v>6011.55</v>
      </c>
      <c r="P2124" s="45">
        <f t="shared" si="309"/>
        <v>59.697616683217475</v>
      </c>
      <c r="Q2124" s="45">
        <f t="shared" si="315"/>
        <v>1.6247432432432434</v>
      </c>
      <c r="S2124" s="51">
        <f t="shared" si="310"/>
        <v>-1.3901874907730871</v>
      </c>
    </row>
    <row r="2125" spans="1:19" x14ac:dyDescent="0.25">
      <c r="A2125" s="72">
        <f t="shared" si="308"/>
        <v>42019</v>
      </c>
      <c r="B2125" s="73" t="s">
        <v>18</v>
      </c>
      <c r="C2125" s="73" t="s">
        <v>250</v>
      </c>
      <c r="D2125" s="73" t="s">
        <v>251</v>
      </c>
      <c r="E2125" s="73" t="s">
        <v>279</v>
      </c>
      <c r="F2125" s="73" t="s">
        <v>280</v>
      </c>
      <c r="G2125" s="73" t="s">
        <v>35</v>
      </c>
      <c r="H2125" t="s">
        <v>37</v>
      </c>
      <c r="I2125">
        <v>1851</v>
      </c>
      <c r="J2125" s="43">
        <v>5530</v>
      </c>
      <c r="K2125" s="16">
        <v>0.28999999999999998</v>
      </c>
      <c r="L2125" s="16">
        <f t="shared" si="311"/>
        <v>54.915590863952332</v>
      </c>
      <c r="M2125" s="16">
        <f t="shared" si="312"/>
        <v>1.4945945945945946</v>
      </c>
      <c r="N2125" s="44">
        <f t="shared" si="313"/>
        <v>536.79</v>
      </c>
      <c r="O2125" s="44">
        <f t="shared" si="314"/>
        <v>6066.79</v>
      </c>
      <c r="P2125" s="45">
        <f t="shared" si="309"/>
        <v>60.246176762661371</v>
      </c>
      <c r="Q2125" s="45">
        <f t="shared" si="315"/>
        <v>1.6396729729729729</v>
      </c>
      <c r="S2125" s="51">
        <f t="shared" si="310"/>
        <v>-1.5025960573697872</v>
      </c>
    </row>
    <row r="2126" spans="1:19" x14ac:dyDescent="0.25">
      <c r="A2126" s="72">
        <f t="shared" si="308"/>
        <v>42019</v>
      </c>
      <c r="B2126" s="73" t="s">
        <v>18</v>
      </c>
      <c r="C2126" s="73" t="s">
        <v>257</v>
      </c>
      <c r="D2126" s="73" t="s">
        <v>237</v>
      </c>
      <c r="E2126" s="73" t="s">
        <v>283</v>
      </c>
      <c r="F2126" s="73" t="s">
        <v>284</v>
      </c>
      <c r="G2126" s="73" t="s">
        <v>35</v>
      </c>
      <c r="H2126" t="s">
        <v>37</v>
      </c>
      <c r="I2126">
        <v>1507</v>
      </c>
      <c r="J2126" s="43">
        <v>5430</v>
      </c>
      <c r="K2126" s="16">
        <v>0.28999999999999998</v>
      </c>
      <c r="L2126" s="16">
        <f t="shared" si="311"/>
        <v>53.922542204568025</v>
      </c>
      <c r="M2126" s="16">
        <f t="shared" si="312"/>
        <v>1.4675675675675677</v>
      </c>
      <c r="N2126" s="44">
        <f t="shared" si="313"/>
        <v>437.03</v>
      </c>
      <c r="O2126" s="44">
        <f t="shared" si="314"/>
        <v>5867.03</v>
      </c>
      <c r="P2126" s="45">
        <f t="shared" si="309"/>
        <v>58.26246276067527</v>
      </c>
      <c r="Q2126" s="45">
        <f t="shared" si="315"/>
        <v>1.5856837837837836</v>
      </c>
      <c r="S2126" s="51">
        <f t="shared" si="310"/>
        <v>-1.2680104604552489</v>
      </c>
    </row>
    <row r="2127" spans="1:19" x14ac:dyDescent="0.25">
      <c r="A2127" s="72">
        <f t="shared" si="308"/>
        <v>42019</v>
      </c>
      <c r="B2127" s="73" t="s">
        <v>18</v>
      </c>
      <c r="C2127" s="73" t="s">
        <v>256</v>
      </c>
      <c r="D2127" s="73" t="s">
        <v>247</v>
      </c>
      <c r="E2127" s="73" t="s">
        <v>265</v>
      </c>
      <c r="F2127" s="73" t="s">
        <v>266</v>
      </c>
      <c r="G2127" s="73" t="s">
        <v>35</v>
      </c>
      <c r="H2127" t="s">
        <v>36</v>
      </c>
      <c r="I2127">
        <v>1160</v>
      </c>
      <c r="J2127" s="43">
        <v>4425</v>
      </c>
      <c r="K2127" s="16">
        <v>0.31</v>
      </c>
      <c r="L2127" s="16">
        <f t="shared" si="311"/>
        <v>43.942403177755708</v>
      </c>
      <c r="M2127" s="16">
        <f t="shared" si="312"/>
        <v>1.1959459459459461</v>
      </c>
      <c r="N2127" s="44">
        <f t="shared" si="313"/>
        <v>359.6</v>
      </c>
      <c r="O2127" s="44">
        <f t="shared" si="314"/>
        <v>4784.6000000000004</v>
      </c>
      <c r="P2127" s="45">
        <f t="shared" si="309"/>
        <v>47.513406156901688</v>
      </c>
      <c r="Q2127" s="45">
        <f t="shared" si="315"/>
        <v>1.2931351351351352</v>
      </c>
      <c r="S2127" s="51">
        <f t="shared" si="310"/>
        <v>4.4444444444444509</v>
      </c>
    </row>
    <row r="2128" spans="1:19" x14ac:dyDescent="0.25">
      <c r="A2128" s="72">
        <f t="shared" si="308"/>
        <v>42019</v>
      </c>
      <c r="B2128" s="73" t="s">
        <v>18</v>
      </c>
      <c r="C2128" s="73" t="s">
        <v>244</v>
      </c>
      <c r="D2128" s="73" t="s">
        <v>245</v>
      </c>
      <c r="E2128" s="73" t="s">
        <v>277</v>
      </c>
      <c r="F2128" s="73" t="s">
        <v>278</v>
      </c>
      <c r="G2128" s="73" t="s">
        <v>35</v>
      </c>
      <c r="H2128" t="s">
        <v>38</v>
      </c>
      <c r="I2128">
        <v>615</v>
      </c>
      <c r="J2128" s="43">
        <v>3851</v>
      </c>
      <c r="K2128" s="16">
        <v>0</v>
      </c>
      <c r="L2128" s="16">
        <f t="shared" si="311"/>
        <v>38.242303872889771</v>
      </c>
      <c r="M2128" s="16">
        <f t="shared" si="312"/>
        <v>1.0408108108108107</v>
      </c>
      <c r="N2128" s="44">
        <f t="shared" si="313"/>
        <v>0</v>
      </c>
      <c r="O2128" s="44">
        <f t="shared" si="314"/>
        <v>3851</v>
      </c>
      <c r="P2128" s="45">
        <f t="shared" si="309"/>
        <v>38.242303872889771</v>
      </c>
      <c r="Q2128" s="45">
        <f t="shared" si="315"/>
        <v>1.0408108108108107</v>
      </c>
      <c r="S2128" s="51">
        <f t="shared" si="310"/>
        <v>22.452224236064744</v>
      </c>
    </row>
    <row r="2129" spans="1:20" x14ac:dyDescent="0.25">
      <c r="A2129" s="74">
        <f t="shared" si="308"/>
        <v>42019</v>
      </c>
      <c r="B2129" s="75" t="s">
        <v>18</v>
      </c>
      <c r="C2129" s="75" t="s">
        <v>258</v>
      </c>
      <c r="D2129" s="75" t="s">
        <v>255</v>
      </c>
      <c r="E2129" s="75" t="s">
        <v>279</v>
      </c>
      <c r="F2129" s="75" t="s">
        <v>280</v>
      </c>
      <c r="G2129" s="75" t="s">
        <v>35</v>
      </c>
      <c r="H2129" s="76" t="s">
        <v>36</v>
      </c>
      <c r="I2129" s="76">
        <v>1637</v>
      </c>
      <c r="J2129" s="46">
        <v>5360</v>
      </c>
      <c r="K2129" s="78">
        <v>0.31</v>
      </c>
      <c r="L2129" s="78">
        <f t="shared" si="311"/>
        <v>53.227408142999003</v>
      </c>
      <c r="M2129" s="78">
        <f t="shared" si="312"/>
        <v>1.4486486486486487</v>
      </c>
      <c r="N2129" s="47">
        <f t="shared" si="313"/>
        <v>507.46999999999997</v>
      </c>
      <c r="O2129" s="47">
        <f t="shared" si="314"/>
        <v>5867.47</v>
      </c>
      <c r="P2129" s="48">
        <f t="shared" si="309"/>
        <v>58.266832174776567</v>
      </c>
      <c r="Q2129" s="48">
        <f t="shared" si="315"/>
        <v>1.5858027027027028</v>
      </c>
      <c r="R2129" s="76"/>
      <c r="S2129" s="53">
        <f t="shared" si="310"/>
        <v>3.2469052164808776</v>
      </c>
      <c r="T2129" s="76"/>
    </row>
    <row r="2130" spans="1:20" x14ac:dyDescent="0.25">
      <c r="A2130" s="72">
        <f t="shared" si="308"/>
        <v>42050</v>
      </c>
      <c r="B2130" s="73" t="s">
        <v>0</v>
      </c>
      <c r="C2130" s="73" t="s">
        <v>359</v>
      </c>
      <c r="D2130" s="73" t="s">
        <v>235</v>
      </c>
      <c r="E2130" s="73" t="s">
        <v>260</v>
      </c>
      <c r="F2130" s="73" t="s">
        <v>261</v>
      </c>
      <c r="G2130" s="73" t="s">
        <v>34</v>
      </c>
      <c r="H2130" t="s">
        <v>36</v>
      </c>
      <c r="I2130">
        <v>506</v>
      </c>
      <c r="J2130" s="43">
        <v>3387</v>
      </c>
      <c r="K2130" s="16">
        <v>0.27</v>
      </c>
      <c r="L2130" s="16">
        <f t="shared" si="311"/>
        <v>33.63455809334657</v>
      </c>
      <c r="M2130" s="16">
        <f t="shared" si="312"/>
        <v>0.91540540540540538</v>
      </c>
      <c r="N2130" s="44">
        <f t="shared" si="313"/>
        <v>136.62</v>
      </c>
      <c r="O2130" s="44">
        <f t="shared" si="314"/>
        <v>3523.62</v>
      </c>
      <c r="P2130" s="45">
        <f t="shared" ref="P2130:P2167" si="316">O2130/100.7</f>
        <v>34.991261171797419</v>
      </c>
      <c r="Q2130" s="45">
        <f t="shared" si="315"/>
        <v>0.95232972972972973</v>
      </c>
      <c r="R2130" s="17"/>
      <c r="S2130" s="51">
        <f t="shared" ref="S2130:S2167" si="317">((O2130/O1674)-1)*100</f>
        <v>4.4605058757959837</v>
      </c>
    </row>
    <row r="2131" spans="1:20" x14ac:dyDescent="0.25">
      <c r="A2131" s="72">
        <f t="shared" si="308"/>
        <v>42050</v>
      </c>
      <c r="B2131" s="73" t="s">
        <v>0</v>
      </c>
      <c r="C2131" s="73" t="s">
        <v>236</v>
      </c>
      <c r="D2131" s="73" t="s">
        <v>237</v>
      </c>
      <c r="E2131" s="73" t="s">
        <v>262</v>
      </c>
      <c r="F2131" s="73" t="s">
        <v>251</v>
      </c>
      <c r="G2131" s="73" t="s">
        <v>34</v>
      </c>
      <c r="H2131" t="s">
        <v>37</v>
      </c>
      <c r="I2131">
        <v>298</v>
      </c>
      <c r="J2131" s="43">
        <v>3596</v>
      </c>
      <c r="K2131" s="16">
        <v>0</v>
      </c>
      <c r="L2131" s="16">
        <f t="shared" si="311"/>
        <v>35.710029791459782</v>
      </c>
      <c r="M2131" s="16">
        <f t="shared" si="312"/>
        <v>0.97189189189189185</v>
      </c>
      <c r="N2131" s="44">
        <f t="shared" si="313"/>
        <v>0</v>
      </c>
      <c r="O2131" s="44">
        <f t="shared" si="314"/>
        <v>3596</v>
      </c>
      <c r="P2131" s="45">
        <f t="shared" si="316"/>
        <v>35.710029791459782</v>
      </c>
      <c r="Q2131" s="45">
        <f t="shared" si="315"/>
        <v>0.97189189189189185</v>
      </c>
      <c r="R2131" s="17"/>
      <c r="S2131" s="51">
        <f t="shared" si="317"/>
        <v>-2.8186903764559679</v>
      </c>
    </row>
    <row r="2132" spans="1:20" x14ac:dyDescent="0.25">
      <c r="A2132" s="72">
        <f t="shared" si="308"/>
        <v>42050</v>
      </c>
      <c r="B2132" s="73" t="s">
        <v>0</v>
      </c>
      <c r="C2132" s="73" t="s">
        <v>359</v>
      </c>
      <c r="D2132" s="73" t="s">
        <v>235</v>
      </c>
      <c r="E2132" s="73" t="s">
        <v>263</v>
      </c>
      <c r="F2132" s="73" t="s">
        <v>264</v>
      </c>
      <c r="G2132" s="73" t="s">
        <v>34</v>
      </c>
      <c r="H2132" t="s">
        <v>37</v>
      </c>
      <c r="I2132">
        <v>1530</v>
      </c>
      <c r="J2132" s="43">
        <v>6244</v>
      </c>
      <c r="K2132" s="16">
        <v>0</v>
      </c>
      <c r="L2132" s="16">
        <f t="shared" si="311"/>
        <v>62.005958291956304</v>
      </c>
      <c r="M2132" s="16">
        <f t="shared" si="312"/>
        <v>1.6875675675675677</v>
      </c>
      <c r="N2132" s="44">
        <f t="shared" si="313"/>
        <v>0</v>
      </c>
      <c r="O2132" s="44">
        <f t="shared" si="314"/>
        <v>6244</v>
      </c>
      <c r="P2132" s="45">
        <f t="shared" si="316"/>
        <v>62.005958291956304</v>
      </c>
      <c r="Q2132" s="45">
        <f t="shared" si="315"/>
        <v>1.6875675675675677</v>
      </c>
      <c r="S2132" s="51">
        <f t="shared" si="317"/>
        <v>-7.8988125967991767</v>
      </c>
    </row>
    <row r="2133" spans="1:20" x14ac:dyDescent="0.25">
      <c r="A2133" s="72">
        <f t="shared" si="308"/>
        <v>42050</v>
      </c>
      <c r="B2133" s="73" t="s">
        <v>0</v>
      </c>
      <c r="C2133" s="73" t="s">
        <v>359</v>
      </c>
      <c r="D2133" s="73" t="s">
        <v>235</v>
      </c>
      <c r="E2133" s="73" t="s">
        <v>265</v>
      </c>
      <c r="F2133" s="73" t="s">
        <v>266</v>
      </c>
      <c r="G2133" s="73" t="s">
        <v>34</v>
      </c>
      <c r="H2133" t="s">
        <v>36</v>
      </c>
      <c r="I2133">
        <v>890</v>
      </c>
      <c r="J2133" s="43">
        <v>4026</v>
      </c>
      <c r="K2133" s="16">
        <v>0.27</v>
      </c>
      <c r="L2133" s="16">
        <f t="shared" si="311"/>
        <v>39.98013902681231</v>
      </c>
      <c r="M2133" s="16">
        <f t="shared" si="312"/>
        <v>1.0881081081081081</v>
      </c>
      <c r="N2133" s="44">
        <f t="shared" si="313"/>
        <v>240.3</v>
      </c>
      <c r="O2133" s="44">
        <f t="shared" si="314"/>
        <v>4266.3</v>
      </c>
      <c r="P2133" s="45">
        <f t="shared" si="316"/>
        <v>42.366434955312812</v>
      </c>
      <c r="Q2133" s="45">
        <f t="shared" si="315"/>
        <v>1.1530540540540541</v>
      </c>
      <c r="S2133" s="51">
        <f t="shared" si="317"/>
        <v>3.3402771049316993</v>
      </c>
    </row>
    <row r="2134" spans="1:20" x14ac:dyDescent="0.25">
      <c r="A2134" s="72">
        <f t="shared" si="308"/>
        <v>42050</v>
      </c>
      <c r="B2134" s="73" t="s">
        <v>0</v>
      </c>
      <c r="C2134" s="73" t="s">
        <v>238</v>
      </c>
      <c r="D2134" s="73" t="s">
        <v>239</v>
      </c>
      <c r="E2134" s="73" t="s">
        <v>267</v>
      </c>
      <c r="F2134" s="73" t="s">
        <v>241</v>
      </c>
      <c r="G2134" s="73" t="s">
        <v>34</v>
      </c>
      <c r="H2134" t="s">
        <v>37</v>
      </c>
      <c r="I2134">
        <v>1256</v>
      </c>
      <c r="J2134" s="43">
        <v>5824</v>
      </c>
      <c r="K2134" s="16">
        <v>0</v>
      </c>
      <c r="L2134" s="16">
        <f t="shared" si="311"/>
        <v>57.835153922542204</v>
      </c>
      <c r="M2134" s="16">
        <f t="shared" si="312"/>
        <v>1.574054054054054</v>
      </c>
      <c r="N2134" s="44">
        <f t="shared" si="313"/>
        <v>0</v>
      </c>
      <c r="O2134" s="44">
        <f t="shared" si="314"/>
        <v>5824</v>
      </c>
      <c r="P2134" s="45">
        <f t="shared" si="316"/>
        <v>57.835153922542204</v>
      </c>
      <c r="Q2134" s="45">
        <f t="shared" si="315"/>
        <v>1.574054054054054</v>
      </c>
      <c r="S2134" s="51">
        <f t="shared" si="317"/>
        <v>-7.0183281180152051</v>
      </c>
    </row>
    <row r="2135" spans="1:20" x14ac:dyDescent="0.25">
      <c r="A2135" s="72">
        <f t="shared" si="308"/>
        <v>42050</v>
      </c>
      <c r="B2135" s="73" t="s">
        <v>0</v>
      </c>
      <c r="C2135" s="73" t="s">
        <v>358</v>
      </c>
      <c r="D2135" s="73" t="s">
        <v>235</v>
      </c>
      <c r="E2135" s="73" t="s">
        <v>267</v>
      </c>
      <c r="F2135" s="73" t="s">
        <v>241</v>
      </c>
      <c r="G2135" s="73" t="s">
        <v>34</v>
      </c>
      <c r="H2135" t="s">
        <v>36</v>
      </c>
      <c r="I2135">
        <v>975</v>
      </c>
      <c r="J2135" s="43">
        <v>4293</v>
      </c>
      <c r="K2135" s="16">
        <v>0.27</v>
      </c>
      <c r="L2135" s="16">
        <f t="shared" si="311"/>
        <v>42.631578947368418</v>
      </c>
      <c r="M2135" s="16">
        <f t="shared" si="312"/>
        <v>1.1602702702702703</v>
      </c>
      <c r="N2135" s="44">
        <f t="shared" si="313"/>
        <v>263.25</v>
      </c>
      <c r="O2135" s="44">
        <f t="shared" si="314"/>
        <v>4556.25</v>
      </c>
      <c r="P2135" s="45">
        <f t="shared" si="316"/>
        <v>45.245779543197614</v>
      </c>
      <c r="Q2135" s="45">
        <f t="shared" si="315"/>
        <v>1.2314189189189189</v>
      </c>
      <c r="S2135" s="51">
        <f t="shared" si="317"/>
        <v>2.9195843686469436</v>
      </c>
    </row>
    <row r="2136" spans="1:20" x14ac:dyDescent="0.25">
      <c r="A2136" s="72">
        <f t="shared" si="308"/>
        <v>42050</v>
      </c>
      <c r="B2136" s="73" t="s">
        <v>0</v>
      </c>
      <c r="C2136" s="73" t="s">
        <v>240</v>
      </c>
      <c r="D2136" s="73" t="s">
        <v>241</v>
      </c>
      <c r="E2136" s="73" t="s">
        <v>263</v>
      </c>
      <c r="F2136" s="73" t="s">
        <v>264</v>
      </c>
      <c r="G2136" s="73" t="s">
        <v>34</v>
      </c>
      <c r="H2136" t="s">
        <v>36</v>
      </c>
      <c r="I2136">
        <v>1357</v>
      </c>
      <c r="J2136" s="43">
        <v>4492</v>
      </c>
      <c r="K2136" s="16">
        <v>0.27</v>
      </c>
      <c r="L2136" s="16">
        <f t="shared" si="311"/>
        <v>44.607745779543194</v>
      </c>
      <c r="M2136" s="16">
        <f t="shared" si="312"/>
        <v>1.2140540540540541</v>
      </c>
      <c r="N2136" s="44">
        <f t="shared" si="313"/>
        <v>366.39000000000004</v>
      </c>
      <c r="O2136" s="44">
        <f t="shared" si="314"/>
        <v>4858.3900000000003</v>
      </c>
      <c r="P2136" s="45">
        <f t="shared" si="316"/>
        <v>48.246176762661371</v>
      </c>
      <c r="Q2136" s="45">
        <f t="shared" si="315"/>
        <v>1.3130783783783784</v>
      </c>
      <c r="S2136" s="51">
        <f t="shared" si="317"/>
        <v>1.9915944511621708</v>
      </c>
    </row>
    <row r="2137" spans="1:20" x14ac:dyDescent="0.25">
      <c r="A2137" s="72">
        <f t="shared" si="308"/>
        <v>42050</v>
      </c>
      <c r="B2137" s="73" t="s">
        <v>67</v>
      </c>
      <c r="C2137" s="73" t="s">
        <v>242</v>
      </c>
      <c r="D2137" s="73" t="s">
        <v>243</v>
      </c>
      <c r="E2137" s="73" t="s">
        <v>265</v>
      </c>
      <c r="F2137" s="73" t="s">
        <v>266</v>
      </c>
      <c r="G2137" s="73" t="s">
        <v>34</v>
      </c>
      <c r="H2137" t="s">
        <v>36</v>
      </c>
      <c r="I2137">
        <v>1006</v>
      </c>
      <c r="J2137" s="43">
        <v>3328</v>
      </c>
      <c r="K2137" s="16">
        <v>0.27</v>
      </c>
      <c r="L2137" s="16">
        <f t="shared" si="311"/>
        <v>33.048659384309829</v>
      </c>
      <c r="M2137" s="16">
        <f t="shared" si="312"/>
        <v>0.83949549549549551</v>
      </c>
      <c r="N2137" s="44">
        <f t="shared" si="313"/>
        <v>271.62</v>
      </c>
      <c r="O2137" s="44">
        <f t="shared" si="314"/>
        <v>3599.62</v>
      </c>
      <c r="P2137" s="45">
        <f t="shared" si="316"/>
        <v>35.745978152929489</v>
      </c>
      <c r="Q2137" s="45">
        <f t="shared" si="315"/>
        <v>0.90801225225225224</v>
      </c>
      <c r="S2137" s="51">
        <f t="shared" si="317"/>
        <v>1.2790645328291328</v>
      </c>
    </row>
    <row r="2138" spans="1:20" x14ac:dyDescent="0.25">
      <c r="A2138" s="72">
        <f t="shared" si="308"/>
        <v>42050</v>
      </c>
      <c r="B2138" s="73" t="s">
        <v>67</v>
      </c>
      <c r="C2138" s="73" t="s">
        <v>244</v>
      </c>
      <c r="D2138" s="73" t="s">
        <v>245</v>
      </c>
      <c r="E2138" s="73" t="s">
        <v>268</v>
      </c>
      <c r="F2138" s="73" t="s">
        <v>269</v>
      </c>
      <c r="G2138" s="73" t="s">
        <v>34</v>
      </c>
      <c r="H2138" t="s">
        <v>38</v>
      </c>
      <c r="I2138">
        <v>866</v>
      </c>
      <c r="J2138" s="43">
        <v>5555</v>
      </c>
      <c r="K2138" s="16">
        <v>0</v>
      </c>
      <c r="L2138" s="16">
        <f t="shared" si="311"/>
        <v>55.163853028798407</v>
      </c>
      <c r="M2138" s="16">
        <f t="shared" si="312"/>
        <v>1.4012612612612614</v>
      </c>
      <c r="N2138" s="44">
        <f t="shared" si="313"/>
        <v>0</v>
      </c>
      <c r="O2138" s="44">
        <f t="shared" si="314"/>
        <v>5555</v>
      </c>
      <c r="P2138" s="45">
        <f t="shared" si="316"/>
        <v>55.163853028798407</v>
      </c>
      <c r="Q2138" s="45">
        <f t="shared" si="315"/>
        <v>1.4012612612612614</v>
      </c>
      <c r="S2138" s="51">
        <f t="shared" si="317"/>
        <v>8.8857003967320445</v>
      </c>
    </row>
    <row r="2139" spans="1:20" x14ac:dyDescent="0.25">
      <c r="A2139" s="72">
        <f t="shared" si="308"/>
        <v>42050</v>
      </c>
      <c r="B2139" s="73" t="s">
        <v>67</v>
      </c>
      <c r="C2139" s="73" t="s">
        <v>246</v>
      </c>
      <c r="D2139" s="73" t="s">
        <v>247</v>
      </c>
      <c r="E2139" s="73" t="s">
        <v>270</v>
      </c>
      <c r="F2139" s="73" t="s">
        <v>247</v>
      </c>
      <c r="G2139" s="73" t="s">
        <v>34</v>
      </c>
      <c r="H2139" t="s">
        <v>36</v>
      </c>
      <c r="I2139">
        <v>213</v>
      </c>
      <c r="J2139" s="43">
        <v>2168</v>
      </c>
      <c r="K2139" s="16">
        <v>0.27</v>
      </c>
      <c r="L2139" s="16">
        <f t="shared" si="311"/>
        <v>21.529294935451837</v>
      </c>
      <c r="M2139" s="16">
        <f t="shared" si="312"/>
        <v>0.54688288288288289</v>
      </c>
      <c r="N2139" s="44">
        <f t="shared" si="313"/>
        <v>57.510000000000005</v>
      </c>
      <c r="O2139" s="44">
        <f t="shared" si="314"/>
        <v>2225.5100000000002</v>
      </c>
      <c r="P2139" s="45">
        <f t="shared" si="316"/>
        <v>22.100397219463755</v>
      </c>
      <c r="Q2139" s="45">
        <f t="shared" si="315"/>
        <v>0.56138990990991</v>
      </c>
      <c r="S2139" s="51">
        <f t="shared" si="317"/>
        <v>3.2872630738671305</v>
      </c>
    </row>
    <row r="2140" spans="1:20" x14ac:dyDescent="0.25">
      <c r="A2140" s="72">
        <f t="shared" si="308"/>
        <v>42050</v>
      </c>
      <c r="B2140" s="73" t="s">
        <v>67</v>
      </c>
      <c r="C2140" s="73" t="s">
        <v>248</v>
      </c>
      <c r="D2140" s="73" t="s">
        <v>249</v>
      </c>
      <c r="E2140" s="73" t="s">
        <v>271</v>
      </c>
      <c r="F2140" s="73" t="s">
        <v>272</v>
      </c>
      <c r="G2140" s="73" t="s">
        <v>34</v>
      </c>
      <c r="H2140" t="s">
        <v>38</v>
      </c>
      <c r="I2140">
        <v>650</v>
      </c>
      <c r="J2140" s="43">
        <v>4761</v>
      </c>
      <c r="K2140" s="16">
        <v>0</v>
      </c>
      <c r="L2140" s="16">
        <f t="shared" si="311"/>
        <v>47.279046673286992</v>
      </c>
      <c r="M2140" s="16">
        <f t="shared" si="312"/>
        <v>1.200972972972973</v>
      </c>
      <c r="N2140" s="44">
        <f t="shared" si="313"/>
        <v>0</v>
      </c>
      <c r="O2140" s="44">
        <f t="shared" si="314"/>
        <v>4761</v>
      </c>
      <c r="P2140" s="45">
        <f t="shared" si="316"/>
        <v>47.279046673286992</v>
      </c>
      <c r="Q2140" s="45">
        <f t="shared" si="315"/>
        <v>1.200972972972973</v>
      </c>
      <c r="S2140" s="51">
        <f t="shared" si="317"/>
        <v>8.8726274868511368</v>
      </c>
    </row>
    <row r="2141" spans="1:20" x14ac:dyDescent="0.25">
      <c r="A2141" s="72">
        <f t="shared" si="308"/>
        <v>42050</v>
      </c>
      <c r="B2141" s="73" t="s">
        <v>67</v>
      </c>
      <c r="C2141" s="73" t="s">
        <v>248</v>
      </c>
      <c r="D2141" s="73" t="s">
        <v>249</v>
      </c>
      <c r="E2141" s="73" t="s">
        <v>273</v>
      </c>
      <c r="F2141" s="73" t="s">
        <v>274</v>
      </c>
      <c r="G2141" s="73" t="s">
        <v>34</v>
      </c>
      <c r="H2141" t="s">
        <v>38</v>
      </c>
      <c r="I2141">
        <v>417</v>
      </c>
      <c r="J2141" s="43">
        <v>4104</v>
      </c>
      <c r="K2141" s="16">
        <v>0</v>
      </c>
      <c r="L2141" s="16">
        <f t="shared" si="311"/>
        <v>40.754716981132077</v>
      </c>
      <c r="M2141" s="16">
        <f t="shared" si="312"/>
        <v>1.0352432432432432</v>
      </c>
      <c r="N2141" s="44">
        <f t="shared" si="313"/>
        <v>0</v>
      </c>
      <c r="O2141" s="44">
        <f t="shared" si="314"/>
        <v>4104</v>
      </c>
      <c r="P2141" s="45">
        <f t="shared" si="316"/>
        <v>40.754716981132077</v>
      </c>
      <c r="Q2141" s="45">
        <f t="shared" si="315"/>
        <v>1.0352432432432432</v>
      </c>
      <c r="S2141" s="51">
        <f t="shared" si="317"/>
        <v>11.851213901819492</v>
      </c>
    </row>
    <row r="2142" spans="1:20" x14ac:dyDescent="0.25">
      <c r="A2142" s="72">
        <f t="shared" si="308"/>
        <v>42050</v>
      </c>
      <c r="B2142" s="73" t="s">
        <v>67</v>
      </c>
      <c r="C2142" s="73" t="s">
        <v>246</v>
      </c>
      <c r="D2142" s="73" t="s">
        <v>247</v>
      </c>
      <c r="E2142" s="73" t="s">
        <v>275</v>
      </c>
      <c r="F2142" s="73" t="s">
        <v>276</v>
      </c>
      <c r="G2142" s="73" t="s">
        <v>34</v>
      </c>
      <c r="H2142" t="s">
        <v>36</v>
      </c>
      <c r="I2142">
        <v>626</v>
      </c>
      <c r="J2142" s="43">
        <v>3308</v>
      </c>
      <c r="K2142" s="16">
        <v>0.27</v>
      </c>
      <c r="L2142" s="16">
        <f t="shared" si="311"/>
        <v>32.850049652432965</v>
      </c>
      <c r="M2142" s="16">
        <f t="shared" si="312"/>
        <v>0.83445045045045041</v>
      </c>
      <c r="N2142" s="44">
        <f t="shared" si="313"/>
        <v>169.02</v>
      </c>
      <c r="O2142" s="44">
        <f t="shared" si="314"/>
        <v>3477.02</v>
      </c>
      <c r="P2142" s="45">
        <f t="shared" si="316"/>
        <v>34.52850049652433</v>
      </c>
      <c r="Q2142" s="45">
        <f t="shared" si="315"/>
        <v>0.87708612612612613</v>
      </c>
      <c r="S2142" s="51">
        <f t="shared" si="317"/>
        <v>0.9775335718600342</v>
      </c>
    </row>
    <row r="2143" spans="1:20" x14ac:dyDescent="0.25">
      <c r="A2143" s="72">
        <f t="shared" si="308"/>
        <v>42050</v>
      </c>
      <c r="B2143" s="73" t="s">
        <v>67</v>
      </c>
      <c r="C2143" s="73" t="s">
        <v>246</v>
      </c>
      <c r="D2143" s="73" t="s">
        <v>247</v>
      </c>
      <c r="E2143" s="73" t="s">
        <v>263</v>
      </c>
      <c r="F2143" s="73" t="s">
        <v>264</v>
      </c>
      <c r="G2143" s="73" t="s">
        <v>34</v>
      </c>
      <c r="H2143" t="s">
        <v>36</v>
      </c>
      <c r="I2143">
        <v>1823</v>
      </c>
      <c r="J2143" s="43">
        <v>4852</v>
      </c>
      <c r="K2143" s="16">
        <v>0.27</v>
      </c>
      <c r="L2143" s="16">
        <f t="shared" si="311"/>
        <v>48.182720953326715</v>
      </c>
      <c r="M2143" s="16">
        <f t="shared" si="312"/>
        <v>1.223927927927928</v>
      </c>
      <c r="N2143" s="44">
        <f t="shared" si="313"/>
        <v>492.21000000000004</v>
      </c>
      <c r="O2143" s="44">
        <f t="shared" si="314"/>
        <v>5344.21</v>
      </c>
      <c r="P2143" s="45">
        <f t="shared" si="316"/>
        <v>53.070605759682223</v>
      </c>
      <c r="Q2143" s="45">
        <f t="shared" si="315"/>
        <v>1.348089009009009</v>
      </c>
      <c r="S2143" s="51">
        <f t="shared" si="317"/>
        <v>-8.9770884713384458</v>
      </c>
    </row>
    <row r="2144" spans="1:20" x14ac:dyDescent="0.25">
      <c r="A2144" s="72">
        <f t="shared" si="308"/>
        <v>42050</v>
      </c>
      <c r="B2144" s="73" t="s">
        <v>18</v>
      </c>
      <c r="C2144" s="73" t="s">
        <v>250</v>
      </c>
      <c r="D2144" s="73" t="s">
        <v>251</v>
      </c>
      <c r="E2144" s="73" t="s">
        <v>265</v>
      </c>
      <c r="F2144" s="73" t="s">
        <v>266</v>
      </c>
      <c r="G2144" s="73" t="s">
        <v>34</v>
      </c>
      <c r="H2144" t="s">
        <v>39</v>
      </c>
      <c r="I2144">
        <v>1295</v>
      </c>
      <c r="J2144" s="43">
        <v>3849</v>
      </c>
      <c r="K2144" s="16">
        <v>0.2185</v>
      </c>
      <c r="L2144" s="16">
        <f t="shared" si="311"/>
        <v>38.222442899702081</v>
      </c>
      <c r="M2144" s="16">
        <f t="shared" si="312"/>
        <v>1.0402702702702702</v>
      </c>
      <c r="N2144" s="44">
        <f t="shared" si="313"/>
        <v>282.95749999999998</v>
      </c>
      <c r="O2144" s="44">
        <f t="shared" si="314"/>
        <v>4131.9575000000004</v>
      </c>
      <c r="P2144" s="45">
        <f t="shared" si="316"/>
        <v>41.032348560079448</v>
      </c>
      <c r="Q2144" s="45">
        <f t="shared" si="315"/>
        <v>1.1167452702702705</v>
      </c>
      <c r="S2144" s="51">
        <f t="shared" si="317"/>
        <v>2.8178527669036724</v>
      </c>
    </row>
    <row r="2145" spans="1:19" x14ac:dyDescent="0.25">
      <c r="A2145" s="72">
        <f t="shared" si="308"/>
        <v>42050</v>
      </c>
      <c r="B2145" s="73" t="s">
        <v>18</v>
      </c>
      <c r="C2145" s="73" t="s">
        <v>244</v>
      </c>
      <c r="D2145" s="73" t="s">
        <v>245</v>
      </c>
      <c r="E2145" s="73" t="s">
        <v>277</v>
      </c>
      <c r="F2145" s="73" t="s">
        <v>278</v>
      </c>
      <c r="G2145" s="73" t="s">
        <v>34</v>
      </c>
      <c r="H2145" t="s">
        <v>38</v>
      </c>
      <c r="I2145">
        <v>615</v>
      </c>
      <c r="J2145" s="43">
        <v>4676</v>
      </c>
      <c r="K2145" s="16">
        <v>0</v>
      </c>
      <c r="L2145" s="16">
        <f t="shared" si="311"/>
        <v>46.434955312810324</v>
      </c>
      <c r="M2145" s="16">
        <f t="shared" si="312"/>
        <v>1.2637837837837838</v>
      </c>
      <c r="N2145" s="44">
        <f t="shared" si="313"/>
        <v>0</v>
      </c>
      <c r="O2145" s="44">
        <f t="shared" si="314"/>
        <v>4676</v>
      </c>
      <c r="P2145" s="45">
        <f t="shared" si="316"/>
        <v>46.434955312810324</v>
      </c>
      <c r="Q2145" s="45">
        <f t="shared" si="315"/>
        <v>1.2637837837837838</v>
      </c>
      <c r="S2145" s="51">
        <f t="shared" si="317"/>
        <v>17.422530259655478</v>
      </c>
    </row>
    <row r="2146" spans="1:19" x14ac:dyDescent="0.25">
      <c r="A2146" s="72">
        <f t="shared" si="308"/>
        <v>42050</v>
      </c>
      <c r="B2146" s="73" t="s">
        <v>18</v>
      </c>
      <c r="C2146" s="73" t="s">
        <v>248</v>
      </c>
      <c r="D2146" s="73" t="s">
        <v>249</v>
      </c>
      <c r="E2146" s="73" t="s">
        <v>268</v>
      </c>
      <c r="F2146" s="73" t="s">
        <v>269</v>
      </c>
      <c r="G2146" s="73" t="s">
        <v>34</v>
      </c>
      <c r="H2146" t="s">
        <v>38</v>
      </c>
      <c r="I2146">
        <v>872</v>
      </c>
      <c r="J2146" s="43">
        <v>5625</v>
      </c>
      <c r="K2146" s="16">
        <v>0</v>
      </c>
      <c r="L2146" s="16">
        <f t="shared" si="311"/>
        <v>55.858987090367428</v>
      </c>
      <c r="M2146" s="16">
        <f t="shared" si="312"/>
        <v>1.5202702702702702</v>
      </c>
      <c r="N2146" s="44">
        <f t="shared" si="313"/>
        <v>0</v>
      </c>
      <c r="O2146" s="44">
        <f t="shared" si="314"/>
        <v>5625</v>
      </c>
      <c r="P2146" s="45">
        <f t="shared" si="316"/>
        <v>55.858987090367428</v>
      </c>
      <c r="Q2146" s="45">
        <f t="shared" si="315"/>
        <v>1.5202702702702702</v>
      </c>
      <c r="S2146" s="51">
        <f t="shared" si="317"/>
        <v>8.7048947156859633</v>
      </c>
    </row>
    <row r="2147" spans="1:19" x14ac:dyDescent="0.25">
      <c r="A2147" s="72">
        <f t="shared" si="308"/>
        <v>42050</v>
      </c>
      <c r="B2147" s="73" t="s">
        <v>18</v>
      </c>
      <c r="C2147" s="73" t="s">
        <v>248</v>
      </c>
      <c r="D2147" s="73" t="s">
        <v>249</v>
      </c>
      <c r="E2147" s="73" t="s">
        <v>277</v>
      </c>
      <c r="F2147" s="73" t="s">
        <v>278</v>
      </c>
      <c r="G2147" s="73" t="s">
        <v>34</v>
      </c>
      <c r="H2147" t="s">
        <v>38</v>
      </c>
      <c r="I2147">
        <v>417</v>
      </c>
      <c r="J2147" s="43">
        <v>4368</v>
      </c>
      <c r="K2147" s="16">
        <v>0</v>
      </c>
      <c r="L2147" s="16">
        <f t="shared" si="311"/>
        <v>43.37636544190665</v>
      </c>
      <c r="M2147" s="16">
        <f t="shared" si="312"/>
        <v>1.1805405405405405</v>
      </c>
      <c r="N2147" s="44">
        <f t="shared" si="313"/>
        <v>0</v>
      </c>
      <c r="O2147" s="44">
        <f t="shared" si="314"/>
        <v>4368</v>
      </c>
      <c r="P2147" s="45">
        <f t="shared" si="316"/>
        <v>43.37636544190665</v>
      </c>
      <c r="Q2147" s="45">
        <f t="shared" si="315"/>
        <v>1.1805405405405405</v>
      </c>
      <c r="S2147" s="51">
        <f t="shared" si="317"/>
        <v>22.03980822315852</v>
      </c>
    </row>
    <row r="2148" spans="1:19" x14ac:dyDescent="0.25">
      <c r="A2148" s="72">
        <f t="shared" si="308"/>
        <v>42050</v>
      </c>
      <c r="B2148" s="73" t="s">
        <v>18</v>
      </c>
      <c r="C2148" s="73" t="s">
        <v>242</v>
      </c>
      <c r="D2148" s="73" t="s">
        <v>243</v>
      </c>
      <c r="E2148" s="73" t="s">
        <v>265</v>
      </c>
      <c r="F2148" s="73" t="s">
        <v>266</v>
      </c>
      <c r="G2148" s="73" t="s">
        <v>34</v>
      </c>
      <c r="H2148" t="s">
        <v>36</v>
      </c>
      <c r="I2148">
        <v>1006</v>
      </c>
      <c r="J2148" s="43">
        <v>3974</v>
      </c>
      <c r="K2148" s="16">
        <v>0.27</v>
      </c>
      <c r="L2148" s="16">
        <f t="shared" si="311"/>
        <v>39.46375372393247</v>
      </c>
      <c r="M2148" s="16">
        <f t="shared" si="312"/>
        <v>1.074054054054054</v>
      </c>
      <c r="N2148" s="44">
        <f t="shared" si="313"/>
        <v>271.62</v>
      </c>
      <c r="O2148" s="44">
        <f t="shared" si="314"/>
        <v>4245.62</v>
      </c>
      <c r="P2148" s="45">
        <f t="shared" si="316"/>
        <v>42.16107249255213</v>
      </c>
      <c r="Q2148" s="45">
        <f t="shared" si="315"/>
        <v>1.1474648648648649</v>
      </c>
      <c r="S2148" s="51">
        <f t="shared" si="317"/>
        <v>3.2957354458220678</v>
      </c>
    </row>
    <row r="2149" spans="1:19" x14ac:dyDescent="0.25">
      <c r="A2149" s="72">
        <f t="shared" si="308"/>
        <v>42050</v>
      </c>
      <c r="B2149" s="73" t="s">
        <v>0</v>
      </c>
      <c r="C2149" s="73" t="s">
        <v>252</v>
      </c>
      <c r="D2149" s="73" t="s">
        <v>117</v>
      </c>
      <c r="E2149" s="73" t="s">
        <v>279</v>
      </c>
      <c r="F2149" s="73" t="s">
        <v>280</v>
      </c>
      <c r="G2149" s="73" t="s">
        <v>35</v>
      </c>
      <c r="H2149" t="s">
        <v>37</v>
      </c>
      <c r="I2149">
        <v>880</v>
      </c>
      <c r="J2149" s="43">
        <v>3678</v>
      </c>
      <c r="K2149" s="16">
        <v>0</v>
      </c>
      <c r="L2149" s="16">
        <f t="shared" si="311"/>
        <v>36.524329692154915</v>
      </c>
      <c r="M2149" s="16">
        <f t="shared" si="312"/>
        <v>0.994054054054054</v>
      </c>
      <c r="N2149" s="44">
        <f t="shared" si="313"/>
        <v>0</v>
      </c>
      <c r="O2149" s="44">
        <f t="shared" si="314"/>
        <v>3678</v>
      </c>
      <c r="P2149" s="45">
        <f t="shared" si="316"/>
        <v>36.524329692154915</v>
      </c>
      <c r="Q2149" s="45">
        <f t="shared" si="315"/>
        <v>0.994054054054054</v>
      </c>
      <c r="S2149" s="51">
        <f t="shared" si="317"/>
        <v>-7.7270446562970445</v>
      </c>
    </row>
    <row r="2150" spans="1:19" x14ac:dyDescent="0.25">
      <c r="A2150" s="72">
        <f t="shared" si="308"/>
        <v>42050</v>
      </c>
      <c r="B2150" s="73" t="s">
        <v>0</v>
      </c>
      <c r="C2150" s="73" t="s">
        <v>359</v>
      </c>
      <c r="D2150" s="73" t="s">
        <v>235</v>
      </c>
      <c r="E2150" s="73" t="s">
        <v>267</v>
      </c>
      <c r="F2150" s="73" t="s">
        <v>241</v>
      </c>
      <c r="G2150" s="73" t="s">
        <v>35</v>
      </c>
      <c r="H2150" t="s">
        <v>37</v>
      </c>
      <c r="I2150">
        <v>685</v>
      </c>
      <c r="J2150" s="43">
        <v>3471</v>
      </c>
      <c r="K2150" s="16">
        <v>0</v>
      </c>
      <c r="L2150" s="16">
        <f t="shared" si="311"/>
        <v>34.468718967229393</v>
      </c>
      <c r="M2150" s="16">
        <f t="shared" si="312"/>
        <v>0.93810810810810807</v>
      </c>
      <c r="N2150" s="44">
        <f t="shared" si="313"/>
        <v>0</v>
      </c>
      <c r="O2150" s="44">
        <f t="shared" si="314"/>
        <v>3471</v>
      </c>
      <c r="P2150" s="45">
        <f t="shared" si="316"/>
        <v>34.468718967229393</v>
      </c>
      <c r="Q2150" s="45">
        <f t="shared" si="315"/>
        <v>0.93810810810810807</v>
      </c>
      <c r="S2150" s="51">
        <f t="shared" si="317"/>
        <v>-14.036282583121784</v>
      </c>
    </row>
    <row r="2151" spans="1:19" x14ac:dyDescent="0.25">
      <c r="A2151" s="72">
        <f t="shared" si="308"/>
        <v>42050</v>
      </c>
      <c r="B2151" s="73" t="s">
        <v>0</v>
      </c>
      <c r="C2151" s="73" t="s">
        <v>253</v>
      </c>
      <c r="D2151" s="73" t="s">
        <v>243</v>
      </c>
      <c r="E2151" s="73" t="s">
        <v>281</v>
      </c>
      <c r="F2151" s="73" t="s">
        <v>282</v>
      </c>
      <c r="G2151" s="73" t="s">
        <v>35</v>
      </c>
      <c r="H2151" t="s">
        <v>38</v>
      </c>
      <c r="I2151">
        <v>812</v>
      </c>
      <c r="J2151" s="43">
        <v>4723</v>
      </c>
      <c r="K2151" s="16">
        <v>0</v>
      </c>
      <c r="L2151" s="16">
        <f t="shared" si="311"/>
        <v>46.901688182720953</v>
      </c>
      <c r="M2151" s="16">
        <f t="shared" si="312"/>
        <v>1.2764864864864864</v>
      </c>
      <c r="N2151" s="44">
        <f t="shared" si="313"/>
        <v>0</v>
      </c>
      <c r="O2151" s="44">
        <f t="shared" si="314"/>
        <v>4723</v>
      </c>
      <c r="P2151" s="45">
        <f t="shared" si="316"/>
        <v>46.901688182720953</v>
      </c>
      <c r="Q2151" s="45">
        <f t="shared" si="315"/>
        <v>1.2764864864864864</v>
      </c>
      <c r="S2151" s="51">
        <f t="shared" si="317"/>
        <v>8.8309030914151876</v>
      </c>
    </row>
    <row r="2152" spans="1:19" x14ac:dyDescent="0.25">
      <c r="A2152" s="72">
        <f t="shared" si="308"/>
        <v>42050</v>
      </c>
      <c r="B2152" s="73" t="s">
        <v>0</v>
      </c>
      <c r="C2152" s="73" t="s">
        <v>236</v>
      </c>
      <c r="D2152" s="73" t="s">
        <v>237</v>
      </c>
      <c r="E2152" s="73" t="s">
        <v>279</v>
      </c>
      <c r="F2152" s="73" t="s">
        <v>280</v>
      </c>
      <c r="G2152" s="73" t="s">
        <v>35</v>
      </c>
      <c r="H2152" t="s">
        <v>37</v>
      </c>
      <c r="I2152">
        <v>1520</v>
      </c>
      <c r="J2152" s="43">
        <v>5159</v>
      </c>
      <c r="K2152" s="16">
        <v>0</v>
      </c>
      <c r="L2152" s="16">
        <f t="shared" si="311"/>
        <v>51.231380337636544</v>
      </c>
      <c r="M2152" s="16">
        <f t="shared" si="312"/>
        <v>1.3943243243243244</v>
      </c>
      <c r="N2152" s="44">
        <f t="shared" si="313"/>
        <v>0</v>
      </c>
      <c r="O2152" s="44">
        <f t="shared" si="314"/>
        <v>5159</v>
      </c>
      <c r="P2152" s="45">
        <f t="shared" si="316"/>
        <v>51.231380337636544</v>
      </c>
      <c r="Q2152" s="45">
        <f t="shared" si="315"/>
        <v>1.3943243243243244</v>
      </c>
      <c r="S2152" s="51">
        <f t="shared" si="317"/>
        <v>-9.3480934809348053</v>
      </c>
    </row>
    <row r="2153" spans="1:19" x14ac:dyDescent="0.25">
      <c r="A2153" s="72">
        <f t="shared" ref="A2153:A2216" si="318">IF(B2153&lt;&gt;"", DATE(2010, ROUNDUP((ROW(A2153)-1)*(1/38), 0)+5, 15), "")</f>
        <v>42050</v>
      </c>
      <c r="B2153" s="73" t="s">
        <v>0</v>
      </c>
      <c r="C2153" s="73" t="s">
        <v>236</v>
      </c>
      <c r="D2153" s="73" t="s">
        <v>237</v>
      </c>
      <c r="E2153" s="73" t="s">
        <v>267</v>
      </c>
      <c r="F2153" s="73" t="s">
        <v>241</v>
      </c>
      <c r="G2153" s="73" t="s">
        <v>35</v>
      </c>
      <c r="H2153" t="s">
        <v>37</v>
      </c>
      <c r="I2153">
        <v>1583</v>
      </c>
      <c r="J2153" s="43">
        <v>6084</v>
      </c>
      <c r="K2153" s="16">
        <v>0</v>
      </c>
      <c r="L2153" s="16">
        <f t="shared" si="311"/>
        <v>60.417080436941411</v>
      </c>
      <c r="M2153" s="16">
        <f t="shared" si="312"/>
        <v>1.6443243243243244</v>
      </c>
      <c r="N2153" s="44">
        <f t="shared" si="313"/>
        <v>0</v>
      </c>
      <c r="O2153" s="44">
        <f t="shared" si="314"/>
        <v>6084</v>
      </c>
      <c r="P2153" s="45">
        <f t="shared" si="316"/>
        <v>60.417080436941411</v>
      </c>
      <c r="Q2153" s="45">
        <f t="shared" si="315"/>
        <v>1.6443243243243244</v>
      </c>
      <c r="S2153" s="51">
        <f t="shared" si="317"/>
        <v>-8.3465776847116313</v>
      </c>
    </row>
    <row r="2154" spans="1:19" x14ac:dyDescent="0.25">
      <c r="A2154" s="72">
        <f t="shared" si="318"/>
        <v>42050</v>
      </c>
      <c r="B2154" s="73" t="s">
        <v>0</v>
      </c>
      <c r="C2154" s="73" t="s">
        <v>358</v>
      </c>
      <c r="D2154" s="73" t="s">
        <v>235</v>
      </c>
      <c r="E2154" s="73" t="s">
        <v>279</v>
      </c>
      <c r="F2154" s="73" t="s">
        <v>280</v>
      </c>
      <c r="G2154" s="73" t="s">
        <v>35</v>
      </c>
      <c r="H2154" t="s">
        <v>36</v>
      </c>
      <c r="I2154">
        <v>1599</v>
      </c>
      <c r="J2154" s="43">
        <v>5260</v>
      </c>
      <c r="K2154" s="16">
        <v>0.27</v>
      </c>
      <c r="L2154" s="16">
        <f t="shared" si="311"/>
        <v>52.234359483614696</v>
      </c>
      <c r="M2154" s="16">
        <f t="shared" si="312"/>
        <v>1.4216216216216215</v>
      </c>
      <c r="N2154" s="44">
        <f t="shared" si="313"/>
        <v>431.73</v>
      </c>
      <c r="O2154" s="44">
        <f t="shared" si="314"/>
        <v>5691.73</v>
      </c>
      <c r="P2154" s="45">
        <f t="shared" si="316"/>
        <v>56.521648460774571</v>
      </c>
      <c r="Q2154" s="45">
        <f t="shared" si="315"/>
        <v>1.5383054054054053</v>
      </c>
      <c r="S2154" s="51">
        <f t="shared" si="317"/>
        <v>1.3008486039326028</v>
      </c>
    </row>
    <row r="2155" spans="1:19" x14ac:dyDescent="0.25">
      <c r="A2155" s="72">
        <f t="shared" si="318"/>
        <v>42050</v>
      </c>
      <c r="B2155" s="73" t="s">
        <v>67</v>
      </c>
      <c r="C2155" s="73" t="s">
        <v>250</v>
      </c>
      <c r="D2155" s="73" t="s">
        <v>251</v>
      </c>
      <c r="E2155" s="73" t="s">
        <v>279</v>
      </c>
      <c r="F2155" s="73" t="s">
        <v>280</v>
      </c>
      <c r="G2155" s="73" t="s">
        <v>35</v>
      </c>
      <c r="H2155" t="s">
        <v>37</v>
      </c>
      <c r="I2155">
        <v>1851</v>
      </c>
      <c r="J2155" s="43">
        <v>5000</v>
      </c>
      <c r="K2155" s="16">
        <v>0</v>
      </c>
      <c r="L2155" s="16">
        <f t="shared" si="311"/>
        <v>49.652432969215489</v>
      </c>
      <c r="M2155" s="16">
        <f t="shared" si="312"/>
        <v>1.2612612612612613</v>
      </c>
      <c r="N2155" s="44">
        <f t="shared" si="313"/>
        <v>0</v>
      </c>
      <c r="O2155" s="44">
        <f t="shared" si="314"/>
        <v>5000</v>
      </c>
      <c r="P2155" s="45">
        <f t="shared" si="316"/>
        <v>49.652432969215489</v>
      </c>
      <c r="Q2155" s="45">
        <f t="shared" si="315"/>
        <v>1.2612612612612613</v>
      </c>
      <c r="S2155" s="51">
        <f t="shared" si="317"/>
        <v>-11.470736652000324</v>
      </c>
    </row>
    <row r="2156" spans="1:19" x14ac:dyDescent="0.25">
      <c r="A2156" s="72">
        <f t="shared" si="318"/>
        <v>42050</v>
      </c>
      <c r="B2156" s="73" t="s">
        <v>67</v>
      </c>
      <c r="C2156" s="73" t="s">
        <v>238</v>
      </c>
      <c r="D2156" s="73" t="s">
        <v>239</v>
      </c>
      <c r="E2156" s="73" t="s">
        <v>283</v>
      </c>
      <c r="F2156" s="73" t="s">
        <v>284</v>
      </c>
      <c r="G2156" s="73" t="s">
        <v>35</v>
      </c>
      <c r="H2156" t="s">
        <v>37</v>
      </c>
      <c r="I2156">
        <v>1695</v>
      </c>
      <c r="J2156" s="43">
        <v>4960</v>
      </c>
      <c r="K2156" s="16">
        <v>0</v>
      </c>
      <c r="L2156" s="16">
        <f t="shared" si="311"/>
        <v>49.255213505461768</v>
      </c>
      <c r="M2156" s="16">
        <f t="shared" si="312"/>
        <v>1.2511711711711713</v>
      </c>
      <c r="N2156" s="44">
        <f t="shared" si="313"/>
        <v>0</v>
      </c>
      <c r="O2156" s="44">
        <f t="shared" si="314"/>
        <v>4960</v>
      </c>
      <c r="P2156" s="45">
        <f t="shared" si="316"/>
        <v>49.255213505461768</v>
      </c>
      <c r="Q2156" s="45">
        <f t="shared" si="315"/>
        <v>1.2511711711711713</v>
      </c>
      <c r="S2156" s="51">
        <f t="shared" si="317"/>
        <v>-10.682933417368211</v>
      </c>
    </row>
    <row r="2157" spans="1:19" x14ac:dyDescent="0.25">
      <c r="A2157" s="72">
        <f t="shared" si="318"/>
        <v>42050</v>
      </c>
      <c r="B2157" s="73" t="s">
        <v>67</v>
      </c>
      <c r="C2157" s="73" t="s">
        <v>242</v>
      </c>
      <c r="D2157" s="73" t="s">
        <v>243</v>
      </c>
      <c r="E2157" s="73" t="s">
        <v>265</v>
      </c>
      <c r="F2157" s="73" t="s">
        <v>266</v>
      </c>
      <c r="G2157" s="73" t="s">
        <v>35</v>
      </c>
      <c r="H2157" t="s">
        <v>36</v>
      </c>
      <c r="I2157">
        <v>1006</v>
      </c>
      <c r="J2157" s="43">
        <v>3147</v>
      </c>
      <c r="K2157" s="16">
        <v>0.27</v>
      </c>
      <c r="L2157" s="16">
        <f t="shared" si="311"/>
        <v>31.251241310824231</v>
      </c>
      <c r="M2157" s="16">
        <f t="shared" si="312"/>
        <v>0.7938378378378379</v>
      </c>
      <c r="N2157" s="44">
        <f t="shared" si="313"/>
        <v>271.62</v>
      </c>
      <c r="O2157" s="44">
        <f t="shared" si="314"/>
        <v>3418.62</v>
      </c>
      <c r="P2157" s="45">
        <f t="shared" si="316"/>
        <v>33.948560079443894</v>
      </c>
      <c r="Q2157" s="45">
        <f t="shared" si="315"/>
        <v>0.86235459459459463</v>
      </c>
      <c r="S2157" s="51">
        <f t="shared" si="317"/>
        <v>1.3476977077873542</v>
      </c>
    </row>
    <row r="2158" spans="1:19" x14ac:dyDescent="0.25">
      <c r="A2158" s="72">
        <f t="shared" si="318"/>
        <v>42050</v>
      </c>
      <c r="B2158" s="73" t="s">
        <v>67</v>
      </c>
      <c r="C2158" s="73" t="s">
        <v>254</v>
      </c>
      <c r="D2158" s="73" t="s">
        <v>255</v>
      </c>
      <c r="E2158" s="73" t="s">
        <v>267</v>
      </c>
      <c r="F2158" s="73" t="s">
        <v>241</v>
      </c>
      <c r="G2158" s="73" t="s">
        <v>35</v>
      </c>
      <c r="H2158" t="s">
        <v>37</v>
      </c>
      <c r="I2158">
        <v>988</v>
      </c>
      <c r="J2158" s="43">
        <v>3510</v>
      </c>
      <c r="K2158" s="16">
        <v>0</v>
      </c>
      <c r="L2158" s="16">
        <f t="shared" si="311"/>
        <v>34.856007944389276</v>
      </c>
      <c r="M2158" s="16">
        <f t="shared" si="312"/>
        <v>0.88540540540540547</v>
      </c>
      <c r="N2158" s="44">
        <f t="shared" si="313"/>
        <v>0</v>
      </c>
      <c r="O2158" s="44">
        <f t="shared" si="314"/>
        <v>3510</v>
      </c>
      <c r="P2158" s="45">
        <f t="shared" si="316"/>
        <v>34.856007944389276</v>
      </c>
      <c r="Q2158" s="45">
        <f t="shared" si="315"/>
        <v>0.88540540540540547</v>
      </c>
      <c r="S2158" s="51">
        <f t="shared" si="317"/>
        <v>-8.9683074848280526</v>
      </c>
    </row>
    <row r="2159" spans="1:19" x14ac:dyDescent="0.25">
      <c r="A2159" s="72">
        <f t="shared" si="318"/>
        <v>42050</v>
      </c>
      <c r="B2159" s="73" t="s">
        <v>67</v>
      </c>
      <c r="C2159" s="73" t="s">
        <v>246</v>
      </c>
      <c r="D2159" s="73" t="s">
        <v>247</v>
      </c>
      <c r="E2159" s="73" t="s">
        <v>240</v>
      </c>
      <c r="F2159" s="73" t="s">
        <v>241</v>
      </c>
      <c r="G2159" s="73" t="s">
        <v>35</v>
      </c>
      <c r="H2159" t="s">
        <v>36</v>
      </c>
      <c r="I2159">
        <v>787</v>
      </c>
      <c r="J2159" s="43">
        <v>3690</v>
      </c>
      <c r="K2159" s="16">
        <v>0.27</v>
      </c>
      <c r="L2159" s="16">
        <f t="shared" si="311"/>
        <v>36.643495531281033</v>
      </c>
      <c r="M2159" s="16">
        <f t="shared" si="312"/>
        <v>0.93081081081081085</v>
      </c>
      <c r="N2159" s="44">
        <f t="shared" si="313"/>
        <v>212.49</v>
      </c>
      <c r="O2159" s="44">
        <f t="shared" si="314"/>
        <v>3902.49</v>
      </c>
      <c r="P2159" s="45">
        <f t="shared" si="316"/>
        <v>38.753624627606747</v>
      </c>
      <c r="Q2159" s="45">
        <f t="shared" si="315"/>
        <v>0.98441189189189182</v>
      </c>
      <c r="S2159" s="51">
        <f t="shared" si="317"/>
        <v>0.75310069914180655</v>
      </c>
    </row>
    <row r="2160" spans="1:19" x14ac:dyDescent="0.25">
      <c r="A2160" s="72">
        <f t="shared" si="318"/>
        <v>42050</v>
      </c>
      <c r="B2160" s="73" t="s">
        <v>67</v>
      </c>
      <c r="C2160" s="73" t="s">
        <v>250</v>
      </c>
      <c r="D2160" s="73" t="s">
        <v>251</v>
      </c>
      <c r="E2160" s="73" t="s">
        <v>283</v>
      </c>
      <c r="F2160" s="73" t="s">
        <v>284</v>
      </c>
      <c r="G2160" s="73" t="s">
        <v>35</v>
      </c>
      <c r="H2160" t="s">
        <v>37</v>
      </c>
      <c r="I2160">
        <v>1836</v>
      </c>
      <c r="J2160" s="43">
        <v>5000</v>
      </c>
      <c r="K2160" s="16">
        <v>0</v>
      </c>
      <c r="L2160" s="16">
        <f t="shared" si="311"/>
        <v>49.652432969215489</v>
      </c>
      <c r="M2160" s="16">
        <f t="shared" si="312"/>
        <v>1.2612612612612613</v>
      </c>
      <c r="N2160" s="44">
        <f t="shared" si="313"/>
        <v>0</v>
      </c>
      <c r="O2160" s="44">
        <f t="shared" si="314"/>
        <v>5000</v>
      </c>
      <c r="P2160" s="45">
        <f t="shared" si="316"/>
        <v>49.652432969215489</v>
      </c>
      <c r="Q2160" s="45">
        <f t="shared" si="315"/>
        <v>1.2612612612612613</v>
      </c>
      <c r="S2160" s="51">
        <f t="shared" si="317"/>
        <v>-11.388367064828275</v>
      </c>
    </row>
    <row r="2161" spans="1:20" x14ac:dyDescent="0.25">
      <c r="A2161" s="72">
        <f t="shared" si="318"/>
        <v>42050</v>
      </c>
      <c r="B2161" s="73" t="s">
        <v>67</v>
      </c>
      <c r="C2161" s="73" t="s">
        <v>256</v>
      </c>
      <c r="D2161" s="73" t="s">
        <v>247</v>
      </c>
      <c r="E2161" s="73" t="s">
        <v>285</v>
      </c>
      <c r="F2161" s="73" t="s">
        <v>264</v>
      </c>
      <c r="G2161" s="73" t="s">
        <v>35</v>
      </c>
      <c r="H2161" t="s">
        <v>37</v>
      </c>
      <c r="I2161">
        <v>1899</v>
      </c>
      <c r="J2161" s="43">
        <v>4400</v>
      </c>
      <c r="K2161" s="16">
        <v>0</v>
      </c>
      <c r="L2161" s="16">
        <f t="shared" si="311"/>
        <v>43.694141012909633</v>
      </c>
      <c r="M2161" s="16">
        <f t="shared" si="312"/>
        <v>1.1099099099099099</v>
      </c>
      <c r="N2161" s="44">
        <f t="shared" si="313"/>
        <v>0</v>
      </c>
      <c r="O2161" s="44">
        <f t="shared" si="314"/>
        <v>4400</v>
      </c>
      <c r="P2161" s="45">
        <f t="shared" si="316"/>
        <v>43.694141012909633</v>
      </c>
      <c r="Q2161" s="45">
        <f t="shared" si="315"/>
        <v>1.1099099099099099</v>
      </c>
      <c r="S2161" s="51">
        <f t="shared" si="317"/>
        <v>-13.12331553019458</v>
      </c>
    </row>
    <row r="2162" spans="1:20" x14ac:dyDescent="0.25">
      <c r="A2162" s="72">
        <f t="shared" si="318"/>
        <v>42050</v>
      </c>
      <c r="B2162" s="73" t="s">
        <v>18</v>
      </c>
      <c r="C2162" s="73" t="s">
        <v>238</v>
      </c>
      <c r="D2162" s="73" t="s">
        <v>239</v>
      </c>
      <c r="E2162" s="73" t="s">
        <v>283</v>
      </c>
      <c r="F2162" s="73" t="s">
        <v>284</v>
      </c>
      <c r="G2162" s="73" t="s">
        <v>35</v>
      </c>
      <c r="H2162" t="s">
        <v>37</v>
      </c>
      <c r="I2162">
        <v>1695</v>
      </c>
      <c r="J2162" s="43">
        <v>5520</v>
      </c>
      <c r="K2162" s="16">
        <v>0</v>
      </c>
      <c r="L2162" s="16">
        <f t="shared" si="311"/>
        <v>54.816285998013903</v>
      </c>
      <c r="M2162" s="16">
        <f t="shared" si="312"/>
        <v>1.491891891891892</v>
      </c>
      <c r="N2162" s="44">
        <f t="shared" si="313"/>
        <v>0</v>
      </c>
      <c r="O2162" s="44">
        <f t="shared" si="314"/>
        <v>5520</v>
      </c>
      <c r="P2162" s="45">
        <f t="shared" si="316"/>
        <v>54.816285998013903</v>
      </c>
      <c r="Q2162" s="45">
        <f t="shared" si="315"/>
        <v>1.491891891891892</v>
      </c>
      <c r="S2162" s="51">
        <f t="shared" si="317"/>
        <v>-9.7043307569623316</v>
      </c>
    </row>
    <row r="2163" spans="1:20" x14ac:dyDescent="0.25">
      <c r="A2163" s="72">
        <f t="shared" si="318"/>
        <v>42050</v>
      </c>
      <c r="B2163" s="73" t="s">
        <v>18</v>
      </c>
      <c r="C2163" s="73" t="s">
        <v>250</v>
      </c>
      <c r="D2163" s="73" t="s">
        <v>251</v>
      </c>
      <c r="E2163" s="73" t="s">
        <v>279</v>
      </c>
      <c r="F2163" s="73" t="s">
        <v>280</v>
      </c>
      <c r="G2163" s="73" t="s">
        <v>35</v>
      </c>
      <c r="H2163" t="s">
        <v>37</v>
      </c>
      <c r="I2163">
        <v>1851</v>
      </c>
      <c r="J2163" s="43">
        <v>5530</v>
      </c>
      <c r="K2163" s="16">
        <v>0</v>
      </c>
      <c r="L2163" s="16">
        <f t="shared" si="311"/>
        <v>54.915590863952332</v>
      </c>
      <c r="M2163" s="16">
        <f t="shared" si="312"/>
        <v>1.4945945945945946</v>
      </c>
      <c r="N2163" s="44">
        <f t="shared" si="313"/>
        <v>0</v>
      </c>
      <c r="O2163" s="44">
        <f t="shared" si="314"/>
        <v>5530</v>
      </c>
      <c r="P2163" s="45">
        <f t="shared" si="316"/>
        <v>54.915590863952332</v>
      </c>
      <c r="Q2163" s="45">
        <f t="shared" si="315"/>
        <v>1.4945945945945946</v>
      </c>
      <c r="S2163" s="51">
        <f t="shared" si="317"/>
        <v>-10.486657979717872</v>
      </c>
    </row>
    <row r="2164" spans="1:20" x14ac:dyDescent="0.25">
      <c r="A2164" s="72">
        <f t="shared" si="318"/>
        <v>42050</v>
      </c>
      <c r="B2164" s="73" t="s">
        <v>18</v>
      </c>
      <c r="C2164" s="73" t="s">
        <v>257</v>
      </c>
      <c r="D2164" s="73" t="s">
        <v>237</v>
      </c>
      <c r="E2164" s="73" t="s">
        <v>283</v>
      </c>
      <c r="F2164" s="73" t="s">
        <v>284</v>
      </c>
      <c r="G2164" s="73" t="s">
        <v>35</v>
      </c>
      <c r="H2164" t="s">
        <v>37</v>
      </c>
      <c r="I2164">
        <v>1507</v>
      </c>
      <c r="J2164" s="43">
        <v>5430</v>
      </c>
      <c r="K2164" s="16">
        <v>0</v>
      </c>
      <c r="L2164" s="16">
        <f t="shared" si="311"/>
        <v>53.922542204568025</v>
      </c>
      <c r="M2164" s="16">
        <f t="shared" si="312"/>
        <v>1.4675675675675677</v>
      </c>
      <c r="N2164" s="44">
        <f t="shared" si="313"/>
        <v>0</v>
      </c>
      <c r="O2164" s="44">
        <f t="shared" si="314"/>
        <v>5430</v>
      </c>
      <c r="P2164" s="45">
        <f t="shared" si="316"/>
        <v>53.922542204568025</v>
      </c>
      <c r="Q2164" s="45">
        <f t="shared" si="315"/>
        <v>1.4675675675675677</v>
      </c>
      <c r="S2164" s="51">
        <f t="shared" si="317"/>
        <v>-8.8536202569891476</v>
      </c>
    </row>
    <row r="2165" spans="1:20" x14ac:dyDescent="0.25">
      <c r="A2165" s="72">
        <f t="shared" si="318"/>
        <v>42050</v>
      </c>
      <c r="B2165" s="73" t="s">
        <v>18</v>
      </c>
      <c r="C2165" s="73" t="s">
        <v>256</v>
      </c>
      <c r="D2165" s="73" t="s">
        <v>247</v>
      </c>
      <c r="E2165" s="73" t="s">
        <v>265</v>
      </c>
      <c r="F2165" s="73" t="s">
        <v>266</v>
      </c>
      <c r="G2165" s="73" t="s">
        <v>35</v>
      </c>
      <c r="H2165" t="s">
        <v>36</v>
      </c>
      <c r="I2165">
        <v>1160</v>
      </c>
      <c r="J2165" s="43">
        <v>4425</v>
      </c>
      <c r="K2165" s="16">
        <v>0.27</v>
      </c>
      <c r="L2165" s="16">
        <f t="shared" si="311"/>
        <v>43.942403177755708</v>
      </c>
      <c r="M2165" s="16">
        <f t="shared" si="312"/>
        <v>1.1959459459459461</v>
      </c>
      <c r="N2165" s="44">
        <f t="shared" si="313"/>
        <v>313.20000000000005</v>
      </c>
      <c r="O2165" s="44">
        <f t="shared" si="314"/>
        <v>4738.2</v>
      </c>
      <c r="P2165" s="45">
        <f t="shared" si="316"/>
        <v>47.052631578947363</v>
      </c>
      <c r="Q2165" s="45">
        <f t="shared" si="315"/>
        <v>1.2805945945945945</v>
      </c>
      <c r="S2165" s="51">
        <f t="shared" si="317"/>
        <v>3.1703174672298884</v>
      </c>
    </row>
    <row r="2166" spans="1:20" x14ac:dyDescent="0.25">
      <c r="A2166" s="72">
        <f t="shared" si="318"/>
        <v>42050</v>
      </c>
      <c r="B2166" s="73" t="s">
        <v>18</v>
      </c>
      <c r="C2166" s="73" t="s">
        <v>244</v>
      </c>
      <c r="D2166" s="73" t="s">
        <v>245</v>
      </c>
      <c r="E2166" s="73" t="s">
        <v>277</v>
      </c>
      <c r="F2166" s="73" t="s">
        <v>278</v>
      </c>
      <c r="G2166" s="73" t="s">
        <v>35</v>
      </c>
      <c r="H2166" t="s">
        <v>38</v>
      </c>
      <c r="I2166">
        <v>615</v>
      </c>
      <c r="J2166" s="43">
        <v>3851</v>
      </c>
      <c r="K2166" s="16">
        <v>0</v>
      </c>
      <c r="L2166" s="16">
        <f t="shared" si="311"/>
        <v>38.242303872889771</v>
      </c>
      <c r="M2166" s="16">
        <f t="shared" si="312"/>
        <v>1.0408108108108107</v>
      </c>
      <c r="N2166" s="44">
        <f t="shared" si="313"/>
        <v>0</v>
      </c>
      <c r="O2166" s="44">
        <f t="shared" si="314"/>
        <v>3851</v>
      </c>
      <c r="P2166" s="45">
        <f t="shared" si="316"/>
        <v>38.242303872889771</v>
      </c>
      <c r="Q2166" s="45">
        <f t="shared" si="315"/>
        <v>1.0408108108108107</v>
      </c>
      <c r="S2166" s="51">
        <f t="shared" si="317"/>
        <v>21.975167870264791</v>
      </c>
    </row>
    <row r="2167" spans="1:20" x14ac:dyDescent="0.25">
      <c r="A2167" s="74">
        <f t="shared" si="318"/>
        <v>42050</v>
      </c>
      <c r="B2167" s="75" t="s">
        <v>18</v>
      </c>
      <c r="C2167" s="75" t="s">
        <v>258</v>
      </c>
      <c r="D2167" s="75" t="s">
        <v>255</v>
      </c>
      <c r="E2167" s="75" t="s">
        <v>279</v>
      </c>
      <c r="F2167" s="75" t="s">
        <v>280</v>
      </c>
      <c r="G2167" s="75" t="s">
        <v>35</v>
      </c>
      <c r="H2167" s="76" t="s">
        <v>36</v>
      </c>
      <c r="I2167" s="76">
        <v>1637</v>
      </c>
      <c r="J2167" s="46">
        <v>5360</v>
      </c>
      <c r="K2167" s="78">
        <v>0.27</v>
      </c>
      <c r="L2167" s="78">
        <f t="shared" si="311"/>
        <v>53.227408142999003</v>
      </c>
      <c r="M2167" s="78">
        <f t="shared" si="312"/>
        <v>1.4486486486486487</v>
      </c>
      <c r="N2167" s="47">
        <f t="shared" si="313"/>
        <v>441.99</v>
      </c>
      <c r="O2167" s="47">
        <f t="shared" si="314"/>
        <v>5801.99</v>
      </c>
      <c r="P2167" s="48">
        <f t="shared" si="316"/>
        <v>57.616583912611716</v>
      </c>
      <c r="Q2167" s="48">
        <f t="shared" si="315"/>
        <v>1.5681054054054053</v>
      </c>
      <c r="R2167" s="76"/>
      <c r="S2167" s="53">
        <f t="shared" si="317"/>
        <v>1.8014429791624265</v>
      </c>
      <c r="T2167" s="76"/>
    </row>
    <row r="2168" spans="1:20" x14ac:dyDescent="0.25">
      <c r="A2168" s="72">
        <f t="shared" si="318"/>
        <v>42078</v>
      </c>
      <c r="B2168" s="73" t="s">
        <v>0</v>
      </c>
      <c r="C2168" s="73" t="s">
        <v>359</v>
      </c>
      <c r="D2168" s="73" t="s">
        <v>235</v>
      </c>
      <c r="E2168" s="73" t="s">
        <v>260</v>
      </c>
      <c r="F2168" s="73" t="s">
        <v>261</v>
      </c>
      <c r="G2168" s="73" t="s">
        <v>34</v>
      </c>
      <c r="H2168" t="s">
        <v>36</v>
      </c>
      <c r="I2168">
        <v>506</v>
      </c>
      <c r="J2168" s="43">
        <v>3387</v>
      </c>
      <c r="K2168" s="16">
        <v>0.18</v>
      </c>
      <c r="L2168" s="16">
        <f t="shared" si="311"/>
        <v>33.63455809334657</v>
      </c>
      <c r="M2168" s="16">
        <f t="shared" si="312"/>
        <v>0.91540540540540538</v>
      </c>
      <c r="N2168" s="44">
        <f t="shared" si="313"/>
        <v>91.08</v>
      </c>
      <c r="O2168" s="44">
        <f t="shared" si="314"/>
        <v>3478.08</v>
      </c>
      <c r="P2168" s="45">
        <f t="shared" ref="P2168:P2205" si="319">O2168/100.7</f>
        <v>34.5390268123138</v>
      </c>
      <c r="Q2168" s="45">
        <f t="shared" si="315"/>
        <v>0.94002162162162162</v>
      </c>
      <c r="R2168" s="17"/>
      <c r="S2168" s="51">
        <f t="shared" ref="S2168:S2205" si="320">((O2168/O1712)-1)*100</f>
        <v>3.1104365046425331</v>
      </c>
      <c r="T2168" s="16">
        <f>AVERAGE(P2092,P2130,P2168)</f>
        <v>34.907514068189336</v>
      </c>
    </row>
    <row r="2169" spans="1:20" x14ac:dyDescent="0.25">
      <c r="A2169" s="72">
        <f t="shared" si="318"/>
        <v>42078</v>
      </c>
      <c r="B2169" s="73" t="s">
        <v>0</v>
      </c>
      <c r="C2169" s="73" t="s">
        <v>236</v>
      </c>
      <c r="D2169" s="73" t="s">
        <v>237</v>
      </c>
      <c r="E2169" s="73" t="s">
        <v>262</v>
      </c>
      <c r="F2169" s="73" t="s">
        <v>251</v>
      </c>
      <c r="G2169" s="73" t="s">
        <v>34</v>
      </c>
      <c r="H2169" t="s">
        <v>37</v>
      </c>
      <c r="I2169">
        <v>298</v>
      </c>
      <c r="J2169" s="43">
        <v>3596</v>
      </c>
      <c r="K2169" s="16">
        <v>0</v>
      </c>
      <c r="L2169" s="16">
        <f t="shared" si="311"/>
        <v>35.710029791459782</v>
      </c>
      <c r="M2169" s="16">
        <f t="shared" si="312"/>
        <v>0.97189189189189185</v>
      </c>
      <c r="N2169" s="44">
        <f t="shared" si="313"/>
        <v>0</v>
      </c>
      <c r="O2169" s="44">
        <f t="shared" si="314"/>
        <v>3596</v>
      </c>
      <c r="P2169" s="45">
        <f t="shared" si="319"/>
        <v>35.710029791459782</v>
      </c>
      <c r="Q2169" s="45">
        <f t="shared" si="315"/>
        <v>0.97189189189189185</v>
      </c>
      <c r="R2169" s="17"/>
      <c r="S2169" s="51">
        <f t="shared" si="320"/>
        <v>-2.8186903764559679</v>
      </c>
      <c r="T2169" s="16">
        <f t="shared" ref="T2169:T2204" si="321">AVERAGE(P2093,P2131,P2169)</f>
        <v>35.996094008606427</v>
      </c>
    </row>
    <row r="2170" spans="1:20" x14ac:dyDescent="0.25">
      <c r="A2170" s="72">
        <f t="shared" si="318"/>
        <v>42078</v>
      </c>
      <c r="B2170" s="73" t="s">
        <v>0</v>
      </c>
      <c r="C2170" s="73" t="s">
        <v>359</v>
      </c>
      <c r="D2170" s="73" t="s">
        <v>235</v>
      </c>
      <c r="E2170" s="73" t="s">
        <v>263</v>
      </c>
      <c r="F2170" s="73" t="s">
        <v>264</v>
      </c>
      <c r="G2170" s="73" t="s">
        <v>34</v>
      </c>
      <c r="H2170" t="s">
        <v>37</v>
      </c>
      <c r="I2170">
        <v>1530</v>
      </c>
      <c r="J2170" s="43">
        <v>6244</v>
      </c>
      <c r="K2170" s="16">
        <v>0</v>
      </c>
      <c r="L2170" s="16">
        <f t="shared" si="311"/>
        <v>62.005958291956304</v>
      </c>
      <c r="M2170" s="16">
        <f t="shared" si="312"/>
        <v>1.6875675675675677</v>
      </c>
      <c r="N2170" s="44">
        <f t="shared" si="313"/>
        <v>0</v>
      </c>
      <c r="O2170" s="44">
        <f t="shared" si="314"/>
        <v>6244</v>
      </c>
      <c r="P2170" s="45">
        <f t="shared" si="319"/>
        <v>62.005958291956304</v>
      </c>
      <c r="Q2170" s="45">
        <f t="shared" si="315"/>
        <v>1.6875675675675677</v>
      </c>
      <c r="S2170" s="51">
        <f t="shared" si="320"/>
        <v>-7.8988125967991767</v>
      </c>
      <c r="T2170" s="16">
        <f t="shared" si="321"/>
        <v>63.474677259185704</v>
      </c>
    </row>
    <row r="2171" spans="1:20" x14ac:dyDescent="0.25">
      <c r="A2171" s="72">
        <f t="shared" si="318"/>
        <v>42078</v>
      </c>
      <c r="B2171" s="73" t="s">
        <v>0</v>
      </c>
      <c r="C2171" s="73" t="s">
        <v>359</v>
      </c>
      <c r="D2171" s="73" t="s">
        <v>235</v>
      </c>
      <c r="E2171" s="73" t="s">
        <v>265</v>
      </c>
      <c r="F2171" s="73" t="s">
        <v>266</v>
      </c>
      <c r="G2171" s="73" t="s">
        <v>34</v>
      </c>
      <c r="H2171" t="s">
        <v>36</v>
      </c>
      <c r="I2171">
        <v>890</v>
      </c>
      <c r="J2171" s="43">
        <v>4026</v>
      </c>
      <c r="K2171" s="16">
        <v>0.18</v>
      </c>
      <c r="L2171" s="16">
        <f t="shared" si="311"/>
        <v>39.98013902681231</v>
      </c>
      <c r="M2171" s="16">
        <f t="shared" si="312"/>
        <v>1.0881081081081081</v>
      </c>
      <c r="N2171" s="44">
        <f t="shared" si="313"/>
        <v>160.19999999999999</v>
      </c>
      <c r="O2171" s="44">
        <f t="shared" si="314"/>
        <v>4186.2</v>
      </c>
      <c r="P2171" s="45">
        <f t="shared" si="319"/>
        <v>41.571002979145973</v>
      </c>
      <c r="Q2171" s="45">
        <f t="shared" si="315"/>
        <v>1.1314054054054055</v>
      </c>
      <c r="S2171" s="51">
        <f t="shared" si="320"/>
        <v>1.4000581339017604</v>
      </c>
      <c r="T2171" s="16">
        <f t="shared" si="321"/>
        <v>42.219132737504133</v>
      </c>
    </row>
    <row r="2172" spans="1:20" x14ac:dyDescent="0.25">
      <c r="A2172" s="72">
        <f t="shared" si="318"/>
        <v>42078</v>
      </c>
      <c r="B2172" s="73" t="s">
        <v>0</v>
      </c>
      <c r="C2172" s="73" t="s">
        <v>238</v>
      </c>
      <c r="D2172" s="73" t="s">
        <v>239</v>
      </c>
      <c r="E2172" s="73" t="s">
        <v>267</v>
      </c>
      <c r="F2172" s="73" t="s">
        <v>241</v>
      </c>
      <c r="G2172" s="73" t="s">
        <v>34</v>
      </c>
      <c r="H2172" t="s">
        <v>37</v>
      </c>
      <c r="I2172">
        <v>1256</v>
      </c>
      <c r="J2172" s="43">
        <v>5824</v>
      </c>
      <c r="K2172" s="16">
        <v>0</v>
      </c>
      <c r="L2172" s="16">
        <f t="shared" si="311"/>
        <v>57.835153922542204</v>
      </c>
      <c r="M2172" s="16">
        <f t="shared" si="312"/>
        <v>1.574054054054054</v>
      </c>
      <c r="N2172" s="44">
        <f t="shared" si="313"/>
        <v>0</v>
      </c>
      <c r="O2172" s="44">
        <f t="shared" si="314"/>
        <v>5824</v>
      </c>
      <c r="P2172" s="45">
        <f t="shared" si="319"/>
        <v>57.835153922542204</v>
      </c>
      <c r="Q2172" s="45">
        <f t="shared" si="315"/>
        <v>1.574054054054054</v>
      </c>
      <c r="S2172" s="51">
        <f t="shared" si="320"/>
        <v>-7.0183281180152051</v>
      </c>
      <c r="T2172" s="16">
        <f t="shared" si="321"/>
        <v>59.040847401522676</v>
      </c>
    </row>
    <row r="2173" spans="1:20" x14ac:dyDescent="0.25">
      <c r="A2173" s="72">
        <f t="shared" si="318"/>
        <v>42078</v>
      </c>
      <c r="B2173" s="73" t="s">
        <v>0</v>
      </c>
      <c r="C2173" s="73" t="s">
        <v>358</v>
      </c>
      <c r="D2173" s="73" t="s">
        <v>235</v>
      </c>
      <c r="E2173" s="73" t="s">
        <v>267</v>
      </c>
      <c r="F2173" s="73" t="s">
        <v>241</v>
      </c>
      <c r="G2173" s="73" t="s">
        <v>34</v>
      </c>
      <c r="H2173" t="s">
        <v>36</v>
      </c>
      <c r="I2173">
        <v>975</v>
      </c>
      <c r="J2173" s="43">
        <v>4293</v>
      </c>
      <c r="K2173" s="16">
        <v>0.18</v>
      </c>
      <c r="L2173" s="16">
        <f t="shared" si="311"/>
        <v>42.631578947368418</v>
      </c>
      <c r="M2173" s="16">
        <f t="shared" si="312"/>
        <v>1.1602702702702703</v>
      </c>
      <c r="N2173" s="44">
        <f t="shared" si="313"/>
        <v>175.5</v>
      </c>
      <c r="O2173" s="44">
        <f t="shared" si="314"/>
        <v>4468.5</v>
      </c>
      <c r="P2173" s="45">
        <f t="shared" si="319"/>
        <v>44.374379344587886</v>
      </c>
      <c r="Q2173" s="45">
        <f t="shared" si="315"/>
        <v>1.2077027027027027</v>
      </c>
      <c r="S2173" s="51">
        <f t="shared" si="320"/>
        <v>0.93742941043595263</v>
      </c>
      <c r="T2173" s="16">
        <f t="shared" si="321"/>
        <v>45.084409136047668</v>
      </c>
    </row>
    <row r="2174" spans="1:20" x14ac:dyDescent="0.25">
      <c r="A2174" s="72">
        <f t="shared" si="318"/>
        <v>42078</v>
      </c>
      <c r="B2174" s="73" t="s">
        <v>0</v>
      </c>
      <c r="C2174" s="73" t="s">
        <v>240</v>
      </c>
      <c r="D2174" s="73" t="s">
        <v>241</v>
      </c>
      <c r="E2174" s="73" t="s">
        <v>263</v>
      </c>
      <c r="F2174" s="73" t="s">
        <v>264</v>
      </c>
      <c r="G2174" s="73" t="s">
        <v>34</v>
      </c>
      <c r="H2174" t="s">
        <v>36</v>
      </c>
      <c r="I2174">
        <v>1357</v>
      </c>
      <c r="J2174" s="43">
        <v>4492</v>
      </c>
      <c r="K2174" s="16">
        <v>0.18</v>
      </c>
      <c r="L2174" s="16">
        <f t="shared" si="311"/>
        <v>44.607745779543194</v>
      </c>
      <c r="M2174" s="16">
        <f t="shared" si="312"/>
        <v>1.2140540540540541</v>
      </c>
      <c r="N2174" s="44">
        <f t="shared" si="313"/>
        <v>244.26</v>
      </c>
      <c r="O2174" s="44">
        <f t="shared" si="314"/>
        <v>4736.26</v>
      </c>
      <c r="P2174" s="45">
        <f t="shared" si="319"/>
        <v>47.033366434955312</v>
      </c>
      <c r="Q2174" s="45">
        <f t="shared" si="315"/>
        <v>1.2800702702702704</v>
      </c>
      <c r="S2174" s="51">
        <f t="shared" si="320"/>
        <v>-0.57226588741099427</v>
      </c>
      <c r="T2174" s="16">
        <f t="shared" si="321"/>
        <v>48.021582257530611</v>
      </c>
    </row>
    <row r="2175" spans="1:20" x14ac:dyDescent="0.25">
      <c r="A2175" s="72">
        <f t="shared" si="318"/>
        <v>42078</v>
      </c>
      <c r="B2175" s="73" t="s">
        <v>67</v>
      </c>
      <c r="C2175" s="73" t="s">
        <v>242</v>
      </c>
      <c r="D2175" s="73" t="s">
        <v>243</v>
      </c>
      <c r="E2175" s="73" t="s">
        <v>265</v>
      </c>
      <c r="F2175" s="73" t="s">
        <v>266</v>
      </c>
      <c r="G2175" s="73" t="s">
        <v>34</v>
      </c>
      <c r="H2175" t="s">
        <v>36</v>
      </c>
      <c r="I2175">
        <v>1006</v>
      </c>
      <c r="J2175" s="43">
        <v>3328</v>
      </c>
      <c r="K2175" s="16">
        <v>0.18</v>
      </c>
      <c r="L2175" s="16">
        <f t="shared" si="311"/>
        <v>33.048659384309829</v>
      </c>
      <c r="M2175" s="16">
        <f t="shared" si="312"/>
        <v>0.83949549549549551</v>
      </c>
      <c r="N2175" s="44">
        <f t="shared" si="313"/>
        <v>181.07999999999998</v>
      </c>
      <c r="O2175" s="44">
        <f t="shared" si="314"/>
        <v>3509.08</v>
      </c>
      <c r="P2175" s="45">
        <f t="shared" si="319"/>
        <v>34.846871896722938</v>
      </c>
      <c r="Q2175" s="45">
        <f t="shared" si="315"/>
        <v>0.88517333333333337</v>
      </c>
      <c r="S2175" s="51">
        <f t="shared" si="320"/>
        <v>-1.2683728363382607</v>
      </c>
      <c r="T2175" s="16">
        <f t="shared" si="321"/>
        <v>35.579476994372726</v>
      </c>
    </row>
    <row r="2176" spans="1:20" x14ac:dyDescent="0.25">
      <c r="A2176" s="72">
        <f t="shared" si="318"/>
        <v>42078</v>
      </c>
      <c r="B2176" s="73" t="s">
        <v>67</v>
      </c>
      <c r="C2176" s="73" t="s">
        <v>244</v>
      </c>
      <c r="D2176" s="73" t="s">
        <v>245</v>
      </c>
      <c r="E2176" s="73" t="s">
        <v>268</v>
      </c>
      <c r="F2176" s="73" t="s">
        <v>269</v>
      </c>
      <c r="G2176" s="73" t="s">
        <v>34</v>
      </c>
      <c r="H2176" t="s">
        <v>38</v>
      </c>
      <c r="I2176">
        <v>866</v>
      </c>
      <c r="J2176" s="43">
        <v>5555</v>
      </c>
      <c r="K2176" s="16">
        <v>0</v>
      </c>
      <c r="L2176" s="16">
        <f t="shared" si="311"/>
        <v>55.163853028798407</v>
      </c>
      <c r="M2176" s="16">
        <f t="shared" si="312"/>
        <v>1.4012612612612614</v>
      </c>
      <c r="N2176" s="44">
        <f t="shared" si="313"/>
        <v>0</v>
      </c>
      <c r="O2176" s="44">
        <f t="shared" si="314"/>
        <v>5555</v>
      </c>
      <c r="P2176" s="45">
        <f t="shared" si="319"/>
        <v>55.163853028798407</v>
      </c>
      <c r="Q2176" s="45">
        <f t="shared" si="315"/>
        <v>1.4012612612612614</v>
      </c>
      <c r="S2176" s="51">
        <f t="shared" si="320"/>
        <v>8.8857003967320445</v>
      </c>
      <c r="T2176" s="16">
        <f t="shared" si="321"/>
        <v>55.163853028798407</v>
      </c>
    </row>
    <row r="2177" spans="1:20" x14ac:dyDescent="0.25">
      <c r="A2177" s="72">
        <f t="shared" si="318"/>
        <v>42078</v>
      </c>
      <c r="B2177" s="73" t="s">
        <v>67</v>
      </c>
      <c r="C2177" s="73" t="s">
        <v>246</v>
      </c>
      <c r="D2177" s="73" t="s">
        <v>247</v>
      </c>
      <c r="E2177" s="73" t="s">
        <v>270</v>
      </c>
      <c r="F2177" s="73" t="s">
        <v>247</v>
      </c>
      <c r="G2177" s="73" t="s">
        <v>34</v>
      </c>
      <c r="H2177" t="s">
        <v>36</v>
      </c>
      <c r="I2177">
        <v>213</v>
      </c>
      <c r="J2177" s="43">
        <v>2168</v>
      </c>
      <c r="K2177" s="16">
        <v>0.18</v>
      </c>
      <c r="L2177" s="16">
        <f t="shared" si="311"/>
        <v>21.529294935451837</v>
      </c>
      <c r="M2177" s="16">
        <f t="shared" si="312"/>
        <v>0.54688288288288289</v>
      </c>
      <c r="N2177" s="44">
        <f t="shared" si="313"/>
        <v>38.339999999999996</v>
      </c>
      <c r="O2177" s="44">
        <f t="shared" si="314"/>
        <v>2206.34</v>
      </c>
      <c r="P2177" s="45">
        <f t="shared" si="319"/>
        <v>21.910029791459781</v>
      </c>
      <c r="Q2177" s="45">
        <f t="shared" si="315"/>
        <v>0.55655423423423434</v>
      </c>
      <c r="S2177" s="51">
        <f t="shared" si="320"/>
        <v>2.3975717972042343</v>
      </c>
      <c r="T2177" s="16">
        <f t="shared" si="321"/>
        <v>22.06514399205561</v>
      </c>
    </row>
    <row r="2178" spans="1:20" x14ac:dyDescent="0.25">
      <c r="A2178" s="72">
        <f t="shared" si="318"/>
        <v>42078</v>
      </c>
      <c r="B2178" s="73" t="s">
        <v>67</v>
      </c>
      <c r="C2178" s="73" t="s">
        <v>248</v>
      </c>
      <c r="D2178" s="73" t="s">
        <v>249</v>
      </c>
      <c r="E2178" s="73" t="s">
        <v>271</v>
      </c>
      <c r="F2178" s="73" t="s">
        <v>272</v>
      </c>
      <c r="G2178" s="73" t="s">
        <v>34</v>
      </c>
      <c r="H2178" t="s">
        <v>38</v>
      </c>
      <c r="I2178">
        <v>650</v>
      </c>
      <c r="J2178" s="43">
        <v>4761</v>
      </c>
      <c r="K2178" s="16">
        <v>0</v>
      </c>
      <c r="L2178" s="16">
        <f t="shared" ref="L2178:L2241" si="322">J2178/100.7</f>
        <v>47.279046673286992</v>
      </c>
      <c r="M2178" s="16">
        <f t="shared" ref="M2178:M2241" si="323">IF(B2178="corn",J2178/(111*2000/56),J2178/(111*2000/60))</f>
        <v>1.200972972972973</v>
      </c>
      <c r="N2178" s="44">
        <f t="shared" ref="N2178:N2241" si="324">I2178*K2178</f>
        <v>0</v>
      </c>
      <c r="O2178" s="44">
        <f t="shared" ref="O2178:O2241" si="325">J2178+N2178</f>
        <v>4761</v>
      </c>
      <c r="P2178" s="45">
        <f t="shared" si="319"/>
        <v>47.279046673286992</v>
      </c>
      <c r="Q2178" s="45">
        <f t="shared" ref="Q2178:Q2241" si="326">IF(B2178="corn",O2178/(111*2000/56),O2178/(111*2000/60))</f>
        <v>1.200972972972973</v>
      </c>
      <c r="S2178" s="51">
        <f t="shared" si="320"/>
        <v>8.8726274868511368</v>
      </c>
      <c r="T2178" s="16">
        <f t="shared" si="321"/>
        <v>47.279046673286992</v>
      </c>
    </row>
    <row r="2179" spans="1:20" x14ac:dyDescent="0.25">
      <c r="A2179" s="72">
        <f t="shared" si="318"/>
        <v>42078</v>
      </c>
      <c r="B2179" s="73" t="s">
        <v>67</v>
      </c>
      <c r="C2179" s="73" t="s">
        <v>248</v>
      </c>
      <c r="D2179" s="73" t="s">
        <v>249</v>
      </c>
      <c r="E2179" s="73" t="s">
        <v>273</v>
      </c>
      <c r="F2179" s="73" t="s">
        <v>274</v>
      </c>
      <c r="G2179" s="73" t="s">
        <v>34</v>
      </c>
      <c r="H2179" t="s">
        <v>38</v>
      </c>
      <c r="I2179">
        <v>417</v>
      </c>
      <c r="J2179" s="43">
        <v>4104</v>
      </c>
      <c r="K2179" s="16">
        <v>0</v>
      </c>
      <c r="L2179" s="16">
        <f t="shared" si="322"/>
        <v>40.754716981132077</v>
      </c>
      <c r="M2179" s="16">
        <f t="shared" si="323"/>
        <v>1.0352432432432432</v>
      </c>
      <c r="N2179" s="44">
        <f t="shared" si="324"/>
        <v>0</v>
      </c>
      <c r="O2179" s="44">
        <f t="shared" si="325"/>
        <v>4104</v>
      </c>
      <c r="P2179" s="45">
        <f t="shared" si="319"/>
        <v>40.754716981132077</v>
      </c>
      <c r="Q2179" s="45">
        <f t="shared" si="326"/>
        <v>1.0352432432432432</v>
      </c>
      <c r="S2179" s="51">
        <f t="shared" si="320"/>
        <v>11.851213901819492</v>
      </c>
      <c r="T2179" s="16">
        <f t="shared" si="321"/>
        <v>40.754716981132077</v>
      </c>
    </row>
    <row r="2180" spans="1:20" x14ac:dyDescent="0.25">
      <c r="A2180" s="72">
        <f t="shared" si="318"/>
        <v>42078</v>
      </c>
      <c r="B2180" s="73" t="s">
        <v>67</v>
      </c>
      <c r="C2180" s="73" t="s">
        <v>246</v>
      </c>
      <c r="D2180" s="73" t="s">
        <v>247</v>
      </c>
      <c r="E2180" s="73" t="s">
        <v>275</v>
      </c>
      <c r="F2180" s="73" t="s">
        <v>276</v>
      </c>
      <c r="G2180" s="73" t="s">
        <v>34</v>
      </c>
      <c r="H2180" t="s">
        <v>36</v>
      </c>
      <c r="I2180">
        <v>626</v>
      </c>
      <c r="J2180" s="43">
        <v>3308</v>
      </c>
      <c r="K2180" s="16">
        <v>0.18</v>
      </c>
      <c r="L2180" s="16">
        <f t="shared" si="322"/>
        <v>32.850049652432965</v>
      </c>
      <c r="M2180" s="16">
        <f t="shared" si="323"/>
        <v>0.83445045045045041</v>
      </c>
      <c r="N2180" s="44">
        <f t="shared" si="324"/>
        <v>112.67999999999999</v>
      </c>
      <c r="O2180" s="44">
        <f t="shared" si="325"/>
        <v>3420.68</v>
      </c>
      <c r="P2180" s="45">
        <f t="shared" si="319"/>
        <v>33.969016881827208</v>
      </c>
      <c r="Q2180" s="45">
        <f t="shared" si="326"/>
        <v>0.86287423423423426</v>
      </c>
      <c r="S2180" s="51">
        <f t="shared" si="320"/>
        <v>-0.65865898424795066</v>
      </c>
      <c r="T2180" s="16">
        <f t="shared" si="321"/>
        <v>34.424892419728565</v>
      </c>
    </row>
    <row r="2181" spans="1:20" x14ac:dyDescent="0.25">
      <c r="A2181" s="72">
        <f t="shared" si="318"/>
        <v>42078</v>
      </c>
      <c r="B2181" s="73" t="s">
        <v>67</v>
      </c>
      <c r="C2181" s="73" t="s">
        <v>246</v>
      </c>
      <c r="D2181" s="73" t="s">
        <v>247</v>
      </c>
      <c r="E2181" s="73" t="s">
        <v>263</v>
      </c>
      <c r="F2181" s="73" t="s">
        <v>264</v>
      </c>
      <c r="G2181" s="73" t="s">
        <v>34</v>
      </c>
      <c r="H2181" t="s">
        <v>36</v>
      </c>
      <c r="I2181">
        <v>1823</v>
      </c>
      <c r="J2181" s="43">
        <v>4852</v>
      </c>
      <c r="K2181" s="16">
        <v>0.18</v>
      </c>
      <c r="L2181" s="16">
        <f t="shared" si="322"/>
        <v>48.182720953326715</v>
      </c>
      <c r="M2181" s="16">
        <f t="shared" si="323"/>
        <v>1.223927927927928</v>
      </c>
      <c r="N2181" s="44">
        <f t="shared" si="324"/>
        <v>328.14</v>
      </c>
      <c r="O2181" s="44">
        <f t="shared" si="325"/>
        <v>5180.1400000000003</v>
      </c>
      <c r="P2181" s="45">
        <f t="shared" si="319"/>
        <v>51.441310824230392</v>
      </c>
      <c r="Q2181" s="45">
        <f t="shared" si="326"/>
        <v>1.3067019819819821</v>
      </c>
      <c r="S2181" s="51">
        <f t="shared" si="320"/>
        <v>-11.771538744532695</v>
      </c>
      <c r="T2181" s="16">
        <f t="shared" si="321"/>
        <v>52.768884475339291</v>
      </c>
    </row>
    <row r="2182" spans="1:20" x14ac:dyDescent="0.25">
      <c r="A2182" s="72">
        <f t="shared" si="318"/>
        <v>42078</v>
      </c>
      <c r="B2182" s="73" t="s">
        <v>18</v>
      </c>
      <c r="C2182" s="73" t="s">
        <v>250</v>
      </c>
      <c r="D2182" s="73" t="s">
        <v>251</v>
      </c>
      <c r="E2182" s="73" t="s">
        <v>265</v>
      </c>
      <c r="F2182" s="73" t="s">
        <v>266</v>
      </c>
      <c r="G2182" s="73" t="s">
        <v>34</v>
      </c>
      <c r="H2182" t="s">
        <v>39</v>
      </c>
      <c r="I2182">
        <v>1295</v>
      </c>
      <c r="J2182" s="43">
        <v>3769</v>
      </c>
      <c r="K2182" s="16">
        <v>0.13800000000000001</v>
      </c>
      <c r="L2182" s="16">
        <f t="shared" si="322"/>
        <v>37.428003972194638</v>
      </c>
      <c r="M2182" s="16">
        <f t="shared" si="323"/>
        <v>1.0186486486486486</v>
      </c>
      <c r="N2182" s="44">
        <f t="shared" si="324"/>
        <v>178.71</v>
      </c>
      <c r="O2182" s="44">
        <f t="shared" si="325"/>
        <v>3947.71</v>
      </c>
      <c r="P2182" s="45">
        <f t="shared" si="319"/>
        <v>39.202681231380339</v>
      </c>
      <c r="Q2182" s="45">
        <f t="shared" si="326"/>
        <v>1.0669486486486486</v>
      </c>
      <c r="S2182" s="51">
        <f t="shared" si="320"/>
        <v>0.42259190976565719</v>
      </c>
      <c r="T2182" s="16">
        <f t="shared" si="321"/>
        <v>40.644864283349882</v>
      </c>
    </row>
    <row r="2183" spans="1:20" x14ac:dyDescent="0.25">
      <c r="A2183" s="72">
        <f t="shared" si="318"/>
        <v>42078</v>
      </c>
      <c r="B2183" s="73" t="s">
        <v>18</v>
      </c>
      <c r="C2183" s="73" t="s">
        <v>244</v>
      </c>
      <c r="D2183" s="73" t="s">
        <v>245</v>
      </c>
      <c r="E2183" s="73" t="s">
        <v>277</v>
      </c>
      <c r="F2183" s="73" t="s">
        <v>278</v>
      </c>
      <c r="G2183" s="73" t="s">
        <v>34</v>
      </c>
      <c r="H2183" t="s">
        <v>38</v>
      </c>
      <c r="I2183">
        <v>615</v>
      </c>
      <c r="J2183" s="43">
        <v>4676</v>
      </c>
      <c r="K2183" s="16">
        <v>0</v>
      </c>
      <c r="L2183" s="16">
        <f t="shared" si="322"/>
        <v>46.434955312810324</v>
      </c>
      <c r="M2183" s="16">
        <f t="shared" si="323"/>
        <v>1.2637837837837838</v>
      </c>
      <c r="N2183" s="44">
        <f t="shared" si="324"/>
        <v>0</v>
      </c>
      <c r="O2183" s="44">
        <f t="shared" si="325"/>
        <v>4676</v>
      </c>
      <c r="P2183" s="45">
        <f t="shared" si="319"/>
        <v>46.434955312810324</v>
      </c>
      <c r="Q2183" s="45">
        <f t="shared" si="326"/>
        <v>1.2637837837837838</v>
      </c>
      <c r="S2183" s="51">
        <f t="shared" si="320"/>
        <v>17.422530259655478</v>
      </c>
      <c r="T2183" s="16">
        <f t="shared" si="321"/>
        <v>46.434955312810324</v>
      </c>
    </row>
    <row r="2184" spans="1:20" x14ac:dyDescent="0.25">
      <c r="A2184" s="72">
        <f t="shared" si="318"/>
        <v>42078</v>
      </c>
      <c r="B2184" s="73" t="s">
        <v>18</v>
      </c>
      <c r="C2184" s="73" t="s">
        <v>248</v>
      </c>
      <c r="D2184" s="73" t="s">
        <v>249</v>
      </c>
      <c r="E2184" s="73" t="s">
        <v>268</v>
      </c>
      <c r="F2184" s="73" t="s">
        <v>269</v>
      </c>
      <c r="G2184" s="73" t="s">
        <v>34</v>
      </c>
      <c r="H2184" t="s">
        <v>38</v>
      </c>
      <c r="I2184">
        <v>872</v>
      </c>
      <c r="J2184" s="43">
        <v>5625</v>
      </c>
      <c r="K2184" s="16">
        <v>0</v>
      </c>
      <c r="L2184" s="16">
        <f t="shared" si="322"/>
        <v>55.858987090367428</v>
      </c>
      <c r="M2184" s="16">
        <f t="shared" si="323"/>
        <v>1.5202702702702702</v>
      </c>
      <c r="N2184" s="44">
        <f t="shared" si="324"/>
        <v>0</v>
      </c>
      <c r="O2184" s="44">
        <f t="shared" si="325"/>
        <v>5625</v>
      </c>
      <c r="P2184" s="45">
        <f t="shared" si="319"/>
        <v>55.858987090367428</v>
      </c>
      <c r="Q2184" s="45">
        <f t="shared" si="326"/>
        <v>1.5202702702702702</v>
      </c>
      <c r="S2184" s="51">
        <f t="shared" si="320"/>
        <v>8.7048947156859633</v>
      </c>
      <c r="T2184" s="16">
        <f t="shared" si="321"/>
        <v>55.858987090367428</v>
      </c>
    </row>
    <row r="2185" spans="1:20" x14ac:dyDescent="0.25">
      <c r="A2185" s="72">
        <f t="shared" si="318"/>
        <v>42078</v>
      </c>
      <c r="B2185" s="73" t="s">
        <v>18</v>
      </c>
      <c r="C2185" s="73" t="s">
        <v>248</v>
      </c>
      <c r="D2185" s="73" t="s">
        <v>249</v>
      </c>
      <c r="E2185" s="73" t="s">
        <v>277</v>
      </c>
      <c r="F2185" s="73" t="s">
        <v>278</v>
      </c>
      <c r="G2185" s="73" t="s">
        <v>34</v>
      </c>
      <c r="H2185" t="s">
        <v>38</v>
      </c>
      <c r="I2185">
        <v>417</v>
      </c>
      <c r="J2185" s="43">
        <v>4368</v>
      </c>
      <c r="K2185" s="16">
        <v>0</v>
      </c>
      <c r="L2185" s="16">
        <f t="shared" si="322"/>
        <v>43.37636544190665</v>
      </c>
      <c r="M2185" s="16">
        <f t="shared" si="323"/>
        <v>1.1805405405405405</v>
      </c>
      <c r="N2185" s="44">
        <f t="shared" si="324"/>
        <v>0</v>
      </c>
      <c r="O2185" s="44">
        <f t="shared" si="325"/>
        <v>4368</v>
      </c>
      <c r="P2185" s="45">
        <f t="shared" si="319"/>
        <v>43.37636544190665</v>
      </c>
      <c r="Q2185" s="45">
        <f t="shared" si="326"/>
        <v>1.1805405405405405</v>
      </c>
      <c r="S2185" s="51">
        <f t="shared" si="320"/>
        <v>22.03980822315852</v>
      </c>
      <c r="T2185" s="16">
        <f t="shared" si="321"/>
        <v>43.37636544190665</v>
      </c>
    </row>
    <row r="2186" spans="1:20" x14ac:dyDescent="0.25">
      <c r="A2186" s="72">
        <f t="shared" si="318"/>
        <v>42078</v>
      </c>
      <c r="B2186" s="73" t="s">
        <v>18</v>
      </c>
      <c r="C2186" s="73" t="s">
        <v>242</v>
      </c>
      <c r="D2186" s="73" t="s">
        <v>243</v>
      </c>
      <c r="E2186" s="73" t="s">
        <v>265</v>
      </c>
      <c r="F2186" s="73" t="s">
        <v>266</v>
      </c>
      <c r="G2186" s="73" t="s">
        <v>34</v>
      </c>
      <c r="H2186" t="s">
        <v>36</v>
      </c>
      <c r="I2186">
        <v>1006</v>
      </c>
      <c r="J2186" s="43">
        <v>3974</v>
      </c>
      <c r="K2186" s="16">
        <v>0.18</v>
      </c>
      <c r="L2186" s="16">
        <f t="shared" si="322"/>
        <v>39.46375372393247</v>
      </c>
      <c r="M2186" s="16">
        <f t="shared" si="323"/>
        <v>1.074054054054054</v>
      </c>
      <c r="N2186" s="44">
        <f t="shared" si="324"/>
        <v>181.07999999999998</v>
      </c>
      <c r="O2186" s="44">
        <f t="shared" si="325"/>
        <v>4155.08</v>
      </c>
      <c r="P2186" s="45">
        <f t="shared" si="319"/>
        <v>41.261966236345579</v>
      </c>
      <c r="Q2186" s="45">
        <f t="shared" si="326"/>
        <v>1.1229945945945945</v>
      </c>
      <c r="S2186" s="51">
        <f t="shared" si="320"/>
        <v>1.0929014928859226</v>
      </c>
      <c r="T2186" s="16">
        <f t="shared" si="321"/>
        <v>41.994571333995367</v>
      </c>
    </row>
    <row r="2187" spans="1:20" x14ac:dyDescent="0.25">
      <c r="A2187" s="72">
        <f t="shared" si="318"/>
        <v>42078</v>
      </c>
      <c r="B2187" s="73" t="s">
        <v>0</v>
      </c>
      <c r="C2187" s="73" t="s">
        <v>252</v>
      </c>
      <c r="D2187" s="73" t="s">
        <v>117</v>
      </c>
      <c r="E2187" s="73" t="s">
        <v>279</v>
      </c>
      <c r="F2187" s="73" t="s">
        <v>280</v>
      </c>
      <c r="G2187" s="73" t="s">
        <v>35</v>
      </c>
      <c r="H2187" t="s">
        <v>37</v>
      </c>
      <c r="I2187">
        <v>880</v>
      </c>
      <c r="J2187" s="43">
        <v>3678</v>
      </c>
      <c r="K2187" s="16">
        <v>0</v>
      </c>
      <c r="L2187" s="16">
        <f t="shared" si="322"/>
        <v>36.524329692154915</v>
      </c>
      <c r="M2187" s="16">
        <f t="shared" si="323"/>
        <v>0.994054054054054</v>
      </c>
      <c r="N2187" s="44">
        <f t="shared" si="324"/>
        <v>0</v>
      </c>
      <c r="O2187" s="44">
        <f t="shared" si="325"/>
        <v>3678</v>
      </c>
      <c r="P2187" s="45">
        <f t="shared" si="319"/>
        <v>36.524329692154915</v>
      </c>
      <c r="Q2187" s="45">
        <f t="shared" si="326"/>
        <v>0.994054054054054</v>
      </c>
      <c r="S2187" s="51">
        <f t="shared" si="320"/>
        <v>-7.7270446562970445</v>
      </c>
      <c r="T2187" s="16">
        <f t="shared" si="321"/>
        <v>37.369083085071168</v>
      </c>
    </row>
    <row r="2188" spans="1:20" x14ac:dyDescent="0.25">
      <c r="A2188" s="72">
        <f t="shared" si="318"/>
        <v>42078</v>
      </c>
      <c r="B2188" s="73" t="s">
        <v>0</v>
      </c>
      <c r="C2188" s="73" t="s">
        <v>359</v>
      </c>
      <c r="D2188" s="73" t="s">
        <v>235</v>
      </c>
      <c r="E2188" s="73" t="s">
        <v>267</v>
      </c>
      <c r="F2188" s="73" t="s">
        <v>241</v>
      </c>
      <c r="G2188" s="73" t="s">
        <v>35</v>
      </c>
      <c r="H2188" t="s">
        <v>37</v>
      </c>
      <c r="I2188">
        <v>685</v>
      </c>
      <c r="J2188" s="43">
        <v>3471</v>
      </c>
      <c r="K2188" s="16">
        <v>0</v>
      </c>
      <c r="L2188" s="16">
        <f t="shared" si="322"/>
        <v>34.468718967229393</v>
      </c>
      <c r="M2188" s="16">
        <f t="shared" si="323"/>
        <v>0.93810810810810807</v>
      </c>
      <c r="N2188" s="44">
        <f t="shared" si="324"/>
        <v>0</v>
      </c>
      <c r="O2188" s="44">
        <f t="shared" si="325"/>
        <v>3471</v>
      </c>
      <c r="P2188" s="45">
        <f t="shared" si="319"/>
        <v>34.468718967229393</v>
      </c>
      <c r="Q2188" s="45">
        <f t="shared" si="326"/>
        <v>0.93810810810810807</v>
      </c>
      <c r="S2188" s="51">
        <f t="shared" si="320"/>
        <v>-14.036282583121784</v>
      </c>
      <c r="T2188" s="16">
        <f t="shared" si="321"/>
        <v>35.126282687851706</v>
      </c>
    </row>
    <row r="2189" spans="1:20" x14ac:dyDescent="0.25">
      <c r="A2189" s="72">
        <f t="shared" si="318"/>
        <v>42078</v>
      </c>
      <c r="B2189" s="73" t="s">
        <v>0</v>
      </c>
      <c r="C2189" s="73" t="s">
        <v>253</v>
      </c>
      <c r="D2189" s="73" t="s">
        <v>243</v>
      </c>
      <c r="E2189" s="73" t="s">
        <v>281</v>
      </c>
      <c r="F2189" s="73" t="s">
        <v>282</v>
      </c>
      <c r="G2189" s="73" t="s">
        <v>35</v>
      </c>
      <c r="H2189" t="s">
        <v>38</v>
      </c>
      <c r="I2189">
        <v>812</v>
      </c>
      <c r="J2189" s="43">
        <v>4723</v>
      </c>
      <c r="K2189" s="16">
        <v>0</v>
      </c>
      <c r="L2189" s="16">
        <f t="shared" si="322"/>
        <v>46.901688182720953</v>
      </c>
      <c r="M2189" s="16">
        <f t="shared" si="323"/>
        <v>1.2764864864864864</v>
      </c>
      <c r="N2189" s="44">
        <f t="shared" si="324"/>
        <v>0</v>
      </c>
      <c r="O2189" s="44">
        <f t="shared" si="325"/>
        <v>4723</v>
      </c>
      <c r="P2189" s="45">
        <f t="shared" si="319"/>
        <v>46.901688182720953</v>
      </c>
      <c r="Q2189" s="45">
        <f t="shared" si="326"/>
        <v>1.2764864864864864</v>
      </c>
      <c r="S2189" s="51">
        <f t="shared" si="320"/>
        <v>8.8309030914151876</v>
      </c>
      <c r="T2189" s="16">
        <f t="shared" si="321"/>
        <v>46.901688182720953</v>
      </c>
    </row>
    <row r="2190" spans="1:20" x14ac:dyDescent="0.25">
      <c r="A2190" s="72">
        <f t="shared" si="318"/>
        <v>42078</v>
      </c>
      <c r="B2190" s="73" t="s">
        <v>0</v>
      </c>
      <c r="C2190" s="73" t="s">
        <v>236</v>
      </c>
      <c r="D2190" s="73" t="s">
        <v>237</v>
      </c>
      <c r="E2190" s="73" t="s">
        <v>279</v>
      </c>
      <c r="F2190" s="73" t="s">
        <v>280</v>
      </c>
      <c r="G2190" s="73" t="s">
        <v>35</v>
      </c>
      <c r="H2190" t="s">
        <v>37</v>
      </c>
      <c r="I2190">
        <v>1520</v>
      </c>
      <c r="J2190" s="43">
        <v>5159</v>
      </c>
      <c r="K2190" s="16">
        <v>0</v>
      </c>
      <c r="L2190" s="16">
        <f t="shared" si="322"/>
        <v>51.231380337636544</v>
      </c>
      <c r="M2190" s="16">
        <f t="shared" si="323"/>
        <v>1.3943243243243244</v>
      </c>
      <c r="N2190" s="44">
        <f t="shared" si="324"/>
        <v>0</v>
      </c>
      <c r="O2190" s="44">
        <f t="shared" si="325"/>
        <v>5159</v>
      </c>
      <c r="P2190" s="45">
        <f t="shared" si="319"/>
        <v>51.231380337636544</v>
      </c>
      <c r="Q2190" s="45">
        <f t="shared" si="326"/>
        <v>1.3943243243243244</v>
      </c>
      <c r="S2190" s="51">
        <f t="shared" si="320"/>
        <v>-9.3480934809348053</v>
      </c>
      <c r="T2190" s="16">
        <f t="shared" si="321"/>
        <v>52.690499834491895</v>
      </c>
    </row>
    <row r="2191" spans="1:20" x14ac:dyDescent="0.25">
      <c r="A2191" s="72">
        <f t="shared" si="318"/>
        <v>42078</v>
      </c>
      <c r="B2191" s="73" t="s">
        <v>0</v>
      </c>
      <c r="C2191" s="73" t="s">
        <v>236</v>
      </c>
      <c r="D2191" s="73" t="s">
        <v>237</v>
      </c>
      <c r="E2191" s="73" t="s">
        <v>267</v>
      </c>
      <c r="F2191" s="73" t="s">
        <v>241</v>
      </c>
      <c r="G2191" s="73" t="s">
        <v>35</v>
      </c>
      <c r="H2191" t="s">
        <v>37</v>
      </c>
      <c r="I2191">
        <v>1583</v>
      </c>
      <c r="J2191" s="43">
        <v>6084</v>
      </c>
      <c r="K2191" s="16">
        <v>0</v>
      </c>
      <c r="L2191" s="16">
        <f t="shared" si="322"/>
        <v>60.417080436941411</v>
      </c>
      <c r="M2191" s="16">
        <f t="shared" si="323"/>
        <v>1.6443243243243244</v>
      </c>
      <c r="N2191" s="44">
        <f t="shared" si="324"/>
        <v>0</v>
      </c>
      <c r="O2191" s="44">
        <f t="shared" si="325"/>
        <v>6084</v>
      </c>
      <c r="P2191" s="45">
        <f t="shared" si="319"/>
        <v>60.417080436941411</v>
      </c>
      <c r="Q2191" s="45">
        <f t="shared" si="326"/>
        <v>1.6443243243243244</v>
      </c>
      <c r="S2191" s="51">
        <f t="shared" si="320"/>
        <v>-8.3465776847116313</v>
      </c>
      <c r="T2191" s="16">
        <f t="shared" si="321"/>
        <v>61.936676597153259</v>
      </c>
    </row>
    <row r="2192" spans="1:20" x14ac:dyDescent="0.25">
      <c r="A2192" s="72">
        <f t="shared" si="318"/>
        <v>42078</v>
      </c>
      <c r="B2192" s="73" t="s">
        <v>0</v>
      </c>
      <c r="C2192" s="73" t="s">
        <v>358</v>
      </c>
      <c r="D2192" s="73" t="s">
        <v>235</v>
      </c>
      <c r="E2192" s="73" t="s">
        <v>279</v>
      </c>
      <c r="F2192" s="73" t="s">
        <v>280</v>
      </c>
      <c r="G2192" s="73" t="s">
        <v>35</v>
      </c>
      <c r="H2192" t="s">
        <v>36</v>
      </c>
      <c r="I2192">
        <v>1599</v>
      </c>
      <c r="J2192" s="43">
        <v>5260</v>
      </c>
      <c r="K2192" s="16">
        <v>0.18</v>
      </c>
      <c r="L2192" s="16">
        <f t="shared" si="322"/>
        <v>52.234359483614696</v>
      </c>
      <c r="M2192" s="16">
        <f t="shared" si="323"/>
        <v>1.4216216216216215</v>
      </c>
      <c r="N2192" s="44">
        <f t="shared" si="324"/>
        <v>287.82</v>
      </c>
      <c r="O2192" s="44">
        <f t="shared" si="325"/>
        <v>5547.82</v>
      </c>
      <c r="P2192" s="45">
        <f t="shared" si="319"/>
        <v>55.092552135054611</v>
      </c>
      <c r="Q2192" s="45">
        <f t="shared" si="326"/>
        <v>1.4994108108108106</v>
      </c>
      <c r="S2192" s="51">
        <f t="shared" si="320"/>
        <v>-1.260447368046369</v>
      </c>
      <c r="T2192" s="16">
        <f t="shared" si="321"/>
        <v>56.257000993048649</v>
      </c>
    </row>
    <row r="2193" spans="1:20" x14ac:dyDescent="0.25">
      <c r="A2193" s="72">
        <f t="shared" si="318"/>
        <v>42078</v>
      </c>
      <c r="B2193" s="73" t="s">
        <v>67</v>
      </c>
      <c r="C2193" s="73" t="s">
        <v>250</v>
      </c>
      <c r="D2193" s="73" t="s">
        <v>251</v>
      </c>
      <c r="E2193" s="73" t="s">
        <v>279</v>
      </c>
      <c r="F2193" s="73" t="s">
        <v>280</v>
      </c>
      <c r="G2193" s="73" t="s">
        <v>35</v>
      </c>
      <c r="H2193" t="s">
        <v>37</v>
      </c>
      <c r="I2193">
        <v>1851</v>
      </c>
      <c r="J2193" s="43">
        <v>5000</v>
      </c>
      <c r="K2193" s="16">
        <v>0</v>
      </c>
      <c r="L2193" s="16">
        <f t="shared" si="322"/>
        <v>49.652432969215489</v>
      </c>
      <c r="M2193" s="16">
        <f t="shared" si="323"/>
        <v>1.2612612612612613</v>
      </c>
      <c r="N2193" s="44">
        <f t="shared" si="324"/>
        <v>0</v>
      </c>
      <c r="O2193" s="44">
        <f t="shared" si="325"/>
        <v>5000</v>
      </c>
      <c r="P2193" s="45">
        <f t="shared" si="319"/>
        <v>49.652432969215489</v>
      </c>
      <c r="Q2193" s="45">
        <f t="shared" si="326"/>
        <v>1.2612612612612613</v>
      </c>
      <c r="S2193" s="51">
        <f t="shared" si="320"/>
        <v>-11.470736652000324</v>
      </c>
      <c r="T2193" s="16">
        <f t="shared" si="321"/>
        <v>51.429294935451829</v>
      </c>
    </row>
    <row r="2194" spans="1:20" x14ac:dyDescent="0.25">
      <c r="A2194" s="72">
        <f t="shared" si="318"/>
        <v>42078</v>
      </c>
      <c r="B2194" s="73" t="s">
        <v>67</v>
      </c>
      <c r="C2194" s="73" t="s">
        <v>238</v>
      </c>
      <c r="D2194" s="73" t="s">
        <v>239</v>
      </c>
      <c r="E2194" s="73" t="s">
        <v>283</v>
      </c>
      <c r="F2194" s="73" t="s">
        <v>284</v>
      </c>
      <c r="G2194" s="73" t="s">
        <v>35</v>
      </c>
      <c r="H2194" t="s">
        <v>37</v>
      </c>
      <c r="I2194">
        <v>1695</v>
      </c>
      <c r="J2194" s="43">
        <v>4960</v>
      </c>
      <c r="K2194" s="16">
        <v>0</v>
      </c>
      <c r="L2194" s="16">
        <f t="shared" si="322"/>
        <v>49.255213505461768</v>
      </c>
      <c r="M2194" s="16">
        <f t="shared" si="323"/>
        <v>1.2511711711711713</v>
      </c>
      <c r="N2194" s="44">
        <f t="shared" si="324"/>
        <v>0</v>
      </c>
      <c r="O2194" s="44">
        <f t="shared" si="325"/>
        <v>4960</v>
      </c>
      <c r="P2194" s="45">
        <f t="shared" si="319"/>
        <v>49.255213505461768</v>
      </c>
      <c r="Q2194" s="45">
        <f t="shared" si="326"/>
        <v>1.2511711711711713</v>
      </c>
      <c r="S2194" s="51">
        <f t="shared" si="320"/>
        <v>-10.682933417368211</v>
      </c>
      <c r="T2194" s="16">
        <f t="shared" si="321"/>
        <v>50.882323733862961</v>
      </c>
    </row>
    <row r="2195" spans="1:20" x14ac:dyDescent="0.25">
      <c r="A2195" s="72">
        <f t="shared" si="318"/>
        <v>42078</v>
      </c>
      <c r="B2195" s="73" t="s">
        <v>67</v>
      </c>
      <c r="C2195" s="73" t="s">
        <v>242</v>
      </c>
      <c r="D2195" s="73" t="s">
        <v>243</v>
      </c>
      <c r="E2195" s="73" t="s">
        <v>265</v>
      </c>
      <c r="F2195" s="73" t="s">
        <v>266</v>
      </c>
      <c r="G2195" s="73" t="s">
        <v>35</v>
      </c>
      <c r="H2195" t="s">
        <v>36</v>
      </c>
      <c r="I2195">
        <v>1006</v>
      </c>
      <c r="J2195" s="43">
        <v>3147</v>
      </c>
      <c r="K2195" s="16">
        <v>0.18</v>
      </c>
      <c r="L2195" s="16">
        <f t="shared" si="322"/>
        <v>31.251241310824231</v>
      </c>
      <c r="M2195" s="16">
        <f t="shared" si="323"/>
        <v>0.7938378378378379</v>
      </c>
      <c r="N2195" s="44">
        <f t="shared" si="324"/>
        <v>181.07999999999998</v>
      </c>
      <c r="O2195" s="44">
        <f t="shared" si="325"/>
        <v>3328.08</v>
      </c>
      <c r="P2195" s="45">
        <f t="shared" si="319"/>
        <v>33.049453823237336</v>
      </c>
      <c r="Q2195" s="45">
        <f t="shared" si="326"/>
        <v>0.83951567567567564</v>
      </c>
      <c r="S2195" s="51">
        <f t="shared" si="320"/>
        <v>-1.3364323067983741</v>
      </c>
      <c r="T2195" s="16">
        <f t="shared" si="321"/>
        <v>33.782058920887124</v>
      </c>
    </row>
    <row r="2196" spans="1:20" x14ac:dyDescent="0.25">
      <c r="A2196" s="72">
        <f t="shared" si="318"/>
        <v>42078</v>
      </c>
      <c r="B2196" s="73" t="s">
        <v>67</v>
      </c>
      <c r="C2196" s="73" t="s">
        <v>254</v>
      </c>
      <c r="D2196" s="73" t="s">
        <v>255</v>
      </c>
      <c r="E2196" s="73" t="s">
        <v>267</v>
      </c>
      <c r="F2196" s="73" t="s">
        <v>241</v>
      </c>
      <c r="G2196" s="73" t="s">
        <v>35</v>
      </c>
      <c r="H2196" t="s">
        <v>37</v>
      </c>
      <c r="I2196">
        <v>988</v>
      </c>
      <c r="J2196" s="43">
        <v>3510</v>
      </c>
      <c r="K2196" s="16">
        <v>0</v>
      </c>
      <c r="L2196" s="16">
        <f t="shared" si="322"/>
        <v>34.856007944389276</v>
      </c>
      <c r="M2196" s="16">
        <f t="shared" si="323"/>
        <v>0.88540540540540547</v>
      </c>
      <c r="N2196" s="44">
        <f t="shared" si="324"/>
        <v>0</v>
      </c>
      <c r="O2196" s="44">
        <f t="shared" si="325"/>
        <v>3510</v>
      </c>
      <c r="P2196" s="45">
        <f t="shared" si="319"/>
        <v>34.856007944389276</v>
      </c>
      <c r="Q2196" s="45">
        <f t="shared" si="326"/>
        <v>0.88540540540540547</v>
      </c>
      <c r="S2196" s="51">
        <f t="shared" si="320"/>
        <v>-8.9683074848280526</v>
      </c>
      <c r="T2196" s="16">
        <f t="shared" si="321"/>
        <v>35.804435617345248</v>
      </c>
    </row>
    <row r="2197" spans="1:20" x14ac:dyDescent="0.25">
      <c r="A2197" s="72">
        <f t="shared" si="318"/>
        <v>42078</v>
      </c>
      <c r="B2197" s="73" t="s">
        <v>67</v>
      </c>
      <c r="C2197" s="73" t="s">
        <v>246</v>
      </c>
      <c r="D2197" s="73" t="s">
        <v>247</v>
      </c>
      <c r="E2197" s="73" t="s">
        <v>240</v>
      </c>
      <c r="F2197" s="73" t="s">
        <v>241</v>
      </c>
      <c r="G2197" s="73" t="s">
        <v>35</v>
      </c>
      <c r="H2197" t="s">
        <v>36</v>
      </c>
      <c r="I2197">
        <v>787</v>
      </c>
      <c r="J2197" s="43">
        <v>3690</v>
      </c>
      <c r="K2197" s="16">
        <v>0.18</v>
      </c>
      <c r="L2197" s="16">
        <f t="shared" si="322"/>
        <v>36.643495531281033</v>
      </c>
      <c r="M2197" s="16">
        <f t="shared" si="323"/>
        <v>0.93081081081081085</v>
      </c>
      <c r="N2197" s="44">
        <f t="shared" si="324"/>
        <v>141.66</v>
      </c>
      <c r="O2197" s="44">
        <f t="shared" si="325"/>
        <v>3831.66</v>
      </c>
      <c r="P2197" s="45">
        <f t="shared" si="319"/>
        <v>38.050248262164843</v>
      </c>
      <c r="Q2197" s="45">
        <f t="shared" si="326"/>
        <v>0.96654486486486479</v>
      </c>
      <c r="S2197" s="51">
        <f t="shared" si="320"/>
        <v>-1.0755630828333418</v>
      </c>
      <c r="T2197" s="16">
        <f t="shared" si="321"/>
        <v>38.623369745117508</v>
      </c>
    </row>
    <row r="2198" spans="1:20" x14ac:dyDescent="0.25">
      <c r="A2198" s="72">
        <f t="shared" si="318"/>
        <v>42078</v>
      </c>
      <c r="B2198" s="73" t="s">
        <v>67</v>
      </c>
      <c r="C2198" s="73" t="s">
        <v>250</v>
      </c>
      <c r="D2198" s="73" t="s">
        <v>251</v>
      </c>
      <c r="E2198" s="73" t="s">
        <v>283</v>
      </c>
      <c r="F2198" s="73" t="s">
        <v>284</v>
      </c>
      <c r="G2198" s="73" t="s">
        <v>35</v>
      </c>
      <c r="H2198" t="s">
        <v>37</v>
      </c>
      <c r="I2198">
        <v>1836</v>
      </c>
      <c r="J2198" s="43">
        <v>5000</v>
      </c>
      <c r="K2198" s="16">
        <v>0</v>
      </c>
      <c r="L2198" s="16">
        <f t="shared" si="322"/>
        <v>49.652432969215489</v>
      </c>
      <c r="M2198" s="16">
        <f t="shared" si="323"/>
        <v>1.2612612612612613</v>
      </c>
      <c r="N2198" s="44">
        <f t="shared" si="324"/>
        <v>0</v>
      </c>
      <c r="O2198" s="44">
        <f t="shared" si="325"/>
        <v>5000</v>
      </c>
      <c r="P2198" s="45">
        <f t="shared" si="319"/>
        <v>49.652432969215489</v>
      </c>
      <c r="Q2198" s="45">
        <f t="shared" si="326"/>
        <v>1.2612612612612613</v>
      </c>
      <c r="S2198" s="51">
        <f t="shared" si="320"/>
        <v>-11.388367064828275</v>
      </c>
      <c r="T2198" s="16">
        <f t="shared" si="321"/>
        <v>51.414895729890759</v>
      </c>
    </row>
    <row r="2199" spans="1:20" x14ac:dyDescent="0.25">
      <c r="A2199" s="72">
        <f t="shared" si="318"/>
        <v>42078</v>
      </c>
      <c r="B2199" s="73" t="s">
        <v>67</v>
      </c>
      <c r="C2199" s="73" t="s">
        <v>256</v>
      </c>
      <c r="D2199" s="73" t="s">
        <v>247</v>
      </c>
      <c r="E2199" s="73" t="s">
        <v>285</v>
      </c>
      <c r="F2199" s="73" t="s">
        <v>264</v>
      </c>
      <c r="G2199" s="73" t="s">
        <v>35</v>
      </c>
      <c r="H2199" t="s">
        <v>37</v>
      </c>
      <c r="I2199">
        <v>1899</v>
      </c>
      <c r="J2199" s="43">
        <v>4400</v>
      </c>
      <c r="K2199" s="16">
        <v>0</v>
      </c>
      <c r="L2199" s="16">
        <f t="shared" si="322"/>
        <v>43.694141012909633</v>
      </c>
      <c r="M2199" s="16">
        <f t="shared" si="323"/>
        <v>1.1099099099099099</v>
      </c>
      <c r="N2199" s="44">
        <f t="shared" si="324"/>
        <v>0</v>
      </c>
      <c r="O2199" s="44">
        <f t="shared" si="325"/>
        <v>4400</v>
      </c>
      <c r="P2199" s="45">
        <f t="shared" si="319"/>
        <v>43.694141012909633</v>
      </c>
      <c r="Q2199" s="45">
        <f t="shared" si="326"/>
        <v>1.1099099099099099</v>
      </c>
      <c r="S2199" s="51">
        <f t="shared" si="320"/>
        <v>-13.12331553019458</v>
      </c>
      <c r="T2199" s="16">
        <f t="shared" si="321"/>
        <v>45.517080436941406</v>
      </c>
    </row>
    <row r="2200" spans="1:20" x14ac:dyDescent="0.25">
      <c r="A2200" s="72">
        <f t="shared" si="318"/>
        <v>42078</v>
      </c>
      <c r="B2200" s="73" t="s">
        <v>18</v>
      </c>
      <c r="C2200" s="73" t="s">
        <v>238</v>
      </c>
      <c r="D2200" s="73" t="s">
        <v>239</v>
      </c>
      <c r="E2200" s="73" t="s">
        <v>283</v>
      </c>
      <c r="F2200" s="73" t="s">
        <v>284</v>
      </c>
      <c r="G2200" s="73" t="s">
        <v>35</v>
      </c>
      <c r="H2200" t="s">
        <v>37</v>
      </c>
      <c r="I2200">
        <v>1695</v>
      </c>
      <c r="J2200" s="43">
        <v>5520</v>
      </c>
      <c r="K2200" s="16">
        <v>0</v>
      </c>
      <c r="L2200" s="16">
        <f t="shared" si="322"/>
        <v>54.816285998013903</v>
      </c>
      <c r="M2200" s="16">
        <f t="shared" si="323"/>
        <v>1.491891891891892</v>
      </c>
      <c r="N2200" s="44">
        <f t="shared" si="324"/>
        <v>0</v>
      </c>
      <c r="O2200" s="44">
        <f t="shared" si="325"/>
        <v>5520</v>
      </c>
      <c r="P2200" s="45">
        <f t="shared" si="319"/>
        <v>54.816285998013903</v>
      </c>
      <c r="Q2200" s="45">
        <f t="shared" si="326"/>
        <v>1.491891891891892</v>
      </c>
      <c r="S2200" s="51">
        <f t="shared" si="320"/>
        <v>-9.7043307569623316</v>
      </c>
      <c r="T2200" s="16">
        <f t="shared" si="321"/>
        <v>56.443396226415096</v>
      </c>
    </row>
    <row r="2201" spans="1:20" x14ac:dyDescent="0.25">
      <c r="A2201" s="72">
        <f t="shared" si="318"/>
        <v>42078</v>
      </c>
      <c r="B2201" s="73" t="s">
        <v>18</v>
      </c>
      <c r="C2201" s="73" t="s">
        <v>250</v>
      </c>
      <c r="D2201" s="73" t="s">
        <v>251</v>
      </c>
      <c r="E2201" s="73" t="s">
        <v>279</v>
      </c>
      <c r="F2201" s="73" t="s">
        <v>280</v>
      </c>
      <c r="G2201" s="73" t="s">
        <v>35</v>
      </c>
      <c r="H2201" t="s">
        <v>37</v>
      </c>
      <c r="I2201">
        <v>1851</v>
      </c>
      <c r="J2201" s="43">
        <v>5530</v>
      </c>
      <c r="K2201" s="16">
        <v>0</v>
      </c>
      <c r="L2201" s="16">
        <f t="shared" si="322"/>
        <v>54.915590863952332</v>
      </c>
      <c r="M2201" s="16">
        <f t="shared" si="323"/>
        <v>1.4945945945945946</v>
      </c>
      <c r="N2201" s="44">
        <f t="shared" si="324"/>
        <v>0</v>
      </c>
      <c r="O2201" s="44">
        <f t="shared" si="325"/>
        <v>5530</v>
      </c>
      <c r="P2201" s="45">
        <f t="shared" si="319"/>
        <v>54.915590863952332</v>
      </c>
      <c r="Q2201" s="45">
        <f t="shared" si="326"/>
        <v>1.4945945945945946</v>
      </c>
      <c r="S2201" s="51">
        <f t="shared" si="320"/>
        <v>-10.486657979717872</v>
      </c>
      <c r="T2201" s="16">
        <f t="shared" si="321"/>
        <v>56.692452830188678</v>
      </c>
    </row>
    <row r="2202" spans="1:20" x14ac:dyDescent="0.25">
      <c r="A2202" s="72">
        <f t="shared" si="318"/>
        <v>42078</v>
      </c>
      <c r="B2202" s="73" t="s">
        <v>18</v>
      </c>
      <c r="C2202" s="73" t="s">
        <v>257</v>
      </c>
      <c r="D2202" s="73" t="s">
        <v>237</v>
      </c>
      <c r="E2202" s="73" t="s">
        <v>283</v>
      </c>
      <c r="F2202" s="73" t="s">
        <v>284</v>
      </c>
      <c r="G2202" s="73" t="s">
        <v>35</v>
      </c>
      <c r="H2202" t="s">
        <v>37</v>
      </c>
      <c r="I2202">
        <v>1507</v>
      </c>
      <c r="J2202" s="43">
        <v>5430</v>
      </c>
      <c r="K2202" s="16">
        <v>0</v>
      </c>
      <c r="L2202" s="16">
        <f t="shared" si="322"/>
        <v>53.922542204568025</v>
      </c>
      <c r="M2202" s="16">
        <f t="shared" si="323"/>
        <v>1.4675675675675677</v>
      </c>
      <c r="N2202" s="44">
        <f t="shared" si="324"/>
        <v>0</v>
      </c>
      <c r="O2202" s="44">
        <f t="shared" si="325"/>
        <v>5430</v>
      </c>
      <c r="P2202" s="45">
        <f t="shared" si="319"/>
        <v>53.922542204568025</v>
      </c>
      <c r="Q2202" s="45">
        <f t="shared" si="326"/>
        <v>1.4675675675675677</v>
      </c>
      <c r="S2202" s="51">
        <f t="shared" si="320"/>
        <v>-8.8536202569891476</v>
      </c>
      <c r="T2202" s="16">
        <f t="shared" si="321"/>
        <v>55.369182389937102</v>
      </c>
    </row>
    <row r="2203" spans="1:20" x14ac:dyDescent="0.25">
      <c r="A2203" s="72">
        <f t="shared" si="318"/>
        <v>42078</v>
      </c>
      <c r="B2203" s="73" t="s">
        <v>18</v>
      </c>
      <c r="C2203" s="73" t="s">
        <v>256</v>
      </c>
      <c r="D2203" s="73" t="s">
        <v>247</v>
      </c>
      <c r="E2203" s="73" t="s">
        <v>265</v>
      </c>
      <c r="F2203" s="73" t="s">
        <v>266</v>
      </c>
      <c r="G2203" s="73" t="s">
        <v>35</v>
      </c>
      <c r="H2203" t="s">
        <v>36</v>
      </c>
      <c r="I2203">
        <v>1160</v>
      </c>
      <c r="J2203" s="43">
        <v>3800</v>
      </c>
      <c r="K2203" s="16">
        <v>0.18</v>
      </c>
      <c r="L2203" s="16">
        <f t="shared" si="322"/>
        <v>37.735849056603776</v>
      </c>
      <c r="M2203" s="16">
        <f t="shared" si="323"/>
        <v>1.027027027027027</v>
      </c>
      <c r="N2203" s="44">
        <f t="shared" si="324"/>
        <v>208.79999999999998</v>
      </c>
      <c r="O2203" s="44">
        <f t="shared" si="325"/>
        <v>4008.8</v>
      </c>
      <c r="P2203" s="45">
        <f t="shared" si="319"/>
        <v>39.80933465739821</v>
      </c>
      <c r="Q2203" s="45">
        <f t="shared" si="326"/>
        <v>1.0834594594594595</v>
      </c>
      <c r="S2203" s="51">
        <f t="shared" si="320"/>
        <v>-12.711753690719851</v>
      </c>
      <c r="T2203" s="16">
        <f t="shared" si="321"/>
        <v>44.791790797749087</v>
      </c>
    </row>
    <row r="2204" spans="1:20" x14ac:dyDescent="0.25">
      <c r="A2204" s="72">
        <f t="shared" si="318"/>
        <v>42078</v>
      </c>
      <c r="B2204" s="73" t="s">
        <v>18</v>
      </c>
      <c r="C2204" s="73" t="s">
        <v>244</v>
      </c>
      <c r="D2204" s="73" t="s">
        <v>245</v>
      </c>
      <c r="E2204" s="73" t="s">
        <v>277</v>
      </c>
      <c r="F2204" s="73" t="s">
        <v>278</v>
      </c>
      <c r="G2204" s="73" t="s">
        <v>35</v>
      </c>
      <c r="H2204" t="s">
        <v>38</v>
      </c>
      <c r="I2204">
        <v>615</v>
      </c>
      <c r="J2204" s="43">
        <v>3851</v>
      </c>
      <c r="K2204" s="16">
        <v>0</v>
      </c>
      <c r="L2204" s="16">
        <f t="shared" si="322"/>
        <v>38.242303872889771</v>
      </c>
      <c r="M2204" s="16">
        <f t="shared" si="323"/>
        <v>1.0408108108108107</v>
      </c>
      <c r="N2204" s="44">
        <f t="shared" si="324"/>
        <v>0</v>
      </c>
      <c r="O2204" s="44">
        <f t="shared" si="325"/>
        <v>3851</v>
      </c>
      <c r="P2204" s="45">
        <f t="shared" si="319"/>
        <v>38.242303872889771</v>
      </c>
      <c r="Q2204" s="45">
        <f t="shared" si="326"/>
        <v>1.0408108108108107</v>
      </c>
      <c r="S2204" s="51">
        <f t="shared" si="320"/>
        <v>21.975167870264791</v>
      </c>
      <c r="T2204" s="16">
        <f t="shared" si="321"/>
        <v>38.242303872889771</v>
      </c>
    </row>
    <row r="2205" spans="1:20" x14ac:dyDescent="0.25">
      <c r="A2205" s="74">
        <f t="shared" si="318"/>
        <v>42078</v>
      </c>
      <c r="B2205" s="75" t="s">
        <v>18</v>
      </c>
      <c r="C2205" s="75" t="s">
        <v>258</v>
      </c>
      <c r="D2205" s="75" t="s">
        <v>255</v>
      </c>
      <c r="E2205" s="75" t="s">
        <v>279</v>
      </c>
      <c r="F2205" s="75" t="s">
        <v>280</v>
      </c>
      <c r="G2205" s="75" t="s">
        <v>35</v>
      </c>
      <c r="H2205" s="76" t="s">
        <v>36</v>
      </c>
      <c r="I2205" s="76">
        <v>1637</v>
      </c>
      <c r="J2205" s="46">
        <v>5100</v>
      </c>
      <c r="K2205" s="78">
        <v>0.18</v>
      </c>
      <c r="L2205" s="78">
        <f t="shared" si="322"/>
        <v>50.645481628599796</v>
      </c>
      <c r="M2205" s="78">
        <f t="shared" si="323"/>
        <v>1.3783783783783783</v>
      </c>
      <c r="N2205" s="47">
        <f t="shared" si="324"/>
        <v>294.65999999999997</v>
      </c>
      <c r="O2205" s="47">
        <f t="shared" si="325"/>
        <v>5394.66</v>
      </c>
      <c r="P2205" s="48">
        <f t="shared" si="319"/>
        <v>53.571598808341605</v>
      </c>
      <c r="Q2205" s="48">
        <f t="shared" si="326"/>
        <v>1.4580162162162162</v>
      </c>
      <c r="R2205" s="76"/>
      <c r="S2205" s="53">
        <f t="shared" si="320"/>
        <v>-5.3455499954380485</v>
      </c>
      <c r="T2205" s="78">
        <f>AVERAGE(P2129,P2167,P2205)</f>
        <v>56.485004965243299</v>
      </c>
    </row>
    <row r="2206" spans="1:20" x14ac:dyDescent="0.25">
      <c r="A2206" s="72">
        <f t="shared" si="318"/>
        <v>42109</v>
      </c>
      <c r="B2206" s="73" t="s">
        <v>0</v>
      </c>
      <c r="C2206" s="73" t="s">
        <v>359</v>
      </c>
      <c r="D2206" s="73" t="s">
        <v>235</v>
      </c>
      <c r="E2206" s="73" t="s">
        <v>260</v>
      </c>
      <c r="F2206" s="73" t="s">
        <v>261</v>
      </c>
      <c r="G2206" s="73" t="s">
        <v>34</v>
      </c>
      <c r="H2206" t="s">
        <v>36</v>
      </c>
      <c r="I2206">
        <v>506</v>
      </c>
      <c r="J2206" s="43">
        <v>3387</v>
      </c>
      <c r="K2206" s="16">
        <v>0.16</v>
      </c>
      <c r="L2206" s="16">
        <f t="shared" si="322"/>
        <v>33.63455809334657</v>
      </c>
      <c r="M2206" s="16">
        <f t="shared" si="323"/>
        <v>0.91540540540540538</v>
      </c>
      <c r="N2206" s="44">
        <f t="shared" si="324"/>
        <v>80.960000000000008</v>
      </c>
      <c r="O2206" s="44">
        <f t="shared" si="325"/>
        <v>3467.96</v>
      </c>
      <c r="P2206" s="45">
        <f t="shared" ref="P2206:P2243" si="327">O2206/100.7</f>
        <v>34.438530287984108</v>
      </c>
      <c r="Q2206" s="45">
        <f t="shared" si="326"/>
        <v>0.93728648648648649</v>
      </c>
      <c r="R2206" s="17"/>
      <c r="S2206" s="51">
        <f t="shared" ref="S2206:S2243" si="328">((O2206/O1750)-1)*100</f>
        <v>2.502896597384785</v>
      </c>
    </row>
    <row r="2207" spans="1:20" x14ac:dyDescent="0.25">
      <c r="A2207" s="72">
        <f t="shared" si="318"/>
        <v>42109</v>
      </c>
      <c r="B2207" s="73" t="s">
        <v>0</v>
      </c>
      <c r="C2207" s="73" t="s">
        <v>236</v>
      </c>
      <c r="D2207" s="73" t="s">
        <v>237</v>
      </c>
      <c r="E2207" s="73" t="s">
        <v>262</v>
      </c>
      <c r="F2207" s="73" t="s">
        <v>251</v>
      </c>
      <c r="G2207" s="73" t="s">
        <v>34</v>
      </c>
      <c r="H2207" t="s">
        <v>37</v>
      </c>
      <c r="I2207">
        <v>298</v>
      </c>
      <c r="J2207" s="43">
        <v>3596</v>
      </c>
      <c r="K2207" s="16">
        <v>0</v>
      </c>
      <c r="L2207" s="16">
        <f t="shared" si="322"/>
        <v>35.710029791459782</v>
      </c>
      <c r="M2207" s="16">
        <f t="shared" si="323"/>
        <v>0.97189189189189185</v>
      </c>
      <c r="N2207" s="44">
        <f t="shared" si="324"/>
        <v>0</v>
      </c>
      <c r="O2207" s="44">
        <f t="shared" si="325"/>
        <v>3596</v>
      </c>
      <c r="P2207" s="45">
        <f t="shared" si="327"/>
        <v>35.710029791459782</v>
      </c>
      <c r="Q2207" s="45">
        <f t="shared" si="326"/>
        <v>0.97189189189189185</v>
      </c>
      <c r="R2207" s="17"/>
      <c r="S2207" s="51">
        <f t="shared" si="328"/>
        <v>-3.0529165004151704</v>
      </c>
    </row>
    <row r="2208" spans="1:20" x14ac:dyDescent="0.25">
      <c r="A2208" s="72">
        <f t="shared" si="318"/>
        <v>42109</v>
      </c>
      <c r="B2208" s="73" t="s">
        <v>0</v>
      </c>
      <c r="C2208" s="73" t="s">
        <v>359</v>
      </c>
      <c r="D2208" s="73" t="s">
        <v>235</v>
      </c>
      <c r="E2208" s="73" t="s">
        <v>263</v>
      </c>
      <c r="F2208" s="73" t="s">
        <v>264</v>
      </c>
      <c r="G2208" s="73" t="s">
        <v>34</v>
      </c>
      <c r="H2208" t="s">
        <v>37</v>
      </c>
      <c r="I2208">
        <v>1530</v>
      </c>
      <c r="J2208" s="43">
        <v>6244</v>
      </c>
      <c r="K2208" s="16">
        <v>0</v>
      </c>
      <c r="L2208" s="16">
        <f t="shared" si="322"/>
        <v>62.005958291956304</v>
      </c>
      <c r="M2208" s="16">
        <f t="shared" si="323"/>
        <v>1.6875675675675677</v>
      </c>
      <c r="N2208" s="44">
        <f t="shared" si="324"/>
        <v>0</v>
      </c>
      <c r="O2208" s="44">
        <f t="shared" si="325"/>
        <v>6244</v>
      </c>
      <c r="P2208" s="45">
        <f t="shared" si="327"/>
        <v>62.005958291956304</v>
      </c>
      <c r="Q2208" s="45">
        <f t="shared" si="326"/>
        <v>1.6875675675675677</v>
      </c>
      <c r="S2208" s="51">
        <f t="shared" si="328"/>
        <v>-8.5181820845664724</v>
      </c>
    </row>
    <row r="2209" spans="1:19" x14ac:dyDescent="0.25">
      <c r="A2209" s="72">
        <f t="shared" si="318"/>
        <v>42109</v>
      </c>
      <c r="B2209" s="73" t="s">
        <v>0</v>
      </c>
      <c r="C2209" s="73" t="s">
        <v>359</v>
      </c>
      <c r="D2209" s="73" t="s">
        <v>235</v>
      </c>
      <c r="E2209" s="73" t="s">
        <v>265</v>
      </c>
      <c r="F2209" s="73" t="s">
        <v>266</v>
      </c>
      <c r="G2209" s="73" t="s">
        <v>34</v>
      </c>
      <c r="H2209" t="s">
        <v>36</v>
      </c>
      <c r="I2209">
        <v>890</v>
      </c>
      <c r="J2209" s="43">
        <v>4026</v>
      </c>
      <c r="K2209" s="16">
        <v>0.16</v>
      </c>
      <c r="L2209" s="16">
        <f t="shared" si="322"/>
        <v>39.98013902681231</v>
      </c>
      <c r="M2209" s="16">
        <f t="shared" si="323"/>
        <v>1.0881081081081081</v>
      </c>
      <c r="N2209" s="44">
        <f t="shared" si="324"/>
        <v>142.4</v>
      </c>
      <c r="O2209" s="44">
        <f t="shared" si="325"/>
        <v>4168.3999999999996</v>
      </c>
      <c r="P2209" s="45">
        <f t="shared" si="327"/>
        <v>41.394240317775569</v>
      </c>
      <c r="Q2209" s="45">
        <f t="shared" si="326"/>
        <v>1.1265945945945945</v>
      </c>
      <c r="S2209" s="51">
        <f t="shared" si="328"/>
        <v>0.53543003231875108</v>
      </c>
    </row>
    <row r="2210" spans="1:19" x14ac:dyDescent="0.25">
      <c r="A2210" s="72">
        <f t="shared" si="318"/>
        <v>42109</v>
      </c>
      <c r="B2210" s="73" t="s">
        <v>0</v>
      </c>
      <c r="C2210" s="73" t="s">
        <v>238</v>
      </c>
      <c r="D2210" s="73" t="s">
        <v>239</v>
      </c>
      <c r="E2210" s="73" t="s">
        <v>267</v>
      </c>
      <c r="F2210" s="73" t="s">
        <v>241</v>
      </c>
      <c r="G2210" s="73" t="s">
        <v>34</v>
      </c>
      <c r="H2210" t="s">
        <v>37</v>
      </c>
      <c r="I2210">
        <v>1256</v>
      </c>
      <c r="J2210" s="43">
        <v>5824</v>
      </c>
      <c r="K2210" s="16">
        <v>0</v>
      </c>
      <c r="L2210" s="16">
        <f t="shared" si="322"/>
        <v>57.835153922542204</v>
      </c>
      <c r="M2210" s="16">
        <f t="shared" si="323"/>
        <v>1.574054054054054</v>
      </c>
      <c r="N2210" s="44">
        <f t="shared" si="324"/>
        <v>0</v>
      </c>
      <c r="O2210" s="44">
        <f t="shared" si="325"/>
        <v>5824</v>
      </c>
      <c r="P2210" s="45">
        <f t="shared" si="327"/>
        <v>57.835153922542204</v>
      </c>
      <c r="Q2210" s="45">
        <f t="shared" si="326"/>
        <v>1.574054054054054</v>
      </c>
      <c r="S2210" s="51">
        <f t="shared" si="328"/>
        <v>-7.5743341035472085</v>
      </c>
    </row>
    <row r="2211" spans="1:19" x14ac:dyDescent="0.25">
      <c r="A2211" s="72">
        <f t="shared" si="318"/>
        <v>42109</v>
      </c>
      <c r="B2211" s="73" t="s">
        <v>0</v>
      </c>
      <c r="C2211" s="73" t="s">
        <v>358</v>
      </c>
      <c r="D2211" s="73" t="s">
        <v>235</v>
      </c>
      <c r="E2211" s="73" t="s">
        <v>267</v>
      </c>
      <c r="F2211" s="73" t="s">
        <v>241</v>
      </c>
      <c r="G2211" s="73" t="s">
        <v>34</v>
      </c>
      <c r="H2211" t="s">
        <v>36</v>
      </c>
      <c r="I2211">
        <v>975</v>
      </c>
      <c r="J2211" s="43">
        <v>4293</v>
      </c>
      <c r="K2211" s="16">
        <v>0.16</v>
      </c>
      <c r="L2211" s="16">
        <f t="shared" si="322"/>
        <v>42.631578947368418</v>
      </c>
      <c r="M2211" s="16">
        <f t="shared" si="323"/>
        <v>1.1602702702702703</v>
      </c>
      <c r="N2211" s="44">
        <f t="shared" si="324"/>
        <v>156</v>
      </c>
      <c r="O2211" s="44">
        <f t="shared" si="325"/>
        <v>4449</v>
      </c>
      <c r="P2211" s="45">
        <f t="shared" si="327"/>
        <v>44.180734856007945</v>
      </c>
      <c r="Q2211" s="45">
        <f t="shared" si="326"/>
        <v>1.2024324324324325</v>
      </c>
      <c r="S2211" s="51">
        <f t="shared" si="328"/>
        <v>5.622399640166087E-2</v>
      </c>
    </row>
    <row r="2212" spans="1:19" x14ac:dyDescent="0.25">
      <c r="A2212" s="72">
        <f t="shared" si="318"/>
        <v>42109</v>
      </c>
      <c r="B2212" s="73" t="s">
        <v>0</v>
      </c>
      <c r="C2212" s="73" t="s">
        <v>240</v>
      </c>
      <c r="D2212" s="73" t="s">
        <v>241</v>
      </c>
      <c r="E2212" s="73" t="s">
        <v>263</v>
      </c>
      <c r="F2212" s="73" t="s">
        <v>264</v>
      </c>
      <c r="G2212" s="73" t="s">
        <v>34</v>
      </c>
      <c r="H2212" t="s">
        <v>36</v>
      </c>
      <c r="I2212">
        <v>1357</v>
      </c>
      <c r="J2212" s="43">
        <v>4492</v>
      </c>
      <c r="K2212" s="16">
        <v>0.16</v>
      </c>
      <c r="L2212" s="16">
        <f t="shared" si="322"/>
        <v>44.607745779543194</v>
      </c>
      <c r="M2212" s="16">
        <f t="shared" si="323"/>
        <v>1.2140540540540541</v>
      </c>
      <c r="N2212" s="44">
        <f t="shared" si="324"/>
        <v>217.12</v>
      </c>
      <c r="O2212" s="44">
        <f t="shared" si="325"/>
        <v>4709.12</v>
      </c>
      <c r="P2212" s="45">
        <f t="shared" si="327"/>
        <v>46.763853028798408</v>
      </c>
      <c r="Q2212" s="45">
        <f t="shared" si="326"/>
        <v>1.272735135135135</v>
      </c>
      <c r="S2212" s="51">
        <f t="shared" si="328"/>
        <v>-1.7020619288365291</v>
      </c>
    </row>
    <row r="2213" spans="1:19" x14ac:dyDescent="0.25">
      <c r="A2213" s="72">
        <f t="shared" si="318"/>
        <v>42109</v>
      </c>
      <c r="B2213" s="73" t="s">
        <v>67</v>
      </c>
      <c r="C2213" s="73" t="s">
        <v>242</v>
      </c>
      <c r="D2213" s="73" t="s">
        <v>243</v>
      </c>
      <c r="E2213" s="73" t="s">
        <v>265</v>
      </c>
      <c r="F2213" s="73" t="s">
        <v>266</v>
      </c>
      <c r="G2213" s="73" t="s">
        <v>34</v>
      </c>
      <c r="H2213" t="s">
        <v>36</v>
      </c>
      <c r="I2213">
        <v>1006</v>
      </c>
      <c r="J2213" s="43">
        <v>3328</v>
      </c>
      <c r="K2213" s="16">
        <v>0.16</v>
      </c>
      <c r="L2213" s="16">
        <f t="shared" si="322"/>
        <v>33.048659384309829</v>
      </c>
      <c r="M2213" s="16">
        <f t="shared" si="323"/>
        <v>0.83949549549549551</v>
      </c>
      <c r="N2213" s="44">
        <f t="shared" si="324"/>
        <v>160.96</v>
      </c>
      <c r="O2213" s="44">
        <f t="shared" si="325"/>
        <v>3488.96</v>
      </c>
      <c r="P2213" s="45">
        <f t="shared" si="327"/>
        <v>34.647070506454817</v>
      </c>
      <c r="Q2213" s="45">
        <f t="shared" si="326"/>
        <v>0.88009801801801801</v>
      </c>
      <c r="S2213" s="51">
        <f t="shared" si="328"/>
        <v>-2.3870541759459241</v>
      </c>
    </row>
    <row r="2214" spans="1:19" x14ac:dyDescent="0.25">
      <c r="A2214" s="72">
        <f t="shared" si="318"/>
        <v>42109</v>
      </c>
      <c r="B2214" s="73" t="s">
        <v>67</v>
      </c>
      <c r="C2214" s="73" t="s">
        <v>244</v>
      </c>
      <c r="D2214" s="73" t="s">
        <v>245</v>
      </c>
      <c r="E2214" s="73" t="s">
        <v>268</v>
      </c>
      <c r="F2214" s="73" t="s">
        <v>269</v>
      </c>
      <c r="G2214" s="73" t="s">
        <v>34</v>
      </c>
      <c r="H2214" t="s">
        <v>38</v>
      </c>
      <c r="I2214">
        <v>866</v>
      </c>
      <c r="J2214" s="43">
        <v>5555</v>
      </c>
      <c r="K2214" s="16">
        <v>0</v>
      </c>
      <c r="L2214" s="16">
        <f t="shared" si="322"/>
        <v>55.163853028798407</v>
      </c>
      <c r="M2214" s="16">
        <f t="shared" si="323"/>
        <v>1.4012612612612614</v>
      </c>
      <c r="N2214" s="44">
        <f t="shared" si="324"/>
        <v>0</v>
      </c>
      <c r="O2214" s="44">
        <f t="shared" si="325"/>
        <v>5555</v>
      </c>
      <c r="P2214" s="45">
        <f t="shared" si="327"/>
        <v>55.163853028798407</v>
      </c>
      <c r="Q2214" s="45">
        <f t="shared" si="326"/>
        <v>1.4012612612612614</v>
      </c>
      <c r="S2214" s="51">
        <f t="shared" si="328"/>
        <v>8.5172885329165773</v>
      </c>
    </row>
    <row r="2215" spans="1:19" x14ac:dyDescent="0.25">
      <c r="A2215" s="72">
        <f t="shared" si="318"/>
        <v>42109</v>
      </c>
      <c r="B2215" s="73" t="s">
        <v>67</v>
      </c>
      <c r="C2215" s="73" t="s">
        <v>246</v>
      </c>
      <c r="D2215" s="73" t="s">
        <v>247</v>
      </c>
      <c r="E2215" s="73" t="s">
        <v>270</v>
      </c>
      <c r="F2215" s="73" t="s">
        <v>247</v>
      </c>
      <c r="G2215" s="73" t="s">
        <v>34</v>
      </c>
      <c r="H2215" t="s">
        <v>36</v>
      </c>
      <c r="I2215">
        <v>213</v>
      </c>
      <c r="J2215" s="43">
        <v>2168</v>
      </c>
      <c r="K2215" s="16">
        <v>0.16</v>
      </c>
      <c r="L2215" s="16">
        <f t="shared" si="322"/>
        <v>21.529294935451837</v>
      </c>
      <c r="M2215" s="16">
        <f t="shared" si="323"/>
        <v>0.54688288288288289</v>
      </c>
      <c r="N2215" s="44">
        <f t="shared" si="324"/>
        <v>34.08</v>
      </c>
      <c r="O2215" s="44">
        <f t="shared" si="325"/>
        <v>2202.08</v>
      </c>
      <c r="P2215" s="45">
        <f t="shared" si="327"/>
        <v>21.867725918570009</v>
      </c>
      <c r="Q2215" s="45">
        <f t="shared" si="326"/>
        <v>0.55547963963963964</v>
      </c>
      <c r="S2215" s="51">
        <f t="shared" si="328"/>
        <v>1.9982028217551129</v>
      </c>
    </row>
    <row r="2216" spans="1:19" x14ac:dyDescent="0.25">
      <c r="A2216" s="72">
        <f t="shared" si="318"/>
        <v>42109</v>
      </c>
      <c r="B2216" s="73" t="s">
        <v>67</v>
      </c>
      <c r="C2216" s="73" t="s">
        <v>248</v>
      </c>
      <c r="D2216" s="73" t="s">
        <v>249</v>
      </c>
      <c r="E2216" s="73" t="s">
        <v>271</v>
      </c>
      <c r="F2216" s="73" t="s">
        <v>272</v>
      </c>
      <c r="G2216" s="73" t="s">
        <v>34</v>
      </c>
      <c r="H2216" t="s">
        <v>38</v>
      </c>
      <c r="I2216">
        <v>650</v>
      </c>
      <c r="J2216" s="43">
        <v>4761</v>
      </c>
      <c r="K2216" s="16">
        <v>0</v>
      </c>
      <c r="L2216" s="16">
        <f t="shared" si="322"/>
        <v>47.279046673286992</v>
      </c>
      <c r="M2216" s="16">
        <f t="shared" si="323"/>
        <v>1.200972972972973</v>
      </c>
      <c r="N2216" s="44">
        <f t="shared" si="324"/>
        <v>0</v>
      </c>
      <c r="O2216" s="44">
        <f t="shared" si="325"/>
        <v>4761</v>
      </c>
      <c r="P2216" s="45">
        <f t="shared" si="327"/>
        <v>47.279046673286992</v>
      </c>
      <c r="Q2216" s="45">
        <f t="shared" si="326"/>
        <v>1.200972972972973</v>
      </c>
      <c r="S2216" s="51">
        <f t="shared" si="328"/>
        <v>8.5499316005472004</v>
      </c>
    </row>
    <row r="2217" spans="1:19" x14ac:dyDescent="0.25">
      <c r="A2217" s="72">
        <f t="shared" ref="A2217:A2280" si="329">IF(B2217&lt;&gt;"", DATE(2010, ROUNDUP((ROW(A2217)-1)*(1/38), 0)+5, 15), "")</f>
        <v>42109</v>
      </c>
      <c r="B2217" s="73" t="s">
        <v>67</v>
      </c>
      <c r="C2217" s="73" t="s">
        <v>248</v>
      </c>
      <c r="D2217" s="73" t="s">
        <v>249</v>
      </c>
      <c r="E2217" s="73" t="s">
        <v>273</v>
      </c>
      <c r="F2217" s="73" t="s">
        <v>274</v>
      </c>
      <c r="G2217" s="73" t="s">
        <v>34</v>
      </c>
      <c r="H2217" t="s">
        <v>38</v>
      </c>
      <c r="I2217">
        <v>417</v>
      </c>
      <c r="J2217" s="43">
        <v>4104</v>
      </c>
      <c r="K2217" s="16">
        <v>0</v>
      </c>
      <c r="L2217" s="16">
        <f t="shared" si="322"/>
        <v>40.754716981132077</v>
      </c>
      <c r="M2217" s="16">
        <f t="shared" si="323"/>
        <v>1.0352432432432432</v>
      </c>
      <c r="N2217" s="44">
        <f t="shared" si="324"/>
        <v>0</v>
      </c>
      <c r="O2217" s="44">
        <f t="shared" si="325"/>
        <v>4104</v>
      </c>
      <c r="P2217" s="45">
        <f t="shared" si="327"/>
        <v>40.754716981132077</v>
      </c>
      <c r="Q2217" s="45">
        <f t="shared" si="326"/>
        <v>1.0352432432432432</v>
      </c>
      <c r="S2217" s="51">
        <f t="shared" si="328"/>
        <v>11.597552685248136</v>
      </c>
    </row>
    <row r="2218" spans="1:19" x14ac:dyDescent="0.25">
      <c r="A2218" s="72">
        <f t="shared" si="329"/>
        <v>42109</v>
      </c>
      <c r="B2218" s="73" t="s">
        <v>67</v>
      </c>
      <c r="C2218" s="73" t="s">
        <v>246</v>
      </c>
      <c r="D2218" s="73" t="s">
        <v>247</v>
      </c>
      <c r="E2218" s="73" t="s">
        <v>275</v>
      </c>
      <c r="F2218" s="73" t="s">
        <v>276</v>
      </c>
      <c r="G2218" s="73" t="s">
        <v>34</v>
      </c>
      <c r="H2218" t="s">
        <v>36</v>
      </c>
      <c r="I2218">
        <v>626</v>
      </c>
      <c r="J2218" s="43">
        <v>3308</v>
      </c>
      <c r="K2218" s="16">
        <v>0.16</v>
      </c>
      <c r="L2218" s="16">
        <f t="shared" si="322"/>
        <v>32.850049652432965</v>
      </c>
      <c r="M2218" s="16">
        <f t="shared" si="323"/>
        <v>0.83445045045045041</v>
      </c>
      <c r="N2218" s="44">
        <f t="shared" si="324"/>
        <v>100.16</v>
      </c>
      <c r="O2218" s="44">
        <f t="shared" si="325"/>
        <v>3408.16</v>
      </c>
      <c r="P2218" s="45">
        <f t="shared" si="327"/>
        <v>33.844687189672293</v>
      </c>
      <c r="Q2218" s="45">
        <f t="shared" si="326"/>
        <v>0.85971603603603597</v>
      </c>
      <c r="S2218" s="51">
        <f t="shared" si="328"/>
        <v>-1.3808349826961663</v>
      </c>
    </row>
    <row r="2219" spans="1:19" x14ac:dyDescent="0.25">
      <c r="A2219" s="72">
        <f t="shared" si="329"/>
        <v>42109</v>
      </c>
      <c r="B2219" s="73" t="s">
        <v>67</v>
      </c>
      <c r="C2219" s="73" t="s">
        <v>246</v>
      </c>
      <c r="D2219" s="73" t="s">
        <v>247</v>
      </c>
      <c r="E2219" s="73" t="s">
        <v>263</v>
      </c>
      <c r="F2219" s="73" t="s">
        <v>264</v>
      </c>
      <c r="G2219" s="73" t="s">
        <v>34</v>
      </c>
      <c r="H2219" t="s">
        <v>36</v>
      </c>
      <c r="I2219">
        <v>1823</v>
      </c>
      <c r="J2219" s="43">
        <v>4852</v>
      </c>
      <c r="K2219" s="16">
        <v>0.16</v>
      </c>
      <c r="L2219" s="16">
        <f t="shared" si="322"/>
        <v>48.182720953326715</v>
      </c>
      <c r="M2219" s="16">
        <f t="shared" si="323"/>
        <v>1.223927927927928</v>
      </c>
      <c r="N2219" s="44">
        <f t="shared" si="324"/>
        <v>291.68</v>
      </c>
      <c r="O2219" s="44">
        <f t="shared" si="325"/>
        <v>5143.68</v>
      </c>
      <c r="P2219" s="45">
        <f t="shared" si="327"/>
        <v>51.079245283018871</v>
      </c>
      <c r="Q2219" s="45">
        <f t="shared" si="326"/>
        <v>1.297504864864865</v>
      </c>
      <c r="S2219" s="51">
        <f t="shared" si="328"/>
        <v>-12.933202882997552</v>
      </c>
    </row>
    <row r="2220" spans="1:19" x14ac:dyDescent="0.25">
      <c r="A2220" s="72">
        <f t="shared" si="329"/>
        <v>42109</v>
      </c>
      <c r="B2220" s="73" t="s">
        <v>18</v>
      </c>
      <c r="C2220" s="73" t="s">
        <v>250</v>
      </c>
      <c r="D2220" s="73" t="s">
        <v>251</v>
      </c>
      <c r="E2220" s="73" t="s">
        <v>265</v>
      </c>
      <c r="F2220" s="73" t="s">
        <v>266</v>
      </c>
      <c r="G2220" s="73" t="s">
        <v>34</v>
      </c>
      <c r="H2220" t="s">
        <v>39</v>
      </c>
      <c r="I2220">
        <v>1295</v>
      </c>
      <c r="J2220" s="43">
        <v>3664</v>
      </c>
      <c r="K2220" s="16">
        <v>0.10929999999999999</v>
      </c>
      <c r="L2220" s="16">
        <f t="shared" si="322"/>
        <v>36.385302879841113</v>
      </c>
      <c r="M2220" s="16">
        <f t="shared" si="323"/>
        <v>0.99027027027027026</v>
      </c>
      <c r="N2220" s="44">
        <f t="shared" si="324"/>
        <v>141.54349999999999</v>
      </c>
      <c r="O2220" s="44">
        <f t="shared" si="325"/>
        <v>3805.5434999999998</v>
      </c>
      <c r="P2220" s="45">
        <f t="shared" si="327"/>
        <v>37.790898709036739</v>
      </c>
      <c r="Q2220" s="45">
        <f t="shared" si="326"/>
        <v>1.0285252702702703</v>
      </c>
      <c r="S2220" s="51">
        <f t="shared" si="328"/>
        <v>-1.1162138193546167</v>
      </c>
    </row>
    <row r="2221" spans="1:19" x14ac:dyDescent="0.25">
      <c r="A2221" s="72">
        <f t="shared" si="329"/>
        <v>42109</v>
      </c>
      <c r="B2221" s="73" t="s">
        <v>18</v>
      </c>
      <c r="C2221" s="73" t="s">
        <v>244</v>
      </c>
      <c r="D2221" s="73" t="s">
        <v>245</v>
      </c>
      <c r="E2221" s="73" t="s">
        <v>277</v>
      </c>
      <c r="F2221" s="73" t="s">
        <v>278</v>
      </c>
      <c r="G2221" s="73" t="s">
        <v>34</v>
      </c>
      <c r="H2221" t="s">
        <v>38</v>
      </c>
      <c r="I2221">
        <v>615</v>
      </c>
      <c r="J2221" s="43">
        <v>4676</v>
      </c>
      <c r="K2221" s="16">
        <v>0</v>
      </c>
      <c r="L2221" s="16">
        <f t="shared" si="322"/>
        <v>46.434955312810324</v>
      </c>
      <c r="M2221" s="16">
        <f t="shared" si="323"/>
        <v>1.2637837837837838</v>
      </c>
      <c r="N2221" s="44">
        <f t="shared" si="324"/>
        <v>0</v>
      </c>
      <c r="O2221" s="44">
        <f t="shared" si="325"/>
        <v>4676</v>
      </c>
      <c r="P2221" s="45">
        <f t="shared" si="327"/>
        <v>46.434955312810324</v>
      </c>
      <c r="Q2221" s="45">
        <f t="shared" si="326"/>
        <v>1.2637837837837838</v>
      </c>
      <c r="S2221" s="51">
        <f t="shared" si="328"/>
        <v>17.060958818375262</v>
      </c>
    </row>
    <row r="2222" spans="1:19" x14ac:dyDescent="0.25">
      <c r="A2222" s="72">
        <f t="shared" si="329"/>
        <v>42109</v>
      </c>
      <c r="B2222" s="73" t="s">
        <v>18</v>
      </c>
      <c r="C2222" s="73" t="s">
        <v>248</v>
      </c>
      <c r="D2222" s="73" t="s">
        <v>249</v>
      </c>
      <c r="E2222" s="73" t="s">
        <v>268</v>
      </c>
      <c r="F2222" s="73" t="s">
        <v>269</v>
      </c>
      <c r="G2222" s="73" t="s">
        <v>34</v>
      </c>
      <c r="H2222" t="s">
        <v>38</v>
      </c>
      <c r="I2222">
        <v>872</v>
      </c>
      <c r="J2222" s="43">
        <v>5625</v>
      </c>
      <c r="K2222" s="16">
        <v>0</v>
      </c>
      <c r="L2222" s="16">
        <f t="shared" si="322"/>
        <v>55.858987090367428</v>
      </c>
      <c r="M2222" s="16">
        <f t="shared" si="323"/>
        <v>1.5202702702702702</v>
      </c>
      <c r="N2222" s="44">
        <f t="shared" si="324"/>
        <v>0</v>
      </c>
      <c r="O2222" s="44">
        <f t="shared" si="325"/>
        <v>5625</v>
      </c>
      <c r="P2222" s="45">
        <f t="shared" si="327"/>
        <v>55.858987090367428</v>
      </c>
      <c r="Q2222" s="45">
        <f t="shared" si="326"/>
        <v>1.5202702702702702</v>
      </c>
      <c r="S2222" s="51">
        <f t="shared" si="328"/>
        <v>8.3397534668721018</v>
      </c>
    </row>
    <row r="2223" spans="1:19" x14ac:dyDescent="0.25">
      <c r="A2223" s="72">
        <f t="shared" si="329"/>
        <v>42109</v>
      </c>
      <c r="B2223" s="73" t="s">
        <v>18</v>
      </c>
      <c r="C2223" s="73" t="s">
        <v>248</v>
      </c>
      <c r="D2223" s="73" t="s">
        <v>249</v>
      </c>
      <c r="E2223" s="73" t="s">
        <v>277</v>
      </c>
      <c r="F2223" s="73" t="s">
        <v>278</v>
      </c>
      <c r="G2223" s="73" t="s">
        <v>34</v>
      </c>
      <c r="H2223" t="s">
        <v>38</v>
      </c>
      <c r="I2223">
        <v>417</v>
      </c>
      <c r="J2223" s="43">
        <v>4368</v>
      </c>
      <c r="K2223" s="16">
        <v>0</v>
      </c>
      <c r="L2223" s="16">
        <f t="shared" si="322"/>
        <v>43.37636544190665</v>
      </c>
      <c r="M2223" s="16">
        <f t="shared" si="323"/>
        <v>1.1805405405405405</v>
      </c>
      <c r="N2223" s="44">
        <f t="shared" si="324"/>
        <v>0</v>
      </c>
      <c r="O2223" s="44">
        <f t="shared" si="325"/>
        <v>4368</v>
      </c>
      <c r="P2223" s="45">
        <f t="shared" si="327"/>
        <v>43.37636544190665</v>
      </c>
      <c r="Q2223" s="45">
        <f t="shared" si="326"/>
        <v>1.1805405405405405</v>
      </c>
      <c r="S2223" s="51">
        <f t="shared" si="328"/>
        <v>21.756097560975608</v>
      </c>
    </row>
    <row r="2224" spans="1:19" x14ac:dyDescent="0.25">
      <c r="A2224" s="72">
        <f t="shared" si="329"/>
        <v>42109</v>
      </c>
      <c r="B2224" s="73" t="s">
        <v>18</v>
      </c>
      <c r="C2224" s="73" t="s">
        <v>242</v>
      </c>
      <c r="D2224" s="73" t="s">
        <v>243</v>
      </c>
      <c r="E2224" s="73" t="s">
        <v>265</v>
      </c>
      <c r="F2224" s="73" t="s">
        <v>266</v>
      </c>
      <c r="G2224" s="73" t="s">
        <v>34</v>
      </c>
      <c r="H2224" t="s">
        <v>36</v>
      </c>
      <c r="I2224">
        <v>1006</v>
      </c>
      <c r="J2224" s="43">
        <v>3974</v>
      </c>
      <c r="K2224" s="16">
        <v>0.16</v>
      </c>
      <c r="L2224" s="16">
        <f t="shared" si="322"/>
        <v>39.46375372393247</v>
      </c>
      <c r="M2224" s="16">
        <f t="shared" si="323"/>
        <v>1.074054054054054</v>
      </c>
      <c r="N2224" s="44">
        <f t="shared" si="324"/>
        <v>160.96</v>
      </c>
      <c r="O2224" s="44">
        <f t="shared" si="325"/>
        <v>4134.96</v>
      </c>
      <c r="P2224" s="45">
        <f t="shared" si="327"/>
        <v>41.062164846077458</v>
      </c>
      <c r="Q2224" s="45">
        <f t="shared" si="326"/>
        <v>1.1175567567567568</v>
      </c>
      <c r="S2224" s="51">
        <f t="shared" si="328"/>
        <v>0.11330950928267747</v>
      </c>
    </row>
    <row r="2225" spans="1:19" x14ac:dyDescent="0.25">
      <c r="A2225" s="72">
        <f t="shared" si="329"/>
        <v>42109</v>
      </c>
      <c r="B2225" s="73" t="s">
        <v>0</v>
      </c>
      <c r="C2225" s="73" t="s">
        <v>252</v>
      </c>
      <c r="D2225" s="73" t="s">
        <v>117</v>
      </c>
      <c r="E2225" s="73" t="s">
        <v>279</v>
      </c>
      <c r="F2225" s="73" t="s">
        <v>280</v>
      </c>
      <c r="G2225" s="73" t="s">
        <v>35</v>
      </c>
      <c r="H2225" t="s">
        <v>37</v>
      </c>
      <c r="I2225">
        <v>880</v>
      </c>
      <c r="J2225" s="43">
        <v>3678</v>
      </c>
      <c r="K2225" s="16">
        <v>0</v>
      </c>
      <c r="L2225" s="16">
        <f t="shared" si="322"/>
        <v>36.524329692154915</v>
      </c>
      <c r="M2225" s="16">
        <f t="shared" si="323"/>
        <v>0.994054054054054</v>
      </c>
      <c r="N2225" s="44">
        <f t="shared" si="324"/>
        <v>0</v>
      </c>
      <c r="O2225" s="44">
        <f t="shared" si="325"/>
        <v>3678</v>
      </c>
      <c r="P2225" s="45">
        <f t="shared" si="327"/>
        <v>36.524329692154915</v>
      </c>
      <c r="Q2225" s="45">
        <f t="shared" si="326"/>
        <v>0.994054054054054</v>
      </c>
      <c r="S2225" s="51">
        <f t="shared" si="328"/>
        <v>-8.3341640913169197</v>
      </c>
    </row>
    <row r="2226" spans="1:19" x14ac:dyDescent="0.25">
      <c r="A2226" s="72">
        <f t="shared" si="329"/>
        <v>42109</v>
      </c>
      <c r="B2226" s="73" t="s">
        <v>0</v>
      </c>
      <c r="C2226" s="73" t="s">
        <v>359</v>
      </c>
      <c r="D2226" s="73" t="s">
        <v>235</v>
      </c>
      <c r="E2226" s="73" t="s">
        <v>267</v>
      </c>
      <c r="F2226" s="73" t="s">
        <v>241</v>
      </c>
      <c r="G2226" s="73" t="s">
        <v>35</v>
      </c>
      <c r="H2226" t="s">
        <v>37</v>
      </c>
      <c r="I2226">
        <v>685</v>
      </c>
      <c r="J2226" s="43">
        <v>3471</v>
      </c>
      <c r="K2226" s="16">
        <v>0</v>
      </c>
      <c r="L2226" s="16">
        <f t="shared" si="322"/>
        <v>34.468718967229393</v>
      </c>
      <c r="M2226" s="16">
        <f t="shared" si="323"/>
        <v>0.93810810810810807</v>
      </c>
      <c r="N2226" s="44">
        <f t="shared" si="324"/>
        <v>0</v>
      </c>
      <c r="O2226" s="44">
        <f t="shared" si="325"/>
        <v>3471</v>
      </c>
      <c r="P2226" s="45">
        <f t="shared" si="327"/>
        <v>34.468718967229393</v>
      </c>
      <c r="Q2226" s="45">
        <f t="shared" si="326"/>
        <v>0.93810810810810807</v>
      </c>
      <c r="S2226" s="51">
        <f t="shared" si="328"/>
        <v>-14.471576768597693</v>
      </c>
    </row>
    <row r="2227" spans="1:19" x14ac:dyDescent="0.25">
      <c r="A2227" s="72">
        <f t="shared" si="329"/>
        <v>42109</v>
      </c>
      <c r="B2227" s="73" t="s">
        <v>0</v>
      </c>
      <c r="C2227" s="73" t="s">
        <v>253</v>
      </c>
      <c r="D2227" s="73" t="s">
        <v>243</v>
      </c>
      <c r="E2227" s="73" t="s">
        <v>281</v>
      </c>
      <c r="F2227" s="73" t="s">
        <v>282</v>
      </c>
      <c r="G2227" s="73" t="s">
        <v>35</v>
      </c>
      <c r="H2227" t="s">
        <v>38</v>
      </c>
      <c r="I2227">
        <v>812</v>
      </c>
      <c r="J2227" s="43">
        <v>4723</v>
      </c>
      <c r="K2227" s="16">
        <v>0</v>
      </c>
      <c r="L2227" s="16">
        <f t="shared" si="322"/>
        <v>46.901688182720953</v>
      </c>
      <c r="M2227" s="16">
        <f t="shared" si="323"/>
        <v>1.2764864864864864</v>
      </c>
      <c r="N2227" s="44">
        <f t="shared" si="324"/>
        <v>0</v>
      </c>
      <c r="O2227" s="44">
        <f t="shared" si="325"/>
        <v>4723</v>
      </c>
      <c r="P2227" s="45">
        <f t="shared" si="327"/>
        <v>46.901688182720953</v>
      </c>
      <c r="Q2227" s="45">
        <f t="shared" si="326"/>
        <v>1.2764864864864864</v>
      </c>
      <c r="S2227" s="51">
        <f t="shared" si="328"/>
        <v>8.4251606978879678</v>
      </c>
    </row>
    <row r="2228" spans="1:19" x14ac:dyDescent="0.25">
      <c r="A2228" s="72">
        <f t="shared" si="329"/>
        <v>42109</v>
      </c>
      <c r="B2228" s="73" t="s">
        <v>0</v>
      </c>
      <c r="C2228" s="73" t="s">
        <v>236</v>
      </c>
      <c r="D2228" s="73" t="s">
        <v>237</v>
      </c>
      <c r="E2228" s="73" t="s">
        <v>279</v>
      </c>
      <c r="F2228" s="73" t="s">
        <v>280</v>
      </c>
      <c r="G2228" s="73" t="s">
        <v>35</v>
      </c>
      <c r="H2228" t="s">
        <v>37</v>
      </c>
      <c r="I2228">
        <v>1520</v>
      </c>
      <c r="J2228" s="43">
        <v>5159</v>
      </c>
      <c r="K2228" s="16">
        <v>0</v>
      </c>
      <c r="L2228" s="16">
        <f t="shared" si="322"/>
        <v>51.231380337636544</v>
      </c>
      <c r="M2228" s="16">
        <f t="shared" si="323"/>
        <v>1.3943243243243244</v>
      </c>
      <c r="N2228" s="44">
        <f t="shared" si="324"/>
        <v>0</v>
      </c>
      <c r="O2228" s="44">
        <f t="shared" si="325"/>
        <v>5159</v>
      </c>
      <c r="P2228" s="45">
        <f t="shared" si="327"/>
        <v>51.231380337636544</v>
      </c>
      <c r="Q2228" s="45">
        <f t="shared" si="326"/>
        <v>1.3943243243243244</v>
      </c>
      <c r="S2228" s="51">
        <f t="shared" si="328"/>
        <v>-10.068681797580458</v>
      </c>
    </row>
    <row r="2229" spans="1:19" x14ac:dyDescent="0.25">
      <c r="A2229" s="72">
        <f t="shared" si="329"/>
        <v>42109</v>
      </c>
      <c r="B2229" s="73" t="s">
        <v>0</v>
      </c>
      <c r="C2229" s="73" t="s">
        <v>236</v>
      </c>
      <c r="D2229" s="73" t="s">
        <v>237</v>
      </c>
      <c r="E2229" s="73" t="s">
        <v>267</v>
      </c>
      <c r="F2229" s="73" t="s">
        <v>241</v>
      </c>
      <c r="G2229" s="73" t="s">
        <v>35</v>
      </c>
      <c r="H2229" t="s">
        <v>37</v>
      </c>
      <c r="I2229">
        <v>1583</v>
      </c>
      <c r="J2229" s="43">
        <v>6084</v>
      </c>
      <c r="K2229" s="16">
        <v>0</v>
      </c>
      <c r="L2229" s="16">
        <f t="shared" si="322"/>
        <v>60.417080436941411</v>
      </c>
      <c r="M2229" s="16">
        <f t="shared" si="323"/>
        <v>1.6443243243243244</v>
      </c>
      <c r="N2229" s="44">
        <f t="shared" si="324"/>
        <v>0</v>
      </c>
      <c r="O2229" s="44">
        <f t="shared" si="325"/>
        <v>6084</v>
      </c>
      <c r="P2229" s="45">
        <f t="shared" si="327"/>
        <v>60.417080436941411</v>
      </c>
      <c r="Q2229" s="45">
        <f t="shared" si="326"/>
        <v>1.6443243243243244</v>
      </c>
      <c r="S2229" s="51">
        <f t="shared" si="328"/>
        <v>-8.9976277159361846</v>
      </c>
    </row>
    <row r="2230" spans="1:19" x14ac:dyDescent="0.25">
      <c r="A2230" s="72">
        <f t="shared" si="329"/>
        <v>42109</v>
      </c>
      <c r="B2230" s="73" t="s">
        <v>0</v>
      </c>
      <c r="C2230" s="73" t="s">
        <v>358</v>
      </c>
      <c r="D2230" s="73" t="s">
        <v>235</v>
      </c>
      <c r="E2230" s="73" t="s">
        <v>279</v>
      </c>
      <c r="F2230" s="73" t="s">
        <v>280</v>
      </c>
      <c r="G2230" s="73" t="s">
        <v>35</v>
      </c>
      <c r="H2230" t="s">
        <v>36</v>
      </c>
      <c r="I2230">
        <v>1599</v>
      </c>
      <c r="J2230" s="43">
        <v>5260</v>
      </c>
      <c r="K2230" s="16">
        <v>0.16</v>
      </c>
      <c r="L2230" s="16">
        <f t="shared" si="322"/>
        <v>52.234359483614696</v>
      </c>
      <c r="M2230" s="16">
        <f t="shared" si="323"/>
        <v>1.4216216216216215</v>
      </c>
      <c r="N2230" s="44">
        <f t="shared" si="324"/>
        <v>255.84</v>
      </c>
      <c r="O2230" s="44">
        <f t="shared" si="325"/>
        <v>5515.84</v>
      </c>
      <c r="P2230" s="45">
        <f t="shared" si="327"/>
        <v>54.774975173783517</v>
      </c>
      <c r="Q2230" s="45">
        <f t="shared" si="326"/>
        <v>1.4907675675675676</v>
      </c>
      <c r="S2230" s="51">
        <f t="shared" si="328"/>
        <v>-2.3852249841610274</v>
      </c>
    </row>
    <row r="2231" spans="1:19" x14ac:dyDescent="0.25">
      <c r="A2231" s="72">
        <f t="shared" si="329"/>
        <v>42109</v>
      </c>
      <c r="B2231" s="73" t="s">
        <v>67</v>
      </c>
      <c r="C2231" s="73" t="s">
        <v>250</v>
      </c>
      <c r="D2231" s="73" t="s">
        <v>251</v>
      </c>
      <c r="E2231" s="73" t="s">
        <v>279</v>
      </c>
      <c r="F2231" s="73" t="s">
        <v>280</v>
      </c>
      <c r="G2231" s="73" t="s">
        <v>35</v>
      </c>
      <c r="H2231" t="s">
        <v>37</v>
      </c>
      <c r="I2231">
        <v>1851</v>
      </c>
      <c r="J2231" s="43">
        <v>5000</v>
      </c>
      <c r="K2231" s="16">
        <v>0</v>
      </c>
      <c r="L2231" s="16">
        <f t="shared" si="322"/>
        <v>49.652432969215489</v>
      </c>
      <c r="M2231" s="16">
        <f t="shared" si="323"/>
        <v>1.2612612612612613</v>
      </c>
      <c r="N2231" s="44">
        <f t="shared" si="324"/>
        <v>0</v>
      </c>
      <c r="O2231" s="44">
        <f t="shared" si="325"/>
        <v>5000</v>
      </c>
      <c r="P2231" s="45">
        <f t="shared" si="327"/>
        <v>49.652432969215489</v>
      </c>
      <c r="Q2231" s="45">
        <f t="shared" si="326"/>
        <v>1.2612612612612613</v>
      </c>
      <c r="S2231" s="51">
        <f t="shared" si="328"/>
        <v>-12.332686933011649</v>
      </c>
    </row>
    <row r="2232" spans="1:19" x14ac:dyDescent="0.25">
      <c r="A2232" s="72">
        <f t="shared" si="329"/>
        <v>42109</v>
      </c>
      <c r="B2232" s="73" t="s">
        <v>67</v>
      </c>
      <c r="C2232" s="73" t="s">
        <v>238</v>
      </c>
      <c r="D2232" s="73" t="s">
        <v>239</v>
      </c>
      <c r="E2232" s="73" t="s">
        <v>283</v>
      </c>
      <c r="F2232" s="73" t="s">
        <v>284</v>
      </c>
      <c r="G2232" s="73" t="s">
        <v>35</v>
      </c>
      <c r="H2232" t="s">
        <v>37</v>
      </c>
      <c r="I2232">
        <v>1695</v>
      </c>
      <c r="J2232" s="43">
        <v>4960</v>
      </c>
      <c r="K2232" s="16">
        <v>0</v>
      </c>
      <c r="L2232" s="16">
        <f t="shared" si="322"/>
        <v>49.255213505461768</v>
      </c>
      <c r="M2232" s="16">
        <f t="shared" si="323"/>
        <v>1.2511711711711713</v>
      </c>
      <c r="N2232" s="44">
        <f t="shared" si="324"/>
        <v>0</v>
      </c>
      <c r="O2232" s="44">
        <f t="shared" si="325"/>
        <v>4960</v>
      </c>
      <c r="P2232" s="45">
        <f t="shared" si="327"/>
        <v>49.255213505461768</v>
      </c>
      <c r="Q2232" s="45">
        <f t="shared" si="326"/>
        <v>1.2511711711711713</v>
      </c>
      <c r="S2232" s="51">
        <f t="shared" si="328"/>
        <v>-11.493370924858592</v>
      </c>
    </row>
    <row r="2233" spans="1:19" x14ac:dyDescent="0.25">
      <c r="A2233" s="72">
        <f t="shared" si="329"/>
        <v>42109</v>
      </c>
      <c r="B2233" s="73" t="s">
        <v>67</v>
      </c>
      <c r="C2233" s="73" t="s">
        <v>242</v>
      </c>
      <c r="D2233" s="73" t="s">
        <v>243</v>
      </c>
      <c r="E2233" s="73" t="s">
        <v>265</v>
      </c>
      <c r="F2233" s="73" t="s">
        <v>266</v>
      </c>
      <c r="G2233" s="73" t="s">
        <v>35</v>
      </c>
      <c r="H2233" t="s">
        <v>36</v>
      </c>
      <c r="I2233">
        <v>1006</v>
      </c>
      <c r="J2233" s="43">
        <v>3147</v>
      </c>
      <c r="K2233" s="16">
        <v>0.16</v>
      </c>
      <c r="L2233" s="16">
        <f t="shared" si="322"/>
        <v>31.251241310824231</v>
      </c>
      <c r="M2233" s="16">
        <f t="shared" si="323"/>
        <v>0.7938378378378379</v>
      </c>
      <c r="N2233" s="44">
        <f t="shared" si="324"/>
        <v>160.96</v>
      </c>
      <c r="O2233" s="44">
        <f t="shared" si="325"/>
        <v>3307.96</v>
      </c>
      <c r="P2233" s="45">
        <f t="shared" si="327"/>
        <v>32.849652432969215</v>
      </c>
      <c r="Q2233" s="45">
        <f t="shared" si="326"/>
        <v>0.8344403603603604</v>
      </c>
      <c r="S2233" s="51">
        <f t="shared" si="328"/>
        <v>-2.5143813655224445</v>
      </c>
    </row>
    <row r="2234" spans="1:19" x14ac:dyDescent="0.25">
      <c r="A2234" s="72">
        <f t="shared" si="329"/>
        <v>42109</v>
      </c>
      <c r="B2234" s="73" t="s">
        <v>67</v>
      </c>
      <c r="C2234" s="73" t="s">
        <v>254</v>
      </c>
      <c r="D2234" s="73" t="s">
        <v>255</v>
      </c>
      <c r="E2234" s="73" t="s">
        <v>267</v>
      </c>
      <c r="F2234" s="73" t="s">
        <v>241</v>
      </c>
      <c r="G2234" s="73" t="s">
        <v>35</v>
      </c>
      <c r="H2234" t="s">
        <v>37</v>
      </c>
      <c r="I2234">
        <v>988</v>
      </c>
      <c r="J2234" s="43">
        <v>3510</v>
      </c>
      <c r="K2234" s="16">
        <v>0</v>
      </c>
      <c r="L2234" s="16">
        <f t="shared" si="322"/>
        <v>34.856007944389276</v>
      </c>
      <c r="M2234" s="16">
        <f t="shared" si="323"/>
        <v>0.88540540540540547</v>
      </c>
      <c r="N2234" s="44">
        <f t="shared" si="324"/>
        <v>0</v>
      </c>
      <c r="O2234" s="44">
        <f t="shared" si="325"/>
        <v>3510</v>
      </c>
      <c r="P2234" s="45">
        <f t="shared" si="327"/>
        <v>34.856007944389276</v>
      </c>
      <c r="Q2234" s="45">
        <f t="shared" si="326"/>
        <v>0.88540540540540547</v>
      </c>
      <c r="S2234" s="51">
        <f t="shared" si="328"/>
        <v>-9.6627408993576029</v>
      </c>
    </row>
    <row r="2235" spans="1:19" x14ac:dyDescent="0.25">
      <c r="A2235" s="72">
        <f t="shared" si="329"/>
        <v>42109</v>
      </c>
      <c r="B2235" s="73" t="s">
        <v>67</v>
      </c>
      <c r="C2235" s="73" t="s">
        <v>246</v>
      </c>
      <c r="D2235" s="73" t="s">
        <v>247</v>
      </c>
      <c r="E2235" s="73" t="s">
        <v>240</v>
      </c>
      <c r="F2235" s="73" t="s">
        <v>241</v>
      </c>
      <c r="G2235" s="73" t="s">
        <v>35</v>
      </c>
      <c r="H2235" t="s">
        <v>36</v>
      </c>
      <c r="I2235">
        <v>787</v>
      </c>
      <c r="J2235" s="43">
        <v>3690</v>
      </c>
      <c r="K2235" s="16">
        <v>0.16</v>
      </c>
      <c r="L2235" s="16">
        <f t="shared" si="322"/>
        <v>36.643495531281033</v>
      </c>
      <c r="M2235" s="16">
        <f t="shared" si="323"/>
        <v>0.93081081081081085</v>
      </c>
      <c r="N2235" s="44">
        <f t="shared" si="324"/>
        <v>125.92</v>
      </c>
      <c r="O2235" s="44">
        <f t="shared" si="325"/>
        <v>3815.92</v>
      </c>
      <c r="P2235" s="45">
        <f t="shared" si="327"/>
        <v>37.893942403177753</v>
      </c>
      <c r="Q2235" s="45">
        <f t="shared" si="326"/>
        <v>0.96257441441441449</v>
      </c>
      <c r="S2235" s="51">
        <f t="shared" si="328"/>
        <v>-1.8806601080980978</v>
      </c>
    </row>
    <row r="2236" spans="1:19" x14ac:dyDescent="0.25">
      <c r="A2236" s="72">
        <f t="shared" si="329"/>
        <v>42109</v>
      </c>
      <c r="B2236" s="73" t="s">
        <v>67</v>
      </c>
      <c r="C2236" s="73" t="s">
        <v>250</v>
      </c>
      <c r="D2236" s="73" t="s">
        <v>251</v>
      </c>
      <c r="E2236" s="73" t="s">
        <v>283</v>
      </c>
      <c r="F2236" s="73" t="s">
        <v>284</v>
      </c>
      <c r="G2236" s="73" t="s">
        <v>35</v>
      </c>
      <c r="H2236" t="s">
        <v>37</v>
      </c>
      <c r="I2236">
        <v>1836</v>
      </c>
      <c r="J2236" s="43">
        <v>5000</v>
      </c>
      <c r="K2236" s="16">
        <v>0</v>
      </c>
      <c r="L2236" s="16">
        <f t="shared" si="322"/>
        <v>49.652432969215489</v>
      </c>
      <c r="M2236" s="16">
        <f t="shared" si="323"/>
        <v>1.2612612612612613</v>
      </c>
      <c r="N2236" s="44">
        <f t="shared" si="324"/>
        <v>0</v>
      </c>
      <c r="O2236" s="44">
        <f t="shared" si="325"/>
        <v>5000</v>
      </c>
      <c r="P2236" s="45">
        <f t="shared" si="327"/>
        <v>49.652432969215489</v>
      </c>
      <c r="Q2236" s="45">
        <f t="shared" si="326"/>
        <v>1.2612612612612613</v>
      </c>
      <c r="S2236" s="51">
        <f t="shared" si="328"/>
        <v>-12.244983923281062</v>
      </c>
    </row>
    <row r="2237" spans="1:19" x14ac:dyDescent="0.25">
      <c r="A2237" s="72">
        <f t="shared" si="329"/>
        <v>42109</v>
      </c>
      <c r="B2237" s="73" t="s">
        <v>67</v>
      </c>
      <c r="C2237" s="73" t="s">
        <v>256</v>
      </c>
      <c r="D2237" s="73" t="s">
        <v>247</v>
      </c>
      <c r="E2237" s="73" t="s">
        <v>285</v>
      </c>
      <c r="F2237" s="73" t="s">
        <v>264</v>
      </c>
      <c r="G2237" s="73" t="s">
        <v>35</v>
      </c>
      <c r="H2237" t="s">
        <v>37</v>
      </c>
      <c r="I2237">
        <v>1899</v>
      </c>
      <c r="J2237" s="43">
        <v>4400</v>
      </c>
      <c r="K2237" s="16">
        <v>0</v>
      </c>
      <c r="L2237" s="16">
        <f t="shared" si="322"/>
        <v>43.694141012909633</v>
      </c>
      <c r="M2237" s="16">
        <f t="shared" si="323"/>
        <v>1.1099099099099099</v>
      </c>
      <c r="N2237" s="44">
        <f t="shared" si="324"/>
        <v>0</v>
      </c>
      <c r="O2237" s="44">
        <f t="shared" si="325"/>
        <v>4400</v>
      </c>
      <c r="P2237" s="45">
        <f t="shared" si="327"/>
        <v>43.694141012909633</v>
      </c>
      <c r="Q2237" s="45">
        <f t="shared" si="326"/>
        <v>1.1099099099099099</v>
      </c>
      <c r="S2237" s="51">
        <f t="shared" si="328"/>
        <v>-14.08968256137706</v>
      </c>
    </row>
    <row r="2238" spans="1:19" x14ac:dyDescent="0.25">
      <c r="A2238" s="72">
        <f t="shared" si="329"/>
        <v>42109</v>
      </c>
      <c r="B2238" s="73" t="s">
        <v>18</v>
      </c>
      <c r="C2238" s="73" t="s">
        <v>238</v>
      </c>
      <c r="D2238" s="73" t="s">
        <v>239</v>
      </c>
      <c r="E2238" s="73" t="s">
        <v>283</v>
      </c>
      <c r="F2238" s="73" t="s">
        <v>284</v>
      </c>
      <c r="G2238" s="73" t="s">
        <v>35</v>
      </c>
      <c r="H2238" t="s">
        <v>37</v>
      </c>
      <c r="I2238">
        <v>1695</v>
      </c>
      <c r="J2238" s="43">
        <v>5520</v>
      </c>
      <c r="K2238" s="16">
        <v>0</v>
      </c>
      <c r="L2238" s="16">
        <f t="shared" si="322"/>
        <v>54.816285998013903</v>
      </c>
      <c r="M2238" s="16">
        <f t="shared" si="323"/>
        <v>1.491891891891892</v>
      </c>
      <c r="N2238" s="44">
        <f t="shared" si="324"/>
        <v>0</v>
      </c>
      <c r="O2238" s="44">
        <f t="shared" si="325"/>
        <v>5520</v>
      </c>
      <c r="P2238" s="45">
        <f t="shared" si="327"/>
        <v>54.816285998013903</v>
      </c>
      <c r="Q2238" s="45">
        <f t="shared" si="326"/>
        <v>1.491891891891892</v>
      </c>
      <c r="S2238" s="51">
        <f t="shared" si="328"/>
        <v>-10.449213997177209</v>
      </c>
    </row>
    <row r="2239" spans="1:19" x14ac:dyDescent="0.25">
      <c r="A2239" s="72">
        <f t="shared" si="329"/>
        <v>42109</v>
      </c>
      <c r="B2239" s="73" t="s">
        <v>18</v>
      </c>
      <c r="C2239" s="73" t="s">
        <v>250</v>
      </c>
      <c r="D2239" s="73" t="s">
        <v>251</v>
      </c>
      <c r="E2239" s="73" t="s">
        <v>279</v>
      </c>
      <c r="F2239" s="73" t="s">
        <v>280</v>
      </c>
      <c r="G2239" s="73" t="s">
        <v>35</v>
      </c>
      <c r="H2239" t="s">
        <v>37</v>
      </c>
      <c r="I2239">
        <v>1851</v>
      </c>
      <c r="J2239" s="43">
        <v>5530</v>
      </c>
      <c r="K2239" s="16">
        <v>0</v>
      </c>
      <c r="L2239" s="16">
        <f t="shared" si="322"/>
        <v>54.915590863952332</v>
      </c>
      <c r="M2239" s="16">
        <f t="shared" si="323"/>
        <v>1.4945945945945946</v>
      </c>
      <c r="N2239" s="44">
        <f t="shared" si="324"/>
        <v>0</v>
      </c>
      <c r="O2239" s="44">
        <f t="shared" si="325"/>
        <v>5530</v>
      </c>
      <c r="P2239" s="45">
        <f t="shared" si="327"/>
        <v>54.915590863952332</v>
      </c>
      <c r="Q2239" s="45">
        <f t="shared" si="326"/>
        <v>1.4945945945945946</v>
      </c>
      <c r="S2239" s="51">
        <f t="shared" si="328"/>
        <v>-11.284086643201608</v>
      </c>
    </row>
    <row r="2240" spans="1:19" x14ac:dyDescent="0.25">
      <c r="A2240" s="72">
        <f t="shared" si="329"/>
        <v>42109</v>
      </c>
      <c r="B2240" s="73" t="s">
        <v>18</v>
      </c>
      <c r="C2240" s="73" t="s">
        <v>257</v>
      </c>
      <c r="D2240" s="73" t="s">
        <v>237</v>
      </c>
      <c r="E2240" s="73" t="s">
        <v>283</v>
      </c>
      <c r="F2240" s="73" t="s">
        <v>284</v>
      </c>
      <c r="G2240" s="73" t="s">
        <v>35</v>
      </c>
      <c r="H2240" t="s">
        <v>37</v>
      </c>
      <c r="I2240">
        <v>1507</v>
      </c>
      <c r="J2240" s="43">
        <v>5430</v>
      </c>
      <c r="K2240" s="16">
        <v>0</v>
      </c>
      <c r="L2240" s="16">
        <f t="shared" si="322"/>
        <v>53.922542204568025</v>
      </c>
      <c r="M2240" s="16">
        <f t="shared" si="323"/>
        <v>1.4675675675675677</v>
      </c>
      <c r="N2240" s="44">
        <f t="shared" si="324"/>
        <v>0</v>
      </c>
      <c r="O2240" s="44">
        <f t="shared" si="325"/>
        <v>5430</v>
      </c>
      <c r="P2240" s="45">
        <f t="shared" si="327"/>
        <v>53.922542204568025</v>
      </c>
      <c r="Q2240" s="45">
        <f t="shared" si="326"/>
        <v>1.4675675675675677</v>
      </c>
      <c r="S2240" s="51">
        <f t="shared" si="328"/>
        <v>-9.5401038872766399</v>
      </c>
    </row>
    <row r="2241" spans="1:20" x14ac:dyDescent="0.25">
      <c r="A2241" s="72">
        <f t="shared" si="329"/>
        <v>42109</v>
      </c>
      <c r="B2241" s="73" t="s">
        <v>18</v>
      </c>
      <c r="C2241" s="73" t="s">
        <v>256</v>
      </c>
      <c r="D2241" s="73" t="s">
        <v>247</v>
      </c>
      <c r="E2241" s="73" t="s">
        <v>265</v>
      </c>
      <c r="F2241" s="73" t="s">
        <v>266</v>
      </c>
      <c r="G2241" s="73" t="s">
        <v>35</v>
      </c>
      <c r="H2241" t="s">
        <v>36</v>
      </c>
      <c r="I2241">
        <v>1160</v>
      </c>
      <c r="J2241" s="43">
        <v>4425</v>
      </c>
      <c r="K2241" s="16">
        <v>0.16</v>
      </c>
      <c r="L2241" s="16">
        <f t="shared" si="322"/>
        <v>43.942403177755708</v>
      </c>
      <c r="M2241" s="16">
        <f t="shared" si="323"/>
        <v>1.1959459459459461</v>
      </c>
      <c r="N2241" s="44">
        <f t="shared" si="324"/>
        <v>185.6</v>
      </c>
      <c r="O2241" s="44">
        <f t="shared" si="325"/>
        <v>4610.6000000000004</v>
      </c>
      <c r="P2241" s="45">
        <f t="shared" si="327"/>
        <v>45.785501489572994</v>
      </c>
      <c r="Q2241" s="45">
        <f t="shared" si="326"/>
        <v>1.2461081081081082</v>
      </c>
      <c r="S2241" s="51">
        <f t="shared" si="328"/>
        <v>-0.11265652757918021</v>
      </c>
    </row>
    <row r="2242" spans="1:20" x14ac:dyDescent="0.25">
      <c r="A2242" s="72">
        <f t="shared" si="329"/>
        <v>42109</v>
      </c>
      <c r="B2242" s="73" t="s">
        <v>18</v>
      </c>
      <c r="C2242" s="73" t="s">
        <v>244</v>
      </c>
      <c r="D2242" s="73" t="s">
        <v>245</v>
      </c>
      <c r="E2242" s="73" t="s">
        <v>277</v>
      </c>
      <c r="F2242" s="73" t="s">
        <v>278</v>
      </c>
      <c r="G2242" s="73" t="s">
        <v>35</v>
      </c>
      <c r="H2242" t="s">
        <v>38</v>
      </c>
      <c r="I2242">
        <v>615</v>
      </c>
      <c r="J2242" s="43">
        <v>3851</v>
      </c>
      <c r="K2242" s="16">
        <v>0</v>
      </c>
      <c r="L2242" s="16">
        <f t="shared" ref="L2242:L2305" si="330">J2242/100.7</f>
        <v>38.242303872889771</v>
      </c>
      <c r="M2242" s="16">
        <f t="shared" ref="M2242:M2305" si="331">IF(B2242="corn",J2242/(111*2000/56),J2242/(111*2000/60))</f>
        <v>1.0408108108108107</v>
      </c>
      <c r="N2242" s="44">
        <f t="shared" ref="N2242:N2305" si="332">I2242*K2242</f>
        <v>0</v>
      </c>
      <c r="O2242" s="44">
        <f t="shared" ref="O2242:O2305" si="333">J2242+N2242</f>
        <v>3851</v>
      </c>
      <c r="P2242" s="45">
        <f t="shared" si="327"/>
        <v>38.242303872889771</v>
      </c>
      <c r="Q2242" s="45">
        <f t="shared" ref="Q2242:Q2305" si="334">IF(B2242="corn",O2242/(111*2000/56),O2242/(111*2000/60))</f>
        <v>1.0408108108108107</v>
      </c>
      <c r="S2242" s="51">
        <f t="shared" si="328"/>
        <v>21.501814166272283</v>
      </c>
    </row>
    <row r="2243" spans="1:20" x14ac:dyDescent="0.25">
      <c r="A2243" s="74">
        <f t="shared" si="329"/>
        <v>42109</v>
      </c>
      <c r="B2243" s="75" t="s">
        <v>18</v>
      </c>
      <c r="C2243" s="75" t="s">
        <v>258</v>
      </c>
      <c r="D2243" s="75" t="s">
        <v>255</v>
      </c>
      <c r="E2243" s="75" t="s">
        <v>279</v>
      </c>
      <c r="F2243" s="75" t="s">
        <v>280</v>
      </c>
      <c r="G2243" s="75" t="s">
        <v>35</v>
      </c>
      <c r="H2243" s="76" t="s">
        <v>36</v>
      </c>
      <c r="I2243" s="76">
        <v>1637</v>
      </c>
      <c r="J2243" s="46">
        <v>5360</v>
      </c>
      <c r="K2243" s="78">
        <v>0.16</v>
      </c>
      <c r="L2243" s="78">
        <f t="shared" si="330"/>
        <v>53.227408142999003</v>
      </c>
      <c r="M2243" s="78">
        <f t="shared" si="331"/>
        <v>1.4486486486486487</v>
      </c>
      <c r="N2243" s="47">
        <f t="shared" si="332"/>
        <v>261.92</v>
      </c>
      <c r="O2243" s="47">
        <f t="shared" si="333"/>
        <v>5621.92</v>
      </c>
      <c r="P2243" s="48">
        <f t="shared" si="327"/>
        <v>55.828401191658394</v>
      </c>
      <c r="Q2243" s="48">
        <f t="shared" si="334"/>
        <v>1.5194378378378379</v>
      </c>
      <c r="R2243" s="76"/>
      <c r="S2243" s="53">
        <f t="shared" si="328"/>
        <v>-1.9214732574327598</v>
      </c>
      <c r="T2243" s="76"/>
    </row>
    <row r="2244" spans="1:20" x14ac:dyDescent="0.25">
      <c r="A2244" s="72">
        <f t="shared" si="329"/>
        <v>42139</v>
      </c>
      <c r="B2244" s="73" t="s">
        <v>0</v>
      </c>
      <c r="C2244" s="73" t="s">
        <v>359</v>
      </c>
      <c r="D2244" s="73" t="s">
        <v>235</v>
      </c>
      <c r="E2244" s="73" t="s">
        <v>260</v>
      </c>
      <c r="F2244" s="73" t="s">
        <v>261</v>
      </c>
      <c r="G2244" s="73" t="s">
        <v>34</v>
      </c>
      <c r="H2244" t="s">
        <v>36</v>
      </c>
      <c r="I2244">
        <v>506</v>
      </c>
      <c r="J2244" s="43">
        <v>3387</v>
      </c>
      <c r="K2244" s="16">
        <v>0.16</v>
      </c>
      <c r="L2244" s="16">
        <f t="shared" si="330"/>
        <v>33.63455809334657</v>
      </c>
      <c r="M2244" s="16">
        <f t="shared" si="331"/>
        <v>0.91540540540540538</v>
      </c>
      <c r="N2244" s="44">
        <f t="shared" si="332"/>
        <v>80.960000000000008</v>
      </c>
      <c r="O2244" s="44">
        <f t="shared" si="333"/>
        <v>3467.96</v>
      </c>
      <c r="P2244" s="45">
        <f t="shared" ref="P2244:P2281" si="335">O2244/100.7</f>
        <v>34.438530287984108</v>
      </c>
      <c r="Q2244" s="45">
        <f t="shared" si="334"/>
        <v>0.93728648648648649</v>
      </c>
      <c r="R2244" s="17"/>
      <c r="S2244" s="51">
        <f t="shared" ref="S2244:S2281" si="336">((O2244/O1788)-1)*100</f>
        <v>2.3498232172686206</v>
      </c>
    </row>
    <row r="2245" spans="1:20" x14ac:dyDescent="0.25">
      <c r="A2245" s="72">
        <f t="shared" si="329"/>
        <v>42139</v>
      </c>
      <c r="B2245" s="73" t="s">
        <v>0</v>
      </c>
      <c r="C2245" s="73" t="s">
        <v>236</v>
      </c>
      <c r="D2245" s="73" t="s">
        <v>237</v>
      </c>
      <c r="E2245" s="73" t="s">
        <v>262</v>
      </c>
      <c r="F2245" s="73" t="s">
        <v>251</v>
      </c>
      <c r="G2245" s="73" t="s">
        <v>34</v>
      </c>
      <c r="H2245" t="s">
        <v>37</v>
      </c>
      <c r="I2245">
        <v>298</v>
      </c>
      <c r="J2245" s="43">
        <v>4143</v>
      </c>
      <c r="K2245" s="16">
        <v>0</v>
      </c>
      <c r="L2245" s="16">
        <f t="shared" si="330"/>
        <v>41.142005958291954</v>
      </c>
      <c r="M2245" s="16">
        <f t="shared" si="331"/>
        <v>1.1197297297297297</v>
      </c>
      <c r="N2245" s="44">
        <f t="shared" si="332"/>
        <v>0</v>
      </c>
      <c r="O2245" s="44">
        <f t="shared" si="333"/>
        <v>4143</v>
      </c>
      <c r="P2245" s="45">
        <f t="shared" si="335"/>
        <v>41.142005958291954</v>
      </c>
      <c r="Q2245" s="45">
        <f t="shared" si="334"/>
        <v>1.1197297297297297</v>
      </c>
      <c r="R2245" s="17"/>
      <c r="S2245" s="51">
        <f t="shared" si="336"/>
        <v>11.694039749382634</v>
      </c>
    </row>
    <row r="2246" spans="1:20" x14ac:dyDescent="0.25">
      <c r="A2246" s="72">
        <f t="shared" si="329"/>
        <v>42139</v>
      </c>
      <c r="B2246" s="73" t="s">
        <v>0</v>
      </c>
      <c r="C2246" s="73" t="s">
        <v>359</v>
      </c>
      <c r="D2246" s="73" t="s">
        <v>235</v>
      </c>
      <c r="E2246" s="73" t="s">
        <v>263</v>
      </c>
      <c r="F2246" s="73" t="s">
        <v>264</v>
      </c>
      <c r="G2246" s="73" t="s">
        <v>34</v>
      </c>
      <c r="H2246" t="s">
        <v>37</v>
      </c>
      <c r="I2246">
        <v>1530</v>
      </c>
      <c r="J2246" s="43">
        <v>6950</v>
      </c>
      <c r="K2246" s="16">
        <v>0</v>
      </c>
      <c r="L2246" s="16">
        <f t="shared" si="330"/>
        <v>69.016881827209531</v>
      </c>
      <c r="M2246" s="16">
        <f t="shared" si="331"/>
        <v>1.8783783783783783</v>
      </c>
      <c r="N2246" s="44">
        <f t="shared" si="332"/>
        <v>0</v>
      </c>
      <c r="O2246" s="44">
        <f t="shared" si="333"/>
        <v>6950</v>
      </c>
      <c r="P2246" s="45">
        <f t="shared" si="335"/>
        <v>69.016881827209531</v>
      </c>
      <c r="Q2246" s="45">
        <f t="shared" si="334"/>
        <v>1.8783783783783783</v>
      </c>
      <c r="S2246" s="51">
        <f t="shared" si="336"/>
        <v>1.8255340346353455</v>
      </c>
    </row>
    <row r="2247" spans="1:20" x14ac:dyDescent="0.25">
      <c r="A2247" s="72">
        <f t="shared" si="329"/>
        <v>42139</v>
      </c>
      <c r="B2247" s="73" t="s">
        <v>0</v>
      </c>
      <c r="C2247" s="73" t="s">
        <v>359</v>
      </c>
      <c r="D2247" s="73" t="s">
        <v>235</v>
      </c>
      <c r="E2247" s="73" t="s">
        <v>265</v>
      </c>
      <c r="F2247" s="73" t="s">
        <v>266</v>
      </c>
      <c r="G2247" s="73" t="s">
        <v>34</v>
      </c>
      <c r="H2247" t="s">
        <v>36</v>
      </c>
      <c r="I2247">
        <v>890</v>
      </c>
      <c r="J2247" s="43">
        <v>4026</v>
      </c>
      <c r="K2247" s="16">
        <v>0.16</v>
      </c>
      <c r="L2247" s="16">
        <f t="shared" si="330"/>
        <v>39.98013902681231</v>
      </c>
      <c r="M2247" s="16">
        <f t="shared" si="331"/>
        <v>1.0881081081081081</v>
      </c>
      <c r="N2247" s="44">
        <f t="shared" si="332"/>
        <v>142.4</v>
      </c>
      <c r="O2247" s="44">
        <f t="shared" si="333"/>
        <v>4168.3999999999996</v>
      </c>
      <c r="P2247" s="45">
        <f t="shared" si="335"/>
        <v>41.394240317775569</v>
      </c>
      <c r="Q2247" s="45">
        <f t="shared" si="334"/>
        <v>1.1265945945945945</v>
      </c>
      <c r="S2247" s="51">
        <f t="shared" si="336"/>
        <v>0.32008856585881151</v>
      </c>
    </row>
    <row r="2248" spans="1:20" x14ac:dyDescent="0.25">
      <c r="A2248" s="72">
        <f t="shared" si="329"/>
        <v>42139</v>
      </c>
      <c r="B2248" s="73" t="s">
        <v>0</v>
      </c>
      <c r="C2248" s="73" t="s">
        <v>238</v>
      </c>
      <c r="D2248" s="73" t="s">
        <v>239</v>
      </c>
      <c r="E2248" s="73" t="s">
        <v>267</v>
      </c>
      <c r="F2248" s="73" t="s">
        <v>241</v>
      </c>
      <c r="G2248" s="73" t="s">
        <v>34</v>
      </c>
      <c r="H2248" t="s">
        <v>37</v>
      </c>
      <c r="I2248">
        <v>1256</v>
      </c>
      <c r="J2248" s="43">
        <v>6486</v>
      </c>
      <c r="K2248" s="16">
        <v>0</v>
      </c>
      <c r="L2248" s="16">
        <f t="shared" si="330"/>
        <v>64.409136047666337</v>
      </c>
      <c r="M2248" s="16">
        <f t="shared" si="331"/>
        <v>1.7529729729729731</v>
      </c>
      <c r="N2248" s="44">
        <f t="shared" si="332"/>
        <v>0</v>
      </c>
      <c r="O2248" s="44">
        <f t="shared" si="333"/>
        <v>6486</v>
      </c>
      <c r="P2248" s="45">
        <f t="shared" si="335"/>
        <v>64.409136047666337</v>
      </c>
      <c r="Q2248" s="45">
        <f t="shared" si="334"/>
        <v>1.7529729729729731</v>
      </c>
      <c r="S2248" s="51">
        <f t="shared" si="336"/>
        <v>2.9314678922377713</v>
      </c>
    </row>
    <row r="2249" spans="1:20" x14ac:dyDescent="0.25">
      <c r="A2249" s="72">
        <f t="shared" si="329"/>
        <v>42139</v>
      </c>
      <c r="B2249" s="73" t="s">
        <v>0</v>
      </c>
      <c r="C2249" s="73" t="s">
        <v>358</v>
      </c>
      <c r="D2249" s="73" t="s">
        <v>235</v>
      </c>
      <c r="E2249" s="73" t="s">
        <v>267</v>
      </c>
      <c r="F2249" s="73" t="s">
        <v>241</v>
      </c>
      <c r="G2249" s="73" t="s">
        <v>34</v>
      </c>
      <c r="H2249" t="s">
        <v>36</v>
      </c>
      <c r="I2249">
        <v>975</v>
      </c>
      <c r="J2249" s="43">
        <v>4293</v>
      </c>
      <c r="K2249" s="16">
        <v>0.16</v>
      </c>
      <c r="L2249" s="16">
        <f t="shared" si="330"/>
        <v>42.631578947368418</v>
      </c>
      <c r="M2249" s="16">
        <f t="shared" si="331"/>
        <v>1.1602702702702703</v>
      </c>
      <c r="N2249" s="44">
        <f t="shared" si="332"/>
        <v>156</v>
      </c>
      <c r="O2249" s="44">
        <f t="shared" si="333"/>
        <v>4449</v>
      </c>
      <c r="P2249" s="45">
        <f t="shared" si="335"/>
        <v>44.180734856007945</v>
      </c>
      <c r="Q2249" s="45">
        <f t="shared" si="334"/>
        <v>1.2024324324324325</v>
      </c>
      <c r="S2249" s="51">
        <f t="shared" si="336"/>
        <v>-0.16269284712482346</v>
      </c>
    </row>
    <row r="2250" spans="1:20" x14ac:dyDescent="0.25">
      <c r="A2250" s="72">
        <f t="shared" si="329"/>
        <v>42139</v>
      </c>
      <c r="B2250" s="73" t="s">
        <v>0</v>
      </c>
      <c r="C2250" s="73" t="s">
        <v>240</v>
      </c>
      <c r="D2250" s="73" t="s">
        <v>241</v>
      </c>
      <c r="E2250" s="73" t="s">
        <v>263</v>
      </c>
      <c r="F2250" s="73" t="s">
        <v>264</v>
      </c>
      <c r="G2250" s="73" t="s">
        <v>34</v>
      </c>
      <c r="H2250" t="s">
        <v>36</v>
      </c>
      <c r="I2250">
        <v>1357</v>
      </c>
      <c r="J2250" s="43">
        <v>4492</v>
      </c>
      <c r="K2250" s="16">
        <v>0.16</v>
      </c>
      <c r="L2250" s="16">
        <f t="shared" si="330"/>
        <v>44.607745779543194</v>
      </c>
      <c r="M2250" s="16">
        <f t="shared" si="331"/>
        <v>1.2140540540540541</v>
      </c>
      <c r="N2250" s="44">
        <f t="shared" si="332"/>
        <v>217.12</v>
      </c>
      <c r="O2250" s="44">
        <f t="shared" si="333"/>
        <v>4709.12</v>
      </c>
      <c r="P2250" s="45">
        <f t="shared" si="335"/>
        <v>46.763853028798408</v>
      </c>
      <c r="Q2250" s="45">
        <f t="shared" si="334"/>
        <v>1.272735135135135</v>
      </c>
      <c r="S2250" s="51">
        <f t="shared" si="336"/>
        <v>-1.9797137106258411</v>
      </c>
    </row>
    <row r="2251" spans="1:20" x14ac:dyDescent="0.25">
      <c r="A2251" s="72">
        <f t="shared" si="329"/>
        <v>42139</v>
      </c>
      <c r="B2251" s="73" t="s">
        <v>67</v>
      </c>
      <c r="C2251" s="73" t="s">
        <v>242</v>
      </c>
      <c r="D2251" s="73" t="s">
        <v>243</v>
      </c>
      <c r="E2251" s="73" t="s">
        <v>265</v>
      </c>
      <c r="F2251" s="73" t="s">
        <v>266</v>
      </c>
      <c r="G2251" s="73" t="s">
        <v>34</v>
      </c>
      <c r="H2251" t="s">
        <v>36</v>
      </c>
      <c r="I2251">
        <v>1006</v>
      </c>
      <c r="J2251" s="43">
        <v>3328</v>
      </c>
      <c r="K2251" s="16">
        <v>0.16</v>
      </c>
      <c r="L2251" s="16">
        <f t="shared" si="330"/>
        <v>33.048659384309829</v>
      </c>
      <c r="M2251" s="16">
        <f t="shared" si="331"/>
        <v>0.83949549549549551</v>
      </c>
      <c r="N2251" s="44">
        <f t="shared" si="332"/>
        <v>160.96</v>
      </c>
      <c r="O2251" s="44">
        <f t="shared" si="333"/>
        <v>3488.96</v>
      </c>
      <c r="P2251" s="45">
        <f t="shared" si="335"/>
        <v>34.647070506454817</v>
      </c>
      <c r="Q2251" s="45">
        <f t="shared" si="334"/>
        <v>0.88009801801801801</v>
      </c>
      <c r="S2251" s="51">
        <f t="shared" si="336"/>
        <v>-2.661019880926474</v>
      </c>
    </row>
    <row r="2252" spans="1:20" x14ac:dyDescent="0.25">
      <c r="A2252" s="72">
        <f t="shared" si="329"/>
        <v>42139</v>
      </c>
      <c r="B2252" s="73" t="s">
        <v>67</v>
      </c>
      <c r="C2252" s="73" t="s">
        <v>244</v>
      </c>
      <c r="D2252" s="73" t="s">
        <v>245</v>
      </c>
      <c r="E2252" s="73" t="s">
        <v>268</v>
      </c>
      <c r="F2252" s="73" t="s">
        <v>269</v>
      </c>
      <c r="G2252" s="73" t="s">
        <v>34</v>
      </c>
      <c r="H2252" t="s">
        <v>38</v>
      </c>
      <c r="I2252">
        <v>866</v>
      </c>
      <c r="J2252" s="43">
        <v>5555</v>
      </c>
      <c r="K2252" s="16">
        <v>0</v>
      </c>
      <c r="L2252" s="16">
        <f t="shared" si="330"/>
        <v>55.163853028798407</v>
      </c>
      <c r="M2252" s="16">
        <f t="shared" si="331"/>
        <v>1.4012612612612614</v>
      </c>
      <c r="N2252" s="44">
        <f t="shared" si="332"/>
        <v>0</v>
      </c>
      <c r="O2252" s="44">
        <f t="shared" si="333"/>
        <v>5555</v>
      </c>
      <c r="P2252" s="45">
        <f t="shared" si="335"/>
        <v>55.163853028798407</v>
      </c>
      <c r="Q2252" s="45">
        <f t="shared" si="334"/>
        <v>1.4012612612612614</v>
      </c>
      <c r="S2252" s="51">
        <f t="shared" si="336"/>
        <v>8.3340159058908014</v>
      </c>
    </row>
    <row r="2253" spans="1:20" x14ac:dyDescent="0.25">
      <c r="A2253" s="72">
        <f t="shared" si="329"/>
        <v>42139</v>
      </c>
      <c r="B2253" s="73" t="s">
        <v>67</v>
      </c>
      <c r="C2253" s="73" t="s">
        <v>246</v>
      </c>
      <c r="D2253" s="73" t="s">
        <v>247</v>
      </c>
      <c r="E2253" s="73" t="s">
        <v>270</v>
      </c>
      <c r="F2253" s="73" t="s">
        <v>247</v>
      </c>
      <c r="G2253" s="73" t="s">
        <v>34</v>
      </c>
      <c r="H2253" t="s">
        <v>36</v>
      </c>
      <c r="I2253">
        <v>213</v>
      </c>
      <c r="J2253" s="43">
        <v>2168</v>
      </c>
      <c r="K2253" s="16">
        <v>0.16</v>
      </c>
      <c r="L2253" s="16">
        <f t="shared" si="330"/>
        <v>21.529294935451837</v>
      </c>
      <c r="M2253" s="16">
        <f t="shared" si="331"/>
        <v>0.54688288288288289</v>
      </c>
      <c r="N2253" s="44">
        <f t="shared" si="332"/>
        <v>34.08</v>
      </c>
      <c r="O2253" s="44">
        <f t="shared" si="333"/>
        <v>2202.08</v>
      </c>
      <c r="P2253" s="45">
        <f t="shared" si="335"/>
        <v>21.867725918570009</v>
      </c>
      <c r="Q2253" s="45">
        <f t="shared" si="334"/>
        <v>0.55547963963963964</v>
      </c>
      <c r="S2253" s="51">
        <f t="shared" si="336"/>
        <v>1.89767106109473</v>
      </c>
    </row>
    <row r="2254" spans="1:20" x14ac:dyDescent="0.25">
      <c r="A2254" s="72">
        <f t="shared" si="329"/>
        <v>42139</v>
      </c>
      <c r="B2254" s="73" t="s">
        <v>67</v>
      </c>
      <c r="C2254" s="73" t="s">
        <v>248</v>
      </c>
      <c r="D2254" s="73" t="s">
        <v>249</v>
      </c>
      <c r="E2254" s="73" t="s">
        <v>271</v>
      </c>
      <c r="F2254" s="73" t="s">
        <v>272</v>
      </c>
      <c r="G2254" s="73" t="s">
        <v>34</v>
      </c>
      <c r="H2254" t="s">
        <v>38</v>
      </c>
      <c r="I2254">
        <v>650</v>
      </c>
      <c r="J2254" s="43">
        <v>4761</v>
      </c>
      <c r="K2254" s="16">
        <v>0</v>
      </c>
      <c r="L2254" s="16">
        <f t="shared" si="330"/>
        <v>47.279046673286992</v>
      </c>
      <c r="M2254" s="16">
        <f t="shared" si="331"/>
        <v>1.200972972972973</v>
      </c>
      <c r="N2254" s="44">
        <f t="shared" si="332"/>
        <v>0</v>
      </c>
      <c r="O2254" s="44">
        <f t="shared" si="333"/>
        <v>4761</v>
      </c>
      <c r="P2254" s="45">
        <f t="shared" si="335"/>
        <v>47.279046673286992</v>
      </c>
      <c r="Q2254" s="45">
        <f t="shared" si="334"/>
        <v>1.200972972972973</v>
      </c>
      <c r="S2254" s="51">
        <f t="shared" si="336"/>
        <v>8.3892999430847937</v>
      </c>
    </row>
    <row r="2255" spans="1:20" x14ac:dyDescent="0.25">
      <c r="A2255" s="72">
        <f t="shared" si="329"/>
        <v>42139</v>
      </c>
      <c r="B2255" s="73" t="s">
        <v>67</v>
      </c>
      <c r="C2255" s="73" t="s">
        <v>248</v>
      </c>
      <c r="D2255" s="73" t="s">
        <v>249</v>
      </c>
      <c r="E2255" s="73" t="s">
        <v>273</v>
      </c>
      <c r="F2255" s="73" t="s">
        <v>274</v>
      </c>
      <c r="G2255" s="73" t="s">
        <v>34</v>
      </c>
      <c r="H2255" t="s">
        <v>38</v>
      </c>
      <c r="I2255">
        <v>417</v>
      </c>
      <c r="J2255" s="43">
        <v>4104</v>
      </c>
      <c r="K2255" s="16">
        <v>0</v>
      </c>
      <c r="L2255" s="16">
        <f t="shared" si="330"/>
        <v>40.754716981132077</v>
      </c>
      <c r="M2255" s="16">
        <f t="shared" si="331"/>
        <v>1.0352432432432432</v>
      </c>
      <c r="N2255" s="44">
        <f t="shared" si="332"/>
        <v>0</v>
      </c>
      <c r="O2255" s="44">
        <f t="shared" si="333"/>
        <v>4104</v>
      </c>
      <c r="P2255" s="45">
        <f t="shared" si="335"/>
        <v>40.754716981132077</v>
      </c>
      <c r="Q2255" s="45">
        <f t="shared" si="334"/>
        <v>1.0352432432432432</v>
      </c>
      <c r="S2255" s="51">
        <f t="shared" si="336"/>
        <v>11.471153036529614</v>
      </c>
    </row>
    <row r="2256" spans="1:20" x14ac:dyDescent="0.25">
      <c r="A2256" s="72">
        <f t="shared" si="329"/>
        <v>42139</v>
      </c>
      <c r="B2256" s="73" t="s">
        <v>67</v>
      </c>
      <c r="C2256" s="73" t="s">
        <v>246</v>
      </c>
      <c r="D2256" s="73" t="s">
        <v>247</v>
      </c>
      <c r="E2256" s="73" t="s">
        <v>275</v>
      </c>
      <c r="F2256" s="73" t="s">
        <v>276</v>
      </c>
      <c r="G2256" s="73" t="s">
        <v>34</v>
      </c>
      <c r="H2256" t="s">
        <v>36</v>
      </c>
      <c r="I2256">
        <v>626</v>
      </c>
      <c r="J2256" s="43">
        <v>3308</v>
      </c>
      <c r="K2256" s="16">
        <v>0.16</v>
      </c>
      <c r="L2256" s="16">
        <f t="shared" si="330"/>
        <v>32.850049652432965</v>
      </c>
      <c r="M2256" s="16">
        <f t="shared" si="331"/>
        <v>0.83445045045045041</v>
      </c>
      <c r="N2256" s="44">
        <f t="shared" si="332"/>
        <v>100.16</v>
      </c>
      <c r="O2256" s="44">
        <f t="shared" si="333"/>
        <v>3408.16</v>
      </c>
      <c r="P2256" s="45">
        <f t="shared" si="335"/>
        <v>33.844687189672293</v>
      </c>
      <c r="Q2256" s="45">
        <f t="shared" si="334"/>
        <v>0.85971603603603597</v>
      </c>
      <c r="S2256" s="51">
        <f t="shared" si="336"/>
        <v>-1.5591512763781901</v>
      </c>
    </row>
    <row r="2257" spans="1:19" x14ac:dyDescent="0.25">
      <c r="A2257" s="72">
        <f t="shared" si="329"/>
        <v>42139</v>
      </c>
      <c r="B2257" s="73" t="s">
        <v>67</v>
      </c>
      <c r="C2257" s="73" t="s">
        <v>246</v>
      </c>
      <c r="D2257" s="73" t="s">
        <v>247</v>
      </c>
      <c r="E2257" s="73" t="s">
        <v>263</v>
      </c>
      <c r="F2257" s="73" t="s">
        <v>264</v>
      </c>
      <c r="G2257" s="73" t="s">
        <v>34</v>
      </c>
      <c r="H2257" t="s">
        <v>36</v>
      </c>
      <c r="I2257">
        <v>1823</v>
      </c>
      <c r="J2257" s="43">
        <v>4852</v>
      </c>
      <c r="K2257" s="16">
        <v>0.16</v>
      </c>
      <c r="L2257" s="16">
        <f t="shared" si="330"/>
        <v>48.182720953326715</v>
      </c>
      <c r="M2257" s="16">
        <f t="shared" si="331"/>
        <v>1.223927927927928</v>
      </c>
      <c r="N2257" s="44">
        <f t="shared" si="332"/>
        <v>291.68</v>
      </c>
      <c r="O2257" s="44">
        <f t="shared" si="333"/>
        <v>5143.68</v>
      </c>
      <c r="P2257" s="45">
        <f t="shared" si="335"/>
        <v>51.079245283018871</v>
      </c>
      <c r="Q2257" s="45">
        <f t="shared" si="334"/>
        <v>1.297504864864865</v>
      </c>
      <c r="S2257" s="51">
        <f t="shared" si="336"/>
        <v>-13.201045567223591</v>
      </c>
    </row>
    <row r="2258" spans="1:19" x14ac:dyDescent="0.25">
      <c r="A2258" s="72">
        <f t="shared" si="329"/>
        <v>42139</v>
      </c>
      <c r="B2258" s="73" t="s">
        <v>18</v>
      </c>
      <c r="C2258" s="73" t="s">
        <v>250</v>
      </c>
      <c r="D2258" s="73" t="s">
        <v>251</v>
      </c>
      <c r="E2258" s="73" t="s">
        <v>265</v>
      </c>
      <c r="F2258" s="73" t="s">
        <v>266</v>
      </c>
      <c r="G2258" s="73" t="s">
        <v>34</v>
      </c>
      <c r="H2258" t="s">
        <v>39</v>
      </c>
      <c r="I2258">
        <v>1295</v>
      </c>
      <c r="J2258" s="43">
        <v>3699</v>
      </c>
      <c r="K2258" s="16">
        <v>0.115</v>
      </c>
      <c r="L2258" s="16">
        <f t="shared" si="330"/>
        <v>36.732869910625617</v>
      </c>
      <c r="M2258" s="16">
        <f t="shared" si="331"/>
        <v>0.99972972972972973</v>
      </c>
      <c r="N2258" s="44">
        <f t="shared" si="332"/>
        <v>148.92500000000001</v>
      </c>
      <c r="O2258" s="44">
        <f t="shared" si="333"/>
        <v>3847.9250000000002</v>
      </c>
      <c r="P2258" s="45">
        <f t="shared" si="335"/>
        <v>38.211767626613707</v>
      </c>
      <c r="Q2258" s="45">
        <f t="shared" si="334"/>
        <v>1.0399797297297297</v>
      </c>
      <c r="S2258" s="51">
        <f t="shared" si="336"/>
        <v>0.24551250605380215</v>
      </c>
    </row>
    <row r="2259" spans="1:19" x14ac:dyDescent="0.25">
      <c r="A2259" s="72">
        <f t="shared" si="329"/>
        <v>42139</v>
      </c>
      <c r="B2259" s="73" t="s">
        <v>18</v>
      </c>
      <c r="C2259" s="73" t="s">
        <v>244</v>
      </c>
      <c r="D2259" s="73" t="s">
        <v>245</v>
      </c>
      <c r="E2259" s="73" t="s">
        <v>277</v>
      </c>
      <c r="F2259" s="73" t="s">
        <v>278</v>
      </c>
      <c r="G2259" s="73" t="s">
        <v>34</v>
      </c>
      <c r="H2259" t="s">
        <v>38</v>
      </c>
      <c r="I2259">
        <v>615</v>
      </c>
      <c r="J2259" s="43">
        <v>4676</v>
      </c>
      <c r="K2259" s="16">
        <v>0</v>
      </c>
      <c r="L2259" s="16">
        <f t="shared" si="330"/>
        <v>46.434955312810324</v>
      </c>
      <c r="M2259" s="16">
        <f t="shared" si="331"/>
        <v>1.2637837837837838</v>
      </c>
      <c r="N2259" s="44">
        <f t="shared" si="332"/>
        <v>0</v>
      </c>
      <c r="O2259" s="44">
        <f t="shared" si="333"/>
        <v>4676</v>
      </c>
      <c r="P2259" s="45">
        <f t="shared" si="335"/>
        <v>46.434955312810324</v>
      </c>
      <c r="Q2259" s="45">
        <f t="shared" si="334"/>
        <v>1.2637837837837838</v>
      </c>
      <c r="S2259" s="51">
        <f t="shared" si="336"/>
        <v>16.881006836389091</v>
      </c>
    </row>
    <row r="2260" spans="1:19" x14ac:dyDescent="0.25">
      <c r="A2260" s="72">
        <f t="shared" si="329"/>
        <v>42139</v>
      </c>
      <c r="B2260" s="73" t="s">
        <v>18</v>
      </c>
      <c r="C2260" s="73" t="s">
        <v>248</v>
      </c>
      <c r="D2260" s="73" t="s">
        <v>249</v>
      </c>
      <c r="E2260" s="73" t="s">
        <v>268</v>
      </c>
      <c r="F2260" s="73" t="s">
        <v>269</v>
      </c>
      <c r="G2260" s="73" t="s">
        <v>34</v>
      </c>
      <c r="H2260" t="s">
        <v>38</v>
      </c>
      <c r="I2260">
        <v>872</v>
      </c>
      <c r="J2260" s="43">
        <v>5625</v>
      </c>
      <c r="K2260" s="16">
        <v>0</v>
      </c>
      <c r="L2260" s="16">
        <f t="shared" si="330"/>
        <v>55.858987090367428</v>
      </c>
      <c r="M2260" s="16">
        <f t="shared" si="331"/>
        <v>1.5202702702702702</v>
      </c>
      <c r="N2260" s="44">
        <f t="shared" si="332"/>
        <v>0</v>
      </c>
      <c r="O2260" s="44">
        <f t="shared" si="333"/>
        <v>5625</v>
      </c>
      <c r="P2260" s="45">
        <f t="shared" si="335"/>
        <v>55.858987090367428</v>
      </c>
      <c r="Q2260" s="45">
        <f t="shared" si="334"/>
        <v>1.5202702702702702</v>
      </c>
      <c r="S2260" s="51">
        <f t="shared" si="336"/>
        <v>8.1581011859896293</v>
      </c>
    </row>
    <row r="2261" spans="1:19" x14ac:dyDescent="0.25">
      <c r="A2261" s="72">
        <f t="shared" si="329"/>
        <v>42139</v>
      </c>
      <c r="B2261" s="73" t="s">
        <v>18</v>
      </c>
      <c r="C2261" s="73" t="s">
        <v>248</v>
      </c>
      <c r="D2261" s="73" t="s">
        <v>249</v>
      </c>
      <c r="E2261" s="73" t="s">
        <v>277</v>
      </c>
      <c r="F2261" s="73" t="s">
        <v>278</v>
      </c>
      <c r="G2261" s="73" t="s">
        <v>34</v>
      </c>
      <c r="H2261" t="s">
        <v>38</v>
      </c>
      <c r="I2261">
        <v>417</v>
      </c>
      <c r="J2261" s="43">
        <v>4368</v>
      </c>
      <c r="K2261" s="16">
        <v>0</v>
      </c>
      <c r="L2261" s="16">
        <f t="shared" si="330"/>
        <v>43.37636544190665</v>
      </c>
      <c r="M2261" s="16">
        <f t="shared" si="331"/>
        <v>1.1805405405405405</v>
      </c>
      <c r="N2261" s="44">
        <f t="shared" si="332"/>
        <v>0</v>
      </c>
      <c r="O2261" s="44">
        <f t="shared" si="333"/>
        <v>4368</v>
      </c>
      <c r="P2261" s="45">
        <f t="shared" si="335"/>
        <v>43.37636544190665</v>
      </c>
      <c r="Q2261" s="45">
        <f t="shared" si="334"/>
        <v>1.1805405405405405</v>
      </c>
      <c r="S2261" s="51">
        <f t="shared" si="336"/>
        <v>21.614736320430318</v>
      </c>
    </row>
    <row r="2262" spans="1:19" x14ac:dyDescent="0.25">
      <c r="A2262" s="72">
        <f t="shared" si="329"/>
        <v>42139</v>
      </c>
      <c r="B2262" s="73" t="s">
        <v>18</v>
      </c>
      <c r="C2262" s="73" t="s">
        <v>242</v>
      </c>
      <c r="D2262" s="73" t="s">
        <v>243</v>
      </c>
      <c r="E2262" s="73" t="s">
        <v>265</v>
      </c>
      <c r="F2262" s="73" t="s">
        <v>266</v>
      </c>
      <c r="G2262" s="73" t="s">
        <v>34</v>
      </c>
      <c r="H2262" t="s">
        <v>36</v>
      </c>
      <c r="I2262">
        <v>1006</v>
      </c>
      <c r="J2262" s="43">
        <v>3974</v>
      </c>
      <c r="K2262" s="16">
        <v>0.16</v>
      </c>
      <c r="L2262" s="16">
        <f t="shared" si="330"/>
        <v>39.46375372393247</v>
      </c>
      <c r="M2262" s="16">
        <f t="shared" si="331"/>
        <v>1.074054054054054</v>
      </c>
      <c r="N2262" s="44">
        <f t="shared" si="332"/>
        <v>160.96</v>
      </c>
      <c r="O2262" s="44">
        <f t="shared" si="333"/>
        <v>4134.96</v>
      </c>
      <c r="P2262" s="45">
        <f t="shared" si="335"/>
        <v>41.062164846077458</v>
      </c>
      <c r="Q2262" s="45">
        <f t="shared" si="334"/>
        <v>1.1175567567567568</v>
      </c>
      <c r="S2262" s="51">
        <f t="shared" si="336"/>
        <v>-0.12994101933657687</v>
      </c>
    </row>
    <row r="2263" spans="1:19" x14ac:dyDescent="0.25">
      <c r="A2263" s="72">
        <f t="shared" si="329"/>
        <v>42139</v>
      </c>
      <c r="B2263" s="73" t="s">
        <v>0</v>
      </c>
      <c r="C2263" s="73" t="s">
        <v>252</v>
      </c>
      <c r="D2263" s="73" t="s">
        <v>117</v>
      </c>
      <c r="E2263" s="73" t="s">
        <v>279</v>
      </c>
      <c r="F2263" s="73" t="s">
        <v>280</v>
      </c>
      <c r="G2263" s="73" t="s">
        <v>35</v>
      </c>
      <c r="H2263" t="s">
        <v>37</v>
      </c>
      <c r="I2263">
        <v>880</v>
      </c>
      <c r="J2263" s="43">
        <v>3953</v>
      </c>
      <c r="K2263" s="16">
        <v>0</v>
      </c>
      <c r="L2263" s="16">
        <f t="shared" si="330"/>
        <v>39.255213505461768</v>
      </c>
      <c r="M2263" s="16">
        <f t="shared" si="331"/>
        <v>1.0683783783783785</v>
      </c>
      <c r="N2263" s="44">
        <f t="shared" si="332"/>
        <v>0</v>
      </c>
      <c r="O2263" s="44">
        <f t="shared" si="333"/>
        <v>3953</v>
      </c>
      <c r="P2263" s="45">
        <f t="shared" si="335"/>
        <v>39.255213505461768</v>
      </c>
      <c r="Q2263" s="45">
        <f t="shared" si="334"/>
        <v>1.0683783783783785</v>
      </c>
      <c r="S2263" s="51">
        <f t="shared" si="336"/>
        <v>-1.4804107267470834</v>
      </c>
    </row>
    <row r="2264" spans="1:19" x14ac:dyDescent="0.25">
      <c r="A2264" s="72">
        <f t="shared" si="329"/>
        <v>42139</v>
      </c>
      <c r="B2264" s="73" t="s">
        <v>0</v>
      </c>
      <c r="C2264" s="73" t="s">
        <v>359</v>
      </c>
      <c r="D2264" s="73" t="s">
        <v>235</v>
      </c>
      <c r="E2264" s="73" t="s">
        <v>267</v>
      </c>
      <c r="F2264" s="73" t="s">
        <v>241</v>
      </c>
      <c r="G2264" s="73" t="s">
        <v>35</v>
      </c>
      <c r="H2264" t="s">
        <v>37</v>
      </c>
      <c r="I2264">
        <v>685</v>
      </c>
      <c r="J2264" s="43">
        <v>3919</v>
      </c>
      <c r="K2264" s="16">
        <v>0</v>
      </c>
      <c r="L2264" s="16">
        <f t="shared" si="330"/>
        <v>38.917576961271102</v>
      </c>
      <c r="M2264" s="16">
        <f t="shared" si="331"/>
        <v>1.0591891891891891</v>
      </c>
      <c r="N2264" s="44">
        <f t="shared" si="332"/>
        <v>0</v>
      </c>
      <c r="O2264" s="44">
        <f t="shared" si="333"/>
        <v>3919</v>
      </c>
      <c r="P2264" s="45">
        <f t="shared" si="335"/>
        <v>38.917576961271102</v>
      </c>
      <c r="Q2264" s="45">
        <f t="shared" si="334"/>
        <v>1.0591891891891891</v>
      </c>
      <c r="S2264" s="51">
        <f t="shared" si="336"/>
        <v>-3.4324717246137615</v>
      </c>
    </row>
    <row r="2265" spans="1:19" x14ac:dyDescent="0.25">
      <c r="A2265" s="72">
        <f t="shared" si="329"/>
        <v>42139</v>
      </c>
      <c r="B2265" s="73" t="s">
        <v>0</v>
      </c>
      <c r="C2265" s="73" t="s">
        <v>253</v>
      </c>
      <c r="D2265" s="73" t="s">
        <v>243</v>
      </c>
      <c r="E2265" s="73" t="s">
        <v>281</v>
      </c>
      <c r="F2265" s="73" t="s">
        <v>282</v>
      </c>
      <c r="G2265" s="73" t="s">
        <v>35</v>
      </c>
      <c r="H2265" t="s">
        <v>38</v>
      </c>
      <c r="I2265">
        <v>812</v>
      </c>
      <c r="J2265" s="43">
        <v>4723</v>
      </c>
      <c r="K2265" s="16">
        <v>0</v>
      </c>
      <c r="L2265" s="16">
        <f t="shared" si="330"/>
        <v>46.901688182720953</v>
      </c>
      <c r="M2265" s="16">
        <f t="shared" si="331"/>
        <v>1.2764864864864864</v>
      </c>
      <c r="N2265" s="44">
        <f t="shared" si="332"/>
        <v>0</v>
      </c>
      <c r="O2265" s="44">
        <f t="shared" si="333"/>
        <v>4723</v>
      </c>
      <c r="P2265" s="45">
        <f t="shared" si="335"/>
        <v>46.901688182720953</v>
      </c>
      <c r="Q2265" s="45">
        <f t="shared" si="334"/>
        <v>1.2764864864864864</v>
      </c>
      <c r="S2265" s="51">
        <f t="shared" si="336"/>
        <v>8.2234219040723033</v>
      </c>
    </row>
    <row r="2266" spans="1:19" x14ac:dyDescent="0.25">
      <c r="A2266" s="72">
        <f t="shared" si="329"/>
        <v>42139</v>
      </c>
      <c r="B2266" s="73" t="s">
        <v>0</v>
      </c>
      <c r="C2266" s="73" t="s">
        <v>236</v>
      </c>
      <c r="D2266" s="73" t="s">
        <v>237</v>
      </c>
      <c r="E2266" s="73" t="s">
        <v>279</v>
      </c>
      <c r="F2266" s="73" t="s">
        <v>280</v>
      </c>
      <c r="G2266" s="73" t="s">
        <v>35</v>
      </c>
      <c r="H2266" t="s">
        <v>37</v>
      </c>
      <c r="I2266">
        <v>1520</v>
      </c>
      <c r="J2266" s="43">
        <v>5611</v>
      </c>
      <c r="K2266" s="16">
        <v>0</v>
      </c>
      <c r="L2266" s="16">
        <f t="shared" si="330"/>
        <v>55.71996027805362</v>
      </c>
      <c r="M2266" s="16">
        <f t="shared" si="331"/>
        <v>1.5164864864864864</v>
      </c>
      <c r="N2266" s="44">
        <f t="shared" si="332"/>
        <v>0</v>
      </c>
      <c r="O2266" s="44">
        <f t="shared" si="333"/>
        <v>5611</v>
      </c>
      <c r="P2266" s="45">
        <f t="shared" si="335"/>
        <v>55.71996027805362</v>
      </c>
      <c r="Q2266" s="45">
        <f t="shared" si="334"/>
        <v>1.5164864864864864</v>
      </c>
      <c r="S2266" s="51">
        <f t="shared" si="336"/>
        <v>-2.1894501969807911</v>
      </c>
    </row>
    <row r="2267" spans="1:19" x14ac:dyDescent="0.25">
      <c r="A2267" s="72">
        <f t="shared" si="329"/>
        <v>42139</v>
      </c>
      <c r="B2267" s="73" t="s">
        <v>0</v>
      </c>
      <c r="C2267" s="73" t="s">
        <v>236</v>
      </c>
      <c r="D2267" s="73" t="s">
        <v>237</v>
      </c>
      <c r="E2267" s="73" t="s">
        <v>267</v>
      </c>
      <c r="F2267" s="73" t="s">
        <v>241</v>
      </c>
      <c r="G2267" s="73" t="s">
        <v>35</v>
      </c>
      <c r="H2267" t="s">
        <v>37</v>
      </c>
      <c r="I2267">
        <v>1583</v>
      </c>
      <c r="J2267" s="43">
        <v>6532</v>
      </c>
      <c r="K2267" s="16">
        <v>0</v>
      </c>
      <c r="L2267" s="16">
        <f t="shared" si="330"/>
        <v>64.865938430983121</v>
      </c>
      <c r="M2267" s="16">
        <f t="shared" si="331"/>
        <v>1.7654054054054054</v>
      </c>
      <c r="N2267" s="44">
        <f t="shared" si="332"/>
        <v>0</v>
      </c>
      <c r="O2267" s="44">
        <f t="shared" si="333"/>
        <v>6532</v>
      </c>
      <c r="P2267" s="45">
        <f t="shared" si="335"/>
        <v>64.865938430983121</v>
      </c>
      <c r="Q2267" s="45">
        <f t="shared" si="334"/>
        <v>1.7654054054054054</v>
      </c>
      <c r="S2267" s="51">
        <f t="shared" si="336"/>
        <v>-2.2965983301274084</v>
      </c>
    </row>
    <row r="2268" spans="1:19" x14ac:dyDescent="0.25">
      <c r="A2268" s="72">
        <f t="shared" si="329"/>
        <v>42139</v>
      </c>
      <c r="B2268" s="73" t="s">
        <v>0</v>
      </c>
      <c r="C2268" s="73" t="s">
        <v>358</v>
      </c>
      <c r="D2268" s="73" t="s">
        <v>235</v>
      </c>
      <c r="E2268" s="73" t="s">
        <v>279</v>
      </c>
      <c r="F2268" s="73" t="s">
        <v>280</v>
      </c>
      <c r="G2268" s="73" t="s">
        <v>35</v>
      </c>
      <c r="H2268" t="s">
        <v>36</v>
      </c>
      <c r="I2268">
        <v>1599</v>
      </c>
      <c r="J2268" s="43">
        <v>5260</v>
      </c>
      <c r="K2268" s="16">
        <v>0.16</v>
      </c>
      <c r="L2268" s="16">
        <f t="shared" si="330"/>
        <v>52.234359483614696</v>
      </c>
      <c r="M2268" s="16">
        <f t="shared" si="331"/>
        <v>1.4216216216216215</v>
      </c>
      <c r="N2268" s="44">
        <f t="shared" si="332"/>
        <v>255.84</v>
      </c>
      <c r="O2268" s="44">
        <f t="shared" si="333"/>
        <v>5515.84</v>
      </c>
      <c r="P2268" s="45">
        <f t="shared" si="335"/>
        <v>54.774975173783517</v>
      </c>
      <c r="Q2268" s="45">
        <f t="shared" si="334"/>
        <v>1.4907675675675676</v>
      </c>
      <c r="S2268" s="51">
        <f t="shared" si="336"/>
        <v>-2.6606736655601759</v>
      </c>
    </row>
    <row r="2269" spans="1:19" x14ac:dyDescent="0.25">
      <c r="A2269" s="72">
        <f t="shared" si="329"/>
        <v>42139</v>
      </c>
      <c r="B2269" s="73" t="s">
        <v>67</v>
      </c>
      <c r="C2269" s="73" t="s">
        <v>250</v>
      </c>
      <c r="D2269" s="73" t="s">
        <v>251</v>
      </c>
      <c r="E2269" s="73" t="s">
        <v>279</v>
      </c>
      <c r="F2269" s="73" t="s">
        <v>280</v>
      </c>
      <c r="G2269" s="73" t="s">
        <v>35</v>
      </c>
      <c r="H2269" t="s">
        <v>37</v>
      </c>
      <c r="I2269">
        <v>1851</v>
      </c>
      <c r="J2269" s="43">
        <v>5180</v>
      </c>
      <c r="K2269" s="16">
        <v>0</v>
      </c>
      <c r="L2269" s="16">
        <f t="shared" si="330"/>
        <v>51.439920556107246</v>
      </c>
      <c r="M2269" s="16">
        <f t="shared" si="331"/>
        <v>1.3066666666666666</v>
      </c>
      <c r="N2269" s="44">
        <f t="shared" si="332"/>
        <v>0</v>
      </c>
      <c r="O2269" s="44">
        <f t="shared" si="333"/>
        <v>5180</v>
      </c>
      <c r="P2269" s="45">
        <f t="shared" si="335"/>
        <v>51.439920556107246</v>
      </c>
      <c r="Q2269" s="45">
        <f t="shared" si="334"/>
        <v>1.3066666666666666</v>
      </c>
      <c r="S2269" s="51">
        <f t="shared" si="336"/>
        <v>-9.1766636626000704</v>
      </c>
    </row>
    <row r="2270" spans="1:19" x14ac:dyDescent="0.25">
      <c r="A2270" s="72">
        <f t="shared" si="329"/>
        <v>42139</v>
      </c>
      <c r="B2270" s="73" t="s">
        <v>67</v>
      </c>
      <c r="C2270" s="73" t="s">
        <v>238</v>
      </c>
      <c r="D2270" s="73" t="s">
        <v>239</v>
      </c>
      <c r="E2270" s="73" t="s">
        <v>283</v>
      </c>
      <c r="F2270" s="73" t="s">
        <v>284</v>
      </c>
      <c r="G2270" s="73" t="s">
        <v>35</v>
      </c>
      <c r="H2270" t="s">
        <v>37</v>
      </c>
      <c r="I2270">
        <v>1695</v>
      </c>
      <c r="J2270" s="43">
        <v>5130</v>
      </c>
      <c r="K2270" s="16">
        <v>0</v>
      </c>
      <c r="L2270" s="16">
        <f t="shared" si="330"/>
        <v>50.943396226415096</v>
      </c>
      <c r="M2270" s="16">
        <f t="shared" si="331"/>
        <v>1.2940540540540542</v>
      </c>
      <c r="N2270" s="44">
        <f t="shared" si="332"/>
        <v>0</v>
      </c>
      <c r="O2270" s="44">
        <f t="shared" si="333"/>
        <v>5130</v>
      </c>
      <c r="P2270" s="45">
        <f t="shared" si="335"/>
        <v>50.943396226415096</v>
      </c>
      <c r="Q2270" s="45">
        <f t="shared" si="334"/>
        <v>1.2940540540540542</v>
      </c>
      <c r="S2270" s="51">
        <f t="shared" si="336"/>
        <v>-8.4598775896218896</v>
      </c>
    </row>
    <row r="2271" spans="1:19" x14ac:dyDescent="0.25">
      <c r="A2271" s="72">
        <f t="shared" si="329"/>
        <v>42139</v>
      </c>
      <c r="B2271" s="73" t="s">
        <v>67</v>
      </c>
      <c r="C2271" s="73" t="s">
        <v>242</v>
      </c>
      <c r="D2271" s="73" t="s">
        <v>243</v>
      </c>
      <c r="E2271" s="73" t="s">
        <v>265</v>
      </c>
      <c r="F2271" s="73" t="s">
        <v>266</v>
      </c>
      <c r="G2271" s="73" t="s">
        <v>35</v>
      </c>
      <c r="H2271" t="s">
        <v>36</v>
      </c>
      <c r="I2271">
        <v>1006</v>
      </c>
      <c r="J2271" s="43">
        <v>3147</v>
      </c>
      <c r="K2271" s="16">
        <v>0.16</v>
      </c>
      <c r="L2271" s="16">
        <f t="shared" si="330"/>
        <v>31.251241310824231</v>
      </c>
      <c r="M2271" s="16">
        <f t="shared" si="331"/>
        <v>0.7938378378378379</v>
      </c>
      <c r="N2271" s="44">
        <f t="shared" si="332"/>
        <v>160.96</v>
      </c>
      <c r="O2271" s="44">
        <f t="shared" si="333"/>
        <v>3307.96</v>
      </c>
      <c r="P2271" s="45">
        <f t="shared" si="335"/>
        <v>32.849652432969215</v>
      </c>
      <c r="Q2271" s="45">
        <f t="shared" si="334"/>
        <v>0.8344403603603604</v>
      </c>
      <c r="S2271" s="51">
        <f t="shared" si="336"/>
        <v>-2.8025410332203071</v>
      </c>
    </row>
    <row r="2272" spans="1:19" x14ac:dyDescent="0.25">
      <c r="A2272" s="72">
        <f t="shared" si="329"/>
        <v>42139</v>
      </c>
      <c r="B2272" s="73" t="s">
        <v>67</v>
      </c>
      <c r="C2272" s="73" t="s">
        <v>254</v>
      </c>
      <c r="D2272" s="73" t="s">
        <v>255</v>
      </c>
      <c r="E2272" s="73" t="s">
        <v>267</v>
      </c>
      <c r="F2272" s="73" t="s">
        <v>241</v>
      </c>
      <c r="G2272" s="73" t="s">
        <v>35</v>
      </c>
      <c r="H2272" t="s">
        <v>37</v>
      </c>
      <c r="I2272">
        <v>988</v>
      </c>
      <c r="J2272" s="43">
        <v>3610</v>
      </c>
      <c r="K2272" s="16">
        <v>0</v>
      </c>
      <c r="L2272" s="16">
        <f t="shared" si="330"/>
        <v>35.849056603773583</v>
      </c>
      <c r="M2272" s="16">
        <f t="shared" si="331"/>
        <v>0.91063063063063066</v>
      </c>
      <c r="N2272" s="44">
        <f t="shared" si="332"/>
        <v>0</v>
      </c>
      <c r="O2272" s="44">
        <f t="shared" si="333"/>
        <v>3610</v>
      </c>
      <c r="P2272" s="45">
        <f t="shared" si="335"/>
        <v>35.849056603773583</v>
      </c>
      <c r="Q2272" s="45">
        <f t="shared" si="334"/>
        <v>0.91063063063063066</v>
      </c>
      <c r="S2272" s="51">
        <f t="shared" si="336"/>
        <v>-7.0890298138692192</v>
      </c>
    </row>
    <row r="2273" spans="1:20" x14ac:dyDescent="0.25">
      <c r="A2273" s="72">
        <f t="shared" si="329"/>
        <v>42139</v>
      </c>
      <c r="B2273" s="73" t="s">
        <v>67</v>
      </c>
      <c r="C2273" s="73" t="s">
        <v>246</v>
      </c>
      <c r="D2273" s="73" t="s">
        <v>247</v>
      </c>
      <c r="E2273" s="73" t="s">
        <v>240</v>
      </c>
      <c r="F2273" s="73" t="s">
        <v>241</v>
      </c>
      <c r="G2273" s="73" t="s">
        <v>35</v>
      </c>
      <c r="H2273" t="s">
        <v>36</v>
      </c>
      <c r="I2273">
        <v>787</v>
      </c>
      <c r="J2273" s="43">
        <v>3690</v>
      </c>
      <c r="K2273" s="16">
        <v>0.16</v>
      </c>
      <c r="L2273" s="16">
        <f t="shared" si="330"/>
        <v>36.643495531281033</v>
      </c>
      <c r="M2273" s="16">
        <f t="shared" si="331"/>
        <v>0.93081081081081085</v>
      </c>
      <c r="N2273" s="44">
        <f t="shared" si="332"/>
        <v>125.92</v>
      </c>
      <c r="O2273" s="44">
        <f t="shared" si="333"/>
        <v>3815.92</v>
      </c>
      <c r="P2273" s="45">
        <f t="shared" si="335"/>
        <v>37.893942403177753</v>
      </c>
      <c r="Q2273" s="45">
        <f t="shared" si="334"/>
        <v>0.96257441441441449</v>
      </c>
      <c r="S2273" s="51">
        <f t="shared" si="336"/>
        <v>-2.0788158884044505</v>
      </c>
    </row>
    <row r="2274" spans="1:20" x14ac:dyDescent="0.25">
      <c r="A2274" s="72">
        <f t="shared" si="329"/>
        <v>42139</v>
      </c>
      <c r="B2274" s="73" t="s">
        <v>67</v>
      </c>
      <c r="C2274" s="73" t="s">
        <v>250</v>
      </c>
      <c r="D2274" s="73" t="s">
        <v>251</v>
      </c>
      <c r="E2274" s="73" t="s">
        <v>283</v>
      </c>
      <c r="F2274" s="73" t="s">
        <v>284</v>
      </c>
      <c r="G2274" s="73" t="s">
        <v>35</v>
      </c>
      <c r="H2274" t="s">
        <v>37</v>
      </c>
      <c r="I2274">
        <v>1836</v>
      </c>
      <c r="J2274" s="43">
        <v>5180</v>
      </c>
      <c r="K2274" s="16">
        <v>0</v>
      </c>
      <c r="L2274" s="16">
        <f t="shared" si="330"/>
        <v>51.439920556107246</v>
      </c>
      <c r="M2274" s="16">
        <f t="shared" si="331"/>
        <v>1.3066666666666666</v>
      </c>
      <c r="N2274" s="44">
        <f t="shared" si="332"/>
        <v>0</v>
      </c>
      <c r="O2274" s="44">
        <f t="shared" si="333"/>
        <v>5180</v>
      </c>
      <c r="P2274" s="45">
        <f t="shared" si="335"/>
        <v>51.439920556107246</v>
      </c>
      <c r="Q2274" s="45">
        <f t="shared" si="334"/>
        <v>1.3066666666666666</v>
      </c>
      <c r="S2274" s="51">
        <f t="shared" si="336"/>
        <v>-9.0858033445191726</v>
      </c>
    </row>
    <row r="2275" spans="1:20" x14ac:dyDescent="0.25">
      <c r="A2275" s="72">
        <f t="shared" si="329"/>
        <v>42139</v>
      </c>
      <c r="B2275" s="73" t="s">
        <v>67</v>
      </c>
      <c r="C2275" s="73" t="s">
        <v>256</v>
      </c>
      <c r="D2275" s="73" t="s">
        <v>247</v>
      </c>
      <c r="E2275" s="73" t="s">
        <v>285</v>
      </c>
      <c r="F2275" s="73" t="s">
        <v>264</v>
      </c>
      <c r="G2275" s="73" t="s">
        <v>35</v>
      </c>
      <c r="H2275" t="s">
        <v>37</v>
      </c>
      <c r="I2275">
        <v>1899</v>
      </c>
      <c r="J2275" s="43">
        <v>4600</v>
      </c>
      <c r="K2275" s="16">
        <v>0</v>
      </c>
      <c r="L2275" s="16">
        <f t="shared" si="330"/>
        <v>45.680238331678254</v>
      </c>
      <c r="M2275" s="16">
        <f t="shared" si="331"/>
        <v>1.1603603603603603</v>
      </c>
      <c r="N2275" s="44">
        <f t="shared" si="332"/>
        <v>0</v>
      </c>
      <c r="O2275" s="44">
        <f t="shared" si="333"/>
        <v>4600</v>
      </c>
      <c r="P2275" s="45">
        <f t="shared" si="335"/>
        <v>45.680238331678254</v>
      </c>
      <c r="Q2275" s="45">
        <f t="shared" si="334"/>
        <v>1.1603603603603603</v>
      </c>
      <c r="S2275" s="51">
        <f t="shared" si="336"/>
        <v>-10.184668132348751</v>
      </c>
    </row>
    <row r="2276" spans="1:20" x14ac:dyDescent="0.25">
      <c r="A2276" s="72">
        <f t="shared" si="329"/>
        <v>42139</v>
      </c>
      <c r="B2276" s="73" t="s">
        <v>18</v>
      </c>
      <c r="C2276" s="73" t="s">
        <v>238</v>
      </c>
      <c r="D2276" s="73" t="s">
        <v>239</v>
      </c>
      <c r="E2276" s="73" t="s">
        <v>283</v>
      </c>
      <c r="F2276" s="73" t="s">
        <v>284</v>
      </c>
      <c r="G2276" s="73" t="s">
        <v>35</v>
      </c>
      <c r="H2276" t="s">
        <v>37</v>
      </c>
      <c r="I2276">
        <v>1695</v>
      </c>
      <c r="J2276" s="43">
        <v>5690</v>
      </c>
      <c r="K2276" s="16">
        <v>0</v>
      </c>
      <c r="L2276" s="16">
        <f t="shared" si="330"/>
        <v>56.504468718967225</v>
      </c>
      <c r="M2276" s="16">
        <f t="shared" si="331"/>
        <v>1.5378378378378379</v>
      </c>
      <c r="N2276" s="44">
        <f t="shared" si="332"/>
        <v>0</v>
      </c>
      <c r="O2276" s="44">
        <f t="shared" si="333"/>
        <v>5690</v>
      </c>
      <c r="P2276" s="45">
        <f t="shared" si="335"/>
        <v>56.504468718967225</v>
      </c>
      <c r="Q2276" s="45">
        <f t="shared" si="334"/>
        <v>1.5378378378378379</v>
      </c>
      <c r="S2276" s="51">
        <f t="shared" si="336"/>
        <v>-7.6913093557859247</v>
      </c>
    </row>
    <row r="2277" spans="1:20" x14ac:dyDescent="0.25">
      <c r="A2277" s="72">
        <f t="shared" si="329"/>
        <v>42139</v>
      </c>
      <c r="B2277" s="73" t="s">
        <v>18</v>
      </c>
      <c r="C2277" s="73" t="s">
        <v>250</v>
      </c>
      <c r="D2277" s="73" t="s">
        <v>251</v>
      </c>
      <c r="E2277" s="73" t="s">
        <v>279</v>
      </c>
      <c r="F2277" s="73" t="s">
        <v>280</v>
      </c>
      <c r="G2277" s="73" t="s">
        <v>35</v>
      </c>
      <c r="H2277" t="s">
        <v>37</v>
      </c>
      <c r="I2277">
        <v>1851</v>
      </c>
      <c r="J2277" s="43">
        <v>5710</v>
      </c>
      <c r="K2277" s="16">
        <v>0</v>
      </c>
      <c r="L2277" s="16">
        <f t="shared" si="330"/>
        <v>56.703078450844089</v>
      </c>
      <c r="M2277" s="16">
        <f t="shared" si="331"/>
        <v>1.5432432432432432</v>
      </c>
      <c r="N2277" s="44">
        <f t="shared" si="332"/>
        <v>0</v>
      </c>
      <c r="O2277" s="44">
        <f t="shared" si="333"/>
        <v>5710</v>
      </c>
      <c r="P2277" s="45">
        <f t="shared" si="335"/>
        <v>56.703078450844089</v>
      </c>
      <c r="Q2277" s="45">
        <f t="shared" si="334"/>
        <v>1.5432432432432432</v>
      </c>
      <c r="S2277" s="51">
        <f t="shared" si="336"/>
        <v>-8.3964077274287785</v>
      </c>
    </row>
    <row r="2278" spans="1:20" x14ac:dyDescent="0.25">
      <c r="A2278" s="72">
        <f t="shared" si="329"/>
        <v>42139</v>
      </c>
      <c r="B2278" s="73" t="s">
        <v>18</v>
      </c>
      <c r="C2278" s="73" t="s">
        <v>257</v>
      </c>
      <c r="D2278" s="73" t="s">
        <v>237</v>
      </c>
      <c r="E2278" s="73" t="s">
        <v>283</v>
      </c>
      <c r="F2278" s="73" t="s">
        <v>284</v>
      </c>
      <c r="G2278" s="73" t="s">
        <v>35</v>
      </c>
      <c r="H2278" t="s">
        <v>37</v>
      </c>
      <c r="I2278">
        <v>1507</v>
      </c>
      <c r="J2278" s="43">
        <v>5580</v>
      </c>
      <c r="K2278" s="16">
        <v>0</v>
      </c>
      <c r="L2278" s="16">
        <f t="shared" si="330"/>
        <v>55.412115193644489</v>
      </c>
      <c r="M2278" s="16">
        <f t="shared" si="331"/>
        <v>1.508108108108108</v>
      </c>
      <c r="N2278" s="44">
        <f t="shared" si="332"/>
        <v>0</v>
      </c>
      <c r="O2278" s="44">
        <f t="shared" si="333"/>
        <v>5580</v>
      </c>
      <c r="P2278" s="45">
        <f t="shared" si="335"/>
        <v>55.412115193644489</v>
      </c>
      <c r="Q2278" s="45">
        <f t="shared" si="334"/>
        <v>1.508108108108108</v>
      </c>
      <c r="S2278" s="51">
        <f t="shared" si="336"/>
        <v>-7.0412117294666015</v>
      </c>
    </row>
    <row r="2279" spans="1:20" x14ac:dyDescent="0.25">
      <c r="A2279" s="72">
        <f t="shared" si="329"/>
        <v>42139</v>
      </c>
      <c r="B2279" s="73" t="s">
        <v>18</v>
      </c>
      <c r="C2279" s="73" t="s">
        <v>256</v>
      </c>
      <c r="D2279" s="73" t="s">
        <v>247</v>
      </c>
      <c r="E2279" s="73" t="s">
        <v>265</v>
      </c>
      <c r="F2279" s="73" t="s">
        <v>266</v>
      </c>
      <c r="G2279" s="73" t="s">
        <v>35</v>
      </c>
      <c r="H2279" t="s">
        <v>36</v>
      </c>
      <c r="I2279">
        <v>1160</v>
      </c>
      <c r="J2279" s="43">
        <v>4425</v>
      </c>
      <c r="K2279" s="16">
        <v>0.16</v>
      </c>
      <c r="L2279" s="16">
        <f t="shared" si="330"/>
        <v>43.942403177755708</v>
      </c>
      <c r="M2279" s="16">
        <f t="shared" si="331"/>
        <v>1.1959459459459461</v>
      </c>
      <c r="N2279" s="44">
        <f t="shared" si="332"/>
        <v>185.6</v>
      </c>
      <c r="O2279" s="44">
        <f t="shared" si="333"/>
        <v>4610.6000000000004</v>
      </c>
      <c r="P2279" s="45">
        <f t="shared" si="335"/>
        <v>45.785501489572994</v>
      </c>
      <c r="Q2279" s="45">
        <f t="shared" si="334"/>
        <v>1.2461081081081082</v>
      </c>
      <c r="S2279" s="51">
        <f t="shared" si="336"/>
        <v>-0.36305484721440573</v>
      </c>
    </row>
    <row r="2280" spans="1:20" x14ac:dyDescent="0.25">
      <c r="A2280" s="72">
        <f t="shared" si="329"/>
        <v>42139</v>
      </c>
      <c r="B2280" s="73" t="s">
        <v>18</v>
      </c>
      <c r="C2280" s="73" t="s">
        <v>244</v>
      </c>
      <c r="D2280" s="73" t="s">
        <v>245</v>
      </c>
      <c r="E2280" s="73" t="s">
        <v>277</v>
      </c>
      <c r="F2280" s="73" t="s">
        <v>278</v>
      </c>
      <c r="G2280" s="73" t="s">
        <v>35</v>
      </c>
      <c r="H2280" t="s">
        <v>38</v>
      </c>
      <c r="I2280">
        <v>615</v>
      </c>
      <c r="J2280" s="43">
        <v>3851</v>
      </c>
      <c r="K2280" s="16">
        <v>0</v>
      </c>
      <c r="L2280" s="16">
        <f t="shared" si="330"/>
        <v>38.242303872889771</v>
      </c>
      <c r="M2280" s="16">
        <f t="shared" si="331"/>
        <v>1.0408108108108107</v>
      </c>
      <c r="N2280" s="44">
        <f t="shared" si="332"/>
        <v>0</v>
      </c>
      <c r="O2280" s="44">
        <f t="shared" si="333"/>
        <v>3851</v>
      </c>
      <c r="P2280" s="45">
        <f t="shared" si="335"/>
        <v>38.242303872889771</v>
      </c>
      <c r="Q2280" s="45">
        <f t="shared" si="334"/>
        <v>1.0408108108108107</v>
      </c>
      <c r="S2280" s="51">
        <f t="shared" si="336"/>
        <v>21.266512367546795</v>
      </c>
    </row>
    <row r="2281" spans="1:20" x14ac:dyDescent="0.25">
      <c r="A2281" s="74">
        <f t="shared" ref="A2281:A2344" si="337">IF(B2281&lt;&gt;"", DATE(2010, ROUNDUP((ROW(A2281)-1)*(1/38), 0)+5, 15), "")</f>
        <v>42139</v>
      </c>
      <c r="B2281" s="75" t="s">
        <v>18</v>
      </c>
      <c r="C2281" s="75" t="s">
        <v>258</v>
      </c>
      <c r="D2281" s="75" t="s">
        <v>255</v>
      </c>
      <c r="E2281" s="75" t="s">
        <v>279</v>
      </c>
      <c r="F2281" s="75" t="s">
        <v>280</v>
      </c>
      <c r="G2281" s="75" t="s">
        <v>35</v>
      </c>
      <c r="H2281" s="76" t="s">
        <v>36</v>
      </c>
      <c r="I2281" s="76">
        <v>1637</v>
      </c>
      <c r="J2281" s="46">
        <v>5360</v>
      </c>
      <c r="K2281" s="78">
        <v>0.16</v>
      </c>
      <c r="L2281" s="78">
        <f t="shared" si="330"/>
        <v>53.227408142999003</v>
      </c>
      <c r="M2281" s="78">
        <f t="shared" si="331"/>
        <v>1.4486486486486487</v>
      </c>
      <c r="N2281" s="47">
        <f t="shared" si="332"/>
        <v>261.92</v>
      </c>
      <c r="O2281" s="47">
        <f t="shared" si="333"/>
        <v>5621.92</v>
      </c>
      <c r="P2281" s="48">
        <f t="shared" si="335"/>
        <v>55.828401191658394</v>
      </c>
      <c r="Q2281" s="48">
        <f t="shared" si="334"/>
        <v>1.5194378378378379</v>
      </c>
      <c r="R2281" s="76"/>
      <c r="S2281" s="53">
        <f t="shared" si="336"/>
        <v>-2.200774820255269</v>
      </c>
      <c r="T2281" s="76"/>
    </row>
    <row r="2282" spans="1:20" x14ac:dyDescent="0.25">
      <c r="A2282" s="72">
        <f t="shared" si="337"/>
        <v>42170</v>
      </c>
      <c r="B2282" s="73" t="s">
        <v>0</v>
      </c>
      <c r="C2282" s="73" t="s">
        <v>359</v>
      </c>
      <c r="D2282" s="73" t="s">
        <v>235</v>
      </c>
      <c r="E2282" s="73" t="s">
        <v>260</v>
      </c>
      <c r="F2282" s="73" t="s">
        <v>261</v>
      </c>
      <c r="G2282" s="73" t="s">
        <v>34</v>
      </c>
      <c r="H2282" t="s">
        <v>36</v>
      </c>
      <c r="I2282">
        <v>506</v>
      </c>
      <c r="J2282" s="43">
        <v>3605</v>
      </c>
      <c r="K2282" s="16">
        <v>0.14000000000000001</v>
      </c>
      <c r="L2282" s="16">
        <f t="shared" si="330"/>
        <v>35.799404170804365</v>
      </c>
      <c r="M2282" s="16">
        <f t="shared" si="331"/>
        <v>0.97432432432432436</v>
      </c>
      <c r="N2282" s="44">
        <f t="shared" si="332"/>
        <v>70.84</v>
      </c>
      <c r="O2282" s="44">
        <f t="shared" si="333"/>
        <v>3675.84</v>
      </c>
      <c r="P2282" s="45">
        <f t="shared" ref="P2282:P2319" si="338">O2282/100.7</f>
        <v>36.502879841112218</v>
      </c>
      <c r="Q2282" s="45">
        <f t="shared" si="334"/>
        <v>0.99347027027027035</v>
      </c>
      <c r="R2282" s="17"/>
      <c r="S2282" s="51">
        <f t="shared" ref="S2282:S2319" si="339">((O2282/O1826)-1)*100</f>
        <v>2.6977492680092086</v>
      </c>
      <c r="T2282" s="16">
        <f t="shared" ref="T2282:T2319" si="340">AVERAGE(P2206,P2244,P2282)</f>
        <v>35.126646805693476</v>
      </c>
    </row>
    <row r="2283" spans="1:20" x14ac:dyDescent="0.25">
      <c r="A2283" s="72">
        <f t="shared" si="337"/>
        <v>42170</v>
      </c>
      <c r="B2283" s="73" t="s">
        <v>0</v>
      </c>
      <c r="C2283" s="73" t="s">
        <v>236</v>
      </c>
      <c r="D2283" s="73" t="s">
        <v>237</v>
      </c>
      <c r="E2283" s="73" t="s">
        <v>262</v>
      </c>
      <c r="F2283" s="73" t="s">
        <v>251</v>
      </c>
      <c r="G2283" s="73" t="s">
        <v>34</v>
      </c>
      <c r="H2283" t="s">
        <v>37</v>
      </c>
      <c r="I2283">
        <v>298</v>
      </c>
      <c r="J2283" s="43">
        <v>4143</v>
      </c>
      <c r="K2283" s="16">
        <v>0</v>
      </c>
      <c r="L2283" s="16">
        <f t="shared" si="330"/>
        <v>41.142005958291954</v>
      </c>
      <c r="M2283" s="16">
        <f t="shared" si="331"/>
        <v>1.1197297297297297</v>
      </c>
      <c r="N2283" s="44">
        <f t="shared" si="332"/>
        <v>0</v>
      </c>
      <c r="O2283" s="44">
        <f t="shared" si="333"/>
        <v>4143</v>
      </c>
      <c r="P2283" s="45">
        <f t="shared" si="338"/>
        <v>41.142005958291954</v>
      </c>
      <c r="Q2283" s="45">
        <f t="shared" si="334"/>
        <v>1.1197297297297297</v>
      </c>
      <c r="R2283" s="17"/>
      <c r="S2283" s="51">
        <f t="shared" si="339"/>
        <v>11.783846788946262</v>
      </c>
      <c r="T2283" s="16">
        <f t="shared" si="340"/>
        <v>39.331347236014558</v>
      </c>
    </row>
    <row r="2284" spans="1:20" x14ac:dyDescent="0.25">
      <c r="A2284" s="72">
        <f t="shared" si="337"/>
        <v>42170</v>
      </c>
      <c r="B2284" s="73" t="s">
        <v>0</v>
      </c>
      <c r="C2284" s="73" t="s">
        <v>359</v>
      </c>
      <c r="D2284" s="73" t="s">
        <v>235</v>
      </c>
      <c r="E2284" s="73" t="s">
        <v>263</v>
      </c>
      <c r="F2284" s="73" t="s">
        <v>264</v>
      </c>
      <c r="G2284" s="73" t="s">
        <v>34</v>
      </c>
      <c r="H2284" t="s">
        <v>37</v>
      </c>
      <c r="I2284">
        <v>1530</v>
      </c>
      <c r="J2284" s="43">
        <v>6950</v>
      </c>
      <c r="K2284" s="16">
        <v>0</v>
      </c>
      <c r="L2284" s="16">
        <f t="shared" si="330"/>
        <v>69.016881827209531</v>
      </c>
      <c r="M2284" s="16">
        <f t="shared" si="331"/>
        <v>1.8783783783783783</v>
      </c>
      <c r="N2284" s="44">
        <f t="shared" si="332"/>
        <v>0</v>
      </c>
      <c r="O2284" s="44">
        <f t="shared" si="333"/>
        <v>6950</v>
      </c>
      <c r="P2284" s="45">
        <f t="shared" si="338"/>
        <v>69.016881827209531</v>
      </c>
      <c r="Q2284" s="45">
        <f t="shared" si="334"/>
        <v>1.8783783783783783</v>
      </c>
      <c r="S2284" s="51">
        <f t="shared" si="339"/>
        <v>2.0543016989471363</v>
      </c>
      <c r="T2284" s="16">
        <f t="shared" si="340"/>
        <v>66.679907315458465</v>
      </c>
    </row>
    <row r="2285" spans="1:20" x14ac:dyDescent="0.25">
      <c r="A2285" s="72">
        <f t="shared" si="337"/>
        <v>42170</v>
      </c>
      <c r="B2285" s="73" t="s">
        <v>0</v>
      </c>
      <c r="C2285" s="73" t="s">
        <v>359</v>
      </c>
      <c r="D2285" s="73" t="s">
        <v>235</v>
      </c>
      <c r="E2285" s="73" t="s">
        <v>265</v>
      </c>
      <c r="F2285" s="73" t="s">
        <v>266</v>
      </c>
      <c r="G2285" s="73" t="s">
        <v>34</v>
      </c>
      <c r="H2285" t="s">
        <v>36</v>
      </c>
      <c r="I2285">
        <v>890</v>
      </c>
      <c r="J2285" s="43">
        <v>4243</v>
      </c>
      <c r="K2285" s="16">
        <v>0.14000000000000001</v>
      </c>
      <c r="L2285" s="16">
        <f t="shared" si="330"/>
        <v>42.135054617676268</v>
      </c>
      <c r="M2285" s="16">
        <f t="shared" si="331"/>
        <v>1.1467567567567567</v>
      </c>
      <c r="N2285" s="44">
        <f t="shared" si="332"/>
        <v>124.60000000000001</v>
      </c>
      <c r="O2285" s="44">
        <f t="shared" si="333"/>
        <v>4367.6000000000004</v>
      </c>
      <c r="P2285" s="45">
        <f t="shared" si="338"/>
        <v>43.372393247269116</v>
      </c>
      <c r="Q2285" s="45">
        <f t="shared" si="334"/>
        <v>1.1804324324324325</v>
      </c>
      <c r="S2285" s="51">
        <f t="shared" si="339"/>
        <v>7.790660373037106E-2</v>
      </c>
      <c r="T2285" s="16">
        <f t="shared" si="340"/>
        <v>42.053624627606752</v>
      </c>
    </row>
    <row r="2286" spans="1:20" x14ac:dyDescent="0.25">
      <c r="A2286" s="72">
        <f t="shared" si="337"/>
        <v>42170</v>
      </c>
      <c r="B2286" s="73" t="s">
        <v>0</v>
      </c>
      <c r="C2286" s="73" t="s">
        <v>238</v>
      </c>
      <c r="D2286" s="73" t="s">
        <v>239</v>
      </c>
      <c r="E2286" s="73" t="s">
        <v>267</v>
      </c>
      <c r="F2286" s="73" t="s">
        <v>241</v>
      </c>
      <c r="G2286" s="73" t="s">
        <v>34</v>
      </c>
      <c r="H2286" t="s">
        <v>37</v>
      </c>
      <c r="I2286">
        <v>1256</v>
      </c>
      <c r="J2286" s="43">
        <v>6486</v>
      </c>
      <c r="K2286" s="16">
        <v>0</v>
      </c>
      <c r="L2286" s="16">
        <f t="shared" si="330"/>
        <v>64.409136047666337</v>
      </c>
      <c r="M2286" s="16">
        <f t="shared" si="331"/>
        <v>1.7529729729729731</v>
      </c>
      <c r="N2286" s="44">
        <f t="shared" si="332"/>
        <v>0</v>
      </c>
      <c r="O2286" s="44">
        <f t="shared" si="333"/>
        <v>6486</v>
      </c>
      <c r="P2286" s="45">
        <f t="shared" si="338"/>
        <v>64.409136047666337</v>
      </c>
      <c r="Q2286" s="45">
        <f t="shared" si="334"/>
        <v>1.7529729729729731</v>
      </c>
      <c r="S2286" s="51">
        <f t="shared" si="339"/>
        <v>3.1370453764836048</v>
      </c>
      <c r="T2286" s="16">
        <f t="shared" si="340"/>
        <v>62.217808672624962</v>
      </c>
    </row>
    <row r="2287" spans="1:20" x14ac:dyDescent="0.25">
      <c r="A2287" s="72">
        <f t="shared" si="337"/>
        <v>42170</v>
      </c>
      <c r="B2287" s="73" t="s">
        <v>0</v>
      </c>
      <c r="C2287" s="73" t="s">
        <v>358</v>
      </c>
      <c r="D2287" s="73" t="s">
        <v>235</v>
      </c>
      <c r="E2287" s="73" t="s">
        <v>267</v>
      </c>
      <c r="F2287" s="73" t="s">
        <v>241</v>
      </c>
      <c r="G2287" s="73" t="s">
        <v>34</v>
      </c>
      <c r="H2287" t="s">
        <v>36</v>
      </c>
      <c r="I2287">
        <v>975</v>
      </c>
      <c r="J2287" s="43">
        <v>4511</v>
      </c>
      <c r="K2287" s="16">
        <v>0.14000000000000001</v>
      </c>
      <c r="L2287" s="16">
        <f t="shared" si="330"/>
        <v>44.796425024826213</v>
      </c>
      <c r="M2287" s="16">
        <f t="shared" si="331"/>
        <v>1.2191891891891893</v>
      </c>
      <c r="N2287" s="44">
        <f t="shared" si="332"/>
        <v>136.5</v>
      </c>
      <c r="O2287" s="44">
        <f t="shared" si="333"/>
        <v>4647.5</v>
      </c>
      <c r="P2287" s="45">
        <f t="shared" si="338"/>
        <v>46.151936444885798</v>
      </c>
      <c r="Q2287" s="45">
        <f t="shared" si="334"/>
        <v>1.2560810810810812</v>
      </c>
      <c r="S2287" s="51">
        <f t="shared" si="339"/>
        <v>-0.34308995389729091</v>
      </c>
      <c r="T2287" s="16">
        <f t="shared" si="340"/>
        <v>44.83780205230056</v>
      </c>
    </row>
    <row r="2288" spans="1:20" x14ac:dyDescent="0.25">
      <c r="A2288" s="72">
        <f t="shared" si="337"/>
        <v>42170</v>
      </c>
      <c r="B2288" s="73" t="s">
        <v>0</v>
      </c>
      <c r="C2288" s="73" t="s">
        <v>240</v>
      </c>
      <c r="D2288" s="73" t="s">
        <v>241</v>
      </c>
      <c r="E2288" s="73" t="s">
        <v>263</v>
      </c>
      <c r="F2288" s="73" t="s">
        <v>264</v>
      </c>
      <c r="G2288" s="73" t="s">
        <v>34</v>
      </c>
      <c r="H2288" t="s">
        <v>36</v>
      </c>
      <c r="I2288">
        <v>1357</v>
      </c>
      <c r="J2288" s="43">
        <v>4710</v>
      </c>
      <c r="K2288" s="16">
        <v>0.14000000000000001</v>
      </c>
      <c r="L2288" s="16">
        <f t="shared" si="330"/>
        <v>46.77259185700099</v>
      </c>
      <c r="M2288" s="16">
        <f t="shared" si="331"/>
        <v>1.2729729729729731</v>
      </c>
      <c r="N2288" s="44">
        <f t="shared" si="332"/>
        <v>189.98000000000002</v>
      </c>
      <c r="O2288" s="44">
        <f t="shared" si="333"/>
        <v>4899.9799999999996</v>
      </c>
      <c r="P2288" s="45">
        <f t="shared" si="338"/>
        <v>48.6591857000993</v>
      </c>
      <c r="Q2288" s="45">
        <f t="shared" si="334"/>
        <v>1.3243189189189188</v>
      </c>
      <c r="S2288" s="51">
        <f t="shared" si="339"/>
        <v>-2.1503057316191621</v>
      </c>
      <c r="T2288" s="16">
        <f t="shared" si="340"/>
        <v>47.395630585898708</v>
      </c>
    </row>
    <row r="2289" spans="1:20" x14ac:dyDescent="0.25">
      <c r="A2289" s="72">
        <f t="shared" si="337"/>
        <v>42170</v>
      </c>
      <c r="B2289" s="73" t="s">
        <v>67</v>
      </c>
      <c r="C2289" s="73" t="s">
        <v>242</v>
      </c>
      <c r="D2289" s="73" t="s">
        <v>243</v>
      </c>
      <c r="E2289" s="73" t="s">
        <v>265</v>
      </c>
      <c r="F2289" s="73" t="s">
        <v>266</v>
      </c>
      <c r="G2289" s="73" t="s">
        <v>34</v>
      </c>
      <c r="H2289" t="s">
        <v>36</v>
      </c>
      <c r="I2289">
        <v>1006</v>
      </c>
      <c r="J2289" s="43">
        <v>3328</v>
      </c>
      <c r="K2289" s="16">
        <v>0.14000000000000001</v>
      </c>
      <c r="L2289" s="16">
        <f t="shared" si="330"/>
        <v>33.048659384309829</v>
      </c>
      <c r="M2289" s="16">
        <f t="shared" si="331"/>
        <v>0.83949549549549551</v>
      </c>
      <c r="N2289" s="44">
        <f t="shared" si="332"/>
        <v>140.84</v>
      </c>
      <c r="O2289" s="44">
        <f t="shared" si="333"/>
        <v>3468.84</v>
      </c>
      <c r="P2289" s="45">
        <f t="shared" si="338"/>
        <v>34.447269116186696</v>
      </c>
      <c r="Q2289" s="45">
        <f t="shared" si="334"/>
        <v>0.87502270270270277</v>
      </c>
      <c r="S2289" s="51">
        <f t="shared" si="339"/>
        <v>-2.9499647481450841</v>
      </c>
      <c r="T2289" s="16">
        <f t="shared" si="340"/>
        <v>34.580470043032108</v>
      </c>
    </row>
    <row r="2290" spans="1:20" x14ac:dyDescent="0.25">
      <c r="A2290" s="72">
        <f t="shared" si="337"/>
        <v>42170</v>
      </c>
      <c r="B2290" s="73" t="s">
        <v>67</v>
      </c>
      <c r="C2290" s="73" t="s">
        <v>244</v>
      </c>
      <c r="D2290" s="73" t="s">
        <v>245</v>
      </c>
      <c r="E2290" s="73" t="s">
        <v>268</v>
      </c>
      <c r="F2290" s="73" t="s">
        <v>269</v>
      </c>
      <c r="G2290" s="73" t="s">
        <v>34</v>
      </c>
      <c r="H2290" t="s">
        <v>38</v>
      </c>
      <c r="I2290">
        <v>866</v>
      </c>
      <c r="J2290" s="43">
        <v>5555</v>
      </c>
      <c r="K2290" s="16">
        <v>0</v>
      </c>
      <c r="L2290" s="16">
        <f t="shared" si="330"/>
        <v>55.163853028798407</v>
      </c>
      <c r="M2290" s="16">
        <f t="shared" si="331"/>
        <v>1.4012612612612614</v>
      </c>
      <c r="N2290" s="44">
        <f t="shared" si="332"/>
        <v>0</v>
      </c>
      <c r="O2290" s="44">
        <f t="shared" si="333"/>
        <v>5555</v>
      </c>
      <c r="P2290" s="45">
        <f t="shared" si="338"/>
        <v>55.163853028798407</v>
      </c>
      <c r="Q2290" s="45">
        <f t="shared" si="334"/>
        <v>1.4012612612612614</v>
      </c>
      <c r="S2290" s="51">
        <f t="shared" si="339"/>
        <v>8.5172885329165773</v>
      </c>
      <c r="T2290" s="16">
        <f t="shared" si="340"/>
        <v>55.163853028798407</v>
      </c>
    </row>
    <row r="2291" spans="1:20" x14ac:dyDescent="0.25">
      <c r="A2291" s="72">
        <f t="shared" si="337"/>
        <v>42170</v>
      </c>
      <c r="B2291" s="73" t="s">
        <v>67</v>
      </c>
      <c r="C2291" s="73" t="s">
        <v>246</v>
      </c>
      <c r="D2291" s="73" t="s">
        <v>247</v>
      </c>
      <c r="E2291" s="73" t="s">
        <v>270</v>
      </c>
      <c r="F2291" s="73" t="s">
        <v>247</v>
      </c>
      <c r="G2291" s="73" t="s">
        <v>34</v>
      </c>
      <c r="H2291" t="s">
        <v>36</v>
      </c>
      <c r="I2291">
        <v>213</v>
      </c>
      <c r="J2291" s="43">
        <v>2168</v>
      </c>
      <c r="K2291" s="16">
        <v>0.14000000000000001</v>
      </c>
      <c r="L2291" s="16">
        <f t="shared" si="330"/>
        <v>21.529294935451837</v>
      </c>
      <c r="M2291" s="16">
        <f t="shared" si="331"/>
        <v>0.54688288288288289</v>
      </c>
      <c r="N2291" s="44">
        <f t="shared" si="332"/>
        <v>29.820000000000004</v>
      </c>
      <c r="O2291" s="44">
        <f t="shared" si="333"/>
        <v>2197.8200000000002</v>
      </c>
      <c r="P2291" s="45">
        <f t="shared" si="338"/>
        <v>21.825422045680238</v>
      </c>
      <c r="Q2291" s="45">
        <f t="shared" si="334"/>
        <v>0.55440504504504506</v>
      </c>
      <c r="S2291" s="51">
        <f t="shared" si="339"/>
        <v>1.8008837670338229</v>
      </c>
      <c r="T2291" s="16">
        <f t="shared" si="340"/>
        <v>21.853624627606752</v>
      </c>
    </row>
    <row r="2292" spans="1:20" x14ac:dyDescent="0.25">
      <c r="A2292" s="72">
        <f t="shared" si="337"/>
        <v>42170</v>
      </c>
      <c r="B2292" s="73" t="s">
        <v>67</v>
      </c>
      <c r="C2292" s="73" t="s">
        <v>248</v>
      </c>
      <c r="D2292" s="73" t="s">
        <v>249</v>
      </c>
      <c r="E2292" s="73" t="s">
        <v>271</v>
      </c>
      <c r="F2292" s="73" t="s">
        <v>272</v>
      </c>
      <c r="G2292" s="73" t="s">
        <v>34</v>
      </c>
      <c r="H2292" t="s">
        <v>38</v>
      </c>
      <c r="I2292">
        <v>650</v>
      </c>
      <c r="J2292" s="43">
        <v>4761</v>
      </c>
      <c r="K2292" s="16">
        <v>0</v>
      </c>
      <c r="L2292" s="16">
        <f t="shared" si="330"/>
        <v>47.279046673286992</v>
      </c>
      <c r="M2292" s="16">
        <f t="shared" si="331"/>
        <v>1.200972972972973</v>
      </c>
      <c r="N2292" s="44">
        <f t="shared" si="332"/>
        <v>0</v>
      </c>
      <c r="O2292" s="44">
        <f t="shared" si="333"/>
        <v>4761</v>
      </c>
      <c r="P2292" s="45">
        <f t="shared" si="338"/>
        <v>47.279046673286992</v>
      </c>
      <c r="Q2292" s="45">
        <f t="shared" si="334"/>
        <v>1.200972972972973</v>
      </c>
      <c r="S2292" s="51">
        <f t="shared" si="339"/>
        <v>8.5499316005472004</v>
      </c>
      <c r="T2292" s="16">
        <f t="shared" si="340"/>
        <v>47.279046673286992</v>
      </c>
    </row>
    <row r="2293" spans="1:20" x14ac:dyDescent="0.25">
      <c r="A2293" s="72">
        <f t="shared" si="337"/>
        <v>42170</v>
      </c>
      <c r="B2293" s="73" t="s">
        <v>67</v>
      </c>
      <c r="C2293" s="73" t="s">
        <v>248</v>
      </c>
      <c r="D2293" s="73" t="s">
        <v>249</v>
      </c>
      <c r="E2293" s="73" t="s">
        <v>273</v>
      </c>
      <c r="F2293" s="73" t="s">
        <v>274</v>
      </c>
      <c r="G2293" s="73" t="s">
        <v>34</v>
      </c>
      <c r="H2293" t="s">
        <v>38</v>
      </c>
      <c r="I2293">
        <v>417</v>
      </c>
      <c r="J2293" s="43">
        <v>4104</v>
      </c>
      <c r="K2293" s="16">
        <v>0</v>
      </c>
      <c r="L2293" s="16">
        <f t="shared" si="330"/>
        <v>40.754716981132077</v>
      </c>
      <c r="M2293" s="16">
        <f t="shared" si="331"/>
        <v>1.0352432432432432</v>
      </c>
      <c r="N2293" s="44">
        <f t="shared" si="332"/>
        <v>0</v>
      </c>
      <c r="O2293" s="44">
        <f t="shared" si="333"/>
        <v>4104</v>
      </c>
      <c r="P2293" s="45">
        <f t="shared" si="338"/>
        <v>40.754716981132077</v>
      </c>
      <c r="Q2293" s="45">
        <f t="shared" si="334"/>
        <v>1.0352432432432432</v>
      </c>
      <c r="S2293" s="51">
        <f t="shared" si="339"/>
        <v>11.597552685248136</v>
      </c>
      <c r="T2293" s="16">
        <f t="shared" si="340"/>
        <v>40.754716981132077</v>
      </c>
    </row>
    <row r="2294" spans="1:20" x14ac:dyDescent="0.25">
      <c r="A2294" s="72">
        <f t="shared" si="337"/>
        <v>42170</v>
      </c>
      <c r="B2294" s="73" t="s">
        <v>67</v>
      </c>
      <c r="C2294" s="73" t="s">
        <v>246</v>
      </c>
      <c r="D2294" s="73" t="s">
        <v>247</v>
      </c>
      <c r="E2294" s="73" t="s">
        <v>275</v>
      </c>
      <c r="F2294" s="73" t="s">
        <v>276</v>
      </c>
      <c r="G2294" s="73" t="s">
        <v>34</v>
      </c>
      <c r="H2294" t="s">
        <v>36</v>
      </c>
      <c r="I2294">
        <v>626</v>
      </c>
      <c r="J2294" s="43">
        <v>3308</v>
      </c>
      <c r="K2294" s="16">
        <v>0.14000000000000001</v>
      </c>
      <c r="L2294" s="16">
        <f t="shared" si="330"/>
        <v>32.850049652432965</v>
      </c>
      <c r="M2294" s="16">
        <f t="shared" si="331"/>
        <v>0.83445045045045041</v>
      </c>
      <c r="N2294" s="44">
        <f t="shared" si="332"/>
        <v>87.640000000000015</v>
      </c>
      <c r="O2294" s="44">
        <f t="shared" si="333"/>
        <v>3395.64</v>
      </c>
      <c r="P2294" s="45">
        <f t="shared" si="338"/>
        <v>33.720357497517377</v>
      </c>
      <c r="Q2294" s="45">
        <f t="shared" si="334"/>
        <v>0.85655783783783779</v>
      </c>
      <c r="S2294" s="51">
        <f t="shared" si="339"/>
        <v>-1.7431160804194712</v>
      </c>
      <c r="T2294" s="16">
        <f t="shared" si="340"/>
        <v>33.803243958953992</v>
      </c>
    </row>
    <row r="2295" spans="1:20" x14ac:dyDescent="0.25">
      <c r="A2295" s="72">
        <f t="shared" si="337"/>
        <v>42170</v>
      </c>
      <c r="B2295" s="73" t="s">
        <v>67</v>
      </c>
      <c r="C2295" s="73" t="s">
        <v>246</v>
      </c>
      <c r="D2295" s="73" t="s">
        <v>247</v>
      </c>
      <c r="E2295" s="73" t="s">
        <v>263</v>
      </c>
      <c r="F2295" s="73" t="s">
        <v>264</v>
      </c>
      <c r="G2295" s="73" t="s">
        <v>34</v>
      </c>
      <c r="H2295" t="s">
        <v>36</v>
      </c>
      <c r="I2295">
        <v>1823</v>
      </c>
      <c r="J2295" s="43">
        <v>4852</v>
      </c>
      <c r="K2295" s="16">
        <v>0.14000000000000001</v>
      </c>
      <c r="L2295" s="16">
        <f t="shared" si="330"/>
        <v>48.182720953326715</v>
      </c>
      <c r="M2295" s="16">
        <f t="shared" si="331"/>
        <v>1.223927927927928</v>
      </c>
      <c r="N2295" s="44">
        <f t="shared" si="332"/>
        <v>255.22000000000003</v>
      </c>
      <c r="O2295" s="44">
        <f t="shared" si="333"/>
        <v>5107.22</v>
      </c>
      <c r="P2295" s="45">
        <f t="shared" si="338"/>
        <v>50.71717974180735</v>
      </c>
      <c r="Q2295" s="45">
        <f t="shared" si="334"/>
        <v>1.2883077477477478</v>
      </c>
      <c r="S2295" s="51">
        <f t="shared" si="339"/>
        <v>-13.55035935907808</v>
      </c>
      <c r="T2295" s="16">
        <f t="shared" si="340"/>
        <v>50.958556769281699</v>
      </c>
    </row>
    <row r="2296" spans="1:20" x14ac:dyDescent="0.25">
      <c r="A2296" s="72">
        <f t="shared" si="337"/>
        <v>42170</v>
      </c>
      <c r="B2296" s="73" t="s">
        <v>18</v>
      </c>
      <c r="C2296" s="73" t="s">
        <v>250</v>
      </c>
      <c r="D2296" s="73" t="s">
        <v>251</v>
      </c>
      <c r="E2296" s="73" t="s">
        <v>265</v>
      </c>
      <c r="F2296" s="73" t="s">
        <v>266</v>
      </c>
      <c r="G2296" s="73" t="s">
        <v>34</v>
      </c>
      <c r="H2296" t="s">
        <v>39</v>
      </c>
      <c r="I2296">
        <v>1295</v>
      </c>
      <c r="J2296" s="43">
        <v>3699</v>
      </c>
      <c r="K2296" s="16">
        <v>9.7799999999999998E-2</v>
      </c>
      <c r="L2296" s="16">
        <f t="shared" si="330"/>
        <v>36.732869910625617</v>
      </c>
      <c r="M2296" s="16">
        <f t="shared" si="331"/>
        <v>0.99972972972972973</v>
      </c>
      <c r="N2296" s="44">
        <f t="shared" si="332"/>
        <v>126.651</v>
      </c>
      <c r="O2296" s="44">
        <f t="shared" si="333"/>
        <v>3825.6509999999998</v>
      </c>
      <c r="P2296" s="45">
        <f t="shared" si="338"/>
        <v>37.990575968222437</v>
      </c>
      <c r="Q2296" s="45">
        <f t="shared" si="334"/>
        <v>1.0339597297297296</v>
      </c>
      <c r="S2296" s="51">
        <f t="shared" si="339"/>
        <v>-0.13936345435513475</v>
      </c>
      <c r="T2296" s="16">
        <f t="shared" si="340"/>
        <v>37.997747434624294</v>
      </c>
    </row>
    <row r="2297" spans="1:20" x14ac:dyDescent="0.25">
      <c r="A2297" s="72">
        <f t="shared" si="337"/>
        <v>42170</v>
      </c>
      <c r="B2297" s="73" t="s">
        <v>18</v>
      </c>
      <c r="C2297" s="73" t="s">
        <v>244</v>
      </c>
      <c r="D2297" s="73" t="s">
        <v>245</v>
      </c>
      <c r="E2297" s="73" t="s">
        <v>277</v>
      </c>
      <c r="F2297" s="73" t="s">
        <v>278</v>
      </c>
      <c r="G2297" s="73" t="s">
        <v>34</v>
      </c>
      <c r="H2297" t="s">
        <v>38</v>
      </c>
      <c r="I2297">
        <v>615</v>
      </c>
      <c r="J2297" s="43">
        <v>4676</v>
      </c>
      <c r="K2297" s="16">
        <v>0</v>
      </c>
      <c r="L2297" s="16">
        <f t="shared" si="330"/>
        <v>46.434955312810324</v>
      </c>
      <c r="M2297" s="16">
        <f t="shared" si="331"/>
        <v>1.2637837837837838</v>
      </c>
      <c r="N2297" s="44">
        <f t="shared" si="332"/>
        <v>0</v>
      </c>
      <c r="O2297" s="44">
        <f t="shared" si="333"/>
        <v>4676</v>
      </c>
      <c r="P2297" s="45">
        <f t="shared" si="338"/>
        <v>46.434955312810324</v>
      </c>
      <c r="Q2297" s="45">
        <f t="shared" si="334"/>
        <v>1.2637837837837838</v>
      </c>
      <c r="S2297" s="51">
        <f t="shared" si="339"/>
        <v>17.060958818375262</v>
      </c>
      <c r="T2297" s="16">
        <f t="shared" si="340"/>
        <v>46.434955312810324</v>
      </c>
    </row>
    <row r="2298" spans="1:20" x14ac:dyDescent="0.25">
      <c r="A2298" s="72">
        <f t="shared" si="337"/>
        <v>42170</v>
      </c>
      <c r="B2298" s="73" t="s">
        <v>18</v>
      </c>
      <c r="C2298" s="73" t="s">
        <v>248</v>
      </c>
      <c r="D2298" s="73" t="s">
        <v>249</v>
      </c>
      <c r="E2298" s="73" t="s">
        <v>268</v>
      </c>
      <c r="F2298" s="73" t="s">
        <v>269</v>
      </c>
      <c r="G2298" s="73" t="s">
        <v>34</v>
      </c>
      <c r="H2298" t="s">
        <v>38</v>
      </c>
      <c r="I2298">
        <v>872</v>
      </c>
      <c r="J2298" s="43">
        <v>5625</v>
      </c>
      <c r="K2298" s="16">
        <v>0</v>
      </c>
      <c r="L2298" s="16">
        <f t="shared" si="330"/>
        <v>55.858987090367428</v>
      </c>
      <c r="M2298" s="16">
        <f t="shared" si="331"/>
        <v>1.5202702702702702</v>
      </c>
      <c r="N2298" s="44">
        <f t="shared" si="332"/>
        <v>0</v>
      </c>
      <c r="O2298" s="44">
        <f t="shared" si="333"/>
        <v>5625</v>
      </c>
      <c r="P2298" s="45">
        <f t="shared" si="338"/>
        <v>55.858987090367428</v>
      </c>
      <c r="Q2298" s="45">
        <f t="shared" si="334"/>
        <v>1.5202702702702702</v>
      </c>
      <c r="S2298" s="51">
        <f t="shared" si="339"/>
        <v>8.3397534668721018</v>
      </c>
      <c r="T2298" s="16">
        <f t="shared" si="340"/>
        <v>55.858987090367428</v>
      </c>
    </row>
    <row r="2299" spans="1:20" x14ac:dyDescent="0.25">
      <c r="A2299" s="72">
        <f t="shared" si="337"/>
        <v>42170</v>
      </c>
      <c r="B2299" s="73" t="s">
        <v>18</v>
      </c>
      <c r="C2299" s="73" t="s">
        <v>248</v>
      </c>
      <c r="D2299" s="73" t="s">
        <v>249</v>
      </c>
      <c r="E2299" s="73" t="s">
        <v>277</v>
      </c>
      <c r="F2299" s="73" t="s">
        <v>278</v>
      </c>
      <c r="G2299" s="73" t="s">
        <v>34</v>
      </c>
      <c r="H2299" t="s">
        <v>38</v>
      </c>
      <c r="I2299">
        <v>417</v>
      </c>
      <c r="J2299" s="43">
        <v>4368</v>
      </c>
      <c r="K2299" s="16">
        <v>0</v>
      </c>
      <c r="L2299" s="16">
        <f t="shared" si="330"/>
        <v>43.37636544190665</v>
      </c>
      <c r="M2299" s="16">
        <f t="shared" si="331"/>
        <v>1.1805405405405405</v>
      </c>
      <c r="N2299" s="44">
        <f t="shared" si="332"/>
        <v>0</v>
      </c>
      <c r="O2299" s="44">
        <f t="shared" si="333"/>
        <v>4368</v>
      </c>
      <c r="P2299" s="45">
        <f t="shared" si="338"/>
        <v>43.37636544190665</v>
      </c>
      <c r="Q2299" s="45">
        <f t="shared" si="334"/>
        <v>1.1805405405405405</v>
      </c>
      <c r="S2299" s="51">
        <f t="shared" si="339"/>
        <v>21.756097560975608</v>
      </c>
      <c r="T2299" s="16">
        <f t="shared" si="340"/>
        <v>43.37636544190665</v>
      </c>
    </row>
    <row r="2300" spans="1:20" x14ac:dyDescent="0.25">
      <c r="A2300" s="72">
        <f t="shared" si="337"/>
        <v>42170</v>
      </c>
      <c r="B2300" s="73" t="s">
        <v>18</v>
      </c>
      <c r="C2300" s="73" t="s">
        <v>242</v>
      </c>
      <c r="D2300" s="73" t="s">
        <v>243</v>
      </c>
      <c r="E2300" s="73" t="s">
        <v>265</v>
      </c>
      <c r="F2300" s="73" t="s">
        <v>266</v>
      </c>
      <c r="G2300" s="73" t="s">
        <v>34</v>
      </c>
      <c r="H2300" t="s">
        <v>36</v>
      </c>
      <c r="I2300">
        <v>1006</v>
      </c>
      <c r="J2300" s="43">
        <v>3974</v>
      </c>
      <c r="K2300" s="16">
        <v>0.14000000000000001</v>
      </c>
      <c r="L2300" s="16">
        <f t="shared" si="330"/>
        <v>39.46375372393247</v>
      </c>
      <c r="M2300" s="16">
        <f t="shared" si="331"/>
        <v>1.074054054054054</v>
      </c>
      <c r="N2300" s="44">
        <f t="shared" si="332"/>
        <v>140.84</v>
      </c>
      <c r="O2300" s="44">
        <f t="shared" si="333"/>
        <v>4114.84</v>
      </c>
      <c r="P2300" s="45">
        <f t="shared" si="338"/>
        <v>40.862363455809337</v>
      </c>
      <c r="Q2300" s="45">
        <f t="shared" si="334"/>
        <v>1.1121189189189189</v>
      </c>
      <c r="S2300" s="51">
        <f t="shared" si="339"/>
        <v>-0.37382453489834822</v>
      </c>
      <c r="T2300" s="16">
        <f t="shared" si="340"/>
        <v>40.995564382654749</v>
      </c>
    </row>
    <row r="2301" spans="1:20" x14ac:dyDescent="0.25">
      <c r="A2301" s="72">
        <f t="shared" si="337"/>
        <v>42170</v>
      </c>
      <c r="B2301" s="73" t="s">
        <v>0</v>
      </c>
      <c r="C2301" s="73" t="s">
        <v>252</v>
      </c>
      <c r="D2301" s="73" t="s">
        <v>117</v>
      </c>
      <c r="E2301" s="73" t="s">
        <v>279</v>
      </c>
      <c r="F2301" s="73" t="s">
        <v>280</v>
      </c>
      <c r="G2301" s="73" t="s">
        <v>35</v>
      </c>
      <c r="H2301" t="s">
        <v>37</v>
      </c>
      <c r="I2301">
        <v>880</v>
      </c>
      <c r="J2301" s="43">
        <v>3953</v>
      </c>
      <c r="K2301" s="16">
        <v>0</v>
      </c>
      <c r="L2301" s="16">
        <f t="shared" si="330"/>
        <v>39.255213505461768</v>
      </c>
      <c r="M2301" s="16">
        <f t="shared" si="331"/>
        <v>1.0683783783783785</v>
      </c>
      <c r="N2301" s="44">
        <f t="shared" si="332"/>
        <v>0</v>
      </c>
      <c r="O2301" s="44">
        <f t="shared" si="333"/>
        <v>3953</v>
      </c>
      <c r="P2301" s="45">
        <f t="shared" si="338"/>
        <v>39.255213505461768</v>
      </c>
      <c r="Q2301" s="45">
        <f t="shared" si="334"/>
        <v>1.0683783783783785</v>
      </c>
      <c r="S2301" s="51">
        <f t="shared" si="339"/>
        <v>-1.2638625237286427</v>
      </c>
      <c r="T2301" s="16">
        <f t="shared" si="340"/>
        <v>38.344918901026148</v>
      </c>
    </row>
    <row r="2302" spans="1:20" x14ac:dyDescent="0.25">
      <c r="A2302" s="72">
        <f t="shared" si="337"/>
        <v>42170</v>
      </c>
      <c r="B2302" s="73" t="s">
        <v>0</v>
      </c>
      <c r="C2302" s="73" t="s">
        <v>359</v>
      </c>
      <c r="D2302" s="73" t="s">
        <v>235</v>
      </c>
      <c r="E2302" s="73" t="s">
        <v>267</v>
      </c>
      <c r="F2302" s="73" t="s">
        <v>241</v>
      </c>
      <c r="G2302" s="73" t="s">
        <v>35</v>
      </c>
      <c r="H2302" t="s">
        <v>37</v>
      </c>
      <c r="I2302">
        <v>685</v>
      </c>
      <c r="J2302" s="43">
        <v>3919</v>
      </c>
      <c r="K2302" s="16">
        <v>0</v>
      </c>
      <c r="L2302" s="16">
        <f t="shared" si="330"/>
        <v>38.917576961271102</v>
      </c>
      <c r="M2302" s="16">
        <f t="shared" si="331"/>
        <v>1.0591891891891891</v>
      </c>
      <c r="N2302" s="44">
        <f t="shared" si="332"/>
        <v>0</v>
      </c>
      <c r="O2302" s="44">
        <f t="shared" si="333"/>
        <v>3919</v>
      </c>
      <c r="P2302" s="45">
        <f t="shared" si="338"/>
        <v>38.917576961271102</v>
      </c>
      <c r="Q2302" s="45">
        <f t="shared" si="334"/>
        <v>1.0591891891891891</v>
      </c>
      <c r="S2302" s="51">
        <f t="shared" si="339"/>
        <v>-3.2691999160794238</v>
      </c>
      <c r="T2302" s="16">
        <f t="shared" si="340"/>
        <v>37.434624296590528</v>
      </c>
    </row>
    <row r="2303" spans="1:20" x14ac:dyDescent="0.25">
      <c r="A2303" s="72">
        <f t="shared" si="337"/>
        <v>42170</v>
      </c>
      <c r="B2303" s="73" t="s">
        <v>0</v>
      </c>
      <c r="C2303" s="73" t="s">
        <v>253</v>
      </c>
      <c r="D2303" s="73" t="s">
        <v>243</v>
      </c>
      <c r="E2303" s="73" t="s">
        <v>281</v>
      </c>
      <c r="F2303" s="73" t="s">
        <v>282</v>
      </c>
      <c r="G2303" s="73" t="s">
        <v>35</v>
      </c>
      <c r="H2303" t="s">
        <v>38</v>
      </c>
      <c r="I2303">
        <v>812</v>
      </c>
      <c r="J2303" s="43">
        <v>4723</v>
      </c>
      <c r="K2303" s="16">
        <v>0</v>
      </c>
      <c r="L2303" s="16">
        <f t="shared" si="330"/>
        <v>46.901688182720953</v>
      </c>
      <c r="M2303" s="16">
        <f t="shared" si="331"/>
        <v>1.2764864864864864</v>
      </c>
      <c r="N2303" s="44">
        <f t="shared" si="332"/>
        <v>0</v>
      </c>
      <c r="O2303" s="44">
        <f t="shared" si="333"/>
        <v>4723</v>
      </c>
      <c r="P2303" s="45">
        <f t="shared" si="338"/>
        <v>46.901688182720953</v>
      </c>
      <c r="Q2303" s="45">
        <f t="shared" si="334"/>
        <v>1.2764864864864864</v>
      </c>
      <c r="S2303" s="51">
        <f t="shared" si="339"/>
        <v>8.4251606978879678</v>
      </c>
      <c r="T2303" s="16">
        <f t="shared" si="340"/>
        <v>46.901688182720953</v>
      </c>
    </row>
    <row r="2304" spans="1:20" x14ac:dyDescent="0.25">
      <c r="A2304" s="72">
        <f t="shared" si="337"/>
        <v>42170</v>
      </c>
      <c r="B2304" s="73" t="s">
        <v>0</v>
      </c>
      <c r="C2304" s="73" t="s">
        <v>236</v>
      </c>
      <c r="D2304" s="73" t="s">
        <v>237</v>
      </c>
      <c r="E2304" s="73" t="s">
        <v>279</v>
      </c>
      <c r="F2304" s="73" t="s">
        <v>280</v>
      </c>
      <c r="G2304" s="73" t="s">
        <v>35</v>
      </c>
      <c r="H2304" t="s">
        <v>37</v>
      </c>
      <c r="I2304">
        <v>1520</v>
      </c>
      <c r="J2304" s="43">
        <v>5611</v>
      </c>
      <c r="K2304" s="16">
        <v>0</v>
      </c>
      <c r="L2304" s="16">
        <f t="shared" si="330"/>
        <v>55.71996027805362</v>
      </c>
      <c r="M2304" s="16">
        <f t="shared" si="331"/>
        <v>1.5164864864864864</v>
      </c>
      <c r="N2304" s="44">
        <f t="shared" si="332"/>
        <v>0</v>
      </c>
      <c r="O2304" s="44">
        <f t="shared" si="333"/>
        <v>5611</v>
      </c>
      <c r="P2304" s="45">
        <f t="shared" si="338"/>
        <v>55.71996027805362</v>
      </c>
      <c r="Q2304" s="45">
        <f t="shared" si="334"/>
        <v>1.5164864864864864</v>
      </c>
      <c r="S2304" s="51">
        <f t="shared" si="339"/>
        <v>-1.9295976509245971</v>
      </c>
      <c r="T2304" s="16">
        <f t="shared" si="340"/>
        <v>54.223766964581252</v>
      </c>
    </row>
    <row r="2305" spans="1:20" x14ac:dyDescent="0.25">
      <c r="A2305" s="72">
        <f t="shared" si="337"/>
        <v>42170</v>
      </c>
      <c r="B2305" s="73" t="s">
        <v>0</v>
      </c>
      <c r="C2305" s="73" t="s">
        <v>236</v>
      </c>
      <c r="D2305" s="73" t="s">
        <v>237</v>
      </c>
      <c r="E2305" s="73" t="s">
        <v>267</v>
      </c>
      <c r="F2305" s="73" t="s">
        <v>241</v>
      </c>
      <c r="G2305" s="73" t="s">
        <v>35</v>
      </c>
      <c r="H2305" t="s">
        <v>37</v>
      </c>
      <c r="I2305">
        <v>1583</v>
      </c>
      <c r="J2305" s="43">
        <v>6532</v>
      </c>
      <c r="K2305" s="16">
        <v>0</v>
      </c>
      <c r="L2305" s="16">
        <f t="shared" si="330"/>
        <v>64.865938430983121</v>
      </c>
      <c r="M2305" s="16">
        <f t="shared" si="331"/>
        <v>1.7654054054054054</v>
      </c>
      <c r="N2305" s="44">
        <f t="shared" si="332"/>
        <v>0</v>
      </c>
      <c r="O2305" s="44">
        <f t="shared" si="333"/>
        <v>6532</v>
      </c>
      <c r="P2305" s="45">
        <f t="shared" si="338"/>
        <v>64.865938430983121</v>
      </c>
      <c r="Q2305" s="45">
        <f t="shared" si="334"/>
        <v>1.7654054054054054</v>
      </c>
      <c r="S2305" s="51">
        <f t="shared" si="339"/>
        <v>-2.0647074610440352</v>
      </c>
      <c r="T2305" s="16">
        <f t="shared" si="340"/>
        <v>63.382985766302546</v>
      </c>
    </row>
    <row r="2306" spans="1:20" x14ac:dyDescent="0.25">
      <c r="A2306" s="72">
        <f t="shared" si="337"/>
        <v>42170</v>
      </c>
      <c r="B2306" s="73" t="s">
        <v>0</v>
      </c>
      <c r="C2306" s="73" t="s">
        <v>358</v>
      </c>
      <c r="D2306" s="73" t="s">
        <v>235</v>
      </c>
      <c r="E2306" s="73" t="s">
        <v>279</v>
      </c>
      <c r="F2306" s="73" t="s">
        <v>280</v>
      </c>
      <c r="G2306" s="73" t="s">
        <v>35</v>
      </c>
      <c r="H2306" t="s">
        <v>36</v>
      </c>
      <c r="I2306">
        <v>1599</v>
      </c>
      <c r="J2306" s="43">
        <v>5478</v>
      </c>
      <c r="K2306" s="16">
        <v>0.14000000000000001</v>
      </c>
      <c r="L2306" s="16">
        <f t="shared" ref="L2306:L2369" si="341">J2306/100.7</f>
        <v>54.399205561072492</v>
      </c>
      <c r="M2306" s="16">
        <f t="shared" ref="M2306:M2369" si="342">IF(B2306="corn",J2306/(111*2000/56),J2306/(111*2000/60))</f>
        <v>1.4805405405405405</v>
      </c>
      <c r="N2306" s="44">
        <f t="shared" ref="N2306:N2369" si="343">I2306*K2306</f>
        <v>223.86</v>
      </c>
      <c r="O2306" s="44">
        <f t="shared" ref="O2306:O2369" si="344">J2306+N2306</f>
        <v>5701.86</v>
      </c>
      <c r="P2306" s="45">
        <f t="shared" si="338"/>
        <v>56.622244289970205</v>
      </c>
      <c r="Q2306" s="45">
        <f t="shared" ref="Q2306:Q2369" si="345">IF(B2306="corn",O2306/(111*2000/56),O2306/(111*2000/60))</f>
        <v>1.541043243243243</v>
      </c>
      <c r="S2306" s="51">
        <f t="shared" si="339"/>
        <v>0.90680314726525602</v>
      </c>
      <c r="T2306" s="16">
        <f t="shared" si="340"/>
        <v>55.390731545845746</v>
      </c>
    </row>
    <row r="2307" spans="1:20" x14ac:dyDescent="0.25">
      <c r="A2307" s="72">
        <f t="shared" si="337"/>
        <v>42170</v>
      </c>
      <c r="B2307" s="73" t="s">
        <v>67</v>
      </c>
      <c r="C2307" s="73" t="s">
        <v>250</v>
      </c>
      <c r="D2307" s="73" t="s">
        <v>251</v>
      </c>
      <c r="E2307" s="73" t="s">
        <v>279</v>
      </c>
      <c r="F2307" s="73" t="s">
        <v>280</v>
      </c>
      <c r="G2307" s="73" t="s">
        <v>35</v>
      </c>
      <c r="H2307" t="s">
        <v>37</v>
      </c>
      <c r="I2307">
        <v>1851</v>
      </c>
      <c r="J2307" s="43">
        <v>5180</v>
      </c>
      <c r="K2307" s="16">
        <v>0</v>
      </c>
      <c r="L2307" s="16">
        <f t="shared" si="341"/>
        <v>51.439920556107246</v>
      </c>
      <c r="M2307" s="16">
        <f t="shared" si="342"/>
        <v>1.3066666666666666</v>
      </c>
      <c r="N2307" s="44">
        <f t="shared" si="343"/>
        <v>0</v>
      </c>
      <c r="O2307" s="44">
        <f t="shared" si="344"/>
        <v>5180</v>
      </c>
      <c r="P2307" s="45">
        <f t="shared" si="338"/>
        <v>51.439920556107246</v>
      </c>
      <c r="Q2307" s="45">
        <f t="shared" si="345"/>
        <v>1.3066666666666666</v>
      </c>
      <c r="S2307" s="51">
        <f t="shared" si="339"/>
        <v>-8.880941868503589</v>
      </c>
      <c r="T2307" s="16">
        <f t="shared" si="340"/>
        <v>50.844091360476661</v>
      </c>
    </row>
    <row r="2308" spans="1:20" x14ac:dyDescent="0.25">
      <c r="A2308" s="72">
        <f t="shared" si="337"/>
        <v>42170</v>
      </c>
      <c r="B2308" s="73" t="s">
        <v>67</v>
      </c>
      <c r="C2308" s="73" t="s">
        <v>238</v>
      </c>
      <c r="D2308" s="73" t="s">
        <v>239</v>
      </c>
      <c r="E2308" s="73" t="s">
        <v>283</v>
      </c>
      <c r="F2308" s="73" t="s">
        <v>284</v>
      </c>
      <c r="G2308" s="73" t="s">
        <v>35</v>
      </c>
      <c r="H2308" t="s">
        <v>37</v>
      </c>
      <c r="I2308">
        <v>1695</v>
      </c>
      <c r="J2308" s="43">
        <v>5130</v>
      </c>
      <c r="K2308" s="16">
        <v>0</v>
      </c>
      <c r="L2308" s="16">
        <f t="shared" si="341"/>
        <v>50.943396226415096</v>
      </c>
      <c r="M2308" s="16">
        <f t="shared" si="342"/>
        <v>1.2940540540540542</v>
      </c>
      <c r="N2308" s="44">
        <f t="shared" si="343"/>
        <v>0</v>
      </c>
      <c r="O2308" s="44">
        <f t="shared" si="344"/>
        <v>5130</v>
      </c>
      <c r="P2308" s="45">
        <f t="shared" si="338"/>
        <v>50.943396226415096</v>
      </c>
      <c r="Q2308" s="45">
        <f t="shared" si="345"/>
        <v>1.2940540540540542</v>
      </c>
      <c r="S2308" s="51">
        <f t="shared" si="339"/>
        <v>-8.182168010524137</v>
      </c>
      <c r="T2308" s="16">
        <f t="shared" si="340"/>
        <v>50.380668652763994</v>
      </c>
    </row>
    <row r="2309" spans="1:20" x14ac:dyDescent="0.25">
      <c r="A2309" s="72">
        <f t="shared" si="337"/>
        <v>42170</v>
      </c>
      <c r="B2309" s="73" t="s">
        <v>67</v>
      </c>
      <c r="C2309" s="73" t="s">
        <v>242</v>
      </c>
      <c r="D2309" s="73" t="s">
        <v>243</v>
      </c>
      <c r="E2309" s="73" t="s">
        <v>265</v>
      </c>
      <c r="F2309" s="73" t="s">
        <v>266</v>
      </c>
      <c r="G2309" s="73" t="s">
        <v>35</v>
      </c>
      <c r="H2309" t="s">
        <v>36</v>
      </c>
      <c r="I2309">
        <v>1006</v>
      </c>
      <c r="J2309" s="43">
        <v>3147</v>
      </c>
      <c r="K2309" s="16">
        <v>0.14000000000000001</v>
      </c>
      <c r="L2309" s="16">
        <f t="shared" si="341"/>
        <v>31.251241310824231</v>
      </c>
      <c r="M2309" s="16">
        <f t="shared" si="342"/>
        <v>0.7938378378378379</v>
      </c>
      <c r="N2309" s="44">
        <f t="shared" si="343"/>
        <v>140.84</v>
      </c>
      <c r="O2309" s="44">
        <f t="shared" si="344"/>
        <v>3287.84</v>
      </c>
      <c r="P2309" s="45">
        <f t="shared" si="338"/>
        <v>32.649851042701094</v>
      </c>
      <c r="Q2309" s="45">
        <f t="shared" si="345"/>
        <v>0.82936504504504505</v>
      </c>
      <c r="S2309" s="51">
        <f t="shared" si="339"/>
        <v>-3.1073179932101125</v>
      </c>
      <c r="T2309" s="16">
        <f t="shared" si="340"/>
        <v>32.783051969546506</v>
      </c>
    </row>
    <row r="2310" spans="1:20" ht="14.25" customHeight="1" x14ac:dyDescent="0.25">
      <c r="A2310" s="72">
        <f t="shared" si="337"/>
        <v>42170</v>
      </c>
      <c r="B2310" s="73" t="s">
        <v>67</v>
      </c>
      <c r="C2310" s="73" t="s">
        <v>254</v>
      </c>
      <c r="D2310" s="73" t="s">
        <v>255</v>
      </c>
      <c r="E2310" s="73" t="s">
        <v>267</v>
      </c>
      <c r="F2310" s="73" t="s">
        <v>241</v>
      </c>
      <c r="G2310" s="73" t="s">
        <v>35</v>
      </c>
      <c r="H2310" t="s">
        <v>37</v>
      </c>
      <c r="I2310">
        <v>988</v>
      </c>
      <c r="J2310" s="43">
        <v>3610</v>
      </c>
      <c r="K2310" s="16">
        <v>0</v>
      </c>
      <c r="L2310" s="16">
        <f t="shared" si="341"/>
        <v>35.849056603773583</v>
      </c>
      <c r="M2310" s="16">
        <f t="shared" si="342"/>
        <v>0.91063063063063066</v>
      </c>
      <c r="N2310" s="44">
        <f t="shared" si="343"/>
        <v>0</v>
      </c>
      <c r="O2310" s="44">
        <f t="shared" si="344"/>
        <v>3610</v>
      </c>
      <c r="P2310" s="45">
        <f t="shared" si="338"/>
        <v>35.849056603773583</v>
      </c>
      <c r="Q2310" s="45">
        <f t="shared" si="345"/>
        <v>0.91063063063063066</v>
      </c>
      <c r="S2310" s="51">
        <f t="shared" si="339"/>
        <v>-6.8521710410882513</v>
      </c>
      <c r="T2310" s="16">
        <f t="shared" si="340"/>
        <v>35.518040383978814</v>
      </c>
    </row>
    <row r="2311" spans="1:20" x14ac:dyDescent="0.25">
      <c r="A2311" s="72">
        <f t="shared" si="337"/>
        <v>42170</v>
      </c>
      <c r="B2311" s="73" t="s">
        <v>67</v>
      </c>
      <c r="C2311" s="73" t="s">
        <v>246</v>
      </c>
      <c r="D2311" s="73" t="s">
        <v>247</v>
      </c>
      <c r="E2311" s="73" t="s">
        <v>240</v>
      </c>
      <c r="F2311" s="73" t="s">
        <v>241</v>
      </c>
      <c r="G2311" s="73" t="s">
        <v>35</v>
      </c>
      <c r="H2311" t="s">
        <v>36</v>
      </c>
      <c r="I2311">
        <v>787</v>
      </c>
      <c r="J2311" s="43">
        <v>3690</v>
      </c>
      <c r="K2311" s="16">
        <v>0.14000000000000001</v>
      </c>
      <c r="L2311" s="16">
        <f t="shared" si="341"/>
        <v>36.643495531281033</v>
      </c>
      <c r="M2311" s="16">
        <f t="shared" si="342"/>
        <v>0.93081081081081085</v>
      </c>
      <c r="N2311" s="44">
        <f t="shared" si="343"/>
        <v>110.18</v>
      </c>
      <c r="O2311" s="44">
        <f t="shared" si="344"/>
        <v>3800.18</v>
      </c>
      <c r="P2311" s="45">
        <f t="shared" si="338"/>
        <v>37.737636544190664</v>
      </c>
      <c r="Q2311" s="45">
        <f t="shared" si="345"/>
        <v>0.95860396396396397</v>
      </c>
      <c r="S2311" s="51">
        <f t="shared" si="339"/>
        <v>-2.2853851573387929</v>
      </c>
      <c r="T2311" s="16">
        <f t="shared" si="340"/>
        <v>37.841840450182055</v>
      </c>
    </row>
    <row r="2312" spans="1:20" x14ac:dyDescent="0.25">
      <c r="A2312" s="72">
        <f t="shared" si="337"/>
        <v>42170</v>
      </c>
      <c r="B2312" s="73" t="s">
        <v>67</v>
      </c>
      <c r="C2312" s="73" t="s">
        <v>250</v>
      </c>
      <c r="D2312" s="73" t="s">
        <v>251</v>
      </c>
      <c r="E2312" s="73" t="s">
        <v>283</v>
      </c>
      <c r="F2312" s="73" t="s">
        <v>284</v>
      </c>
      <c r="G2312" s="73" t="s">
        <v>35</v>
      </c>
      <c r="H2312" t="s">
        <v>37</v>
      </c>
      <c r="I2312">
        <v>1836</v>
      </c>
      <c r="J2312" s="43">
        <v>5180</v>
      </c>
      <c r="K2312" s="16">
        <v>0</v>
      </c>
      <c r="L2312" s="16">
        <f t="shared" si="341"/>
        <v>51.439920556107246</v>
      </c>
      <c r="M2312" s="16">
        <f t="shared" si="342"/>
        <v>1.3066666666666666</v>
      </c>
      <c r="N2312" s="44">
        <f t="shared" si="343"/>
        <v>0</v>
      </c>
      <c r="O2312" s="44">
        <f t="shared" si="344"/>
        <v>5180</v>
      </c>
      <c r="P2312" s="45">
        <f t="shared" si="338"/>
        <v>51.439920556107246</v>
      </c>
      <c r="Q2312" s="45">
        <f t="shared" si="345"/>
        <v>1.3066666666666666</v>
      </c>
      <c r="S2312" s="51">
        <f t="shared" si="339"/>
        <v>-8.7918976215462408</v>
      </c>
      <c r="T2312" s="16">
        <f t="shared" si="340"/>
        <v>50.844091360476661</v>
      </c>
    </row>
    <row r="2313" spans="1:20" x14ac:dyDescent="0.25">
      <c r="A2313" s="72">
        <f t="shared" si="337"/>
        <v>42170</v>
      </c>
      <c r="B2313" s="73" t="s">
        <v>67</v>
      </c>
      <c r="C2313" s="73" t="s">
        <v>256</v>
      </c>
      <c r="D2313" s="73" t="s">
        <v>247</v>
      </c>
      <c r="E2313" s="73" t="s">
        <v>285</v>
      </c>
      <c r="F2313" s="73" t="s">
        <v>264</v>
      </c>
      <c r="G2313" s="73" t="s">
        <v>35</v>
      </c>
      <c r="H2313" t="s">
        <v>37</v>
      </c>
      <c r="I2313">
        <v>1899</v>
      </c>
      <c r="J2313" s="43">
        <v>4600</v>
      </c>
      <c r="K2313" s="16">
        <v>0</v>
      </c>
      <c r="L2313" s="16">
        <f t="shared" si="341"/>
        <v>45.680238331678254</v>
      </c>
      <c r="M2313" s="16">
        <f t="shared" si="342"/>
        <v>1.1603603603603603</v>
      </c>
      <c r="N2313" s="44">
        <f t="shared" si="343"/>
        <v>0</v>
      </c>
      <c r="O2313" s="44">
        <f t="shared" si="344"/>
        <v>4600</v>
      </c>
      <c r="P2313" s="45">
        <f t="shared" si="338"/>
        <v>45.680238331678254</v>
      </c>
      <c r="Q2313" s="45">
        <f t="shared" si="345"/>
        <v>1.1603603603603603</v>
      </c>
      <c r="S2313" s="51">
        <f t="shared" si="339"/>
        <v>-9.8504104745983927</v>
      </c>
      <c r="T2313" s="16">
        <f t="shared" si="340"/>
        <v>45.018205892088709</v>
      </c>
    </row>
    <row r="2314" spans="1:20" x14ac:dyDescent="0.25">
      <c r="A2314" s="72">
        <f t="shared" si="337"/>
        <v>42170</v>
      </c>
      <c r="B2314" s="73" t="s">
        <v>18</v>
      </c>
      <c r="C2314" s="73" t="s">
        <v>238</v>
      </c>
      <c r="D2314" s="73" t="s">
        <v>239</v>
      </c>
      <c r="E2314" s="73" t="s">
        <v>283</v>
      </c>
      <c r="F2314" s="73" t="s">
        <v>284</v>
      </c>
      <c r="G2314" s="73" t="s">
        <v>35</v>
      </c>
      <c r="H2314" t="s">
        <v>37</v>
      </c>
      <c r="I2314">
        <v>1695</v>
      </c>
      <c r="J2314" s="43">
        <v>5690</v>
      </c>
      <c r="K2314" s="16">
        <v>0</v>
      </c>
      <c r="L2314" s="16">
        <f t="shared" si="341"/>
        <v>56.504468718967225</v>
      </c>
      <c r="M2314" s="16">
        <f t="shared" si="342"/>
        <v>1.5378378378378379</v>
      </c>
      <c r="N2314" s="44">
        <f t="shared" si="343"/>
        <v>0</v>
      </c>
      <c r="O2314" s="44">
        <f t="shared" si="344"/>
        <v>5690</v>
      </c>
      <c r="P2314" s="45">
        <f t="shared" si="338"/>
        <v>56.504468718967225</v>
      </c>
      <c r="Q2314" s="45">
        <f t="shared" si="345"/>
        <v>1.5378378378378379</v>
      </c>
      <c r="S2314" s="51">
        <f t="shared" si="339"/>
        <v>-7.4367796458521429</v>
      </c>
      <c r="T2314" s="16">
        <f t="shared" si="340"/>
        <v>55.941741145316115</v>
      </c>
    </row>
    <row r="2315" spans="1:20" x14ac:dyDescent="0.25">
      <c r="A2315" s="72">
        <f t="shared" si="337"/>
        <v>42170</v>
      </c>
      <c r="B2315" s="73" t="s">
        <v>18</v>
      </c>
      <c r="C2315" s="73" t="s">
        <v>250</v>
      </c>
      <c r="D2315" s="73" t="s">
        <v>251</v>
      </c>
      <c r="E2315" s="73" t="s">
        <v>279</v>
      </c>
      <c r="F2315" s="73" t="s">
        <v>280</v>
      </c>
      <c r="G2315" s="73" t="s">
        <v>35</v>
      </c>
      <c r="H2315" t="s">
        <v>37</v>
      </c>
      <c r="I2315">
        <v>1851</v>
      </c>
      <c r="J2315" s="43">
        <v>5710</v>
      </c>
      <c r="K2315" s="16">
        <v>0</v>
      </c>
      <c r="L2315" s="16">
        <f t="shared" si="341"/>
        <v>56.703078450844089</v>
      </c>
      <c r="M2315" s="16">
        <f t="shared" si="342"/>
        <v>1.5432432432432432</v>
      </c>
      <c r="N2315" s="44">
        <f t="shared" si="343"/>
        <v>0</v>
      </c>
      <c r="O2315" s="44">
        <f t="shared" si="344"/>
        <v>5710</v>
      </c>
      <c r="P2315" s="45">
        <f t="shared" si="338"/>
        <v>56.703078450844089</v>
      </c>
      <c r="Q2315" s="45">
        <f t="shared" si="345"/>
        <v>1.5432432432432432</v>
      </c>
      <c r="S2315" s="51">
        <f t="shared" si="339"/>
        <v>-8.1235810242209379</v>
      </c>
      <c r="T2315" s="16">
        <f t="shared" si="340"/>
        <v>56.107249255213503</v>
      </c>
    </row>
    <row r="2316" spans="1:20" x14ac:dyDescent="0.25">
      <c r="A2316" s="72">
        <f t="shared" si="337"/>
        <v>42170</v>
      </c>
      <c r="B2316" s="73" t="s">
        <v>18</v>
      </c>
      <c r="C2316" s="73" t="s">
        <v>257</v>
      </c>
      <c r="D2316" s="73" t="s">
        <v>237</v>
      </c>
      <c r="E2316" s="73" t="s">
        <v>283</v>
      </c>
      <c r="F2316" s="73" t="s">
        <v>284</v>
      </c>
      <c r="G2316" s="73" t="s">
        <v>35</v>
      </c>
      <c r="H2316" t="s">
        <v>37</v>
      </c>
      <c r="I2316">
        <v>1507</v>
      </c>
      <c r="J2316" s="43">
        <v>5580</v>
      </c>
      <c r="K2316" s="16">
        <v>0</v>
      </c>
      <c r="L2316" s="16">
        <f t="shared" si="341"/>
        <v>55.412115193644489</v>
      </c>
      <c r="M2316" s="16">
        <f t="shared" si="342"/>
        <v>1.508108108108108</v>
      </c>
      <c r="N2316" s="44">
        <f t="shared" si="343"/>
        <v>0</v>
      </c>
      <c r="O2316" s="44">
        <f t="shared" si="344"/>
        <v>5580</v>
      </c>
      <c r="P2316" s="45">
        <f t="shared" si="338"/>
        <v>55.412115193644489</v>
      </c>
      <c r="Q2316" s="45">
        <f t="shared" si="345"/>
        <v>1.508108108108108</v>
      </c>
      <c r="S2316" s="51">
        <f t="shared" si="339"/>
        <v>-6.8072463211408918</v>
      </c>
      <c r="T2316" s="16">
        <f t="shared" si="340"/>
        <v>54.915590863952332</v>
      </c>
    </row>
    <row r="2317" spans="1:20" x14ac:dyDescent="0.25">
      <c r="A2317" s="72">
        <f t="shared" si="337"/>
        <v>42170</v>
      </c>
      <c r="B2317" s="73" t="s">
        <v>18</v>
      </c>
      <c r="C2317" s="73" t="s">
        <v>256</v>
      </c>
      <c r="D2317" s="73" t="s">
        <v>247</v>
      </c>
      <c r="E2317" s="73" t="s">
        <v>265</v>
      </c>
      <c r="F2317" s="73" t="s">
        <v>266</v>
      </c>
      <c r="G2317" s="73" t="s">
        <v>35</v>
      </c>
      <c r="H2317" t="s">
        <v>36</v>
      </c>
      <c r="I2317">
        <v>1160</v>
      </c>
      <c r="J2317" s="43">
        <v>4425</v>
      </c>
      <c r="K2317" s="16">
        <v>0.14000000000000001</v>
      </c>
      <c r="L2317" s="16">
        <f t="shared" si="341"/>
        <v>43.942403177755708</v>
      </c>
      <c r="M2317" s="16">
        <f t="shared" si="342"/>
        <v>1.1959459459459461</v>
      </c>
      <c r="N2317" s="44">
        <f t="shared" si="343"/>
        <v>162.4</v>
      </c>
      <c r="O2317" s="44">
        <f t="shared" si="344"/>
        <v>4587.3999999999996</v>
      </c>
      <c r="P2317" s="45">
        <f t="shared" si="338"/>
        <v>45.555114200595824</v>
      </c>
      <c r="Q2317" s="45">
        <f t="shared" si="345"/>
        <v>1.2398378378378376</v>
      </c>
      <c r="S2317" s="51">
        <f t="shared" si="339"/>
        <v>-0.61527795831709531</v>
      </c>
      <c r="T2317" s="16">
        <f t="shared" si="340"/>
        <v>45.708705726580604</v>
      </c>
    </row>
    <row r="2318" spans="1:20" x14ac:dyDescent="0.25">
      <c r="A2318" s="72">
        <f t="shared" si="337"/>
        <v>42170</v>
      </c>
      <c r="B2318" s="73" t="s">
        <v>18</v>
      </c>
      <c r="C2318" s="73" t="s">
        <v>244</v>
      </c>
      <c r="D2318" s="73" t="s">
        <v>245</v>
      </c>
      <c r="E2318" s="73" t="s">
        <v>277</v>
      </c>
      <c r="F2318" s="73" t="s">
        <v>278</v>
      </c>
      <c r="G2318" s="73" t="s">
        <v>35</v>
      </c>
      <c r="H2318" t="s">
        <v>38</v>
      </c>
      <c r="I2318">
        <v>615</v>
      </c>
      <c r="J2318" s="43">
        <v>3851</v>
      </c>
      <c r="K2318" s="16">
        <v>0</v>
      </c>
      <c r="L2318" s="16">
        <f t="shared" si="341"/>
        <v>38.242303872889771</v>
      </c>
      <c r="M2318" s="16">
        <f t="shared" si="342"/>
        <v>1.0408108108108107</v>
      </c>
      <c r="N2318" s="44">
        <f t="shared" si="343"/>
        <v>0</v>
      </c>
      <c r="O2318" s="44">
        <f t="shared" si="344"/>
        <v>3851</v>
      </c>
      <c r="P2318" s="45">
        <f t="shared" si="338"/>
        <v>38.242303872889771</v>
      </c>
      <c r="Q2318" s="45">
        <f t="shared" si="345"/>
        <v>1.0408108108108107</v>
      </c>
      <c r="S2318" s="51">
        <f t="shared" si="339"/>
        <v>21.501814166272283</v>
      </c>
      <c r="T2318" s="16">
        <f t="shared" si="340"/>
        <v>38.242303872889771</v>
      </c>
    </row>
    <row r="2319" spans="1:20" x14ac:dyDescent="0.25">
      <c r="A2319" s="74">
        <f t="shared" si="337"/>
        <v>42170</v>
      </c>
      <c r="B2319" s="75" t="s">
        <v>18</v>
      </c>
      <c r="C2319" s="75" t="s">
        <v>258</v>
      </c>
      <c r="D2319" s="75" t="s">
        <v>255</v>
      </c>
      <c r="E2319" s="75" t="s">
        <v>279</v>
      </c>
      <c r="F2319" s="75" t="s">
        <v>280</v>
      </c>
      <c r="G2319" s="75" t="s">
        <v>35</v>
      </c>
      <c r="H2319" s="76" t="s">
        <v>36</v>
      </c>
      <c r="I2319" s="76">
        <v>1637</v>
      </c>
      <c r="J2319" s="46">
        <v>5360</v>
      </c>
      <c r="K2319" s="78">
        <v>0.14000000000000001</v>
      </c>
      <c r="L2319" s="78">
        <f t="shared" si="341"/>
        <v>53.227408142999003</v>
      </c>
      <c r="M2319" s="78">
        <f t="shared" si="342"/>
        <v>1.4486486486486487</v>
      </c>
      <c r="N2319" s="47">
        <f t="shared" si="343"/>
        <v>229.18000000000004</v>
      </c>
      <c r="O2319" s="47">
        <f t="shared" si="344"/>
        <v>5589.18</v>
      </c>
      <c r="P2319" s="48">
        <f t="shared" si="338"/>
        <v>55.503277060575968</v>
      </c>
      <c r="Q2319" s="48">
        <f t="shared" si="345"/>
        <v>1.5105891891891892</v>
      </c>
      <c r="R2319" s="76"/>
      <c r="S2319" s="53">
        <f t="shared" si="339"/>
        <v>-2.4926466226801502</v>
      </c>
      <c r="T2319" s="78">
        <f t="shared" si="340"/>
        <v>55.720026481297587</v>
      </c>
    </row>
    <row r="2320" spans="1:20" x14ac:dyDescent="0.25">
      <c r="A2320" s="72">
        <f t="shared" si="337"/>
        <v>42200</v>
      </c>
      <c r="B2320" s="73" t="s">
        <v>0</v>
      </c>
      <c r="C2320" s="73" t="s">
        <v>359</v>
      </c>
      <c r="D2320" s="73" t="s">
        <v>235</v>
      </c>
      <c r="E2320" s="73" t="s">
        <v>260</v>
      </c>
      <c r="F2320" s="73" t="s">
        <v>261</v>
      </c>
      <c r="G2320" s="73" t="s">
        <v>34</v>
      </c>
      <c r="H2320" t="s">
        <v>36</v>
      </c>
      <c r="I2320">
        <v>506</v>
      </c>
      <c r="J2320" s="43">
        <v>3605</v>
      </c>
      <c r="K2320" s="16">
        <v>0.16</v>
      </c>
      <c r="L2320" s="16">
        <f t="shared" si="341"/>
        <v>35.799404170804365</v>
      </c>
      <c r="M2320" s="16">
        <f t="shared" si="342"/>
        <v>0.97432432432432436</v>
      </c>
      <c r="N2320" s="44">
        <f t="shared" si="343"/>
        <v>80.960000000000008</v>
      </c>
      <c r="O2320" s="44">
        <f t="shared" si="344"/>
        <v>3685.96</v>
      </c>
      <c r="P2320" s="45">
        <f t="shared" ref="P2320:P2357" si="346">O2320/100.7</f>
        <v>36.603376365441903</v>
      </c>
      <c r="Q2320" s="45">
        <f t="shared" si="345"/>
        <v>0.99620540540540536</v>
      </c>
      <c r="R2320" s="17"/>
      <c r="S2320" s="51">
        <f t="shared" ref="S2320:S2357" si="347">((O2320/O1864)-1)*100</f>
        <v>3.1262765022858297</v>
      </c>
    </row>
    <row r="2321" spans="1:19" x14ac:dyDescent="0.25">
      <c r="A2321" s="72">
        <f t="shared" si="337"/>
        <v>42200</v>
      </c>
      <c r="B2321" s="73" t="s">
        <v>0</v>
      </c>
      <c r="C2321" s="73" t="s">
        <v>236</v>
      </c>
      <c r="D2321" s="73" t="s">
        <v>237</v>
      </c>
      <c r="E2321" s="73" t="s">
        <v>262</v>
      </c>
      <c r="F2321" s="73" t="s">
        <v>251</v>
      </c>
      <c r="G2321" s="73" t="s">
        <v>34</v>
      </c>
      <c r="H2321" t="s">
        <v>37</v>
      </c>
      <c r="I2321">
        <v>298</v>
      </c>
      <c r="J2321" s="43">
        <v>4143</v>
      </c>
      <c r="K2321" s="16">
        <v>0</v>
      </c>
      <c r="L2321" s="16">
        <f t="shared" si="341"/>
        <v>41.142005958291954</v>
      </c>
      <c r="M2321" s="16">
        <f t="shared" si="342"/>
        <v>1.1197297297297297</v>
      </c>
      <c r="N2321" s="44">
        <f t="shared" si="343"/>
        <v>0</v>
      </c>
      <c r="O2321" s="44">
        <f t="shared" si="344"/>
        <v>4143</v>
      </c>
      <c r="P2321" s="45">
        <f t="shared" si="346"/>
        <v>41.142005958291954</v>
      </c>
      <c r="Q2321" s="45">
        <f t="shared" si="345"/>
        <v>1.1197297297297297</v>
      </c>
      <c r="R2321" s="17"/>
      <c r="S2321" s="51">
        <f t="shared" si="347"/>
        <v>11.783846788946262</v>
      </c>
    </row>
    <row r="2322" spans="1:19" x14ac:dyDescent="0.25">
      <c r="A2322" s="72">
        <f t="shared" si="337"/>
        <v>42200</v>
      </c>
      <c r="B2322" s="73" t="s">
        <v>0</v>
      </c>
      <c r="C2322" s="73" t="s">
        <v>359</v>
      </c>
      <c r="D2322" s="73" t="s">
        <v>235</v>
      </c>
      <c r="E2322" s="73" t="s">
        <v>263</v>
      </c>
      <c r="F2322" s="73" t="s">
        <v>264</v>
      </c>
      <c r="G2322" s="73" t="s">
        <v>34</v>
      </c>
      <c r="H2322" t="s">
        <v>37</v>
      </c>
      <c r="I2322">
        <v>1530</v>
      </c>
      <c r="J2322" s="43">
        <v>6950</v>
      </c>
      <c r="K2322" s="16">
        <v>0</v>
      </c>
      <c r="L2322" s="16">
        <f t="shared" si="341"/>
        <v>69.016881827209531</v>
      </c>
      <c r="M2322" s="16">
        <f t="shared" si="342"/>
        <v>1.8783783783783783</v>
      </c>
      <c r="N2322" s="44">
        <f t="shared" si="343"/>
        <v>0</v>
      </c>
      <c r="O2322" s="44">
        <f t="shared" si="344"/>
        <v>6950</v>
      </c>
      <c r="P2322" s="45">
        <f t="shared" si="346"/>
        <v>69.016881827209531</v>
      </c>
      <c r="Q2322" s="45">
        <f t="shared" si="345"/>
        <v>1.8783783783783783</v>
      </c>
      <c r="S2322" s="51">
        <f t="shared" si="347"/>
        <v>2.0543016989471363</v>
      </c>
    </row>
    <row r="2323" spans="1:19" x14ac:dyDescent="0.25">
      <c r="A2323" s="72">
        <f t="shared" si="337"/>
        <v>42200</v>
      </c>
      <c r="B2323" s="73" t="s">
        <v>0</v>
      </c>
      <c r="C2323" s="73" t="s">
        <v>359</v>
      </c>
      <c r="D2323" s="73" t="s">
        <v>235</v>
      </c>
      <c r="E2323" s="73" t="s">
        <v>265</v>
      </c>
      <c r="F2323" s="73" t="s">
        <v>266</v>
      </c>
      <c r="G2323" s="73" t="s">
        <v>34</v>
      </c>
      <c r="H2323" t="s">
        <v>36</v>
      </c>
      <c r="I2323">
        <v>890</v>
      </c>
      <c r="J2323" s="43">
        <v>4243</v>
      </c>
      <c r="K2323" s="16">
        <v>0.16</v>
      </c>
      <c r="L2323" s="16">
        <f t="shared" si="341"/>
        <v>42.135054617676268</v>
      </c>
      <c r="M2323" s="16">
        <f t="shared" si="342"/>
        <v>1.1467567567567567</v>
      </c>
      <c r="N2323" s="44">
        <f t="shared" si="343"/>
        <v>142.4</v>
      </c>
      <c r="O2323" s="44">
        <f t="shared" si="344"/>
        <v>4385.3999999999996</v>
      </c>
      <c r="P2323" s="45">
        <f t="shared" si="346"/>
        <v>43.54915590863952</v>
      </c>
      <c r="Q2323" s="45">
        <f t="shared" si="345"/>
        <v>1.1852432432432431</v>
      </c>
      <c r="S2323" s="51">
        <f t="shared" si="347"/>
        <v>0.69111197850892925</v>
      </c>
    </row>
    <row r="2324" spans="1:19" x14ac:dyDescent="0.25">
      <c r="A2324" s="72">
        <f t="shared" si="337"/>
        <v>42200</v>
      </c>
      <c r="B2324" s="73" t="s">
        <v>0</v>
      </c>
      <c r="C2324" s="73" t="s">
        <v>238</v>
      </c>
      <c r="D2324" s="73" t="s">
        <v>239</v>
      </c>
      <c r="E2324" s="73" t="s">
        <v>267</v>
      </c>
      <c r="F2324" s="73" t="s">
        <v>241</v>
      </c>
      <c r="G2324" s="73" t="s">
        <v>34</v>
      </c>
      <c r="H2324" t="s">
        <v>37</v>
      </c>
      <c r="I2324">
        <v>1256</v>
      </c>
      <c r="J2324" s="43">
        <v>6486</v>
      </c>
      <c r="K2324" s="16">
        <v>0</v>
      </c>
      <c r="L2324" s="16">
        <f t="shared" si="341"/>
        <v>64.409136047666337</v>
      </c>
      <c r="M2324" s="16">
        <f t="shared" si="342"/>
        <v>1.7529729729729731</v>
      </c>
      <c r="N2324" s="44">
        <f t="shared" si="343"/>
        <v>0</v>
      </c>
      <c r="O2324" s="44">
        <f t="shared" si="344"/>
        <v>6486</v>
      </c>
      <c r="P2324" s="45">
        <f t="shared" si="346"/>
        <v>64.409136047666337</v>
      </c>
      <c r="Q2324" s="45">
        <f t="shared" si="345"/>
        <v>1.7529729729729731</v>
      </c>
      <c r="S2324" s="51">
        <f t="shared" si="347"/>
        <v>3.1370453764836048</v>
      </c>
    </row>
    <row r="2325" spans="1:19" x14ac:dyDescent="0.25">
      <c r="A2325" s="72">
        <f t="shared" si="337"/>
        <v>42200</v>
      </c>
      <c r="B2325" s="73" t="s">
        <v>0</v>
      </c>
      <c r="C2325" s="73" t="s">
        <v>358</v>
      </c>
      <c r="D2325" s="73" t="s">
        <v>235</v>
      </c>
      <c r="E2325" s="73" t="s">
        <v>267</v>
      </c>
      <c r="F2325" s="73" t="s">
        <v>241</v>
      </c>
      <c r="G2325" s="73" t="s">
        <v>34</v>
      </c>
      <c r="H2325" t="s">
        <v>36</v>
      </c>
      <c r="I2325">
        <v>975</v>
      </c>
      <c r="J2325" s="43">
        <v>4511</v>
      </c>
      <c r="K2325" s="16">
        <v>0.16</v>
      </c>
      <c r="L2325" s="16">
        <f t="shared" si="341"/>
        <v>44.796425024826213</v>
      </c>
      <c r="M2325" s="16">
        <f t="shared" si="342"/>
        <v>1.2191891891891893</v>
      </c>
      <c r="N2325" s="44">
        <f t="shared" si="343"/>
        <v>156</v>
      </c>
      <c r="O2325" s="44">
        <f t="shared" si="344"/>
        <v>4667</v>
      </c>
      <c r="P2325" s="45">
        <f t="shared" si="346"/>
        <v>46.34558093346574</v>
      </c>
      <c r="Q2325" s="45">
        <f t="shared" si="345"/>
        <v>1.2613513513513515</v>
      </c>
      <c r="S2325" s="51">
        <f t="shared" si="347"/>
        <v>0.2847166263765688</v>
      </c>
    </row>
    <row r="2326" spans="1:19" x14ac:dyDescent="0.25">
      <c r="A2326" s="72">
        <f t="shared" si="337"/>
        <v>42200</v>
      </c>
      <c r="B2326" s="73" t="s">
        <v>0</v>
      </c>
      <c r="C2326" s="73" t="s">
        <v>240</v>
      </c>
      <c r="D2326" s="73" t="s">
        <v>241</v>
      </c>
      <c r="E2326" s="73" t="s">
        <v>263</v>
      </c>
      <c r="F2326" s="73" t="s">
        <v>264</v>
      </c>
      <c r="G2326" s="73" t="s">
        <v>34</v>
      </c>
      <c r="H2326" t="s">
        <v>36</v>
      </c>
      <c r="I2326">
        <v>1357</v>
      </c>
      <c r="J2326" s="43">
        <v>4710</v>
      </c>
      <c r="K2326" s="16">
        <v>0.16</v>
      </c>
      <c r="L2326" s="16">
        <f t="shared" si="341"/>
        <v>46.77259185700099</v>
      </c>
      <c r="M2326" s="16">
        <f t="shared" si="342"/>
        <v>1.2729729729729731</v>
      </c>
      <c r="N2326" s="44">
        <f t="shared" si="343"/>
        <v>217.12</v>
      </c>
      <c r="O2326" s="44">
        <f t="shared" si="344"/>
        <v>4927.12</v>
      </c>
      <c r="P2326" s="45">
        <f t="shared" si="346"/>
        <v>48.928699106256204</v>
      </c>
      <c r="Q2326" s="45">
        <f t="shared" si="345"/>
        <v>1.331654054054054</v>
      </c>
      <c r="S2326" s="51">
        <f t="shared" si="347"/>
        <v>-1.3409850443223958</v>
      </c>
    </row>
    <row r="2327" spans="1:19" x14ac:dyDescent="0.25">
      <c r="A2327" s="72">
        <f t="shared" si="337"/>
        <v>42200</v>
      </c>
      <c r="B2327" s="73" t="s">
        <v>67</v>
      </c>
      <c r="C2327" s="73" t="s">
        <v>242</v>
      </c>
      <c r="D2327" s="73" t="s">
        <v>243</v>
      </c>
      <c r="E2327" s="73" t="s">
        <v>265</v>
      </c>
      <c r="F2327" s="73" t="s">
        <v>266</v>
      </c>
      <c r="G2327" s="73" t="s">
        <v>34</v>
      </c>
      <c r="H2327" t="s">
        <v>36</v>
      </c>
      <c r="I2327">
        <v>1006</v>
      </c>
      <c r="J2327" s="43">
        <v>3328</v>
      </c>
      <c r="K2327" s="16">
        <v>0.16</v>
      </c>
      <c r="L2327" s="16">
        <f t="shared" si="341"/>
        <v>33.048659384309829</v>
      </c>
      <c r="M2327" s="16">
        <f t="shared" si="342"/>
        <v>0.83949549549549551</v>
      </c>
      <c r="N2327" s="44">
        <f t="shared" si="343"/>
        <v>160.96</v>
      </c>
      <c r="O2327" s="44">
        <f t="shared" si="344"/>
        <v>3488.96</v>
      </c>
      <c r="P2327" s="45">
        <f t="shared" si="346"/>
        <v>34.647070506454817</v>
      </c>
      <c r="Q2327" s="45">
        <f t="shared" si="345"/>
        <v>0.88009801801801801</v>
      </c>
      <c r="S2327" s="51">
        <f t="shared" si="347"/>
        <v>-2.1115419362441101</v>
      </c>
    </row>
    <row r="2328" spans="1:19" x14ac:dyDescent="0.25">
      <c r="A2328" s="72">
        <f t="shared" si="337"/>
        <v>42200</v>
      </c>
      <c r="B2328" s="73" t="s">
        <v>67</v>
      </c>
      <c r="C2328" s="73" t="s">
        <v>244</v>
      </c>
      <c r="D2328" s="73" t="s">
        <v>245</v>
      </c>
      <c r="E2328" s="73" t="s">
        <v>268</v>
      </c>
      <c r="F2328" s="73" t="s">
        <v>269</v>
      </c>
      <c r="G2328" s="73" t="s">
        <v>34</v>
      </c>
      <c r="H2328" t="s">
        <v>38</v>
      </c>
      <c r="I2328">
        <v>866</v>
      </c>
      <c r="J2328" s="43">
        <v>5555</v>
      </c>
      <c r="K2328" s="16">
        <v>0</v>
      </c>
      <c r="L2328" s="16">
        <f t="shared" si="341"/>
        <v>55.163853028798407</v>
      </c>
      <c r="M2328" s="16">
        <f t="shared" si="342"/>
        <v>1.4012612612612614</v>
      </c>
      <c r="N2328" s="44">
        <f t="shared" si="343"/>
        <v>0</v>
      </c>
      <c r="O2328" s="44">
        <f t="shared" si="344"/>
        <v>5555</v>
      </c>
      <c r="P2328" s="45">
        <f t="shared" si="346"/>
        <v>55.163853028798407</v>
      </c>
      <c r="Q2328" s="45">
        <f t="shared" si="345"/>
        <v>1.4012612612612614</v>
      </c>
      <c r="S2328" s="51">
        <f t="shared" si="347"/>
        <v>8.7011823088091855</v>
      </c>
    </row>
    <row r="2329" spans="1:19" x14ac:dyDescent="0.25">
      <c r="A2329" s="72">
        <f t="shared" si="337"/>
        <v>42200</v>
      </c>
      <c r="B2329" s="73" t="s">
        <v>67</v>
      </c>
      <c r="C2329" s="73" t="s">
        <v>246</v>
      </c>
      <c r="D2329" s="73" t="s">
        <v>247</v>
      </c>
      <c r="E2329" s="73" t="s">
        <v>270</v>
      </c>
      <c r="F2329" s="73" t="s">
        <v>247</v>
      </c>
      <c r="G2329" s="73" t="s">
        <v>34</v>
      </c>
      <c r="H2329" t="s">
        <v>36</v>
      </c>
      <c r="I2329">
        <v>213</v>
      </c>
      <c r="J2329" s="43">
        <v>2168</v>
      </c>
      <c r="K2329" s="16">
        <v>0.16</v>
      </c>
      <c r="L2329" s="16">
        <f t="shared" si="341"/>
        <v>21.529294935451837</v>
      </c>
      <c r="M2329" s="16">
        <f t="shared" si="342"/>
        <v>0.54688288288288289</v>
      </c>
      <c r="N2329" s="44">
        <f t="shared" si="343"/>
        <v>34.08</v>
      </c>
      <c r="O2329" s="44">
        <f t="shared" si="344"/>
        <v>2202.08</v>
      </c>
      <c r="P2329" s="45">
        <f t="shared" si="346"/>
        <v>21.867725918570009</v>
      </c>
      <c r="Q2329" s="45">
        <f t="shared" si="345"/>
        <v>0.55547963963963964</v>
      </c>
      <c r="S2329" s="51">
        <f t="shared" si="347"/>
        <v>2.0989331466378491</v>
      </c>
    </row>
    <row r="2330" spans="1:19" x14ac:dyDescent="0.25">
      <c r="A2330" s="72">
        <f t="shared" si="337"/>
        <v>42200</v>
      </c>
      <c r="B2330" s="73" t="s">
        <v>67</v>
      </c>
      <c r="C2330" s="73" t="s">
        <v>248</v>
      </c>
      <c r="D2330" s="73" t="s">
        <v>249</v>
      </c>
      <c r="E2330" s="73" t="s">
        <v>271</v>
      </c>
      <c r="F2330" s="73" t="s">
        <v>272</v>
      </c>
      <c r="G2330" s="73" t="s">
        <v>34</v>
      </c>
      <c r="H2330" t="s">
        <v>38</v>
      </c>
      <c r="I2330">
        <v>650</v>
      </c>
      <c r="J2330" s="43">
        <v>4761</v>
      </c>
      <c r="K2330" s="16">
        <v>0</v>
      </c>
      <c r="L2330" s="16">
        <f t="shared" si="341"/>
        <v>47.279046673286992</v>
      </c>
      <c r="M2330" s="16">
        <f t="shared" si="342"/>
        <v>1.200972972972973</v>
      </c>
      <c r="N2330" s="44">
        <f t="shared" si="343"/>
        <v>0</v>
      </c>
      <c r="O2330" s="44">
        <f t="shared" si="344"/>
        <v>4761</v>
      </c>
      <c r="P2330" s="45">
        <f t="shared" si="346"/>
        <v>47.279046673286992</v>
      </c>
      <c r="Q2330" s="45">
        <f t="shared" si="345"/>
        <v>1.200972972972973</v>
      </c>
      <c r="S2330" s="51">
        <f t="shared" si="347"/>
        <v>8.7110400730677107</v>
      </c>
    </row>
    <row r="2331" spans="1:19" x14ac:dyDescent="0.25">
      <c r="A2331" s="72">
        <f t="shared" si="337"/>
        <v>42200</v>
      </c>
      <c r="B2331" s="73" t="s">
        <v>67</v>
      </c>
      <c r="C2331" s="73" t="s">
        <v>248</v>
      </c>
      <c r="D2331" s="73" t="s">
        <v>249</v>
      </c>
      <c r="E2331" s="73" t="s">
        <v>273</v>
      </c>
      <c r="F2331" s="73" t="s">
        <v>274</v>
      </c>
      <c r="G2331" s="73" t="s">
        <v>34</v>
      </c>
      <c r="H2331" t="s">
        <v>38</v>
      </c>
      <c r="I2331">
        <v>417</v>
      </c>
      <c r="J2331" s="43">
        <v>4104</v>
      </c>
      <c r="K2331" s="16">
        <v>0</v>
      </c>
      <c r="L2331" s="16">
        <f t="shared" si="341"/>
        <v>40.754716981132077</v>
      </c>
      <c r="M2331" s="16">
        <f t="shared" si="342"/>
        <v>1.0352432432432432</v>
      </c>
      <c r="N2331" s="44">
        <f t="shared" si="343"/>
        <v>0</v>
      </c>
      <c r="O2331" s="44">
        <f t="shared" si="344"/>
        <v>4104</v>
      </c>
      <c r="P2331" s="45">
        <f t="shared" si="346"/>
        <v>40.754716981132077</v>
      </c>
      <c r="Q2331" s="45">
        <f t="shared" si="345"/>
        <v>1.0352432432432432</v>
      </c>
      <c r="S2331" s="51">
        <f t="shared" si="347"/>
        <v>11.724239314191752</v>
      </c>
    </row>
    <row r="2332" spans="1:19" x14ac:dyDescent="0.25">
      <c r="A2332" s="72">
        <f t="shared" si="337"/>
        <v>42200</v>
      </c>
      <c r="B2332" s="73" t="s">
        <v>67</v>
      </c>
      <c r="C2332" s="73" t="s">
        <v>246</v>
      </c>
      <c r="D2332" s="73" t="s">
        <v>247</v>
      </c>
      <c r="E2332" s="73" t="s">
        <v>275</v>
      </c>
      <c r="F2332" s="73" t="s">
        <v>276</v>
      </c>
      <c r="G2332" s="73" t="s">
        <v>34</v>
      </c>
      <c r="H2332" t="s">
        <v>36</v>
      </c>
      <c r="I2332">
        <v>626</v>
      </c>
      <c r="J2332" s="43">
        <v>3308</v>
      </c>
      <c r="K2332" s="16">
        <v>0.16</v>
      </c>
      <c r="L2332" s="16">
        <f t="shared" si="341"/>
        <v>32.850049652432965</v>
      </c>
      <c r="M2332" s="16">
        <f t="shared" si="342"/>
        <v>0.83445045045045041</v>
      </c>
      <c r="N2332" s="44">
        <f t="shared" si="343"/>
        <v>100.16</v>
      </c>
      <c r="O2332" s="44">
        <f t="shared" si="344"/>
        <v>3408.16</v>
      </c>
      <c r="P2332" s="45">
        <f t="shared" si="346"/>
        <v>33.844687189672293</v>
      </c>
      <c r="Q2332" s="45">
        <f t="shared" si="345"/>
        <v>0.85971603603603597</v>
      </c>
      <c r="S2332" s="51">
        <f t="shared" si="347"/>
        <v>-1.2018715104852085</v>
      </c>
    </row>
    <row r="2333" spans="1:19" x14ac:dyDescent="0.25">
      <c r="A2333" s="72">
        <f t="shared" si="337"/>
        <v>42200</v>
      </c>
      <c r="B2333" s="73" t="s">
        <v>67</v>
      </c>
      <c r="C2333" s="73" t="s">
        <v>246</v>
      </c>
      <c r="D2333" s="73" t="s">
        <v>247</v>
      </c>
      <c r="E2333" s="73" t="s">
        <v>263</v>
      </c>
      <c r="F2333" s="73" t="s">
        <v>264</v>
      </c>
      <c r="G2333" s="73" t="s">
        <v>34</v>
      </c>
      <c r="H2333" t="s">
        <v>36</v>
      </c>
      <c r="I2333">
        <v>1823</v>
      </c>
      <c r="J2333" s="43">
        <v>4852</v>
      </c>
      <c r="K2333" s="16">
        <v>0.16</v>
      </c>
      <c r="L2333" s="16">
        <f t="shared" si="341"/>
        <v>48.182720953326715</v>
      </c>
      <c r="M2333" s="16">
        <f t="shared" si="342"/>
        <v>1.223927927927928</v>
      </c>
      <c r="N2333" s="44">
        <f t="shared" si="343"/>
        <v>291.68</v>
      </c>
      <c r="O2333" s="44">
        <f t="shared" si="344"/>
        <v>5143.68</v>
      </c>
      <c r="P2333" s="45">
        <f t="shared" si="346"/>
        <v>51.079245283018871</v>
      </c>
      <c r="Q2333" s="45">
        <f t="shared" si="345"/>
        <v>1.297504864864865</v>
      </c>
      <c r="S2333" s="51">
        <f t="shared" si="347"/>
        <v>-12.663702073686945</v>
      </c>
    </row>
    <row r="2334" spans="1:19" x14ac:dyDescent="0.25">
      <c r="A2334" s="72">
        <f t="shared" si="337"/>
        <v>42200</v>
      </c>
      <c r="B2334" s="73" t="s">
        <v>18</v>
      </c>
      <c r="C2334" s="73" t="s">
        <v>250</v>
      </c>
      <c r="D2334" s="73" t="s">
        <v>251</v>
      </c>
      <c r="E2334" s="73" t="s">
        <v>265</v>
      </c>
      <c r="F2334" s="73" t="s">
        <v>266</v>
      </c>
      <c r="G2334" s="73" t="s">
        <v>34</v>
      </c>
      <c r="H2334" t="s">
        <v>39</v>
      </c>
      <c r="I2334">
        <v>1295</v>
      </c>
      <c r="J2334" s="43">
        <v>3719</v>
      </c>
      <c r="K2334" s="16">
        <v>0.115</v>
      </c>
      <c r="L2334" s="16">
        <f t="shared" si="341"/>
        <v>36.931479642502481</v>
      </c>
      <c r="M2334" s="16">
        <f t="shared" si="342"/>
        <v>1.0051351351351352</v>
      </c>
      <c r="N2334" s="44">
        <f t="shared" si="343"/>
        <v>148.92500000000001</v>
      </c>
      <c r="O2334" s="44">
        <f t="shared" si="344"/>
        <v>3867.9250000000002</v>
      </c>
      <c r="P2334" s="45">
        <f t="shared" si="346"/>
        <v>38.410377358490564</v>
      </c>
      <c r="Q2334" s="45">
        <f t="shared" si="345"/>
        <v>1.0453851351351351</v>
      </c>
      <c r="S2334" s="51">
        <f t="shared" si="347"/>
        <v>0.63264767990809379</v>
      </c>
    </row>
    <row r="2335" spans="1:19" x14ac:dyDescent="0.25">
      <c r="A2335" s="72">
        <f t="shared" si="337"/>
        <v>42200</v>
      </c>
      <c r="B2335" s="73" t="s">
        <v>18</v>
      </c>
      <c r="C2335" s="73" t="s">
        <v>244</v>
      </c>
      <c r="D2335" s="73" t="s">
        <v>245</v>
      </c>
      <c r="E2335" s="73" t="s">
        <v>277</v>
      </c>
      <c r="F2335" s="73" t="s">
        <v>278</v>
      </c>
      <c r="G2335" s="73" t="s">
        <v>34</v>
      </c>
      <c r="H2335" t="s">
        <v>38</v>
      </c>
      <c r="I2335">
        <v>615</v>
      </c>
      <c r="J2335" s="43">
        <v>4676</v>
      </c>
      <c r="K2335" s="16">
        <v>0</v>
      </c>
      <c r="L2335" s="16">
        <f t="shared" si="341"/>
        <v>46.434955312810324</v>
      </c>
      <c r="M2335" s="16">
        <f t="shared" si="342"/>
        <v>1.2637837837837838</v>
      </c>
      <c r="N2335" s="44">
        <f t="shared" si="343"/>
        <v>0</v>
      </c>
      <c r="O2335" s="44">
        <f t="shared" si="344"/>
        <v>4676</v>
      </c>
      <c r="P2335" s="45">
        <f t="shared" si="346"/>
        <v>46.434955312810324</v>
      </c>
      <c r="Q2335" s="45">
        <f t="shared" si="345"/>
        <v>1.2637837837837838</v>
      </c>
      <c r="S2335" s="51">
        <f t="shared" si="347"/>
        <v>17.241465769052368</v>
      </c>
    </row>
    <row r="2336" spans="1:19" x14ac:dyDescent="0.25">
      <c r="A2336" s="72">
        <f t="shared" si="337"/>
        <v>42200</v>
      </c>
      <c r="B2336" s="73" t="s">
        <v>18</v>
      </c>
      <c r="C2336" s="73" t="s">
        <v>248</v>
      </c>
      <c r="D2336" s="73" t="s">
        <v>249</v>
      </c>
      <c r="E2336" s="73" t="s">
        <v>268</v>
      </c>
      <c r="F2336" s="73" t="s">
        <v>269</v>
      </c>
      <c r="G2336" s="73" t="s">
        <v>34</v>
      </c>
      <c r="H2336" t="s">
        <v>38</v>
      </c>
      <c r="I2336">
        <v>872</v>
      </c>
      <c r="J2336" s="43">
        <v>5625</v>
      </c>
      <c r="K2336" s="16">
        <v>0</v>
      </c>
      <c r="L2336" s="16">
        <f t="shared" si="341"/>
        <v>55.858987090367428</v>
      </c>
      <c r="M2336" s="16">
        <f t="shared" si="342"/>
        <v>1.5202702702702702</v>
      </c>
      <c r="N2336" s="44">
        <f t="shared" si="343"/>
        <v>0</v>
      </c>
      <c r="O2336" s="44">
        <f t="shared" si="344"/>
        <v>5625</v>
      </c>
      <c r="P2336" s="45">
        <f t="shared" si="346"/>
        <v>55.858987090367428</v>
      </c>
      <c r="Q2336" s="45">
        <f t="shared" si="345"/>
        <v>1.5202702702702702</v>
      </c>
      <c r="S2336" s="51">
        <f t="shared" si="347"/>
        <v>8.5220169467981712</v>
      </c>
    </row>
    <row r="2337" spans="1:19" x14ac:dyDescent="0.25">
      <c r="A2337" s="72">
        <f t="shared" si="337"/>
        <v>42200</v>
      </c>
      <c r="B2337" s="73" t="s">
        <v>18</v>
      </c>
      <c r="C2337" s="73" t="s">
        <v>248</v>
      </c>
      <c r="D2337" s="73" t="s">
        <v>249</v>
      </c>
      <c r="E2337" s="73" t="s">
        <v>277</v>
      </c>
      <c r="F2337" s="73" t="s">
        <v>278</v>
      </c>
      <c r="G2337" s="73" t="s">
        <v>34</v>
      </c>
      <c r="H2337" t="s">
        <v>38</v>
      </c>
      <c r="I2337">
        <v>417</v>
      </c>
      <c r="J2337" s="43">
        <v>4368</v>
      </c>
      <c r="K2337" s="16">
        <v>0</v>
      </c>
      <c r="L2337" s="16">
        <f t="shared" si="341"/>
        <v>43.37636544190665</v>
      </c>
      <c r="M2337" s="16">
        <f t="shared" si="342"/>
        <v>1.1805405405405405</v>
      </c>
      <c r="N2337" s="44">
        <f t="shared" si="343"/>
        <v>0</v>
      </c>
      <c r="O2337" s="44">
        <f t="shared" si="344"/>
        <v>4368</v>
      </c>
      <c r="P2337" s="45">
        <f t="shared" si="346"/>
        <v>43.37636544190665</v>
      </c>
      <c r="Q2337" s="45">
        <f t="shared" si="345"/>
        <v>1.1805405405405405</v>
      </c>
      <c r="S2337" s="51">
        <f t="shared" si="347"/>
        <v>21.89778781189564</v>
      </c>
    </row>
    <row r="2338" spans="1:19" x14ac:dyDescent="0.25">
      <c r="A2338" s="72">
        <f t="shared" si="337"/>
        <v>42200</v>
      </c>
      <c r="B2338" s="73" t="s">
        <v>18</v>
      </c>
      <c r="C2338" s="73" t="s">
        <v>242</v>
      </c>
      <c r="D2338" s="73" t="s">
        <v>243</v>
      </c>
      <c r="E2338" s="73" t="s">
        <v>265</v>
      </c>
      <c r="F2338" s="73" t="s">
        <v>266</v>
      </c>
      <c r="G2338" s="73" t="s">
        <v>34</v>
      </c>
      <c r="H2338" t="s">
        <v>36</v>
      </c>
      <c r="I2338">
        <v>1006</v>
      </c>
      <c r="J2338" s="43">
        <v>3974</v>
      </c>
      <c r="K2338" s="16">
        <v>0.16</v>
      </c>
      <c r="L2338" s="16">
        <f t="shared" si="341"/>
        <v>39.46375372393247</v>
      </c>
      <c r="M2338" s="16">
        <f t="shared" si="342"/>
        <v>1.074054054054054</v>
      </c>
      <c r="N2338" s="44">
        <f t="shared" si="343"/>
        <v>160.96</v>
      </c>
      <c r="O2338" s="44">
        <f t="shared" si="344"/>
        <v>4134.96</v>
      </c>
      <c r="P2338" s="45">
        <f t="shared" si="346"/>
        <v>41.062164846077458</v>
      </c>
      <c r="Q2338" s="45">
        <f t="shared" si="345"/>
        <v>1.1175567567567568</v>
      </c>
      <c r="S2338" s="51">
        <f t="shared" si="347"/>
        <v>0.35774788724873829</v>
      </c>
    </row>
    <row r="2339" spans="1:19" x14ac:dyDescent="0.25">
      <c r="A2339" s="72">
        <f t="shared" si="337"/>
        <v>42200</v>
      </c>
      <c r="B2339" s="73" t="s">
        <v>0</v>
      </c>
      <c r="C2339" s="73" t="s">
        <v>252</v>
      </c>
      <c r="D2339" s="73" t="s">
        <v>117</v>
      </c>
      <c r="E2339" s="73" t="s">
        <v>279</v>
      </c>
      <c r="F2339" s="73" t="s">
        <v>280</v>
      </c>
      <c r="G2339" s="73" t="s">
        <v>35</v>
      </c>
      <c r="H2339" t="s">
        <v>37</v>
      </c>
      <c r="I2339">
        <v>880</v>
      </c>
      <c r="J2339" s="43">
        <v>3953</v>
      </c>
      <c r="K2339" s="16">
        <v>0</v>
      </c>
      <c r="L2339" s="16">
        <f t="shared" si="341"/>
        <v>39.255213505461768</v>
      </c>
      <c r="M2339" s="16">
        <f t="shared" si="342"/>
        <v>1.0683783783783785</v>
      </c>
      <c r="N2339" s="44">
        <f t="shared" si="343"/>
        <v>0</v>
      </c>
      <c r="O2339" s="44">
        <f t="shared" si="344"/>
        <v>3953</v>
      </c>
      <c r="P2339" s="45">
        <f t="shared" si="346"/>
        <v>39.255213505461768</v>
      </c>
      <c r="Q2339" s="45">
        <f t="shared" si="345"/>
        <v>1.0683783783783785</v>
      </c>
      <c r="S2339" s="51">
        <f t="shared" si="347"/>
        <v>-1.2638625237286427</v>
      </c>
    </row>
    <row r="2340" spans="1:19" x14ac:dyDescent="0.25">
      <c r="A2340" s="72">
        <f t="shared" si="337"/>
        <v>42200</v>
      </c>
      <c r="B2340" s="73" t="s">
        <v>0</v>
      </c>
      <c r="C2340" s="73" t="s">
        <v>359</v>
      </c>
      <c r="D2340" s="73" t="s">
        <v>235</v>
      </c>
      <c r="E2340" s="73" t="s">
        <v>267</v>
      </c>
      <c r="F2340" s="73" t="s">
        <v>241</v>
      </c>
      <c r="G2340" s="73" t="s">
        <v>35</v>
      </c>
      <c r="H2340" t="s">
        <v>37</v>
      </c>
      <c r="I2340">
        <v>685</v>
      </c>
      <c r="J2340" s="43">
        <v>3919</v>
      </c>
      <c r="K2340" s="16">
        <v>0</v>
      </c>
      <c r="L2340" s="16">
        <f t="shared" si="341"/>
        <v>38.917576961271102</v>
      </c>
      <c r="M2340" s="16">
        <f t="shared" si="342"/>
        <v>1.0591891891891891</v>
      </c>
      <c r="N2340" s="44">
        <f t="shared" si="343"/>
        <v>0</v>
      </c>
      <c r="O2340" s="44">
        <f t="shared" si="344"/>
        <v>3919</v>
      </c>
      <c r="P2340" s="45">
        <f t="shared" si="346"/>
        <v>38.917576961271102</v>
      </c>
      <c r="Q2340" s="45">
        <f t="shared" si="345"/>
        <v>1.0591891891891891</v>
      </c>
      <c r="S2340" s="51">
        <f t="shared" si="347"/>
        <v>5.2235900602773722</v>
      </c>
    </row>
    <row r="2341" spans="1:19" x14ac:dyDescent="0.25">
      <c r="A2341" s="72">
        <f t="shared" si="337"/>
        <v>42200</v>
      </c>
      <c r="B2341" s="73" t="s">
        <v>0</v>
      </c>
      <c r="C2341" s="73" t="s">
        <v>253</v>
      </c>
      <c r="D2341" s="73" t="s">
        <v>243</v>
      </c>
      <c r="E2341" s="73" t="s">
        <v>281</v>
      </c>
      <c r="F2341" s="73" t="s">
        <v>282</v>
      </c>
      <c r="G2341" s="73" t="s">
        <v>35</v>
      </c>
      <c r="H2341" t="s">
        <v>38</v>
      </c>
      <c r="I2341">
        <v>812</v>
      </c>
      <c r="J2341" s="43">
        <v>4723</v>
      </c>
      <c r="K2341" s="16">
        <v>0</v>
      </c>
      <c r="L2341" s="16">
        <f t="shared" si="341"/>
        <v>46.901688182720953</v>
      </c>
      <c r="M2341" s="16">
        <f t="shared" si="342"/>
        <v>1.2764864864864864</v>
      </c>
      <c r="N2341" s="44">
        <f t="shared" si="343"/>
        <v>0</v>
      </c>
      <c r="O2341" s="44">
        <f t="shared" si="344"/>
        <v>4723</v>
      </c>
      <c r="P2341" s="45">
        <f t="shared" si="346"/>
        <v>46.901688182720953</v>
      </c>
      <c r="Q2341" s="45">
        <f t="shared" si="345"/>
        <v>1.2764864864864864</v>
      </c>
      <c r="S2341" s="51">
        <f t="shared" si="347"/>
        <v>8.6276530171025776</v>
      </c>
    </row>
    <row r="2342" spans="1:19" x14ac:dyDescent="0.25">
      <c r="A2342" s="72">
        <f t="shared" si="337"/>
        <v>42200</v>
      </c>
      <c r="B2342" s="73" t="s">
        <v>0</v>
      </c>
      <c r="C2342" s="73" t="s">
        <v>236</v>
      </c>
      <c r="D2342" s="73" t="s">
        <v>237</v>
      </c>
      <c r="E2342" s="73" t="s">
        <v>279</v>
      </c>
      <c r="F2342" s="73" t="s">
        <v>280</v>
      </c>
      <c r="G2342" s="73" t="s">
        <v>35</v>
      </c>
      <c r="H2342" t="s">
        <v>37</v>
      </c>
      <c r="I2342">
        <v>1520</v>
      </c>
      <c r="J2342" s="43">
        <v>5611</v>
      </c>
      <c r="K2342" s="16">
        <v>0</v>
      </c>
      <c r="L2342" s="16">
        <f t="shared" si="341"/>
        <v>55.71996027805362</v>
      </c>
      <c r="M2342" s="16">
        <f t="shared" si="342"/>
        <v>1.5164864864864864</v>
      </c>
      <c r="N2342" s="44">
        <f t="shared" si="343"/>
        <v>0</v>
      </c>
      <c r="O2342" s="44">
        <f t="shared" si="344"/>
        <v>5611</v>
      </c>
      <c r="P2342" s="45">
        <f t="shared" si="346"/>
        <v>55.71996027805362</v>
      </c>
      <c r="Q2342" s="45">
        <f t="shared" si="345"/>
        <v>1.5164864864864864</v>
      </c>
      <c r="S2342" s="51">
        <f t="shared" si="347"/>
        <v>-1.9295976509245971</v>
      </c>
    </row>
    <row r="2343" spans="1:19" x14ac:dyDescent="0.25">
      <c r="A2343" s="72">
        <f t="shared" si="337"/>
        <v>42200</v>
      </c>
      <c r="B2343" s="73" t="s">
        <v>0</v>
      </c>
      <c r="C2343" s="73" t="s">
        <v>236</v>
      </c>
      <c r="D2343" s="73" t="s">
        <v>237</v>
      </c>
      <c r="E2343" s="73" t="s">
        <v>267</v>
      </c>
      <c r="F2343" s="73" t="s">
        <v>241</v>
      </c>
      <c r="G2343" s="73" t="s">
        <v>35</v>
      </c>
      <c r="H2343" t="s">
        <v>37</v>
      </c>
      <c r="I2343">
        <v>1583</v>
      </c>
      <c r="J2343" s="43">
        <v>6532</v>
      </c>
      <c r="K2343" s="16">
        <v>0</v>
      </c>
      <c r="L2343" s="16">
        <f t="shared" si="341"/>
        <v>64.865938430983121</v>
      </c>
      <c r="M2343" s="16">
        <f t="shared" si="342"/>
        <v>1.7654054054054054</v>
      </c>
      <c r="N2343" s="44">
        <f t="shared" si="343"/>
        <v>0</v>
      </c>
      <c r="O2343" s="44">
        <f t="shared" si="344"/>
        <v>6532</v>
      </c>
      <c r="P2343" s="45">
        <f t="shared" si="346"/>
        <v>64.865938430983121</v>
      </c>
      <c r="Q2343" s="45">
        <f t="shared" si="345"/>
        <v>1.7654054054054054</v>
      </c>
      <c r="S2343" s="51">
        <f t="shared" si="347"/>
        <v>-2.0647074610440352</v>
      </c>
    </row>
    <row r="2344" spans="1:19" x14ac:dyDescent="0.25">
      <c r="A2344" s="72">
        <f t="shared" si="337"/>
        <v>42200</v>
      </c>
      <c r="B2344" s="73" t="s">
        <v>0</v>
      </c>
      <c r="C2344" s="73" t="s">
        <v>358</v>
      </c>
      <c r="D2344" s="73" t="s">
        <v>235</v>
      </c>
      <c r="E2344" s="73" t="s">
        <v>279</v>
      </c>
      <c r="F2344" s="73" t="s">
        <v>280</v>
      </c>
      <c r="G2344" s="73" t="s">
        <v>35</v>
      </c>
      <c r="H2344" t="s">
        <v>36</v>
      </c>
      <c r="I2344">
        <v>1599</v>
      </c>
      <c r="J2344" s="43">
        <v>5478</v>
      </c>
      <c r="K2344" s="16">
        <v>0.16</v>
      </c>
      <c r="L2344" s="16">
        <f t="shared" si="341"/>
        <v>54.399205561072492</v>
      </c>
      <c r="M2344" s="16">
        <f t="shared" si="342"/>
        <v>1.4805405405405405</v>
      </c>
      <c r="N2344" s="44">
        <f t="shared" si="343"/>
        <v>255.84</v>
      </c>
      <c r="O2344" s="44">
        <f t="shared" si="344"/>
        <v>5733.84</v>
      </c>
      <c r="P2344" s="45">
        <f t="shared" si="346"/>
        <v>56.939821251241312</v>
      </c>
      <c r="Q2344" s="45">
        <f t="shared" si="345"/>
        <v>1.5496864864864865</v>
      </c>
      <c r="S2344" s="51">
        <f t="shared" si="347"/>
        <v>-2.0129434020948023</v>
      </c>
    </row>
    <row r="2345" spans="1:19" x14ac:dyDescent="0.25">
      <c r="A2345" s="72">
        <f t="shared" ref="A2345:A2408" si="348">IF(B2345&lt;&gt;"", DATE(2010, ROUNDUP((ROW(A2345)-1)*(1/38), 0)+5, 15), "")</f>
        <v>42200</v>
      </c>
      <c r="B2345" s="73" t="s">
        <v>67</v>
      </c>
      <c r="C2345" s="73" t="s">
        <v>250</v>
      </c>
      <c r="D2345" s="73" t="s">
        <v>251</v>
      </c>
      <c r="E2345" s="73" t="s">
        <v>279</v>
      </c>
      <c r="F2345" s="73" t="s">
        <v>280</v>
      </c>
      <c r="G2345" s="73" t="s">
        <v>35</v>
      </c>
      <c r="H2345" t="s">
        <v>37</v>
      </c>
      <c r="I2345">
        <v>1851</v>
      </c>
      <c r="J2345" s="43">
        <v>5180</v>
      </c>
      <c r="K2345" s="16">
        <v>0</v>
      </c>
      <c r="L2345" s="16">
        <f t="shared" si="341"/>
        <v>51.439920556107246</v>
      </c>
      <c r="M2345" s="16">
        <f t="shared" si="342"/>
        <v>1.3066666666666666</v>
      </c>
      <c r="N2345" s="44">
        <f t="shared" si="343"/>
        <v>0</v>
      </c>
      <c r="O2345" s="44">
        <f t="shared" si="344"/>
        <v>5180</v>
      </c>
      <c r="P2345" s="45">
        <f t="shared" si="346"/>
        <v>51.439920556107246</v>
      </c>
      <c r="Q2345" s="45">
        <f t="shared" si="345"/>
        <v>1.3066666666666666</v>
      </c>
      <c r="S2345" s="51">
        <f t="shared" si="347"/>
        <v>-8.880941868503589</v>
      </c>
    </row>
    <row r="2346" spans="1:19" x14ac:dyDescent="0.25">
      <c r="A2346" s="72">
        <f t="shared" si="348"/>
        <v>42200</v>
      </c>
      <c r="B2346" s="73" t="s">
        <v>67</v>
      </c>
      <c r="C2346" s="73" t="s">
        <v>238</v>
      </c>
      <c r="D2346" s="73" t="s">
        <v>239</v>
      </c>
      <c r="E2346" s="73" t="s">
        <v>283</v>
      </c>
      <c r="F2346" s="73" t="s">
        <v>284</v>
      </c>
      <c r="G2346" s="73" t="s">
        <v>35</v>
      </c>
      <c r="H2346" t="s">
        <v>37</v>
      </c>
      <c r="I2346">
        <v>1695</v>
      </c>
      <c r="J2346" s="43">
        <v>5130</v>
      </c>
      <c r="K2346" s="16">
        <v>0</v>
      </c>
      <c r="L2346" s="16">
        <f t="shared" si="341"/>
        <v>50.943396226415096</v>
      </c>
      <c r="M2346" s="16">
        <f t="shared" si="342"/>
        <v>1.2940540540540542</v>
      </c>
      <c r="N2346" s="44">
        <f t="shared" si="343"/>
        <v>0</v>
      </c>
      <c r="O2346" s="44">
        <f t="shared" si="344"/>
        <v>5130</v>
      </c>
      <c r="P2346" s="45">
        <f t="shared" si="346"/>
        <v>50.943396226415096</v>
      </c>
      <c r="Q2346" s="45">
        <f t="shared" si="345"/>
        <v>1.2940540540540542</v>
      </c>
      <c r="S2346" s="51">
        <f t="shared" si="347"/>
        <v>-8.182168010524137</v>
      </c>
    </row>
    <row r="2347" spans="1:19" x14ac:dyDescent="0.25">
      <c r="A2347" s="72">
        <f t="shared" si="348"/>
        <v>42200</v>
      </c>
      <c r="B2347" s="73" t="s">
        <v>67</v>
      </c>
      <c r="C2347" s="73" t="s">
        <v>242</v>
      </c>
      <c r="D2347" s="73" t="s">
        <v>243</v>
      </c>
      <c r="E2347" s="73" t="s">
        <v>265</v>
      </c>
      <c r="F2347" s="73" t="s">
        <v>266</v>
      </c>
      <c r="G2347" s="73" t="s">
        <v>35</v>
      </c>
      <c r="H2347" t="s">
        <v>36</v>
      </c>
      <c r="I2347">
        <v>1006</v>
      </c>
      <c r="J2347" s="43">
        <v>3147</v>
      </c>
      <c r="K2347" s="16">
        <v>0.16</v>
      </c>
      <c r="L2347" s="16">
        <f t="shared" si="341"/>
        <v>31.251241310824231</v>
      </c>
      <c r="M2347" s="16">
        <f t="shared" si="342"/>
        <v>0.7938378378378379</v>
      </c>
      <c r="N2347" s="44">
        <f t="shared" si="343"/>
        <v>160.96</v>
      </c>
      <c r="O2347" s="44">
        <f t="shared" si="344"/>
        <v>3307.96</v>
      </c>
      <c r="P2347" s="45">
        <f t="shared" si="346"/>
        <v>32.849652432969215</v>
      </c>
      <c r="Q2347" s="45">
        <f t="shared" si="345"/>
        <v>0.8344403603603604</v>
      </c>
      <c r="S2347" s="51">
        <f t="shared" si="347"/>
        <v>-2.2245080130762984</v>
      </c>
    </row>
    <row r="2348" spans="1:19" x14ac:dyDescent="0.25">
      <c r="A2348" s="72">
        <f t="shared" si="348"/>
        <v>42200</v>
      </c>
      <c r="B2348" s="73" t="s">
        <v>67</v>
      </c>
      <c r="C2348" s="73" t="s">
        <v>254</v>
      </c>
      <c r="D2348" s="73" t="s">
        <v>255</v>
      </c>
      <c r="E2348" s="73" t="s">
        <v>267</v>
      </c>
      <c r="F2348" s="73" t="s">
        <v>241</v>
      </c>
      <c r="G2348" s="73" t="s">
        <v>35</v>
      </c>
      <c r="H2348" t="s">
        <v>37</v>
      </c>
      <c r="I2348">
        <v>988</v>
      </c>
      <c r="J2348" s="43">
        <v>3610</v>
      </c>
      <c r="K2348" s="16">
        <v>0</v>
      </c>
      <c r="L2348" s="16">
        <f t="shared" si="341"/>
        <v>35.849056603773583</v>
      </c>
      <c r="M2348" s="16">
        <f t="shared" si="342"/>
        <v>0.91063063063063066</v>
      </c>
      <c r="N2348" s="44">
        <f t="shared" si="343"/>
        <v>0</v>
      </c>
      <c r="O2348" s="44">
        <f t="shared" si="344"/>
        <v>3610</v>
      </c>
      <c r="P2348" s="45">
        <f t="shared" si="346"/>
        <v>35.849056603773583</v>
      </c>
      <c r="Q2348" s="45">
        <f t="shared" si="345"/>
        <v>0.91063063063063066</v>
      </c>
      <c r="S2348" s="51">
        <f t="shared" si="347"/>
        <v>-6.8521710410882513</v>
      </c>
    </row>
    <row r="2349" spans="1:19" x14ac:dyDescent="0.25">
      <c r="A2349" s="72">
        <f t="shared" si="348"/>
        <v>42200</v>
      </c>
      <c r="B2349" s="73" t="s">
        <v>67</v>
      </c>
      <c r="C2349" s="73" t="s">
        <v>246</v>
      </c>
      <c r="D2349" s="73" t="s">
        <v>247</v>
      </c>
      <c r="E2349" s="73" t="s">
        <v>240</v>
      </c>
      <c r="F2349" s="73" t="s">
        <v>241</v>
      </c>
      <c r="G2349" s="73" t="s">
        <v>35</v>
      </c>
      <c r="H2349" t="s">
        <v>36</v>
      </c>
      <c r="I2349">
        <v>787</v>
      </c>
      <c r="J2349" s="43">
        <v>3690</v>
      </c>
      <c r="K2349" s="16">
        <v>0.16</v>
      </c>
      <c r="L2349" s="16">
        <f t="shared" si="341"/>
        <v>36.643495531281033</v>
      </c>
      <c r="M2349" s="16">
        <f t="shared" si="342"/>
        <v>0.93081081081081085</v>
      </c>
      <c r="N2349" s="44">
        <f t="shared" si="343"/>
        <v>125.92</v>
      </c>
      <c r="O2349" s="44">
        <f t="shared" si="344"/>
        <v>3815.92</v>
      </c>
      <c r="P2349" s="45">
        <f t="shared" si="346"/>
        <v>37.893942403177753</v>
      </c>
      <c r="Q2349" s="45">
        <f t="shared" si="345"/>
        <v>0.96257441441441449</v>
      </c>
      <c r="S2349" s="51">
        <f t="shared" si="347"/>
        <v>-1.681700715502199</v>
      </c>
    </row>
    <row r="2350" spans="1:19" x14ac:dyDescent="0.25">
      <c r="A2350" s="72">
        <f t="shared" si="348"/>
        <v>42200</v>
      </c>
      <c r="B2350" s="73" t="s">
        <v>67</v>
      </c>
      <c r="C2350" s="73" t="s">
        <v>250</v>
      </c>
      <c r="D2350" s="73" t="s">
        <v>251</v>
      </c>
      <c r="E2350" s="73" t="s">
        <v>283</v>
      </c>
      <c r="F2350" s="73" t="s">
        <v>284</v>
      </c>
      <c r="G2350" s="73" t="s">
        <v>35</v>
      </c>
      <c r="H2350" t="s">
        <v>37</v>
      </c>
      <c r="I2350">
        <v>1836</v>
      </c>
      <c r="J2350" s="43">
        <v>5180</v>
      </c>
      <c r="K2350" s="16">
        <v>0</v>
      </c>
      <c r="L2350" s="16">
        <f t="shared" si="341"/>
        <v>51.439920556107246</v>
      </c>
      <c r="M2350" s="16">
        <f t="shared" si="342"/>
        <v>1.3066666666666666</v>
      </c>
      <c r="N2350" s="44">
        <f t="shared" si="343"/>
        <v>0</v>
      </c>
      <c r="O2350" s="44">
        <f t="shared" si="344"/>
        <v>5180</v>
      </c>
      <c r="P2350" s="45">
        <f t="shared" si="346"/>
        <v>51.439920556107246</v>
      </c>
      <c r="Q2350" s="45">
        <f t="shared" si="345"/>
        <v>1.3066666666666666</v>
      </c>
      <c r="S2350" s="51">
        <f t="shared" si="347"/>
        <v>-8.7918976215462408</v>
      </c>
    </row>
    <row r="2351" spans="1:19" x14ac:dyDescent="0.25">
      <c r="A2351" s="72">
        <f t="shared" si="348"/>
        <v>42200</v>
      </c>
      <c r="B2351" s="73" t="s">
        <v>67</v>
      </c>
      <c r="C2351" s="73" t="s">
        <v>256</v>
      </c>
      <c r="D2351" s="73" t="s">
        <v>247</v>
      </c>
      <c r="E2351" s="73" t="s">
        <v>285</v>
      </c>
      <c r="F2351" s="73" t="s">
        <v>264</v>
      </c>
      <c r="G2351" s="73" t="s">
        <v>35</v>
      </c>
      <c r="H2351" t="s">
        <v>37</v>
      </c>
      <c r="I2351">
        <v>1899</v>
      </c>
      <c r="J2351" s="43">
        <v>4600</v>
      </c>
      <c r="K2351" s="16">
        <v>0</v>
      </c>
      <c r="L2351" s="16">
        <f t="shared" si="341"/>
        <v>45.680238331678254</v>
      </c>
      <c r="M2351" s="16">
        <f t="shared" si="342"/>
        <v>1.1603603603603603</v>
      </c>
      <c r="N2351" s="44">
        <f t="shared" si="343"/>
        <v>0</v>
      </c>
      <c r="O2351" s="44">
        <f t="shared" si="344"/>
        <v>4600</v>
      </c>
      <c r="P2351" s="45">
        <f t="shared" si="346"/>
        <v>45.680238331678254</v>
      </c>
      <c r="Q2351" s="45">
        <f t="shared" si="345"/>
        <v>1.1603603603603603</v>
      </c>
      <c r="S2351" s="51">
        <f t="shared" si="347"/>
        <v>-9.8504104745983927</v>
      </c>
    </row>
    <row r="2352" spans="1:19" x14ac:dyDescent="0.25">
      <c r="A2352" s="72">
        <f t="shared" si="348"/>
        <v>42200</v>
      </c>
      <c r="B2352" s="73" t="s">
        <v>18</v>
      </c>
      <c r="C2352" s="73" t="s">
        <v>238</v>
      </c>
      <c r="D2352" s="73" t="s">
        <v>239</v>
      </c>
      <c r="E2352" s="73" t="s">
        <v>283</v>
      </c>
      <c r="F2352" s="73" t="s">
        <v>284</v>
      </c>
      <c r="G2352" s="73" t="s">
        <v>35</v>
      </c>
      <c r="H2352" t="s">
        <v>37</v>
      </c>
      <c r="I2352">
        <v>1695</v>
      </c>
      <c r="J2352" s="43">
        <v>5690</v>
      </c>
      <c r="K2352" s="16">
        <v>0</v>
      </c>
      <c r="L2352" s="16">
        <f t="shared" si="341"/>
        <v>56.504468718967225</v>
      </c>
      <c r="M2352" s="16">
        <f t="shared" si="342"/>
        <v>1.5378378378378379</v>
      </c>
      <c r="N2352" s="44">
        <f t="shared" si="343"/>
        <v>0</v>
      </c>
      <c r="O2352" s="44">
        <f t="shared" si="344"/>
        <v>5690</v>
      </c>
      <c r="P2352" s="45">
        <f t="shared" si="346"/>
        <v>56.504468718967225</v>
      </c>
      <c r="Q2352" s="45">
        <f t="shared" si="345"/>
        <v>1.5378378378378379</v>
      </c>
      <c r="S2352" s="51">
        <f t="shared" si="347"/>
        <v>-7.4367796458521429</v>
      </c>
    </row>
    <row r="2353" spans="1:20" x14ac:dyDescent="0.25">
      <c r="A2353" s="72">
        <f t="shared" si="348"/>
        <v>42200</v>
      </c>
      <c r="B2353" s="73" t="s">
        <v>18</v>
      </c>
      <c r="C2353" s="73" t="s">
        <v>250</v>
      </c>
      <c r="D2353" s="73" t="s">
        <v>251</v>
      </c>
      <c r="E2353" s="73" t="s">
        <v>279</v>
      </c>
      <c r="F2353" s="73" t="s">
        <v>280</v>
      </c>
      <c r="G2353" s="73" t="s">
        <v>35</v>
      </c>
      <c r="H2353" t="s">
        <v>37</v>
      </c>
      <c r="I2353">
        <v>1851</v>
      </c>
      <c r="J2353" s="43">
        <v>5710</v>
      </c>
      <c r="K2353" s="16">
        <v>0</v>
      </c>
      <c r="L2353" s="16">
        <f t="shared" si="341"/>
        <v>56.703078450844089</v>
      </c>
      <c r="M2353" s="16">
        <f t="shared" si="342"/>
        <v>1.5432432432432432</v>
      </c>
      <c r="N2353" s="44">
        <f t="shared" si="343"/>
        <v>0</v>
      </c>
      <c r="O2353" s="44">
        <f t="shared" si="344"/>
        <v>5710</v>
      </c>
      <c r="P2353" s="45">
        <f t="shared" si="346"/>
        <v>56.703078450844089</v>
      </c>
      <c r="Q2353" s="45">
        <f t="shared" si="345"/>
        <v>1.5432432432432432</v>
      </c>
      <c r="S2353" s="51">
        <f t="shared" si="347"/>
        <v>-8.1235810242209379</v>
      </c>
    </row>
    <row r="2354" spans="1:20" x14ac:dyDescent="0.25">
      <c r="A2354" s="72">
        <f t="shared" si="348"/>
        <v>42200</v>
      </c>
      <c r="B2354" s="73" t="s">
        <v>18</v>
      </c>
      <c r="C2354" s="73" t="s">
        <v>257</v>
      </c>
      <c r="D2354" s="73" t="s">
        <v>237</v>
      </c>
      <c r="E2354" s="73" t="s">
        <v>283</v>
      </c>
      <c r="F2354" s="73" t="s">
        <v>284</v>
      </c>
      <c r="G2354" s="73" t="s">
        <v>35</v>
      </c>
      <c r="H2354" t="s">
        <v>37</v>
      </c>
      <c r="I2354">
        <v>1507</v>
      </c>
      <c r="J2354" s="43">
        <v>5580</v>
      </c>
      <c r="K2354" s="16">
        <v>0</v>
      </c>
      <c r="L2354" s="16">
        <f t="shared" si="341"/>
        <v>55.412115193644489</v>
      </c>
      <c r="M2354" s="16">
        <f t="shared" si="342"/>
        <v>1.508108108108108</v>
      </c>
      <c r="N2354" s="44">
        <f t="shared" si="343"/>
        <v>0</v>
      </c>
      <c r="O2354" s="44">
        <f t="shared" si="344"/>
        <v>5580</v>
      </c>
      <c r="P2354" s="45">
        <f t="shared" si="346"/>
        <v>55.412115193644489</v>
      </c>
      <c r="Q2354" s="45">
        <f t="shared" si="345"/>
        <v>1.508108108108108</v>
      </c>
      <c r="S2354" s="51">
        <f t="shared" si="347"/>
        <v>-6.8072463211408918</v>
      </c>
    </row>
    <row r="2355" spans="1:20" x14ac:dyDescent="0.25">
      <c r="A2355" s="72">
        <f t="shared" si="348"/>
        <v>42200</v>
      </c>
      <c r="B2355" s="73" t="s">
        <v>18</v>
      </c>
      <c r="C2355" s="73" t="s">
        <v>256</v>
      </c>
      <c r="D2355" s="73" t="s">
        <v>247</v>
      </c>
      <c r="E2355" s="73" t="s">
        <v>265</v>
      </c>
      <c r="F2355" s="73" t="s">
        <v>266</v>
      </c>
      <c r="G2355" s="73" t="s">
        <v>35</v>
      </c>
      <c r="H2355" t="s">
        <v>36</v>
      </c>
      <c r="I2355">
        <v>1160</v>
      </c>
      <c r="J2355" s="43">
        <v>4425</v>
      </c>
      <c r="K2355" s="16">
        <v>0.16</v>
      </c>
      <c r="L2355" s="16">
        <f t="shared" si="341"/>
        <v>43.942403177755708</v>
      </c>
      <c r="M2355" s="16">
        <f t="shared" si="342"/>
        <v>1.1959459459459461</v>
      </c>
      <c r="N2355" s="44">
        <f t="shared" si="343"/>
        <v>185.6</v>
      </c>
      <c r="O2355" s="44">
        <f t="shared" si="344"/>
        <v>4610.6000000000004</v>
      </c>
      <c r="P2355" s="45">
        <f t="shared" si="346"/>
        <v>45.785501489572994</v>
      </c>
      <c r="Q2355" s="45">
        <f t="shared" si="345"/>
        <v>1.2461081081081082</v>
      </c>
      <c r="S2355" s="51">
        <f t="shared" si="347"/>
        <v>0.13900351852658144</v>
      </c>
    </row>
    <row r="2356" spans="1:20" x14ac:dyDescent="0.25">
      <c r="A2356" s="72">
        <f t="shared" si="348"/>
        <v>42200</v>
      </c>
      <c r="B2356" s="73" t="s">
        <v>18</v>
      </c>
      <c r="C2356" s="73" t="s">
        <v>244</v>
      </c>
      <c r="D2356" s="73" t="s">
        <v>245</v>
      </c>
      <c r="E2356" s="73" t="s">
        <v>277</v>
      </c>
      <c r="F2356" s="73" t="s">
        <v>278</v>
      </c>
      <c r="G2356" s="73" t="s">
        <v>35</v>
      </c>
      <c r="H2356" t="s">
        <v>38</v>
      </c>
      <c r="I2356">
        <v>615</v>
      </c>
      <c r="J2356" s="43">
        <v>3851</v>
      </c>
      <c r="K2356" s="16">
        <v>0</v>
      </c>
      <c r="L2356" s="16">
        <f t="shared" si="341"/>
        <v>38.242303872889771</v>
      </c>
      <c r="M2356" s="16">
        <f t="shared" si="342"/>
        <v>1.0408108108108107</v>
      </c>
      <c r="N2356" s="44">
        <f t="shared" si="343"/>
        <v>0</v>
      </c>
      <c r="O2356" s="44">
        <f t="shared" si="344"/>
        <v>3851</v>
      </c>
      <c r="P2356" s="45">
        <f t="shared" si="346"/>
        <v>38.242303872889771</v>
      </c>
      <c r="Q2356" s="45">
        <f t="shared" si="345"/>
        <v>1.0408108108108107</v>
      </c>
      <c r="S2356" s="51">
        <f t="shared" si="347"/>
        <v>21.738030884979544</v>
      </c>
    </row>
    <row r="2357" spans="1:20" x14ac:dyDescent="0.25">
      <c r="A2357" s="74">
        <f t="shared" si="348"/>
        <v>42200</v>
      </c>
      <c r="B2357" s="75" t="s">
        <v>18</v>
      </c>
      <c r="C2357" s="75" t="s">
        <v>258</v>
      </c>
      <c r="D2357" s="75" t="s">
        <v>255</v>
      </c>
      <c r="E2357" s="75" t="s">
        <v>279</v>
      </c>
      <c r="F2357" s="75" t="s">
        <v>280</v>
      </c>
      <c r="G2357" s="75" t="s">
        <v>35</v>
      </c>
      <c r="H2357" s="76" t="s">
        <v>36</v>
      </c>
      <c r="I2357" s="76">
        <v>1637</v>
      </c>
      <c r="J2357" s="46">
        <v>5360</v>
      </c>
      <c r="K2357" s="78">
        <v>0.16</v>
      </c>
      <c r="L2357" s="78">
        <f t="shared" si="341"/>
        <v>53.227408142999003</v>
      </c>
      <c r="M2357" s="78">
        <f t="shared" si="342"/>
        <v>1.4486486486486487</v>
      </c>
      <c r="N2357" s="47">
        <f t="shared" si="343"/>
        <v>261.92</v>
      </c>
      <c r="O2357" s="47">
        <f t="shared" si="344"/>
        <v>5621.92</v>
      </c>
      <c r="P2357" s="48">
        <f t="shared" si="346"/>
        <v>55.828401191658394</v>
      </c>
      <c r="Q2357" s="48">
        <f t="shared" si="345"/>
        <v>1.5194378378378379</v>
      </c>
      <c r="R2357" s="76"/>
      <c r="S2357" s="53">
        <f t="shared" si="347"/>
        <v>-1.6405718294729033</v>
      </c>
      <c r="T2357" s="76"/>
    </row>
    <row r="2358" spans="1:20" x14ac:dyDescent="0.25">
      <c r="A2358" s="72">
        <f t="shared" si="348"/>
        <v>42231</v>
      </c>
      <c r="B2358" s="73" t="s">
        <v>0</v>
      </c>
      <c r="C2358" s="73" t="s">
        <v>359</v>
      </c>
      <c r="D2358" s="73" t="s">
        <v>235</v>
      </c>
      <c r="E2358" s="73" t="s">
        <v>260</v>
      </c>
      <c r="F2358" s="73" t="s">
        <v>261</v>
      </c>
      <c r="G2358" s="73" t="s">
        <v>34</v>
      </c>
      <c r="H2358" t="s">
        <v>36</v>
      </c>
      <c r="I2358">
        <v>506</v>
      </c>
      <c r="J2358" s="43">
        <v>3605</v>
      </c>
      <c r="K2358" s="16">
        <v>0.16</v>
      </c>
      <c r="L2358" s="16">
        <f t="shared" si="341"/>
        <v>35.799404170804365</v>
      </c>
      <c r="M2358" s="16">
        <f t="shared" si="342"/>
        <v>0.97432432432432436</v>
      </c>
      <c r="N2358" s="44">
        <f t="shared" si="343"/>
        <v>80.960000000000008</v>
      </c>
      <c r="O2358" s="44">
        <f t="shared" si="344"/>
        <v>3685.96</v>
      </c>
      <c r="P2358" s="45">
        <f t="shared" ref="P2358:P2395" si="349">O2358/100.7</f>
        <v>36.603376365441903</v>
      </c>
      <c r="Q2358" s="45">
        <f t="shared" si="345"/>
        <v>0.99620540540540536</v>
      </c>
      <c r="R2358" s="17"/>
      <c r="S2358" s="51">
        <f t="shared" ref="S2358:S2395" si="350">((O2358/O1902)-1)*100</f>
        <v>3.1262765022858297</v>
      </c>
    </row>
    <row r="2359" spans="1:20" x14ac:dyDescent="0.25">
      <c r="A2359" s="72">
        <f t="shared" si="348"/>
        <v>42231</v>
      </c>
      <c r="B2359" s="73" t="s">
        <v>0</v>
      </c>
      <c r="C2359" s="73" t="s">
        <v>236</v>
      </c>
      <c r="D2359" s="73" t="s">
        <v>237</v>
      </c>
      <c r="E2359" s="73" t="s">
        <v>262</v>
      </c>
      <c r="F2359" s="73" t="s">
        <v>251</v>
      </c>
      <c r="G2359" s="73" t="s">
        <v>34</v>
      </c>
      <c r="H2359" t="s">
        <v>37</v>
      </c>
      <c r="I2359">
        <v>298</v>
      </c>
      <c r="J2359" s="43">
        <v>4143</v>
      </c>
      <c r="K2359" s="16">
        <v>0</v>
      </c>
      <c r="L2359" s="16">
        <f t="shared" si="341"/>
        <v>41.142005958291954</v>
      </c>
      <c r="M2359" s="16">
        <f t="shared" si="342"/>
        <v>1.1197297297297297</v>
      </c>
      <c r="N2359" s="44">
        <f t="shared" si="343"/>
        <v>0</v>
      </c>
      <c r="O2359" s="44">
        <f t="shared" si="344"/>
        <v>4143</v>
      </c>
      <c r="P2359" s="45">
        <f t="shared" si="349"/>
        <v>41.142005958291954</v>
      </c>
      <c r="Q2359" s="45">
        <f t="shared" si="345"/>
        <v>1.1197297297297297</v>
      </c>
      <c r="R2359" s="17"/>
      <c r="S2359" s="51">
        <f t="shared" si="350"/>
        <v>11.873798362532661</v>
      </c>
    </row>
    <row r="2360" spans="1:20" x14ac:dyDescent="0.25">
      <c r="A2360" s="72">
        <f t="shared" si="348"/>
        <v>42231</v>
      </c>
      <c r="B2360" s="73" t="s">
        <v>0</v>
      </c>
      <c r="C2360" s="73" t="s">
        <v>359</v>
      </c>
      <c r="D2360" s="73" t="s">
        <v>235</v>
      </c>
      <c r="E2360" s="73" t="s">
        <v>263</v>
      </c>
      <c r="F2360" s="73" t="s">
        <v>264</v>
      </c>
      <c r="G2360" s="73" t="s">
        <v>34</v>
      </c>
      <c r="H2360" t="s">
        <v>37</v>
      </c>
      <c r="I2360">
        <v>1530</v>
      </c>
      <c r="J2360" s="43">
        <v>6950</v>
      </c>
      <c r="K2360" s="16">
        <v>0</v>
      </c>
      <c r="L2360" s="16">
        <f t="shared" si="341"/>
        <v>69.016881827209531</v>
      </c>
      <c r="M2360" s="16">
        <f t="shared" si="342"/>
        <v>1.8783783783783783</v>
      </c>
      <c r="N2360" s="44">
        <f t="shared" si="343"/>
        <v>0</v>
      </c>
      <c r="O2360" s="44">
        <f t="shared" si="344"/>
        <v>6950</v>
      </c>
      <c r="P2360" s="45">
        <f t="shared" si="349"/>
        <v>69.016881827209531</v>
      </c>
      <c r="Q2360" s="45">
        <f t="shared" si="345"/>
        <v>1.8783783783783783</v>
      </c>
      <c r="S2360" s="51">
        <f t="shared" si="350"/>
        <v>2.2840996055807361</v>
      </c>
    </row>
    <row r="2361" spans="1:20" x14ac:dyDescent="0.25">
      <c r="A2361" s="72">
        <f t="shared" si="348"/>
        <v>42231</v>
      </c>
      <c r="B2361" s="73" t="s">
        <v>0</v>
      </c>
      <c r="C2361" s="73" t="s">
        <v>359</v>
      </c>
      <c r="D2361" s="73" t="s">
        <v>235</v>
      </c>
      <c r="E2361" s="73" t="s">
        <v>265</v>
      </c>
      <c r="F2361" s="73" t="s">
        <v>266</v>
      </c>
      <c r="G2361" s="73" t="s">
        <v>34</v>
      </c>
      <c r="H2361" t="s">
        <v>36</v>
      </c>
      <c r="I2361">
        <v>890</v>
      </c>
      <c r="J2361" s="43">
        <v>4243</v>
      </c>
      <c r="K2361" s="16">
        <v>0.16</v>
      </c>
      <c r="L2361" s="16">
        <f t="shared" si="341"/>
        <v>42.135054617676268</v>
      </c>
      <c r="M2361" s="16">
        <f t="shared" si="342"/>
        <v>1.1467567567567567</v>
      </c>
      <c r="N2361" s="44">
        <f t="shared" si="343"/>
        <v>142.4</v>
      </c>
      <c r="O2361" s="44">
        <f t="shared" si="344"/>
        <v>4385.3999999999996</v>
      </c>
      <c r="P2361" s="45">
        <f t="shared" si="349"/>
        <v>43.54915590863952</v>
      </c>
      <c r="Q2361" s="45">
        <f t="shared" si="345"/>
        <v>1.1852432432432431</v>
      </c>
      <c r="S2361" s="51">
        <f t="shared" si="350"/>
        <v>0.69111197850892925</v>
      </c>
    </row>
    <row r="2362" spans="1:20" x14ac:dyDescent="0.25">
      <c r="A2362" s="72">
        <f t="shared" si="348"/>
        <v>42231</v>
      </c>
      <c r="B2362" s="73" t="s">
        <v>0</v>
      </c>
      <c r="C2362" s="73" t="s">
        <v>238</v>
      </c>
      <c r="D2362" s="73" t="s">
        <v>239</v>
      </c>
      <c r="E2362" s="73" t="s">
        <v>267</v>
      </c>
      <c r="F2362" s="73" t="s">
        <v>241</v>
      </c>
      <c r="G2362" s="73" t="s">
        <v>34</v>
      </c>
      <c r="H2362" t="s">
        <v>37</v>
      </c>
      <c r="I2362">
        <v>1256</v>
      </c>
      <c r="J2362" s="43">
        <v>6486</v>
      </c>
      <c r="K2362" s="16">
        <v>0</v>
      </c>
      <c r="L2362" s="16">
        <f t="shared" si="341"/>
        <v>64.409136047666337</v>
      </c>
      <c r="M2362" s="16">
        <f t="shared" si="342"/>
        <v>1.7529729729729731</v>
      </c>
      <c r="N2362" s="44">
        <f t="shared" si="343"/>
        <v>0</v>
      </c>
      <c r="O2362" s="44">
        <f t="shared" si="344"/>
        <v>6486</v>
      </c>
      <c r="P2362" s="45">
        <f t="shared" si="349"/>
        <v>64.409136047666337</v>
      </c>
      <c r="Q2362" s="45">
        <f t="shared" si="345"/>
        <v>1.7529729729729731</v>
      </c>
      <c r="S2362" s="51">
        <f t="shared" si="350"/>
        <v>3.3434456737877927</v>
      </c>
    </row>
    <row r="2363" spans="1:20" x14ac:dyDescent="0.25">
      <c r="A2363" s="72">
        <f t="shared" si="348"/>
        <v>42231</v>
      </c>
      <c r="B2363" s="73" t="s">
        <v>0</v>
      </c>
      <c r="C2363" s="73" t="s">
        <v>358</v>
      </c>
      <c r="D2363" s="73" t="s">
        <v>235</v>
      </c>
      <c r="E2363" s="73" t="s">
        <v>267</v>
      </c>
      <c r="F2363" s="73" t="s">
        <v>241</v>
      </c>
      <c r="G2363" s="73" t="s">
        <v>34</v>
      </c>
      <c r="H2363" t="s">
        <v>36</v>
      </c>
      <c r="I2363">
        <v>975</v>
      </c>
      <c r="J2363" s="43">
        <v>4511</v>
      </c>
      <c r="K2363" s="16">
        <v>0.16</v>
      </c>
      <c r="L2363" s="16">
        <f t="shared" si="341"/>
        <v>44.796425024826213</v>
      </c>
      <c r="M2363" s="16">
        <f t="shared" si="342"/>
        <v>1.2191891891891893</v>
      </c>
      <c r="N2363" s="44">
        <f t="shared" si="343"/>
        <v>156</v>
      </c>
      <c r="O2363" s="44">
        <f t="shared" si="344"/>
        <v>4667</v>
      </c>
      <c r="P2363" s="45">
        <f t="shared" si="349"/>
        <v>46.34558093346574</v>
      </c>
      <c r="Q2363" s="45">
        <f t="shared" si="345"/>
        <v>1.2613513513513515</v>
      </c>
      <c r="S2363" s="51">
        <f t="shared" si="350"/>
        <v>0.2847166263765688</v>
      </c>
    </row>
    <row r="2364" spans="1:20" x14ac:dyDescent="0.25">
      <c r="A2364" s="72">
        <f t="shared" si="348"/>
        <v>42231</v>
      </c>
      <c r="B2364" s="73" t="s">
        <v>0</v>
      </c>
      <c r="C2364" s="73" t="s">
        <v>240</v>
      </c>
      <c r="D2364" s="73" t="s">
        <v>241</v>
      </c>
      <c r="E2364" s="73" t="s">
        <v>263</v>
      </c>
      <c r="F2364" s="73" t="s">
        <v>264</v>
      </c>
      <c r="G2364" s="73" t="s">
        <v>34</v>
      </c>
      <c r="H2364" t="s">
        <v>36</v>
      </c>
      <c r="I2364">
        <v>1357</v>
      </c>
      <c r="J2364" s="43">
        <v>4710</v>
      </c>
      <c r="K2364" s="16">
        <v>0.16</v>
      </c>
      <c r="L2364" s="16">
        <f t="shared" si="341"/>
        <v>46.77259185700099</v>
      </c>
      <c r="M2364" s="16">
        <f t="shared" si="342"/>
        <v>1.2729729729729731</v>
      </c>
      <c r="N2364" s="44">
        <f t="shared" si="343"/>
        <v>217.12</v>
      </c>
      <c r="O2364" s="44">
        <f t="shared" si="344"/>
        <v>4927.12</v>
      </c>
      <c r="P2364" s="45">
        <f t="shared" si="349"/>
        <v>48.928699106256204</v>
      </c>
      <c r="Q2364" s="45">
        <f t="shared" si="345"/>
        <v>1.331654054054054</v>
      </c>
      <c r="S2364" s="51">
        <f t="shared" si="350"/>
        <v>-1.3409850443223958</v>
      </c>
    </row>
    <row r="2365" spans="1:20" x14ac:dyDescent="0.25">
      <c r="A2365" s="72">
        <f t="shared" si="348"/>
        <v>42231</v>
      </c>
      <c r="B2365" s="73" t="s">
        <v>67</v>
      </c>
      <c r="C2365" s="73" t="s">
        <v>242</v>
      </c>
      <c r="D2365" s="73" t="s">
        <v>243</v>
      </c>
      <c r="E2365" s="73" t="s">
        <v>265</v>
      </c>
      <c r="F2365" s="73" t="s">
        <v>266</v>
      </c>
      <c r="G2365" s="73" t="s">
        <v>34</v>
      </c>
      <c r="H2365" t="s">
        <v>36</v>
      </c>
      <c r="I2365">
        <v>1006</v>
      </c>
      <c r="J2365" s="43">
        <v>3328</v>
      </c>
      <c r="K2365" s="16">
        <v>0.16</v>
      </c>
      <c r="L2365" s="16">
        <f t="shared" si="341"/>
        <v>33.048659384309829</v>
      </c>
      <c r="M2365" s="16">
        <f t="shared" si="342"/>
        <v>0.83949549549549551</v>
      </c>
      <c r="N2365" s="44">
        <f t="shared" si="343"/>
        <v>160.96</v>
      </c>
      <c r="O2365" s="44">
        <f t="shared" si="344"/>
        <v>3488.96</v>
      </c>
      <c r="P2365" s="45">
        <f t="shared" si="349"/>
        <v>34.647070506454817</v>
      </c>
      <c r="Q2365" s="45">
        <f t="shared" si="345"/>
        <v>0.88009801801801801</v>
      </c>
      <c r="S2365" s="51">
        <f t="shared" si="350"/>
        <v>-2.1115419362441101</v>
      </c>
    </row>
    <row r="2366" spans="1:20" x14ac:dyDescent="0.25">
      <c r="A2366" s="72">
        <f t="shared" si="348"/>
        <v>42231</v>
      </c>
      <c r="B2366" s="73" t="s">
        <v>67</v>
      </c>
      <c r="C2366" s="73" t="s">
        <v>244</v>
      </c>
      <c r="D2366" s="73" t="s">
        <v>245</v>
      </c>
      <c r="E2366" s="73" t="s">
        <v>268</v>
      </c>
      <c r="F2366" s="73" t="s">
        <v>269</v>
      </c>
      <c r="G2366" s="73" t="s">
        <v>34</v>
      </c>
      <c r="H2366" t="s">
        <v>38</v>
      </c>
      <c r="I2366">
        <v>866</v>
      </c>
      <c r="J2366" s="43">
        <v>5555</v>
      </c>
      <c r="K2366" s="16">
        <v>0</v>
      </c>
      <c r="L2366" s="16">
        <f t="shared" si="341"/>
        <v>55.163853028798407</v>
      </c>
      <c r="M2366" s="16">
        <f t="shared" si="342"/>
        <v>1.4012612612612614</v>
      </c>
      <c r="N2366" s="44">
        <f t="shared" si="343"/>
        <v>0</v>
      </c>
      <c r="O2366" s="44">
        <f t="shared" si="344"/>
        <v>5555</v>
      </c>
      <c r="P2366" s="45">
        <f t="shared" si="349"/>
        <v>55.163853028798407</v>
      </c>
      <c r="Q2366" s="45">
        <f t="shared" si="345"/>
        <v>1.4012612612612614</v>
      </c>
      <c r="S2366" s="51">
        <f t="shared" si="350"/>
        <v>8.8857003967320445</v>
      </c>
    </row>
    <row r="2367" spans="1:20" x14ac:dyDescent="0.25">
      <c r="A2367" s="72">
        <f t="shared" si="348"/>
        <v>42231</v>
      </c>
      <c r="B2367" s="73" t="s">
        <v>67</v>
      </c>
      <c r="C2367" s="73" t="s">
        <v>246</v>
      </c>
      <c r="D2367" s="73" t="s">
        <v>247</v>
      </c>
      <c r="E2367" s="73" t="s">
        <v>270</v>
      </c>
      <c r="F2367" s="73" t="s">
        <v>247</v>
      </c>
      <c r="G2367" s="73" t="s">
        <v>34</v>
      </c>
      <c r="H2367" t="s">
        <v>36</v>
      </c>
      <c r="I2367">
        <v>213</v>
      </c>
      <c r="J2367" s="43">
        <v>2168</v>
      </c>
      <c r="K2367" s="16">
        <v>0.16</v>
      </c>
      <c r="L2367" s="16">
        <f t="shared" si="341"/>
        <v>21.529294935451837</v>
      </c>
      <c r="M2367" s="16">
        <f t="shared" si="342"/>
        <v>0.54688288288288289</v>
      </c>
      <c r="N2367" s="44">
        <f t="shared" si="343"/>
        <v>34.08</v>
      </c>
      <c r="O2367" s="44">
        <f t="shared" si="344"/>
        <v>2202.08</v>
      </c>
      <c r="P2367" s="45">
        <f t="shared" si="349"/>
        <v>21.867725918570009</v>
      </c>
      <c r="Q2367" s="45">
        <f t="shared" si="345"/>
        <v>0.55547963963963964</v>
      </c>
      <c r="S2367" s="51">
        <f t="shared" si="350"/>
        <v>2.0989331466378491</v>
      </c>
    </row>
    <row r="2368" spans="1:20" x14ac:dyDescent="0.25">
      <c r="A2368" s="72">
        <f t="shared" si="348"/>
        <v>42231</v>
      </c>
      <c r="B2368" s="73" t="s">
        <v>67</v>
      </c>
      <c r="C2368" s="73" t="s">
        <v>248</v>
      </c>
      <c r="D2368" s="73" t="s">
        <v>249</v>
      </c>
      <c r="E2368" s="73" t="s">
        <v>271</v>
      </c>
      <c r="F2368" s="73" t="s">
        <v>272</v>
      </c>
      <c r="G2368" s="73" t="s">
        <v>34</v>
      </c>
      <c r="H2368" t="s">
        <v>38</v>
      </c>
      <c r="I2368">
        <v>650</v>
      </c>
      <c r="J2368" s="43">
        <v>4761</v>
      </c>
      <c r="K2368" s="16">
        <v>0</v>
      </c>
      <c r="L2368" s="16">
        <f t="shared" si="341"/>
        <v>47.279046673286992</v>
      </c>
      <c r="M2368" s="16">
        <f t="shared" si="342"/>
        <v>1.200972972972973</v>
      </c>
      <c r="N2368" s="44">
        <f t="shared" si="343"/>
        <v>0</v>
      </c>
      <c r="O2368" s="44">
        <f t="shared" si="344"/>
        <v>4761</v>
      </c>
      <c r="P2368" s="45">
        <f t="shared" si="349"/>
        <v>47.279046673286992</v>
      </c>
      <c r="Q2368" s="45">
        <f t="shared" si="345"/>
        <v>1.200972972972973</v>
      </c>
      <c r="S2368" s="51">
        <f t="shared" si="350"/>
        <v>8.8726274868511368</v>
      </c>
    </row>
    <row r="2369" spans="1:20" x14ac:dyDescent="0.25">
      <c r="A2369" s="72">
        <f t="shared" si="348"/>
        <v>42231</v>
      </c>
      <c r="B2369" s="73" t="s">
        <v>67</v>
      </c>
      <c r="C2369" s="73" t="s">
        <v>248</v>
      </c>
      <c r="D2369" s="73" t="s">
        <v>249</v>
      </c>
      <c r="E2369" s="73" t="s">
        <v>273</v>
      </c>
      <c r="F2369" s="73" t="s">
        <v>274</v>
      </c>
      <c r="G2369" s="73" t="s">
        <v>34</v>
      </c>
      <c r="H2369" t="s">
        <v>38</v>
      </c>
      <c r="I2369">
        <v>417</v>
      </c>
      <c r="J2369" s="43">
        <v>4104</v>
      </c>
      <c r="K2369" s="16">
        <v>0</v>
      </c>
      <c r="L2369" s="16">
        <f t="shared" si="341"/>
        <v>40.754716981132077</v>
      </c>
      <c r="M2369" s="16">
        <f t="shared" si="342"/>
        <v>1.0352432432432432</v>
      </c>
      <c r="N2369" s="44">
        <f t="shared" si="343"/>
        <v>0</v>
      </c>
      <c r="O2369" s="44">
        <f t="shared" si="344"/>
        <v>4104</v>
      </c>
      <c r="P2369" s="45">
        <f t="shared" si="349"/>
        <v>40.754716981132077</v>
      </c>
      <c r="Q2369" s="45">
        <f t="shared" si="345"/>
        <v>1.0352432432432432</v>
      </c>
      <c r="S2369" s="51">
        <f t="shared" si="350"/>
        <v>11.851213901819492</v>
      </c>
    </row>
    <row r="2370" spans="1:20" x14ac:dyDescent="0.25">
      <c r="A2370" s="72">
        <f t="shared" si="348"/>
        <v>42231</v>
      </c>
      <c r="B2370" s="73" t="s">
        <v>67</v>
      </c>
      <c r="C2370" s="73" t="s">
        <v>246</v>
      </c>
      <c r="D2370" s="73" t="s">
        <v>247</v>
      </c>
      <c r="E2370" s="73" t="s">
        <v>275</v>
      </c>
      <c r="F2370" s="73" t="s">
        <v>276</v>
      </c>
      <c r="G2370" s="73" t="s">
        <v>34</v>
      </c>
      <c r="H2370" t="s">
        <v>36</v>
      </c>
      <c r="I2370">
        <v>626</v>
      </c>
      <c r="J2370" s="43">
        <v>3308</v>
      </c>
      <c r="K2370" s="16">
        <v>0.16</v>
      </c>
      <c r="L2370" s="16">
        <f t="shared" ref="L2370:L2433" si="351">J2370/100.7</f>
        <v>32.850049652432965</v>
      </c>
      <c r="M2370" s="16">
        <f t="shared" ref="M2370:M2433" si="352">IF(B2370="corn",J2370/(111*2000/56),J2370/(111*2000/60))</f>
        <v>0.83445045045045041</v>
      </c>
      <c r="N2370" s="44">
        <f t="shared" ref="N2370:N2433" si="353">I2370*K2370</f>
        <v>100.16</v>
      </c>
      <c r="O2370" s="44">
        <f t="shared" ref="O2370:O2433" si="354">J2370+N2370</f>
        <v>3408.16</v>
      </c>
      <c r="P2370" s="45">
        <f t="shared" si="349"/>
        <v>33.844687189672293</v>
      </c>
      <c r="Q2370" s="45">
        <f t="shared" ref="Q2370:Q2433" si="355">IF(B2370="corn",O2370/(111*2000/56),O2370/(111*2000/60))</f>
        <v>0.85971603603603597</v>
      </c>
      <c r="S2370" s="51">
        <f t="shared" si="350"/>
        <v>-1.2018715104852085</v>
      </c>
    </row>
    <row r="2371" spans="1:20" x14ac:dyDescent="0.25">
      <c r="A2371" s="72">
        <f t="shared" si="348"/>
        <v>42231</v>
      </c>
      <c r="B2371" s="73" t="s">
        <v>67</v>
      </c>
      <c r="C2371" s="73" t="s">
        <v>246</v>
      </c>
      <c r="D2371" s="73" t="s">
        <v>247</v>
      </c>
      <c r="E2371" s="73" t="s">
        <v>263</v>
      </c>
      <c r="F2371" s="73" t="s">
        <v>264</v>
      </c>
      <c r="G2371" s="73" t="s">
        <v>34</v>
      </c>
      <c r="H2371" t="s">
        <v>36</v>
      </c>
      <c r="I2371">
        <v>1823</v>
      </c>
      <c r="J2371" s="43">
        <v>4852</v>
      </c>
      <c r="K2371" s="16">
        <v>0.16</v>
      </c>
      <c r="L2371" s="16">
        <f t="shared" si="351"/>
        <v>48.182720953326715</v>
      </c>
      <c r="M2371" s="16">
        <f t="shared" si="352"/>
        <v>1.223927927927928</v>
      </c>
      <c r="N2371" s="44">
        <f t="shared" si="353"/>
        <v>291.68</v>
      </c>
      <c r="O2371" s="44">
        <f t="shared" si="354"/>
        <v>5143.68</v>
      </c>
      <c r="P2371" s="45">
        <f t="shared" si="349"/>
        <v>51.079245283018871</v>
      </c>
      <c r="Q2371" s="45">
        <f t="shared" si="355"/>
        <v>1.297504864864865</v>
      </c>
      <c r="S2371" s="51">
        <f t="shared" si="350"/>
        <v>-12.663702073686945</v>
      </c>
    </row>
    <row r="2372" spans="1:20" x14ac:dyDescent="0.25">
      <c r="A2372" s="72">
        <f t="shared" si="348"/>
        <v>42231</v>
      </c>
      <c r="B2372" s="73" t="s">
        <v>18</v>
      </c>
      <c r="C2372" s="73" t="s">
        <v>250</v>
      </c>
      <c r="D2372" s="73" t="s">
        <v>251</v>
      </c>
      <c r="E2372" s="73" t="s">
        <v>265</v>
      </c>
      <c r="F2372" s="73" t="s">
        <v>266</v>
      </c>
      <c r="G2372" s="73" t="s">
        <v>34</v>
      </c>
      <c r="H2372" t="s">
        <v>39</v>
      </c>
      <c r="I2372">
        <v>1295</v>
      </c>
      <c r="J2372" s="43">
        <v>3799</v>
      </c>
      <c r="K2372" s="16">
        <v>0.115</v>
      </c>
      <c r="L2372" s="16">
        <f t="shared" si="351"/>
        <v>37.725918570009931</v>
      </c>
      <c r="M2372" s="16">
        <f t="shared" si="352"/>
        <v>1.0267567567567568</v>
      </c>
      <c r="N2372" s="44">
        <f t="shared" si="353"/>
        <v>148.92500000000001</v>
      </c>
      <c r="O2372" s="44">
        <f t="shared" si="354"/>
        <v>3947.9250000000002</v>
      </c>
      <c r="P2372" s="45">
        <f t="shared" si="349"/>
        <v>39.204816285998014</v>
      </c>
      <c r="Q2372" s="45">
        <f t="shared" si="355"/>
        <v>1.0670067567567567</v>
      </c>
      <c r="S2372" s="51">
        <f t="shared" si="350"/>
        <v>0.81273512725361652</v>
      </c>
      <c r="T2372" s="17"/>
    </row>
    <row r="2373" spans="1:20" x14ac:dyDescent="0.25">
      <c r="A2373" s="72">
        <f t="shared" si="348"/>
        <v>42231</v>
      </c>
      <c r="B2373" s="73" t="s">
        <v>18</v>
      </c>
      <c r="C2373" s="73" t="s">
        <v>244</v>
      </c>
      <c r="D2373" s="73" t="s">
        <v>245</v>
      </c>
      <c r="E2373" s="73" t="s">
        <v>277</v>
      </c>
      <c r="F2373" s="73" t="s">
        <v>278</v>
      </c>
      <c r="G2373" s="73" t="s">
        <v>34</v>
      </c>
      <c r="H2373" t="s">
        <v>38</v>
      </c>
      <c r="I2373">
        <v>615</v>
      </c>
      <c r="J2373" s="43">
        <v>4676</v>
      </c>
      <c r="K2373" s="16">
        <v>0</v>
      </c>
      <c r="L2373" s="16">
        <f t="shared" si="351"/>
        <v>46.434955312810324</v>
      </c>
      <c r="M2373" s="16">
        <f t="shared" si="352"/>
        <v>1.2637837837837838</v>
      </c>
      <c r="N2373" s="44">
        <f t="shared" si="353"/>
        <v>0</v>
      </c>
      <c r="O2373" s="44">
        <f t="shared" si="354"/>
        <v>4676</v>
      </c>
      <c r="P2373" s="45">
        <f t="shared" si="349"/>
        <v>46.434955312810324</v>
      </c>
      <c r="Q2373" s="45">
        <f t="shared" si="355"/>
        <v>1.2637837837837838</v>
      </c>
      <c r="S2373" s="51">
        <f t="shared" si="350"/>
        <v>17.422530259655478</v>
      </c>
      <c r="T2373" s="17"/>
    </row>
    <row r="2374" spans="1:20" x14ac:dyDescent="0.25">
      <c r="A2374" s="72">
        <f t="shared" si="348"/>
        <v>42231</v>
      </c>
      <c r="B2374" s="73" t="s">
        <v>18</v>
      </c>
      <c r="C2374" s="73" t="s">
        <v>248</v>
      </c>
      <c r="D2374" s="73" t="s">
        <v>249</v>
      </c>
      <c r="E2374" s="73" t="s">
        <v>268</v>
      </c>
      <c r="F2374" s="73" t="s">
        <v>269</v>
      </c>
      <c r="G2374" s="73" t="s">
        <v>34</v>
      </c>
      <c r="H2374" t="s">
        <v>38</v>
      </c>
      <c r="I2374">
        <v>872</v>
      </c>
      <c r="J2374" s="43">
        <v>5625</v>
      </c>
      <c r="K2374" s="16">
        <v>0</v>
      </c>
      <c r="L2374" s="16">
        <f t="shared" si="351"/>
        <v>55.858987090367428</v>
      </c>
      <c r="M2374" s="16">
        <f t="shared" si="352"/>
        <v>1.5202702702702702</v>
      </c>
      <c r="N2374" s="44">
        <f t="shared" si="353"/>
        <v>0</v>
      </c>
      <c r="O2374" s="44">
        <f t="shared" si="354"/>
        <v>5625</v>
      </c>
      <c r="P2374" s="45">
        <f t="shared" si="349"/>
        <v>55.858987090367428</v>
      </c>
      <c r="Q2374" s="45">
        <f t="shared" si="355"/>
        <v>1.5202702702702702</v>
      </c>
      <c r="S2374" s="51">
        <f t="shared" si="350"/>
        <v>8.7048947156859633</v>
      </c>
    </row>
    <row r="2375" spans="1:20" x14ac:dyDescent="0.25">
      <c r="A2375" s="72">
        <f t="shared" si="348"/>
        <v>42231</v>
      </c>
      <c r="B2375" s="73" t="s">
        <v>18</v>
      </c>
      <c r="C2375" s="73" t="s">
        <v>248</v>
      </c>
      <c r="D2375" s="73" t="s">
        <v>249</v>
      </c>
      <c r="E2375" s="73" t="s">
        <v>277</v>
      </c>
      <c r="F2375" s="73" t="s">
        <v>278</v>
      </c>
      <c r="G2375" s="73" t="s">
        <v>34</v>
      </c>
      <c r="H2375" t="s">
        <v>38</v>
      </c>
      <c r="I2375">
        <v>417</v>
      </c>
      <c r="J2375" s="43">
        <v>4368</v>
      </c>
      <c r="K2375" s="16">
        <v>0</v>
      </c>
      <c r="L2375" s="16">
        <f t="shared" si="351"/>
        <v>43.37636544190665</v>
      </c>
      <c r="M2375" s="16">
        <f t="shared" si="352"/>
        <v>1.1805405405405405</v>
      </c>
      <c r="N2375" s="44">
        <f t="shared" si="353"/>
        <v>0</v>
      </c>
      <c r="O2375" s="44">
        <f t="shared" si="354"/>
        <v>4368</v>
      </c>
      <c r="P2375" s="45">
        <f t="shared" si="349"/>
        <v>43.37636544190665</v>
      </c>
      <c r="Q2375" s="45">
        <f t="shared" si="355"/>
        <v>1.1805405405405405</v>
      </c>
      <c r="S2375" s="51">
        <f t="shared" si="350"/>
        <v>22.03980822315852</v>
      </c>
    </row>
    <row r="2376" spans="1:20" x14ac:dyDescent="0.25">
      <c r="A2376" s="72">
        <f t="shared" si="348"/>
        <v>42231</v>
      </c>
      <c r="B2376" s="73" t="s">
        <v>18</v>
      </c>
      <c r="C2376" s="73" t="s">
        <v>242</v>
      </c>
      <c r="D2376" s="73" t="s">
        <v>243</v>
      </c>
      <c r="E2376" s="73" t="s">
        <v>265</v>
      </c>
      <c r="F2376" s="73" t="s">
        <v>266</v>
      </c>
      <c r="G2376" s="73" t="s">
        <v>34</v>
      </c>
      <c r="H2376" t="s">
        <v>36</v>
      </c>
      <c r="I2376">
        <v>1006</v>
      </c>
      <c r="J2376" s="43">
        <v>3974</v>
      </c>
      <c r="K2376" s="16">
        <v>0.16</v>
      </c>
      <c r="L2376" s="16">
        <f t="shared" si="351"/>
        <v>39.46375372393247</v>
      </c>
      <c r="M2376" s="16">
        <f t="shared" si="352"/>
        <v>1.074054054054054</v>
      </c>
      <c r="N2376" s="44">
        <f t="shared" si="353"/>
        <v>160.96</v>
      </c>
      <c r="O2376" s="44">
        <f t="shared" si="354"/>
        <v>4134.96</v>
      </c>
      <c r="P2376" s="45">
        <f t="shared" si="349"/>
        <v>41.062164846077458</v>
      </c>
      <c r="Q2376" s="45">
        <f t="shared" si="355"/>
        <v>1.1175567567567568</v>
      </c>
      <c r="S2376" s="51">
        <f t="shared" si="350"/>
        <v>0.35774788724873829</v>
      </c>
    </row>
    <row r="2377" spans="1:20" x14ac:dyDescent="0.25">
      <c r="A2377" s="72">
        <f t="shared" si="348"/>
        <v>42231</v>
      </c>
      <c r="B2377" s="73" t="s">
        <v>0</v>
      </c>
      <c r="C2377" s="73" t="s">
        <v>252</v>
      </c>
      <c r="D2377" s="73" t="s">
        <v>117</v>
      </c>
      <c r="E2377" s="73" t="s">
        <v>279</v>
      </c>
      <c r="F2377" s="73" t="s">
        <v>280</v>
      </c>
      <c r="G2377" s="73" t="s">
        <v>35</v>
      </c>
      <c r="H2377" t="s">
        <v>37</v>
      </c>
      <c r="I2377">
        <v>880</v>
      </c>
      <c r="J2377" s="43">
        <v>3953</v>
      </c>
      <c r="K2377" s="16">
        <v>0</v>
      </c>
      <c r="L2377" s="16">
        <f t="shared" si="351"/>
        <v>39.255213505461768</v>
      </c>
      <c r="M2377" s="16">
        <f t="shared" si="352"/>
        <v>1.0683783783783785</v>
      </c>
      <c r="N2377" s="44">
        <f t="shared" si="353"/>
        <v>0</v>
      </c>
      <c r="O2377" s="44">
        <f t="shared" si="354"/>
        <v>3953</v>
      </c>
      <c r="P2377" s="45">
        <f t="shared" si="349"/>
        <v>39.255213505461768</v>
      </c>
      <c r="Q2377" s="45">
        <f t="shared" si="355"/>
        <v>1.0683783783783785</v>
      </c>
      <c r="S2377" s="51">
        <f t="shared" si="350"/>
        <v>-1.046360268348856</v>
      </c>
    </row>
    <row r="2378" spans="1:20" x14ac:dyDescent="0.25">
      <c r="A2378" s="72">
        <f t="shared" si="348"/>
        <v>42231</v>
      </c>
      <c r="B2378" s="73" t="s">
        <v>0</v>
      </c>
      <c r="C2378" s="73" t="s">
        <v>359</v>
      </c>
      <c r="D2378" s="73" t="s">
        <v>235</v>
      </c>
      <c r="E2378" s="73" t="s">
        <v>267</v>
      </c>
      <c r="F2378" s="73" t="s">
        <v>241</v>
      </c>
      <c r="G2378" s="73" t="s">
        <v>35</v>
      </c>
      <c r="H2378" t="s">
        <v>37</v>
      </c>
      <c r="I2378">
        <v>685</v>
      </c>
      <c r="J2378" s="43">
        <v>3919</v>
      </c>
      <c r="K2378" s="16">
        <v>0</v>
      </c>
      <c r="L2378" s="16">
        <f t="shared" si="351"/>
        <v>38.917576961271102</v>
      </c>
      <c r="M2378" s="16">
        <f t="shared" si="352"/>
        <v>1.0591891891891891</v>
      </c>
      <c r="N2378" s="44">
        <f t="shared" si="353"/>
        <v>0</v>
      </c>
      <c r="O2378" s="44">
        <f t="shared" si="354"/>
        <v>3919</v>
      </c>
      <c r="P2378" s="45">
        <f t="shared" si="349"/>
        <v>38.917576961271102</v>
      </c>
      <c r="Q2378" s="45">
        <f t="shared" si="355"/>
        <v>1.0591891891891891</v>
      </c>
      <c r="S2378" s="51">
        <f t="shared" si="350"/>
        <v>5.4174736389068334</v>
      </c>
    </row>
    <row r="2379" spans="1:20" x14ac:dyDescent="0.25">
      <c r="A2379" s="72">
        <f t="shared" si="348"/>
        <v>42231</v>
      </c>
      <c r="B2379" s="73" t="s">
        <v>0</v>
      </c>
      <c r="C2379" s="73" t="s">
        <v>253</v>
      </c>
      <c r="D2379" s="73" t="s">
        <v>243</v>
      </c>
      <c r="E2379" s="73" t="s">
        <v>281</v>
      </c>
      <c r="F2379" s="73" t="s">
        <v>282</v>
      </c>
      <c r="G2379" s="73" t="s">
        <v>35</v>
      </c>
      <c r="H2379" t="s">
        <v>38</v>
      </c>
      <c r="I2379">
        <v>812</v>
      </c>
      <c r="J2379" s="43">
        <v>4723</v>
      </c>
      <c r="K2379" s="16">
        <v>0</v>
      </c>
      <c r="L2379" s="16">
        <f t="shared" si="351"/>
        <v>46.901688182720953</v>
      </c>
      <c r="M2379" s="16">
        <f t="shared" si="352"/>
        <v>1.2764864864864864</v>
      </c>
      <c r="N2379" s="44">
        <f t="shared" si="353"/>
        <v>0</v>
      </c>
      <c r="O2379" s="44">
        <f t="shared" si="354"/>
        <v>4723</v>
      </c>
      <c r="P2379" s="45">
        <f t="shared" si="349"/>
        <v>46.901688182720953</v>
      </c>
      <c r="Q2379" s="45">
        <f t="shared" si="355"/>
        <v>1.2764864864864864</v>
      </c>
      <c r="S2379" s="51">
        <f t="shared" si="350"/>
        <v>8.8309030914151876</v>
      </c>
    </row>
    <row r="2380" spans="1:20" x14ac:dyDescent="0.25">
      <c r="A2380" s="72">
        <f t="shared" si="348"/>
        <v>42231</v>
      </c>
      <c r="B2380" s="73" t="s">
        <v>0</v>
      </c>
      <c r="C2380" s="73" t="s">
        <v>236</v>
      </c>
      <c r="D2380" s="73" t="s">
        <v>237</v>
      </c>
      <c r="E2380" s="73" t="s">
        <v>279</v>
      </c>
      <c r="F2380" s="73" t="s">
        <v>280</v>
      </c>
      <c r="G2380" s="73" t="s">
        <v>35</v>
      </c>
      <c r="H2380" t="s">
        <v>37</v>
      </c>
      <c r="I2380">
        <v>1520</v>
      </c>
      <c r="J2380" s="43">
        <v>5611</v>
      </c>
      <c r="K2380" s="16">
        <v>0</v>
      </c>
      <c r="L2380" s="16">
        <f t="shared" si="351"/>
        <v>55.71996027805362</v>
      </c>
      <c r="M2380" s="16">
        <f t="shared" si="352"/>
        <v>1.5164864864864864</v>
      </c>
      <c r="N2380" s="44">
        <f t="shared" si="353"/>
        <v>0</v>
      </c>
      <c r="O2380" s="44">
        <f t="shared" si="354"/>
        <v>5611</v>
      </c>
      <c r="P2380" s="45">
        <f t="shared" si="349"/>
        <v>55.71996027805362</v>
      </c>
      <c r="Q2380" s="45">
        <f t="shared" si="355"/>
        <v>1.5164864864864864</v>
      </c>
      <c r="S2380" s="51">
        <f t="shared" si="350"/>
        <v>-1.6683607304335601</v>
      </c>
    </row>
    <row r="2381" spans="1:20" x14ac:dyDescent="0.25">
      <c r="A2381" s="72">
        <f t="shared" si="348"/>
        <v>42231</v>
      </c>
      <c r="B2381" s="73" t="s">
        <v>0</v>
      </c>
      <c r="C2381" s="73" t="s">
        <v>236</v>
      </c>
      <c r="D2381" s="73" t="s">
        <v>237</v>
      </c>
      <c r="E2381" s="73" t="s">
        <v>267</v>
      </c>
      <c r="F2381" s="73" t="s">
        <v>241</v>
      </c>
      <c r="G2381" s="73" t="s">
        <v>35</v>
      </c>
      <c r="H2381" t="s">
        <v>37</v>
      </c>
      <c r="I2381">
        <v>1583</v>
      </c>
      <c r="J2381" s="43">
        <v>6532</v>
      </c>
      <c r="K2381" s="16">
        <v>0</v>
      </c>
      <c r="L2381" s="16">
        <f t="shared" si="351"/>
        <v>64.865938430983121</v>
      </c>
      <c r="M2381" s="16">
        <f t="shared" si="352"/>
        <v>1.7654054054054054</v>
      </c>
      <c r="N2381" s="44">
        <f t="shared" si="353"/>
        <v>0</v>
      </c>
      <c r="O2381" s="44">
        <f t="shared" si="354"/>
        <v>6532</v>
      </c>
      <c r="P2381" s="45">
        <f t="shared" si="349"/>
        <v>64.865938430983121</v>
      </c>
      <c r="Q2381" s="45">
        <f t="shared" si="355"/>
        <v>1.7654054054054054</v>
      </c>
      <c r="S2381" s="51">
        <f t="shared" si="350"/>
        <v>-1.8317132259674018</v>
      </c>
    </row>
    <row r="2382" spans="1:20" x14ac:dyDescent="0.25">
      <c r="A2382" s="72">
        <f t="shared" si="348"/>
        <v>42231</v>
      </c>
      <c r="B2382" s="73" t="s">
        <v>0</v>
      </c>
      <c r="C2382" s="73" t="s">
        <v>358</v>
      </c>
      <c r="D2382" s="73" t="s">
        <v>235</v>
      </c>
      <c r="E2382" s="73" t="s">
        <v>279</v>
      </c>
      <c r="F2382" s="73" t="s">
        <v>280</v>
      </c>
      <c r="G2382" s="73" t="s">
        <v>35</v>
      </c>
      <c r="H2382" t="s">
        <v>36</v>
      </c>
      <c r="I2382">
        <v>1599</v>
      </c>
      <c r="J2382" s="43">
        <v>5478</v>
      </c>
      <c r="K2382" s="16">
        <v>0.16</v>
      </c>
      <c r="L2382" s="16">
        <f t="shared" si="351"/>
        <v>54.399205561072492</v>
      </c>
      <c r="M2382" s="16">
        <f t="shared" si="352"/>
        <v>1.4805405405405405</v>
      </c>
      <c r="N2382" s="44">
        <f t="shared" si="353"/>
        <v>255.84</v>
      </c>
      <c r="O2382" s="44">
        <f t="shared" si="354"/>
        <v>5733.84</v>
      </c>
      <c r="P2382" s="45">
        <f t="shared" si="349"/>
        <v>56.939821251241312</v>
      </c>
      <c r="Q2382" s="45">
        <f t="shared" si="355"/>
        <v>1.5496864864864865</v>
      </c>
      <c r="S2382" s="51">
        <f t="shared" si="350"/>
        <v>-2.0129434020948023</v>
      </c>
    </row>
    <row r="2383" spans="1:20" x14ac:dyDescent="0.25">
      <c r="A2383" s="72">
        <f t="shared" si="348"/>
        <v>42231</v>
      </c>
      <c r="B2383" s="73" t="s">
        <v>67</v>
      </c>
      <c r="C2383" s="73" t="s">
        <v>250</v>
      </c>
      <c r="D2383" s="73" t="s">
        <v>251</v>
      </c>
      <c r="E2383" s="73" t="s">
        <v>279</v>
      </c>
      <c r="F2383" s="73" t="s">
        <v>280</v>
      </c>
      <c r="G2383" s="73" t="s">
        <v>35</v>
      </c>
      <c r="H2383" t="s">
        <v>37</v>
      </c>
      <c r="I2383">
        <v>1851</v>
      </c>
      <c r="J2383" s="43">
        <v>5180</v>
      </c>
      <c r="K2383" s="16">
        <v>0</v>
      </c>
      <c r="L2383" s="16">
        <f t="shared" si="351"/>
        <v>51.439920556107246</v>
      </c>
      <c r="M2383" s="16">
        <f t="shared" si="352"/>
        <v>1.3066666666666666</v>
      </c>
      <c r="N2383" s="44">
        <f t="shared" si="353"/>
        <v>0</v>
      </c>
      <c r="O2383" s="44">
        <f t="shared" si="354"/>
        <v>5180</v>
      </c>
      <c r="P2383" s="45">
        <f t="shared" si="349"/>
        <v>51.439920556107246</v>
      </c>
      <c r="Q2383" s="45">
        <f t="shared" si="355"/>
        <v>1.3066666666666666</v>
      </c>
      <c r="S2383" s="51">
        <f t="shared" si="350"/>
        <v>-8.5832880367643369</v>
      </c>
    </row>
    <row r="2384" spans="1:20" x14ac:dyDescent="0.25">
      <c r="A2384" s="72">
        <f t="shared" si="348"/>
        <v>42231</v>
      </c>
      <c r="B2384" s="73" t="s">
        <v>67</v>
      </c>
      <c r="C2384" s="73" t="s">
        <v>238</v>
      </c>
      <c r="D2384" s="73" t="s">
        <v>239</v>
      </c>
      <c r="E2384" s="73" t="s">
        <v>283</v>
      </c>
      <c r="F2384" s="73" t="s">
        <v>284</v>
      </c>
      <c r="G2384" s="73" t="s">
        <v>35</v>
      </c>
      <c r="H2384" t="s">
        <v>37</v>
      </c>
      <c r="I2384">
        <v>1695</v>
      </c>
      <c r="J2384" s="43">
        <v>5130</v>
      </c>
      <c r="K2384" s="16">
        <v>0</v>
      </c>
      <c r="L2384" s="16">
        <f t="shared" si="351"/>
        <v>50.943396226415096</v>
      </c>
      <c r="M2384" s="16">
        <f t="shared" si="352"/>
        <v>1.2940540540540542</v>
      </c>
      <c r="N2384" s="44">
        <f t="shared" si="353"/>
        <v>0</v>
      </c>
      <c r="O2384" s="44">
        <f t="shared" si="354"/>
        <v>5130</v>
      </c>
      <c r="P2384" s="45">
        <f t="shared" si="349"/>
        <v>50.943396226415096</v>
      </c>
      <c r="Q2384" s="45">
        <f t="shared" si="355"/>
        <v>1.2940540540540542</v>
      </c>
      <c r="S2384" s="51">
        <f t="shared" si="350"/>
        <v>-7.9027683027539375</v>
      </c>
    </row>
    <row r="2385" spans="1:20" x14ac:dyDescent="0.25">
      <c r="A2385" s="72">
        <f t="shared" si="348"/>
        <v>42231</v>
      </c>
      <c r="B2385" s="73" t="s">
        <v>67</v>
      </c>
      <c r="C2385" s="73" t="s">
        <v>242</v>
      </c>
      <c r="D2385" s="73" t="s">
        <v>243</v>
      </c>
      <c r="E2385" s="73" t="s">
        <v>265</v>
      </c>
      <c r="F2385" s="73" t="s">
        <v>266</v>
      </c>
      <c r="G2385" s="73" t="s">
        <v>35</v>
      </c>
      <c r="H2385" t="s">
        <v>36</v>
      </c>
      <c r="I2385">
        <v>1006</v>
      </c>
      <c r="J2385" s="43">
        <v>3147</v>
      </c>
      <c r="K2385" s="16">
        <v>0.16</v>
      </c>
      <c r="L2385" s="16">
        <f t="shared" si="351"/>
        <v>31.251241310824231</v>
      </c>
      <c r="M2385" s="16">
        <f t="shared" si="352"/>
        <v>0.7938378378378379</v>
      </c>
      <c r="N2385" s="44">
        <f t="shared" si="353"/>
        <v>160.96</v>
      </c>
      <c r="O2385" s="44">
        <f t="shared" si="354"/>
        <v>3307.96</v>
      </c>
      <c r="P2385" s="45">
        <f t="shared" si="349"/>
        <v>32.849652432969215</v>
      </c>
      <c r="Q2385" s="45">
        <f t="shared" si="355"/>
        <v>0.8344403603603604</v>
      </c>
      <c r="S2385" s="51">
        <f t="shared" si="350"/>
        <v>-2.2245080130762984</v>
      </c>
    </row>
    <row r="2386" spans="1:20" x14ac:dyDescent="0.25">
      <c r="A2386" s="72">
        <f t="shared" si="348"/>
        <v>42231</v>
      </c>
      <c r="B2386" s="73" t="s">
        <v>67</v>
      </c>
      <c r="C2386" s="73" t="s">
        <v>254</v>
      </c>
      <c r="D2386" s="73" t="s">
        <v>255</v>
      </c>
      <c r="E2386" s="73" t="s">
        <v>267</v>
      </c>
      <c r="F2386" s="73" t="s">
        <v>241</v>
      </c>
      <c r="G2386" s="73" t="s">
        <v>35</v>
      </c>
      <c r="H2386" t="s">
        <v>37</v>
      </c>
      <c r="I2386">
        <v>988</v>
      </c>
      <c r="J2386" s="43">
        <v>3610</v>
      </c>
      <c r="K2386" s="16">
        <v>0</v>
      </c>
      <c r="L2386" s="16">
        <f t="shared" si="351"/>
        <v>35.849056603773583</v>
      </c>
      <c r="M2386" s="16">
        <f t="shared" si="352"/>
        <v>0.91063063063063066</v>
      </c>
      <c r="N2386" s="44">
        <f t="shared" si="353"/>
        <v>0</v>
      </c>
      <c r="O2386" s="44">
        <f t="shared" si="354"/>
        <v>3610</v>
      </c>
      <c r="P2386" s="45">
        <f t="shared" si="349"/>
        <v>35.849056603773583</v>
      </c>
      <c r="Q2386" s="45">
        <f t="shared" si="355"/>
        <v>0.91063063063063066</v>
      </c>
      <c r="S2386" s="51">
        <f t="shared" si="350"/>
        <v>-6.6141015293557643</v>
      </c>
    </row>
    <row r="2387" spans="1:20" x14ac:dyDescent="0.25">
      <c r="A2387" s="72">
        <f t="shared" si="348"/>
        <v>42231</v>
      </c>
      <c r="B2387" s="73" t="s">
        <v>67</v>
      </c>
      <c r="C2387" s="73" t="s">
        <v>246</v>
      </c>
      <c r="D2387" s="73" t="s">
        <v>247</v>
      </c>
      <c r="E2387" s="73" t="s">
        <v>240</v>
      </c>
      <c r="F2387" s="73" t="s">
        <v>241</v>
      </c>
      <c r="G2387" s="73" t="s">
        <v>35</v>
      </c>
      <c r="H2387" t="s">
        <v>36</v>
      </c>
      <c r="I2387">
        <v>787</v>
      </c>
      <c r="J2387" s="43">
        <v>3690</v>
      </c>
      <c r="K2387" s="16">
        <v>0.16</v>
      </c>
      <c r="L2387" s="16">
        <f t="shared" si="351"/>
        <v>36.643495531281033</v>
      </c>
      <c r="M2387" s="16">
        <f t="shared" si="352"/>
        <v>0.93081081081081085</v>
      </c>
      <c r="N2387" s="44">
        <f t="shared" si="353"/>
        <v>125.92</v>
      </c>
      <c r="O2387" s="44">
        <f t="shared" si="354"/>
        <v>3815.92</v>
      </c>
      <c r="P2387" s="45">
        <f t="shared" si="349"/>
        <v>37.893942403177753</v>
      </c>
      <c r="Q2387" s="45">
        <f t="shared" si="355"/>
        <v>0.96257441441441449</v>
      </c>
      <c r="S2387" s="51">
        <f t="shared" si="350"/>
        <v>-1.681700715502199</v>
      </c>
    </row>
    <row r="2388" spans="1:20" x14ac:dyDescent="0.25">
      <c r="A2388" s="72">
        <f t="shared" si="348"/>
        <v>42231</v>
      </c>
      <c r="B2388" s="73" t="s">
        <v>67</v>
      </c>
      <c r="C2388" s="73" t="s">
        <v>250</v>
      </c>
      <c r="D2388" s="73" t="s">
        <v>251</v>
      </c>
      <c r="E2388" s="73" t="s">
        <v>283</v>
      </c>
      <c r="F2388" s="73" t="s">
        <v>284</v>
      </c>
      <c r="G2388" s="73" t="s">
        <v>35</v>
      </c>
      <c r="H2388" t="s">
        <v>37</v>
      </c>
      <c r="I2388">
        <v>1836</v>
      </c>
      <c r="J2388" s="43">
        <v>5180</v>
      </c>
      <c r="K2388" s="16">
        <v>0</v>
      </c>
      <c r="L2388" s="16">
        <f t="shared" si="351"/>
        <v>51.439920556107246</v>
      </c>
      <c r="M2388" s="16">
        <f t="shared" si="352"/>
        <v>1.3066666666666666</v>
      </c>
      <c r="N2388" s="44">
        <f t="shared" si="353"/>
        <v>0</v>
      </c>
      <c r="O2388" s="44">
        <f t="shared" si="354"/>
        <v>5180</v>
      </c>
      <c r="P2388" s="45">
        <f t="shared" si="349"/>
        <v>51.439920556107246</v>
      </c>
      <c r="Q2388" s="45">
        <f t="shared" si="355"/>
        <v>1.3066666666666666</v>
      </c>
      <c r="S2388" s="51">
        <f t="shared" si="350"/>
        <v>-8.4960854696023329</v>
      </c>
    </row>
    <row r="2389" spans="1:20" x14ac:dyDescent="0.25">
      <c r="A2389" s="72">
        <f t="shared" si="348"/>
        <v>42231</v>
      </c>
      <c r="B2389" s="73" t="s">
        <v>67</v>
      </c>
      <c r="C2389" s="73" t="s">
        <v>256</v>
      </c>
      <c r="D2389" s="73" t="s">
        <v>247</v>
      </c>
      <c r="E2389" s="73" t="s">
        <v>285</v>
      </c>
      <c r="F2389" s="73" t="s">
        <v>264</v>
      </c>
      <c r="G2389" s="73" t="s">
        <v>35</v>
      </c>
      <c r="H2389" t="s">
        <v>37</v>
      </c>
      <c r="I2389">
        <v>1899</v>
      </c>
      <c r="J2389" s="43">
        <v>4600</v>
      </c>
      <c r="K2389" s="16">
        <v>0</v>
      </c>
      <c r="L2389" s="16">
        <f t="shared" si="351"/>
        <v>45.680238331678254</v>
      </c>
      <c r="M2389" s="16">
        <f t="shared" si="352"/>
        <v>1.1603603603603603</v>
      </c>
      <c r="N2389" s="44">
        <f t="shared" si="353"/>
        <v>0</v>
      </c>
      <c r="O2389" s="44">
        <f t="shared" si="354"/>
        <v>4600</v>
      </c>
      <c r="P2389" s="45">
        <f t="shared" si="349"/>
        <v>45.680238331678254</v>
      </c>
      <c r="Q2389" s="45">
        <f t="shared" si="355"/>
        <v>1.1603603603603603</v>
      </c>
      <c r="S2389" s="51">
        <f t="shared" si="350"/>
        <v>-9.5136555696312186</v>
      </c>
    </row>
    <row r="2390" spans="1:20" x14ac:dyDescent="0.25">
      <c r="A2390" s="72">
        <f t="shared" si="348"/>
        <v>42231</v>
      </c>
      <c r="B2390" s="73" t="s">
        <v>18</v>
      </c>
      <c r="C2390" s="73" t="s">
        <v>238</v>
      </c>
      <c r="D2390" s="73" t="s">
        <v>239</v>
      </c>
      <c r="E2390" s="73" t="s">
        <v>283</v>
      </c>
      <c r="F2390" s="73" t="s">
        <v>284</v>
      </c>
      <c r="G2390" s="73" t="s">
        <v>35</v>
      </c>
      <c r="H2390" t="s">
        <v>37</v>
      </c>
      <c r="I2390">
        <v>1695</v>
      </c>
      <c r="J2390" s="43">
        <v>5690</v>
      </c>
      <c r="K2390" s="16">
        <v>0</v>
      </c>
      <c r="L2390" s="16">
        <f t="shared" si="351"/>
        <v>56.504468718967225</v>
      </c>
      <c r="M2390" s="16">
        <f t="shared" si="352"/>
        <v>1.5378378378378379</v>
      </c>
      <c r="N2390" s="44">
        <f t="shared" si="353"/>
        <v>0</v>
      </c>
      <c r="O2390" s="44">
        <f t="shared" si="354"/>
        <v>5690</v>
      </c>
      <c r="P2390" s="45">
        <f t="shared" si="349"/>
        <v>56.504468718967225</v>
      </c>
      <c r="Q2390" s="45">
        <f t="shared" si="355"/>
        <v>1.5378378378378379</v>
      </c>
      <c r="S2390" s="51">
        <f t="shared" si="350"/>
        <v>-7.1808423868715554</v>
      </c>
    </row>
    <row r="2391" spans="1:20" x14ac:dyDescent="0.25">
      <c r="A2391" s="72">
        <f t="shared" si="348"/>
        <v>42231</v>
      </c>
      <c r="B2391" s="73" t="s">
        <v>18</v>
      </c>
      <c r="C2391" s="73" t="s">
        <v>250</v>
      </c>
      <c r="D2391" s="73" t="s">
        <v>251</v>
      </c>
      <c r="E2391" s="73" t="s">
        <v>279</v>
      </c>
      <c r="F2391" s="73" t="s">
        <v>280</v>
      </c>
      <c r="G2391" s="73" t="s">
        <v>35</v>
      </c>
      <c r="H2391" t="s">
        <v>37</v>
      </c>
      <c r="I2391">
        <v>1851</v>
      </c>
      <c r="J2391" s="43">
        <v>5710</v>
      </c>
      <c r="K2391" s="16">
        <v>0</v>
      </c>
      <c r="L2391" s="16">
        <f t="shared" si="351"/>
        <v>56.703078450844089</v>
      </c>
      <c r="M2391" s="16">
        <f t="shared" si="352"/>
        <v>1.5432432432432432</v>
      </c>
      <c r="N2391" s="44">
        <f t="shared" si="353"/>
        <v>0</v>
      </c>
      <c r="O2391" s="44">
        <f t="shared" si="354"/>
        <v>5710</v>
      </c>
      <c r="P2391" s="45">
        <f t="shared" si="349"/>
        <v>56.703078450844089</v>
      </c>
      <c r="Q2391" s="45">
        <f t="shared" si="355"/>
        <v>1.5432432432432432</v>
      </c>
      <c r="S2391" s="51">
        <f t="shared" si="350"/>
        <v>-7.8491243246034736</v>
      </c>
    </row>
    <row r="2392" spans="1:20" x14ac:dyDescent="0.25">
      <c r="A2392" s="72">
        <f t="shared" si="348"/>
        <v>42231</v>
      </c>
      <c r="B2392" s="73" t="s">
        <v>18</v>
      </c>
      <c r="C2392" s="73" t="s">
        <v>257</v>
      </c>
      <c r="D2392" s="73" t="s">
        <v>237</v>
      </c>
      <c r="E2392" s="73" t="s">
        <v>283</v>
      </c>
      <c r="F2392" s="73" t="s">
        <v>284</v>
      </c>
      <c r="G2392" s="73" t="s">
        <v>35</v>
      </c>
      <c r="H2392" t="s">
        <v>37</v>
      </c>
      <c r="I2392">
        <v>1507</v>
      </c>
      <c r="J2392" s="43">
        <v>5580</v>
      </c>
      <c r="K2392" s="16">
        <v>0</v>
      </c>
      <c r="L2392" s="16">
        <f t="shared" si="351"/>
        <v>55.412115193644489</v>
      </c>
      <c r="M2392" s="16">
        <f t="shared" si="352"/>
        <v>1.508108108108108</v>
      </c>
      <c r="N2392" s="44">
        <f t="shared" si="353"/>
        <v>0</v>
      </c>
      <c r="O2392" s="44">
        <f t="shared" si="354"/>
        <v>5580</v>
      </c>
      <c r="P2392" s="45">
        <f t="shared" si="349"/>
        <v>55.412115193644489</v>
      </c>
      <c r="Q2392" s="45">
        <f t="shared" si="355"/>
        <v>1.508108108108108</v>
      </c>
      <c r="S2392" s="51">
        <f t="shared" si="350"/>
        <v>-6.5721002190030404</v>
      </c>
    </row>
    <row r="2393" spans="1:20" x14ac:dyDescent="0.25">
      <c r="A2393" s="72">
        <f t="shared" si="348"/>
        <v>42231</v>
      </c>
      <c r="B2393" s="73" t="s">
        <v>18</v>
      </c>
      <c r="C2393" s="73" t="s">
        <v>256</v>
      </c>
      <c r="D2393" s="73" t="s">
        <v>247</v>
      </c>
      <c r="E2393" s="73" t="s">
        <v>265</v>
      </c>
      <c r="F2393" s="73" t="s">
        <v>266</v>
      </c>
      <c r="G2393" s="73" t="s">
        <v>35</v>
      </c>
      <c r="H2393" t="s">
        <v>36</v>
      </c>
      <c r="I2393">
        <v>1160</v>
      </c>
      <c r="J2393" s="43">
        <v>4425</v>
      </c>
      <c r="K2393" s="16">
        <v>0.16</v>
      </c>
      <c r="L2393" s="16">
        <f t="shared" si="351"/>
        <v>43.942403177755708</v>
      </c>
      <c r="M2393" s="16">
        <f t="shared" si="352"/>
        <v>1.1959459459459461</v>
      </c>
      <c r="N2393" s="44">
        <f t="shared" si="353"/>
        <v>185.6</v>
      </c>
      <c r="O2393" s="44">
        <f t="shared" si="354"/>
        <v>4610.6000000000004</v>
      </c>
      <c r="P2393" s="45">
        <f t="shared" si="349"/>
        <v>45.785501489572994</v>
      </c>
      <c r="Q2393" s="45">
        <f t="shared" si="355"/>
        <v>1.2461081081081082</v>
      </c>
      <c r="S2393" s="51">
        <f t="shared" si="350"/>
        <v>0.13900351852658144</v>
      </c>
    </row>
    <row r="2394" spans="1:20" x14ac:dyDescent="0.25">
      <c r="A2394" s="72">
        <f t="shared" si="348"/>
        <v>42231</v>
      </c>
      <c r="B2394" s="73" t="s">
        <v>18</v>
      </c>
      <c r="C2394" s="73" t="s">
        <v>244</v>
      </c>
      <c r="D2394" s="73" t="s">
        <v>245</v>
      </c>
      <c r="E2394" s="73" t="s">
        <v>277</v>
      </c>
      <c r="F2394" s="73" t="s">
        <v>278</v>
      </c>
      <c r="G2394" s="73" t="s">
        <v>35</v>
      </c>
      <c r="H2394" t="s">
        <v>38</v>
      </c>
      <c r="I2394">
        <v>615</v>
      </c>
      <c r="J2394" s="43">
        <v>3851</v>
      </c>
      <c r="K2394" s="16">
        <v>0</v>
      </c>
      <c r="L2394" s="16">
        <f t="shared" si="351"/>
        <v>38.242303872889771</v>
      </c>
      <c r="M2394" s="16">
        <f t="shared" si="352"/>
        <v>1.0408108108108107</v>
      </c>
      <c r="N2394" s="44">
        <f t="shared" si="353"/>
        <v>0</v>
      </c>
      <c r="O2394" s="44">
        <f t="shared" si="354"/>
        <v>3851</v>
      </c>
      <c r="P2394" s="45">
        <f t="shared" si="349"/>
        <v>38.242303872889771</v>
      </c>
      <c r="Q2394" s="45">
        <f t="shared" si="355"/>
        <v>1.0408108108108107</v>
      </c>
      <c r="S2394" s="51">
        <f t="shared" si="350"/>
        <v>21.975167870264791</v>
      </c>
    </row>
    <row r="2395" spans="1:20" x14ac:dyDescent="0.25">
      <c r="A2395" s="74">
        <f t="shared" si="348"/>
        <v>42231</v>
      </c>
      <c r="B2395" s="75" t="s">
        <v>18</v>
      </c>
      <c r="C2395" s="75" t="s">
        <v>258</v>
      </c>
      <c r="D2395" s="75" t="s">
        <v>255</v>
      </c>
      <c r="E2395" s="75" t="s">
        <v>279</v>
      </c>
      <c r="F2395" s="75" t="s">
        <v>280</v>
      </c>
      <c r="G2395" s="75" t="s">
        <v>35</v>
      </c>
      <c r="H2395" s="76" t="s">
        <v>36</v>
      </c>
      <c r="I2395" s="76">
        <v>1637</v>
      </c>
      <c r="J2395" s="46">
        <v>5360</v>
      </c>
      <c r="K2395" s="78">
        <v>0.16</v>
      </c>
      <c r="L2395" s="78">
        <f t="shared" si="351"/>
        <v>53.227408142999003</v>
      </c>
      <c r="M2395" s="78">
        <f t="shared" si="352"/>
        <v>1.4486486486486487</v>
      </c>
      <c r="N2395" s="47">
        <f t="shared" si="353"/>
        <v>261.92</v>
      </c>
      <c r="O2395" s="47">
        <f t="shared" si="354"/>
        <v>5621.92</v>
      </c>
      <c r="P2395" s="48">
        <f t="shared" si="349"/>
        <v>55.828401191658394</v>
      </c>
      <c r="Q2395" s="48">
        <f t="shared" si="355"/>
        <v>1.5194378378378379</v>
      </c>
      <c r="R2395" s="76"/>
      <c r="S2395" s="53">
        <f t="shared" si="350"/>
        <v>-1.6405718294729033</v>
      </c>
      <c r="T2395" s="76"/>
    </row>
    <row r="2396" spans="1:20" x14ac:dyDescent="0.25">
      <c r="A2396" s="72">
        <f t="shared" si="348"/>
        <v>42262</v>
      </c>
      <c r="B2396" s="73" t="s">
        <v>0</v>
      </c>
      <c r="C2396" s="73" t="s">
        <v>359</v>
      </c>
      <c r="D2396" s="73" t="s">
        <v>235</v>
      </c>
      <c r="E2396" s="73" t="s">
        <v>260</v>
      </c>
      <c r="F2396" s="73" t="s">
        <v>261</v>
      </c>
      <c r="G2396" s="73" t="s">
        <v>34</v>
      </c>
      <c r="H2396" t="s">
        <v>36</v>
      </c>
      <c r="I2396">
        <v>506</v>
      </c>
      <c r="J2396" s="43">
        <v>3605</v>
      </c>
      <c r="K2396" s="16">
        <v>0.14000000000000001</v>
      </c>
      <c r="L2396" s="16">
        <f t="shared" si="351"/>
        <v>35.799404170804365</v>
      </c>
      <c r="M2396" s="16">
        <f t="shared" si="352"/>
        <v>0.97432432432432436</v>
      </c>
      <c r="N2396" s="44">
        <f t="shared" si="353"/>
        <v>70.84</v>
      </c>
      <c r="O2396" s="44">
        <f t="shared" si="354"/>
        <v>3675.84</v>
      </c>
      <c r="P2396" s="45">
        <f t="shared" ref="P2396:P2433" si="356">O2396/100.7</f>
        <v>36.502879841112218</v>
      </c>
      <c r="Q2396" s="45">
        <f t="shared" si="355"/>
        <v>0.99347027027027035</v>
      </c>
      <c r="R2396" s="17"/>
      <c r="S2396" s="51">
        <f t="shared" ref="S2396:S2433" si="357">((O2396/O1940)-1)*100</f>
        <v>2.9889385737820851</v>
      </c>
      <c r="T2396" s="16">
        <f t="shared" ref="T2396:T2432" si="358">AVERAGE(P2320,P2358,P2396)</f>
        <v>36.569877523998677</v>
      </c>
    </row>
    <row r="2397" spans="1:20" x14ac:dyDescent="0.25">
      <c r="A2397" s="72">
        <f t="shared" si="348"/>
        <v>42262</v>
      </c>
      <c r="B2397" s="73" t="s">
        <v>0</v>
      </c>
      <c r="C2397" s="73" t="s">
        <v>236</v>
      </c>
      <c r="D2397" s="73" t="s">
        <v>237</v>
      </c>
      <c r="E2397" s="73" t="s">
        <v>262</v>
      </c>
      <c r="F2397" s="73" t="s">
        <v>251</v>
      </c>
      <c r="G2397" s="73" t="s">
        <v>34</v>
      </c>
      <c r="H2397" t="s">
        <v>37</v>
      </c>
      <c r="I2397">
        <v>298</v>
      </c>
      <c r="J2397" s="43">
        <v>3563</v>
      </c>
      <c r="K2397" s="16">
        <v>0</v>
      </c>
      <c r="L2397" s="16">
        <f t="shared" si="351"/>
        <v>35.382323733862961</v>
      </c>
      <c r="M2397" s="16">
        <f t="shared" si="352"/>
        <v>0.96297297297297302</v>
      </c>
      <c r="N2397" s="44">
        <f t="shared" si="353"/>
        <v>0</v>
      </c>
      <c r="O2397" s="44">
        <f t="shared" si="354"/>
        <v>3563</v>
      </c>
      <c r="P2397" s="45">
        <f t="shared" si="356"/>
        <v>35.382323733862961</v>
      </c>
      <c r="Q2397" s="45">
        <f t="shared" si="355"/>
        <v>0.96297297297297302</v>
      </c>
      <c r="R2397" s="17"/>
      <c r="S2397" s="51">
        <f t="shared" si="357"/>
        <v>-3.7105099586520085</v>
      </c>
      <c r="T2397" s="16">
        <f t="shared" si="358"/>
        <v>39.222111883482292</v>
      </c>
    </row>
    <row r="2398" spans="1:20" x14ac:dyDescent="0.25">
      <c r="A2398" s="72">
        <f t="shared" si="348"/>
        <v>42262</v>
      </c>
      <c r="B2398" s="73" t="s">
        <v>0</v>
      </c>
      <c r="C2398" s="73" t="s">
        <v>359</v>
      </c>
      <c r="D2398" s="73" t="s">
        <v>235</v>
      </c>
      <c r="E2398" s="73" t="s">
        <v>263</v>
      </c>
      <c r="F2398" s="73" t="s">
        <v>264</v>
      </c>
      <c r="G2398" s="73" t="s">
        <v>34</v>
      </c>
      <c r="H2398" t="s">
        <v>37</v>
      </c>
      <c r="I2398">
        <v>1530</v>
      </c>
      <c r="J2398" s="43">
        <v>6950</v>
      </c>
      <c r="K2398" s="16">
        <v>0</v>
      </c>
      <c r="L2398" s="16">
        <f t="shared" si="351"/>
        <v>69.016881827209531</v>
      </c>
      <c r="M2398" s="16">
        <f t="shared" si="352"/>
        <v>1.8783783783783783</v>
      </c>
      <c r="N2398" s="44">
        <f t="shared" si="353"/>
        <v>0</v>
      </c>
      <c r="O2398" s="44">
        <f t="shared" si="354"/>
        <v>6950</v>
      </c>
      <c r="P2398" s="45">
        <f t="shared" si="356"/>
        <v>69.016881827209531</v>
      </c>
      <c r="Q2398" s="45">
        <f t="shared" si="355"/>
        <v>1.8783783783783783</v>
      </c>
      <c r="S2398" s="51">
        <f t="shared" si="357"/>
        <v>2.5149347296998359</v>
      </c>
      <c r="T2398" s="16">
        <f t="shared" si="358"/>
        <v>69.016881827209531</v>
      </c>
    </row>
    <row r="2399" spans="1:20" x14ac:dyDescent="0.25">
      <c r="A2399" s="72">
        <f t="shared" si="348"/>
        <v>42262</v>
      </c>
      <c r="B2399" s="73" t="s">
        <v>0</v>
      </c>
      <c r="C2399" s="73" t="s">
        <v>359</v>
      </c>
      <c r="D2399" s="73" t="s">
        <v>235</v>
      </c>
      <c r="E2399" s="73" t="s">
        <v>265</v>
      </c>
      <c r="F2399" s="73" t="s">
        <v>266</v>
      </c>
      <c r="G2399" s="73" t="s">
        <v>34</v>
      </c>
      <c r="H2399" t="s">
        <v>36</v>
      </c>
      <c r="I2399">
        <v>890</v>
      </c>
      <c r="J2399" s="43">
        <v>4243</v>
      </c>
      <c r="K2399" s="16">
        <v>0.14000000000000001</v>
      </c>
      <c r="L2399" s="16">
        <f t="shared" si="351"/>
        <v>42.135054617676268</v>
      </c>
      <c r="M2399" s="16">
        <f t="shared" si="352"/>
        <v>1.1467567567567567</v>
      </c>
      <c r="N2399" s="44">
        <f t="shared" si="353"/>
        <v>124.60000000000001</v>
      </c>
      <c r="O2399" s="44">
        <f t="shared" si="354"/>
        <v>4367.6000000000004</v>
      </c>
      <c r="P2399" s="45">
        <f t="shared" si="356"/>
        <v>43.372393247269116</v>
      </c>
      <c r="Q2399" s="45">
        <f t="shared" si="355"/>
        <v>1.1804324324324325</v>
      </c>
      <c r="S2399" s="51">
        <f t="shared" si="357"/>
        <v>0.48775998527519349</v>
      </c>
      <c r="T2399" s="16">
        <f t="shared" si="358"/>
        <v>43.49023502151605</v>
      </c>
    </row>
    <row r="2400" spans="1:20" x14ac:dyDescent="0.25">
      <c r="A2400" s="72">
        <f t="shared" si="348"/>
        <v>42262</v>
      </c>
      <c r="B2400" s="73" t="s">
        <v>0</v>
      </c>
      <c r="C2400" s="73" t="s">
        <v>238</v>
      </c>
      <c r="D2400" s="73" t="s">
        <v>239</v>
      </c>
      <c r="E2400" s="73" t="s">
        <v>267</v>
      </c>
      <c r="F2400" s="73" t="s">
        <v>241</v>
      </c>
      <c r="G2400" s="73" t="s">
        <v>34</v>
      </c>
      <c r="H2400" t="s">
        <v>37</v>
      </c>
      <c r="I2400">
        <v>1256</v>
      </c>
      <c r="J2400" s="43">
        <v>6486</v>
      </c>
      <c r="K2400" s="16">
        <v>0</v>
      </c>
      <c r="L2400" s="16">
        <f t="shared" si="351"/>
        <v>64.409136047666337</v>
      </c>
      <c r="M2400" s="16">
        <f t="shared" si="352"/>
        <v>1.7529729729729731</v>
      </c>
      <c r="N2400" s="44">
        <f t="shared" si="353"/>
        <v>0</v>
      </c>
      <c r="O2400" s="44">
        <f t="shared" si="354"/>
        <v>6486</v>
      </c>
      <c r="P2400" s="45">
        <f t="shared" si="356"/>
        <v>64.409136047666337</v>
      </c>
      <c r="Q2400" s="45">
        <f t="shared" si="355"/>
        <v>1.7529729729729731</v>
      </c>
      <c r="S2400" s="51">
        <f t="shared" si="357"/>
        <v>3.550673733954901</v>
      </c>
      <c r="T2400" s="16">
        <f t="shared" si="358"/>
        <v>64.409136047666337</v>
      </c>
    </row>
    <row r="2401" spans="1:20" x14ac:dyDescent="0.25">
      <c r="A2401" s="72">
        <f t="shared" si="348"/>
        <v>42262</v>
      </c>
      <c r="B2401" s="73" t="s">
        <v>0</v>
      </c>
      <c r="C2401" s="73" t="s">
        <v>358</v>
      </c>
      <c r="D2401" s="73" t="s">
        <v>235</v>
      </c>
      <c r="E2401" s="73" t="s">
        <v>267</v>
      </c>
      <c r="F2401" s="73" t="s">
        <v>241</v>
      </c>
      <c r="G2401" s="73" t="s">
        <v>34</v>
      </c>
      <c r="H2401" t="s">
        <v>36</v>
      </c>
      <c r="I2401">
        <v>975</v>
      </c>
      <c r="J2401" s="43">
        <v>4511</v>
      </c>
      <c r="K2401" s="16">
        <v>0.14000000000000001</v>
      </c>
      <c r="L2401" s="16">
        <f t="shared" si="351"/>
        <v>44.796425024826213</v>
      </c>
      <c r="M2401" s="16">
        <f t="shared" si="352"/>
        <v>1.2191891891891893</v>
      </c>
      <c r="N2401" s="44">
        <f t="shared" si="353"/>
        <v>136.5</v>
      </c>
      <c r="O2401" s="44">
        <f t="shared" si="354"/>
        <v>4647.5</v>
      </c>
      <c r="P2401" s="45">
        <f t="shared" si="356"/>
        <v>46.151936444885798</v>
      </c>
      <c r="Q2401" s="45">
        <f t="shared" si="355"/>
        <v>1.2560810810810812</v>
      </c>
      <c r="S2401" s="51">
        <f t="shared" si="357"/>
        <v>7.5366063738147027E-2</v>
      </c>
      <c r="T2401" s="16">
        <f t="shared" si="358"/>
        <v>46.281032770605755</v>
      </c>
    </row>
    <row r="2402" spans="1:20" x14ac:dyDescent="0.25">
      <c r="A2402" s="72">
        <f t="shared" si="348"/>
        <v>42262</v>
      </c>
      <c r="B2402" s="73" t="s">
        <v>0</v>
      </c>
      <c r="C2402" s="73" t="s">
        <v>240</v>
      </c>
      <c r="D2402" s="73" t="s">
        <v>241</v>
      </c>
      <c r="E2402" s="73" t="s">
        <v>263</v>
      </c>
      <c r="F2402" s="73" t="s">
        <v>264</v>
      </c>
      <c r="G2402" s="73" t="s">
        <v>34</v>
      </c>
      <c r="H2402" t="s">
        <v>36</v>
      </c>
      <c r="I2402">
        <v>1357</v>
      </c>
      <c r="J2402" s="43">
        <v>4710</v>
      </c>
      <c r="K2402" s="16">
        <v>0.14000000000000001</v>
      </c>
      <c r="L2402" s="16">
        <f t="shared" si="351"/>
        <v>46.77259185700099</v>
      </c>
      <c r="M2402" s="16">
        <f t="shared" si="352"/>
        <v>1.2729729729729731</v>
      </c>
      <c r="N2402" s="44">
        <f t="shared" si="353"/>
        <v>189.98000000000002</v>
      </c>
      <c r="O2402" s="44">
        <f t="shared" si="354"/>
        <v>4899.9799999999996</v>
      </c>
      <c r="P2402" s="45">
        <f t="shared" si="356"/>
        <v>48.6591857000993</v>
      </c>
      <c r="Q2402" s="45">
        <f t="shared" si="355"/>
        <v>1.3243189189189188</v>
      </c>
      <c r="S2402" s="51">
        <f t="shared" si="357"/>
        <v>-1.6171002224667497</v>
      </c>
      <c r="T2402" s="16">
        <f t="shared" si="358"/>
        <v>48.838861304203903</v>
      </c>
    </row>
    <row r="2403" spans="1:20" x14ac:dyDescent="0.25">
      <c r="A2403" s="72">
        <f t="shared" si="348"/>
        <v>42262</v>
      </c>
      <c r="B2403" s="73" t="s">
        <v>67</v>
      </c>
      <c r="C2403" s="73" t="s">
        <v>242</v>
      </c>
      <c r="D2403" s="73" t="s">
        <v>243</v>
      </c>
      <c r="E2403" s="73" t="s">
        <v>265</v>
      </c>
      <c r="F2403" s="73" t="s">
        <v>266</v>
      </c>
      <c r="G2403" s="73" t="s">
        <v>34</v>
      </c>
      <c r="H2403" t="s">
        <v>36</v>
      </c>
      <c r="I2403">
        <v>1006</v>
      </c>
      <c r="J2403" s="43">
        <v>3328</v>
      </c>
      <c r="K2403" s="16">
        <v>0.14000000000000001</v>
      </c>
      <c r="L2403" s="16">
        <f t="shared" si="351"/>
        <v>33.048659384309829</v>
      </c>
      <c r="M2403" s="16">
        <f t="shared" si="352"/>
        <v>0.83949549549549551</v>
      </c>
      <c r="N2403" s="44">
        <f t="shared" si="353"/>
        <v>140.84</v>
      </c>
      <c r="O2403" s="44">
        <f t="shared" si="354"/>
        <v>3468.84</v>
      </c>
      <c r="P2403" s="45">
        <f t="shared" si="356"/>
        <v>34.447269116186696</v>
      </c>
      <c r="Q2403" s="45">
        <f t="shared" si="355"/>
        <v>0.87502270270270277</v>
      </c>
      <c r="S2403" s="51">
        <f t="shared" si="357"/>
        <v>-2.4005672226348751</v>
      </c>
      <c r="T2403" s="16">
        <f t="shared" si="358"/>
        <v>34.580470043032108</v>
      </c>
    </row>
    <row r="2404" spans="1:20" x14ac:dyDescent="0.25">
      <c r="A2404" s="72">
        <f t="shared" si="348"/>
        <v>42262</v>
      </c>
      <c r="B2404" s="73" t="s">
        <v>67</v>
      </c>
      <c r="C2404" s="73" t="s">
        <v>244</v>
      </c>
      <c r="D2404" s="73" t="s">
        <v>245</v>
      </c>
      <c r="E2404" s="73" t="s">
        <v>268</v>
      </c>
      <c r="F2404" s="73" t="s">
        <v>269</v>
      </c>
      <c r="G2404" s="73" t="s">
        <v>34</v>
      </c>
      <c r="H2404" t="s">
        <v>38</v>
      </c>
      <c r="I2404">
        <v>866</v>
      </c>
      <c r="J2404" s="43">
        <v>5555</v>
      </c>
      <c r="K2404" s="16">
        <v>0</v>
      </c>
      <c r="L2404" s="16">
        <f t="shared" si="351"/>
        <v>55.163853028798407</v>
      </c>
      <c r="M2404" s="16">
        <f t="shared" si="352"/>
        <v>1.4012612612612614</v>
      </c>
      <c r="N2404" s="44">
        <f t="shared" si="353"/>
        <v>0</v>
      </c>
      <c r="O2404" s="44">
        <f t="shared" si="354"/>
        <v>5555</v>
      </c>
      <c r="P2404" s="45">
        <f t="shared" si="356"/>
        <v>55.163853028798407</v>
      </c>
      <c r="Q2404" s="45">
        <f t="shared" si="355"/>
        <v>1.4012612612612614</v>
      </c>
      <c r="S2404" s="51">
        <f t="shared" si="357"/>
        <v>8.8857003967320445</v>
      </c>
      <c r="T2404" s="16">
        <f t="shared" si="358"/>
        <v>55.163853028798407</v>
      </c>
    </row>
    <row r="2405" spans="1:20" x14ac:dyDescent="0.25">
      <c r="A2405" s="72">
        <f t="shared" si="348"/>
        <v>42262</v>
      </c>
      <c r="B2405" s="73" t="s">
        <v>67</v>
      </c>
      <c r="C2405" s="73" t="s">
        <v>246</v>
      </c>
      <c r="D2405" s="73" t="s">
        <v>247</v>
      </c>
      <c r="E2405" s="73" t="s">
        <v>270</v>
      </c>
      <c r="F2405" s="73" t="s">
        <v>247</v>
      </c>
      <c r="G2405" s="73" t="s">
        <v>34</v>
      </c>
      <c r="H2405" t="s">
        <v>36</v>
      </c>
      <c r="I2405">
        <v>213</v>
      </c>
      <c r="J2405" s="43">
        <v>2168</v>
      </c>
      <c r="K2405" s="16">
        <v>0.14000000000000001</v>
      </c>
      <c r="L2405" s="16">
        <f t="shared" si="351"/>
        <v>21.529294935451837</v>
      </c>
      <c r="M2405" s="16">
        <f t="shared" si="352"/>
        <v>0.54688288288288289</v>
      </c>
      <c r="N2405" s="44">
        <f t="shared" si="353"/>
        <v>29.820000000000004</v>
      </c>
      <c r="O2405" s="44">
        <f t="shared" si="354"/>
        <v>2197.8200000000002</v>
      </c>
      <c r="P2405" s="45">
        <f t="shared" si="356"/>
        <v>21.825422045680238</v>
      </c>
      <c r="Q2405" s="45">
        <f t="shared" si="355"/>
        <v>0.55440504504504506</v>
      </c>
      <c r="S2405" s="51">
        <f t="shared" si="357"/>
        <v>2.0021534520207274</v>
      </c>
      <c r="T2405" s="16">
        <f t="shared" si="358"/>
        <v>21.853624627606752</v>
      </c>
    </row>
    <row r="2406" spans="1:20" x14ac:dyDescent="0.25">
      <c r="A2406" s="72">
        <f t="shared" si="348"/>
        <v>42262</v>
      </c>
      <c r="B2406" s="73" t="s">
        <v>67</v>
      </c>
      <c r="C2406" s="73" t="s">
        <v>248</v>
      </c>
      <c r="D2406" s="73" t="s">
        <v>249</v>
      </c>
      <c r="E2406" s="73" t="s">
        <v>271</v>
      </c>
      <c r="F2406" s="73" t="s">
        <v>272</v>
      </c>
      <c r="G2406" s="73" t="s">
        <v>34</v>
      </c>
      <c r="H2406" t="s">
        <v>38</v>
      </c>
      <c r="I2406">
        <v>650</v>
      </c>
      <c r="J2406" s="43">
        <v>4761</v>
      </c>
      <c r="K2406" s="16">
        <v>0</v>
      </c>
      <c r="L2406" s="16">
        <f t="shared" si="351"/>
        <v>47.279046673286992</v>
      </c>
      <c r="M2406" s="16">
        <f t="shared" si="352"/>
        <v>1.200972972972973</v>
      </c>
      <c r="N2406" s="44">
        <f t="shared" si="353"/>
        <v>0</v>
      </c>
      <c r="O2406" s="44">
        <f t="shared" si="354"/>
        <v>4761</v>
      </c>
      <c r="P2406" s="45">
        <f t="shared" si="356"/>
        <v>47.279046673286992</v>
      </c>
      <c r="Q2406" s="45">
        <f t="shared" si="355"/>
        <v>1.200972972972973</v>
      </c>
      <c r="S2406" s="51">
        <f t="shared" si="357"/>
        <v>8.8726274868511368</v>
      </c>
      <c r="T2406" s="16">
        <f t="shared" si="358"/>
        <v>47.279046673286992</v>
      </c>
    </row>
    <row r="2407" spans="1:20" x14ac:dyDescent="0.25">
      <c r="A2407" s="72">
        <f t="shared" si="348"/>
        <v>42262</v>
      </c>
      <c r="B2407" s="73" t="s">
        <v>67</v>
      </c>
      <c r="C2407" s="73" t="s">
        <v>248</v>
      </c>
      <c r="D2407" s="73" t="s">
        <v>249</v>
      </c>
      <c r="E2407" s="73" t="s">
        <v>273</v>
      </c>
      <c r="F2407" s="73" t="s">
        <v>274</v>
      </c>
      <c r="G2407" s="73" t="s">
        <v>34</v>
      </c>
      <c r="H2407" t="s">
        <v>38</v>
      </c>
      <c r="I2407">
        <v>417</v>
      </c>
      <c r="J2407" s="43">
        <v>4104</v>
      </c>
      <c r="K2407" s="16">
        <v>0</v>
      </c>
      <c r="L2407" s="16">
        <f t="shared" si="351"/>
        <v>40.754716981132077</v>
      </c>
      <c r="M2407" s="16">
        <f t="shared" si="352"/>
        <v>1.0352432432432432</v>
      </c>
      <c r="N2407" s="44">
        <f t="shared" si="353"/>
        <v>0</v>
      </c>
      <c r="O2407" s="44">
        <f t="shared" si="354"/>
        <v>4104</v>
      </c>
      <c r="P2407" s="45">
        <f t="shared" si="356"/>
        <v>40.754716981132077</v>
      </c>
      <c r="Q2407" s="45">
        <f t="shared" si="355"/>
        <v>1.0352432432432432</v>
      </c>
      <c r="S2407" s="51">
        <f t="shared" si="357"/>
        <v>11.851213901819492</v>
      </c>
      <c r="T2407" s="16">
        <f t="shared" si="358"/>
        <v>40.754716981132077</v>
      </c>
    </row>
    <row r="2408" spans="1:20" x14ac:dyDescent="0.25">
      <c r="A2408" s="72">
        <f t="shared" si="348"/>
        <v>42262</v>
      </c>
      <c r="B2408" s="73" t="s">
        <v>67</v>
      </c>
      <c r="C2408" s="73" t="s">
        <v>246</v>
      </c>
      <c r="D2408" s="73" t="s">
        <v>247</v>
      </c>
      <c r="E2408" s="73" t="s">
        <v>275</v>
      </c>
      <c r="F2408" s="73" t="s">
        <v>276</v>
      </c>
      <c r="G2408" s="73" t="s">
        <v>34</v>
      </c>
      <c r="H2408" t="s">
        <v>36</v>
      </c>
      <c r="I2408">
        <v>626</v>
      </c>
      <c r="J2408" s="43">
        <v>3308</v>
      </c>
      <c r="K2408" s="16">
        <v>0.14000000000000001</v>
      </c>
      <c r="L2408" s="16">
        <f t="shared" si="351"/>
        <v>32.850049652432965</v>
      </c>
      <c r="M2408" s="16">
        <f t="shared" si="352"/>
        <v>0.83445045045045041</v>
      </c>
      <c r="N2408" s="44">
        <f t="shared" si="353"/>
        <v>87.640000000000015</v>
      </c>
      <c r="O2408" s="44">
        <f t="shared" si="354"/>
        <v>3395.64</v>
      </c>
      <c r="P2408" s="45">
        <f t="shared" si="356"/>
        <v>33.720357497517377</v>
      </c>
      <c r="Q2408" s="45">
        <f t="shared" si="355"/>
        <v>0.85655783783783779</v>
      </c>
      <c r="S2408" s="51">
        <f t="shared" si="357"/>
        <v>-1.3858556758514995</v>
      </c>
      <c r="T2408" s="16">
        <f t="shared" si="358"/>
        <v>33.803243958953992</v>
      </c>
    </row>
    <row r="2409" spans="1:20" x14ac:dyDescent="0.25">
      <c r="A2409" s="72">
        <f t="shared" ref="A2409:A2472" si="359">IF(B2409&lt;&gt;"", DATE(2010, ROUNDUP((ROW(A2409)-1)*(1/38), 0)+5, 15), "")</f>
        <v>42262</v>
      </c>
      <c r="B2409" s="73" t="s">
        <v>67</v>
      </c>
      <c r="C2409" s="73" t="s">
        <v>246</v>
      </c>
      <c r="D2409" s="73" t="s">
        <v>247</v>
      </c>
      <c r="E2409" s="73" t="s">
        <v>263</v>
      </c>
      <c r="F2409" s="73" t="s">
        <v>264</v>
      </c>
      <c r="G2409" s="73" t="s">
        <v>34</v>
      </c>
      <c r="H2409" t="s">
        <v>36</v>
      </c>
      <c r="I2409">
        <v>1823</v>
      </c>
      <c r="J2409" s="43">
        <v>4852</v>
      </c>
      <c r="K2409" s="16">
        <v>0.14000000000000001</v>
      </c>
      <c r="L2409" s="16">
        <f t="shared" si="351"/>
        <v>48.182720953326715</v>
      </c>
      <c r="M2409" s="16">
        <f t="shared" si="352"/>
        <v>1.223927927927928</v>
      </c>
      <c r="N2409" s="44">
        <f t="shared" si="353"/>
        <v>255.22000000000003</v>
      </c>
      <c r="O2409" s="44">
        <f t="shared" si="354"/>
        <v>5107.22</v>
      </c>
      <c r="P2409" s="45">
        <f t="shared" si="356"/>
        <v>50.71717974180735</v>
      </c>
      <c r="Q2409" s="45">
        <f t="shared" si="355"/>
        <v>1.2883077477477478</v>
      </c>
      <c r="S2409" s="51">
        <f t="shared" si="357"/>
        <v>-13.013516643730149</v>
      </c>
      <c r="T2409" s="16">
        <f t="shared" si="358"/>
        <v>50.958556769281699</v>
      </c>
    </row>
    <row r="2410" spans="1:20" x14ac:dyDescent="0.25">
      <c r="A2410" s="72">
        <f t="shared" si="359"/>
        <v>42262</v>
      </c>
      <c r="B2410" s="73" t="s">
        <v>18</v>
      </c>
      <c r="C2410" s="73" t="s">
        <v>250</v>
      </c>
      <c r="D2410" s="73" t="s">
        <v>251</v>
      </c>
      <c r="E2410" s="73" t="s">
        <v>265</v>
      </c>
      <c r="F2410" s="73" t="s">
        <v>266</v>
      </c>
      <c r="G2410" s="73" t="s">
        <v>34</v>
      </c>
      <c r="H2410" t="s">
        <v>39</v>
      </c>
      <c r="I2410">
        <v>1295</v>
      </c>
      <c r="J2410" s="43">
        <v>3844</v>
      </c>
      <c r="K2410" s="16">
        <v>9.7799999999999998E-2</v>
      </c>
      <c r="L2410" s="16">
        <f t="shared" si="351"/>
        <v>38.17279046673287</v>
      </c>
      <c r="M2410" s="16">
        <f t="shared" si="352"/>
        <v>1.038918918918919</v>
      </c>
      <c r="N2410" s="44">
        <f t="shared" si="353"/>
        <v>126.651</v>
      </c>
      <c r="O2410" s="44">
        <f t="shared" si="354"/>
        <v>3970.6509999999998</v>
      </c>
      <c r="P2410" s="45">
        <f t="shared" si="356"/>
        <v>39.430496524329691</v>
      </c>
      <c r="Q2410" s="45">
        <f t="shared" si="355"/>
        <v>1.0731489189189189</v>
      </c>
      <c r="S2410" s="51">
        <f t="shared" si="357"/>
        <v>0.4283312205530132</v>
      </c>
      <c r="T2410" s="16">
        <f t="shared" si="358"/>
        <v>39.015230056272763</v>
      </c>
    </row>
    <row r="2411" spans="1:20" x14ac:dyDescent="0.25">
      <c r="A2411" s="72">
        <f t="shared" si="359"/>
        <v>42262</v>
      </c>
      <c r="B2411" s="73" t="s">
        <v>18</v>
      </c>
      <c r="C2411" s="73" t="s">
        <v>244</v>
      </c>
      <c r="D2411" s="73" t="s">
        <v>245</v>
      </c>
      <c r="E2411" s="73" t="s">
        <v>277</v>
      </c>
      <c r="F2411" s="73" t="s">
        <v>278</v>
      </c>
      <c r="G2411" s="73" t="s">
        <v>34</v>
      </c>
      <c r="H2411" t="s">
        <v>38</v>
      </c>
      <c r="I2411">
        <v>615</v>
      </c>
      <c r="J2411" s="43">
        <v>4676</v>
      </c>
      <c r="K2411" s="16">
        <v>0</v>
      </c>
      <c r="L2411" s="16">
        <f t="shared" si="351"/>
        <v>46.434955312810324</v>
      </c>
      <c r="M2411" s="16">
        <f t="shared" si="352"/>
        <v>1.2637837837837838</v>
      </c>
      <c r="N2411" s="44">
        <f t="shared" si="353"/>
        <v>0</v>
      </c>
      <c r="O2411" s="44">
        <f t="shared" si="354"/>
        <v>4676</v>
      </c>
      <c r="P2411" s="45">
        <f t="shared" si="356"/>
        <v>46.434955312810324</v>
      </c>
      <c r="Q2411" s="45">
        <f t="shared" si="355"/>
        <v>1.2637837837837838</v>
      </c>
      <c r="S2411" s="51">
        <f t="shared" si="357"/>
        <v>17.422530259655478</v>
      </c>
      <c r="T2411" s="16">
        <f t="shared" si="358"/>
        <v>46.434955312810324</v>
      </c>
    </row>
    <row r="2412" spans="1:20" x14ac:dyDescent="0.25">
      <c r="A2412" s="72">
        <f t="shared" si="359"/>
        <v>42262</v>
      </c>
      <c r="B2412" s="73" t="s">
        <v>18</v>
      </c>
      <c r="C2412" s="73" t="s">
        <v>248</v>
      </c>
      <c r="D2412" s="73" t="s">
        <v>249</v>
      </c>
      <c r="E2412" s="73" t="s">
        <v>268</v>
      </c>
      <c r="F2412" s="73" t="s">
        <v>269</v>
      </c>
      <c r="G2412" s="73" t="s">
        <v>34</v>
      </c>
      <c r="H2412" t="s">
        <v>38</v>
      </c>
      <c r="I2412">
        <v>872</v>
      </c>
      <c r="J2412" s="43">
        <v>5625</v>
      </c>
      <c r="K2412" s="16">
        <v>0</v>
      </c>
      <c r="L2412" s="16">
        <f t="shared" si="351"/>
        <v>55.858987090367428</v>
      </c>
      <c r="M2412" s="16">
        <f t="shared" si="352"/>
        <v>1.5202702702702702</v>
      </c>
      <c r="N2412" s="44">
        <f t="shared" si="353"/>
        <v>0</v>
      </c>
      <c r="O2412" s="44">
        <f t="shared" si="354"/>
        <v>5625</v>
      </c>
      <c r="P2412" s="45">
        <f t="shared" si="356"/>
        <v>55.858987090367428</v>
      </c>
      <c r="Q2412" s="45">
        <f t="shared" si="355"/>
        <v>1.5202702702702702</v>
      </c>
      <c r="S2412" s="51">
        <f t="shared" si="357"/>
        <v>8.7048947156859633</v>
      </c>
      <c r="T2412" s="16">
        <f t="shared" si="358"/>
        <v>55.858987090367428</v>
      </c>
    </row>
    <row r="2413" spans="1:20" x14ac:dyDescent="0.25">
      <c r="A2413" s="72">
        <f t="shared" si="359"/>
        <v>42262</v>
      </c>
      <c r="B2413" s="73" t="s">
        <v>18</v>
      </c>
      <c r="C2413" s="73" t="s">
        <v>248</v>
      </c>
      <c r="D2413" s="73" t="s">
        <v>249</v>
      </c>
      <c r="E2413" s="73" t="s">
        <v>277</v>
      </c>
      <c r="F2413" s="73" t="s">
        <v>278</v>
      </c>
      <c r="G2413" s="73" t="s">
        <v>34</v>
      </c>
      <c r="H2413" t="s">
        <v>38</v>
      </c>
      <c r="I2413">
        <v>417</v>
      </c>
      <c r="J2413" s="43">
        <v>4368</v>
      </c>
      <c r="K2413" s="16">
        <v>0</v>
      </c>
      <c r="L2413" s="16">
        <f t="shared" si="351"/>
        <v>43.37636544190665</v>
      </c>
      <c r="M2413" s="16">
        <f t="shared" si="352"/>
        <v>1.1805405405405405</v>
      </c>
      <c r="N2413" s="44">
        <f t="shared" si="353"/>
        <v>0</v>
      </c>
      <c r="O2413" s="44">
        <f t="shared" si="354"/>
        <v>4368</v>
      </c>
      <c r="P2413" s="45">
        <f t="shared" si="356"/>
        <v>43.37636544190665</v>
      </c>
      <c r="Q2413" s="45">
        <f t="shared" si="355"/>
        <v>1.1805405405405405</v>
      </c>
      <c r="S2413" s="51">
        <f t="shared" si="357"/>
        <v>22.03980822315852</v>
      </c>
      <c r="T2413" s="16">
        <f t="shared" si="358"/>
        <v>43.37636544190665</v>
      </c>
    </row>
    <row r="2414" spans="1:20" x14ac:dyDescent="0.25">
      <c r="A2414" s="72">
        <f t="shared" si="359"/>
        <v>42262</v>
      </c>
      <c r="B2414" s="73" t="s">
        <v>18</v>
      </c>
      <c r="C2414" s="73" t="s">
        <v>242</v>
      </c>
      <c r="D2414" s="73" t="s">
        <v>243</v>
      </c>
      <c r="E2414" s="73" t="s">
        <v>265</v>
      </c>
      <c r="F2414" s="73" t="s">
        <v>266</v>
      </c>
      <c r="G2414" s="73" t="s">
        <v>34</v>
      </c>
      <c r="H2414" t="s">
        <v>36</v>
      </c>
      <c r="I2414">
        <v>1006</v>
      </c>
      <c r="J2414" s="43">
        <v>3974</v>
      </c>
      <c r="K2414" s="16">
        <v>0.14000000000000001</v>
      </c>
      <c r="L2414" s="16">
        <f t="shared" si="351"/>
        <v>39.46375372393247</v>
      </c>
      <c r="M2414" s="16">
        <f t="shared" si="352"/>
        <v>1.074054054054054</v>
      </c>
      <c r="N2414" s="44">
        <f t="shared" si="353"/>
        <v>140.84</v>
      </c>
      <c r="O2414" s="44">
        <f t="shared" si="354"/>
        <v>4114.84</v>
      </c>
      <c r="P2414" s="45">
        <f t="shared" si="356"/>
        <v>40.862363455809337</v>
      </c>
      <c r="Q2414" s="45">
        <f t="shared" si="355"/>
        <v>1.1121189189189189</v>
      </c>
      <c r="S2414" s="51">
        <f t="shared" si="357"/>
        <v>0.11386418046985813</v>
      </c>
      <c r="T2414" s="16">
        <f t="shared" si="358"/>
        <v>40.995564382654749</v>
      </c>
    </row>
    <row r="2415" spans="1:20" x14ac:dyDescent="0.25">
      <c r="A2415" s="72">
        <f t="shared" si="359"/>
        <v>42262</v>
      </c>
      <c r="B2415" s="73" t="s">
        <v>0</v>
      </c>
      <c r="C2415" s="73" t="s">
        <v>252</v>
      </c>
      <c r="D2415" s="73" t="s">
        <v>117</v>
      </c>
      <c r="E2415" s="73" t="s">
        <v>279</v>
      </c>
      <c r="F2415" s="73" t="s">
        <v>280</v>
      </c>
      <c r="G2415" s="73" t="s">
        <v>35</v>
      </c>
      <c r="H2415" t="s">
        <v>37</v>
      </c>
      <c r="I2415">
        <v>880</v>
      </c>
      <c r="J2415" s="43">
        <v>3953</v>
      </c>
      <c r="K2415" s="16">
        <v>0</v>
      </c>
      <c r="L2415" s="16">
        <f t="shared" si="351"/>
        <v>39.255213505461768</v>
      </c>
      <c r="M2415" s="16">
        <f t="shared" si="352"/>
        <v>1.0683783783783785</v>
      </c>
      <c r="N2415" s="44">
        <f t="shared" si="353"/>
        <v>0</v>
      </c>
      <c r="O2415" s="44">
        <f t="shared" si="354"/>
        <v>3953</v>
      </c>
      <c r="P2415" s="45">
        <f t="shared" si="356"/>
        <v>39.255213505461768</v>
      </c>
      <c r="Q2415" s="45">
        <f t="shared" si="355"/>
        <v>1.0683783783783785</v>
      </c>
      <c r="S2415" s="51">
        <f t="shared" si="357"/>
        <v>-0.82789764174611147</v>
      </c>
      <c r="T2415" s="16">
        <f t="shared" si="358"/>
        <v>39.255213505461768</v>
      </c>
    </row>
    <row r="2416" spans="1:20" x14ac:dyDescent="0.25">
      <c r="A2416" s="72">
        <f t="shared" si="359"/>
        <v>42262</v>
      </c>
      <c r="B2416" s="73" t="s">
        <v>0</v>
      </c>
      <c r="C2416" s="73" t="s">
        <v>359</v>
      </c>
      <c r="D2416" s="73" t="s">
        <v>235</v>
      </c>
      <c r="E2416" s="73" t="s">
        <v>267</v>
      </c>
      <c r="F2416" s="73" t="s">
        <v>241</v>
      </c>
      <c r="G2416" s="73" t="s">
        <v>35</v>
      </c>
      <c r="H2416" t="s">
        <v>37</v>
      </c>
      <c r="I2416">
        <v>685</v>
      </c>
      <c r="J2416" s="43">
        <v>3919</v>
      </c>
      <c r="K2416" s="16">
        <v>0</v>
      </c>
      <c r="L2416" s="16">
        <f t="shared" si="351"/>
        <v>38.917576961271102</v>
      </c>
      <c r="M2416" s="16">
        <f t="shared" si="352"/>
        <v>1.0591891891891891</v>
      </c>
      <c r="N2416" s="44">
        <f t="shared" si="353"/>
        <v>0</v>
      </c>
      <c r="O2416" s="44">
        <f t="shared" si="354"/>
        <v>3919</v>
      </c>
      <c r="P2416" s="45">
        <f t="shared" si="356"/>
        <v>38.917576961271102</v>
      </c>
      <c r="Q2416" s="45">
        <f t="shared" si="355"/>
        <v>1.0591891891891891</v>
      </c>
      <c r="S2416" s="51">
        <f t="shared" si="357"/>
        <v>5.6120730310584177</v>
      </c>
      <c r="T2416" s="16">
        <f t="shared" si="358"/>
        <v>38.917576961271102</v>
      </c>
    </row>
    <row r="2417" spans="1:20" x14ac:dyDescent="0.25">
      <c r="A2417" s="72">
        <f t="shared" si="359"/>
        <v>42262</v>
      </c>
      <c r="B2417" s="73" t="s">
        <v>0</v>
      </c>
      <c r="C2417" s="73" t="s">
        <v>253</v>
      </c>
      <c r="D2417" s="73" t="s">
        <v>243</v>
      </c>
      <c r="E2417" s="73" t="s">
        <v>281</v>
      </c>
      <c r="F2417" s="73" t="s">
        <v>282</v>
      </c>
      <c r="G2417" s="73" t="s">
        <v>35</v>
      </c>
      <c r="H2417" t="s">
        <v>38</v>
      </c>
      <c r="I2417">
        <v>812</v>
      </c>
      <c r="J2417" s="43">
        <v>4723</v>
      </c>
      <c r="K2417" s="16">
        <v>0</v>
      </c>
      <c r="L2417" s="16">
        <f t="shared" si="351"/>
        <v>46.901688182720953</v>
      </c>
      <c r="M2417" s="16">
        <f t="shared" si="352"/>
        <v>1.2764864864864864</v>
      </c>
      <c r="N2417" s="44">
        <f t="shared" si="353"/>
        <v>0</v>
      </c>
      <c r="O2417" s="44">
        <f t="shared" si="354"/>
        <v>4723</v>
      </c>
      <c r="P2417" s="45">
        <f t="shared" si="356"/>
        <v>46.901688182720953</v>
      </c>
      <c r="Q2417" s="45">
        <f t="shared" si="355"/>
        <v>1.2764864864864864</v>
      </c>
      <c r="S2417" s="51">
        <f t="shared" si="357"/>
        <v>8.8309030914151876</v>
      </c>
      <c r="T2417" s="16">
        <f t="shared" si="358"/>
        <v>46.901688182720953</v>
      </c>
    </row>
    <row r="2418" spans="1:20" x14ac:dyDescent="0.25">
      <c r="A2418" s="72">
        <f t="shared" si="359"/>
        <v>42262</v>
      </c>
      <c r="B2418" s="73" t="s">
        <v>0</v>
      </c>
      <c r="C2418" s="73" t="s">
        <v>236</v>
      </c>
      <c r="D2418" s="73" t="s">
        <v>237</v>
      </c>
      <c r="E2418" s="73" t="s">
        <v>279</v>
      </c>
      <c r="F2418" s="73" t="s">
        <v>280</v>
      </c>
      <c r="G2418" s="73" t="s">
        <v>35</v>
      </c>
      <c r="H2418" t="s">
        <v>37</v>
      </c>
      <c r="I2418">
        <v>1520</v>
      </c>
      <c r="J2418" s="43">
        <v>5611</v>
      </c>
      <c r="K2418" s="16">
        <v>0</v>
      </c>
      <c r="L2418" s="16">
        <f t="shared" si="351"/>
        <v>55.71996027805362</v>
      </c>
      <c r="M2418" s="16">
        <f t="shared" si="352"/>
        <v>1.5164864864864864</v>
      </c>
      <c r="N2418" s="44">
        <f t="shared" si="353"/>
        <v>0</v>
      </c>
      <c r="O2418" s="44">
        <f t="shared" si="354"/>
        <v>5611</v>
      </c>
      <c r="P2418" s="45">
        <f t="shared" si="356"/>
        <v>55.71996027805362</v>
      </c>
      <c r="Q2418" s="45">
        <f t="shared" si="355"/>
        <v>1.5164864864864864</v>
      </c>
      <c r="S2418" s="51">
        <f t="shared" si="357"/>
        <v>-1.4057283429977141</v>
      </c>
      <c r="T2418" s="16">
        <f t="shared" si="358"/>
        <v>55.719960278053613</v>
      </c>
    </row>
    <row r="2419" spans="1:20" x14ac:dyDescent="0.25">
      <c r="A2419" s="72">
        <f t="shared" si="359"/>
        <v>42262</v>
      </c>
      <c r="B2419" s="73" t="s">
        <v>0</v>
      </c>
      <c r="C2419" s="73" t="s">
        <v>236</v>
      </c>
      <c r="D2419" s="73" t="s">
        <v>237</v>
      </c>
      <c r="E2419" s="73" t="s">
        <v>267</v>
      </c>
      <c r="F2419" s="73" t="s">
        <v>241</v>
      </c>
      <c r="G2419" s="73" t="s">
        <v>35</v>
      </c>
      <c r="H2419" t="s">
        <v>37</v>
      </c>
      <c r="I2419">
        <v>1583</v>
      </c>
      <c r="J2419" s="43">
        <v>6532</v>
      </c>
      <c r="K2419" s="16">
        <v>0</v>
      </c>
      <c r="L2419" s="16">
        <f t="shared" si="351"/>
        <v>64.865938430983121</v>
      </c>
      <c r="M2419" s="16">
        <f t="shared" si="352"/>
        <v>1.7654054054054054</v>
      </c>
      <c r="N2419" s="44">
        <f t="shared" si="353"/>
        <v>0</v>
      </c>
      <c r="O2419" s="44">
        <f t="shared" si="354"/>
        <v>6532</v>
      </c>
      <c r="P2419" s="45">
        <f t="shared" si="356"/>
        <v>64.865938430983121</v>
      </c>
      <c r="Q2419" s="45">
        <f t="shared" si="355"/>
        <v>1.7654054054054054</v>
      </c>
      <c r="S2419" s="51">
        <f t="shared" si="357"/>
        <v>-1.5976077311861236</v>
      </c>
      <c r="T2419" s="16">
        <f t="shared" si="358"/>
        <v>64.865938430983121</v>
      </c>
    </row>
    <row r="2420" spans="1:20" x14ac:dyDescent="0.25">
      <c r="A2420" s="72">
        <f t="shared" si="359"/>
        <v>42262</v>
      </c>
      <c r="B2420" s="73" t="s">
        <v>0</v>
      </c>
      <c r="C2420" s="73" t="s">
        <v>358</v>
      </c>
      <c r="D2420" s="73" t="s">
        <v>235</v>
      </c>
      <c r="E2420" s="73" t="s">
        <v>279</v>
      </c>
      <c r="F2420" s="73" t="s">
        <v>280</v>
      </c>
      <c r="G2420" s="73" t="s">
        <v>35</v>
      </c>
      <c r="H2420" t="s">
        <v>36</v>
      </c>
      <c r="I2420">
        <v>1599</v>
      </c>
      <c r="J2420" s="43">
        <v>5478</v>
      </c>
      <c r="K2420" s="16">
        <v>0.14000000000000001</v>
      </c>
      <c r="L2420" s="16">
        <f t="shared" si="351"/>
        <v>54.399205561072492</v>
      </c>
      <c r="M2420" s="16">
        <f t="shared" si="352"/>
        <v>1.4805405405405405</v>
      </c>
      <c r="N2420" s="44">
        <f t="shared" si="353"/>
        <v>223.86</v>
      </c>
      <c r="O2420" s="44">
        <f t="shared" si="354"/>
        <v>5701.86</v>
      </c>
      <c r="P2420" s="45">
        <f t="shared" si="356"/>
        <v>56.622244289970205</v>
      </c>
      <c r="Q2420" s="45">
        <f t="shared" si="355"/>
        <v>1.541043243243243</v>
      </c>
      <c r="S2420" s="51">
        <f t="shared" si="357"/>
        <v>-2.2924649224421056</v>
      </c>
      <c r="T2420" s="16">
        <f t="shared" si="358"/>
        <v>56.833962264150948</v>
      </c>
    </row>
    <row r="2421" spans="1:20" x14ac:dyDescent="0.25">
      <c r="A2421" s="72">
        <f t="shared" si="359"/>
        <v>42262</v>
      </c>
      <c r="B2421" s="73" t="s">
        <v>67</v>
      </c>
      <c r="C2421" s="73" t="s">
        <v>250</v>
      </c>
      <c r="D2421" s="73" t="s">
        <v>251</v>
      </c>
      <c r="E2421" s="73" t="s">
        <v>279</v>
      </c>
      <c r="F2421" s="73" t="s">
        <v>280</v>
      </c>
      <c r="G2421" s="73" t="s">
        <v>35</v>
      </c>
      <c r="H2421" t="s">
        <v>37</v>
      </c>
      <c r="I2421">
        <v>1851</v>
      </c>
      <c r="J2421" s="43">
        <v>5180</v>
      </c>
      <c r="K2421" s="16">
        <v>0</v>
      </c>
      <c r="L2421" s="16">
        <f t="shared" si="351"/>
        <v>51.439920556107246</v>
      </c>
      <c r="M2421" s="16">
        <f t="shared" si="352"/>
        <v>1.3066666666666666</v>
      </c>
      <c r="N2421" s="44">
        <f t="shared" si="353"/>
        <v>0</v>
      </c>
      <c r="O2421" s="44">
        <f t="shared" si="354"/>
        <v>5180</v>
      </c>
      <c r="P2421" s="45">
        <f t="shared" si="356"/>
        <v>51.439920556107246</v>
      </c>
      <c r="Q2421" s="45">
        <f t="shared" si="355"/>
        <v>1.3066666666666666</v>
      </c>
      <c r="S2421" s="51">
        <f t="shared" si="357"/>
        <v>-8.2836831714723331</v>
      </c>
      <c r="T2421" s="16">
        <f t="shared" si="358"/>
        <v>51.439920556107246</v>
      </c>
    </row>
    <row r="2422" spans="1:20" x14ac:dyDescent="0.25">
      <c r="A2422" s="72">
        <f t="shared" si="359"/>
        <v>42262</v>
      </c>
      <c r="B2422" s="73" t="s">
        <v>67</v>
      </c>
      <c r="C2422" s="73" t="s">
        <v>238</v>
      </c>
      <c r="D2422" s="73" t="s">
        <v>239</v>
      </c>
      <c r="E2422" s="73" t="s">
        <v>283</v>
      </c>
      <c r="F2422" s="73" t="s">
        <v>284</v>
      </c>
      <c r="G2422" s="73" t="s">
        <v>35</v>
      </c>
      <c r="H2422" t="s">
        <v>37</v>
      </c>
      <c r="I2422">
        <v>1695</v>
      </c>
      <c r="J2422" s="43">
        <v>5130</v>
      </c>
      <c r="K2422" s="16">
        <v>0</v>
      </c>
      <c r="L2422" s="16">
        <f t="shared" si="351"/>
        <v>50.943396226415096</v>
      </c>
      <c r="M2422" s="16">
        <f t="shared" si="352"/>
        <v>1.2940540540540542</v>
      </c>
      <c r="N2422" s="44">
        <f t="shared" si="353"/>
        <v>0</v>
      </c>
      <c r="O2422" s="44">
        <f t="shared" si="354"/>
        <v>5130</v>
      </c>
      <c r="P2422" s="45">
        <f t="shared" si="356"/>
        <v>50.943396226415096</v>
      </c>
      <c r="Q2422" s="45">
        <f t="shared" si="355"/>
        <v>1.2940540540540542</v>
      </c>
      <c r="S2422" s="51">
        <f t="shared" si="357"/>
        <v>-7.6216629901409094</v>
      </c>
      <c r="T2422" s="16">
        <f t="shared" si="358"/>
        <v>50.943396226415096</v>
      </c>
    </row>
    <row r="2423" spans="1:20" x14ac:dyDescent="0.25">
      <c r="A2423" s="72">
        <f t="shared" si="359"/>
        <v>42262</v>
      </c>
      <c r="B2423" s="73" t="s">
        <v>67</v>
      </c>
      <c r="C2423" s="73" t="s">
        <v>242</v>
      </c>
      <c r="D2423" s="73" t="s">
        <v>243</v>
      </c>
      <c r="E2423" s="73" t="s">
        <v>265</v>
      </c>
      <c r="F2423" s="73" t="s">
        <v>266</v>
      </c>
      <c r="G2423" s="73" t="s">
        <v>35</v>
      </c>
      <c r="H2423" t="s">
        <v>36</v>
      </c>
      <c r="I2423">
        <v>1006</v>
      </c>
      <c r="J2423" s="43">
        <v>3147</v>
      </c>
      <c r="K2423" s="16">
        <v>0.14000000000000001</v>
      </c>
      <c r="L2423" s="16">
        <f t="shared" si="351"/>
        <v>31.251241310824231</v>
      </c>
      <c r="M2423" s="16">
        <f t="shared" si="352"/>
        <v>0.7938378378378379</v>
      </c>
      <c r="N2423" s="44">
        <f t="shared" si="353"/>
        <v>140.84</v>
      </c>
      <c r="O2423" s="44">
        <f t="shared" si="354"/>
        <v>3287.84</v>
      </c>
      <c r="P2423" s="45">
        <f t="shared" si="356"/>
        <v>32.649851042701094</v>
      </c>
      <c r="Q2423" s="45">
        <f t="shared" si="355"/>
        <v>0.82936504504504505</v>
      </c>
      <c r="S2423" s="51">
        <f t="shared" si="357"/>
        <v>-2.529378979947583</v>
      </c>
      <c r="T2423" s="16">
        <f t="shared" si="358"/>
        <v>32.783051969546506</v>
      </c>
    </row>
    <row r="2424" spans="1:20" x14ac:dyDescent="0.25">
      <c r="A2424" s="72">
        <f t="shared" si="359"/>
        <v>42262</v>
      </c>
      <c r="B2424" s="73" t="s">
        <v>67</v>
      </c>
      <c r="C2424" s="73" t="s">
        <v>254</v>
      </c>
      <c r="D2424" s="73" t="s">
        <v>255</v>
      </c>
      <c r="E2424" s="73" t="s">
        <v>267</v>
      </c>
      <c r="F2424" s="73" t="s">
        <v>241</v>
      </c>
      <c r="G2424" s="73" t="s">
        <v>35</v>
      </c>
      <c r="H2424" t="s">
        <v>37</v>
      </c>
      <c r="I2424">
        <v>988</v>
      </c>
      <c r="J2424" s="43">
        <v>3610</v>
      </c>
      <c r="K2424" s="16">
        <v>0</v>
      </c>
      <c r="L2424" s="16">
        <f t="shared" si="351"/>
        <v>35.849056603773583</v>
      </c>
      <c r="M2424" s="16">
        <f t="shared" si="352"/>
        <v>0.91063063063063066</v>
      </c>
      <c r="N2424" s="44">
        <f t="shared" si="353"/>
        <v>0</v>
      </c>
      <c r="O2424" s="44">
        <f t="shared" si="354"/>
        <v>3610</v>
      </c>
      <c r="P2424" s="45">
        <f t="shared" si="356"/>
        <v>35.849056603773583</v>
      </c>
      <c r="Q2424" s="45">
        <f t="shared" si="355"/>
        <v>0.91063063063063066</v>
      </c>
      <c r="S2424" s="51">
        <f t="shared" si="357"/>
        <v>-6.3748119715752889</v>
      </c>
      <c r="T2424" s="16">
        <f t="shared" si="358"/>
        <v>35.849056603773583</v>
      </c>
    </row>
    <row r="2425" spans="1:20" x14ac:dyDescent="0.25">
      <c r="A2425" s="72">
        <f t="shared" si="359"/>
        <v>42262</v>
      </c>
      <c r="B2425" s="73" t="s">
        <v>67</v>
      </c>
      <c r="C2425" s="73" t="s">
        <v>246</v>
      </c>
      <c r="D2425" s="73" t="s">
        <v>247</v>
      </c>
      <c r="E2425" s="73" t="s">
        <v>240</v>
      </c>
      <c r="F2425" s="73" t="s">
        <v>241</v>
      </c>
      <c r="G2425" s="73" t="s">
        <v>35</v>
      </c>
      <c r="H2425" t="s">
        <v>36</v>
      </c>
      <c r="I2425">
        <v>787</v>
      </c>
      <c r="J2425" s="43">
        <v>3645</v>
      </c>
      <c r="K2425" s="16">
        <v>0.14000000000000001</v>
      </c>
      <c r="L2425" s="16">
        <f t="shared" si="351"/>
        <v>36.196623634558094</v>
      </c>
      <c r="M2425" s="16">
        <f t="shared" si="352"/>
        <v>0.9194594594594595</v>
      </c>
      <c r="N2425" s="44">
        <f t="shared" si="353"/>
        <v>110.18</v>
      </c>
      <c r="O2425" s="44">
        <f t="shared" si="354"/>
        <v>3755.18</v>
      </c>
      <c r="P2425" s="45">
        <f t="shared" si="356"/>
        <v>37.290764647467725</v>
      </c>
      <c r="Q2425" s="45">
        <f t="shared" si="355"/>
        <v>0.94725261261261262</v>
      </c>
      <c r="S2425" s="51">
        <f t="shared" si="357"/>
        <v>-3.0500965579915995</v>
      </c>
      <c r="T2425" s="16">
        <f t="shared" si="358"/>
        <v>37.692883151274408</v>
      </c>
    </row>
    <row r="2426" spans="1:20" x14ac:dyDescent="0.25">
      <c r="A2426" s="72">
        <f t="shared" si="359"/>
        <v>42262</v>
      </c>
      <c r="B2426" s="73" t="s">
        <v>67</v>
      </c>
      <c r="C2426" s="73" t="s">
        <v>250</v>
      </c>
      <c r="D2426" s="73" t="s">
        <v>251</v>
      </c>
      <c r="E2426" s="73" t="s">
        <v>283</v>
      </c>
      <c r="F2426" s="73" t="s">
        <v>284</v>
      </c>
      <c r="G2426" s="73" t="s">
        <v>35</v>
      </c>
      <c r="H2426" t="s">
        <v>37</v>
      </c>
      <c r="I2426">
        <v>1836</v>
      </c>
      <c r="J2426" s="43">
        <v>5180</v>
      </c>
      <c r="K2426" s="16">
        <v>0</v>
      </c>
      <c r="L2426" s="16">
        <f t="shared" si="351"/>
        <v>51.439920556107246</v>
      </c>
      <c r="M2426" s="16">
        <f t="shared" si="352"/>
        <v>1.3066666666666666</v>
      </c>
      <c r="N2426" s="44">
        <f t="shared" si="353"/>
        <v>0</v>
      </c>
      <c r="O2426" s="44">
        <f t="shared" si="354"/>
        <v>5180</v>
      </c>
      <c r="P2426" s="45">
        <f t="shared" si="356"/>
        <v>51.439920556107246</v>
      </c>
      <c r="Q2426" s="45">
        <f t="shared" si="355"/>
        <v>1.3066666666666666</v>
      </c>
      <c r="S2426" s="51">
        <f t="shared" si="357"/>
        <v>-8.1983482791620936</v>
      </c>
      <c r="T2426" s="16">
        <f t="shared" si="358"/>
        <v>51.439920556107246</v>
      </c>
    </row>
    <row r="2427" spans="1:20" x14ac:dyDescent="0.25">
      <c r="A2427" s="72">
        <f t="shared" si="359"/>
        <v>42262</v>
      </c>
      <c r="B2427" s="73" t="s">
        <v>67</v>
      </c>
      <c r="C2427" s="73" t="s">
        <v>256</v>
      </c>
      <c r="D2427" s="73" t="s">
        <v>247</v>
      </c>
      <c r="E2427" s="73" t="s">
        <v>285</v>
      </c>
      <c r="F2427" s="73" t="s">
        <v>264</v>
      </c>
      <c r="G2427" s="73" t="s">
        <v>35</v>
      </c>
      <c r="H2427" t="s">
        <v>37</v>
      </c>
      <c r="I2427">
        <v>1899</v>
      </c>
      <c r="J2427" s="43">
        <v>4600</v>
      </c>
      <c r="K2427" s="16">
        <v>0</v>
      </c>
      <c r="L2427" s="16">
        <f t="shared" si="351"/>
        <v>45.680238331678254</v>
      </c>
      <c r="M2427" s="16">
        <f t="shared" si="352"/>
        <v>1.1603603603603603</v>
      </c>
      <c r="N2427" s="44">
        <f t="shared" si="353"/>
        <v>0</v>
      </c>
      <c r="O2427" s="44">
        <f t="shared" si="354"/>
        <v>4600</v>
      </c>
      <c r="P2427" s="45">
        <f t="shared" si="356"/>
        <v>45.680238331678254</v>
      </c>
      <c r="Q2427" s="45">
        <f t="shared" si="355"/>
        <v>1.1603603603603603</v>
      </c>
      <c r="S2427" s="51">
        <f t="shared" si="357"/>
        <v>-9.1743753270216004</v>
      </c>
      <c r="T2427" s="16">
        <f t="shared" si="358"/>
        <v>45.680238331678254</v>
      </c>
    </row>
    <row r="2428" spans="1:20" x14ac:dyDescent="0.25">
      <c r="A2428" s="72">
        <f t="shared" si="359"/>
        <v>42262</v>
      </c>
      <c r="B2428" s="73" t="s">
        <v>18</v>
      </c>
      <c r="C2428" s="73" t="s">
        <v>238</v>
      </c>
      <c r="D2428" s="73" t="s">
        <v>239</v>
      </c>
      <c r="E2428" s="73" t="s">
        <v>283</v>
      </c>
      <c r="F2428" s="73" t="s">
        <v>284</v>
      </c>
      <c r="G2428" s="73" t="s">
        <v>35</v>
      </c>
      <c r="H2428" t="s">
        <v>37</v>
      </c>
      <c r="I2428">
        <v>1695</v>
      </c>
      <c r="J2428" s="43">
        <v>5690</v>
      </c>
      <c r="K2428" s="16">
        <v>0</v>
      </c>
      <c r="L2428" s="16">
        <f t="shared" si="351"/>
        <v>56.504468718967225</v>
      </c>
      <c r="M2428" s="16">
        <f t="shared" si="352"/>
        <v>1.5378378378378379</v>
      </c>
      <c r="N2428" s="44">
        <f t="shared" si="353"/>
        <v>0</v>
      </c>
      <c r="O2428" s="44">
        <f t="shared" si="354"/>
        <v>5690</v>
      </c>
      <c r="P2428" s="45">
        <f t="shared" si="356"/>
        <v>56.504468718967225</v>
      </c>
      <c r="Q2428" s="45">
        <f t="shared" si="355"/>
        <v>1.5378378378378379</v>
      </c>
      <c r="S2428" s="51">
        <f t="shared" si="357"/>
        <v>-6.9234858708542957</v>
      </c>
      <c r="T2428" s="16">
        <f t="shared" si="358"/>
        <v>56.504468718967225</v>
      </c>
    </row>
    <row r="2429" spans="1:20" x14ac:dyDescent="0.25">
      <c r="A2429" s="72">
        <f t="shared" si="359"/>
        <v>42262</v>
      </c>
      <c r="B2429" s="73" t="s">
        <v>18</v>
      </c>
      <c r="C2429" s="73" t="s">
        <v>250</v>
      </c>
      <c r="D2429" s="73" t="s">
        <v>251</v>
      </c>
      <c r="E2429" s="73" t="s">
        <v>279</v>
      </c>
      <c r="F2429" s="73" t="s">
        <v>280</v>
      </c>
      <c r="G2429" s="73" t="s">
        <v>35</v>
      </c>
      <c r="H2429" t="s">
        <v>37</v>
      </c>
      <c r="I2429">
        <v>1851</v>
      </c>
      <c r="J2429" s="43">
        <v>5710</v>
      </c>
      <c r="K2429" s="16">
        <v>0</v>
      </c>
      <c r="L2429" s="16">
        <f t="shared" si="351"/>
        <v>56.703078450844089</v>
      </c>
      <c r="M2429" s="16">
        <f t="shared" si="352"/>
        <v>1.5432432432432432</v>
      </c>
      <c r="N2429" s="44">
        <f t="shared" si="353"/>
        <v>0</v>
      </c>
      <c r="O2429" s="44">
        <f t="shared" si="354"/>
        <v>5710</v>
      </c>
      <c r="P2429" s="45">
        <f t="shared" si="356"/>
        <v>56.703078450844089</v>
      </c>
      <c r="Q2429" s="45">
        <f t="shared" si="355"/>
        <v>1.5432432432432432</v>
      </c>
      <c r="S2429" s="51">
        <f t="shared" si="357"/>
        <v>-7.5730229772493773</v>
      </c>
      <c r="T2429" s="16">
        <f t="shared" si="358"/>
        <v>56.703078450844089</v>
      </c>
    </row>
    <row r="2430" spans="1:20" x14ac:dyDescent="0.25">
      <c r="A2430" s="72">
        <f t="shared" si="359"/>
        <v>42262</v>
      </c>
      <c r="B2430" s="73" t="s">
        <v>18</v>
      </c>
      <c r="C2430" s="73" t="s">
        <v>257</v>
      </c>
      <c r="D2430" s="73" t="s">
        <v>237</v>
      </c>
      <c r="E2430" s="73" t="s">
        <v>283</v>
      </c>
      <c r="F2430" s="73" t="s">
        <v>284</v>
      </c>
      <c r="G2430" s="73" t="s">
        <v>35</v>
      </c>
      <c r="H2430" t="s">
        <v>37</v>
      </c>
      <c r="I2430">
        <v>1507</v>
      </c>
      <c r="J2430" s="43">
        <v>5580</v>
      </c>
      <c r="K2430" s="16">
        <v>0</v>
      </c>
      <c r="L2430" s="16">
        <f t="shared" si="351"/>
        <v>55.412115193644489</v>
      </c>
      <c r="M2430" s="16">
        <f t="shared" si="352"/>
        <v>1.508108108108108</v>
      </c>
      <c r="N2430" s="44">
        <f t="shared" si="353"/>
        <v>0</v>
      </c>
      <c r="O2430" s="44">
        <f t="shared" si="354"/>
        <v>5580</v>
      </c>
      <c r="P2430" s="45">
        <f t="shared" si="356"/>
        <v>55.412115193644489</v>
      </c>
      <c r="Q2430" s="45">
        <f t="shared" si="355"/>
        <v>1.508108108108108</v>
      </c>
      <c r="S2430" s="51">
        <f t="shared" si="357"/>
        <v>-6.3357644629833176</v>
      </c>
      <c r="T2430" s="16">
        <f t="shared" si="358"/>
        <v>55.412115193644489</v>
      </c>
    </row>
    <row r="2431" spans="1:20" x14ac:dyDescent="0.25">
      <c r="A2431" s="72">
        <f t="shared" si="359"/>
        <v>42262</v>
      </c>
      <c r="B2431" s="73" t="s">
        <v>18</v>
      </c>
      <c r="C2431" s="73" t="s">
        <v>256</v>
      </c>
      <c r="D2431" s="73" t="s">
        <v>247</v>
      </c>
      <c r="E2431" s="73" t="s">
        <v>265</v>
      </c>
      <c r="F2431" s="73" t="s">
        <v>266</v>
      </c>
      <c r="G2431" s="73" t="s">
        <v>35</v>
      </c>
      <c r="H2431" t="s">
        <v>36</v>
      </c>
      <c r="I2431">
        <v>1160</v>
      </c>
      <c r="J2431" s="43">
        <v>4425</v>
      </c>
      <c r="K2431" s="16">
        <v>0.14000000000000001</v>
      </c>
      <c r="L2431" s="16">
        <f t="shared" si="351"/>
        <v>43.942403177755708</v>
      </c>
      <c r="M2431" s="16">
        <f t="shared" si="352"/>
        <v>1.1959459459459461</v>
      </c>
      <c r="N2431" s="44">
        <f t="shared" si="353"/>
        <v>162.4</v>
      </c>
      <c r="O2431" s="44">
        <f t="shared" si="354"/>
        <v>4587.3999999999996</v>
      </c>
      <c r="P2431" s="45">
        <f t="shared" si="356"/>
        <v>45.555114200595824</v>
      </c>
      <c r="Q2431" s="45">
        <f t="shared" si="355"/>
        <v>1.2398378378378376</v>
      </c>
      <c r="S2431" s="51">
        <f t="shared" si="357"/>
        <v>-0.11322562382966028</v>
      </c>
      <c r="T2431" s="16">
        <f t="shared" si="358"/>
        <v>45.708705726580604</v>
      </c>
    </row>
    <row r="2432" spans="1:20" x14ac:dyDescent="0.25">
      <c r="A2432" s="72">
        <f t="shared" si="359"/>
        <v>42262</v>
      </c>
      <c r="B2432" s="73" t="s">
        <v>18</v>
      </c>
      <c r="C2432" s="73" t="s">
        <v>244</v>
      </c>
      <c r="D2432" s="73" t="s">
        <v>245</v>
      </c>
      <c r="E2432" s="73" t="s">
        <v>277</v>
      </c>
      <c r="F2432" s="73" t="s">
        <v>278</v>
      </c>
      <c r="G2432" s="73" t="s">
        <v>35</v>
      </c>
      <c r="H2432" t="s">
        <v>38</v>
      </c>
      <c r="I2432">
        <v>615</v>
      </c>
      <c r="J2432" s="43">
        <v>3851</v>
      </c>
      <c r="K2432" s="16">
        <v>0</v>
      </c>
      <c r="L2432" s="16">
        <f t="shared" si="351"/>
        <v>38.242303872889771</v>
      </c>
      <c r="M2432" s="16">
        <f t="shared" si="352"/>
        <v>1.0408108108108107</v>
      </c>
      <c r="N2432" s="44">
        <f t="shared" si="353"/>
        <v>0</v>
      </c>
      <c r="O2432" s="44">
        <f t="shared" si="354"/>
        <v>3851</v>
      </c>
      <c r="P2432" s="45">
        <f t="shared" si="356"/>
        <v>38.242303872889771</v>
      </c>
      <c r="Q2432" s="45">
        <f t="shared" si="355"/>
        <v>1.0408108108108107</v>
      </c>
      <c r="S2432" s="51">
        <f t="shared" si="357"/>
        <v>21.975167870264791</v>
      </c>
      <c r="T2432" s="16">
        <f t="shared" si="358"/>
        <v>38.242303872889771</v>
      </c>
    </row>
    <row r="2433" spans="1:20" x14ac:dyDescent="0.25">
      <c r="A2433" s="74">
        <f t="shared" si="359"/>
        <v>42262</v>
      </c>
      <c r="B2433" s="75" t="s">
        <v>18</v>
      </c>
      <c r="C2433" s="75" t="s">
        <v>258</v>
      </c>
      <c r="D2433" s="75" t="s">
        <v>255</v>
      </c>
      <c r="E2433" s="75" t="s">
        <v>279</v>
      </c>
      <c r="F2433" s="75" t="s">
        <v>280</v>
      </c>
      <c r="G2433" s="75" t="s">
        <v>35</v>
      </c>
      <c r="H2433" s="76" t="s">
        <v>36</v>
      </c>
      <c r="I2433" s="76">
        <v>1637</v>
      </c>
      <c r="J2433" s="46">
        <v>5360</v>
      </c>
      <c r="K2433" s="78">
        <v>0.14000000000000001</v>
      </c>
      <c r="L2433" s="78">
        <f t="shared" si="351"/>
        <v>53.227408142999003</v>
      </c>
      <c r="M2433" s="78">
        <f t="shared" si="352"/>
        <v>1.4486486486486487</v>
      </c>
      <c r="N2433" s="47">
        <f t="shared" si="353"/>
        <v>229.18000000000004</v>
      </c>
      <c r="O2433" s="47">
        <f t="shared" si="354"/>
        <v>5589.18</v>
      </c>
      <c r="P2433" s="48">
        <f t="shared" si="356"/>
        <v>55.503277060575968</v>
      </c>
      <c r="Q2433" s="48">
        <f t="shared" si="355"/>
        <v>1.5105891891891892</v>
      </c>
      <c r="R2433" s="76"/>
      <c r="S2433" s="53">
        <f t="shared" si="357"/>
        <v>-1.9325112469557704</v>
      </c>
      <c r="T2433" s="78">
        <f>AVERAGE(P2357,P2395,P2433)</f>
        <v>55.720026481297587</v>
      </c>
    </row>
    <row r="2434" spans="1:20" x14ac:dyDescent="0.25">
      <c r="A2434" s="72">
        <f t="shared" si="359"/>
        <v>42292</v>
      </c>
      <c r="B2434" s="73" t="s">
        <v>0</v>
      </c>
      <c r="C2434" s="73" t="s">
        <v>359</v>
      </c>
      <c r="D2434" s="73" t="s">
        <v>235</v>
      </c>
      <c r="E2434" s="73" t="s">
        <v>260</v>
      </c>
      <c r="F2434" s="73" t="s">
        <v>261</v>
      </c>
      <c r="G2434" s="73" t="s">
        <v>34</v>
      </c>
      <c r="H2434" t="s">
        <v>36</v>
      </c>
      <c r="I2434">
        <v>506</v>
      </c>
      <c r="J2434" s="43">
        <v>3605</v>
      </c>
      <c r="K2434" s="16">
        <v>0.1</v>
      </c>
      <c r="L2434" s="16">
        <f t="shared" ref="L2434:L2497" si="360">J2434/100.7</f>
        <v>35.799404170804365</v>
      </c>
      <c r="M2434" s="16">
        <f t="shared" ref="M2434:M2497" si="361">IF(B2434="corn",J2434/(111*2000/56),J2434/(111*2000/60))</f>
        <v>0.97432432432432436</v>
      </c>
      <c r="N2434" s="44">
        <f t="shared" ref="N2434:N2497" si="362">I2434*K2434</f>
        <v>50.6</v>
      </c>
      <c r="O2434" s="44">
        <f t="shared" ref="O2434:O2497" si="363">J2434+N2434</f>
        <v>3655.6</v>
      </c>
      <c r="P2434" s="45">
        <f t="shared" ref="P2434:P2471" si="364">O2434/100.7</f>
        <v>36.301886792452827</v>
      </c>
      <c r="Q2434" s="45">
        <f t="shared" ref="Q2434:Q2497" si="365">IF(B2434="corn",O2434/(111*2000/56),O2434/(111*2000/60))</f>
        <v>0.98799999999999999</v>
      </c>
      <c r="R2434" s="17"/>
      <c r="S2434" s="51">
        <f t="shared" ref="S2434:S2471" si="366">((O2434/O1978)-1)*100</f>
        <v>2.5672680340057763</v>
      </c>
    </row>
    <row r="2435" spans="1:20" x14ac:dyDescent="0.25">
      <c r="A2435" s="72">
        <f t="shared" si="359"/>
        <v>42292</v>
      </c>
      <c r="B2435" s="73" t="s">
        <v>0</v>
      </c>
      <c r="C2435" s="73" t="s">
        <v>236</v>
      </c>
      <c r="D2435" s="73" t="s">
        <v>237</v>
      </c>
      <c r="E2435" s="73" t="s">
        <v>262</v>
      </c>
      <c r="F2435" s="73" t="s">
        <v>251</v>
      </c>
      <c r="G2435" s="73" t="s">
        <v>34</v>
      </c>
      <c r="H2435" t="s">
        <v>37</v>
      </c>
      <c r="I2435">
        <v>298</v>
      </c>
      <c r="J2435" s="43">
        <v>3563</v>
      </c>
      <c r="K2435" s="16">
        <v>0</v>
      </c>
      <c r="L2435" s="16">
        <f t="shared" si="360"/>
        <v>35.382323733862961</v>
      </c>
      <c r="M2435" s="16">
        <f t="shared" si="361"/>
        <v>0.96297297297297302</v>
      </c>
      <c r="N2435" s="44">
        <f t="shared" si="362"/>
        <v>0</v>
      </c>
      <c r="O2435" s="44">
        <f t="shared" si="363"/>
        <v>3563</v>
      </c>
      <c r="P2435" s="45">
        <f t="shared" si="364"/>
        <v>35.382323733862961</v>
      </c>
      <c r="Q2435" s="45">
        <f t="shared" si="365"/>
        <v>0.96297297297297302</v>
      </c>
      <c r="R2435" s="17"/>
      <c r="S2435" s="51">
        <f t="shared" si="366"/>
        <v>-3.6329016693172345</v>
      </c>
    </row>
    <row r="2436" spans="1:20" x14ac:dyDescent="0.25">
      <c r="A2436" s="72">
        <f t="shared" si="359"/>
        <v>42292</v>
      </c>
      <c r="B2436" s="73" t="s">
        <v>0</v>
      </c>
      <c r="C2436" s="73" t="s">
        <v>359</v>
      </c>
      <c r="D2436" s="73" t="s">
        <v>235</v>
      </c>
      <c r="E2436" s="73" t="s">
        <v>263</v>
      </c>
      <c r="F2436" s="73" t="s">
        <v>264</v>
      </c>
      <c r="G2436" s="73" t="s">
        <v>34</v>
      </c>
      <c r="H2436" t="s">
        <v>37</v>
      </c>
      <c r="I2436">
        <v>1530</v>
      </c>
      <c r="J2436" s="43">
        <v>6950</v>
      </c>
      <c r="K2436" s="16">
        <v>0</v>
      </c>
      <c r="L2436" s="16">
        <f t="shared" si="360"/>
        <v>69.016881827209531</v>
      </c>
      <c r="M2436" s="16">
        <f t="shared" si="361"/>
        <v>1.8783783783783783</v>
      </c>
      <c r="N2436" s="44">
        <f t="shared" si="362"/>
        <v>0</v>
      </c>
      <c r="O2436" s="44">
        <f t="shared" si="363"/>
        <v>6950</v>
      </c>
      <c r="P2436" s="45">
        <f t="shared" si="364"/>
        <v>69.016881827209531</v>
      </c>
      <c r="Q2436" s="45">
        <f t="shared" si="365"/>
        <v>1.8783783783783783</v>
      </c>
      <c r="S2436" s="51">
        <f t="shared" si="366"/>
        <v>2.7468141095768894</v>
      </c>
    </row>
    <row r="2437" spans="1:20" x14ac:dyDescent="0.25">
      <c r="A2437" s="72">
        <f t="shared" si="359"/>
        <v>42292</v>
      </c>
      <c r="B2437" s="73" t="s">
        <v>0</v>
      </c>
      <c r="C2437" s="73" t="s">
        <v>359</v>
      </c>
      <c r="D2437" s="73" t="s">
        <v>235</v>
      </c>
      <c r="E2437" s="73" t="s">
        <v>265</v>
      </c>
      <c r="F2437" s="73" t="s">
        <v>266</v>
      </c>
      <c r="G2437" s="73" t="s">
        <v>34</v>
      </c>
      <c r="H2437" t="s">
        <v>36</v>
      </c>
      <c r="I2437">
        <v>890</v>
      </c>
      <c r="J2437" s="43">
        <v>4243</v>
      </c>
      <c r="K2437" s="16">
        <v>0.1</v>
      </c>
      <c r="L2437" s="16">
        <f t="shared" si="360"/>
        <v>42.135054617676268</v>
      </c>
      <c r="M2437" s="16">
        <f t="shared" si="361"/>
        <v>1.1467567567567567</v>
      </c>
      <c r="N2437" s="44">
        <f t="shared" si="362"/>
        <v>89</v>
      </c>
      <c r="O2437" s="44">
        <f t="shared" si="363"/>
        <v>4332</v>
      </c>
      <c r="P2437" s="45">
        <f t="shared" si="364"/>
        <v>43.018867924528301</v>
      </c>
      <c r="Q2437" s="45">
        <f t="shared" si="365"/>
        <v>1.1708108108108108</v>
      </c>
      <c r="S2437" s="51">
        <f t="shared" si="366"/>
        <v>-0.12680115273775439</v>
      </c>
    </row>
    <row r="2438" spans="1:20" x14ac:dyDescent="0.25">
      <c r="A2438" s="72">
        <f t="shared" si="359"/>
        <v>42292</v>
      </c>
      <c r="B2438" s="73" t="s">
        <v>0</v>
      </c>
      <c r="C2438" s="73" t="s">
        <v>238</v>
      </c>
      <c r="D2438" s="73" t="s">
        <v>239</v>
      </c>
      <c r="E2438" s="73" t="s">
        <v>267</v>
      </c>
      <c r="F2438" s="73" t="s">
        <v>241</v>
      </c>
      <c r="G2438" s="73" t="s">
        <v>34</v>
      </c>
      <c r="H2438" t="s">
        <v>37</v>
      </c>
      <c r="I2438">
        <v>1256</v>
      </c>
      <c r="J2438" s="43">
        <v>6486</v>
      </c>
      <c r="K2438" s="16">
        <v>0</v>
      </c>
      <c r="L2438" s="16">
        <f t="shared" si="360"/>
        <v>64.409136047666337</v>
      </c>
      <c r="M2438" s="16">
        <f t="shared" si="361"/>
        <v>1.7529729729729731</v>
      </c>
      <c r="N2438" s="44">
        <f t="shared" si="362"/>
        <v>0</v>
      </c>
      <c r="O2438" s="44">
        <f t="shared" si="363"/>
        <v>6486</v>
      </c>
      <c r="P2438" s="45">
        <f t="shared" si="364"/>
        <v>64.409136047666337</v>
      </c>
      <c r="Q2438" s="45">
        <f t="shared" si="365"/>
        <v>1.7529729729729731</v>
      </c>
      <c r="S2438" s="51">
        <f t="shared" si="366"/>
        <v>3.7587345465714517</v>
      </c>
    </row>
    <row r="2439" spans="1:20" x14ac:dyDescent="0.25">
      <c r="A2439" s="72">
        <f t="shared" si="359"/>
        <v>42292</v>
      </c>
      <c r="B2439" s="73" t="s">
        <v>0</v>
      </c>
      <c r="C2439" s="73" t="s">
        <v>358</v>
      </c>
      <c r="D2439" s="73" t="s">
        <v>235</v>
      </c>
      <c r="E2439" s="73" t="s">
        <v>267</v>
      </c>
      <c r="F2439" s="73" t="s">
        <v>241</v>
      </c>
      <c r="G2439" s="73" t="s">
        <v>34</v>
      </c>
      <c r="H2439" t="s">
        <v>36</v>
      </c>
      <c r="I2439">
        <v>975</v>
      </c>
      <c r="J2439" s="43">
        <v>4511</v>
      </c>
      <c r="K2439" s="16">
        <v>0.1</v>
      </c>
      <c r="L2439" s="16">
        <f t="shared" si="360"/>
        <v>44.796425024826213</v>
      </c>
      <c r="M2439" s="16">
        <f t="shared" si="361"/>
        <v>1.2191891891891893</v>
      </c>
      <c r="N2439" s="44">
        <f t="shared" si="362"/>
        <v>97.5</v>
      </c>
      <c r="O2439" s="44">
        <f t="shared" si="363"/>
        <v>4608.5</v>
      </c>
      <c r="P2439" s="45">
        <f t="shared" si="364"/>
        <v>45.764647467725915</v>
      </c>
      <c r="Q2439" s="45">
        <f t="shared" si="365"/>
        <v>1.2455405405405406</v>
      </c>
      <c r="S2439" s="51">
        <f t="shared" si="366"/>
        <v>-0.55564546582510532</v>
      </c>
    </row>
    <row r="2440" spans="1:20" x14ac:dyDescent="0.25">
      <c r="A2440" s="72">
        <f t="shared" si="359"/>
        <v>42292</v>
      </c>
      <c r="B2440" s="73" t="s">
        <v>0</v>
      </c>
      <c r="C2440" s="73" t="s">
        <v>240</v>
      </c>
      <c r="D2440" s="73" t="s">
        <v>241</v>
      </c>
      <c r="E2440" s="73" t="s">
        <v>263</v>
      </c>
      <c r="F2440" s="73" t="s">
        <v>264</v>
      </c>
      <c r="G2440" s="73" t="s">
        <v>34</v>
      </c>
      <c r="H2440" t="s">
        <v>36</v>
      </c>
      <c r="I2440">
        <v>1357</v>
      </c>
      <c r="J2440" s="43">
        <v>4710</v>
      </c>
      <c r="K2440" s="16">
        <v>0.1</v>
      </c>
      <c r="L2440" s="16">
        <f t="shared" si="360"/>
        <v>46.77259185700099</v>
      </c>
      <c r="M2440" s="16">
        <f t="shared" si="361"/>
        <v>1.2729729729729731</v>
      </c>
      <c r="N2440" s="44">
        <f t="shared" si="362"/>
        <v>135.70000000000002</v>
      </c>
      <c r="O2440" s="44">
        <f t="shared" si="363"/>
        <v>4845.7</v>
      </c>
      <c r="P2440" s="45">
        <f t="shared" si="364"/>
        <v>48.1201588877855</v>
      </c>
      <c r="Q2440" s="45">
        <f t="shared" si="365"/>
        <v>1.3096486486486485</v>
      </c>
      <c r="S2440" s="51">
        <f t="shared" si="366"/>
        <v>-2.4411359083542195</v>
      </c>
    </row>
    <row r="2441" spans="1:20" x14ac:dyDescent="0.25">
      <c r="A2441" s="72">
        <f t="shared" si="359"/>
        <v>42292</v>
      </c>
      <c r="B2441" s="73" t="s">
        <v>67</v>
      </c>
      <c r="C2441" s="73" t="s">
        <v>242</v>
      </c>
      <c r="D2441" s="73" t="s">
        <v>243</v>
      </c>
      <c r="E2441" s="73" t="s">
        <v>265</v>
      </c>
      <c r="F2441" s="73" t="s">
        <v>266</v>
      </c>
      <c r="G2441" s="73" t="s">
        <v>34</v>
      </c>
      <c r="H2441" t="s">
        <v>36</v>
      </c>
      <c r="I2441">
        <v>1006</v>
      </c>
      <c r="J2441" s="43">
        <v>3328</v>
      </c>
      <c r="K2441" s="16">
        <v>0.1</v>
      </c>
      <c r="L2441" s="16">
        <f t="shared" si="360"/>
        <v>33.048659384309829</v>
      </c>
      <c r="M2441" s="16">
        <f t="shared" si="361"/>
        <v>0.83949549549549551</v>
      </c>
      <c r="N2441" s="44">
        <f t="shared" si="362"/>
        <v>100.60000000000001</v>
      </c>
      <c r="O2441" s="44">
        <f t="shared" si="363"/>
        <v>3428.6</v>
      </c>
      <c r="P2441" s="45">
        <f t="shared" si="364"/>
        <v>34.047666335650447</v>
      </c>
      <c r="Q2441" s="45">
        <f t="shared" si="365"/>
        <v>0.86487207207207206</v>
      </c>
      <c r="S2441" s="51">
        <f t="shared" si="366"/>
        <v>-6.8340534224613503</v>
      </c>
    </row>
    <row r="2442" spans="1:20" x14ac:dyDescent="0.25">
      <c r="A2442" s="72">
        <f t="shared" si="359"/>
        <v>42292</v>
      </c>
      <c r="B2442" s="73" t="s">
        <v>67</v>
      </c>
      <c r="C2442" s="73" t="s">
        <v>244</v>
      </c>
      <c r="D2442" s="73" t="s">
        <v>245</v>
      </c>
      <c r="E2442" s="73" t="s">
        <v>268</v>
      </c>
      <c r="F2442" s="73" t="s">
        <v>269</v>
      </c>
      <c r="G2442" s="73" t="s">
        <v>34</v>
      </c>
      <c r="H2442" t="s">
        <v>38</v>
      </c>
      <c r="I2442">
        <v>866</v>
      </c>
      <c r="J2442" s="43">
        <v>6061</v>
      </c>
      <c r="K2442" s="16">
        <v>0</v>
      </c>
      <c r="L2442" s="16">
        <f t="shared" si="360"/>
        <v>60.188679245283019</v>
      </c>
      <c r="M2442" s="16">
        <f t="shared" si="361"/>
        <v>1.5289009009009009</v>
      </c>
      <c r="N2442" s="44">
        <f t="shared" si="362"/>
        <v>0</v>
      </c>
      <c r="O2442" s="44">
        <f t="shared" si="363"/>
        <v>6061</v>
      </c>
      <c r="P2442" s="45">
        <f t="shared" si="364"/>
        <v>60.188679245283019</v>
      </c>
      <c r="Q2442" s="45">
        <f t="shared" si="365"/>
        <v>1.5289009009009009</v>
      </c>
      <c r="S2442" s="51">
        <f t="shared" si="366"/>
        <v>14.93620765508139</v>
      </c>
    </row>
    <row r="2443" spans="1:20" x14ac:dyDescent="0.25">
      <c r="A2443" s="72">
        <f t="shared" si="359"/>
        <v>42292</v>
      </c>
      <c r="B2443" s="73" t="s">
        <v>67</v>
      </c>
      <c r="C2443" s="73" t="s">
        <v>246</v>
      </c>
      <c r="D2443" s="73" t="s">
        <v>247</v>
      </c>
      <c r="E2443" s="73" t="s">
        <v>270</v>
      </c>
      <c r="F2443" s="73" t="s">
        <v>247</v>
      </c>
      <c r="G2443" s="73" t="s">
        <v>34</v>
      </c>
      <c r="H2443" t="s">
        <v>36</v>
      </c>
      <c r="I2443">
        <v>213</v>
      </c>
      <c r="J2443" s="43">
        <v>2168</v>
      </c>
      <c r="K2443" s="16">
        <v>0.1</v>
      </c>
      <c r="L2443" s="16">
        <f t="shared" si="360"/>
        <v>21.529294935451837</v>
      </c>
      <c r="M2443" s="16">
        <f t="shared" si="361"/>
        <v>0.54688288288288289</v>
      </c>
      <c r="N2443" s="44">
        <f t="shared" si="362"/>
        <v>21.3</v>
      </c>
      <c r="O2443" s="44">
        <f t="shared" si="363"/>
        <v>2189.3000000000002</v>
      </c>
      <c r="P2443" s="45">
        <f t="shared" si="364"/>
        <v>21.740814299900695</v>
      </c>
      <c r="Q2443" s="45">
        <f t="shared" si="365"/>
        <v>0.5522558558558559</v>
      </c>
      <c r="S2443" s="51">
        <f t="shared" si="366"/>
        <v>-2.3745289960090066</v>
      </c>
    </row>
    <row r="2444" spans="1:20" x14ac:dyDescent="0.25">
      <c r="A2444" s="72">
        <f t="shared" si="359"/>
        <v>42292</v>
      </c>
      <c r="B2444" s="73" t="s">
        <v>67</v>
      </c>
      <c r="C2444" s="73" t="s">
        <v>248</v>
      </c>
      <c r="D2444" s="73" t="s">
        <v>249</v>
      </c>
      <c r="E2444" s="73" t="s">
        <v>271</v>
      </c>
      <c r="F2444" s="73" t="s">
        <v>272</v>
      </c>
      <c r="G2444" s="73" t="s">
        <v>34</v>
      </c>
      <c r="H2444" t="s">
        <v>38</v>
      </c>
      <c r="I2444">
        <v>650</v>
      </c>
      <c r="J2444" s="43">
        <v>5004</v>
      </c>
      <c r="K2444" s="16">
        <v>0</v>
      </c>
      <c r="L2444" s="16">
        <f t="shared" si="360"/>
        <v>49.692154915590862</v>
      </c>
      <c r="M2444" s="16">
        <f t="shared" si="361"/>
        <v>1.2622702702702704</v>
      </c>
      <c r="N2444" s="44">
        <f t="shared" si="362"/>
        <v>0</v>
      </c>
      <c r="O2444" s="44">
        <f t="shared" si="363"/>
        <v>5004</v>
      </c>
      <c r="P2444" s="45">
        <f t="shared" si="364"/>
        <v>49.692154915590862</v>
      </c>
      <c r="Q2444" s="45">
        <f t="shared" si="365"/>
        <v>1.2622702702702704</v>
      </c>
      <c r="S2444" s="51">
        <f t="shared" si="366"/>
        <v>10.953436807095351</v>
      </c>
    </row>
    <row r="2445" spans="1:20" x14ac:dyDescent="0.25">
      <c r="A2445" s="72">
        <f t="shared" si="359"/>
        <v>42292</v>
      </c>
      <c r="B2445" s="73" t="s">
        <v>67</v>
      </c>
      <c r="C2445" s="73" t="s">
        <v>248</v>
      </c>
      <c r="D2445" s="73" t="s">
        <v>249</v>
      </c>
      <c r="E2445" s="73" t="s">
        <v>273</v>
      </c>
      <c r="F2445" s="73" t="s">
        <v>274</v>
      </c>
      <c r="G2445" s="73" t="s">
        <v>34</v>
      </c>
      <c r="H2445" t="s">
        <v>38</v>
      </c>
      <c r="I2445">
        <v>417</v>
      </c>
      <c r="J2445" s="43">
        <v>4311</v>
      </c>
      <c r="K2445" s="16">
        <v>0</v>
      </c>
      <c r="L2445" s="16">
        <f t="shared" si="360"/>
        <v>42.810327706057599</v>
      </c>
      <c r="M2445" s="16">
        <f t="shared" si="361"/>
        <v>1.0874594594594595</v>
      </c>
      <c r="N2445" s="44">
        <f t="shared" si="362"/>
        <v>0</v>
      </c>
      <c r="O2445" s="44">
        <f t="shared" si="363"/>
        <v>4311</v>
      </c>
      <c r="P2445" s="45">
        <f t="shared" si="364"/>
        <v>42.810327706057599</v>
      </c>
      <c r="Q2445" s="45">
        <f t="shared" si="365"/>
        <v>1.0874594594594595</v>
      </c>
      <c r="S2445" s="51">
        <f t="shared" si="366"/>
        <v>13.902378448644836</v>
      </c>
    </row>
    <row r="2446" spans="1:20" x14ac:dyDescent="0.25">
      <c r="A2446" s="72">
        <f t="shared" si="359"/>
        <v>42292</v>
      </c>
      <c r="B2446" s="73" t="s">
        <v>67</v>
      </c>
      <c r="C2446" s="73" t="s">
        <v>246</v>
      </c>
      <c r="D2446" s="73" t="s">
        <v>247</v>
      </c>
      <c r="E2446" s="73" t="s">
        <v>275</v>
      </c>
      <c r="F2446" s="73" t="s">
        <v>276</v>
      </c>
      <c r="G2446" s="73" t="s">
        <v>34</v>
      </c>
      <c r="H2446" t="s">
        <v>36</v>
      </c>
      <c r="I2446">
        <v>626</v>
      </c>
      <c r="J2446" s="43">
        <v>3444</v>
      </c>
      <c r="K2446" s="16">
        <v>0.1</v>
      </c>
      <c r="L2446" s="16">
        <f t="shared" si="360"/>
        <v>34.200595829195628</v>
      </c>
      <c r="M2446" s="16">
        <f t="shared" si="361"/>
        <v>0.86875675675675679</v>
      </c>
      <c r="N2446" s="44">
        <f t="shared" si="362"/>
        <v>62.6</v>
      </c>
      <c r="O2446" s="44">
        <f t="shared" si="363"/>
        <v>3506.6</v>
      </c>
      <c r="P2446" s="45">
        <f t="shared" si="364"/>
        <v>34.822244289970207</v>
      </c>
      <c r="Q2446" s="45">
        <f t="shared" si="365"/>
        <v>0.88454774774774769</v>
      </c>
      <c r="S2446" s="51">
        <f t="shared" si="366"/>
        <v>-0.58121402852201465</v>
      </c>
    </row>
    <row r="2447" spans="1:20" x14ac:dyDescent="0.25">
      <c r="A2447" s="72">
        <f t="shared" si="359"/>
        <v>42292</v>
      </c>
      <c r="B2447" s="73" t="s">
        <v>67</v>
      </c>
      <c r="C2447" s="73" t="s">
        <v>246</v>
      </c>
      <c r="D2447" s="73" t="s">
        <v>247</v>
      </c>
      <c r="E2447" s="73" t="s">
        <v>263</v>
      </c>
      <c r="F2447" s="73" t="s">
        <v>264</v>
      </c>
      <c r="G2447" s="73" t="s">
        <v>34</v>
      </c>
      <c r="H2447" t="s">
        <v>36</v>
      </c>
      <c r="I2447">
        <v>1823</v>
      </c>
      <c r="J2447" s="43">
        <v>5052</v>
      </c>
      <c r="K2447" s="16">
        <v>0.1</v>
      </c>
      <c r="L2447" s="16">
        <f t="shared" si="360"/>
        <v>50.168818272095329</v>
      </c>
      <c r="M2447" s="16">
        <f t="shared" si="361"/>
        <v>1.2743783783783784</v>
      </c>
      <c r="N2447" s="44">
        <f t="shared" si="362"/>
        <v>182.3</v>
      </c>
      <c r="O2447" s="44">
        <f t="shared" si="363"/>
        <v>5234.3</v>
      </c>
      <c r="P2447" s="45">
        <f t="shared" si="364"/>
        <v>51.979145978152928</v>
      </c>
      <c r="Q2447" s="45">
        <f t="shared" si="365"/>
        <v>1.3203639639639639</v>
      </c>
      <c r="S2447" s="51">
        <f t="shared" si="366"/>
        <v>-12.805990288270131</v>
      </c>
    </row>
    <row r="2448" spans="1:20" x14ac:dyDescent="0.25">
      <c r="A2448" s="72">
        <f t="shared" si="359"/>
        <v>42292</v>
      </c>
      <c r="B2448" s="73" t="s">
        <v>18</v>
      </c>
      <c r="C2448" s="73" t="s">
        <v>250</v>
      </c>
      <c r="D2448" s="73" t="s">
        <v>251</v>
      </c>
      <c r="E2448" s="73" t="s">
        <v>265</v>
      </c>
      <c r="F2448" s="73" t="s">
        <v>266</v>
      </c>
      <c r="G2448" s="73" t="s">
        <v>34</v>
      </c>
      <c r="H2448" t="s">
        <v>39</v>
      </c>
      <c r="I2448">
        <v>1295</v>
      </c>
      <c r="J2448" s="43">
        <v>3634</v>
      </c>
      <c r="K2448" s="16">
        <v>5.7500000000000002E-2</v>
      </c>
      <c r="L2448" s="16">
        <f t="shared" si="360"/>
        <v>36.08738828202582</v>
      </c>
      <c r="M2448" s="16">
        <f t="shared" si="361"/>
        <v>0.98216216216216212</v>
      </c>
      <c r="N2448" s="44">
        <f t="shared" si="362"/>
        <v>74.462500000000006</v>
      </c>
      <c r="O2448" s="44">
        <f t="shared" si="363"/>
        <v>3708.4625000000001</v>
      </c>
      <c r="P2448" s="45">
        <f t="shared" si="364"/>
        <v>36.826837140019862</v>
      </c>
      <c r="Q2448" s="45">
        <f t="shared" si="365"/>
        <v>1.0022871621621623</v>
      </c>
      <c r="S2448" s="51">
        <f t="shared" si="366"/>
        <v>-8.1200657548365367</v>
      </c>
    </row>
    <row r="2449" spans="1:19" x14ac:dyDescent="0.25">
      <c r="A2449" s="72">
        <f t="shared" si="359"/>
        <v>42292</v>
      </c>
      <c r="B2449" s="73" t="s">
        <v>18</v>
      </c>
      <c r="C2449" s="73" t="s">
        <v>244</v>
      </c>
      <c r="D2449" s="73" t="s">
        <v>245</v>
      </c>
      <c r="E2449" s="73" t="s">
        <v>277</v>
      </c>
      <c r="F2449" s="73" t="s">
        <v>278</v>
      </c>
      <c r="G2449" s="73" t="s">
        <v>34</v>
      </c>
      <c r="H2449" t="s">
        <v>38</v>
      </c>
      <c r="I2449">
        <v>615</v>
      </c>
      <c r="J2449" s="43">
        <v>5051</v>
      </c>
      <c r="K2449" s="16">
        <v>0</v>
      </c>
      <c r="L2449" s="16">
        <f t="shared" si="360"/>
        <v>50.158887785501491</v>
      </c>
      <c r="M2449" s="16">
        <f t="shared" si="361"/>
        <v>1.3651351351351351</v>
      </c>
      <c r="N2449" s="44">
        <f t="shared" si="362"/>
        <v>0</v>
      </c>
      <c r="O2449" s="44">
        <f t="shared" si="363"/>
        <v>5051</v>
      </c>
      <c r="P2449" s="45">
        <f t="shared" si="364"/>
        <v>50.158887785501491</v>
      </c>
      <c r="Q2449" s="45">
        <f t="shared" si="365"/>
        <v>1.3651351351351351</v>
      </c>
      <c r="S2449" s="51">
        <f t="shared" si="366"/>
        <v>23.499352062397616</v>
      </c>
    </row>
    <row r="2450" spans="1:19" x14ac:dyDescent="0.25">
      <c r="A2450" s="72">
        <f t="shared" si="359"/>
        <v>42292</v>
      </c>
      <c r="B2450" s="73" t="s">
        <v>18</v>
      </c>
      <c r="C2450" s="73" t="s">
        <v>248</v>
      </c>
      <c r="D2450" s="73" t="s">
        <v>249</v>
      </c>
      <c r="E2450" s="73" t="s">
        <v>268</v>
      </c>
      <c r="F2450" s="73" t="s">
        <v>269</v>
      </c>
      <c r="G2450" s="73" t="s">
        <v>34</v>
      </c>
      <c r="H2450" t="s">
        <v>38</v>
      </c>
      <c r="I2450">
        <v>872</v>
      </c>
      <c r="J2450" s="43">
        <v>6178</v>
      </c>
      <c r="K2450" s="16">
        <v>0</v>
      </c>
      <c r="L2450" s="16">
        <f t="shared" si="360"/>
        <v>61.350546176762663</v>
      </c>
      <c r="M2450" s="16">
        <f t="shared" si="361"/>
        <v>1.6697297297297298</v>
      </c>
      <c r="N2450" s="44">
        <f t="shared" si="362"/>
        <v>0</v>
      </c>
      <c r="O2450" s="44">
        <f t="shared" si="363"/>
        <v>6178</v>
      </c>
      <c r="P2450" s="45">
        <f t="shared" si="364"/>
        <v>61.350546176762663</v>
      </c>
      <c r="Q2450" s="45">
        <f t="shared" si="365"/>
        <v>1.6697297297297298</v>
      </c>
      <c r="S2450" s="51">
        <f t="shared" si="366"/>
        <v>15.538832118972469</v>
      </c>
    </row>
    <row r="2451" spans="1:19" x14ac:dyDescent="0.25">
      <c r="A2451" s="72">
        <f t="shared" si="359"/>
        <v>42292</v>
      </c>
      <c r="B2451" s="73" t="s">
        <v>18</v>
      </c>
      <c r="C2451" s="73" t="s">
        <v>248</v>
      </c>
      <c r="D2451" s="73" t="s">
        <v>249</v>
      </c>
      <c r="E2451" s="73" t="s">
        <v>277</v>
      </c>
      <c r="F2451" s="73" t="s">
        <v>278</v>
      </c>
      <c r="G2451" s="73" t="s">
        <v>34</v>
      </c>
      <c r="H2451" t="s">
        <v>38</v>
      </c>
      <c r="I2451">
        <v>417</v>
      </c>
      <c r="J2451" s="43">
        <v>4529</v>
      </c>
      <c r="K2451" s="16">
        <v>0</v>
      </c>
      <c r="L2451" s="16">
        <f t="shared" si="360"/>
        <v>44.975173783515388</v>
      </c>
      <c r="M2451" s="16">
        <f t="shared" si="361"/>
        <v>1.2240540540540541</v>
      </c>
      <c r="N2451" s="44">
        <f t="shared" si="362"/>
        <v>0</v>
      </c>
      <c r="O2451" s="44">
        <f t="shared" si="363"/>
        <v>4529</v>
      </c>
      <c r="P2451" s="45">
        <f t="shared" si="364"/>
        <v>44.975173783515388</v>
      </c>
      <c r="Q2451" s="45">
        <f t="shared" si="365"/>
        <v>1.2240540540540541</v>
      </c>
      <c r="S2451" s="51">
        <f t="shared" si="366"/>
        <v>22.709858513826187</v>
      </c>
    </row>
    <row r="2452" spans="1:19" x14ac:dyDescent="0.25">
      <c r="A2452" s="72">
        <f t="shared" si="359"/>
        <v>42292</v>
      </c>
      <c r="B2452" s="73" t="s">
        <v>18</v>
      </c>
      <c r="C2452" s="73" t="s">
        <v>242</v>
      </c>
      <c r="D2452" s="73" t="s">
        <v>243</v>
      </c>
      <c r="E2452" s="73" t="s">
        <v>265</v>
      </c>
      <c r="F2452" s="73" t="s">
        <v>266</v>
      </c>
      <c r="G2452" s="73" t="s">
        <v>34</v>
      </c>
      <c r="H2452" t="s">
        <v>36</v>
      </c>
      <c r="I2452">
        <v>1006</v>
      </c>
      <c r="J2452" s="43">
        <v>3974</v>
      </c>
      <c r="K2452" s="16">
        <v>0.1</v>
      </c>
      <c r="L2452" s="16">
        <f t="shared" si="360"/>
        <v>39.46375372393247</v>
      </c>
      <c r="M2452" s="16">
        <f t="shared" si="361"/>
        <v>1.074054054054054</v>
      </c>
      <c r="N2452" s="44">
        <f t="shared" si="362"/>
        <v>100.60000000000001</v>
      </c>
      <c r="O2452" s="44">
        <f t="shared" si="363"/>
        <v>4074.6</v>
      </c>
      <c r="P2452" s="45">
        <f t="shared" si="364"/>
        <v>40.462760675273088</v>
      </c>
      <c r="Q2452" s="45">
        <f t="shared" si="365"/>
        <v>1.1012432432432433</v>
      </c>
      <c r="S2452" s="51">
        <f t="shared" si="366"/>
        <v>-5.813550310903592</v>
      </c>
    </row>
    <row r="2453" spans="1:19" x14ac:dyDescent="0.25">
      <c r="A2453" s="72">
        <f t="shared" si="359"/>
        <v>42292</v>
      </c>
      <c r="B2453" s="73" t="s">
        <v>0</v>
      </c>
      <c r="C2453" s="73" t="s">
        <v>252</v>
      </c>
      <c r="D2453" s="73" t="s">
        <v>117</v>
      </c>
      <c r="E2453" s="73" t="s">
        <v>279</v>
      </c>
      <c r="F2453" s="73" t="s">
        <v>280</v>
      </c>
      <c r="G2453" s="73" t="s">
        <v>35</v>
      </c>
      <c r="H2453" t="s">
        <v>37</v>
      </c>
      <c r="I2453">
        <v>880</v>
      </c>
      <c r="J2453" s="43">
        <v>3953</v>
      </c>
      <c r="K2453" s="16">
        <v>0</v>
      </c>
      <c r="L2453" s="16">
        <f t="shared" si="360"/>
        <v>39.255213505461768</v>
      </c>
      <c r="M2453" s="16">
        <f t="shared" si="361"/>
        <v>1.0683783783783785</v>
      </c>
      <c r="N2453" s="44">
        <f t="shared" si="362"/>
        <v>0</v>
      </c>
      <c r="O2453" s="44">
        <f t="shared" si="363"/>
        <v>3953</v>
      </c>
      <c r="P2453" s="45">
        <f t="shared" si="364"/>
        <v>39.255213505461768</v>
      </c>
      <c r="Q2453" s="45">
        <f t="shared" si="365"/>
        <v>1.0683783783783785</v>
      </c>
      <c r="S2453" s="51">
        <f t="shared" si="366"/>
        <v>-0.60846826913405483</v>
      </c>
    </row>
    <row r="2454" spans="1:19" x14ac:dyDescent="0.25">
      <c r="A2454" s="72">
        <f t="shared" si="359"/>
        <v>42292</v>
      </c>
      <c r="B2454" s="73" t="s">
        <v>0</v>
      </c>
      <c r="C2454" s="73" t="s">
        <v>359</v>
      </c>
      <c r="D2454" s="73" t="s">
        <v>235</v>
      </c>
      <c r="E2454" s="73" t="s">
        <v>267</v>
      </c>
      <c r="F2454" s="73" t="s">
        <v>241</v>
      </c>
      <c r="G2454" s="73" t="s">
        <v>35</v>
      </c>
      <c r="H2454" t="s">
        <v>37</v>
      </c>
      <c r="I2454">
        <v>685</v>
      </c>
      <c r="J2454" s="43">
        <v>3919</v>
      </c>
      <c r="K2454" s="16">
        <v>0</v>
      </c>
      <c r="L2454" s="16">
        <f t="shared" si="360"/>
        <v>38.917576961271102</v>
      </c>
      <c r="M2454" s="16">
        <f t="shared" si="361"/>
        <v>1.0591891891891891</v>
      </c>
      <c r="N2454" s="44">
        <f t="shared" si="362"/>
        <v>0</v>
      </c>
      <c r="O2454" s="44">
        <f t="shared" si="363"/>
        <v>3919</v>
      </c>
      <c r="P2454" s="45">
        <f t="shared" si="364"/>
        <v>38.917576961271102</v>
      </c>
      <c r="Q2454" s="45">
        <f t="shared" si="365"/>
        <v>1.0591891891891891</v>
      </c>
      <c r="S2454" s="51">
        <f t="shared" si="366"/>
        <v>5.8073922082129581</v>
      </c>
    </row>
    <row r="2455" spans="1:19" x14ac:dyDescent="0.25">
      <c r="A2455" s="72">
        <f t="shared" si="359"/>
        <v>42292</v>
      </c>
      <c r="B2455" s="73" t="s">
        <v>0</v>
      </c>
      <c r="C2455" s="73" t="s">
        <v>253</v>
      </c>
      <c r="D2455" s="73" t="s">
        <v>243</v>
      </c>
      <c r="E2455" s="73" t="s">
        <v>281</v>
      </c>
      <c r="F2455" s="73" t="s">
        <v>282</v>
      </c>
      <c r="G2455" s="73" t="s">
        <v>35</v>
      </c>
      <c r="H2455" t="s">
        <v>38</v>
      </c>
      <c r="I2455">
        <v>812</v>
      </c>
      <c r="J2455" s="43">
        <v>5492</v>
      </c>
      <c r="K2455" s="16">
        <v>0</v>
      </c>
      <c r="L2455" s="16">
        <f t="shared" si="360"/>
        <v>54.538232373386293</v>
      </c>
      <c r="M2455" s="16">
        <f t="shared" si="361"/>
        <v>1.4843243243243243</v>
      </c>
      <c r="N2455" s="44">
        <f t="shared" si="362"/>
        <v>0</v>
      </c>
      <c r="O2455" s="44">
        <f t="shared" si="363"/>
        <v>5492</v>
      </c>
      <c r="P2455" s="45">
        <f t="shared" si="364"/>
        <v>54.538232373386293</v>
      </c>
      <c r="Q2455" s="45">
        <f t="shared" si="365"/>
        <v>1.4843243243243243</v>
      </c>
      <c r="S2455" s="51">
        <f t="shared" si="366"/>
        <v>21.678867048334773</v>
      </c>
    </row>
    <row r="2456" spans="1:19" x14ac:dyDescent="0.25">
      <c r="A2456" s="72">
        <f t="shared" si="359"/>
        <v>42292</v>
      </c>
      <c r="B2456" s="73" t="s">
        <v>0</v>
      </c>
      <c r="C2456" s="73" t="s">
        <v>236</v>
      </c>
      <c r="D2456" s="73" t="s">
        <v>237</v>
      </c>
      <c r="E2456" s="73" t="s">
        <v>279</v>
      </c>
      <c r="F2456" s="73" t="s">
        <v>280</v>
      </c>
      <c r="G2456" s="73" t="s">
        <v>35</v>
      </c>
      <c r="H2456" t="s">
        <v>37</v>
      </c>
      <c r="I2456">
        <v>1520</v>
      </c>
      <c r="J2456" s="43">
        <v>5611</v>
      </c>
      <c r="K2456" s="16">
        <v>0</v>
      </c>
      <c r="L2456" s="16">
        <f t="shared" si="360"/>
        <v>55.71996027805362</v>
      </c>
      <c r="M2456" s="16">
        <f t="shared" si="361"/>
        <v>1.5164864864864864</v>
      </c>
      <c r="N2456" s="44">
        <f t="shared" si="362"/>
        <v>0</v>
      </c>
      <c r="O2456" s="44">
        <f t="shared" si="363"/>
        <v>5611</v>
      </c>
      <c r="P2456" s="45">
        <f t="shared" si="364"/>
        <v>55.71996027805362</v>
      </c>
      <c r="Q2456" s="45">
        <f t="shared" si="365"/>
        <v>1.5164864864864864</v>
      </c>
      <c r="S2456" s="51">
        <f t="shared" si="366"/>
        <v>-1.1416892772824982</v>
      </c>
    </row>
    <row r="2457" spans="1:19" x14ac:dyDescent="0.25">
      <c r="A2457" s="72">
        <f t="shared" si="359"/>
        <v>42292</v>
      </c>
      <c r="B2457" s="73" t="s">
        <v>0</v>
      </c>
      <c r="C2457" s="73" t="s">
        <v>236</v>
      </c>
      <c r="D2457" s="73" t="s">
        <v>237</v>
      </c>
      <c r="E2457" s="73" t="s">
        <v>267</v>
      </c>
      <c r="F2457" s="73" t="s">
        <v>241</v>
      </c>
      <c r="G2457" s="73" t="s">
        <v>35</v>
      </c>
      <c r="H2457" t="s">
        <v>37</v>
      </c>
      <c r="I2457">
        <v>1583</v>
      </c>
      <c r="J2457" s="43">
        <v>6532</v>
      </c>
      <c r="K2457" s="16">
        <v>0</v>
      </c>
      <c r="L2457" s="16">
        <f t="shared" si="360"/>
        <v>64.865938430983121</v>
      </c>
      <c r="M2457" s="16">
        <f t="shared" si="361"/>
        <v>1.7654054054054054</v>
      </c>
      <c r="N2457" s="44">
        <f t="shared" si="362"/>
        <v>0</v>
      </c>
      <c r="O2457" s="44">
        <f t="shared" si="363"/>
        <v>6532</v>
      </c>
      <c r="P2457" s="45">
        <f t="shared" si="364"/>
        <v>64.865938430983121</v>
      </c>
      <c r="Q2457" s="45">
        <f t="shared" si="365"/>
        <v>1.7654054054054054</v>
      </c>
      <c r="S2457" s="51">
        <f t="shared" si="366"/>
        <v>-1.362383007511081</v>
      </c>
    </row>
    <row r="2458" spans="1:19" x14ac:dyDescent="0.25">
      <c r="A2458" s="72">
        <f t="shared" si="359"/>
        <v>42292</v>
      </c>
      <c r="B2458" s="73" t="s">
        <v>0</v>
      </c>
      <c r="C2458" s="73" t="s">
        <v>358</v>
      </c>
      <c r="D2458" s="73" t="s">
        <v>235</v>
      </c>
      <c r="E2458" s="73" t="s">
        <v>279</v>
      </c>
      <c r="F2458" s="73" t="s">
        <v>280</v>
      </c>
      <c r="G2458" s="73" t="s">
        <v>35</v>
      </c>
      <c r="H2458" t="s">
        <v>36</v>
      </c>
      <c r="I2458">
        <v>1599</v>
      </c>
      <c r="J2458" s="43">
        <v>5478</v>
      </c>
      <c r="K2458" s="16">
        <v>0.1</v>
      </c>
      <c r="L2458" s="16">
        <f t="shared" si="360"/>
        <v>54.399205561072492</v>
      </c>
      <c r="M2458" s="16">
        <f t="shared" si="361"/>
        <v>1.4805405405405405</v>
      </c>
      <c r="N2458" s="44">
        <f t="shared" si="362"/>
        <v>159.9</v>
      </c>
      <c r="O2458" s="44">
        <f t="shared" si="363"/>
        <v>5637.9</v>
      </c>
      <c r="P2458" s="45">
        <f t="shared" si="364"/>
        <v>55.987090367427996</v>
      </c>
      <c r="Q2458" s="45">
        <f t="shared" si="365"/>
        <v>1.5237567567567567</v>
      </c>
      <c r="S2458" s="51">
        <f t="shared" si="366"/>
        <v>-3.1230400453635565</v>
      </c>
    </row>
    <row r="2459" spans="1:19" x14ac:dyDescent="0.25">
      <c r="A2459" s="72">
        <f t="shared" si="359"/>
        <v>42292</v>
      </c>
      <c r="B2459" s="73" t="s">
        <v>67</v>
      </c>
      <c r="C2459" s="73" t="s">
        <v>250</v>
      </c>
      <c r="D2459" s="73" t="s">
        <v>251</v>
      </c>
      <c r="E2459" s="73" t="s">
        <v>279</v>
      </c>
      <c r="F2459" s="73" t="s">
        <v>280</v>
      </c>
      <c r="G2459" s="73" t="s">
        <v>35</v>
      </c>
      <c r="H2459" t="s">
        <v>37</v>
      </c>
      <c r="I2459">
        <v>1851</v>
      </c>
      <c r="J2459" s="43">
        <v>5000</v>
      </c>
      <c r="K2459" s="16">
        <v>0</v>
      </c>
      <c r="L2459" s="16">
        <f t="shared" si="360"/>
        <v>49.652432969215489</v>
      </c>
      <c r="M2459" s="16">
        <f t="shared" si="361"/>
        <v>1.2612612612612613</v>
      </c>
      <c r="N2459" s="44">
        <f t="shared" si="362"/>
        <v>0</v>
      </c>
      <c r="O2459" s="44">
        <f t="shared" si="363"/>
        <v>5000</v>
      </c>
      <c r="P2459" s="45">
        <f t="shared" si="364"/>
        <v>49.652432969215489</v>
      </c>
      <c r="Q2459" s="45">
        <f t="shared" si="365"/>
        <v>1.2612612612612613</v>
      </c>
      <c r="S2459" s="51">
        <f t="shared" si="366"/>
        <v>-11.179640952580595</v>
      </c>
    </row>
    <row r="2460" spans="1:19" x14ac:dyDescent="0.25">
      <c r="A2460" s="72">
        <f t="shared" si="359"/>
        <v>42292</v>
      </c>
      <c r="B2460" s="73" t="s">
        <v>67</v>
      </c>
      <c r="C2460" s="73" t="s">
        <v>238</v>
      </c>
      <c r="D2460" s="73" t="s">
        <v>239</v>
      </c>
      <c r="E2460" s="73" t="s">
        <v>283</v>
      </c>
      <c r="F2460" s="73" t="s">
        <v>284</v>
      </c>
      <c r="G2460" s="73" t="s">
        <v>35</v>
      </c>
      <c r="H2460" t="s">
        <v>37</v>
      </c>
      <c r="I2460">
        <v>1695</v>
      </c>
      <c r="J2460" s="43">
        <v>4960</v>
      </c>
      <c r="K2460" s="16">
        <v>0</v>
      </c>
      <c r="L2460" s="16">
        <f t="shared" si="360"/>
        <v>49.255213505461768</v>
      </c>
      <c r="M2460" s="16">
        <f t="shared" si="361"/>
        <v>1.2511711711711713</v>
      </c>
      <c r="N2460" s="44">
        <f t="shared" si="362"/>
        <v>0</v>
      </c>
      <c r="O2460" s="44">
        <f t="shared" si="363"/>
        <v>4960</v>
      </c>
      <c r="P2460" s="45">
        <f t="shared" si="364"/>
        <v>49.255213505461768</v>
      </c>
      <c r="Q2460" s="45">
        <f t="shared" si="365"/>
        <v>1.2511711711711713</v>
      </c>
      <c r="S2460" s="51">
        <f t="shared" si="366"/>
        <v>-10.409479255098175</v>
      </c>
    </row>
    <row r="2461" spans="1:19" x14ac:dyDescent="0.25">
      <c r="A2461" s="72">
        <f t="shared" si="359"/>
        <v>42292</v>
      </c>
      <c r="B2461" s="73" t="s">
        <v>67</v>
      </c>
      <c r="C2461" s="73" t="s">
        <v>242</v>
      </c>
      <c r="D2461" s="73" t="s">
        <v>243</v>
      </c>
      <c r="E2461" s="73" t="s">
        <v>265</v>
      </c>
      <c r="F2461" s="73" t="s">
        <v>266</v>
      </c>
      <c r="G2461" s="73" t="s">
        <v>35</v>
      </c>
      <c r="H2461" t="s">
        <v>36</v>
      </c>
      <c r="I2461">
        <v>1006</v>
      </c>
      <c r="J2461" s="43">
        <v>3147</v>
      </c>
      <c r="K2461" s="16">
        <v>0.1</v>
      </c>
      <c r="L2461" s="16">
        <f t="shared" si="360"/>
        <v>31.251241310824231</v>
      </c>
      <c r="M2461" s="16">
        <f t="shared" si="361"/>
        <v>0.7938378378378379</v>
      </c>
      <c r="N2461" s="44">
        <f t="shared" si="362"/>
        <v>100.60000000000001</v>
      </c>
      <c r="O2461" s="44">
        <f t="shared" si="363"/>
        <v>3247.6</v>
      </c>
      <c r="P2461" s="45">
        <f t="shared" si="364"/>
        <v>32.250248262164845</v>
      </c>
      <c r="Q2461" s="45">
        <f t="shared" si="365"/>
        <v>0.81921441441441445</v>
      </c>
      <c r="S2461" s="51">
        <f t="shared" si="366"/>
        <v>-7.1875625160755625</v>
      </c>
    </row>
    <row r="2462" spans="1:19" x14ac:dyDescent="0.25">
      <c r="A2462" s="72">
        <f t="shared" si="359"/>
        <v>42292</v>
      </c>
      <c r="B2462" s="73" t="s">
        <v>67</v>
      </c>
      <c r="C2462" s="73" t="s">
        <v>254</v>
      </c>
      <c r="D2462" s="73" t="s">
        <v>255</v>
      </c>
      <c r="E2462" s="73" t="s">
        <v>267</v>
      </c>
      <c r="F2462" s="73" t="s">
        <v>241</v>
      </c>
      <c r="G2462" s="73" t="s">
        <v>35</v>
      </c>
      <c r="H2462" t="s">
        <v>37</v>
      </c>
      <c r="I2462">
        <v>988</v>
      </c>
      <c r="J2462" s="43">
        <v>3600</v>
      </c>
      <c r="K2462" s="16">
        <v>0</v>
      </c>
      <c r="L2462" s="16">
        <f t="shared" si="360"/>
        <v>35.749751737835155</v>
      </c>
      <c r="M2462" s="16">
        <f t="shared" si="361"/>
        <v>0.90810810810810816</v>
      </c>
      <c r="N2462" s="44">
        <f t="shared" si="362"/>
        <v>0</v>
      </c>
      <c r="O2462" s="44">
        <f t="shared" si="363"/>
        <v>3600</v>
      </c>
      <c r="P2462" s="45">
        <f t="shared" si="364"/>
        <v>35.749751737835155</v>
      </c>
      <c r="Q2462" s="45">
        <f t="shared" si="365"/>
        <v>0.90810810810810816</v>
      </c>
      <c r="S2462" s="51">
        <f t="shared" si="366"/>
        <v>-6.3943087739734565</v>
      </c>
    </row>
    <row r="2463" spans="1:19" x14ac:dyDescent="0.25">
      <c r="A2463" s="72">
        <f t="shared" si="359"/>
        <v>42292</v>
      </c>
      <c r="B2463" s="73" t="s">
        <v>67</v>
      </c>
      <c r="C2463" s="73" t="s">
        <v>246</v>
      </c>
      <c r="D2463" s="73" t="s">
        <v>247</v>
      </c>
      <c r="E2463" s="73" t="s">
        <v>240</v>
      </c>
      <c r="F2463" s="73" t="s">
        <v>241</v>
      </c>
      <c r="G2463" s="73" t="s">
        <v>35</v>
      </c>
      <c r="H2463" t="s">
        <v>36</v>
      </c>
      <c r="I2463">
        <v>787</v>
      </c>
      <c r="J2463" s="43">
        <v>3795</v>
      </c>
      <c r="K2463" s="16">
        <v>0.1</v>
      </c>
      <c r="L2463" s="16">
        <f t="shared" si="360"/>
        <v>37.686196623634558</v>
      </c>
      <c r="M2463" s="16">
        <f t="shared" si="361"/>
        <v>0.95729729729729729</v>
      </c>
      <c r="N2463" s="44">
        <f t="shared" si="362"/>
        <v>78.7</v>
      </c>
      <c r="O2463" s="44">
        <f t="shared" si="363"/>
        <v>3873.7</v>
      </c>
      <c r="P2463" s="45">
        <f t="shared" si="364"/>
        <v>38.467725918570004</v>
      </c>
      <c r="Q2463" s="45">
        <f t="shared" si="365"/>
        <v>0.97714954954954947</v>
      </c>
      <c r="S2463" s="51">
        <f t="shared" si="366"/>
        <v>-2.3137348850697959</v>
      </c>
    </row>
    <row r="2464" spans="1:19" x14ac:dyDescent="0.25">
      <c r="A2464" s="72">
        <f t="shared" si="359"/>
        <v>42292</v>
      </c>
      <c r="B2464" s="73" t="s">
        <v>67</v>
      </c>
      <c r="C2464" s="73" t="s">
        <v>250</v>
      </c>
      <c r="D2464" s="73" t="s">
        <v>251</v>
      </c>
      <c r="E2464" s="73" t="s">
        <v>283</v>
      </c>
      <c r="F2464" s="73" t="s">
        <v>284</v>
      </c>
      <c r="G2464" s="73" t="s">
        <v>35</v>
      </c>
      <c r="H2464" t="s">
        <v>37</v>
      </c>
      <c r="I2464">
        <v>1836</v>
      </c>
      <c r="J2464" s="43">
        <v>5000</v>
      </c>
      <c r="K2464" s="16">
        <v>0</v>
      </c>
      <c r="L2464" s="16">
        <f t="shared" si="360"/>
        <v>49.652432969215489</v>
      </c>
      <c r="M2464" s="16">
        <f t="shared" si="361"/>
        <v>1.2612612612612613</v>
      </c>
      <c r="N2464" s="44">
        <f t="shared" si="362"/>
        <v>0</v>
      </c>
      <c r="O2464" s="44">
        <f t="shared" si="363"/>
        <v>5000</v>
      </c>
      <c r="P2464" s="45">
        <f t="shared" si="364"/>
        <v>49.652432969215489</v>
      </c>
      <c r="Q2464" s="45">
        <f t="shared" si="365"/>
        <v>1.2612612612612613</v>
      </c>
      <c r="S2464" s="51">
        <f t="shared" si="366"/>
        <v>-11.099099611680863</v>
      </c>
    </row>
    <row r="2465" spans="1:20" x14ac:dyDescent="0.25">
      <c r="A2465" s="72">
        <f t="shared" si="359"/>
        <v>42292</v>
      </c>
      <c r="B2465" s="73" t="s">
        <v>67</v>
      </c>
      <c r="C2465" s="73" t="s">
        <v>256</v>
      </c>
      <c r="D2465" s="73" t="s">
        <v>247</v>
      </c>
      <c r="E2465" s="73" t="s">
        <v>285</v>
      </c>
      <c r="F2465" s="73" t="s">
        <v>264</v>
      </c>
      <c r="G2465" s="73" t="s">
        <v>35</v>
      </c>
      <c r="H2465" t="s">
        <v>37</v>
      </c>
      <c r="I2465">
        <v>1899</v>
      </c>
      <c r="J2465" s="43">
        <v>4640</v>
      </c>
      <c r="K2465" s="16">
        <v>0</v>
      </c>
      <c r="L2465" s="16">
        <f t="shared" si="360"/>
        <v>46.077457795431975</v>
      </c>
      <c r="M2465" s="16">
        <f t="shared" si="361"/>
        <v>1.1704504504504505</v>
      </c>
      <c r="N2465" s="44">
        <f t="shared" si="362"/>
        <v>0</v>
      </c>
      <c r="O2465" s="44">
        <f t="shared" si="363"/>
        <v>4640</v>
      </c>
      <c r="P2465" s="45">
        <f t="shared" si="364"/>
        <v>46.077457795431975</v>
      </c>
      <c r="Q2465" s="45">
        <f t="shared" si="365"/>
        <v>1.1704504504504505</v>
      </c>
      <c r="S2465" s="51">
        <f t="shared" si="366"/>
        <v>-8.0397807224426465</v>
      </c>
    </row>
    <row r="2466" spans="1:20" x14ac:dyDescent="0.25">
      <c r="A2466" s="72">
        <f t="shared" si="359"/>
        <v>42292</v>
      </c>
      <c r="B2466" s="73" t="s">
        <v>18</v>
      </c>
      <c r="C2466" s="73" t="s">
        <v>238</v>
      </c>
      <c r="D2466" s="73" t="s">
        <v>239</v>
      </c>
      <c r="E2466" s="73" t="s">
        <v>283</v>
      </c>
      <c r="F2466" s="73" t="s">
        <v>284</v>
      </c>
      <c r="G2466" s="73" t="s">
        <v>35</v>
      </c>
      <c r="H2466" t="s">
        <v>37</v>
      </c>
      <c r="I2466">
        <v>1695</v>
      </c>
      <c r="J2466" s="43">
        <v>5490</v>
      </c>
      <c r="K2466" s="16">
        <v>0</v>
      </c>
      <c r="L2466" s="16">
        <f t="shared" si="360"/>
        <v>54.51837140019861</v>
      </c>
      <c r="M2466" s="16">
        <f t="shared" si="361"/>
        <v>1.4837837837837837</v>
      </c>
      <c r="N2466" s="44">
        <f t="shared" si="362"/>
        <v>0</v>
      </c>
      <c r="O2466" s="44">
        <f t="shared" si="363"/>
        <v>5490</v>
      </c>
      <c r="P2466" s="45">
        <f t="shared" si="364"/>
        <v>54.51837140019861</v>
      </c>
      <c r="Q2466" s="45">
        <f t="shared" si="365"/>
        <v>1.4837837837837837</v>
      </c>
      <c r="S2466" s="51">
        <f t="shared" si="366"/>
        <v>-9.9453767039023653</v>
      </c>
    </row>
    <row r="2467" spans="1:20" x14ac:dyDescent="0.25">
      <c r="A2467" s="72">
        <f t="shared" si="359"/>
        <v>42292</v>
      </c>
      <c r="B2467" s="73" t="s">
        <v>18</v>
      </c>
      <c r="C2467" s="73" t="s">
        <v>250</v>
      </c>
      <c r="D2467" s="73" t="s">
        <v>251</v>
      </c>
      <c r="E2467" s="73" t="s">
        <v>279</v>
      </c>
      <c r="F2467" s="73" t="s">
        <v>280</v>
      </c>
      <c r="G2467" s="73" t="s">
        <v>35</v>
      </c>
      <c r="H2467" t="s">
        <v>37</v>
      </c>
      <c r="I2467">
        <v>1851</v>
      </c>
      <c r="J2467" s="43">
        <v>5510</v>
      </c>
      <c r="K2467" s="16">
        <v>0</v>
      </c>
      <c r="L2467" s="16">
        <f t="shared" si="360"/>
        <v>54.716981132075468</v>
      </c>
      <c r="M2467" s="16">
        <f t="shared" si="361"/>
        <v>1.4891891891891893</v>
      </c>
      <c r="N2467" s="44">
        <f t="shared" si="362"/>
        <v>0</v>
      </c>
      <c r="O2467" s="44">
        <f t="shared" si="363"/>
        <v>5510</v>
      </c>
      <c r="P2467" s="45">
        <f t="shared" si="364"/>
        <v>54.716981132075468</v>
      </c>
      <c r="Q2467" s="45">
        <f t="shared" si="365"/>
        <v>1.4891891891891893</v>
      </c>
      <c r="S2467" s="51">
        <f t="shared" si="366"/>
        <v>-10.54236330515932</v>
      </c>
    </row>
    <row r="2468" spans="1:20" x14ac:dyDescent="0.25">
      <c r="A2468" s="72">
        <f t="shared" si="359"/>
        <v>42292</v>
      </c>
      <c r="B2468" s="73" t="s">
        <v>18</v>
      </c>
      <c r="C2468" s="73" t="s">
        <v>257</v>
      </c>
      <c r="D2468" s="73" t="s">
        <v>237</v>
      </c>
      <c r="E2468" s="73" t="s">
        <v>283</v>
      </c>
      <c r="F2468" s="73" t="s">
        <v>284</v>
      </c>
      <c r="G2468" s="73" t="s">
        <v>35</v>
      </c>
      <c r="H2468" t="s">
        <v>37</v>
      </c>
      <c r="I2468">
        <v>1507</v>
      </c>
      <c r="J2468" s="43">
        <v>5380</v>
      </c>
      <c r="K2468" s="16">
        <v>0</v>
      </c>
      <c r="L2468" s="16">
        <f t="shared" si="360"/>
        <v>53.426017874875868</v>
      </c>
      <c r="M2468" s="16">
        <f t="shared" si="361"/>
        <v>1.4540540540540541</v>
      </c>
      <c r="N2468" s="44">
        <f t="shared" si="362"/>
        <v>0</v>
      </c>
      <c r="O2468" s="44">
        <f t="shared" si="363"/>
        <v>5380</v>
      </c>
      <c r="P2468" s="45">
        <f t="shared" si="364"/>
        <v>53.426017874875868</v>
      </c>
      <c r="Q2468" s="45">
        <f t="shared" si="365"/>
        <v>1.4540540540540541</v>
      </c>
      <c r="S2468" s="51">
        <f t="shared" si="366"/>
        <v>-9.4638848407540443</v>
      </c>
    </row>
    <row r="2469" spans="1:20" x14ac:dyDescent="0.25">
      <c r="A2469" s="72">
        <f t="shared" si="359"/>
        <v>42292</v>
      </c>
      <c r="B2469" s="73" t="s">
        <v>18</v>
      </c>
      <c r="C2469" s="73" t="s">
        <v>256</v>
      </c>
      <c r="D2469" s="73" t="s">
        <v>247</v>
      </c>
      <c r="E2469" s="73" t="s">
        <v>265</v>
      </c>
      <c r="F2469" s="73" t="s">
        <v>266</v>
      </c>
      <c r="G2469" s="73" t="s">
        <v>35</v>
      </c>
      <c r="H2469" t="s">
        <v>36</v>
      </c>
      <c r="I2469">
        <v>1160</v>
      </c>
      <c r="J2469" s="43">
        <v>4425</v>
      </c>
      <c r="K2469" s="16">
        <v>0.1</v>
      </c>
      <c r="L2469" s="16">
        <f t="shared" si="360"/>
        <v>43.942403177755708</v>
      </c>
      <c r="M2469" s="16">
        <f t="shared" si="361"/>
        <v>1.1959459459459461</v>
      </c>
      <c r="N2469" s="44">
        <f t="shared" si="362"/>
        <v>116</v>
      </c>
      <c r="O2469" s="44">
        <f t="shared" si="363"/>
        <v>4541</v>
      </c>
      <c r="P2469" s="45">
        <f t="shared" si="364"/>
        <v>45.094339622641506</v>
      </c>
      <c r="Q2469" s="45">
        <f t="shared" si="365"/>
        <v>1.2272972972972973</v>
      </c>
      <c r="S2469" s="51">
        <f t="shared" si="366"/>
        <v>-6.0028979507348428</v>
      </c>
    </row>
    <row r="2470" spans="1:20" x14ac:dyDescent="0.25">
      <c r="A2470" s="72">
        <f t="shared" si="359"/>
        <v>42292</v>
      </c>
      <c r="B2470" s="73" t="s">
        <v>18</v>
      </c>
      <c r="C2470" s="73" t="s">
        <v>244</v>
      </c>
      <c r="D2470" s="73" t="s">
        <v>245</v>
      </c>
      <c r="E2470" s="73" t="s">
        <v>277</v>
      </c>
      <c r="F2470" s="73" t="s">
        <v>278</v>
      </c>
      <c r="G2470" s="73" t="s">
        <v>35</v>
      </c>
      <c r="H2470" t="s">
        <v>38</v>
      </c>
      <c r="I2470">
        <v>615</v>
      </c>
      <c r="J2470" s="43">
        <v>4226</v>
      </c>
      <c r="K2470" s="16">
        <v>0</v>
      </c>
      <c r="L2470" s="16">
        <f t="shared" si="360"/>
        <v>41.966236345580931</v>
      </c>
      <c r="M2470" s="16">
        <f t="shared" si="361"/>
        <v>1.1421621621621623</v>
      </c>
      <c r="N2470" s="44">
        <f t="shared" si="362"/>
        <v>0</v>
      </c>
      <c r="O2470" s="44">
        <f t="shared" si="363"/>
        <v>4226</v>
      </c>
      <c r="P2470" s="45">
        <f t="shared" si="364"/>
        <v>41.966236345580931</v>
      </c>
      <c r="Q2470" s="45">
        <f t="shared" si="365"/>
        <v>1.1421621621621623</v>
      </c>
      <c r="S2470" s="51">
        <f t="shared" si="366"/>
        <v>29.437348770253301</v>
      </c>
    </row>
    <row r="2471" spans="1:20" x14ac:dyDescent="0.25">
      <c r="A2471" s="74">
        <f t="shared" si="359"/>
        <v>42292</v>
      </c>
      <c r="B2471" s="75" t="s">
        <v>18</v>
      </c>
      <c r="C2471" s="75" t="s">
        <v>258</v>
      </c>
      <c r="D2471" s="75" t="s">
        <v>255</v>
      </c>
      <c r="E2471" s="75" t="s">
        <v>279</v>
      </c>
      <c r="F2471" s="75" t="s">
        <v>280</v>
      </c>
      <c r="G2471" s="75" t="s">
        <v>35</v>
      </c>
      <c r="H2471" s="76" t="s">
        <v>36</v>
      </c>
      <c r="I2471" s="76">
        <v>1637</v>
      </c>
      <c r="J2471" s="46">
        <v>5360</v>
      </c>
      <c r="K2471" s="78">
        <v>0.1</v>
      </c>
      <c r="L2471" s="78">
        <f t="shared" si="360"/>
        <v>53.227408142999003</v>
      </c>
      <c r="M2471" s="78">
        <f t="shared" si="361"/>
        <v>1.4486486486486487</v>
      </c>
      <c r="N2471" s="47">
        <f t="shared" si="362"/>
        <v>163.70000000000002</v>
      </c>
      <c r="O2471" s="47">
        <f t="shared" si="363"/>
        <v>5523.7</v>
      </c>
      <c r="P2471" s="48">
        <f t="shared" si="364"/>
        <v>54.853028798411117</v>
      </c>
      <c r="Q2471" s="48">
        <f t="shared" si="365"/>
        <v>1.4928918918918919</v>
      </c>
      <c r="R2471" s="76"/>
      <c r="S2471" s="53">
        <f t="shared" si="366"/>
        <v>-6.8979175620896838</v>
      </c>
      <c r="T2471" s="76"/>
    </row>
    <row r="2472" spans="1:20" x14ac:dyDescent="0.25">
      <c r="A2472" s="72">
        <f t="shared" si="359"/>
        <v>42323</v>
      </c>
      <c r="B2472" s="73" t="s">
        <v>0</v>
      </c>
      <c r="C2472" s="73" t="s">
        <v>359</v>
      </c>
      <c r="D2472" s="73" t="s">
        <v>235</v>
      </c>
      <c r="E2472" s="73" t="s">
        <v>260</v>
      </c>
      <c r="F2472" s="73" t="s">
        <v>261</v>
      </c>
      <c r="G2472" s="73" t="s">
        <v>34</v>
      </c>
      <c r="H2472" t="s">
        <v>36</v>
      </c>
      <c r="I2472">
        <v>506</v>
      </c>
      <c r="J2472" s="43">
        <v>3605</v>
      </c>
      <c r="K2472" s="16">
        <v>0.09</v>
      </c>
      <c r="L2472" s="16">
        <f t="shared" si="360"/>
        <v>35.799404170804365</v>
      </c>
      <c r="M2472" s="16">
        <f t="shared" si="361"/>
        <v>0.97432432432432436</v>
      </c>
      <c r="N2472" s="44">
        <f t="shared" si="362"/>
        <v>45.54</v>
      </c>
      <c r="O2472" s="44">
        <f t="shared" si="363"/>
        <v>3650.54</v>
      </c>
      <c r="P2472" s="45">
        <f t="shared" ref="P2472:P2509" si="367">O2472/100.7</f>
        <v>36.251638530287984</v>
      </c>
      <c r="Q2472" s="45">
        <f t="shared" si="365"/>
        <v>0.98663243243243237</v>
      </c>
      <c r="R2472" s="17"/>
      <c r="S2472" s="51">
        <f t="shared" ref="S2472:S2509" si="368">((O2472/O2016)-1)*100</f>
        <v>2.5709180003596455</v>
      </c>
    </row>
    <row r="2473" spans="1:20" x14ac:dyDescent="0.25">
      <c r="A2473" s="72">
        <f t="shared" ref="A2473:A2536" si="369">IF(B2473&lt;&gt;"", DATE(2010, ROUNDUP((ROW(A2473)-1)*(1/38), 0)+5, 15), "")</f>
        <v>42323</v>
      </c>
      <c r="B2473" s="73" t="s">
        <v>0</v>
      </c>
      <c r="C2473" s="73" t="s">
        <v>236</v>
      </c>
      <c r="D2473" s="73" t="s">
        <v>237</v>
      </c>
      <c r="E2473" s="73" t="s">
        <v>262</v>
      </c>
      <c r="F2473" s="73" t="s">
        <v>251</v>
      </c>
      <c r="G2473" s="73" t="s">
        <v>34</v>
      </c>
      <c r="H2473" t="s">
        <v>37</v>
      </c>
      <c r="I2473">
        <v>298</v>
      </c>
      <c r="J2473" s="43">
        <v>3563</v>
      </c>
      <c r="K2473" s="16">
        <v>0</v>
      </c>
      <c r="L2473" s="16">
        <f t="shared" si="360"/>
        <v>35.382323733862961</v>
      </c>
      <c r="M2473" s="16">
        <f t="shared" si="361"/>
        <v>0.96297297297297302</v>
      </c>
      <c r="N2473" s="44">
        <f t="shared" si="362"/>
        <v>0</v>
      </c>
      <c r="O2473" s="44">
        <f t="shared" si="363"/>
        <v>3563</v>
      </c>
      <c r="P2473" s="45">
        <f t="shared" si="367"/>
        <v>35.382323733862961</v>
      </c>
      <c r="Q2473" s="45">
        <f t="shared" si="365"/>
        <v>0.96297297297297302</v>
      </c>
      <c r="R2473" s="17"/>
      <c r="S2473" s="51">
        <f t="shared" si="368"/>
        <v>-3.5551681761830323</v>
      </c>
    </row>
    <row r="2474" spans="1:20" x14ac:dyDescent="0.25">
      <c r="A2474" s="72">
        <f t="shared" si="369"/>
        <v>42323</v>
      </c>
      <c r="B2474" s="73" t="s">
        <v>0</v>
      </c>
      <c r="C2474" s="73" t="s">
        <v>359</v>
      </c>
      <c r="D2474" s="73" t="s">
        <v>235</v>
      </c>
      <c r="E2474" s="73" t="s">
        <v>263</v>
      </c>
      <c r="F2474" s="73" t="s">
        <v>264</v>
      </c>
      <c r="G2474" s="73" t="s">
        <v>34</v>
      </c>
      <c r="H2474" t="s">
        <v>37</v>
      </c>
      <c r="I2474">
        <v>1530</v>
      </c>
      <c r="J2474" s="43">
        <v>6950</v>
      </c>
      <c r="K2474" s="16">
        <v>0</v>
      </c>
      <c r="L2474" s="16">
        <f t="shared" si="360"/>
        <v>69.016881827209531</v>
      </c>
      <c r="M2474" s="16">
        <f t="shared" si="361"/>
        <v>1.8783783783783783</v>
      </c>
      <c r="N2474" s="44">
        <f t="shared" si="362"/>
        <v>0</v>
      </c>
      <c r="O2474" s="44">
        <f t="shared" si="363"/>
        <v>6950</v>
      </c>
      <c r="P2474" s="45">
        <f t="shared" si="367"/>
        <v>69.016881827209531</v>
      </c>
      <c r="Q2474" s="45">
        <f t="shared" si="365"/>
        <v>1.8783783783783783</v>
      </c>
      <c r="S2474" s="51">
        <f t="shared" si="368"/>
        <v>2.979744847308452</v>
      </c>
    </row>
    <row r="2475" spans="1:20" x14ac:dyDescent="0.25">
      <c r="A2475" s="72">
        <f t="shared" si="369"/>
        <v>42323</v>
      </c>
      <c r="B2475" s="73" t="s">
        <v>0</v>
      </c>
      <c r="C2475" s="73" t="s">
        <v>359</v>
      </c>
      <c r="D2475" s="73" t="s">
        <v>235</v>
      </c>
      <c r="E2475" s="73" t="s">
        <v>265</v>
      </c>
      <c r="F2475" s="73" t="s">
        <v>266</v>
      </c>
      <c r="G2475" s="73" t="s">
        <v>34</v>
      </c>
      <c r="H2475" t="s">
        <v>36</v>
      </c>
      <c r="I2475">
        <v>890</v>
      </c>
      <c r="J2475" s="43">
        <v>4243</v>
      </c>
      <c r="K2475" s="16">
        <v>0.09</v>
      </c>
      <c r="L2475" s="16">
        <f t="shared" si="360"/>
        <v>42.135054617676268</v>
      </c>
      <c r="M2475" s="16">
        <f t="shared" si="361"/>
        <v>1.1467567567567567</v>
      </c>
      <c r="N2475" s="44">
        <f t="shared" si="362"/>
        <v>80.099999999999994</v>
      </c>
      <c r="O2475" s="44">
        <f t="shared" si="363"/>
        <v>4323.1000000000004</v>
      </c>
      <c r="P2475" s="45">
        <f t="shared" si="367"/>
        <v>42.930486593843099</v>
      </c>
      <c r="Q2475" s="45">
        <f t="shared" si="365"/>
        <v>1.1684054054054056</v>
      </c>
      <c r="S2475" s="51">
        <f t="shared" si="368"/>
        <v>-0.1270618675784263</v>
      </c>
    </row>
    <row r="2476" spans="1:20" x14ac:dyDescent="0.25">
      <c r="A2476" s="72">
        <f t="shared" si="369"/>
        <v>42323</v>
      </c>
      <c r="B2476" s="73" t="s">
        <v>0</v>
      </c>
      <c r="C2476" s="73" t="s">
        <v>238</v>
      </c>
      <c r="D2476" s="73" t="s">
        <v>239</v>
      </c>
      <c r="E2476" s="73" t="s">
        <v>267</v>
      </c>
      <c r="F2476" s="73" t="s">
        <v>241</v>
      </c>
      <c r="G2476" s="73" t="s">
        <v>34</v>
      </c>
      <c r="H2476" t="s">
        <v>37</v>
      </c>
      <c r="I2476">
        <v>1256</v>
      </c>
      <c r="J2476" s="43">
        <v>6486</v>
      </c>
      <c r="K2476" s="16">
        <v>0</v>
      </c>
      <c r="L2476" s="16">
        <f t="shared" si="360"/>
        <v>64.409136047666337</v>
      </c>
      <c r="M2476" s="16">
        <f t="shared" si="361"/>
        <v>1.7529729729729731</v>
      </c>
      <c r="N2476" s="44">
        <f t="shared" si="362"/>
        <v>0</v>
      </c>
      <c r="O2476" s="44">
        <f t="shared" si="363"/>
        <v>6486</v>
      </c>
      <c r="P2476" s="45">
        <f t="shared" si="367"/>
        <v>64.409136047666337</v>
      </c>
      <c r="Q2476" s="45">
        <f t="shared" si="365"/>
        <v>1.7529729729729731</v>
      </c>
      <c r="S2476" s="51">
        <f t="shared" si="368"/>
        <v>3.967633141406246</v>
      </c>
    </row>
    <row r="2477" spans="1:20" x14ac:dyDescent="0.25">
      <c r="A2477" s="72">
        <f t="shared" si="369"/>
        <v>42323</v>
      </c>
      <c r="B2477" s="73" t="s">
        <v>0</v>
      </c>
      <c r="C2477" s="73" t="s">
        <v>358</v>
      </c>
      <c r="D2477" s="73" t="s">
        <v>235</v>
      </c>
      <c r="E2477" s="73" t="s">
        <v>267</v>
      </c>
      <c r="F2477" s="73" t="s">
        <v>241</v>
      </c>
      <c r="G2477" s="73" t="s">
        <v>34</v>
      </c>
      <c r="H2477" t="s">
        <v>36</v>
      </c>
      <c r="I2477">
        <v>975</v>
      </c>
      <c r="J2477" s="43">
        <v>4511</v>
      </c>
      <c r="K2477" s="16">
        <v>0.09</v>
      </c>
      <c r="L2477" s="16">
        <f t="shared" si="360"/>
        <v>44.796425024826213</v>
      </c>
      <c r="M2477" s="16">
        <f t="shared" si="361"/>
        <v>1.2191891891891893</v>
      </c>
      <c r="N2477" s="44">
        <f t="shared" si="362"/>
        <v>87.75</v>
      </c>
      <c r="O2477" s="44">
        <f t="shared" si="363"/>
        <v>4598.75</v>
      </c>
      <c r="P2477" s="45">
        <f t="shared" si="367"/>
        <v>45.667825223435948</v>
      </c>
      <c r="Q2477" s="45">
        <f t="shared" si="365"/>
        <v>1.2429054054054054</v>
      </c>
      <c r="S2477" s="51">
        <f t="shared" si="368"/>
        <v>-0.55681695318412494</v>
      </c>
    </row>
    <row r="2478" spans="1:20" x14ac:dyDescent="0.25">
      <c r="A2478" s="72">
        <f t="shared" si="369"/>
        <v>42323</v>
      </c>
      <c r="B2478" s="73" t="s">
        <v>0</v>
      </c>
      <c r="C2478" s="73" t="s">
        <v>240</v>
      </c>
      <c r="D2478" s="73" t="s">
        <v>241</v>
      </c>
      <c r="E2478" s="73" t="s">
        <v>263</v>
      </c>
      <c r="F2478" s="73" t="s">
        <v>264</v>
      </c>
      <c r="G2478" s="73" t="s">
        <v>34</v>
      </c>
      <c r="H2478" t="s">
        <v>36</v>
      </c>
      <c r="I2478">
        <v>1357</v>
      </c>
      <c r="J2478" s="43">
        <v>4710</v>
      </c>
      <c r="K2478" s="16">
        <v>0.09</v>
      </c>
      <c r="L2478" s="16">
        <f t="shared" si="360"/>
        <v>46.77259185700099</v>
      </c>
      <c r="M2478" s="16">
        <f t="shared" si="361"/>
        <v>1.2729729729729731</v>
      </c>
      <c r="N2478" s="44">
        <f t="shared" si="362"/>
        <v>122.13</v>
      </c>
      <c r="O2478" s="44">
        <f t="shared" si="363"/>
        <v>4832.13</v>
      </c>
      <c r="P2478" s="45">
        <f t="shared" si="367"/>
        <v>47.985402184707048</v>
      </c>
      <c r="Q2478" s="45">
        <f t="shared" si="365"/>
        <v>1.305981081081081</v>
      </c>
      <c r="S2478" s="51">
        <f t="shared" si="368"/>
        <v>-2.4478235063734255</v>
      </c>
    </row>
    <row r="2479" spans="1:20" x14ac:dyDescent="0.25">
      <c r="A2479" s="72">
        <f t="shared" si="369"/>
        <v>42323</v>
      </c>
      <c r="B2479" s="73" t="s">
        <v>67</v>
      </c>
      <c r="C2479" s="73" t="s">
        <v>242</v>
      </c>
      <c r="D2479" s="73" t="s">
        <v>243</v>
      </c>
      <c r="E2479" s="73" t="s">
        <v>265</v>
      </c>
      <c r="F2479" s="73" t="s">
        <v>266</v>
      </c>
      <c r="G2479" s="73" t="s">
        <v>34</v>
      </c>
      <c r="H2479" t="s">
        <v>36</v>
      </c>
      <c r="I2479">
        <v>1006</v>
      </c>
      <c r="J2479" s="43">
        <v>3328</v>
      </c>
      <c r="K2479" s="16">
        <v>0.09</v>
      </c>
      <c r="L2479" s="16">
        <f t="shared" si="360"/>
        <v>33.048659384309829</v>
      </c>
      <c r="M2479" s="16">
        <f t="shared" si="361"/>
        <v>0.83949549549549551</v>
      </c>
      <c r="N2479" s="44">
        <f t="shared" si="362"/>
        <v>90.539999999999992</v>
      </c>
      <c r="O2479" s="44">
        <f t="shared" si="363"/>
        <v>3418.54</v>
      </c>
      <c r="P2479" s="45">
        <f t="shared" si="367"/>
        <v>33.947765640516387</v>
      </c>
      <c r="Q2479" s="45">
        <f t="shared" si="365"/>
        <v>0.86233441441441439</v>
      </c>
      <c r="S2479" s="51">
        <f t="shared" si="368"/>
        <v>-6.8527863456529055</v>
      </c>
    </row>
    <row r="2480" spans="1:20" x14ac:dyDescent="0.25">
      <c r="A2480" s="72">
        <f t="shared" si="369"/>
        <v>42323</v>
      </c>
      <c r="B2480" s="73" t="s">
        <v>67</v>
      </c>
      <c r="C2480" s="73" t="s">
        <v>244</v>
      </c>
      <c r="D2480" s="73" t="s">
        <v>245</v>
      </c>
      <c r="E2480" s="73" t="s">
        <v>268</v>
      </c>
      <c r="F2480" s="73" t="s">
        <v>269</v>
      </c>
      <c r="G2480" s="73" t="s">
        <v>34</v>
      </c>
      <c r="H2480" t="s">
        <v>38</v>
      </c>
      <c r="I2480">
        <v>866</v>
      </c>
      <c r="J2480" s="43">
        <v>6061</v>
      </c>
      <c r="K2480" s="16">
        <v>0</v>
      </c>
      <c r="L2480" s="16">
        <f t="shared" si="360"/>
        <v>60.188679245283019</v>
      </c>
      <c r="M2480" s="16">
        <f t="shared" si="361"/>
        <v>1.5289009009009009</v>
      </c>
      <c r="N2480" s="44">
        <f t="shared" si="362"/>
        <v>0</v>
      </c>
      <c r="O2480" s="44">
        <f t="shared" si="363"/>
        <v>6061</v>
      </c>
      <c r="P2480" s="45">
        <f t="shared" si="367"/>
        <v>60.188679245283019</v>
      </c>
      <c r="Q2480" s="45">
        <f t="shared" si="365"/>
        <v>1.5289009009009009</v>
      </c>
      <c r="S2480" s="51">
        <f t="shared" si="368"/>
        <v>15.12526829638916</v>
      </c>
    </row>
    <row r="2481" spans="1:19" x14ac:dyDescent="0.25">
      <c r="A2481" s="72">
        <f t="shared" si="369"/>
        <v>42323</v>
      </c>
      <c r="B2481" s="73" t="s">
        <v>67</v>
      </c>
      <c r="C2481" s="73" t="s">
        <v>246</v>
      </c>
      <c r="D2481" s="73" t="s">
        <v>247</v>
      </c>
      <c r="E2481" s="73" t="s">
        <v>270</v>
      </c>
      <c r="F2481" s="73" t="s">
        <v>247</v>
      </c>
      <c r="G2481" s="73" t="s">
        <v>34</v>
      </c>
      <c r="H2481" t="s">
        <v>36</v>
      </c>
      <c r="I2481">
        <v>213</v>
      </c>
      <c r="J2481" s="43">
        <v>2168</v>
      </c>
      <c r="K2481" s="16">
        <v>0.09</v>
      </c>
      <c r="L2481" s="16">
        <f t="shared" si="360"/>
        <v>21.529294935451837</v>
      </c>
      <c r="M2481" s="16">
        <f t="shared" si="361"/>
        <v>0.54688288288288289</v>
      </c>
      <c r="N2481" s="44">
        <f t="shared" si="362"/>
        <v>19.169999999999998</v>
      </c>
      <c r="O2481" s="44">
        <f t="shared" si="363"/>
        <v>2187.17</v>
      </c>
      <c r="P2481" s="45">
        <f t="shared" si="367"/>
        <v>21.719662363455811</v>
      </c>
      <c r="Q2481" s="45">
        <f t="shared" si="365"/>
        <v>0.55171855855855856</v>
      </c>
      <c r="S2481" s="51">
        <f t="shared" si="368"/>
        <v>-2.3767864953892603</v>
      </c>
    </row>
    <row r="2482" spans="1:19" x14ac:dyDescent="0.25">
      <c r="A2482" s="72">
        <f t="shared" si="369"/>
        <v>42323</v>
      </c>
      <c r="B2482" s="73" t="s">
        <v>67</v>
      </c>
      <c r="C2482" s="73" t="s">
        <v>248</v>
      </c>
      <c r="D2482" s="73" t="s">
        <v>249</v>
      </c>
      <c r="E2482" s="73" t="s">
        <v>271</v>
      </c>
      <c r="F2482" s="73" t="s">
        <v>272</v>
      </c>
      <c r="G2482" s="73" t="s">
        <v>34</v>
      </c>
      <c r="H2482" t="s">
        <v>38</v>
      </c>
      <c r="I2482">
        <v>650</v>
      </c>
      <c r="J2482" s="43">
        <v>5004</v>
      </c>
      <c r="K2482" s="16">
        <v>0</v>
      </c>
      <c r="L2482" s="16">
        <f t="shared" si="360"/>
        <v>49.692154915590862</v>
      </c>
      <c r="M2482" s="16">
        <f t="shared" si="361"/>
        <v>1.2622702702702704</v>
      </c>
      <c r="N2482" s="44">
        <f t="shared" si="362"/>
        <v>0</v>
      </c>
      <c r="O2482" s="44">
        <f t="shared" si="363"/>
        <v>5004</v>
      </c>
      <c r="P2482" s="45">
        <f t="shared" si="367"/>
        <v>49.692154915590862</v>
      </c>
      <c r="Q2482" s="45">
        <f t="shared" si="365"/>
        <v>1.2622702702702704</v>
      </c>
      <c r="S2482" s="51">
        <f t="shared" si="368"/>
        <v>11.113578327967133</v>
      </c>
    </row>
    <row r="2483" spans="1:19" x14ac:dyDescent="0.25">
      <c r="A2483" s="72">
        <f t="shared" si="369"/>
        <v>42323</v>
      </c>
      <c r="B2483" s="73" t="s">
        <v>67</v>
      </c>
      <c r="C2483" s="73" t="s">
        <v>248</v>
      </c>
      <c r="D2483" s="73" t="s">
        <v>249</v>
      </c>
      <c r="E2483" s="73" t="s">
        <v>273</v>
      </c>
      <c r="F2483" s="73" t="s">
        <v>274</v>
      </c>
      <c r="G2483" s="73" t="s">
        <v>34</v>
      </c>
      <c r="H2483" t="s">
        <v>38</v>
      </c>
      <c r="I2483">
        <v>417</v>
      </c>
      <c r="J2483" s="43">
        <v>4311</v>
      </c>
      <c r="K2483" s="16">
        <v>0</v>
      </c>
      <c r="L2483" s="16">
        <f t="shared" si="360"/>
        <v>42.810327706057599</v>
      </c>
      <c r="M2483" s="16">
        <f t="shared" si="361"/>
        <v>1.0874594594594595</v>
      </c>
      <c r="N2483" s="44">
        <f t="shared" si="362"/>
        <v>0</v>
      </c>
      <c r="O2483" s="44">
        <f t="shared" si="363"/>
        <v>4311</v>
      </c>
      <c r="P2483" s="45">
        <f t="shared" si="367"/>
        <v>42.810327706057599</v>
      </c>
      <c r="Q2483" s="45">
        <f t="shared" si="365"/>
        <v>1.0874594594594595</v>
      </c>
      <c r="S2483" s="51">
        <f t="shared" si="368"/>
        <v>14.028011056299849</v>
      </c>
    </row>
    <row r="2484" spans="1:19" x14ac:dyDescent="0.25">
      <c r="A2484" s="72">
        <f t="shared" si="369"/>
        <v>42323</v>
      </c>
      <c r="B2484" s="73" t="s">
        <v>67</v>
      </c>
      <c r="C2484" s="73" t="s">
        <v>246</v>
      </c>
      <c r="D2484" s="73" t="s">
        <v>247</v>
      </c>
      <c r="E2484" s="73" t="s">
        <v>275</v>
      </c>
      <c r="F2484" s="73" t="s">
        <v>276</v>
      </c>
      <c r="G2484" s="73" t="s">
        <v>34</v>
      </c>
      <c r="H2484" t="s">
        <v>36</v>
      </c>
      <c r="I2484">
        <v>626</v>
      </c>
      <c r="J2484" s="43">
        <v>3444</v>
      </c>
      <c r="K2484" s="16">
        <v>0.09</v>
      </c>
      <c r="L2484" s="16">
        <f t="shared" si="360"/>
        <v>34.200595829195628</v>
      </c>
      <c r="M2484" s="16">
        <f t="shared" si="361"/>
        <v>0.86875675675675679</v>
      </c>
      <c r="N2484" s="44">
        <f t="shared" si="362"/>
        <v>56.339999999999996</v>
      </c>
      <c r="O2484" s="44">
        <f t="shared" si="363"/>
        <v>3500.34</v>
      </c>
      <c r="P2484" s="45">
        <f t="shared" si="367"/>
        <v>34.760079443892749</v>
      </c>
      <c r="Q2484" s="45">
        <f t="shared" si="365"/>
        <v>0.88296864864864866</v>
      </c>
      <c r="S2484" s="51">
        <f t="shared" si="368"/>
        <v>-0.58224741822974213</v>
      </c>
    </row>
    <row r="2485" spans="1:19" x14ac:dyDescent="0.25">
      <c r="A2485" s="72">
        <f t="shared" si="369"/>
        <v>42323</v>
      </c>
      <c r="B2485" s="73" t="s">
        <v>67</v>
      </c>
      <c r="C2485" s="73" t="s">
        <v>246</v>
      </c>
      <c r="D2485" s="73" t="s">
        <v>247</v>
      </c>
      <c r="E2485" s="73" t="s">
        <v>263</v>
      </c>
      <c r="F2485" s="73" t="s">
        <v>264</v>
      </c>
      <c r="G2485" s="73" t="s">
        <v>34</v>
      </c>
      <c r="H2485" t="s">
        <v>36</v>
      </c>
      <c r="I2485">
        <v>1823</v>
      </c>
      <c r="J2485" s="43">
        <v>5052</v>
      </c>
      <c r="K2485" s="16">
        <v>0.09</v>
      </c>
      <c r="L2485" s="16">
        <f t="shared" si="360"/>
        <v>50.168818272095329</v>
      </c>
      <c r="M2485" s="16">
        <f t="shared" si="361"/>
        <v>1.2743783783783784</v>
      </c>
      <c r="N2485" s="44">
        <f t="shared" si="362"/>
        <v>164.07</v>
      </c>
      <c r="O2485" s="44">
        <f t="shared" si="363"/>
        <v>5216.07</v>
      </c>
      <c r="P2485" s="45">
        <f t="shared" si="367"/>
        <v>51.798113207547168</v>
      </c>
      <c r="Q2485" s="45">
        <f t="shared" si="365"/>
        <v>1.3157654054054053</v>
      </c>
      <c r="S2485" s="51">
        <f t="shared" si="368"/>
        <v>-12.844997844546702</v>
      </c>
    </row>
    <row r="2486" spans="1:19" x14ac:dyDescent="0.25">
      <c r="A2486" s="72">
        <f t="shared" si="369"/>
        <v>42323</v>
      </c>
      <c r="B2486" s="73" t="s">
        <v>18</v>
      </c>
      <c r="C2486" s="73" t="s">
        <v>250</v>
      </c>
      <c r="D2486" s="73" t="s">
        <v>251</v>
      </c>
      <c r="E2486" s="73" t="s">
        <v>265</v>
      </c>
      <c r="F2486" s="73" t="s">
        <v>266</v>
      </c>
      <c r="G2486" s="73" t="s">
        <v>34</v>
      </c>
      <c r="H2486" t="s">
        <v>39</v>
      </c>
      <c r="I2486">
        <v>1295</v>
      </c>
      <c r="J2486" s="43">
        <v>3559</v>
      </c>
      <c r="K2486" s="16">
        <v>4.0300000000000002E-2</v>
      </c>
      <c r="L2486" s="16">
        <f t="shared" si="360"/>
        <v>35.342601787487588</v>
      </c>
      <c r="M2486" s="16">
        <f t="shared" si="361"/>
        <v>0.96189189189189184</v>
      </c>
      <c r="N2486" s="44">
        <f t="shared" si="362"/>
        <v>52.188500000000005</v>
      </c>
      <c r="O2486" s="44">
        <f t="shared" si="363"/>
        <v>3611.1885000000002</v>
      </c>
      <c r="P2486" s="45">
        <f t="shared" si="367"/>
        <v>35.860858987090367</v>
      </c>
      <c r="Q2486" s="45">
        <f t="shared" si="365"/>
        <v>0.97599689189189198</v>
      </c>
      <c r="S2486" s="51">
        <f t="shared" si="368"/>
        <v>-11.301613423189693</v>
      </c>
    </row>
    <row r="2487" spans="1:19" x14ac:dyDescent="0.25">
      <c r="A2487" s="72">
        <f t="shared" si="369"/>
        <v>42323</v>
      </c>
      <c r="B2487" s="73" t="s">
        <v>18</v>
      </c>
      <c r="C2487" s="73" t="s">
        <v>244</v>
      </c>
      <c r="D2487" s="73" t="s">
        <v>245</v>
      </c>
      <c r="E2487" s="73" t="s">
        <v>277</v>
      </c>
      <c r="F2487" s="73" t="s">
        <v>278</v>
      </c>
      <c r="G2487" s="73" t="s">
        <v>34</v>
      </c>
      <c r="H2487" t="s">
        <v>38</v>
      </c>
      <c r="I2487">
        <v>615</v>
      </c>
      <c r="J2487" s="43">
        <v>5051</v>
      </c>
      <c r="K2487" s="16">
        <v>0</v>
      </c>
      <c r="L2487" s="16">
        <f t="shared" si="360"/>
        <v>50.158887785501491</v>
      </c>
      <c r="M2487" s="16">
        <f t="shared" si="361"/>
        <v>1.3651351351351351</v>
      </c>
      <c r="N2487" s="44">
        <f t="shared" si="362"/>
        <v>0</v>
      </c>
      <c r="O2487" s="44">
        <f t="shared" si="363"/>
        <v>5051</v>
      </c>
      <c r="P2487" s="45">
        <f t="shared" si="367"/>
        <v>50.158887785501491</v>
      </c>
      <c r="Q2487" s="45">
        <f t="shared" si="365"/>
        <v>1.3651351351351351</v>
      </c>
      <c r="S2487" s="51">
        <f t="shared" si="368"/>
        <v>23.685338230792773</v>
      </c>
    </row>
    <row r="2488" spans="1:19" x14ac:dyDescent="0.25">
      <c r="A2488" s="72">
        <f t="shared" si="369"/>
        <v>42323</v>
      </c>
      <c r="B2488" s="73" t="s">
        <v>18</v>
      </c>
      <c r="C2488" s="73" t="s">
        <v>248</v>
      </c>
      <c r="D2488" s="73" t="s">
        <v>249</v>
      </c>
      <c r="E2488" s="73" t="s">
        <v>268</v>
      </c>
      <c r="F2488" s="73" t="s">
        <v>269</v>
      </c>
      <c r="G2488" s="73" t="s">
        <v>34</v>
      </c>
      <c r="H2488" t="s">
        <v>38</v>
      </c>
      <c r="I2488">
        <v>872</v>
      </c>
      <c r="J2488" s="43">
        <v>6178</v>
      </c>
      <c r="K2488" s="16">
        <v>0</v>
      </c>
      <c r="L2488" s="16">
        <f t="shared" si="360"/>
        <v>61.350546176762663</v>
      </c>
      <c r="M2488" s="16">
        <f t="shared" si="361"/>
        <v>1.6697297297297298</v>
      </c>
      <c r="N2488" s="44">
        <f t="shared" si="362"/>
        <v>0</v>
      </c>
      <c r="O2488" s="44">
        <f t="shared" si="363"/>
        <v>6178</v>
      </c>
      <c r="P2488" s="45">
        <f t="shared" si="367"/>
        <v>61.350546176762663</v>
      </c>
      <c r="Q2488" s="45">
        <f t="shared" si="365"/>
        <v>1.6697297297297298</v>
      </c>
      <c r="S2488" s="51">
        <f t="shared" si="368"/>
        <v>15.727558819121846</v>
      </c>
    </row>
    <row r="2489" spans="1:19" x14ac:dyDescent="0.25">
      <c r="A2489" s="72">
        <f t="shared" si="369"/>
        <v>42323</v>
      </c>
      <c r="B2489" s="73" t="s">
        <v>18</v>
      </c>
      <c r="C2489" s="73" t="s">
        <v>248</v>
      </c>
      <c r="D2489" s="73" t="s">
        <v>249</v>
      </c>
      <c r="E2489" s="73" t="s">
        <v>277</v>
      </c>
      <c r="F2489" s="73" t="s">
        <v>278</v>
      </c>
      <c r="G2489" s="73" t="s">
        <v>34</v>
      </c>
      <c r="H2489" t="s">
        <v>38</v>
      </c>
      <c r="I2489">
        <v>417</v>
      </c>
      <c r="J2489" s="43">
        <v>4529</v>
      </c>
      <c r="K2489" s="16">
        <v>0</v>
      </c>
      <c r="L2489" s="16">
        <f t="shared" si="360"/>
        <v>44.975173783515388</v>
      </c>
      <c r="M2489" s="16">
        <f t="shared" si="361"/>
        <v>1.2240540540540541</v>
      </c>
      <c r="N2489" s="44">
        <f t="shared" si="362"/>
        <v>0</v>
      </c>
      <c r="O2489" s="44">
        <f t="shared" si="363"/>
        <v>4529</v>
      </c>
      <c r="P2489" s="45">
        <f t="shared" si="367"/>
        <v>44.975173783515388</v>
      </c>
      <c r="Q2489" s="45">
        <f t="shared" si="365"/>
        <v>1.2240540540540541</v>
      </c>
      <c r="S2489" s="51">
        <f t="shared" si="368"/>
        <v>22.848656639496557</v>
      </c>
    </row>
    <row r="2490" spans="1:19" x14ac:dyDescent="0.25">
      <c r="A2490" s="72">
        <f t="shared" si="369"/>
        <v>42323</v>
      </c>
      <c r="B2490" s="73" t="s">
        <v>18</v>
      </c>
      <c r="C2490" s="73" t="s">
        <v>242</v>
      </c>
      <c r="D2490" s="73" t="s">
        <v>243</v>
      </c>
      <c r="E2490" s="73" t="s">
        <v>265</v>
      </c>
      <c r="F2490" s="73" t="s">
        <v>266</v>
      </c>
      <c r="G2490" s="73" t="s">
        <v>34</v>
      </c>
      <c r="H2490" t="s">
        <v>36</v>
      </c>
      <c r="I2490">
        <v>1006</v>
      </c>
      <c r="J2490" s="43">
        <v>3974</v>
      </c>
      <c r="K2490" s="16">
        <v>0.09</v>
      </c>
      <c r="L2490" s="16">
        <f t="shared" si="360"/>
        <v>39.46375372393247</v>
      </c>
      <c r="M2490" s="16">
        <f t="shared" si="361"/>
        <v>1.074054054054054</v>
      </c>
      <c r="N2490" s="44">
        <f t="shared" si="362"/>
        <v>90.539999999999992</v>
      </c>
      <c r="O2490" s="44">
        <f t="shared" si="363"/>
        <v>4064.54</v>
      </c>
      <c r="P2490" s="45">
        <f t="shared" si="367"/>
        <v>40.362859980139028</v>
      </c>
      <c r="Q2490" s="45">
        <f t="shared" si="365"/>
        <v>1.0985243243243243</v>
      </c>
      <c r="S2490" s="51">
        <f t="shared" si="368"/>
        <v>-5.8271007682968667</v>
      </c>
    </row>
    <row r="2491" spans="1:19" x14ac:dyDescent="0.25">
      <c r="A2491" s="72">
        <f t="shared" si="369"/>
        <v>42323</v>
      </c>
      <c r="B2491" s="73" t="s">
        <v>0</v>
      </c>
      <c r="C2491" s="73" t="s">
        <v>252</v>
      </c>
      <c r="D2491" s="73" t="s">
        <v>117</v>
      </c>
      <c r="E2491" s="73" t="s">
        <v>279</v>
      </c>
      <c r="F2491" s="73" t="s">
        <v>280</v>
      </c>
      <c r="G2491" s="73" t="s">
        <v>35</v>
      </c>
      <c r="H2491" t="s">
        <v>37</v>
      </c>
      <c r="I2491">
        <v>880</v>
      </c>
      <c r="J2491" s="43">
        <v>3953</v>
      </c>
      <c r="K2491" s="16">
        <v>0</v>
      </c>
      <c r="L2491" s="16">
        <f t="shared" si="360"/>
        <v>39.255213505461768</v>
      </c>
      <c r="M2491" s="16">
        <f t="shared" si="361"/>
        <v>1.0683783783783785</v>
      </c>
      <c r="N2491" s="44">
        <f t="shared" si="362"/>
        <v>0</v>
      </c>
      <c r="O2491" s="44">
        <f t="shared" si="363"/>
        <v>3953</v>
      </c>
      <c r="P2491" s="45">
        <f t="shared" si="367"/>
        <v>39.255213505461768</v>
      </c>
      <c r="Q2491" s="45">
        <f t="shared" si="365"/>
        <v>1.0683783783783785</v>
      </c>
      <c r="S2491" s="51">
        <f t="shared" si="368"/>
        <v>-0.38806571918154065</v>
      </c>
    </row>
    <row r="2492" spans="1:19" x14ac:dyDescent="0.25">
      <c r="A2492" s="72">
        <f t="shared" si="369"/>
        <v>42323</v>
      </c>
      <c r="B2492" s="73" t="s">
        <v>0</v>
      </c>
      <c r="C2492" s="73" t="s">
        <v>359</v>
      </c>
      <c r="D2492" s="73" t="s">
        <v>235</v>
      </c>
      <c r="E2492" s="73" t="s">
        <v>267</v>
      </c>
      <c r="F2492" s="73" t="s">
        <v>241</v>
      </c>
      <c r="G2492" s="73" t="s">
        <v>35</v>
      </c>
      <c r="H2492" t="s">
        <v>37</v>
      </c>
      <c r="I2492">
        <v>685</v>
      </c>
      <c r="J2492" s="43">
        <v>3919</v>
      </c>
      <c r="K2492" s="16">
        <v>0</v>
      </c>
      <c r="L2492" s="16">
        <f t="shared" si="360"/>
        <v>38.917576961271102</v>
      </c>
      <c r="M2492" s="16">
        <f t="shared" si="361"/>
        <v>1.0591891891891891</v>
      </c>
      <c r="N2492" s="44">
        <f t="shared" si="362"/>
        <v>0</v>
      </c>
      <c r="O2492" s="44">
        <f t="shared" si="363"/>
        <v>3919</v>
      </c>
      <c r="P2492" s="45">
        <f t="shared" si="367"/>
        <v>38.917576961271102</v>
      </c>
      <c r="Q2492" s="45">
        <f t="shared" si="365"/>
        <v>1.0591891891891891</v>
      </c>
      <c r="S2492" s="51">
        <f t="shared" si="368"/>
        <v>6.0034351712852096</v>
      </c>
    </row>
    <row r="2493" spans="1:19" x14ac:dyDescent="0.25">
      <c r="A2493" s="72">
        <f t="shared" si="369"/>
        <v>42323</v>
      </c>
      <c r="B2493" s="73" t="s">
        <v>0</v>
      </c>
      <c r="C2493" s="73" t="s">
        <v>253</v>
      </c>
      <c r="D2493" s="73" t="s">
        <v>243</v>
      </c>
      <c r="E2493" s="73" t="s">
        <v>281</v>
      </c>
      <c r="F2493" s="73" t="s">
        <v>282</v>
      </c>
      <c r="G2493" s="73" t="s">
        <v>35</v>
      </c>
      <c r="H2493" t="s">
        <v>38</v>
      </c>
      <c r="I2493">
        <v>812</v>
      </c>
      <c r="J2493" s="43">
        <v>5492</v>
      </c>
      <c r="K2493" s="16">
        <v>0</v>
      </c>
      <c r="L2493" s="16">
        <f t="shared" si="360"/>
        <v>54.538232373386293</v>
      </c>
      <c r="M2493" s="16">
        <f t="shared" si="361"/>
        <v>1.4843243243243243</v>
      </c>
      <c r="N2493" s="44">
        <f t="shared" si="362"/>
        <v>0</v>
      </c>
      <c r="O2493" s="44">
        <f t="shared" si="363"/>
        <v>5492</v>
      </c>
      <c r="P2493" s="45">
        <f t="shared" si="367"/>
        <v>54.538232373386293</v>
      </c>
      <c r="Q2493" s="45">
        <f t="shared" si="365"/>
        <v>1.4843243243243243</v>
      </c>
      <c r="S2493" s="51">
        <f t="shared" si="368"/>
        <v>21.898166644471083</v>
      </c>
    </row>
    <row r="2494" spans="1:19" x14ac:dyDescent="0.25">
      <c r="A2494" s="72">
        <f t="shared" si="369"/>
        <v>42323</v>
      </c>
      <c r="B2494" s="73" t="s">
        <v>0</v>
      </c>
      <c r="C2494" s="73" t="s">
        <v>236</v>
      </c>
      <c r="D2494" s="73" t="s">
        <v>237</v>
      </c>
      <c r="E2494" s="73" t="s">
        <v>279</v>
      </c>
      <c r="F2494" s="73" t="s">
        <v>280</v>
      </c>
      <c r="G2494" s="73" t="s">
        <v>35</v>
      </c>
      <c r="H2494" t="s">
        <v>37</v>
      </c>
      <c r="I2494">
        <v>1520</v>
      </c>
      <c r="J2494" s="43">
        <v>5611</v>
      </c>
      <c r="K2494" s="16">
        <v>0</v>
      </c>
      <c r="L2494" s="16">
        <f t="shared" si="360"/>
        <v>55.71996027805362</v>
      </c>
      <c r="M2494" s="16">
        <f t="shared" si="361"/>
        <v>1.5164864864864864</v>
      </c>
      <c r="N2494" s="44">
        <f t="shared" si="362"/>
        <v>0</v>
      </c>
      <c r="O2494" s="44">
        <f t="shared" si="363"/>
        <v>5611</v>
      </c>
      <c r="P2494" s="45">
        <f t="shared" si="367"/>
        <v>55.71996027805362</v>
      </c>
      <c r="Q2494" s="45">
        <f t="shared" si="365"/>
        <v>1.5164864864864864</v>
      </c>
      <c r="S2494" s="51">
        <f t="shared" si="368"/>
        <v>-0.87623220153341119</v>
      </c>
    </row>
    <row r="2495" spans="1:19" x14ac:dyDescent="0.25">
      <c r="A2495" s="72">
        <f t="shared" si="369"/>
        <v>42323</v>
      </c>
      <c r="B2495" s="73" t="s">
        <v>0</v>
      </c>
      <c r="C2495" s="73" t="s">
        <v>236</v>
      </c>
      <c r="D2495" s="73" t="s">
        <v>237</v>
      </c>
      <c r="E2495" s="73" t="s">
        <v>267</v>
      </c>
      <c r="F2495" s="73" t="s">
        <v>241</v>
      </c>
      <c r="G2495" s="73" t="s">
        <v>35</v>
      </c>
      <c r="H2495" t="s">
        <v>37</v>
      </c>
      <c r="I2495">
        <v>1583</v>
      </c>
      <c r="J2495" s="43">
        <v>6532</v>
      </c>
      <c r="K2495" s="16">
        <v>0</v>
      </c>
      <c r="L2495" s="16">
        <f t="shared" si="360"/>
        <v>64.865938430983121</v>
      </c>
      <c r="M2495" s="16">
        <f t="shared" si="361"/>
        <v>1.7654054054054054</v>
      </c>
      <c r="N2495" s="44">
        <f t="shared" si="362"/>
        <v>0</v>
      </c>
      <c r="O2495" s="44">
        <f t="shared" si="363"/>
        <v>6532</v>
      </c>
      <c r="P2495" s="45">
        <f t="shared" si="367"/>
        <v>64.865938430983121</v>
      </c>
      <c r="Q2495" s="45">
        <f t="shared" si="365"/>
        <v>1.7654054054054054</v>
      </c>
      <c r="S2495" s="51">
        <f t="shared" si="368"/>
        <v>-1.1260310093712311</v>
      </c>
    </row>
    <row r="2496" spans="1:19" x14ac:dyDescent="0.25">
      <c r="A2496" s="72">
        <f t="shared" si="369"/>
        <v>42323</v>
      </c>
      <c r="B2496" s="73" t="s">
        <v>0</v>
      </c>
      <c r="C2496" s="73" t="s">
        <v>358</v>
      </c>
      <c r="D2496" s="73" t="s">
        <v>235</v>
      </c>
      <c r="E2496" s="73" t="s">
        <v>279</v>
      </c>
      <c r="F2496" s="73" t="s">
        <v>280</v>
      </c>
      <c r="G2496" s="73" t="s">
        <v>35</v>
      </c>
      <c r="H2496" t="s">
        <v>36</v>
      </c>
      <c r="I2496">
        <v>1599</v>
      </c>
      <c r="J2496" s="43">
        <v>5478</v>
      </c>
      <c r="K2496" s="16">
        <v>0.09</v>
      </c>
      <c r="L2496" s="16">
        <f t="shared" si="360"/>
        <v>54.399205561072492</v>
      </c>
      <c r="M2496" s="16">
        <f t="shared" si="361"/>
        <v>1.4805405405405405</v>
      </c>
      <c r="N2496" s="44">
        <f t="shared" si="362"/>
        <v>143.91</v>
      </c>
      <c r="O2496" s="44">
        <f t="shared" si="363"/>
        <v>5621.91</v>
      </c>
      <c r="P2496" s="45">
        <f t="shared" si="367"/>
        <v>55.828301886792453</v>
      </c>
      <c r="Q2496" s="45">
        <f t="shared" si="365"/>
        <v>1.5194351351351352</v>
      </c>
      <c r="S2496" s="51">
        <f t="shared" si="368"/>
        <v>-3.1316445139791149</v>
      </c>
    </row>
    <row r="2497" spans="1:20" x14ac:dyDescent="0.25">
      <c r="A2497" s="72">
        <f t="shared" si="369"/>
        <v>42323</v>
      </c>
      <c r="B2497" s="73" t="s">
        <v>67</v>
      </c>
      <c r="C2497" s="73" t="s">
        <v>250</v>
      </c>
      <c r="D2497" s="73" t="s">
        <v>251</v>
      </c>
      <c r="E2497" s="73" t="s">
        <v>279</v>
      </c>
      <c r="F2497" s="73" t="s">
        <v>280</v>
      </c>
      <c r="G2497" s="73" t="s">
        <v>35</v>
      </c>
      <c r="H2497" t="s">
        <v>37</v>
      </c>
      <c r="I2497">
        <v>1851</v>
      </c>
      <c r="J2497" s="43">
        <v>5000</v>
      </c>
      <c r="K2497" s="16">
        <v>0</v>
      </c>
      <c r="L2497" s="16">
        <f t="shared" si="360"/>
        <v>49.652432969215489</v>
      </c>
      <c r="M2497" s="16">
        <f t="shared" si="361"/>
        <v>1.2612612612612613</v>
      </c>
      <c r="N2497" s="44">
        <f t="shared" si="362"/>
        <v>0</v>
      </c>
      <c r="O2497" s="44">
        <f t="shared" si="363"/>
        <v>5000</v>
      </c>
      <c r="P2497" s="45">
        <f t="shared" si="367"/>
        <v>49.652432969215489</v>
      </c>
      <c r="Q2497" s="45">
        <f t="shared" si="365"/>
        <v>1.2612612612612613</v>
      </c>
      <c r="S2497" s="51">
        <f t="shared" si="368"/>
        <v>-10.886624617035267</v>
      </c>
    </row>
    <row r="2498" spans="1:20" x14ac:dyDescent="0.25">
      <c r="A2498" s="72">
        <f t="shared" si="369"/>
        <v>42323</v>
      </c>
      <c r="B2498" s="73" t="s">
        <v>67</v>
      </c>
      <c r="C2498" s="73" t="s">
        <v>238</v>
      </c>
      <c r="D2498" s="73" t="s">
        <v>239</v>
      </c>
      <c r="E2498" s="73" t="s">
        <v>283</v>
      </c>
      <c r="F2498" s="73" t="s">
        <v>284</v>
      </c>
      <c r="G2498" s="73" t="s">
        <v>35</v>
      </c>
      <c r="H2498" t="s">
        <v>37</v>
      </c>
      <c r="I2498">
        <v>1695</v>
      </c>
      <c r="J2498" s="43">
        <v>4960</v>
      </c>
      <c r="K2498" s="16">
        <v>0</v>
      </c>
      <c r="L2498" s="16">
        <f t="shared" ref="L2498:L2561" si="370">J2498/100.7</f>
        <v>49.255213505461768</v>
      </c>
      <c r="M2498" s="16">
        <f t="shared" ref="M2498:M2561" si="371">IF(B2498="corn",J2498/(111*2000/56),J2498/(111*2000/60))</f>
        <v>1.2511711711711713</v>
      </c>
      <c r="N2498" s="44">
        <f t="shared" ref="N2498:N2561" si="372">I2498*K2498</f>
        <v>0</v>
      </c>
      <c r="O2498" s="44">
        <f t="shared" ref="O2498:O2561" si="373">J2498+N2498</f>
        <v>4960</v>
      </c>
      <c r="P2498" s="45">
        <f t="shared" si="367"/>
        <v>49.255213505461768</v>
      </c>
      <c r="Q2498" s="45">
        <f t="shared" ref="Q2498:Q2561" si="374">IF(B2498="corn",O2498/(111*2000/56),O2498/(111*2000/60))</f>
        <v>1.2511711711711713</v>
      </c>
      <c r="S2498" s="51">
        <f t="shared" si="368"/>
        <v>-10.134345529817834</v>
      </c>
    </row>
    <row r="2499" spans="1:20" x14ac:dyDescent="0.25">
      <c r="A2499" s="72">
        <f t="shared" si="369"/>
        <v>42323</v>
      </c>
      <c r="B2499" s="73" t="s">
        <v>67</v>
      </c>
      <c r="C2499" s="73" t="s">
        <v>242</v>
      </c>
      <c r="D2499" s="73" t="s">
        <v>243</v>
      </c>
      <c r="E2499" s="73" t="s">
        <v>265</v>
      </c>
      <c r="F2499" s="73" t="s">
        <v>266</v>
      </c>
      <c r="G2499" s="73" t="s">
        <v>35</v>
      </c>
      <c r="H2499" t="s">
        <v>36</v>
      </c>
      <c r="I2499">
        <v>1006</v>
      </c>
      <c r="J2499" s="43">
        <v>3147</v>
      </c>
      <c r="K2499" s="16">
        <v>0.09</v>
      </c>
      <c r="L2499" s="16">
        <f t="shared" si="370"/>
        <v>31.251241310824231</v>
      </c>
      <c r="M2499" s="16">
        <f t="shared" si="371"/>
        <v>0.7938378378378379</v>
      </c>
      <c r="N2499" s="44">
        <f t="shared" si="372"/>
        <v>90.539999999999992</v>
      </c>
      <c r="O2499" s="44">
        <f t="shared" si="373"/>
        <v>3237.54</v>
      </c>
      <c r="P2499" s="45">
        <f t="shared" si="367"/>
        <v>32.150347567030785</v>
      </c>
      <c r="Q2499" s="45">
        <f t="shared" si="374"/>
        <v>0.81667675675675677</v>
      </c>
      <c r="S2499" s="51">
        <f t="shared" si="368"/>
        <v>-7.2082865200742923</v>
      </c>
    </row>
    <row r="2500" spans="1:20" x14ac:dyDescent="0.25">
      <c r="A2500" s="72">
        <f t="shared" si="369"/>
        <v>42323</v>
      </c>
      <c r="B2500" s="73" t="s">
        <v>67</v>
      </c>
      <c r="C2500" s="73" t="s">
        <v>254</v>
      </c>
      <c r="D2500" s="73" t="s">
        <v>255</v>
      </c>
      <c r="E2500" s="73" t="s">
        <v>267</v>
      </c>
      <c r="F2500" s="73" t="s">
        <v>241</v>
      </c>
      <c r="G2500" s="73" t="s">
        <v>35</v>
      </c>
      <c r="H2500" t="s">
        <v>37</v>
      </c>
      <c r="I2500">
        <v>988</v>
      </c>
      <c r="J2500" s="43">
        <v>3600</v>
      </c>
      <c r="K2500" s="16">
        <v>0</v>
      </c>
      <c r="L2500" s="16">
        <f t="shared" si="370"/>
        <v>35.749751737835155</v>
      </c>
      <c r="M2500" s="16">
        <f t="shared" si="371"/>
        <v>0.90810810810810816</v>
      </c>
      <c r="N2500" s="44">
        <f t="shared" si="372"/>
        <v>0</v>
      </c>
      <c r="O2500" s="44">
        <f t="shared" si="373"/>
        <v>3600</v>
      </c>
      <c r="P2500" s="45">
        <f t="shared" si="367"/>
        <v>35.749751737835155</v>
      </c>
      <c r="Q2500" s="45">
        <f t="shared" si="374"/>
        <v>0.90810810810810816</v>
      </c>
      <c r="S2500" s="51">
        <f t="shared" si="368"/>
        <v>-6.1532205086495484</v>
      </c>
    </row>
    <row r="2501" spans="1:20" x14ac:dyDescent="0.25">
      <c r="A2501" s="72">
        <f t="shared" si="369"/>
        <v>42323</v>
      </c>
      <c r="B2501" s="73" t="s">
        <v>67</v>
      </c>
      <c r="C2501" s="73" t="s">
        <v>246</v>
      </c>
      <c r="D2501" s="73" t="s">
        <v>247</v>
      </c>
      <c r="E2501" s="73" t="s">
        <v>240</v>
      </c>
      <c r="F2501" s="73" t="s">
        <v>241</v>
      </c>
      <c r="G2501" s="73" t="s">
        <v>35</v>
      </c>
      <c r="H2501" t="s">
        <v>36</v>
      </c>
      <c r="I2501">
        <v>787</v>
      </c>
      <c r="J2501" s="43">
        <v>3795</v>
      </c>
      <c r="K2501" s="16">
        <v>0.09</v>
      </c>
      <c r="L2501" s="16">
        <f t="shared" si="370"/>
        <v>37.686196623634558</v>
      </c>
      <c r="M2501" s="16">
        <f t="shared" si="371"/>
        <v>0.95729729729729729</v>
      </c>
      <c r="N2501" s="44">
        <f t="shared" si="372"/>
        <v>70.83</v>
      </c>
      <c r="O2501" s="44">
        <f t="shared" si="373"/>
        <v>3865.83</v>
      </c>
      <c r="P2501" s="45">
        <f t="shared" si="367"/>
        <v>38.389572989076463</v>
      </c>
      <c r="Q2501" s="45">
        <f t="shared" si="374"/>
        <v>0.97516432432432432</v>
      </c>
      <c r="S2501" s="51">
        <f t="shared" si="368"/>
        <v>-2.3183359527792269</v>
      </c>
    </row>
    <row r="2502" spans="1:20" x14ac:dyDescent="0.25">
      <c r="A2502" s="72">
        <f t="shared" si="369"/>
        <v>42323</v>
      </c>
      <c r="B2502" s="73" t="s">
        <v>67</v>
      </c>
      <c r="C2502" s="73" t="s">
        <v>250</v>
      </c>
      <c r="D2502" s="73" t="s">
        <v>251</v>
      </c>
      <c r="E2502" s="73" t="s">
        <v>283</v>
      </c>
      <c r="F2502" s="73" t="s">
        <v>284</v>
      </c>
      <c r="G2502" s="73" t="s">
        <v>35</v>
      </c>
      <c r="H2502" t="s">
        <v>37</v>
      </c>
      <c r="I2502">
        <v>1836</v>
      </c>
      <c r="J2502" s="43">
        <v>5000</v>
      </c>
      <c r="K2502" s="16">
        <v>0</v>
      </c>
      <c r="L2502" s="16">
        <f t="shared" si="370"/>
        <v>49.652432969215489</v>
      </c>
      <c r="M2502" s="16">
        <f t="shared" si="371"/>
        <v>1.2612612612612613</v>
      </c>
      <c r="N2502" s="44">
        <f t="shared" si="372"/>
        <v>0</v>
      </c>
      <c r="O2502" s="44">
        <f t="shared" si="373"/>
        <v>5000</v>
      </c>
      <c r="P2502" s="45">
        <f t="shared" si="367"/>
        <v>49.652432969215489</v>
      </c>
      <c r="Q2502" s="45">
        <f t="shared" si="374"/>
        <v>1.2612612612612613</v>
      </c>
      <c r="S2502" s="51">
        <f t="shared" si="368"/>
        <v>-10.80793738003668</v>
      </c>
    </row>
    <row r="2503" spans="1:20" x14ac:dyDescent="0.25">
      <c r="A2503" s="72">
        <f t="shared" si="369"/>
        <v>42323</v>
      </c>
      <c r="B2503" s="73" t="s">
        <v>67</v>
      </c>
      <c r="C2503" s="73" t="s">
        <v>256</v>
      </c>
      <c r="D2503" s="73" t="s">
        <v>247</v>
      </c>
      <c r="E2503" s="73" t="s">
        <v>285</v>
      </c>
      <c r="F2503" s="73" t="s">
        <v>264</v>
      </c>
      <c r="G2503" s="73" t="s">
        <v>35</v>
      </c>
      <c r="H2503" t="s">
        <v>37</v>
      </c>
      <c r="I2503">
        <v>1899</v>
      </c>
      <c r="J2503" s="43">
        <v>4640</v>
      </c>
      <c r="K2503" s="16">
        <v>0</v>
      </c>
      <c r="L2503" s="16">
        <f t="shared" si="370"/>
        <v>46.077457795431975</v>
      </c>
      <c r="M2503" s="16">
        <f t="shared" si="371"/>
        <v>1.1704504504504505</v>
      </c>
      <c r="N2503" s="44">
        <f t="shared" si="372"/>
        <v>0</v>
      </c>
      <c r="O2503" s="44">
        <f t="shared" si="373"/>
        <v>4640</v>
      </c>
      <c r="P2503" s="45">
        <f t="shared" si="367"/>
        <v>46.077457795431975</v>
      </c>
      <c r="Q2503" s="45">
        <f t="shared" si="374"/>
        <v>1.1704504504504505</v>
      </c>
      <c r="S2503" s="51">
        <f t="shared" si="368"/>
        <v>-7.692368904264657</v>
      </c>
    </row>
    <row r="2504" spans="1:20" x14ac:dyDescent="0.25">
      <c r="A2504" s="72">
        <f t="shared" si="369"/>
        <v>42323</v>
      </c>
      <c r="B2504" s="73" t="s">
        <v>18</v>
      </c>
      <c r="C2504" s="73" t="s">
        <v>238</v>
      </c>
      <c r="D2504" s="73" t="s">
        <v>239</v>
      </c>
      <c r="E2504" s="73" t="s">
        <v>283</v>
      </c>
      <c r="F2504" s="73" t="s">
        <v>284</v>
      </c>
      <c r="G2504" s="73" t="s">
        <v>35</v>
      </c>
      <c r="H2504" t="s">
        <v>37</v>
      </c>
      <c r="I2504">
        <v>1695</v>
      </c>
      <c r="J2504" s="43">
        <v>5490</v>
      </c>
      <c r="K2504" s="16">
        <v>0</v>
      </c>
      <c r="L2504" s="16">
        <f t="shared" si="370"/>
        <v>54.51837140019861</v>
      </c>
      <c r="M2504" s="16">
        <f t="shared" si="371"/>
        <v>1.4837837837837837</v>
      </c>
      <c r="N2504" s="44">
        <f t="shared" si="372"/>
        <v>0</v>
      </c>
      <c r="O2504" s="44">
        <f t="shared" si="373"/>
        <v>5490</v>
      </c>
      <c r="P2504" s="45">
        <f t="shared" si="367"/>
        <v>54.51837140019861</v>
      </c>
      <c r="Q2504" s="45">
        <f t="shared" si="374"/>
        <v>1.4837837837837837</v>
      </c>
      <c r="S2504" s="51">
        <f t="shared" si="368"/>
        <v>-9.694292975400332</v>
      </c>
    </row>
    <row r="2505" spans="1:20" x14ac:dyDescent="0.25">
      <c r="A2505" s="72">
        <f t="shared" si="369"/>
        <v>42323</v>
      </c>
      <c r="B2505" s="73" t="s">
        <v>18</v>
      </c>
      <c r="C2505" s="73" t="s">
        <v>250</v>
      </c>
      <c r="D2505" s="73" t="s">
        <v>251</v>
      </c>
      <c r="E2505" s="73" t="s">
        <v>279</v>
      </c>
      <c r="F2505" s="73" t="s">
        <v>280</v>
      </c>
      <c r="G2505" s="73" t="s">
        <v>35</v>
      </c>
      <c r="H2505" t="s">
        <v>37</v>
      </c>
      <c r="I2505">
        <v>1851</v>
      </c>
      <c r="J2505" s="43">
        <v>5510</v>
      </c>
      <c r="K2505" s="16">
        <v>0</v>
      </c>
      <c r="L2505" s="16">
        <f t="shared" si="370"/>
        <v>54.716981132075468</v>
      </c>
      <c r="M2505" s="16">
        <f t="shared" si="371"/>
        <v>1.4891891891891893</v>
      </c>
      <c r="N2505" s="44">
        <f t="shared" si="372"/>
        <v>0</v>
      </c>
      <c r="O2505" s="44">
        <f t="shared" si="373"/>
        <v>5510</v>
      </c>
      <c r="P2505" s="45">
        <f t="shared" si="367"/>
        <v>54.716981132075468</v>
      </c>
      <c r="Q2505" s="45">
        <f t="shared" si="374"/>
        <v>1.4891891891891893</v>
      </c>
      <c r="S2505" s="51">
        <f t="shared" si="368"/>
        <v>-10.27271557753593</v>
      </c>
    </row>
    <row r="2506" spans="1:20" x14ac:dyDescent="0.25">
      <c r="A2506" s="72">
        <f t="shared" si="369"/>
        <v>42323</v>
      </c>
      <c r="B2506" s="73" t="s">
        <v>18</v>
      </c>
      <c r="C2506" s="73" t="s">
        <v>257</v>
      </c>
      <c r="D2506" s="73" t="s">
        <v>237</v>
      </c>
      <c r="E2506" s="73" t="s">
        <v>283</v>
      </c>
      <c r="F2506" s="73" t="s">
        <v>284</v>
      </c>
      <c r="G2506" s="73" t="s">
        <v>35</v>
      </c>
      <c r="H2506" t="s">
        <v>37</v>
      </c>
      <c r="I2506">
        <v>1507</v>
      </c>
      <c r="J2506" s="43">
        <v>5380</v>
      </c>
      <c r="K2506" s="16">
        <v>0</v>
      </c>
      <c r="L2506" s="16">
        <f t="shared" si="370"/>
        <v>53.426017874875868</v>
      </c>
      <c r="M2506" s="16">
        <f t="shared" si="371"/>
        <v>1.4540540540540541</v>
      </c>
      <c r="N2506" s="44">
        <f t="shared" si="372"/>
        <v>0</v>
      </c>
      <c r="O2506" s="44">
        <f t="shared" si="373"/>
        <v>5380</v>
      </c>
      <c r="P2506" s="45">
        <f t="shared" si="367"/>
        <v>53.426017874875868</v>
      </c>
      <c r="Q2506" s="45">
        <f t="shared" si="374"/>
        <v>1.4540540540540541</v>
      </c>
      <c r="S2506" s="51">
        <f t="shared" si="368"/>
        <v>-9.2336996040362394</v>
      </c>
    </row>
    <row r="2507" spans="1:20" x14ac:dyDescent="0.25">
      <c r="A2507" s="72">
        <f t="shared" si="369"/>
        <v>42323</v>
      </c>
      <c r="B2507" s="73" t="s">
        <v>18</v>
      </c>
      <c r="C2507" s="73" t="s">
        <v>256</v>
      </c>
      <c r="D2507" s="73" t="s">
        <v>247</v>
      </c>
      <c r="E2507" s="73" t="s">
        <v>265</v>
      </c>
      <c r="F2507" s="73" t="s">
        <v>266</v>
      </c>
      <c r="G2507" s="73" t="s">
        <v>35</v>
      </c>
      <c r="H2507" t="s">
        <v>36</v>
      </c>
      <c r="I2507">
        <v>1160</v>
      </c>
      <c r="J2507" s="43">
        <v>4425</v>
      </c>
      <c r="K2507" s="16">
        <v>0.09</v>
      </c>
      <c r="L2507" s="16">
        <f t="shared" si="370"/>
        <v>43.942403177755708</v>
      </c>
      <c r="M2507" s="16">
        <f t="shared" si="371"/>
        <v>1.1959459459459461</v>
      </c>
      <c r="N2507" s="44">
        <f t="shared" si="372"/>
        <v>104.39999999999999</v>
      </c>
      <c r="O2507" s="44">
        <f t="shared" si="373"/>
        <v>4529.3999999999996</v>
      </c>
      <c r="P2507" s="45">
        <f t="shared" si="367"/>
        <v>44.979145978152921</v>
      </c>
      <c r="Q2507" s="45">
        <f t="shared" si="374"/>
        <v>1.2241621621621621</v>
      </c>
      <c r="S2507" s="51">
        <f t="shared" si="368"/>
        <v>-6.0173465576627834</v>
      </c>
    </row>
    <row r="2508" spans="1:20" x14ac:dyDescent="0.25">
      <c r="A2508" s="72">
        <f t="shared" si="369"/>
        <v>42323</v>
      </c>
      <c r="B2508" s="73" t="s">
        <v>18</v>
      </c>
      <c r="C2508" s="73" t="s">
        <v>244</v>
      </c>
      <c r="D2508" s="73" t="s">
        <v>245</v>
      </c>
      <c r="E2508" s="73" t="s">
        <v>277</v>
      </c>
      <c r="F2508" s="73" t="s">
        <v>278</v>
      </c>
      <c r="G2508" s="73" t="s">
        <v>35</v>
      </c>
      <c r="H2508" t="s">
        <v>38</v>
      </c>
      <c r="I2508">
        <v>615</v>
      </c>
      <c r="J2508" s="43">
        <v>4226</v>
      </c>
      <c r="K2508" s="16">
        <v>0</v>
      </c>
      <c r="L2508" s="16">
        <f t="shared" si="370"/>
        <v>41.966236345580931</v>
      </c>
      <c r="M2508" s="16">
        <f t="shared" si="371"/>
        <v>1.1421621621621623</v>
      </c>
      <c r="N2508" s="44">
        <f t="shared" si="372"/>
        <v>0</v>
      </c>
      <c r="O2508" s="44">
        <f t="shared" si="373"/>
        <v>4226</v>
      </c>
      <c r="P2508" s="45">
        <f t="shared" si="367"/>
        <v>41.966236345580931</v>
      </c>
      <c r="Q2508" s="45">
        <f t="shared" si="374"/>
        <v>1.1421621621621623</v>
      </c>
      <c r="S2508" s="51">
        <f t="shared" si="368"/>
        <v>29.681626390487146</v>
      </c>
    </row>
    <row r="2509" spans="1:20" x14ac:dyDescent="0.25">
      <c r="A2509" s="74">
        <f t="shared" si="369"/>
        <v>42323</v>
      </c>
      <c r="B2509" s="75" t="s">
        <v>18</v>
      </c>
      <c r="C2509" s="75" t="s">
        <v>258</v>
      </c>
      <c r="D2509" s="75" t="s">
        <v>255</v>
      </c>
      <c r="E2509" s="75" t="s">
        <v>279</v>
      </c>
      <c r="F2509" s="75" t="s">
        <v>280</v>
      </c>
      <c r="G2509" s="75" t="s">
        <v>35</v>
      </c>
      <c r="H2509" s="76" t="s">
        <v>36</v>
      </c>
      <c r="I2509" s="76">
        <v>1637</v>
      </c>
      <c r="J2509" s="46">
        <v>5360</v>
      </c>
      <c r="K2509" s="78">
        <v>0.09</v>
      </c>
      <c r="L2509" s="78">
        <f t="shared" si="370"/>
        <v>53.227408142999003</v>
      </c>
      <c r="M2509" s="78">
        <f t="shared" si="371"/>
        <v>1.4486486486486487</v>
      </c>
      <c r="N2509" s="47">
        <f t="shared" si="372"/>
        <v>147.32999999999998</v>
      </c>
      <c r="O2509" s="47">
        <f t="shared" si="373"/>
        <v>5507.33</v>
      </c>
      <c r="P2509" s="48">
        <f t="shared" si="367"/>
        <v>54.690466732869908</v>
      </c>
      <c r="Q2509" s="48">
        <f t="shared" si="374"/>
        <v>1.4884675675675676</v>
      </c>
      <c r="R2509" s="76"/>
      <c r="S2509" s="53">
        <f t="shared" si="368"/>
        <v>-6.9170027279272794</v>
      </c>
      <c r="T2509" s="76"/>
    </row>
    <row r="2510" spans="1:20" x14ac:dyDescent="0.25">
      <c r="A2510" s="72">
        <f t="shared" si="369"/>
        <v>42353</v>
      </c>
      <c r="B2510" s="73" t="s">
        <v>0</v>
      </c>
      <c r="C2510" s="73" t="s">
        <v>359</v>
      </c>
      <c r="D2510" s="73" t="s">
        <v>235</v>
      </c>
      <c r="E2510" s="73" t="s">
        <v>260</v>
      </c>
      <c r="F2510" s="73" t="s">
        <v>261</v>
      </c>
      <c r="G2510" s="73" t="s">
        <v>34</v>
      </c>
      <c r="H2510" t="s">
        <v>36</v>
      </c>
      <c r="I2510">
        <v>506</v>
      </c>
      <c r="J2510" s="43">
        <v>3605</v>
      </c>
      <c r="K2510" s="16">
        <v>0.09</v>
      </c>
      <c r="L2510" s="16">
        <f t="shared" si="370"/>
        <v>35.799404170804365</v>
      </c>
      <c r="M2510" s="16">
        <f t="shared" si="371"/>
        <v>0.97432432432432436</v>
      </c>
      <c r="N2510" s="44">
        <f t="shared" si="372"/>
        <v>45.54</v>
      </c>
      <c r="O2510" s="44">
        <f t="shared" si="373"/>
        <v>3650.54</v>
      </c>
      <c r="P2510" s="45">
        <f t="shared" ref="P2510:P2547" si="375">O2510/100.7</f>
        <v>36.251638530287984</v>
      </c>
      <c r="Q2510" s="45">
        <f t="shared" si="374"/>
        <v>0.98663243243243237</v>
      </c>
      <c r="R2510" s="17"/>
      <c r="S2510" s="51">
        <f t="shared" ref="S2510:S2547" si="376">((O2510/O2054)-1)*100</f>
        <v>2.8634063320672087</v>
      </c>
      <c r="T2510" s="16">
        <f t="shared" ref="T2510:T2546" si="377">AVERAGE(P2434,P2472,P2510)</f>
        <v>36.268387951009601</v>
      </c>
    </row>
    <row r="2511" spans="1:20" x14ac:dyDescent="0.25">
      <c r="A2511" s="72">
        <f t="shared" si="369"/>
        <v>42353</v>
      </c>
      <c r="B2511" s="73" t="s">
        <v>0</v>
      </c>
      <c r="C2511" s="73" t="s">
        <v>236</v>
      </c>
      <c r="D2511" s="73" t="s">
        <v>237</v>
      </c>
      <c r="E2511" s="73" t="s">
        <v>262</v>
      </c>
      <c r="F2511" s="73" t="s">
        <v>251</v>
      </c>
      <c r="G2511" s="73" t="s">
        <v>34</v>
      </c>
      <c r="H2511" t="s">
        <v>37</v>
      </c>
      <c r="I2511">
        <v>298</v>
      </c>
      <c r="J2511" s="43">
        <v>3563</v>
      </c>
      <c r="K2511" s="16">
        <v>0</v>
      </c>
      <c r="L2511" s="16">
        <f t="shared" si="370"/>
        <v>35.382323733862961</v>
      </c>
      <c r="M2511" s="16">
        <f t="shared" si="371"/>
        <v>0.96297297297297302</v>
      </c>
      <c r="N2511" s="44">
        <f t="shared" si="372"/>
        <v>0</v>
      </c>
      <c r="O2511" s="44">
        <f t="shared" si="373"/>
        <v>3563</v>
      </c>
      <c r="P2511" s="45">
        <f t="shared" si="375"/>
        <v>35.382323733862961</v>
      </c>
      <c r="Q2511" s="45">
        <f t="shared" si="374"/>
        <v>0.96297297297297302</v>
      </c>
      <c r="R2511" s="17"/>
      <c r="S2511" s="51">
        <f t="shared" si="376"/>
        <v>-3.3212134368046931</v>
      </c>
      <c r="T2511" s="16">
        <f t="shared" si="377"/>
        <v>35.382323733862961</v>
      </c>
    </row>
    <row r="2512" spans="1:20" x14ac:dyDescent="0.25">
      <c r="A2512" s="72">
        <f t="shared" si="369"/>
        <v>42353</v>
      </c>
      <c r="B2512" s="73" t="s">
        <v>0</v>
      </c>
      <c r="C2512" s="73" t="s">
        <v>359</v>
      </c>
      <c r="D2512" s="73" t="s">
        <v>235</v>
      </c>
      <c r="E2512" s="73" t="s">
        <v>263</v>
      </c>
      <c r="F2512" s="73" t="s">
        <v>264</v>
      </c>
      <c r="G2512" s="73" t="s">
        <v>34</v>
      </c>
      <c r="H2512" t="s">
        <v>37</v>
      </c>
      <c r="I2512">
        <v>1530</v>
      </c>
      <c r="J2512" s="43">
        <v>6950</v>
      </c>
      <c r="K2512" s="16">
        <v>0</v>
      </c>
      <c r="L2512" s="16">
        <f t="shared" si="370"/>
        <v>69.016881827209531</v>
      </c>
      <c r="M2512" s="16">
        <f t="shared" si="371"/>
        <v>1.8783783783783783</v>
      </c>
      <c r="N2512" s="44">
        <f t="shared" si="372"/>
        <v>0</v>
      </c>
      <c r="O2512" s="44">
        <f t="shared" si="373"/>
        <v>6950</v>
      </c>
      <c r="P2512" s="45">
        <f t="shared" si="375"/>
        <v>69.016881827209531</v>
      </c>
      <c r="Q2512" s="45">
        <f t="shared" si="374"/>
        <v>1.8783783783783783</v>
      </c>
      <c r="S2512" s="51">
        <f t="shared" si="376"/>
        <v>3.6849172012531684</v>
      </c>
      <c r="T2512" s="16">
        <f t="shared" si="377"/>
        <v>69.016881827209531</v>
      </c>
    </row>
    <row r="2513" spans="1:20" x14ac:dyDescent="0.25">
      <c r="A2513" s="72">
        <f t="shared" si="369"/>
        <v>42353</v>
      </c>
      <c r="B2513" s="73" t="s">
        <v>0</v>
      </c>
      <c r="C2513" s="73" t="s">
        <v>359</v>
      </c>
      <c r="D2513" s="73" t="s">
        <v>235</v>
      </c>
      <c r="E2513" s="73" t="s">
        <v>265</v>
      </c>
      <c r="F2513" s="73" t="s">
        <v>266</v>
      </c>
      <c r="G2513" s="73" t="s">
        <v>34</v>
      </c>
      <c r="H2513" t="s">
        <v>36</v>
      </c>
      <c r="I2513">
        <v>890</v>
      </c>
      <c r="J2513" s="43">
        <v>4243</v>
      </c>
      <c r="K2513" s="16">
        <v>0.09</v>
      </c>
      <c r="L2513" s="16">
        <f t="shared" si="370"/>
        <v>42.135054617676268</v>
      </c>
      <c r="M2513" s="16">
        <f t="shared" si="371"/>
        <v>1.1467567567567567</v>
      </c>
      <c r="N2513" s="44">
        <f t="shared" si="372"/>
        <v>80.099999999999994</v>
      </c>
      <c r="O2513" s="44">
        <f t="shared" si="373"/>
        <v>4323.1000000000004</v>
      </c>
      <c r="P2513" s="45">
        <f t="shared" si="375"/>
        <v>42.930486593843099</v>
      </c>
      <c r="Q2513" s="45">
        <f t="shared" si="374"/>
        <v>1.1684054054054056</v>
      </c>
      <c r="S2513" s="51">
        <f t="shared" si="376"/>
        <v>0.28532986916582903</v>
      </c>
      <c r="T2513" s="16">
        <f t="shared" si="377"/>
        <v>42.959947037404824</v>
      </c>
    </row>
    <row r="2514" spans="1:20" x14ac:dyDescent="0.25">
      <c r="A2514" s="72">
        <f t="shared" si="369"/>
        <v>42353</v>
      </c>
      <c r="B2514" s="73" t="s">
        <v>0</v>
      </c>
      <c r="C2514" s="73" t="s">
        <v>238</v>
      </c>
      <c r="D2514" s="73" t="s">
        <v>239</v>
      </c>
      <c r="E2514" s="73" t="s">
        <v>267</v>
      </c>
      <c r="F2514" s="73" t="s">
        <v>241</v>
      </c>
      <c r="G2514" s="73" t="s">
        <v>34</v>
      </c>
      <c r="H2514" t="s">
        <v>37</v>
      </c>
      <c r="I2514">
        <v>1256</v>
      </c>
      <c r="J2514" s="43">
        <v>6486</v>
      </c>
      <c r="K2514" s="16">
        <v>0</v>
      </c>
      <c r="L2514" s="16">
        <f t="shared" si="370"/>
        <v>64.409136047666337</v>
      </c>
      <c r="M2514" s="16">
        <f t="shared" si="371"/>
        <v>1.7529729729729731</v>
      </c>
      <c r="N2514" s="44">
        <f t="shared" si="372"/>
        <v>0</v>
      </c>
      <c r="O2514" s="44">
        <f t="shared" si="373"/>
        <v>6486</v>
      </c>
      <c r="P2514" s="45">
        <f t="shared" si="375"/>
        <v>64.409136047666337</v>
      </c>
      <c r="Q2514" s="45">
        <f t="shared" si="374"/>
        <v>1.7529729729729731</v>
      </c>
      <c r="S2514" s="51">
        <f t="shared" si="376"/>
        <v>4.5994065281899088</v>
      </c>
      <c r="T2514" s="16">
        <f t="shared" si="377"/>
        <v>64.409136047666337</v>
      </c>
    </row>
    <row r="2515" spans="1:20" x14ac:dyDescent="0.25">
      <c r="A2515" s="72">
        <f t="shared" si="369"/>
        <v>42353</v>
      </c>
      <c r="B2515" s="73" t="s">
        <v>0</v>
      </c>
      <c r="C2515" s="73" t="s">
        <v>358</v>
      </c>
      <c r="D2515" s="73" t="s">
        <v>235</v>
      </c>
      <c r="E2515" s="73" t="s">
        <v>267</v>
      </c>
      <c r="F2515" s="73" t="s">
        <v>241</v>
      </c>
      <c r="G2515" s="73" t="s">
        <v>34</v>
      </c>
      <c r="H2515" t="s">
        <v>36</v>
      </c>
      <c r="I2515">
        <v>975</v>
      </c>
      <c r="J2515" s="43">
        <v>4511</v>
      </c>
      <c r="K2515" s="16">
        <v>0.09</v>
      </c>
      <c r="L2515" s="16">
        <f t="shared" si="370"/>
        <v>44.796425024826213</v>
      </c>
      <c r="M2515" s="16">
        <f t="shared" si="371"/>
        <v>1.2191891891891893</v>
      </c>
      <c r="N2515" s="44">
        <f t="shared" si="372"/>
        <v>87.75</v>
      </c>
      <c r="O2515" s="44">
        <f t="shared" si="373"/>
        <v>4598.75</v>
      </c>
      <c r="P2515" s="45">
        <f t="shared" si="375"/>
        <v>45.667825223435948</v>
      </c>
      <c r="Q2515" s="45">
        <f t="shared" si="374"/>
        <v>1.2429054054054054</v>
      </c>
      <c r="S2515" s="51">
        <f t="shared" si="376"/>
        <v>-0.1357220412595006</v>
      </c>
      <c r="T2515" s="16">
        <f t="shared" si="377"/>
        <v>45.700099304865937</v>
      </c>
    </row>
    <row r="2516" spans="1:20" x14ac:dyDescent="0.25">
      <c r="A2516" s="72">
        <f t="shared" si="369"/>
        <v>42353</v>
      </c>
      <c r="B2516" s="73" t="s">
        <v>0</v>
      </c>
      <c r="C2516" s="73" t="s">
        <v>240</v>
      </c>
      <c r="D2516" s="73" t="s">
        <v>241</v>
      </c>
      <c r="E2516" s="73" t="s">
        <v>263</v>
      </c>
      <c r="F2516" s="73" t="s">
        <v>264</v>
      </c>
      <c r="G2516" s="73" t="s">
        <v>34</v>
      </c>
      <c r="H2516" t="s">
        <v>36</v>
      </c>
      <c r="I2516">
        <v>1357</v>
      </c>
      <c r="J2516" s="43">
        <v>4710</v>
      </c>
      <c r="K2516" s="16">
        <v>0.09</v>
      </c>
      <c r="L2516" s="16">
        <f t="shared" si="370"/>
        <v>46.77259185700099</v>
      </c>
      <c r="M2516" s="16">
        <f t="shared" si="371"/>
        <v>1.2729729729729731</v>
      </c>
      <c r="N2516" s="44">
        <f t="shared" si="372"/>
        <v>122.13</v>
      </c>
      <c r="O2516" s="44">
        <f t="shared" si="373"/>
        <v>4832.13</v>
      </c>
      <c r="P2516" s="45">
        <f t="shared" si="375"/>
        <v>47.985402184707048</v>
      </c>
      <c r="Q2516" s="45">
        <f t="shared" si="374"/>
        <v>1.305981081081081</v>
      </c>
      <c r="S2516" s="51">
        <f t="shared" si="376"/>
        <v>-1.9103819545941647</v>
      </c>
      <c r="T2516" s="16">
        <f t="shared" si="377"/>
        <v>48.030321085733199</v>
      </c>
    </row>
    <row r="2517" spans="1:20" x14ac:dyDescent="0.25">
      <c r="A2517" s="72">
        <f t="shared" si="369"/>
        <v>42353</v>
      </c>
      <c r="B2517" s="73" t="s">
        <v>67</v>
      </c>
      <c r="C2517" s="73" t="s">
        <v>242</v>
      </c>
      <c r="D2517" s="73" t="s">
        <v>243</v>
      </c>
      <c r="E2517" s="73" t="s">
        <v>265</v>
      </c>
      <c r="F2517" s="73" t="s">
        <v>266</v>
      </c>
      <c r="G2517" s="73" t="s">
        <v>34</v>
      </c>
      <c r="H2517" t="s">
        <v>36</v>
      </c>
      <c r="I2517">
        <v>1006</v>
      </c>
      <c r="J2517" s="43">
        <v>3681</v>
      </c>
      <c r="K2517" s="16">
        <v>0.09</v>
      </c>
      <c r="L2517" s="16">
        <f t="shared" si="370"/>
        <v>36.554121151936442</v>
      </c>
      <c r="M2517" s="16">
        <f t="shared" si="371"/>
        <v>0.92854054054054058</v>
      </c>
      <c r="N2517" s="44">
        <f t="shared" si="372"/>
        <v>90.539999999999992</v>
      </c>
      <c r="O2517" s="44">
        <f t="shared" si="373"/>
        <v>3771.54</v>
      </c>
      <c r="P2517" s="45">
        <f t="shared" si="375"/>
        <v>37.453227408143</v>
      </c>
      <c r="Q2517" s="45">
        <f t="shared" si="374"/>
        <v>0.95137945945945945</v>
      </c>
      <c r="S2517" s="51">
        <f t="shared" si="376"/>
        <v>3.3321278274592192</v>
      </c>
      <c r="T2517" s="16">
        <f t="shared" si="377"/>
        <v>35.149553128103271</v>
      </c>
    </row>
    <row r="2518" spans="1:20" x14ac:dyDescent="0.25">
      <c r="A2518" s="72">
        <f t="shared" si="369"/>
        <v>42353</v>
      </c>
      <c r="B2518" s="73" t="s">
        <v>67</v>
      </c>
      <c r="C2518" s="73" t="s">
        <v>244</v>
      </c>
      <c r="D2518" s="73" t="s">
        <v>245</v>
      </c>
      <c r="E2518" s="73" t="s">
        <v>268</v>
      </c>
      <c r="F2518" s="73" t="s">
        <v>269</v>
      </c>
      <c r="G2518" s="73" t="s">
        <v>34</v>
      </c>
      <c r="H2518" t="s">
        <v>38</v>
      </c>
      <c r="I2518">
        <v>866</v>
      </c>
      <c r="J2518" s="43">
        <v>6061</v>
      </c>
      <c r="K2518" s="16">
        <v>0</v>
      </c>
      <c r="L2518" s="16">
        <f t="shared" si="370"/>
        <v>60.188679245283019</v>
      </c>
      <c r="M2518" s="16">
        <f t="shared" si="371"/>
        <v>1.5289009009009009</v>
      </c>
      <c r="N2518" s="44">
        <f t="shared" si="372"/>
        <v>0</v>
      </c>
      <c r="O2518" s="44">
        <f t="shared" si="373"/>
        <v>6061</v>
      </c>
      <c r="P2518" s="45">
        <f t="shared" si="375"/>
        <v>60.188679245283019</v>
      </c>
      <c r="Q2518" s="45">
        <f t="shared" si="374"/>
        <v>1.5289009009009009</v>
      </c>
      <c r="S2518" s="51">
        <f t="shared" si="376"/>
        <v>15.505261673444659</v>
      </c>
      <c r="T2518" s="16">
        <f t="shared" si="377"/>
        <v>60.188679245283019</v>
      </c>
    </row>
    <row r="2519" spans="1:20" x14ac:dyDescent="0.25">
      <c r="A2519" s="72">
        <f t="shared" si="369"/>
        <v>42353</v>
      </c>
      <c r="B2519" s="73" t="s">
        <v>67</v>
      </c>
      <c r="C2519" s="73" t="s">
        <v>246</v>
      </c>
      <c r="D2519" s="73" t="s">
        <v>247</v>
      </c>
      <c r="E2519" s="73" t="s">
        <v>270</v>
      </c>
      <c r="F2519" s="73" t="s">
        <v>247</v>
      </c>
      <c r="G2519" s="73" t="s">
        <v>34</v>
      </c>
      <c r="H2519" t="s">
        <v>36</v>
      </c>
      <c r="I2519">
        <v>213</v>
      </c>
      <c r="J2519" s="43">
        <v>2168</v>
      </c>
      <c r="K2519" s="16">
        <v>0.09</v>
      </c>
      <c r="L2519" s="16">
        <f t="shared" si="370"/>
        <v>21.529294935451837</v>
      </c>
      <c r="M2519" s="16">
        <f t="shared" si="371"/>
        <v>0.54688288288288289</v>
      </c>
      <c r="N2519" s="44">
        <f t="shared" si="372"/>
        <v>19.169999999999998</v>
      </c>
      <c r="O2519" s="44">
        <f t="shared" si="373"/>
        <v>2187.17</v>
      </c>
      <c r="P2519" s="45">
        <f t="shared" si="375"/>
        <v>21.719662363455811</v>
      </c>
      <c r="Q2519" s="45">
        <f t="shared" si="374"/>
        <v>0.55171855855855856</v>
      </c>
      <c r="S2519" s="51">
        <f t="shared" si="376"/>
        <v>-2.1908092444189897</v>
      </c>
      <c r="T2519" s="16">
        <f t="shared" si="377"/>
        <v>21.726713008937438</v>
      </c>
    </row>
    <row r="2520" spans="1:20" x14ac:dyDescent="0.25">
      <c r="A2520" s="72">
        <f t="shared" si="369"/>
        <v>42353</v>
      </c>
      <c r="B2520" s="73" t="s">
        <v>67</v>
      </c>
      <c r="C2520" s="73" t="s">
        <v>248</v>
      </c>
      <c r="D2520" s="73" t="s">
        <v>249</v>
      </c>
      <c r="E2520" s="73" t="s">
        <v>271</v>
      </c>
      <c r="F2520" s="73" t="s">
        <v>272</v>
      </c>
      <c r="G2520" s="73" t="s">
        <v>34</v>
      </c>
      <c r="H2520" t="s">
        <v>38</v>
      </c>
      <c r="I2520">
        <v>650</v>
      </c>
      <c r="J2520" s="43">
        <v>5004</v>
      </c>
      <c r="K2520" s="16">
        <v>0</v>
      </c>
      <c r="L2520" s="16">
        <f t="shared" si="370"/>
        <v>49.692154915590862</v>
      </c>
      <c r="M2520" s="16">
        <f t="shared" si="371"/>
        <v>1.2622702702702704</v>
      </c>
      <c r="N2520" s="44">
        <f t="shared" si="372"/>
        <v>0</v>
      </c>
      <c r="O2520" s="44">
        <f t="shared" si="373"/>
        <v>5004</v>
      </c>
      <c r="P2520" s="45">
        <f t="shared" si="375"/>
        <v>49.692154915590862</v>
      </c>
      <c r="Q2520" s="45">
        <f t="shared" si="374"/>
        <v>1.2622702702702704</v>
      </c>
      <c r="S2520" s="51">
        <f t="shared" si="376"/>
        <v>11.435252199086964</v>
      </c>
      <c r="T2520" s="16">
        <f t="shared" si="377"/>
        <v>49.692154915590862</v>
      </c>
    </row>
    <row r="2521" spans="1:20" x14ac:dyDescent="0.25">
      <c r="A2521" s="72">
        <f t="shared" si="369"/>
        <v>42353</v>
      </c>
      <c r="B2521" s="73" t="s">
        <v>67</v>
      </c>
      <c r="C2521" s="73" t="s">
        <v>248</v>
      </c>
      <c r="D2521" s="73" t="s">
        <v>249</v>
      </c>
      <c r="E2521" s="73" t="s">
        <v>273</v>
      </c>
      <c r="F2521" s="73" t="s">
        <v>274</v>
      </c>
      <c r="G2521" s="73" t="s">
        <v>34</v>
      </c>
      <c r="H2521" t="s">
        <v>38</v>
      </c>
      <c r="I2521">
        <v>417</v>
      </c>
      <c r="J2521" s="43">
        <v>4311</v>
      </c>
      <c r="K2521" s="16">
        <v>0</v>
      </c>
      <c r="L2521" s="16">
        <f t="shared" si="370"/>
        <v>42.810327706057599</v>
      </c>
      <c r="M2521" s="16">
        <f t="shared" si="371"/>
        <v>1.0874594594594595</v>
      </c>
      <c r="N2521" s="44">
        <f t="shared" si="372"/>
        <v>0</v>
      </c>
      <c r="O2521" s="44">
        <f t="shared" si="373"/>
        <v>4311</v>
      </c>
      <c r="P2521" s="45">
        <f t="shared" si="375"/>
        <v>42.810327706057599</v>
      </c>
      <c r="Q2521" s="45">
        <f t="shared" si="374"/>
        <v>1.0874594594594595</v>
      </c>
      <c r="S2521" s="51">
        <f t="shared" si="376"/>
        <v>14.280109535006403</v>
      </c>
      <c r="T2521" s="16">
        <f t="shared" si="377"/>
        <v>42.810327706057599</v>
      </c>
    </row>
    <row r="2522" spans="1:20" x14ac:dyDescent="0.25">
      <c r="A2522" s="72">
        <f t="shared" si="369"/>
        <v>42353</v>
      </c>
      <c r="B2522" s="73" t="s">
        <v>67</v>
      </c>
      <c r="C2522" s="73" t="s">
        <v>246</v>
      </c>
      <c r="D2522" s="73" t="s">
        <v>247</v>
      </c>
      <c r="E2522" s="73" t="s">
        <v>275</v>
      </c>
      <c r="F2522" s="73" t="s">
        <v>276</v>
      </c>
      <c r="G2522" s="73" t="s">
        <v>34</v>
      </c>
      <c r="H2522" t="s">
        <v>36</v>
      </c>
      <c r="I2522">
        <v>626</v>
      </c>
      <c r="J2522" s="43">
        <v>3444</v>
      </c>
      <c r="K2522" s="16">
        <v>0.09</v>
      </c>
      <c r="L2522" s="16">
        <f t="shared" si="370"/>
        <v>34.200595829195628</v>
      </c>
      <c r="M2522" s="16">
        <f t="shared" si="371"/>
        <v>0.86875675675675679</v>
      </c>
      <c r="N2522" s="44">
        <f t="shared" si="372"/>
        <v>56.339999999999996</v>
      </c>
      <c r="O2522" s="44">
        <f t="shared" si="373"/>
        <v>3500.34</v>
      </c>
      <c r="P2522" s="45">
        <f t="shared" si="375"/>
        <v>34.760079443892749</v>
      </c>
      <c r="Q2522" s="45">
        <f t="shared" si="374"/>
        <v>0.88296864864864866</v>
      </c>
      <c r="S2522" s="51">
        <f t="shared" si="376"/>
        <v>-0.22745929675742627</v>
      </c>
      <c r="T2522" s="16">
        <f t="shared" si="377"/>
        <v>34.7808010592519</v>
      </c>
    </row>
    <row r="2523" spans="1:20" x14ac:dyDescent="0.25">
      <c r="A2523" s="72">
        <f t="shared" si="369"/>
        <v>42353</v>
      </c>
      <c r="B2523" s="73" t="s">
        <v>67</v>
      </c>
      <c r="C2523" s="73" t="s">
        <v>246</v>
      </c>
      <c r="D2523" s="73" t="s">
        <v>247</v>
      </c>
      <c r="E2523" s="73" t="s">
        <v>263</v>
      </c>
      <c r="F2523" s="73" t="s">
        <v>264</v>
      </c>
      <c r="G2523" s="73" t="s">
        <v>34</v>
      </c>
      <c r="H2523" t="s">
        <v>36</v>
      </c>
      <c r="I2523">
        <v>1823</v>
      </c>
      <c r="J2523" s="43">
        <v>5052</v>
      </c>
      <c r="K2523" s="16">
        <v>0.09</v>
      </c>
      <c r="L2523" s="16">
        <f t="shared" si="370"/>
        <v>50.168818272095329</v>
      </c>
      <c r="M2523" s="16">
        <f t="shared" si="371"/>
        <v>1.2743783783783784</v>
      </c>
      <c r="N2523" s="44">
        <f t="shared" si="372"/>
        <v>164.07</v>
      </c>
      <c r="O2523" s="44">
        <f t="shared" si="373"/>
        <v>5216.07</v>
      </c>
      <c r="P2523" s="45">
        <f t="shared" si="375"/>
        <v>51.798113207547168</v>
      </c>
      <c r="Q2523" s="45">
        <f t="shared" si="374"/>
        <v>1.3157654054054053</v>
      </c>
      <c r="S2523" s="51">
        <f t="shared" si="376"/>
        <v>-12.310788183633804</v>
      </c>
      <c r="T2523" s="16">
        <f t="shared" si="377"/>
        <v>51.858457464415757</v>
      </c>
    </row>
    <row r="2524" spans="1:20" x14ac:dyDescent="0.25">
      <c r="A2524" s="72">
        <f t="shared" si="369"/>
        <v>42353</v>
      </c>
      <c r="B2524" s="73" t="s">
        <v>18</v>
      </c>
      <c r="C2524" s="73" t="s">
        <v>250</v>
      </c>
      <c r="D2524" s="73" t="s">
        <v>251</v>
      </c>
      <c r="E2524" s="73" t="s">
        <v>265</v>
      </c>
      <c r="F2524" s="73" t="s">
        <v>266</v>
      </c>
      <c r="G2524" s="73" t="s">
        <v>34</v>
      </c>
      <c r="H2524" t="s">
        <v>39</v>
      </c>
      <c r="I2524">
        <v>1295</v>
      </c>
      <c r="J2524" s="43">
        <v>3699</v>
      </c>
      <c r="K2524" s="16">
        <v>4.5999999999999999E-2</v>
      </c>
      <c r="L2524" s="16">
        <f t="shared" si="370"/>
        <v>36.732869910625617</v>
      </c>
      <c r="M2524" s="16">
        <f t="shared" si="371"/>
        <v>0.99972972972972973</v>
      </c>
      <c r="N2524" s="44">
        <f t="shared" si="372"/>
        <v>59.57</v>
      </c>
      <c r="O2524" s="44">
        <f t="shared" si="373"/>
        <v>3758.57</v>
      </c>
      <c r="P2524" s="45">
        <f t="shared" si="375"/>
        <v>37.324428997020853</v>
      </c>
      <c r="Q2524" s="45">
        <f t="shared" si="374"/>
        <v>1.0158297297297298</v>
      </c>
      <c r="S2524" s="51">
        <f t="shared" si="376"/>
        <v>-10.276069317577285</v>
      </c>
      <c r="T2524" s="16">
        <f t="shared" si="377"/>
        <v>36.670708374710358</v>
      </c>
    </row>
    <row r="2525" spans="1:20" x14ac:dyDescent="0.25">
      <c r="A2525" s="72">
        <f t="shared" si="369"/>
        <v>42353</v>
      </c>
      <c r="B2525" s="73" t="s">
        <v>18</v>
      </c>
      <c r="C2525" s="73" t="s">
        <v>244</v>
      </c>
      <c r="D2525" s="73" t="s">
        <v>245</v>
      </c>
      <c r="E2525" s="73" t="s">
        <v>277</v>
      </c>
      <c r="F2525" s="73" t="s">
        <v>278</v>
      </c>
      <c r="G2525" s="73" t="s">
        <v>34</v>
      </c>
      <c r="H2525" t="s">
        <v>38</v>
      </c>
      <c r="I2525">
        <v>615</v>
      </c>
      <c r="J2525" s="43">
        <v>5051</v>
      </c>
      <c r="K2525" s="16">
        <v>0</v>
      </c>
      <c r="L2525" s="16">
        <f t="shared" si="370"/>
        <v>50.158887785501491</v>
      </c>
      <c r="M2525" s="16">
        <f t="shared" si="371"/>
        <v>1.3651351351351351</v>
      </c>
      <c r="N2525" s="44">
        <f t="shared" si="372"/>
        <v>0</v>
      </c>
      <c r="O2525" s="44">
        <f t="shared" si="373"/>
        <v>5051</v>
      </c>
      <c r="P2525" s="45">
        <f t="shared" si="375"/>
        <v>50.158887785501491</v>
      </c>
      <c r="Q2525" s="45">
        <f t="shared" si="374"/>
        <v>1.3651351351351351</v>
      </c>
      <c r="S2525" s="51">
        <f t="shared" si="376"/>
        <v>24.05899618072187</v>
      </c>
      <c r="T2525" s="16">
        <f t="shared" si="377"/>
        <v>50.158887785501491</v>
      </c>
    </row>
    <row r="2526" spans="1:20" x14ac:dyDescent="0.25">
      <c r="A2526" s="72">
        <f t="shared" si="369"/>
        <v>42353</v>
      </c>
      <c r="B2526" s="73" t="s">
        <v>18</v>
      </c>
      <c r="C2526" s="73" t="s">
        <v>248</v>
      </c>
      <c r="D2526" s="73" t="s">
        <v>249</v>
      </c>
      <c r="E2526" s="73" t="s">
        <v>268</v>
      </c>
      <c r="F2526" s="73" t="s">
        <v>269</v>
      </c>
      <c r="G2526" s="73" t="s">
        <v>34</v>
      </c>
      <c r="H2526" t="s">
        <v>38</v>
      </c>
      <c r="I2526">
        <v>872</v>
      </c>
      <c r="J2526" s="43">
        <v>6178</v>
      </c>
      <c r="K2526" s="16">
        <v>0</v>
      </c>
      <c r="L2526" s="16">
        <f t="shared" si="370"/>
        <v>61.350546176762663</v>
      </c>
      <c r="M2526" s="16">
        <f t="shared" si="371"/>
        <v>1.6697297297297298</v>
      </c>
      <c r="N2526" s="44">
        <f t="shared" si="372"/>
        <v>0</v>
      </c>
      <c r="O2526" s="44">
        <f t="shared" si="373"/>
        <v>6178</v>
      </c>
      <c r="P2526" s="45">
        <f t="shared" si="375"/>
        <v>61.350546176762663</v>
      </c>
      <c r="Q2526" s="45">
        <f t="shared" si="374"/>
        <v>1.6697297297297298</v>
      </c>
      <c r="S2526" s="51">
        <f t="shared" si="376"/>
        <v>16.106867933605962</v>
      </c>
      <c r="T2526" s="16">
        <f t="shared" si="377"/>
        <v>61.350546176762663</v>
      </c>
    </row>
    <row r="2527" spans="1:20" x14ac:dyDescent="0.25">
      <c r="A2527" s="72">
        <f t="shared" si="369"/>
        <v>42353</v>
      </c>
      <c r="B2527" s="73" t="s">
        <v>18</v>
      </c>
      <c r="C2527" s="73" t="s">
        <v>248</v>
      </c>
      <c r="D2527" s="73" t="s">
        <v>249</v>
      </c>
      <c r="E2527" s="73" t="s">
        <v>277</v>
      </c>
      <c r="F2527" s="73" t="s">
        <v>278</v>
      </c>
      <c r="G2527" s="73" t="s">
        <v>34</v>
      </c>
      <c r="H2527" t="s">
        <v>38</v>
      </c>
      <c r="I2527">
        <v>417</v>
      </c>
      <c r="J2527" s="43">
        <v>4529</v>
      </c>
      <c r="K2527" s="16">
        <v>0</v>
      </c>
      <c r="L2527" s="16">
        <f t="shared" si="370"/>
        <v>44.975173783515388</v>
      </c>
      <c r="M2527" s="16">
        <f t="shared" si="371"/>
        <v>1.2240540540540541</v>
      </c>
      <c r="N2527" s="44">
        <f t="shared" si="372"/>
        <v>0</v>
      </c>
      <c r="O2527" s="44">
        <f t="shared" si="373"/>
        <v>4529</v>
      </c>
      <c r="P2527" s="45">
        <f t="shared" si="375"/>
        <v>44.975173783515388</v>
      </c>
      <c r="Q2527" s="45">
        <f t="shared" si="374"/>
        <v>1.2240540540540541</v>
      </c>
      <c r="S2527" s="51">
        <f t="shared" si="376"/>
        <v>23.127197000796574</v>
      </c>
      <c r="T2527" s="16">
        <f t="shared" si="377"/>
        <v>44.97517378351538</v>
      </c>
    </row>
    <row r="2528" spans="1:20" x14ac:dyDescent="0.25">
      <c r="A2528" s="72">
        <f t="shared" si="369"/>
        <v>42353</v>
      </c>
      <c r="B2528" s="73" t="s">
        <v>18</v>
      </c>
      <c r="C2528" s="73" t="s">
        <v>242</v>
      </c>
      <c r="D2528" s="73" t="s">
        <v>243</v>
      </c>
      <c r="E2528" s="73" t="s">
        <v>265</v>
      </c>
      <c r="F2528" s="73" t="s">
        <v>266</v>
      </c>
      <c r="G2528" s="73" t="s">
        <v>34</v>
      </c>
      <c r="H2528" t="s">
        <v>36</v>
      </c>
      <c r="I2528">
        <v>1006</v>
      </c>
      <c r="J2528" s="43">
        <v>4395</v>
      </c>
      <c r="K2528" s="16">
        <v>0.09</v>
      </c>
      <c r="L2528" s="16">
        <f t="shared" si="370"/>
        <v>43.644488579940415</v>
      </c>
      <c r="M2528" s="16">
        <f t="shared" si="371"/>
        <v>1.1878378378378378</v>
      </c>
      <c r="N2528" s="44">
        <f t="shared" si="372"/>
        <v>90.539999999999992</v>
      </c>
      <c r="O2528" s="44">
        <f t="shared" si="373"/>
        <v>4485.54</v>
      </c>
      <c r="P2528" s="45">
        <f t="shared" si="375"/>
        <v>44.543594836146973</v>
      </c>
      <c r="Q2528" s="45">
        <f t="shared" si="374"/>
        <v>1.2123081081081082</v>
      </c>
      <c r="S2528" s="51">
        <f t="shared" si="376"/>
        <v>4.4139555671427688</v>
      </c>
      <c r="T2528" s="16">
        <f t="shared" si="377"/>
        <v>41.789738497186363</v>
      </c>
    </row>
    <row r="2529" spans="1:20" x14ac:dyDescent="0.25">
      <c r="A2529" s="72">
        <f t="shared" si="369"/>
        <v>42353</v>
      </c>
      <c r="B2529" s="73" t="s">
        <v>0</v>
      </c>
      <c r="C2529" s="73" t="s">
        <v>252</v>
      </c>
      <c r="D2529" s="73" t="s">
        <v>117</v>
      </c>
      <c r="E2529" s="73" t="s">
        <v>279</v>
      </c>
      <c r="F2529" s="73" t="s">
        <v>280</v>
      </c>
      <c r="G2529" s="73" t="s">
        <v>35</v>
      </c>
      <c r="H2529" t="s">
        <v>37</v>
      </c>
      <c r="I2529">
        <v>880</v>
      </c>
      <c r="J2529" s="43">
        <v>3953</v>
      </c>
      <c r="K2529" s="16">
        <v>0</v>
      </c>
      <c r="L2529" s="16">
        <f t="shared" si="370"/>
        <v>39.255213505461768</v>
      </c>
      <c r="M2529" s="16">
        <f t="shared" si="371"/>
        <v>1.0683783783783785</v>
      </c>
      <c r="N2529" s="44">
        <f t="shared" si="372"/>
        <v>0</v>
      </c>
      <c r="O2529" s="44">
        <f t="shared" si="373"/>
        <v>3953</v>
      </c>
      <c r="P2529" s="45">
        <f t="shared" si="375"/>
        <v>39.255213505461768</v>
      </c>
      <c r="Q2529" s="45">
        <f t="shared" si="374"/>
        <v>1.0683783783783785</v>
      </c>
      <c r="S2529" s="51">
        <f t="shared" si="376"/>
        <v>0.27904616945713112</v>
      </c>
      <c r="T2529" s="16">
        <f t="shared" si="377"/>
        <v>39.255213505461768</v>
      </c>
    </row>
    <row r="2530" spans="1:20" x14ac:dyDescent="0.25">
      <c r="A2530" s="72">
        <f t="shared" si="369"/>
        <v>42353</v>
      </c>
      <c r="B2530" s="73" t="s">
        <v>0</v>
      </c>
      <c r="C2530" s="73" t="s">
        <v>359</v>
      </c>
      <c r="D2530" s="73" t="s">
        <v>235</v>
      </c>
      <c r="E2530" s="73" t="s">
        <v>267</v>
      </c>
      <c r="F2530" s="73" t="s">
        <v>241</v>
      </c>
      <c r="G2530" s="73" t="s">
        <v>35</v>
      </c>
      <c r="H2530" t="s">
        <v>37</v>
      </c>
      <c r="I2530">
        <v>685</v>
      </c>
      <c r="J2530" s="43">
        <v>3919</v>
      </c>
      <c r="K2530" s="16">
        <v>0</v>
      </c>
      <c r="L2530" s="16">
        <f t="shared" si="370"/>
        <v>38.917576961271102</v>
      </c>
      <c r="M2530" s="16">
        <f t="shared" si="371"/>
        <v>1.0591891891891891</v>
      </c>
      <c r="N2530" s="44">
        <f t="shared" si="372"/>
        <v>0</v>
      </c>
      <c r="O2530" s="44">
        <f t="shared" si="373"/>
        <v>3919</v>
      </c>
      <c r="P2530" s="45">
        <f t="shared" si="375"/>
        <v>38.917576961271102</v>
      </c>
      <c r="Q2530" s="45">
        <f t="shared" si="374"/>
        <v>1.0591891891891891</v>
      </c>
      <c r="S2530" s="51">
        <f t="shared" si="376"/>
        <v>6.5959472324221391</v>
      </c>
      <c r="T2530" s="16">
        <f t="shared" si="377"/>
        <v>38.917576961271102</v>
      </c>
    </row>
    <row r="2531" spans="1:20" x14ac:dyDescent="0.25">
      <c r="A2531" s="72">
        <f t="shared" si="369"/>
        <v>42353</v>
      </c>
      <c r="B2531" s="73" t="s">
        <v>0</v>
      </c>
      <c r="C2531" s="73" t="s">
        <v>253</v>
      </c>
      <c r="D2531" s="73" t="s">
        <v>243</v>
      </c>
      <c r="E2531" s="73" t="s">
        <v>281</v>
      </c>
      <c r="F2531" s="73" t="s">
        <v>282</v>
      </c>
      <c r="G2531" s="73" t="s">
        <v>35</v>
      </c>
      <c r="H2531" t="s">
        <v>38</v>
      </c>
      <c r="I2531">
        <v>812</v>
      </c>
      <c r="J2531" s="43">
        <v>5492</v>
      </c>
      <c r="K2531" s="16">
        <v>0</v>
      </c>
      <c r="L2531" s="16">
        <f t="shared" si="370"/>
        <v>54.538232373386293</v>
      </c>
      <c r="M2531" s="16">
        <f t="shared" si="371"/>
        <v>1.4843243243243243</v>
      </c>
      <c r="N2531" s="44">
        <f t="shared" si="372"/>
        <v>0</v>
      </c>
      <c r="O2531" s="44">
        <f t="shared" si="373"/>
        <v>5492</v>
      </c>
      <c r="P2531" s="45">
        <f t="shared" si="375"/>
        <v>54.538232373386293</v>
      </c>
      <c r="Q2531" s="45">
        <f t="shared" si="374"/>
        <v>1.4843243243243243</v>
      </c>
      <c r="S2531" s="51">
        <f t="shared" si="376"/>
        <v>22.339145853567267</v>
      </c>
      <c r="T2531" s="16">
        <f t="shared" si="377"/>
        <v>54.5382323733863</v>
      </c>
    </row>
    <row r="2532" spans="1:20" x14ac:dyDescent="0.25">
      <c r="A2532" s="72">
        <f t="shared" si="369"/>
        <v>42353</v>
      </c>
      <c r="B2532" s="73" t="s">
        <v>0</v>
      </c>
      <c r="C2532" s="73" t="s">
        <v>236</v>
      </c>
      <c r="D2532" s="73" t="s">
        <v>237</v>
      </c>
      <c r="E2532" s="73" t="s">
        <v>279</v>
      </c>
      <c r="F2532" s="73" t="s">
        <v>280</v>
      </c>
      <c r="G2532" s="73" t="s">
        <v>35</v>
      </c>
      <c r="H2532" t="s">
        <v>37</v>
      </c>
      <c r="I2532">
        <v>1520</v>
      </c>
      <c r="J2532" s="43">
        <v>5611</v>
      </c>
      <c r="K2532" s="16">
        <v>0</v>
      </c>
      <c r="L2532" s="16">
        <f t="shared" si="370"/>
        <v>55.71996027805362</v>
      </c>
      <c r="M2532" s="16">
        <f t="shared" si="371"/>
        <v>1.5164864864864864</v>
      </c>
      <c r="N2532" s="44">
        <f t="shared" si="372"/>
        <v>0</v>
      </c>
      <c r="O2532" s="44">
        <f t="shared" si="373"/>
        <v>5611</v>
      </c>
      <c r="P2532" s="45">
        <f t="shared" si="375"/>
        <v>55.71996027805362</v>
      </c>
      <c r="Q2532" s="45">
        <f t="shared" si="374"/>
        <v>1.5164864864864864</v>
      </c>
      <c r="S2532" s="51">
        <f t="shared" si="376"/>
        <v>-7.1237756010689157E-2</v>
      </c>
      <c r="T2532" s="16">
        <f t="shared" si="377"/>
        <v>55.719960278053613</v>
      </c>
    </row>
    <row r="2533" spans="1:20" x14ac:dyDescent="0.25">
      <c r="A2533" s="72">
        <f t="shared" si="369"/>
        <v>42353</v>
      </c>
      <c r="B2533" s="73" t="s">
        <v>0</v>
      </c>
      <c r="C2533" s="73" t="s">
        <v>236</v>
      </c>
      <c r="D2533" s="73" t="s">
        <v>237</v>
      </c>
      <c r="E2533" s="73" t="s">
        <v>267</v>
      </c>
      <c r="F2533" s="73" t="s">
        <v>241</v>
      </c>
      <c r="G2533" s="73" t="s">
        <v>35</v>
      </c>
      <c r="H2533" t="s">
        <v>37</v>
      </c>
      <c r="I2533">
        <v>1583</v>
      </c>
      <c r="J2533" s="43">
        <v>5931</v>
      </c>
      <c r="K2533" s="16">
        <v>0</v>
      </c>
      <c r="L2533" s="16">
        <f t="shared" si="370"/>
        <v>58.897715988083412</v>
      </c>
      <c r="M2533" s="16">
        <f t="shared" si="371"/>
        <v>1.6029729729729729</v>
      </c>
      <c r="N2533" s="44">
        <f t="shared" si="372"/>
        <v>0</v>
      </c>
      <c r="O2533" s="44">
        <f t="shared" si="373"/>
        <v>5931</v>
      </c>
      <c r="P2533" s="45">
        <f t="shared" si="375"/>
        <v>58.897715988083412</v>
      </c>
      <c r="Q2533" s="45">
        <f t="shared" si="374"/>
        <v>1.6029729729729729</v>
      </c>
      <c r="S2533" s="51">
        <f t="shared" si="376"/>
        <v>-9.5732516123130384</v>
      </c>
      <c r="T2533" s="16">
        <f t="shared" si="377"/>
        <v>62.876530950016551</v>
      </c>
    </row>
    <row r="2534" spans="1:20" x14ac:dyDescent="0.25">
      <c r="A2534" s="72">
        <f t="shared" si="369"/>
        <v>42353</v>
      </c>
      <c r="B2534" s="73" t="s">
        <v>0</v>
      </c>
      <c r="C2534" s="73" t="s">
        <v>358</v>
      </c>
      <c r="D2534" s="73" t="s">
        <v>235</v>
      </c>
      <c r="E2534" s="73" t="s">
        <v>279</v>
      </c>
      <c r="F2534" s="73" t="s">
        <v>280</v>
      </c>
      <c r="G2534" s="73" t="s">
        <v>35</v>
      </c>
      <c r="H2534" t="s">
        <v>36</v>
      </c>
      <c r="I2534">
        <v>1599</v>
      </c>
      <c r="J2534" s="43">
        <v>5478</v>
      </c>
      <c r="K2534" s="16">
        <v>0.09</v>
      </c>
      <c r="L2534" s="16">
        <f t="shared" si="370"/>
        <v>54.399205561072492</v>
      </c>
      <c r="M2534" s="16">
        <f t="shared" si="371"/>
        <v>1.4805405405405405</v>
      </c>
      <c r="N2534" s="44">
        <f t="shared" si="372"/>
        <v>143.91</v>
      </c>
      <c r="O2534" s="44">
        <f t="shared" si="373"/>
        <v>5621.91</v>
      </c>
      <c r="P2534" s="45">
        <f t="shared" si="375"/>
        <v>55.828301886792453</v>
      </c>
      <c r="Q2534" s="45">
        <f t="shared" si="374"/>
        <v>1.5194351351351352</v>
      </c>
      <c r="S2534" s="51">
        <f t="shared" si="376"/>
        <v>-2.5949117068167382</v>
      </c>
      <c r="T2534" s="16">
        <f t="shared" si="377"/>
        <v>55.881231380337631</v>
      </c>
    </row>
    <row r="2535" spans="1:20" x14ac:dyDescent="0.25">
      <c r="A2535" s="72">
        <f t="shared" si="369"/>
        <v>42353</v>
      </c>
      <c r="B2535" s="73" t="s">
        <v>67</v>
      </c>
      <c r="C2535" s="73" t="s">
        <v>250</v>
      </c>
      <c r="D2535" s="73" t="s">
        <v>251</v>
      </c>
      <c r="E2535" s="73" t="s">
        <v>279</v>
      </c>
      <c r="F2535" s="73" t="s">
        <v>280</v>
      </c>
      <c r="G2535" s="73" t="s">
        <v>35</v>
      </c>
      <c r="H2535" t="s">
        <v>37</v>
      </c>
      <c r="I2535">
        <v>1851</v>
      </c>
      <c r="J2535" s="43">
        <v>5000</v>
      </c>
      <c r="K2535" s="16">
        <v>0</v>
      </c>
      <c r="L2535" s="16">
        <f t="shared" si="370"/>
        <v>49.652432969215489</v>
      </c>
      <c r="M2535" s="16">
        <f t="shared" si="371"/>
        <v>1.2612612612612613</v>
      </c>
      <c r="N2535" s="44">
        <f t="shared" si="372"/>
        <v>0</v>
      </c>
      <c r="O2535" s="44">
        <f t="shared" si="373"/>
        <v>5000</v>
      </c>
      <c r="P2535" s="45">
        <f t="shared" si="375"/>
        <v>49.652432969215489</v>
      </c>
      <c r="Q2535" s="45">
        <f t="shared" si="374"/>
        <v>1.2612612612612613</v>
      </c>
      <c r="S2535" s="51">
        <f t="shared" si="376"/>
        <v>-9.995859809551245</v>
      </c>
      <c r="T2535" s="16">
        <f t="shared" si="377"/>
        <v>49.652432969215489</v>
      </c>
    </row>
    <row r="2536" spans="1:20" x14ac:dyDescent="0.25">
      <c r="A2536" s="72">
        <f t="shared" si="369"/>
        <v>42353</v>
      </c>
      <c r="B2536" s="73" t="s">
        <v>67</v>
      </c>
      <c r="C2536" s="73" t="s">
        <v>238</v>
      </c>
      <c r="D2536" s="73" t="s">
        <v>239</v>
      </c>
      <c r="E2536" s="73" t="s">
        <v>283</v>
      </c>
      <c r="F2536" s="73" t="s">
        <v>284</v>
      </c>
      <c r="G2536" s="73" t="s">
        <v>35</v>
      </c>
      <c r="H2536" t="s">
        <v>37</v>
      </c>
      <c r="I2536">
        <v>1695</v>
      </c>
      <c r="J2536" s="43">
        <v>4960</v>
      </c>
      <c r="K2536" s="16">
        <v>0</v>
      </c>
      <c r="L2536" s="16">
        <f t="shared" si="370"/>
        <v>49.255213505461768</v>
      </c>
      <c r="M2536" s="16">
        <f t="shared" si="371"/>
        <v>1.2511711711711713</v>
      </c>
      <c r="N2536" s="44">
        <f t="shared" si="372"/>
        <v>0</v>
      </c>
      <c r="O2536" s="44">
        <f t="shared" si="373"/>
        <v>4960</v>
      </c>
      <c r="P2536" s="45">
        <f t="shared" si="375"/>
        <v>49.255213505461768</v>
      </c>
      <c r="Q2536" s="45">
        <f t="shared" si="374"/>
        <v>1.2511711711711713</v>
      </c>
      <c r="S2536" s="51">
        <f t="shared" si="376"/>
        <v>-9.2987107982079209</v>
      </c>
      <c r="T2536" s="16">
        <f t="shared" si="377"/>
        <v>49.255213505461768</v>
      </c>
    </row>
    <row r="2537" spans="1:20" x14ac:dyDescent="0.25">
      <c r="A2537" s="72">
        <f t="shared" ref="A2537:A2600" si="378">IF(B2537&lt;&gt;"", DATE(2010, ROUNDUP((ROW(A2537)-1)*(1/38), 0)+5, 15), "")</f>
        <v>42353</v>
      </c>
      <c r="B2537" s="73" t="s">
        <v>67</v>
      </c>
      <c r="C2537" s="73" t="s">
        <v>242</v>
      </c>
      <c r="D2537" s="73" t="s">
        <v>243</v>
      </c>
      <c r="E2537" s="73" t="s">
        <v>265</v>
      </c>
      <c r="F2537" s="73" t="s">
        <v>266</v>
      </c>
      <c r="G2537" s="73" t="s">
        <v>35</v>
      </c>
      <c r="H2537" t="s">
        <v>36</v>
      </c>
      <c r="I2537">
        <v>1006</v>
      </c>
      <c r="J2537" s="43">
        <v>3481</v>
      </c>
      <c r="K2537" s="16">
        <v>0.09</v>
      </c>
      <c r="L2537" s="16">
        <f t="shared" si="370"/>
        <v>34.568023833167821</v>
      </c>
      <c r="M2537" s="16">
        <f t="shared" si="371"/>
        <v>0.87809009009009009</v>
      </c>
      <c r="N2537" s="44">
        <f t="shared" si="372"/>
        <v>90.539999999999992</v>
      </c>
      <c r="O2537" s="44">
        <f t="shared" si="373"/>
        <v>3571.54</v>
      </c>
      <c r="P2537" s="45">
        <f t="shared" si="375"/>
        <v>35.467130089374379</v>
      </c>
      <c r="Q2537" s="45">
        <f t="shared" si="374"/>
        <v>0.90092900900900896</v>
      </c>
      <c r="S2537" s="51">
        <f t="shared" si="376"/>
        <v>2.9582694325611447</v>
      </c>
      <c r="T2537" s="16">
        <f t="shared" si="377"/>
        <v>33.289241972856665</v>
      </c>
    </row>
    <row r="2538" spans="1:20" x14ac:dyDescent="0.25">
      <c r="A2538" s="72">
        <f t="shared" si="378"/>
        <v>42353</v>
      </c>
      <c r="B2538" s="73" t="s">
        <v>67</v>
      </c>
      <c r="C2538" s="73" t="s">
        <v>254</v>
      </c>
      <c r="D2538" s="73" t="s">
        <v>255</v>
      </c>
      <c r="E2538" s="73" t="s">
        <v>267</v>
      </c>
      <c r="F2538" s="73" t="s">
        <v>241</v>
      </c>
      <c r="G2538" s="73" t="s">
        <v>35</v>
      </c>
      <c r="H2538" t="s">
        <v>37</v>
      </c>
      <c r="I2538">
        <v>988</v>
      </c>
      <c r="J2538" s="43">
        <v>3600</v>
      </c>
      <c r="K2538" s="16">
        <v>0</v>
      </c>
      <c r="L2538" s="16">
        <f t="shared" si="370"/>
        <v>35.749751737835155</v>
      </c>
      <c r="M2538" s="16">
        <f t="shared" si="371"/>
        <v>0.90810810810810816</v>
      </c>
      <c r="N2538" s="44">
        <f t="shared" si="372"/>
        <v>0</v>
      </c>
      <c r="O2538" s="44">
        <f t="shared" si="373"/>
        <v>3600</v>
      </c>
      <c r="P2538" s="45">
        <f t="shared" si="375"/>
        <v>35.749751737835155</v>
      </c>
      <c r="Q2538" s="45">
        <f t="shared" si="374"/>
        <v>0.90810810810810816</v>
      </c>
      <c r="S2538" s="51">
        <f t="shared" si="376"/>
        <v>-5.4224464060529609</v>
      </c>
      <c r="T2538" s="16">
        <f t="shared" si="377"/>
        <v>35.749751737835155</v>
      </c>
    </row>
    <row r="2539" spans="1:20" x14ac:dyDescent="0.25">
      <c r="A2539" s="72">
        <f t="shared" si="378"/>
        <v>42353</v>
      </c>
      <c r="B2539" s="73" t="s">
        <v>67</v>
      </c>
      <c r="C2539" s="73" t="s">
        <v>246</v>
      </c>
      <c r="D2539" s="73" t="s">
        <v>247</v>
      </c>
      <c r="E2539" s="73" t="s">
        <v>240</v>
      </c>
      <c r="F2539" s="73" t="s">
        <v>241</v>
      </c>
      <c r="G2539" s="73" t="s">
        <v>35</v>
      </c>
      <c r="H2539" t="s">
        <v>36</v>
      </c>
      <c r="I2539">
        <v>787</v>
      </c>
      <c r="J2539" s="43">
        <v>3795</v>
      </c>
      <c r="K2539" s="16">
        <v>0.09</v>
      </c>
      <c r="L2539" s="16">
        <f t="shared" si="370"/>
        <v>37.686196623634558</v>
      </c>
      <c r="M2539" s="16">
        <f t="shared" si="371"/>
        <v>0.95729729729729729</v>
      </c>
      <c r="N2539" s="44">
        <f t="shared" si="372"/>
        <v>70.83</v>
      </c>
      <c r="O2539" s="44">
        <f t="shared" si="373"/>
        <v>3865.83</v>
      </c>
      <c r="P2539" s="45">
        <f t="shared" si="375"/>
        <v>38.389572989076463</v>
      </c>
      <c r="Q2539" s="45">
        <f t="shared" si="374"/>
        <v>0.97516432432432432</v>
      </c>
      <c r="S2539" s="51">
        <f t="shared" si="376"/>
        <v>-1.9282872973027887</v>
      </c>
      <c r="T2539" s="16">
        <f t="shared" si="377"/>
        <v>38.415623965574305</v>
      </c>
    </row>
    <row r="2540" spans="1:20" x14ac:dyDescent="0.25">
      <c r="A2540" s="72">
        <f t="shared" si="378"/>
        <v>42353</v>
      </c>
      <c r="B2540" s="73" t="s">
        <v>67</v>
      </c>
      <c r="C2540" s="73" t="s">
        <v>250</v>
      </c>
      <c r="D2540" s="73" t="s">
        <v>251</v>
      </c>
      <c r="E2540" s="73" t="s">
        <v>283</v>
      </c>
      <c r="F2540" s="73" t="s">
        <v>284</v>
      </c>
      <c r="G2540" s="73" t="s">
        <v>35</v>
      </c>
      <c r="H2540" t="s">
        <v>37</v>
      </c>
      <c r="I2540">
        <v>1836</v>
      </c>
      <c r="J2540" s="43">
        <v>5000</v>
      </c>
      <c r="K2540" s="16">
        <v>0</v>
      </c>
      <c r="L2540" s="16">
        <f t="shared" si="370"/>
        <v>49.652432969215489</v>
      </c>
      <c r="M2540" s="16">
        <f t="shared" si="371"/>
        <v>1.2612612612612613</v>
      </c>
      <c r="N2540" s="44">
        <f t="shared" si="372"/>
        <v>0</v>
      </c>
      <c r="O2540" s="44">
        <f t="shared" si="373"/>
        <v>5000</v>
      </c>
      <c r="P2540" s="45">
        <f t="shared" si="375"/>
        <v>49.652432969215489</v>
      </c>
      <c r="Q2540" s="45">
        <f t="shared" si="374"/>
        <v>1.2612612612612613</v>
      </c>
      <c r="S2540" s="51">
        <f t="shared" si="376"/>
        <v>-9.9228939972616619</v>
      </c>
      <c r="T2540" s="16">
        <f t="shared" si="377"/>
        <v>49.652432969215489</v>
      </c>
    </row>
    <row r="2541" spans="1:20" x14ac:dyDescent="0.25">
      <c r="A2541" s="72">
        <f t="shared" si="378"/>
        <v>42353</v>
      </c>
      <c r="B2541" s="73" t="s">
        <v>67</v>
      </c>
      <c r="C2541" s="73" t="s">
        <v>256</v>
      </c>
      <c r="D2541" s="73" t="s">
        <v>247</v>
      </c>
      <c r="E2541" s="73" t="s">
        <v>285</v>
      </c>
      <c r="F2541" s="73" t="s">
        <v>264</v>
      </c>
      <c r="G2541" s="73" t="s">
        <v>35</v>
      </c>
      <c r="H2541" t="s">
        <v>37</v>
      </c>
      <c r="I2541">
        <v>1899</v>
      </c>
      <c r="J2541" s="43">
        <v>4640</v>
      </c>
      <c r="K2541" s="16">
        <v>0</v>
      </c>
      <c r="L2541" s="16">
        <f t="shared" si="370"/>
        <v>46.077457795431975</v>
      </c>
      <c r="M2541" s="16">
        <f t="shared" si="371"/>
        <v>1.1704504504504505</v>
      </c>
      <c r="N2541" s="44">
        <f t="shared" si="372"/>
        <v>0</v>
      </c>
      <c r="O2541" s="44">
        <f t="shared" si="373"/>
        <v>4640</v>
      </c>
      <c r="P2541" s="45">
        <f t="shared" si="375"/>
        <v>46.077457795431975</v>
      </c>
      <c r="Q2541" s="45">
        <f t="shared" si="374"/>
        <v>1.1704504504504505</v>
      </c>
      <c r="S2541" s="51">
        <f t="shared" si="376"/>
        <v>-6.6342032718272659</v>
      </c>
      <c r="T2541" s="16">
        <f t="shared" si="377"/>
        <v>46.077457795431975</v>
      </c>
    </row>
    <row r="2542" spans="1:20" x14ac:dyDescent="0.25">
      <c r="A2542" s="72">
        <f t="shared" si="378"/>
        <v>42353</v>
      </c>
      <c r="B2542" s="73" t="s">
        <v>18</v>
      </c>
      <c r="C2542" s="73" t="s">
        <v>238</v>
      </c>
      <c r="D2542" s="73" t="s">
        <v>239</v>
      </c>
      <c r="E2542" s="73" t="s">
        <v>283</v>
      </c>
      <c r="F2542" s="73" t="s">
        <v>284</v>
      </c>
      <c r="G2542" s="73" t="s">
        <v>35</v>
      </c>
      <c r="H2542" t="s">
        <v>37</v>
      </c>
      <c r="I2542">
        <v>1695</v>
      </c>
      <c r="J2542" s="43">
        <v>5490</v>
      </c>
      <c r="K2542" s="16">
        <v>0</v>
      </c>
      <c r="L2542" s="16">
        <f t="shared" si="370"/>
        <v>54.51837140019861</v>
      </c>
      <c r="M2542" s="16">
        <f t="shared" si="371"/>
        <v>1.4837837837837837</v>
      </c>
      <c r="N2542" s="44">
        <f t="shared" si="372"/>
        <v>0</v>
      </c>
      <c r="O2542" s="44">
        <f t="shared" si="373"/>
        <v>5490</v>
      </c>
      <c r="P2542" s="45">
        <f t="shared" si="375"/>
        <v>54.51837140019861</v>
      </c>
      <c r="Q2542" s="45">
        <f t="shared" si="374"/>
        <v>1.4837837837837837</v>
      </c>
      <c r="S2542" s="51">
        <f t="shared" si="376"/>
        <v>-8.9325702911171927</v>
      </c>
      <c r="T2542" s="16">
        <f t="shared" si="377"/>
        <v>54.51837140019861</v>
      </c>
    </row>
    <row r="2543" spans="1:20" x14ac:dyDescent="0.25">
      <c r="A2543" s="72">
        <f t="shared" si="378"/>
        <v>42353</v>
      </c>
      <c r="B2543" s="73" t="s">
        <v>18</v>
      </c>
      <c r="C2543" s="73" t="s">
        <v>250</v>
      </c>
      <c r="D2543" s="73" t="s">
        <v>251</v>
      </c>
      <c r="E2543" s="73" t="s">
        <v>279</v>
      </c>
      <c r="F2543" s="73" t="s">
        <v>280</v>
      </c>
      <c r="G2543" s="73" t="s">
        <v>35</v>
      </c>
      <c r="H2543" t="s">
        <v>37</v>
      </c>
      <c r="I2543">
        <v>1851</v>
      </c>
      <c r="J2543" s="43">
        <v>5510</v>
      </c>
      <c r="K2543" s="16">
        <v>0</v>
      </c>
      <c r="L2543" s="16">
        <f t="shared" si="370"/>
        <v>54.716981132075468</v>
      </c>
      <c r="M2543" s="16">
        <f t="shared" si="371"/>
        <v>1.4891891891891893</v>
      </c>
      <c r="N2543" s="44">
        <f t="shared" si="372"/>
        <v>0</v>
      </c>
      <c r="O2543" s="44">
        <f t="shared" si="373"/>
        <v>5510</v>
      </c>
      <c r="P2543" s="45">
        <f t="shared" si="375"/>
        <v>54.716981132075468</v>
      </c>
      <c r="Q2543" s="45">
        <f t="shared" si="374"/>
        <v>1.4891891891891893</v>
      </c>
      <c r="S2543" s="51">
        <f t="shared" si="376"/>
        <v>-9.4539299623683348</v>
      </c>
      <c r="T2543" s="16">
        <f t="shared" si="377"/>
        <v>54.716981132075468</v>
      </c>
    </row>
    <row r="2544" spans="1:20" x14ac:dyDescent="0.25">
      <c r="A2544" s="72">
        <f t="shared" si="378"/>
        <v>42353</v>
      </c>
      <c r="B2544" s="73" t="s">
        <v>18</v>
      </c>
      <c r="C2544" s="73" t="s">
        <v>257</v>
      </c>
      <c r="D2544" s="73" t="s">
        <v>237</v>
      </c>
      <c r="E2544" s="73" t="s">
        <v>283</v>
      </c>
      <c r="F2544" s="73" t="s">
        <v>284</v>
      </c>
      <c r="G2544" s="73" t="s">
        <v>35</v>
      </c>
      <c r="H2544" t="s">
        <v>37</v>
      </c>
      <c r="I2544">
        <v>1507</v>
      </c>
      <c r="J2544" s="43">
        <v>5380</v>
      </c>
      <c r="K2544" s="16">
        <v>0</v>
      </c>
      <c r="L2544" s="16">
        <f t="shared" si="370"/>
        <v>53.426017874875868</v>
      </c>
      <c r="M2544" s="16">
        <f t="shared" si="371"/>
        <v>1.4540540540540541</v>
      </c>
      <c r="N2544" s="44">
        <f t="shared" si="372"/>
        <v>0</v>
      </c>
      <c r="O2544" s="44">
        <f t="shared" si="373"/>
        <v>5380</v>
      </c>
      <c r="P2544" s="45">
        <f t="shared" si="375"/>
        <v>53.426017874875868</v>
      </c>
      <c r="Q2544" s="45">
        <f t="shared" si="374"/>
        <v>1.4540540540540541</v>
      </c>
      <c r="S2544" s="51">
        <f t="shared" si="376"/>
        <v>-8.5360670508831902</v>
      </c>
      <c r="T2544" s="16">
        <f t="shared" si="377"/>
        <v>53.426017874875868</v>
      </c>
    </row>
    <row r="2545" spans="1:20" x14ac:dyDescent="0.25">
      <c r="A2545" s="72">
        <f t="shared" si="378"/>
        <v>42353</v>
      </c>
      <c r="B2545" s="73" t="s">
        <v>18</v>
      </c>
      <c r="C2545" s="73" t="s">
        <v>256</v>
      </c>
      <c r="D2545" s="73" t="s">
        <v>247</v>
      </c>
      <c r="E2545" s="73" t="s">
        <v>265</v>
      </c>
      <c r="F2545" s="73" t="s">
        <v>266</v>
      </c>
      <c r="G2545" s="73" t="s">
        <v>35</v>
      </c>
      <c r="H2545" t="s">
        <v>36</v>
      </c>
      <c r="I2545">
        <v>1160</v>
      </c>
      <c r="J2545" s="43">
        <v>4425</v>
      </c>
      <c r="K2545" s="16">
        <v>0.09</v>
      </c>
      <c r="L2545" s="16">
        <f t="shared" si="370"/>
        <v>43.942403177755708</v>
      </c>
      <c r="M2545" s="16">
        <f t="shared" si="371"/>
        <v>1.1959459459459461</v>
      </c>
      <c r="N2545" s="44">
        <f t="shared" si="372"/>
        <v>104.39999999999999</v>
      </c>
      <c r="O2545" s="44">
        <f t="shared" si="373"/>
        <v>4529.3999999999996</v>
      </c>
      <c r="P2545" s="45">
        <f t="shared" si="375"/>
        <v>44.979145978152921</v>
      </c>
      <c r="Q2545" s="45">
        <f t="shared" si="374"/>
        <v>1.2241621621621621</v>
      </c>
      <c r="S2545" s="51">
        <f t="shared" si="376"/>
        <v>-5.5627371669238146</v>
      </c>
      <c r="T2545" s="16">
        <f t="shared" si="377"/>
        <v>45.017543859649116</v>
      </c>
    </row>
    <row r="2546" spans="1:20" x14ac:dyDescent="0.25">
      <c r="A2546" s="72">
        <f t="shared" si="378"/>
        <v>42353</v>
      </c>
      <c r="B2546" s="73" t="s">
        <v>18</v>
      </c>
      <c r="C2546" s="73" t="s">
        <v>244</v>
      </c>
      <c r="D2546" s="73" t="s">
        <v>245</v>
      </c>
      <c r="E2546" s="73" t="s">
        <v>277</v>
      </c>
      <c r="F2546" s="73" t="s">
        <v>278</v>
      </c>
      <c r="G2546" s="73" t="s">
        <v>35</v>
      </c>
      <c r="H2546" t="s">
        <v>38</v>
      </c>
      <c r="I2546">
        <v>615</v>
      </c>
      <c r="J2546" s="43">
        <v>4226</v>
      </c>
      <c r="K2546" s="16">
        <v>0</v>
      </c>
      <c r="L2546" s="16">
        <f t="shared" si="370"/>
        <v>41.966236345580931</v>
      </c>
      <c r="M2546" s="16">
        <f t="shared" si="371"/>
        <v>1.1421621621621623</v>
      </c>
      <c r="N2546" s="44">
        <f t="shared" si="372"/>
        <v>0</v>
      </c>
      <c r="O2546" s="44">
        <f t="shared" si="373"/>
        <v>4226</v>
      </c>
      <c r="P2546" s="45">
        <f t="shared" si="375"/>
        <v>41.966236345580931</v>
      </c>
      <c r="Q2546" s="45">
        <f t="shared" si="374"/>
        <v>1.1421621621621623</v>
      </c>
      <c r="S2546" s="51">
        <f t="shared" si="376"/>
        <v>30.172958154291617</v>
      </c>
      <c r="T2546" s="16">
        <f t="shared" si="377"/>
        <v>41.966236345580931</v>
      </c>
    </row>
    <row r="2547" spans="1:20" x14ac:dyDescent="0.25">
      <c r="A2547" s="74">
        <f t="shared" si="378"/>
        <v>42353</v>
      </c>
      <c r="B2547" s="75" t="s">
        <v>18</v>
      </c>
      <c r="C2547" s="75" t="s">
        <v>258</v>
      </c>
      <c r="D2547" s="75" t="s">
        <v>255</v>
      </c>
      <c r="E2547" s="75" t="s">
        <v>279</v>
      </c>
      <c r="F2547" s="75" t="s">
        <v>280</v>
      </c>
      <c r="G2547" s="75" t="s">
        <v>35</v>
      </c>
      <c r="H2547" s="76" t="s">
        <v>36</v>
      </c>
      <c r="I2547" s="76">
        <v>1637</v>
      </c>
      <c r="J2547" s="46">
        <v>5360</v>
      </c>
      <c r="K2547" s="78">
        <v>0.09</v>
      </c>
      <c r="L2547" s="78">
        <f t="shared" si="370"/>
        <v>53.227408142999003</v>
      </c>
      <c r="M2547" s="78">
        <f t="shared" si="371"/>
        <v>1.4486486486486487</v>
      </c>
      <c r="N2547" s="47">
        <f t="shared" si="372"/>
        <v>147.32999999999998</v>
      </c>
      <c r="O2547" s="47">
        <f t="shared" si="373"/>
        <v>5507.33</v>
      </c>
      <c r="P2547" s="48">
        <f t="shared" si="375"/>
        <v>54.690466732869908</v>
      </c>
      <c r="Q2547" s="48">
        <f t="shared" si="374"/>
        <v>1.4884675675675676</v>
      </c>
      <c r="R2547" s="76"/>
      <c r="S2547" s="53">
        <f t="shared" si="376"/>
        <v>-6.3990523195736166</v>
      </c>
      <c r="T2547" s="78">
        <f>AVERAGE(P2471,P2509,P2547)</f>
        <v>54.744654088050311</v>
      </c>
    </row>
    <row r="2548" spans="1:20" x14ac:dyDescent="0.25">
      <c r="A2548" s="72">
        <f t="shared" si="378"/>
        <v>42384</v>
      </c>
      <c r="B2548" s="73" t="s">
        <v>0</v>
      </c>
      <c r="C2548" s="73" t="s">
        <v>359</v>
      </c>
      <c r="D2548" s="73" t="s">
        <v>235</v>
      </c>
      <c r="E2548" s="73" t="s">
        <v>260</v>
      </c>
      <c r="F2548" s="73" t="s">
        <v>261</v>
      </c>
      <c r="G2548" s="73" t="s">
        <v>34</v>
      </c>
      <c r="H2548" t="s">
        <v>36</v>
      </c>
      <c r="I2548">
        <v>506</v>
      </c>
      <c r="J2548" s="43">
        <v>3605</v>
      </c>
      <c r="K2548" s="16">
        <v>0.08</v>
      </c>
      <c r="L2548" s="16">
        <f t="shared" si="370"/>
        <v>35.799404170804365</v>
      </c>
      <c r="M2548" s="16">
        <f t="shared" si="371"/>
        <v>0.97432432432432436</v>
      </c>
      <c r="N2548" s="44">
        <f t="shared" si="372"/>
        <v>40.480000000000004</v>
      </c>
      <c r="O2548" s="44">
        <f t="shared" si="373"/>
        <v>3645.48</v>
      </c>
      <c r="P2548" s="45">
        <f t="shared" ref="P2548:P2585" si="379">O2548/100.7</f>
        <v>36.201390268123134</v>
      </c>
      <c r="Q2548" s="45">
        <f t="shared" si="374"/>
        <v>0.98526486486486486</v>
      </c>
      <c r="R2548" s="17"/>
      <c r="S2548" s="51">
        <f t="shared" ref="S2548:S2585" si="380">((O2548/O2092)-1)*100</f>
        <v>2.8674947655945804</v>
      </c>
    </row>
    <row r="2549" spans="1:20" x14ac:dyDescent="0.25">
      <c r="A2549" s="72">
        <f t="shared" si="378"/>
        <v>42384</v>
      </c>
      <c r="B2549" s="73" t="s">
        <v>0</v>
      </c>
      <c r="C2549" s="73" t="s">
        <v>236</v>
      </c>
      <c r="D2549" s="73" t="s">
        <v>237</v>
      </c>
      <c r="E2549" s="73" t="s">
        <v>262</v>
      </c>
      <c r="F2549" s="73" t="s">
        <v>251</v>
      </c>
      <c r="G2549" s="73" t="s">
        <v>34</v>
      </c>
      <c r="H2549" t="s">
        <v>37</v>
      </c>
      <c r="I2549">
        <v>298</v>
      </c>
      <c r="J2549" s="43">
        <v>3563</v>
      </c>
      <c r="K2549" s="16">
        <v>0</v>
      </c>
      <c r="L2549" s="16">
        <f t="shared" si="370"/>
        <v>35.382323733862961</v>
      </c>
      <c r="M2549" s="16">
        <f t="shared" si="371"/>
        <v>0.96297297297297302</v>
      </c>
      <c r="N2549" s="44">
        <f t="shared" si="372"/>
        <v>0</v>
      </c>
      <c r="O2549" s="44">
        <f t="shared" si="373"/>
        <v>3563</v>
      </c>
      <c r="P2549" s="45">
        <f t="shared" si="379"/>
        <v>35.382323733862961</v>
      </c>
      <c r="Q2549" s="45">
        <f t="shared" si="374"/>
        <v>0.96297297297297302</v>
      </c>
      <c r="R2549" s="17"/>
      <c r="S2549" s="51">
        <f t="shared" si="380"/>
        <v>-3.24297608637798</v>
      </c>
    </row>
    <row r="2550" spans="1:20" x14ac:dyDescent="0.25">
      <c r="A2550" s="72">
        <f t="shared" si="378"/>
        <v>42384</v>
      </c>
      <c r="B2550" s="73" t="s">
        <v>0</v>
      </c>
      <c r="C2550" s="73" t="s">
        <v>359</v>
      </c>
      <c r="D2550" s="73" t="s">
        <v>235</v>
      </c>
      <c r="E2550" s="73" t="s">
        <v>263</v>
      </c>
      <c r="F2550" s="73" t="s">
        <v>264</v>
      </c>
      <c r="G2550" s="73" t="s">
        <v>34</v>
      </c>
      <c r="H2550" t="s">
        <v>37</v>
      </c>
      <c r="I2550">
        <v>1530</v>
      </c>
      <c r="J2550" s="43">
        <v>6950</v>
      </c>
      <c r="K2550" s="16">
        <v>0</v>
      </c>
      <c r="L2550" s="16">
        <f t="shared" si="370"/>
        <v>69.016881827209531</v>
      </c>
      <c r="M2550" s="16">
        <f t="shared" si="371"/>
        <v>1.8783783783783783</v>
      </c>
      <c r="N2550" s="44">
        <f t="shared" si="372"/>
        <v>0</v>
      </c>
      <c r="O2550" s="44">
        <f t="shared" si="373"/>
        <v>6950</v>
      </c>
      <c r="P2550" s="45">
        <f t="shared" si="379"/>
        <v>69.016881827209531</v>
      </c>
      <c r="Q2550" s="45">
        <f t="shared" si="374"/>
        <v>1.8783783783783783</v>
      </c>
      <c r="S2550" s="51">
        <f t="shared" si="380"/>
        <v>3.9221256934372173</v>
      </c>
    </row>
    <row r="2551" spans="1:20" x14ac:dyDescent="0.25">
      <c r="A2551" s="72">
        <f t="shared" si="378"/>
        <v>42384</v>
      </c>
      <c r="B2551" s="73" t="s">
        <v>0</v>
      </c>
      <c r="C2551" s="73" t="s">
        <v>359</v>
      </c>
      <c r="D2551" s="73" t="s">
        <v>235</v>
      </c>
      <c r="E2551" s="73" t="s">
        <v>265</v>
      </c>
      <c r="F2551" s="73" t="s">
        <v>266</v>
      </c>
      <c r="G2551" s="73" t="s">
        <v>34</v>
      </c>
      <c r="H2551" t="s">
        <v>36</v>
      </c>
      <c r="I2551">
        <v>890</v>
      </c>
      <c r="J2551" s="43">
        <v>4243</v>
      </c>
      <c r="K2551" s="16">
        <v>0.08</v>
      </c>
      <c r="L2551" s="16">
        <f t="shared" si="370"/>
        <v>42.135054617676268</v>
      </c>
      <c r="M2551" s="16">
        <f t="shared" si="371"/>
        <v>1.1467567567567567</v>
      </c>
      <c r="N2551" s="44">
        <f t="shared" si="372"/>
        <v>71.2</v>
      </c>
      <c r="O2551" s="44">
        <f t="shared" si="373"/>
        <v>4314.2</v>
      </c>
      <c r="P2551" s="45">
        <f t="shared" si="379"/>
        <v>42.84210526315789</v>
      </c>
      <c r="Q2551" s="45">
        <f t="shared" si="374"/>
        <v>1.1659999999999999</v>
      </c>
      <c r="S2551" s="51">
        <f t="shared" si="380"/>
        <v>0.28592017480648657</v>
      </c>
    </row>
    <row r="2552" spans="1:20" x14ac:dyDescent="0.25">
      <c r="A2552" s="72">
        <f t="shared" si="378"/>
        <v>42384</v>
      </c>
      <c r="B2552" s="73" t="s">
        <v>0</v>
      </c>
      <c r="C2552" s="73" t="s">
        <v>238</v>
      </c>
      <c r="D2552" s="73" t="s">
        <v>239</v>
      </c>
      <c r="E2552" s="73" t="s">
        <v>267</v>
      </c>
      <c r="F2552" s="73" t="s">
        <v>241</v>
      </c>
      <c r="G2552" s="73" t="s">
        <v>34</v>
      </c>
      <c r="H2552" t="s">
        <v>37</v>
      </c>
      <c r="I2552">
        <v>1256</v>
      </c>
      <c r="J2552" s="43">
        <v>6486</v>
      </c>
      <c r="K2552" s="16">
        <v>0</v>
      </c>
      <c r="L2552" s="16">
        <f t="shared" si="370"/>
        <v>64.409136047666337</v>
      </c>
      <c r="M2552" s="16">
        <f t="shared" si="371"/>
        <v>1.7529729729729731</v>
      </c>
      <c r="N2552" s="44">
        <f t="shared" si="372"/>
        <v>0</v>
      </c>
      <c r="O2552" s="44">
        <f t="shared" si="373"/>
        <v>6486</v>
      </c>
      <c r="P2552" s="45">
        <f t="shared" si="379"/>
        <v>64.409136047666337</v>
      </c>
      <c r="Q2552" s="45">
        <f t="shared" si="374"/>
        <v>1.7529729729729731</v>
      </c>
      <c r="S2552" s="51">
        <f t="shared" si="380"/>
        <v>4.8117073675229216</v>
      </c>
    </row>
    <row r="2553" spans="1:20" x14ac:dyDescent="0.25">
      <c r="A2553" s="72">
        <f t="shared" si="378"/>
        <v>42384</v>
      </c>
      <c r="B2553" s="73" t="s">
        <v>0</v>
      </c>
      <c r="C2553" s="73" t="s">
        <v>358</v>
      </c>
      <c r="D2553" s="73" t="s">
        <v>235</v>
      </c>
      <c r="E2553" s="73" t="s">
        <v>267</v>
      </c>
      <c r="F2553" s="73" t="s">
        <v>241</v>
      </c>
      <c r="G2553" s="73" t="s">
        <v>34</v>
      </c>
      <c r="H2553" t="s">
        <v>36</v>
      </c>
      <c r="I2553">
        <v>975</v>
      </c>
      <c r="J2553" s="43">
        <v>4511</v>
      </c>
      <c r="K2553" s="16">
        <v>0.08</v>
      </c>
      <c r="L2553" s="16">
        <f t="shared" si="370"/>
        <v>44.796425024826213</v>
      </c>
      <c r="M2553" s="16">
        <f t="shared" si="371"/>
        <v>1.2191891891891893</v>
      </c>
      <c r="N2553" s="44">
        <f t="shared" si="372"/>
        <v>78</v>
      </c>
      <c r="O2553" s="44">
        <f t="shared" si="373"/>
        <v>4589</v>
      </c>
      <c r="P2553" s="45">
        <f t="shared" si="379"/>
        <v>45.57100297914598</v>
      </c>
      <c r="Q2553" s="45">
        <f t="shared" si="374"/>
        <v>1.2402702702702704</v>
      </c>
      <c r="S2553" s="51">
        <f t="shared" si="380"/>
        <v>-0.1360100103367623</v>
      </c>
    </row>
    <row r="2554" spans="1:20" x14ac:dyDescent="0.25">
      <c r="A2554" s="72">
        <f t="shared" si="378"/>
        <v>42384</v>
      </c>
      <c r="B2554" s="73" t="s">
        <v>0</v>
      </c>
      <c r="C2554" s="73" t="s">
        <v>240</v>
      </c>
      <c r="D2554" s="73" t="s">
        <v>241</v>
      </c>
      <c r="E2554" s="73" t="s">
        <v>263</v>
      </c>
      <c r="F2554" s="73" t="s">
        <v>264</v>
      </c>
      <c r="G2554" s="73" t="s">
        <v>34</v>
      </c>
      <c r="H2554" t="s">
        <v>36</v>
      </c>
      <c r="I2554">
        <v>1357</v>
      </c>
      <c r="J2554" s="43">
        <v>4710</v>
      </c>
      <c r="K2554" s="16">
        <v>0.08</v>
      </c>
      <c r="L2554" s="16">
        <f t="shared" si="370"/>
        <v>46.77259185700099</v>
      </c>
      <c r="M2554" s="16">
        <f t="shared" si="371"/>
        <v>1.2729729729729731</v>
      </c>
      <c r="N2554" s="44">
        <f t="shared" si="372"/>
        <v>108.56</v>
      </c>
      <c r="O2554" s="44">
        <f t="shared" si="373"/>
        <v>4818.5600000000004</v>
      </c>
      <c r="P2554" s="45">
        <f t="shared" si="379"/>
        <v>47.850645481628604</v>
      </c>
      <c r="Q2554" s="45">
        <f t="shared" si="374"/>
        <v>1.3023135135135135</v>
      </c>
      <c r="S2554" s="51">
        <f t="shared" si="380"/>
        <v>-1.9156588983180178</v>
      </c>
    </row>
    <row r="2555" spans="1:20" x14ac:dyDescent="0.25">
      <c r="A2555" s="72">
        <f t="shared" si="378"/>
        <v>42384</v>
      </c>
      <c r="B2555" s="73" t="s">
        <v>67</v>
      </c>
      <c r="C2555" s="73" t="s">
        <v>242</v>
      </c>
      <c r="D2555" s="73" t="s">
        <v>243</v>
      </c>
      <c r="E2555" s="73" t="s">
        <v>265</v>
      </c>
      <c r="F2555" s="73" t="s">
        <v>266</v>
      </c>
      <c r="G2555" s="73" t="s">
        <v>34</v>
      </c>
      <c r="H2555" t="s">
        <v>36</v>
      </c>
      <c r="I2555">
        <v>1006</v>
      </c>
      <c r="J2555" s="43">
        <v>3681</v>
      </c>
      <c r="K2555" s="16">
        <v>0.08</v>
      </c>
      <c r="L2555" s="16">
        <f t="shared" si="370"/>
        <v>36.554121151936442</v>
      </c>
      <c r="M2555" s="16">
        <f t="shared" si="371"/>
        <v>0.92854054054054058</v>
      </c>
      <c r="N2555" s="44">
        <f t="shared" si="372"/>
        <v>80.48</v>
      </c>
      <c r="O2555" s="44">
        <f t="shared" si="373"/>
        <v>3761.48</v>
      </c>
      <c r="P2555" s="45">
        <f t="shared" si="379"/>
        <v>37.35332671300894</v>
      </c>
      <c r="Q2555" s="45">
        <f t="shared" si="374"/>
        <v>0.94884180180180178</v>
      </c>
      <c r="S2555" s="51">
        <f t="shared" si="380"/>
        <v>3.3413373041820238</v>
      </c>
    </row>
    <row r="2556" spans="1:20" x14ac:dyDescent="0.25">
      <c r="A2556" s="72">
        <f t="shared" si="378"/>
        <v>42384</v>
      </c>
      <c r="B2556" s="73" t="s">
        <v>67</v>
      </c>
      <c r="C2556" s="73" t="s">
        <v>244</v>
      </c>
      <c r="D2556" s="73" t="s">
        <v>245</v>
      </c>
      <c r="E2556" s="73" t="s">
        <v>268</v>
      </c>
      <c r="F2556" s="73" t="s">
        <v>269</v>
      </c>
      <c r="G2556" s="73" t="s">
        <v>34</v>
      </c>
      <c r="H2556" t="s">
        <v>38</v>
      </c>
      <c r="I2556">
        <v>866</v>
      </c>
      <c r="J2556" s="43">
        <v>6061</v>
      </c>
      <c r="K2556" s="16">
        <v>0</v>
      </c>
      <c r="L2556" s="16">
        <f t="shared" si="370"/>
        <v>60.188679245283019</v>
      </c>
      <c r="M2556" s="16">
        <f t="shared" si="371"/>
        <v>1.5289009009009009</v>
      </c>
      <c r="N2556" s="44">
        <f t="shared" si="372"/>
        <v>0</v>
      </c>
      <c r="O2556" s="44">
        <f t="shared" si="373"/>
        <v>6061</v>
      </c>
      <c r="P2556" s="45">
        <f t="shared" si="379"/>
        <v>60.188679245283019</v>
      </c>
      <c r="Q2556" s="45">
        <f t="shared" si="374"/>
        <v>1.5289009009009009</v>
      </c>
      <c r="S2556" s="51">
        <f t="shared" si="380"/>
        <v>9.108910891089117</v>
      </c>
    </row>
    <row r="2557" spans="1:20" x14ac:dyDescent="0.25">
      <c r="A2557" s="72">
        <f t="shared" si="378"/>
        <v>42384</v>
      </c>
      <c r="B2557" s="73" t="s">
        <v>67</v>
      </c>
      <c r="C2557" s="73" t="s">
        <v>246</v>
      </c>
      <c r="D2557" s="73" t="s">
        <v>247</v>
      </c>
      <c r="E2557" s="73" t="s">
        <v>270</v>
      </c>
      <c r="F2557" s="73" t="s">
        <v>247</v>
      </c>
      <c r="G2557" s="73" t="s">
        <v>34</v>
      </c>
      <c r="H2557" t="s">
        <v>36</v>
      </c>
      <c r="I2557">
        <v>213</v>
      </c>
      <c r="J2557" s="43">
        <v>2168</v>
      </c>
      <c r="K2557" s="16">
        <v>0.08</v>
      </c>
      <c r="L2557" s="16">
        <f t="shared" si="370"/>
        <v>21.529294935451837</v>
      </c>
      <c r="M2557" s="16">
        <f t="shared" si="371"/>
        <v>0.54688288288288289</v>
      </c>
      <c r="N2557" s="44">
        <f t="shared" si="372"/>
        <v>17.04</v>
      </c>
      <c r="O2557" s="44">
        <f t="shared" si="373"/>
        <v>2185.04</v>
      </c>
      <c r="P2557" s="45">
        <f t="shared" si="379"/>
        <v>21.698510427010923</v>
      </c>
      <c r="Q2557" s="45">
        <f t="shared" si="374"/>
        <v>0.55118126126126121</v>
      </c>
      <c r="S2557" s="51">
        <f t="shared" si="380"/>
        <v>-2.1928980362842188</v>
      </c>
    </row>
    <row r="2558" spans="1:20" x14ac:dyDescent="0.25">
      <c r="A2558" s="72">
        <f t="shared" si="378"/>
        <v>42384</v>
      </c>
      <c r="B2558" s="73" t="s">
        <v>67</v>
      </c>
      <c r="C2558" s="73" t="s">
        <v>248</v>
      </c>
      <c r="D2558" s="73" t="s">
        <v>249</v>
      </c>
      <c r="E2558" s="73" t="s">
        <v>271</v>
      </c>
      <c r="F2558" s="73" t="s">
        <v>272</v>
      </c>
      <c r="G2558" s="73" t="s">
        <v>34</v>
      </c>
      <c r="H2558" t="s">
        <v>38</v>
      </c>
      <c r="I2558">
        <v>650</v>
      </c>
      <c r="J2558" s="43">
        <v>5004</v>
      </c>
      <c r="K2558" s="16">
        <v>0</v>
      </c>
      <c r="L2558" s="16">
        <f t="shared" si="370"/>
        <v>49.692154915590862</v>
      </c>
      <c r="M2558" s="16">
        <f t="shared" si="371"/>
        <v>1.2622702702702704</v>
      </c>
      <c r="N2558" s="44">
        <f t="shared" si="372"/>
        <v>0</v>
      </c>
      <c r="O2558" s="44">
        <f t="shared" si="373"/>
        <v>5004</v>
      </c>
      <c r="P2558" s="45">
        <f t="shared" si="379"/>
        <v>49.692154915590862</v>
      </c>
      <c r="Q2558" s="45">
        <f t="shared" si="374"/>
        <v>1.2622702702702704</v>
      </c>
      <c r="S2558" s="51">
        <f t="shared" si="380"/>
        <v>5.1039697542533125</v>
      </c>
    </row>
    <row r="2559" spans="1:20" x14ac:dyDescent="0.25">
      <c r="A2559" s="72">
        <f t="shared" si="378"/>
        <v>42384</v>
      </c>
      <c r="B2559" s="73" t="s">
        <v>67</v>
      </c>
      <c r="C2559" s="73" t="s">
        <v>248</v>
      </c>
      <c r="D2559" s="73" t="s">
        <v>249</v>
      </c>
      <c r="E2559" s="73" t="s">
        <v>273</v>
      </c>
      <c r="F2559" s="73" t="s">
        <v>274</v>
      </c>
      <c r="G2559" s="73" t="s">
        <v>34</v>
      </c>
      <c r="H2559" t="s">
        <v>38</v>
      </c>
      <c r="I2559">
        <v>417</v>
      </c>
      <c r="J2559" s="43">
        <v>4311</v>
      </c>
      <c r="K2559" s="16">
        <v>0</v>
      </c>
      <c r="L2559" s="16">
        <f t="shared" si="370"/>
        <v>42.810327706057599</v>
      </c>
      <c r="M2559" s="16">
        <f t="shared" si="371"/>
        <v>1.0874594594594595</v>
      </c>
      <c r="N2559" s="44">
        <f t="shared" si="372"/>
        <v>0</v>
      </c>
      <c r="O2559" s="44">
        <f t="shared" si="373"/>
        <v>4311</v>
      </c>
      <c r="P2559" s="45">
        <f t="shared" si="379"/>
        <v>42.810327706057599</v>
      </c>
      <c r="Q2559" s="45">
        <f t="shared" si="374"/>
        <v>1.0874594594594595</v>
      </c>
      <c r="S2559" s="51">
        <f t="shared" si="380"/>
        <v>5.0438596491228171</v>
      </c>
    </row>
    <row r="2560" spans="1:20" x14ac:dyDescent="0.25">
      <c r="A2560" s="72">
        <f t="shared" si="378"/>
        <v>42384</v>
      </c>
      <c r="B2560" s="73" t="s">
        <v>67</v>
      </c>
      <c r="C2560" s="73" t="s">
        <v>246</v>
      </c>
      <c r="D2560" s="73" t="s">
        <v>247</v>
      </c>
      <c r="E2560" s="73" t="s">
        <v>275</v>
      </c>
      <c r="F2560" s="73" t="s">
        <v>276</v>
      </c>
      <c r="G2560" s="73" t="s">
        <v>34</v>
      </c>
      <c r="H2560" t="s">
        <v>36</v>
      </c>
      <c r="I2560">
        <v>626</v>
      </c>
      <c r="J2560" s="43">
        <v>3444</v>
      </c>
      <c r="K2560" s="16">
        <v>0.08</v>
      </c>
      <c r="L2560" s="16">
        <f t="shared" si="370"/>
        <v>34.200595829195628</v>
      </c>
      <c r="M2560" s="16">
        <f t="shared" si="371"/>
        <v>0.86875675675675679</v>
      </c>
      <c r="N2560" s="44">
        <f t="shared" si="372"/>
        <v>50.08</v>
      </c>
      <c r="O2560" s="44">
        <f t="shared" si="373"/>
        <v>3494.08</v>
      </c>
      <c r="P2560" s="45">
        <f t="shared" si="379"/>
        <v>34.697914597815291</v>
      </c>
      <c r="Q2560" s="45">
        <f t="shared" si="374"/>
        <v>0.88138954954954951</v>
      </c>
      <c r="S2560" s="51">
        <f t="shared" si="380"/>
        <v>-0.22786588465074642</v>
      </c>
    </row>
    <row r="2561" spans="1:19" x14ac:dyDescent="0.25">
      <c r="A2561" s="72">
        <f t="shared" si="378"/>
        <v>42384</v>
      </c>
      <c r="B2561" s="73" t="s">
        <v>67</v>
      </c>
      <c r="C2561" s="73" t="s">
        <v>246</v>
      </c>
      <c r="D2561" s="73" t="s">
        <v>247</v>
      </c>
      <c r="E2561" s="73" t="s">
        <v>263</v>
      </c>
      <c r="F2561" s="73" t="s">
        <v>264</v>
      </c>
      <c r="G2561" s="73" t="s">
        <v>34</v>
      </c>
      <c r="H2561" t="s">
        <v>36</v>
      </c>
      <c r="I2561">
        <v>1823</v>
      </c>
      <c r="J2561" s="43">
        <v>5052</v>
      </c>
      <c r="K2561" s="16">
        <v>0.08</v>
      </c>
      <c r="L2561" s="16">
        <f t="shared" si="370"/>
        <v>50.168818272095329</v>
      </c>
      <c r="M2561" s="16">
        <f t="shared" si="371"/>
        <v>1.2743783783783784</v>
      </c>
      <c r="N2561" s="44">
        <f t="shared" si="372"/>
        <v>145.84</v>
      </c>
      <c r="O2561" s="44">
        <f t="shared" si="373"/>
        <v>5197.84</v>
      </c>
      <c r="P2561" s="45">
        <f t="shared" si="379"/>
        <v>51.617080436941407</v>
      </c>
      <c r="Q2561" s="45">
        <f t="shared" si="374"/>
        <v>1.3111668468468469</v>
      </c>
      <c r="S2561" s="51">
        <f t="shared" si="380"/>
        <v>-4.0480845023102674</v>
      </c>
    </row>
    <row r="2562" spans="1:19" x14ac:dyDescent="0.25">
      <c r="A2562" s="72">
        <f t="shared" si="378"/>
        <v>42384</v>
      </c>
      <c r="B2562" s="73" t="s">
        <v>18</v>
      </c>
      <c r="C2562" s="73" t="s">
        <v>250</v>
      </c>
      <c r="D2562" s="73" t="s">
        <v>251</v>
      </c>
      <c r="E2562" s="73" t="s">
        <v>265</v>
      </c>
      <c r="F2562" s="73" t="s">
        <v>266</v>
      </c>
      <c r="G2562" s="73" t="s">
        <v>34</v>
      </c>
      <c r="H2562" t="s">
        <v>39</v>
      </c>
      <c r="I2562">
        <v>1295</v>
      </c>
      <c r="J2562" s="43">
        <v>3724</v>
      </c>
      <c r="K2562" s="16">
        <v>3.4500000000000003E-2</v>
      </c>
      <c r="L2562" s="16">
        <f t="shared" ref="L2562:L2625" si="381">J2562/100.7</f>
        <v>36.981132075471699</v>
      </c>
      <c r="M2562" s="16">
        <f t="shared" ref="M2562:M2625" si="382">IF(B2562="corn",J2562/(111*2000/56),J2562/(111*2000/60))</f>
        <v>1.0064864864864864</v>
      </c>
      <c r="N2562" s="44">
        <f t="shared" ref="N2562:N2625" si="383">I2562*K2562</f>
        <v>44.677500000000002</v>
      </c>
      <c r="O2562" s="44">
        <f t="shared" ref="O2562:O2625" si="384">J2562+N2562</f>
        <v>3768.6774999999998</v>
      </c>
      <c r="P2562" s="45">
        <f t="shared" si="379"/>
        <v>37.424801390268122</v>
      </c>
      <c r="Q2562" s="45">
        <f t="shared" ref="Q2562:Q2625" si="385">IF(B2562="corn",O2562/(111*2000/56),O2562/(111*2000/60))</f>
        <v>1.0185614864864865</v>
      </c>
      <c r="S2562" s="51">
        <f t="shared" si="380"/>
        <v>-10.251334438002392</v>
      </c>
    </row>
    <row r="2563" spans="1:19" x14ac:dyDescent="0.25">
      <c r="A2563" s="72">
        <f t="shared" si="378"/>
        <v>42384</v>
      </c>
      <c r="B2563" s="73" t="s">
        <v>18</v>
      </c>
      <c r="C2563" s="73" t="s">
        <v>244</v>
      </c>
      <c r="D2563" s="73" t="s">
        <v>245</v>
      </c>
      <c r="E2563" s="73" t="s">
        <v>277</v>
      </c>
      <c r="F2563" s="73" t="s">
        <v>278</v>
      </c>
      <c r="G2563" s="73" t="s">
        <v>34</v>
      </c>
      <c r="H2563" t="s">
        <v>38</v>
      </c>
      <c r="I2563">
        <v>615</v>
      </c>
      <c r="J2563" s="43">
        <v>5051</v>
      </c>
      <c r="K2563" s="16">
        <v>0</v>
      </c>
      <c r="L2563" s="16">
        <f t="shared" si="381"/>
        <v>50.158887785501491</v>
      </c>
      <c r="M2563" s="16">
        <f t="shared" si="382"/>
        <v>1.3651351351351351</v>
      </c>
      <c r="N2563" s="44">
        <f t="shared" si="383"/>
        <v>0</v>
      </c>
      <c r="O2563" s="44">
        <f t="shared" si="384"/>
        <v>5051</v>
      </c>
      <c r="P2563" s="45">
        <f t="shared" si="379"/>
        <v>50.158887785501491</v>
      </c>
      <c r="Q2563" s="45">
        <f t="shared" si="385"/>
        <v>1.3651351351351351</v>
      </c>
      <c r="S2563" s="51">
        <f t="shared" si="380"/>
        <v>8.0196749358425912</v>
      </c>
    </row>
    <row r="2564" spans="1:19" x14ac:dyDescent="0.25">
      <c r="A2564" s="72">
        <f t="shared" si="378"/>
        <v>42384</v>
      </c>
      <c r="B2564" s="73" t="s">
        <v>18</v>
      </c>
      <c r="C2564" s="73" t="s">
        <v>248</v>
      </c>
      <c r="D2564" s="73" t="s">
        <v>249</v>
      </c>
      <c r="E2564" s="73" t="s">
        <v>268</v>
      </c>
      <c r="F2564" s="73" t="s">
        <v>269</v>
      </c>
      <c r="G2564" s="73" t="s">
        <v>34</v>
      </c>
      <c r="H2564" t="s">
        <v>38</v>
      </c>
      <c r="I2564">
        <v>872</v>
      </c>
      <c r="J2564" s="43">
        <v>6178</v>
      </c>
      <c r="K2564" s="16">
        <v>0</v>
      </c>
      <c r="L2564" s="16">
        <f t="shared" si="381"/>
        <v>61.350546176762663</v>
      </c>
      <c r="M2564" s="16">
        <f t="shared" si="382"/>
        <v>1.6697297297297298</v>
      </c>
      <c r="N2564" s="44">
        <f t="shared" si="383"/>
        <v>0</v>
      </c>
      <c r="O2564" s="44">
        <f t="shared" si="384"/>
        <v>6178</v>
      </c>
      <c r="P2564" s="45">
        <f t="shared" si="379"/>
        <v>61.350546176762663</v>
      </c>
      <c r="Q2564" s="45">
        <f t="shared" si="385"/>
        <v>1.6697297297297298</v>
      </c>
      <c r="S2564" s="51">
        <f t="shared" si="380"/>
        <v>9.8311111111111025</v>
      </c>
    </row>
    <row r="2565" spans="1:19" x14ac:dyDescent="0.25">
      <c r="A2565" s="72">
        <f t="shared" si="378"/>
        <v>42384</v>
      </c>
      <c r="B2565" s="73" t="s">
        <v>18</v>
      </c>
      <c r="C2565" s="73" t="s">
        <v>248</v>
      </c>
      <c r="D2565" s="73" t="s">
        <v>249</v>
      </c>
      <c r="E2565" s="73" t="s">
        <v>277</v>
      </c>
      <c r="F2565" s="73" t="s">
        <v>278</v>
      </c>
      <c r="G2565" s="73" t="s">
        <v>34</v>
      </c>
      <c r="H2565" t="s">
        <v>38</v>
      </c>
      <c r="I2565">
        <v>417</v>
      </c>
      <c r="J2565" s="43">
        <v>4529</v>
      </c>
      <c r="K2565" s="16">
        <v>0</v>
      </c>
      <c r="L2565" s="16">
        <f t="shared" si="381"/>
        <v>44.975173783515388</v>
      </c>
      <c r="M2565" s="16">
        <f t="shared" si="382"/>
        <v>1.2240540540540541</v>
      </c>
      <c r="N2565" s="44">
        <f t="shared" si="383"/>
        <v>0</v>
      </c>
      <c r="O2565" s="44">
        <f t="shared" si="384"/>
        <v>4529</v>
      </c>
      <c r="P2565" s="45">
        <f t="shared" si="379"/>
        <v>44.975173783515388</v>
      </c>
      <c r="Q2565" s="45">
        <f t="shared" si="385"/>
        <v>1.2240540540540541</v>
      </c>
      <c r="S2565" s="51">
        <f t="shared" si="380"/>
        <v>3.685897435897445</v>
      </c>
    </row>
    <row r="2566" spans="1:19" x14ac:dyDescent="0.25">
      <c r="A2566" s="72">
        <f t="shared" si="378"/>
        <v>42384</v>
      </c>
      <c r="B2566" s="73" t="s">
        <v>18</v>
      </c>
      <c r="C2566" s="73" t="s">
        <v>242</v>
      </c>
      <c r="D2566" s="73" t="s">
        <v>243</v>
      </c>
      <c r="E2566" s="73" t="s">
        <v>265</v>
      </c>
      <c r="F2566" s="73" t="s">
        <v>266</v>
      </c>
      <c r="G2566" s="73" t="s">
        <v>34</v>
      </c>
      <c r="H2566" t="s">
        <v>36</v>
      </c>
      <c r="I2566">
        <v>1006</v>
      </c>
      <c r="J2566" s="43">
        <v>4395</v>
      </c>
      <c r="K2566" s="16">
        <v>0.08</v>
      </c>
      <c r="L2566" s="16">
        <f t="shared" si="381"/>
        <v>43.644488579940415</v>
      </c>
      <c r="M2566" s="16">
        <f t="shared" si="382"/>
        <v>1.1878378378378378</v>
      </c>
      <c r="N2566" s="44">
        <f t="shared" si="383"/>
        <v>80.48</v>
      </c>
      <c r="O2566" s="44">
        <f t="shared" si="384"/>
        <v>4475.4799999999996</v>
      </c>
      <c r="P2566" s="45">
        <f t="shared" si="379"/>
        <v>44.443694141012905</v>
      </c>
      <c r="Q2566" s="45">
        <f t="shared" si="385"/>
        <v>1.209589189189189</v>
      </c>
      <c r="S2566" s="51">
        <f t="shared" si="380"/>
        <v>4.4243162399145053</v>
      </c>
    </row>
    <row r="2567" spans="1:19" x14ac:dyDescent="0.25">
      <c r="A2567" s="72">
        <f t="shared" si="378"/>
        <v>42384</v>
      </c>
      <c r="B2567" s="73" t="s">
        <v>0</v>
      </c>
      <c r="C2567" s="73" t="s">
        <v>252</v>
      </c>
      <c r="D2567" s="73" t="s">
        <v>117</v>
      </c>
      <c r="E2567" s="73" t="s">
        <v>279</v>
      </c>
      <c r="F2567" s="73" t="s">
        <v>280</v>
      </c>
      <c r="G2567" s="73" t="s">
        <v>35</v>
      </c>
      <c r="H2567" t="s">
        <v>37</v>
      </c>
      <c r="I2567">
        <v>880</v>
      </c>
      <c r="J2567" s="43">
        <v>3953</v>
      </c>
      <c r="K2567" s="16">
        <v>0</v>
      </c>
      <c r="L2567" s="16">
        <f t="shared" si="381"/>
        <v>39.255213505461768</v>
      </c>
      <c r="M2567" s="16">
        <f t="shared" si="382"/>
        <v>1.0683783783783785</v>
      </c>
      <c r="N2567" s="44">
        <f t="shared" si="383"/>
        <v>0</v>
      </c>
      <c r="O2567" s="44">
        <f t="shared" si="384"/>
        <v>3953</v>
      </c>
      <c r="P2567" s="45">
        <f t="shared" si="379"/>
        <v>39.255213505461768</v>
      </c>
      <c r="Q2567" s="45">
        <f t="shared" si="385"/>
        <v>1.0683783783783785</v>
      </c>
      <c r="S2567" s="51">
        <f t="shared" si="380"/>
        <v>0.5034068951489834</v>
      </c>
    </row>
    <row r="2568" spans="1:19" x14ac:dyDescent="0.25">
      <c r="A2568" s="72">
        <f t="shared" si="378"/>
        <v>42384</v>
      </c>
      <c r="B2568" s="73" t="s">
        <v>0</v>
      </c>
      <c r="C2568" s="73" t="s">
        <v>359</v>
      </c>
      <c r="D2568" s="73" t="s">
        <v>235</v>
      </c>
      <c r="E2568" s="73" t="s">
        <v>267</v>
      </c>
      <c r="F2568" s="73" t="s">
        <v>241</v>
      </c>
      <c r="G2568" s="73" t="s">
        <v>35</v>
      </c>
      <c r="H2568" t="s">
        <v>37</v>
      </c>
      <c r="I2568">
        <v>685</v>
      </c>
      <c r="J2568" s="43">
        <v>3919</v>
      </c>
      <c r="K2568" s="16">
        <v>0</v>
      </c>
      <c r="L2568" s="16">
        <f t="shared" si="381"/>
        <v>38.917576961271102</v>
      </c>
      <c r="M2568" s="16">
        <f t="shared" si="382"/>
        <v>1.0591891891891891</v>
      </c>
      <c r="N2568" s="44">
        <f t="shared" si="383"/>
        <v>0</v>
      </c>
      <c r="O2568" s="44">
        <f t="shared" si="384"/>
        <v>3919</v>
      </c>
      <c r="P2568" s="45">
        <f t="shared" si="379"/>
        <v>38.917576961271102</v>
      </c>
      <c r="Q2568" s="45">
        <f t="shared" si="385"/>
        <v>1.0591891891891891</v>
      </c>
      <c r="S2568" s="51">
        <f t="shared" si="380"/>
        <v>6.7949259466161704</v>
      </c>
    </row>
    <row r="2569" spans="1:19" x14ac:dyDescent="0.25">
      <c r="A2569" s="72">
        <f t="shared" si="378"/>
        <v>42384</v>
      </c>
      <c r="B2569" s="73" t="s">
        <v>0</v>
      </c>
      <c r="C2569" s="73" t="s">
        <v>253</v>
      </c>
      <c r="D2569" s="73" t="s">
        <v>243</v>
      </c>
      <c r="E2569" s="73" t="s">
        <v>281</v>
      </c>
      <c r="F2569" s="73" t="s">
        <v>282</v>
      </c>
      <c r="G2569" s="73" t="s">
        <v>35</v>
      </c>
      <c r="H2569" t="s">
        <v>38</v>
      </c>
      <c r="I2569">
        <v>812</v>
      </c>
      <c r="J2569" s="43">
        <v>5492</v>
      </c>
      <c r="K2569" s="16">
        <v>0</v>
      </c>
      <c r="L2569" s="16">
        <f t="shared" si="381"/>
        <v>54.538232373386293</v>
      </c>
      <c r="M2569" s="16">
        <f t="shared" si="382"/>
        <v>1.4843243243243243</v>
      </c>
      <c r="N2569" s="44">
        <f t="shared" si="383"/>
        <v>0</v>
      </c>
      <c r="O2569" s="44">
        <f t="shared" si="384"/>
        <v>5492</v>
      </c>
      <c r="P2569" s="45">
        <f t="shared" si="379"/>
        <v>54.538232373386293</v>
      </c>
      <c r="Q2569" s="45">
        <f t="shared" si="385"/>
        <v>1.4843243243243243</v>
      </c>
      <c r="S2569" s="51">
        <f t="shared" si="380"/>
        <v>16.282024137200924</v>
      </c>
    </row>
    <row r="2570" spans="1:19" x14ac:dyDescent="0.25">
      <c r="A2570" s="72">
        <f t="shared" si="378"/>
        <v>42384</v>
      </c>
      <c r="B2570" s="73" t="s">
        <v>0</v>
      </c>
      <c r="C2570" s="73" t="s">
        <v>236</v>
      </c>
      <c r="D2570" s="73" t="s">
        <v>237</v>
      </c>
      <c r="E2570" s="73" t="s">
        <v>279</v>
      </c>
      <c r="F2570" s="73" t="s">
        <v>280</v>
      </c>
      <c r="G2570" s="73" t="s">
        <v>35</v>
      </c>
      <c r="H2570" t="s">
        <v>37</v>
      </c>
      <c r="I2570">
        <v>1520</v>
      </c>
      <c r="J2570" s="43">
        <v>5611</v>
      </c>
      <c r="K2570" s="16">
        <v>0</v>
      </c>
      <c r="L2570" s="16">
        <f t="shared" si="381"/>
        <v>55.71996027805362</v>
      </c>
      <c r="M2570" s="16">
        <f t="shared" si="382"/>
        <v>1.5164864864864864</v>
      </c>
      <c r="N2570" s="44">
        <f t="shared" si="383"/>
        <v>0</v>
      </c>
      <c r="O2570" s="44">
        <f t="shared" si="384"/>
        <v>5611</v>
      </c>
      <c r="P2570" s="45">
        <f t="shared" si="379"/>
        <v>55.71996027805362</v>
      </c>
      <c r="Q2570" s="45">
        <f t="shared" si="385"/>
        <v>1.5164864864864864</v>
      </c>
      <c r="S2570" s="51">
        <f t="shared" si="380"/>
        <v>0.20000714311225742</v>
      </c>
    </row>
    <row r="2571" spans="1:19" x14ac:dyDescent="0.25">
      <c r="A2571" s="72">
        <f t="shared" si="378"/>
        <v>42384</v>
      </c>
      <c r="B2571" s="73" t="s">
        <v>0</v>
      </c>
      <c r="C2571" s="73" t="s">
        <v>236</v>
      </c>
      <c r="D2571" s="73" t="s">
        <v>237</v>
      </c>
      <c r="E2571" s="73" t="s">
        <v>267</v>
      </c>
      <c r="F2571" s="73" t="s">
        <v>241</v>
      </c>
      <c r="G2571" s="73" t="s">
        <v>35</v>
      </c>
      <c r="H2571" t="s">
        <v>37</v>
      </c>
      <c r="I2571">
        <v>1583</v>
      </c>
      <c r="J2571" s="43">
        <v>5931</v>
      </c>
      <c r="K2571" s="16">
        <v>0</v>
      </c>
      <c r="L2571" s="16">
        <f t="shared" si="381"/>
        <v>58.897715988083412</v>
      </c>
      <c r="M2571" s="16">
        <f t="shared" si="382"/>
        <v>1.6029729729729729</v>
      </c>
      <c r="N2571" s="44">
        <f t="shared" si="383"/>
        <v>0</v>
      </c>
      <c r="O2571" s="44">
        <f t="shared" si="384"/>
        <v>5931</v>
      </c>
      <c r="P2571" s="45">
        <f t="shared" si="379"/>
        <v>58.897715988083412</v>
      </c>
      <c r="Q2571" s="45">
        <f t="shared" si="385"/>
        <v>1.6029729729729729</v>
      </c>
      <c r="S2571" s="51">
        <f t="shared" si="380"/>
        <v>-9.3544773325059953</v>
      </c>
    </row>
    <row r="2572" spans="1:19" x14ac:dyDescent="0.25">
      <c r="A2572" s="72">
        <f t="shared" si="378"/>
        <v>42384</v>
      </c>
      <c r="B2572" s="73" t="s">
        <v>0</v>
      </c>
      <c r="C2572" s="73" t="s">
        <v>358</v>
      </c>
      <c r="D2572" s="73" t="s">
        <v>235</v>
      </c>
      <c r="E2572" s="73" t="s">
        <v>279</v>
      </c>
      <c r="F2572" s="73" t="s">
        <v>280</v>
      </c>
      <c r="G2572" s="73" t="s">
        <v>35</v>
      </c>
      <c r="H2572" t="s">
        <v>36</v>
      </c>
      <c r="I2572">
        <v>1599</v>
      </c>
      <c r="J2572" s="43">
        <v>5478</v>
      </c>
      <c r="K2572" s="16">
        <v>0.08</v>
      </c>
      <c r="L2572" s="16">
        <f t="shared" si="381"/>
        <v>54.399205561072492</v>
      </c>
      <c r="M2572" s="16">
        <f t="shared" si="382"/>
        <v>1.4805405405405405</v>
      </c>
      <c r="N2572" s="44">
        <f t="shared" si="383"/>
        <v>127.92</v>
      </c>
      <c r="O2572" s="44">
        <f t="shared" si="384"/>
        <v>5605.92</v>
      </c>
      <c r="P2572" s="45">
        <f t="shared" si="379"/>
        <v>55.669513406156902</v>
      </c>
      <c r="Q2572" s="45">
        <f t="shared" si="385"/>
        <v>1.5151135135135136</v>
      </c>
      <c r="S2572" s="51">
        <f t="shared" si="380"/>
        <v>-2.6021206840535105</v>
      </c>
    </row>
    <row r="2573" spans="1:19" x14ac:dyDescent="0.25">
      <c r="A2573" s="72">
        <f t="shared" si="378"/>
        <v>42384</v>
      </c>
      <c r="B2573" s="73" t="s">
        <v>67</v>
      </c>
      <c r="C2573" s="73" t="s">
        <v>250</v>
      </c>
      <c r="D2573" s="73" t="s">
        <v>251</v>
      </c>
      <c r="E2573" s="73" t="s">
        <v>279</v>
      </c>
      <c r="F2573" s="73" t="s">
        <v>280</v>
      </c>
      <c r="G2573" s="73" t="s">
        <v>35</v>
      </c>
      <c r="H2573" t="s">
        <v>37</v>
      </c>
      <c r="I2573">
        <v>1851</v>
      </c>
      <c r="J2573" s="43">
        <v>5000</v>
      </c>
      <c r="K2573" s="16">
        <v>0</v>
      </c>
      <c r="L2573" s="16">
        <f t="shared" si="381"/>
        <v>49.652432969215489</v>
      </c>
      <c r="M2573" s="16">
        <f t="shared" si="382"/>
        <v>1.2612612612612613</v>
      </c>
      <c r="N2573" s="44">
        <f t="shared" si="383"/>
        <v>0</v>
      </c>
      <c r="O2573" s="44">
        <f t="shared" si="384"/>
        <v>5000</v>
      </c>
      <c r="P2573" s="45">
        <f t="shared" si="379"/>
        <v>49.652432969215489</v>
      </c>
      <c r="Q2573" s="45">
        <f t="shared" si="385"/>
        <v>1.2612612612612613</v>
      </c>
      <c r="S2573" s="51">
        <f t="shared" si="380"/>
        <v>-9.694967661767917</v>
      </c>
    </row>
    <row r="2574" spans="1:19" x14ac:dyDescent="0.25">
      <c r="A2574" s="72">
        <f t="shared" si="378"/>
        <v>42384</v>
      </c>
      <c r="B2574" s="73" t="s">
        <v>67</v>
      </c>
      <c r="C2574" s="73" t="s">
        <v>238</v>
      </c>
      <c r="D2574" s="73" t="s">
        <v>239</v>
      </c>
      <c r="E2574" s="73" t="s">
        <v>283</v>
      </c>
      <c r="F2574" s="73" t="s">
        <v>284</v>
      </c>
      <c r="G2574" s="73" t="s">
        <v>35</v>
      </c>
      <c r="H2574" t="s">
        <v>37</v>
      </c>
      <c r="I2574">
        <v>1695</v>
      </c>
      <c r="J2574" s="43">
        <v>4960</v>
      </c>
      <c r="K2574" s="16">
        <v>0</v>
      </c>
      <c r="L2574" s="16">
        <f t="shared" si="381"/>
        <v>49.255213505461768</v>
      </c>
      <c r="M2574" s="16">
        <f t="shared" si="382"/>
        <v>1.2511711711711713</v>
      </c>
      <c r="N2574" s="44">
        <f t="shared" si="383"/>
        <v>0</v>
      </c>
      <c r="O2574" s="44">
        <f t="shared" si="384"/>
        <v>4960</v>
      </c>
      <c r="P2574" s="45">
        <f t="shared" si="379"/>
        <v>49.255213505461768</v>
      </c>
      <c r="Q2574" s="45">
        <f t="shared" si="385"/>
        <v>1.2511711711711713</v>
      </c>
      <c r="S2574" s="51">
        <f t="shared" si="380"/>
        <v>-9.0167016720015489</v>
      </c>
    </row>
    <row r="2575" spans="1:19" x14ac:dyDescent="0.25">
      <c r="A2575" s="72">
        <f t="shared" si="378"/>
        <v>42384</v>
      </c>
      <c r="B2575" s="73" t="s">
        <v>67</v>
      </c>
      <c r="C2575" s="73" t="s">
        <v>242</v>
      </c>
      <c r="D2575" s="73" t="s">
        <v>243</v>
      </c>
      <c r="E2575" s="73" t="s">
        <v>265</v>
      </c>
      <c r="F2575" s="73" t="s">
        <v>266</v>
      </c>
      <c r="G2575" s="73" t="s">
        <v>35</v>
      </c>
      <c r="H2575" t="s">
        <v>36</v>
      </c>
      <c r="I2575">
        <v>1006</v>
      </c>
      <c r="J2575" s="43">
        <v>3481</v>
      </c>
      <c r="K2575" s="16">
        <v>0.08</v>
      </c>
      <c r="L2575" s="16">
        <f t="shared" si="381"/>
        <v>34.568023833167821</v>
      </c>
      <c r="M2575" s="16">
        <f t="shared" si="382"/>
        <v>0.87809009009009009</v>
      </c>
      <c r="N2575" s="44">
        <f t="shared" si="383"/>
        <v>80.48</v>
      </c>
      <c r="O2575" s="44">
        <f t="shared" si="384"/>
        <v>3561.48</v>
      </c>
      <c r="P2575" s="45">
        <f t="shared" si="379"/>
        <v>35.367229394240319</v>
      </c>
      <c r="Q2575" s="45">
        <f t="shared" si="385"/>
        <v>0.8983913513513514</v>
      </c>
      <c r="S2575" s="51">
        <f t="shared" si="380"/>
        <v>2.9668734785449402</v>
      </c>
    </row>
    <row r="2576" spans="1:19" x14ac:dyDescent="0.25">
      <c r="A2576" s="72">
        <f t="shared" si="378"/>
        <v>42384</v>
      </c>
      <c r="B2576" s="73" t="s">
        <v>67</v>
      </c>
      <c r="C2576" s="73" t="s">
        <v>254</v>
      </c>
      <c r="D2576" s="73" t="s">
        <v>255</v>
      </c>
      <c r="E2576" s="73" t="s">
        <v>267</v>
      </c>
      <c r="F2576" s="73" t="s">
        <v>241</v>
      </c>
      <c r="G2576" s="73" t="s">
        <v>35</v>
      </c>
      <c r="H2576" t="s">
        <v>37</v>
      </c>
      <c r="I2576">
        <v>988</v>
      </c>
      <c r="J2576" s="43">
        <v>3600</v>
      </c>
      <c r="K2576" s="16">
        <v>0</v>
      </c>
      <c r="L2576" s="16">
        <f t="shared" si="381"/>
        <v>35.749751737835155</v>
      </c>
      <c r="M2576" s="16">
        <f t="shared" si="382"/>
        <v>0.90810810810810816</v>
      </c>
      <c r="N2576" s="44">
        <f t="shared" si="383"/>
        <v>0</v>
      </c>
      <c r="O2576" s="44">
        <f t="shared" si="384"/>
        <v>3600</v>
      </c>
      <c r="P2576" s="45">
        <f t="shared" si="379"/>
        <v>35.749751737835155</v>
      </c>
      <c r="Q2576" s="45">
        <f t="shared" si="385"/>
        <v>0.90810810810810816</v>
      </c>
      <c r="S2576" s="51">
        <f t="shared" si="380"/>
        <v>-5.1763193661563793</v>
      </c>
    </row>
    <row r="2577" spans="1:20" x14ac:dyDescent="0.25">
      <c r="A2577" s="72">
        <f t="shared" si="378"/>
        <v>42384</v>
      </c>
      <c r="B2577" s="73" t="s">
        <v>67</v>
      </c>
      <c r="C2577" s="73" t="s">
        <v>246</v>
      </c>
      <c r="D2577" s="73" t="s">
        <v>247</v>
      </c>
      <c r="E2577" s="73" t="s">
        <v>240</v>
      </c>
      <c r="F2577" s="73" t="s">
        <v>241</v>
      </c>
      <c r="G2577" s="73" t="s">
        <v>35</v>
      </c>
      <c r="H2577" t="s">
        <v>36</v>
      </c>
      <c r="I2577">
        <v>787</v>
      </c>
      <c r="J2577" s="43">
        <v>3795</v>
      </c>
      <c r="K2577" s="16">
        <v>0.08</v>
      </c>
      <c r="L2577" s="16">
        <f t="shared" si="381"/>
        <v>37.686196623634558</v>
      </c>
      <c r="M2577" s="16">
        <f t="shared" si="382"/>
        <v>0.95729729729729729</v>
      </c>
      <c r="N2577" s="44">
        <f t="shared" si="383"/>
        <v>62.96</v>
      </c>
      <c r="O2577" s="44">
        <f t="shared" si="384"/>
        <v>3857.96</v>
      </c>
      <c r="P2577" s="45">
        <f t="shared" si="379"/>
        <v>38.311420059582922</v>
      </c>
      <c r="Q2577" s="45">
        <f t="shared" si="385"/>
        <v>0.97317909909909917</v>
      </c>
      <c r="S2577" s="51">
        <f t="shared" si="380"/>
        <v>-1.9321448816335574</v>
      </c>
    </row>
    <row r="2578" spans="1:20" x14ac:dyDescent="0.25">
      <c r="A2578" s="72">
        <f t="shared" si="378"/>
        <v>42384</v>
      </c>
      <c r="B2578" s="73" t="s">
        <v>67</v>
      </c>
      <c r="C2578" s="73" t="s">
        <v>250</v>
      </c>
      <c r="D2578" s="73" t="s">
        <v>251</v>
      </c>
      <c r="E2578" s="73" t="s">
        <v>283</v>
      </c>
      <c r="F2578" s="73" t="s">
        <v>284</v>
      </c>
      <c r="G2578" s="73" t="s">
        <v>35</v>
      </c>
      <c r="H2578" t="s">
        <v>37</v>
      </c>
      <c r="I2578">
        <v>1836</v>
      </c>
      <c r="J2578" s="43">
        <v>5000</v>
      </c>
      <c r="K2578" s="16">
        <v>0</v>
      </c>
      <c r="L2578" s="16">
        <f t="shared" si="381"/>
        <v>49.652432969215489</v>
      </c>
      <c r="M2578" s="16">
        <f t="shared" si="382"/>
        <v>1.2612612612612613</v>
      </c>
      <c r="N2578" s="44">
        <f t="shared" si="383"/>
        <v>0</v>
      </c>
      <c r="O2578" s="44">
        <f t="shared" si="384"/>
        <v>5000</v>
      </c>
      <c r="P2578" s="45">
        <f t="shared" si="379"/>
        <v>49.652432969215489</v>
      </c>
      <c r="Q2578" s="45">
        <f t="shared" si="385"/>
        <v>1.2612612612612613</v>
      </c>
      <c r="S2578" s="51">
        <f t="shared" si="380"/>
        <v>-9.623963386860046</v>
      </c>
    </row>
    <row r="2579" spans="1:20" x14ac:dyDescent="0.25">
      <c r="A2579" s="72">
        <f t="shared" si="378"/>
        <v>42384</v>
      </c>
      <c r="B2579" s="73" t="s">
        <v>67</v>
      </c>
      <c r="C2579" s="73" t="s">
        <v>256</v>
      </c>
      <c r="D2579" s="73" t="s">
        <v>247</v>
      </c>
      <c r="E2579" s="73" t="s">
        <v>285</v>
      </c>
      <c r="F2579" s="73" t="s">
        <v>264</v>
      </c>
      <c r="G2579" s="73" t="s">
        <v>35</v>
      </c>
      <c r="H2579" t="s">
        <v>37</v>
      </c>
      <c r="I2579">
        <v>1899</v>
      </c>
      <c r="J2579" s="43">
        <v>4640</v>
      </c>
      <c r="K2579" s="16">
        <v>0</v>
      </c>
      <c r="L2579" s="16">
        <f t="shared" si="381"/>
        <v>46.077457795431975</v>
      </c>
      <c r="M2579" s="16">
        <f t="shared" si="382"/>
        <v>1.1704504504504505</v>
      </c>
      <c r="N2579" s="44">
        <f t="shared" si="383"/>
        <v>0</v>
      </c>
      <c r="O2579" s="44">
        <f t="shared" si="384"/>
        <v>4640</v>
      </c>
      <c r="P2579" s="45">
        <f t="shared" si="379"/>
        <v>46.077457795431975</v>
      </c>
      <c r="Q2579" s="45">
        <f t="shared" si="385"/>
        <v>1.1704504504504505</v>
      </c>
      <c r="S2579" s="51">
        <f t="shared" si="380"/>
        <v>-6.2760694930626082</v>
      </c>
    </row>
    <row r="2580" spans="1:20" x14ac:dyDescent="0.25">
      <c r="A2580" s="72">
        <f t="shared" si="378"/>
        <v>42384</v>
      </c>
      <c r="B2580" s="73" t="s">
        <v>18</v>
      </c>
      <c r="C2580" s="73" t="s">
        <v>238</v>
      </c>
      <c r="D2580" s="73" t="s">
        <v>239</v>
      </c>
      <c r="E2580" s="73" t="s">
        <v>283</v>
      </c>
      <c r="F2580" s="73" t="s">
        <v>284</v>
      </c>
      <c r="G2580" s="73" t="s">
        <v>35</v>
      </c>
      <c r="H2580" t="s">
        <v>37</v>
      </c>
      <c r="I2580">
        <v>1695</v>
      </c>
      <c r="J2580" s="43">
        <v>5490</v>
      </c>
      <c r="K2580" s="16">
        <v>0</v>
      </c>
      <c r="L2580" s="16">
        <f t="shared" si="381"/>
        <v>54.51837140019861</v>
      </c>
      <c r="M2580" s="16">
        <f t="shared" si="382"/>
        <v>1.4837837837837837</v>
      </c>
      <c r="N2580" s="44">
        <f t="shared" si="383"/>
        <v>0</v>
      </c>
      <c r="O2580" s="44">
        <f t="shared" si="384"/>
        <v>5490</v>
      </c>
      <c r="P2580" s="45">
        <f t="shared" si="379"/>
        <v>54.51837140019861</v>
      </c>
      <c r="Q2580" s="45">
        <f t="shared" si="385"/>
        <v>1.4837837837837837</v>
      </c>
      <c r="S2580" s="51">
        <f t="shared" si="380"/>
        <v>-8.6757990867579959</v>
      </c>
    </row>
    <row r="2581" spans="1:20" x14ac:dyDescent="0.25">
      <c r="A2581" s="72">
        <f t="shared" si="378"/>
        <v>42384</v>
      </c>
      <c r="B2581" s="73" t="s">
        <v>18</v>
      </c>
      <c r="C2581" s="73" t="s">
        <v>250</v>
      </c>
      <c r="D2581" s="73" t="s">
        <v>251</v>
      </c>
      <c r="E2581" s="73" t="s">
        <v>279</v>
      </c>
      <c r="F2581" s="73" t="s">
        <v>280</v>
      </c>
      <c r="G2581" s="73" t="s">
        <v>35</v>
      </c>
      <c r="H2581" t="s">
        <v>37</v>
      </c>
      <c r="I2581">
        <v>1851</v>
      </c>
      <c r="J2581" s="43">
        <v>5510</v>
      </c>
      <c r="K2581" s="16">
        <v>0</v>
      </c>
      <c r="L2581" s="16">
        <f t="shared" si="381"/>
        <v>54.716981132075468</v>
      </c>
      <c r="M2581" s="16">
        <f t="shared" si="382"/>
        <v>1.4891891891891893</v>
      </c>
      <c r="N2581" s="44">
        <f t="shared" si="383"/>
        <v>0</v>
      </c>
      <c r="O2581" s="44">
        <f t="shared" si="384"/>
        <v>5510</v>
      </c>
      <c r="P2581" s="45">
        <f t="shared" si="379"/>
        <v>54.716981132075468</v>
      </c>
      <c r="Q2581" s="45">
        <f t="shared" si="385"/>
        <v>1.4891891891891893</v>
      </c>
      <c r="S2581" s="51">
        <f t="shared" si="380"/>
        <v>-9.1776705638401896</v>
      </c>
    </row>
    <row r="2582" spans="1:20" x14ac:dyDescent="0.25">
      <c r="A2582" s="72">
        <f t="shared" si="378"/>
        <v>42384</v>
      </c>
      <c r="B2582" s="73" t="s">
        <v>18</v>
      </c>
      <c r="C2582" s="73" t="s">
        <v>257</v>
      </c>
      <c r="D2582" s="73" t="s">
        <v>237</v>
      </c>
      <c r="E2582" s="73" t="s">
        <v>283</v>
      </c>
      <c r="F2582" s="73" t="s">
        <v>284</v>
      </c>
      <c r="G2582" s="73" t="s">
        <v>35</v>
      </c>
      <c r="H2582" t="s">
        <v>37</v>
      </c>
      <c r="I2582">
        <v>1507</v>
      </c>
      <c r="J2582" s="43">
        <v>5380</v>
      </c>
      <c r="K2582" s="16">
        <v>0</v>
      </c>
      <c r="L2582" s="16">
        <f t="shared" si="381"/>
        <v>53.426017874875868</v>
      </c>
      <c r="M2582" s="16">
        <f t="shared" si="382"/>
        <v>1.4540540540540541</v>
      </c>
      <c r="N2582" s="44">
        <f t="shared" si="383"/>
        <v>0</v>
      </c>
      <c r="O2582" s="44">
        <f t="shared" si="384"/>
        <v>5380</v>
      </c>
      <c r="P2582" s="45">
        <f t="shared" si="379"/>
        <v>53.426017874875868</v>
      </c>
      <c r="Q2582" s="45">
        <f t="shared" si="385"/>
        <v>1.4540540540540541</v>
      </c>
      <c r="S2582" s="51">
        <f t="shared" si="380"/>
        <v>-8.3011336229744774</v>
      </c>
    </row>
    <row r="2583" spans="1:20" x14ac:dyDescent="0.25">
      <c r="A2583" s="72">
        <f t="shared" si="378"/>
        <v>42384</v>
      </c>
      <c r="B2583" s="73" t="s">
        <v>18</v>
      </c>
      <c r="C2583" s="73" t="s">
        <v>256</v>
      </c>
      <c r="D2583" s="73" t="s">
        <v>247</v>
      </c>
      <c r="E2583" s="73" t="s">
        <v>265</v>
      </c>
      <c r="F2583" s="73" t="s">
        <v>266</v>
      </c>
      <c r="G2583" s="73" t="s">
        <v>35</v>
      </c>
      <c r="H2583" t="s">
        <v>36</v>
      </c>
      <c r="I2583">
        <v>1160</v>
      </c>
      <c r="J2583" s="43">
        <v>4425</v>
      </c>
      <c r="K2583" s="16">
        <v>0.08</v>
      </c>
      <c r="L2583" s="16">
        <f t="shared" si="381"/>
        <v>43.942403177755708</v>
      </c>
      <c r="M2583" s="16">
        <f t="shared" si="382"/>
        <v>1.1959459459459461</v>
      </c>
      <c r="N2583" s="44">
        <f t="shared" si="383"/>
        <v>92.8</v>
      </c>
      <c r="O2583" s="44">
        <f t="shared" si="384"/>
        <v>4517.8</v>
      </c>
      <c r="P2583" s="45">
        <f t="shared" si="379"/>
        <v>44.863952333664351</v>
      </c>
      <c r="Q2583" s="45">
        <f t="shared" si="385"/>
        <v>1.2210270270270271</v>
      </c>
      <c r="S2583" s="51">
        <f t="shared" si="380"/>
        <v>-5.5762237177611524</v>
      </c>
    </row>
    <row r="2584" spans="1:20" x14ac:dyDescent="0.25">
      <c r="A2584" s="72">
        <f t="shared" si="378"/>
        <v>42384</v>
      </c>
      <c r="B2584" s="73" t="s">
        <v>18</v>
      </c>
      <c r="C2584" s="73" t="s">
        <v>244</v>
      </c>
      <c r="D2584" s="73" t="s">
        <v>245</v>
      </c>
      <c r="E2584" s="73" t="s">
        <v>277</v>
      </c>
      <c r="F2584" s="73" t="s">
        <v>278</v>
      </c>
      <c r="G2584" s="73" t="s">
        <v>35</v>
      </c>
      <c r="H2584" t="s">
        <v>38</v>
      </c>
      <c r="I2584">
        <v>615</v>
      </c>
      <c r="J2584" s="43">
        <v>4226</v>
      </c>
      <c r="K2584" s="16">
        <v>0</v>
      </c>
      <c r="L2584" s="16">
        <f t="shared" si="381"/>
        <v>41.966236345580931</v>
      </c>
      <c r="M2584" s="16">
        <f t="shared" si="382"/>
        <v>1.1421621621621623</v>
      </c>
      <c r="N2584" s="44">
        <f t="shared" si="383"/>
        <v>0</v>
      </c>
      <c r="O2584" s="44">
        <f t="shared" si="384"/>
        <v>4226</v>
      </c>
      <c r="P2584" s="45">
        <f t="shared" si="379"/>
        <v>41.966236345580931</v>
      </c>
      <c r="Q2584" s="45">
        <f t="shared" si="385"/>
        <v>1.1421621621621623</v>
      </c>
      <c r="S2584" s="51">
        <f t="shared" si="380"/>
        <v>9.7377304596208738</v>
      </c>
    </row>
    <row r="2585" spans="1:20" x14ac:dyDescent="0.25">
      <c r="A2585" s="74">
        <f t="shared" si="378"/>
        <v>42384</v>
      </c>
      <c r="B2585" s="75" t="s">
        <v>18</v>
      </c>
      <c r="C2585" s="75" t="s">
        <v>258</v>
      </c>
      <c r="D2585" s="75" t="s">
        <v>255</v>
      </c>
      <c r="E2585" s="75" t="s">
        <v>279</v>
      </c>
      <c r="F2585" s="75" t="s">
        <v>280</v>
      </c>
      <c r="G2585" s="75" t="s">
        <v>35</v>
      </c>
      <c r="H2585" s="76" t="s">
        <v>36</v>
      </c>
      <c r="I2585" s="76">
        <v>1637</v>
      </c>
      <c r="J2585" s="46">
        <v>5360</v>
      </c>
      <c r="K2585" s="78">
        <v>0.08</v>
      </c>
      <c r="L2585" s="78">
        <f t="shared" si="381"/>
        <v>53.227408142999003</v>
      </c>
      <c r="M2585" s="78">
        <f t="shared" si="382"/>
        <v>1.4486486486486487</v>
      </c>
      <c r="N2585" s="47">
        <f t="shared" si="383"/>
        <v>130.96</v>
      </c>
      <c r="O2585" s="47">
        <f t="shared" si="384"/>
        <v>5490.96</v>
      </c>
      <c r="P2585" s="48">
        <f t="shared" si="379"/>
        <v>54.527904667328698</v>
      </c>
      <c r="Q2585" s="48">
        <f t="shared" si="385"/>
        <v>1.4840432432432433</v>
      </c>
      <c r="R2585" s="76"/>
      <c r="S2585" s="53">
        <f t="shared" si="380"/>
        <v>-6.416905412383878</v>
      </c>
      <c r="T2585" s="76"/>
    </row>
    <row r="2586" spans="1:20" x14ac:dyDescent="0.25">
      <c r="A2586" s="72">
        <f t="shared" si="378"/>
        <v>42415</v>
      </c>
      <c r="B2586" s="73" t="s">
        <v>0</v>
      </c>
      <c r="C2586" s="73" t="s">
        <v>359</v>
      </c>
      <c r="D2586" s="73" t="s">
        <v>235</v>
      </c>
      <c r="E2586" s="73" t="s">
        <v>260</v>
      </c>
      <c r="F2586" s="73" t="s">
        <v>261</v>
      </c>
      <c r="G2586" s="73" t="s">
        <v>34</v>
      </c>
      <c r="H2586" t="s">
        <v>36</v>
      </c>
      <c r="I2586">
        <v>506</v>
      </c>
      <c r="J2586" s="43">
        <v>3605</v>
      </c>
      <c r="K2586" s="16">
        <v>0.05</v>
      </c>
      <c r="L2586" s="16">
        <f t="shared" si="381"/>
        <v>35.799404170804365</v>
      </c>
      <c r="M2586" s="16">
        <f t="shared" si="382"/>
        <v>0.97432432432432436</v>
      </c>
      <c r="N2586" s="44">
        <f t="shared" si="383"/>
        <v>25.3</v>
      </c>
      <c r="O2586" s="44">
        <f t="shared" si="384"/>
        <v>3630.3</v>
      </c>
      <c r="P2586" s="45">
        <f t="shared" ref="P2586:P2623" si="386">O2586/100.7</f>
        <v>36.050645481628599</v>
      </c>
      <c r="Q2586" s="45">
        <f t="shared" si="385"/>
        <v>0.98116216216216223</v>
      </c>
      <c r="R2586" s="17"/>
      <c r="S2586" s="51">
        <f t="shared" ref="S2586:S2623" si="387">((O2586/O2130)-1)*100</f>
        <v>3.0275682394810044</v>
      </c>
    </row>
    <row r="2587" spans="1:20" x14ac:dyDescent="0.25">
      <c r="A2587" s="72">
        <f t="shared" si="378"/>
        <v>42415</v>
      </c>
      <c r="B2587" s="73" t="s">
        <v>0</v>
      </c>
      <c r="C2587" s="73" t="s">
        <v>236</v>
      </c>
      <c r="D2587" s="73" t="s">
        <v>237</v>
      </c>
      <c r="E2587" s="73" t="s">
        <v>262</v>
      </c>
      <c r="F2587" s="73" t="s">
        <v>251</v>
      </c>
      <c r="G2587" s="73" t="s">
        <v>34</v>
      </c>
      <c r="H2587" t="s">
        <v>37</v>
      </c>
      <c r="I2587">
        <v>298</v>
      </c>
      <c r="J2587" s="43">
        <v>3563</v>
      </c>
      <c r="K2587" s="16">
        <v>0</v>
      </c>
      <c r="L2587" s="16">
        <f t="shared" si="381"/>
        <v>35.382323733862961</v>
      </c>
      <c r="M2587" s="16">
        <f t="shared" si="382"/>
        <v>0.96297297297297302</v>
      </c>
      <c r="N2587" s="44">
        <f t="shared" si="383"/>
        <v>0</v>
      </c>
      <c r="O2587" s="44">
        <f t="shared" si="384"/>
        <v>3563</v>
      </c>
      <c r="P2587" s="45">
        <f t="shared" si="386"/>
        <v>35.382323733862961</v>
      </c>
      <c r="Q2587" s="45">
        <f t="shared" si="385"/>
        <v>0.96297297297297302</v>
      </c>
      <c r="R2587" s="17"/>
      <c r="S2587" s="51">
        <f t="shared" si="387"/>
        <v>-0.91768631813126111</v>
      </c>
    </row>
    <row r="2588" spans="1:20" x14ac:dyDescent="0.25">
      <c r="A2588" s="72">
        <f t="shared" si="378"/>
        <v>42415</v>
      </c>
      <c r="B2588" s="73" t="s">
        <v>0</v>
      </c>
      <c r="C2588" s="73" t="s">
        <v>359</v>
      </c>
      <c r="D2588" s="73" t="s">
        <v>235</v>
      </c>
      <c r="E2588" s="73" t="s">
        <v>263</v>
      </c>
      <c r="F2588" s="73" t="s">
        <v>264</v>
      </c>
      <c r="G2588" s="73" t="s">
        <v>34</v>
      </c>
      <c r="H2588" t="s">
        <v>37</v>
      </c>
      <c r="I2588">
        <v>1530</v>
      </c>
      <c r="J2588" s="43">
        <v>6950</v>
      </c>
      <c r="K2588" s="16">
        <v>0</v>
      </c>
      <c r="L2588" s="16">
        <f t="shared" si="381"/>
        <v>69.016881827209531</v>
      </c>
      <c r="M2588" s="16">
        <f t="shared" si="382"/>
        <v>1.8783783783783783</v>
      </c>
      <c r="N2588" s="44">
        <f t="shared" si="383"/>
        <v>0</v>
      </c>
      <c r="O2588" s="44">
        <f t="shared" si="384"/>
        <v>6950</v>
      </c>
      <c r="P2588" s="45">
        <f t="shared" si="386"/>
        <v>69.016881827209531</v>
      </c>
      <c r="Q2588" s="45">
        <f t="shared" si="385"/>
        <v>1.8783783783783783</v>
      </c>
      <c r="S2588" s="51">
        <f t="shared" si="387"/>
        <v>11.306854580397175</v>
      </c>
    </row>
    <row r="2589" spans="1:20" x14ac:dyDescent="0.25">
      <c r="A2589" s="72">
        <f t="shared" si="378"/>
        <v>42415</v>
      </c>
      <c r="B2589" s="73" t="s">
        <v>0</v>
      </c>
      <c r="C2589" s="73" t="s">
        <v>359</v>
      </c>
      <c r="D2589" s="73" t="s">
        <v>235</v>
      </c>
      <c r="E2589" s="73" t="s">
        <v>265</v>
      </c>
      <c r="F2589" s="73" t="s">
        <v>266</v>
      </c>
      <c r="G2589" s="73" t="s">
        <v>34</v>
      </c>
      <c r="H2589" t="s">
        <v>36</v>
      </c>
      <c r="I2589">
        <v>890</v>
      </c>
      <c r="J2589" s="43">
        <v>4243</v>
      </c>
      <c r="K2589" s="16">
        <v>0.05</v>
      </c>
      <c r="L2589" s="16">
        <f t="shared" si="381"/>
        <v>42.135054617676268</v>
      </c>
      <c r="M2589" s="16">
        <f t="shared" si="382"/>
        <v>1.1467567567567567</v>
      </c>
      <c r="N2589" s="44">
        <f t="shared" si="383"/>
        <v>44.5</v>
      </c>
      <c r="O2589" s="44">
        <f t="shared" si="384"/>
        <v>4287.5</v>
      </c>
      <c r="P2589" s="45">
        <f t="shared" si="386"/>
        <v>42.576961271102284</v>
      </c>
      <c r="Q2589" s="45">
        <f t="shared" si="385"/>
        <v>1.1587837837837838</v>
      </c>
      <c r="S2589" s="51">
        <f t="shared" si="387"/>
        <v>0.49691770386517398</v>
      </c>
    </row>
    <row r="2590" spans="1:20" x14ac:dyDescent="0.25">
      <c r="A2590" s="72">
        <f t="shared" si="378"/>
        <v>42415</v>
      </c>
      <c r="B2590" s="73" t="s">
        <v>0</v>
      </c>
      <c r="C2590" s="73" t="s">
        <v>238</v>
      </c>
      <c r="D2590" s="73" t="s">
        <v>239</v>
      </c>
      <c r="E2590" s="73" t="s">
        <v>267</v>
      </c>
      <c r="F2590" s="73" t="s">
        <v>241</v>
      </c>
      <c r="G2590" s="73" t="s">
        <v>34</v>
      </c>
      <c r="H2590" t="s">
        <v>37</v>
      </c>
      <c r="I2590">
        <v>1256</v>
      </c>
      <c r="J2590" s="43">
        <v>6486</v>
      </c>
      <c r="K2590" s="16">
        <v>0</v>
      </c>
      <c r="L2590" s="16">
        <f t="shared" si="381"/>
        <v>64.409136047666337</v>
      </c>
      <c r="M2590" s="16">
        <f t="shared" si="382"/>
        <v>1.7529729729729731</v>
      </c>
      <c r="N2590" s="44">
        <f t="shared" si="383"/>
        <v>0</v>
      </c>
      <c r="O2590" s="44">
        <f t="shared" si="384"/>
        <v>6486</v>
      </c>
      <c r="P2590" s="45">
        <f t="shared" si="386"/>
        <v>64.409136047666337</v>
      </c>
      <c r="Q2590" s="45">
        <f t="shared" si="385"/>
        <v>1.7529729729729731</v>
      </c>
      <c r="S2590" s="51">
        <f t="shared" si="387"/>
        <v>11.366758241758234</v>
      </c>
    </row>
    <row r="2591" spans="1:20" x14ac:dyDescent="0.25">
      <c r="A2591" s="72">
        <f t="shared" si="378"/>
        <v>42415</v>
      </c>
      <c r="B2591" s="73" t="s">
        <v>0</v>
      </c>
      <c r="C2591" s="73" t="s">
        <v>358</v>
      </c>
      <c r="D2591" s="73" t="s">
        <v>235</v>
      </c>
      <c r="E2591" s="73" t="s">
        <v>267</v>
      </c>
      <c r="F2591" s="73" t="s">
        <v>241</v>
      </c>
      <c r="G2591" s="73" t="s">
        <v>34</v>
      </c>
      <c r="H2591" t="s">
        <v>36</v>
      </c>
      <c r="I2591">
        <v>975</v>
      </c>
      <c r="J2591" s="43">
        <v>4511</v>
      </c>
      <c r="K2591" s="16">
        <v>0.05</v>
      </c>
      <c r="L2591" s="16">
        <f t="shared" si="381"/>
        <v>44.796425024826213</v>
      </c>
      <c r="M2591" s="16">
        <f t="shared" si="382"/>
        <v>1.2191891891891893</v>
      </c>
      <c r="N2591" s="44">
        <f t="shared" si="383"/>
        <v>48.75</v>
      </c>
      <c r="O2591" s="44">
        <f t="shared" si="384"/>
        <v>4559.75</v>
      </c>
      <c r="P2591" s="45">
        <f t="shared" si="386"/>
        <v>45.280536246276064</v>
      </c>
      <c r="Q2591" s="45">
        <f t="shared" si="385"/>
        <v>1.2323648648648649</v>
      </c>
      <c r="S2591" s="51">
        <f t="shared" si="387"/>
        <v>7.6817558299047128E-2</v>
      </c>
    </row>
    <row r="2592" spans="1:20" x14ac:dyDescent="0.25">
      <c r="A2592" s="72">
        <f t="shared" si="378"/>
        <v>42415</v>
      </c>
      <c r="B2592" s="73" t="s">
        <v>0</v>
      </c>
      <c r="C2592" s="73" t="s">
        <v>240</v>
      </c>
      <c r="D2592" s="73" t="s">
        <v>241</v>
      </c>
      <c r="E2592" s="73" t="s">
        <v>263</v>
      </c>
      <c r="F2592" s="73" t="s">
        <v>264</v>
      </c>
      <c r="G2592" s="73" t="s">
        <v>34</v>
      </c>
      <c r="H2592" t="s">
        <v>36</v>
      </c>
      <c r="I2592">
        <v>1357</v>
      </c>
      <c r="J2592" s="43">
        <v>4710</v>
      </c>
      <c r="K2592" s="16">
        <v>0.05</v>
      </c>
      <c r="L2592" s="16">
        <f t="shared" si="381"/>
        <v>46.77259185700099</v>
      </c>
      <c r="M2592" s="16">
        <f t="shared" si="382"/>
        <v>1.2729729729729731</v>
      </c>
      <c r="N2592" s="44">
        <f t="shared" si="383"/>
        <v>67.850000000000009</v>
      </c>
      <c r="O2592" s="44">
        <f t="shared" si="384"/>
        <v>4777.8500000000004</v>
      </c>
      <c r="P2592" s="45">
        <f t="shared" si="386"/>
        <v>47.446375372393248</v>
      </c>
      <c r="Q2592" s="45">
        <f t="shared" si="385"/>
        <v>1.2913108108108109</v>
      </c>
      <c r="S2592" s="51">
        <f t="shared" si="387"/>
        <v>-1.6577508186868428</v>
      </c>
    </row>
    <row r="2593" spans="1:19" x14ac:dyDescent="0.25">
      <c r="A2593" s="72">
        <f t="shared" si="378"/>
        <v>42415</v>
      </c>
      <c r="B2593" s="73" t="s">
        <v>67</v>
      </c>
      <c r="C2593" s="73" t="s">
        <v>242</v>
      </c>
      <c r="D2593" s="73" t="s">
        <v>243</v>
      </c>
      <c r="E2593" s="73" t="s">
        <v>265</v>
      </c>
      <c r="F2593" s="73" t="s">
        <v>266</v>
      </c>
      <c r="G2593" s="73" t="s">
        <v>34</v>
      </c>
      <c r="H2593" t="s">
        <v>36</v>
      </c>
      <c r="I2593">
        <v>1006</v>
      </c>
      <c r="J2593" s="43">
        <v>3681</v>
      </c>
      <c r="K2593" s="16">
        <v>0.05</v>
      </c>
      <c r="L2593" s="16">
        <f t="shared" si="381"/>
        <v>36.554121151936442</v>
      </c>
      <c r="M2593" s="16">
        <f t="shared" si="382"/>
        <v>0.92854054054054058</v>
      </c>
      <c r="N2593" s="44">
        <f t="shared" si="383"/>
        <v>50.300000000000004</v>
      </c>
      <c r="O2593" s="44">
        <f t="shared" si="384"/>
        <v>3731.3</v>
      </c>
      <c r="P2593" s="45">
        <f t="shared" si="386"/>
        <v>37.053624627606752</v>
      </c>
      <c r="Q2593" s="45">
        <f t="shared" si="385"/>
        <v>0.94122882882882886</v>
      </c>
      <c r="S2593" s="51">
        <f t="shared" si="387"/>
        <v>3.6581639173023817</v>
      </c>
    </row>
    <row r="2594" spans="1:19" x14ac:dyDescent="0.25">
      <c r="A2594" s="72">
        <f t="shared" si="378"/>
        <v>42415</v>
      </c>
      <c r="B2594" s="73" t="s">
        <v>67</v>
      </c>
      <c r="C2594" s="73" t="s">
        <v>244</v>
      </c>
      <c r="D2594" s="73" t="s">
        <v>245</v>
      </c>
      <c r="E2594" s="73" t="s">
        <v>268</v>
      </c>
      <c r="F2594" s="73" t="s">
        <v>269</v>
      </c>
      <c r="G2594" s="73" t="s">
        <v>34</v>
      </c>
      <c r="H2594" t="s">
        <v>38</v>
      </c>
      <c r="I2594">
        <v>866</v>
      </c>
      <c r="J2594" s="43">
        <v>6061</v>
      </c>
      <c r="K2594" s="16">
        <v>0</v>
      </c>
      <c r="L2594" s="16">
        <f t="shared" si="381"/>
        <v>60.188679245283019</v>
      </c>
      <c r="M2594" s="16">
        <f t="shared" si="382"/>
        <v>1.5289009009009009</v>
      </c>
      <c r="N2594" s="44">
        <f t="shared" si="383"/>
        <v>0</v>
      </c>
      <c r="O2594" s="44">
        <f t="shared" si="384"/>
        <v>6061</v>
      </c>
      <c r="P2594" s="45">
        <f t="shared" si="386"/>
        <v>60.188679245283019</v>
      </c>
      <c r="Q2594" s="45">
        <f t="shared" si="385"/>
        <v>1.5289009009009009</v>
      </c>
      <c r="S2594" s="51">
        <f t="shared" si="387"/>
        <v>9.108910891089117</v>
      </c>
    </row>
    <row r="2595" spans="1:19" x14ac:dyDescent="0.25">
      <c r="A2595" s="72">
        <f t="shared" si="378"/>
        <v>42415</v>
      </c>
      <c r="B2595" s="73" t="s">
        <v>67</v>
      </c>
      <c r="C2595" s="73" t="s">
        <v>246</v>
      </c>
      <c r="D2595" s="73" t="s">
        <v>247</v>
      </c>
      <c r="E2595" s="73" t="s">
        <v>270</v>
      </c>
      <c r="F2595" s="73" t="s">
        <v>247</v>
      </c>
      <c r="G2595" s="73" t="s">
        <v>34</v>
      </c>
      <c r="H2595" t="s">
        <v>36</v>
      </c>
      <c r="I2595">
        <v>213</v>
      </c>
      <c r="J2595" s="43">
        <v>2168</v>
      </c>
      <c r="K2595" s="16">
        <v>0.05</v>
      </c>
      <c r="L2595" s="16">
        <f t="shared" si="381"/>
        <v>21.529294935451837</v>
      </c>
      <c r="M2595" s="16">
        <f t="shared" si="382"/>
        <v>0.54688288288288289</v>
      </c>
      <c r="N2595" s="44">
        <f t="shared" si="383"/>
        <v>10.65</v>
      </c>
      <c r="O2595" s="44">
        <f t="shared" si="384"/>
        <v>2178.65</v>
      </c>
      <c r="P2595" s="45">
        <f t="shared" si="386"/>
        <v>21.635054617676268</v>
      </c>
      <c r="Q2595" s="45">
        <f t="shared" si="385"/>
        <v>0.5495693693693694</v>
      </c>
      <c r="S2595" s="51">
        <f t="shared" si="387"/>
        <v>-2.1055847873071798</v>
      </c>
    </row>
    <row r="2596" spans="1:19" x14ac:dyDescent="0.25">
      <c r="A2596" s="72">
        <f t="shared" si="378"/>
        <v>42415</v>
      </c>
      <c r="B2596" s="73" t="s">
        <v>67</v>
      </c>
      <c r="C2596" s="73" t="s">
        <v>248</v>
      </c>
      <c r="D2596" s="73" t="s">
        <v>249</v>
      </c>
      <c r="E2596" s="73" t="s">
        <v>271</v>
      </c>
      <c r="F2596" s="73" t="s">
        <v>272</v>
      </c>
      <c r="G2596" s="73" t="s">
        <v>34</v>
      </c>
      <c r="H2596" t="s">
        <v>38</v>
      </c>
      <c r="I2596">
        <v>650</v>
      </c>
      <c r="J2596" s="43">
        <v>5004</v>
      </c>
      <c r="K2596" s="16">
        <v>0</v>
      </c>
      <c r="L2596" s="16">
        <f t="shared" si="381"/>
        <v>49.692154915590862</v>
      </c>
      <c r="M2596" s="16">
        <f t="shared" si="382"/>
        <v>1.2622702702702704</v>
      </c>
      <c r="N2596" s="44">
        <f t="shared" si="383"/>
        <v>0</v>
      </c>
      <c r="O2596" s="44">
        <f t="shared" si="384"/>
        <v>5004</v>
      </c>
      <c r="P2596" s="45">
        <f t="shared" si="386"/>
        <v>49.692154915590862</v>
      </c>
      <c r="Q2596" s="45">
        <f t="shared" si="385"/>
        <v>1.2622702702702704</v>
      </c>
      <c r="S2596" s="51">
        <f t="shared" si="387"/>
        <v>5.1039697542533125</v>
      </c>
    </row>
    <row r="2597" spans="1:19" x14ac:dyDescent="0.25">
      <c r="A2597" s="72">
        <f t="shared" si="378"/>
        <v>42415</v>
      </c>
      <c r="B2597" s="73" t="s">
        <v>67</v>
      </c>
      <c r="C2597" s="73" t="s">
        <v>248</v>
      </c>
      <c r="D2597" s="73" t="s">
        <v>249</v>
      </c>
      <c r="E2597" s="73" t="s">
        <v>273</v>
      </c>
      <c r="F2597" s="73" t="s">
        <v>274</v>
      </c>
      <c r="G2597" s="73" t="s">
        <v>34</v>
      </c>
      <c r="H2597" t="s">
        <v>38</v>
      </c>
      <c r="I2597">
        <v>417</v>
      </c>
      <c r="J2597" s="43">
        <v>4311</v>
      </c>
      <c r="K2597" s="16">
        <v>0</v>
      </c>
      <c r="L2597" s="16">
        <f t="shared" si="381"/>
        <v>42.810327706057599</v>
      </c>
      <c r="M2597" s="16">
        <f t="shared" si="382"/>
        <v>1.0874594594594595</v>
      </c>
      <c r="N2597" s="44">
        <f t="shared" si="383"/>
        <v>0</v>
      </c>
      <c r="O2597" s="44">
        <f t="shared" si="384"/>
        <v>4311</v>
      </c>
      <c r="P2597" s="45">
        <f t="shared" si="386"/>
        <v>42.810327706057599</v>
      </c>
      <c r="Q2597" s="45">
        <f t="shared" si="385"/>
        <v>1.0874594594594595</v>
      </c>
      <c r="S2597" s="51">
        <f t="shared" si="387"/>
        <v>5.0438596491228171</v>
      </c>
    </row>
    <row r="2598" spans="1:19" x14ac:dyDescent="0.25">
      <c r="A2598" s="72">
        <f t="shared" si="378"/>
        <v>42415</v>
      </c>
      <c r="B2598" s="73" t="s">
        <v>67</v>
      </c>
      <c r="C2598" s="73" t="s">
        <v>246</v>
      </c>
      <c r="D2598" s="73" t="s">
        <v>247</v>
      </c>
      <c r="E2598" s="73" t="s">
        <v>275</v>
      </c>
      <c r="F2598" s="73" t="s">
        <v>276</v>
      </c>
      <c r="G2598" s="73" t="s">
        <v>34</v>
      </c>
      <c r="H2598" t="s">
        <v>36</v>
      </c>
      <c r="I2598">
        <v>626</v>
      </c>
      <c r="J2598" s="43">
        <v>3444</v>
      </c>
      <c r="K2598" s="16">
        <v>0.05</v>
      </c>
      <c r="L2598" s="16">
        <f t="shared" si="381"/>
        <v>34.200595829195628</v>
      </c>
      <c r="M2598" s="16">
        <f t="shared" si="382"/>
        <v>0.86875675675675679</v>
      </c>
      <c r="N2598" s="44">
        <f t="shared" si="383"/>
        <v>31.3</v>
      </c>
      <c r="O2598" s="44">
        <f t="shared" si="384"/>
        <v>3475.3</v>
      </c>
      <c r="P2598" s="45">
        <f t="shared" si="386"/>
        <v>34.511420059582917</v>
      </c>
      <c r="Q2598" s="45">
        <f t="shared" si="385"/>
        <v>0.8766522522522523</v>
      </c>
      <c r="S2598" s="51">
        <f t="shared" si="387"/>
        <v>-4.9467647583267826E-2</v>
      </c>
    </row>
    <row r="2599" spans="1:19" x14ac:dyDescent="0.25">
      <c r="A2599" s="72">
        <f t="shared" si="378"/>
        <v>42415</v>
      </c>
      <c r="B2599" s="73" t="s">
        <v>67</v>
      </c>
      <c r="C2599" s="73" t="s">
        <v>246</v>
      </c>
      <c r="D2599" s="73" t="s">
        <v>247</v>
      </c>
      <c r="E2599" s="73" t="s">
        <v>263</v>
      </c>
      <c r="F2599" s="73" t="s">
        <v>264</v>
      </c>
      <c r="G2599" s="73" t="s">
        <v>34</v>
      </c>
      <c r="H2599" t="s">
        <v>36</v>
      </c>
      <c r="I2599">
        <v>1823</v>
      </c>
      <c r="J2599" s="43">
        <v>5052</v>
      </c>
      <c r="K2599" s="16">
        <v>0.05</v>
      </c>
      <c r="L2599" s="16">
        <f t="shared" si="381"/>
        <v>50.168818272095329</v>
      </c>
      <c r="M2599" s="16">
        <f t="shared" si="382"/>
        <v>1.2743783783783784</v>
      </c>
      <c r="N2599" s="44">
        <f t="shared" si="383"/>
        <v>91.15</v>
      </c>
      <c r="O2599" s="44">
        <f t="shared" si="384"/>
        <v>5143.1499999999996</v>
      </c>
      <c r="P2599" s="45">
        <f t="shared" si="386"/>
        <v>51.073982125124125</v>
      </c>
      <c r="Q2599" s="45">
        <f t="shared" si="385"/>
        <v>1.2973711711711711</v>
      </c>
      <c r="S2599" s="51">
        <f t="shared" si="387"/>
        <v>-3.7622024583614855</v>
      </c>
    </row>
    <row r="2600" spans="1:19" x14ac:dyDescent="0.25">
      <c r="A2600" s="72">
        <f t="shared" si="378"/>
        <v>42415</v>
      </c>
      <c r="B2600" s="73" t="s">
        <v>18</v>
      </c>
      <c r="C2600" s="73" t="s">
        <v>250</v>
      </c>
      <c r="D2600" s="73" t="s">
        <v>251</v>
      </c>
      <c r="E2600" s="73" t="s">
        <v>265</v>
      </c>
      <c r="F2600" s="73" t="s">
        <v>266</v>
      </c>
      <c r="G2600" s="73" t="s">
        <v>34</v>
      </c>
      <c r="H2600" t="s">
        <v>39</v>
      </c>
      <c r="I2600">
        <v>1295</v>
      </c>
      <c r="J2600" s="43">
        <v>4009</v>
      </c>
      <c r="K2600" s="16">
        <v>5.7999999999999996E-3</v>
      </c>
      <c r="L2600" s="16">
        <f t="shared" si="381"/>
        <v>39.811320754716981</v>
      </c>
      <c r="M2600" s="16">
        <f t="shared" si="382"/>
        <v>1.0835135135135134</v>
      </c>
      <c r="N2600" s="44">
        <f t="shared" si="383"/>
        <v>7.5109999999999992</v>
      </c>
      <c r="O2600" s="44">
        <f t="shared" si="384"/>
        <v>4016.511</v>
      </c>
      <c r="P2600" s="45">
        <f t="shared" si="386"/>
        <v>39.885908639523336</v>
      </c>
      <c r="Q2600" s="45">
        <f t="shared" si="385"/>
        <v>1.0855435135135134</v>
      </c>
      <c r="S2600" s="51">
        <f t="shared" si="387"/>
        <v>-2.7939904996602816</v>
      </c>
    </row>
    <row r="2601" spans="1:19" x14ac:dyDescent="0.25">
      <c r="A2601" s="72">
        <f t="shared" ref="A2601:A2664" si="388">IF(B2601&lt;&gt;"", DATE(2010, ROUNDUP((ROW(A2601)-1)*(1/38), 0)+5, 15), "")</f>
        <v>42415</v>
      </c>
      <c r="B2601" s="73" t="s">
        <v>18</v>
      </c>
      <c r="C2601" s="73" t="s">
        <v>244</v>
      </c>
      <c r="D2601" s="73" t="s">
        <v>245</v>
      </c>
      <c r="E2601" s="73" t="s">
        <v>277</v>
      </c>
      <c r="F2601" s="73" t="s">
        <v>278</v>
      </c>
      <c r="G2601" s="73" t="s">
        <v>34</v>
      </c>
      <c r="H2601" t="s">
        <v>38</v>
      </c>
      <c r="I2601">
        <v>615</v>
      </c>
      <c r="J2601" s="43">
        <v>5051</v>
      </c>
      <c r="K2601" s="16">
        <v>0</v>
      </c>
      <c r="L2601" s="16">
        <f t="shared" si="381"/>
        <v>50.158887785501491</v>
      </c>
      <c r="M2601" s="16">
        <f t="shared" si="382"/>
        <v>1.3651351351351351</v>
      </c>
      <c r="N2601" s="44">
        <f t="shared" si="383"/>
        <v>0</v>
      </c>
      <c r="O2601" s="44">
        <f t="shared" si="384"/>
        <v>5051</v>
      </c>
      <c r="P2601" s="45">
        <f t="shared" si="386"/>
        <v>50.158887785501491</v>
      </c>
      <c r="Q2601" s="45">
        <f t="shared" si="385"/>
        <v>1.3651351351351351</v>
      </c>
      <c r="S2601" s="51">
        <f t="shared" si="387"/>
        <v>8.0196749358425912</v>
      </c>
    </row>
    <row r="2602" spans="1:19" x14ac:dyDescent="0.25">
      <c r="A2602" s="72">
        <f t="shared" si="388"/>
        <v>42415</v>
      </c>
      <c r="B2602" s="73" t="s">
        <v>18</v>
      </c>
      <c r="C2602" s="73" t="s">
        <v>248</v>
      </c>
      <c r="D2602" s="73" t="s">
        <v>249</v>
      </c>
      <c r="E2602" s="73" t="s">
        <v>268</v>
      </c>
      <c r="F2602" s="73" t="s">
        <v>269</v>
      </c>
      <c r="G2602" s="73" t="s">
        <v>34</v>
      </c>
      <c r="H2602" t="s">
        <v>38</v>
      </c>
      <c r="I2602">
        <v>872</v>
      </c>
      <c r="J2602" s="43">
        <v>6178</v>
      </c>
      <c r="K2602" s="16">
        <v>0</v>
      </c>
      <c r="L2602" s="16">
        <f t="shared" si="381"/>
        <v>61.350546176762663</v>
      </c>
      <c r="M2602" s="16">
        <f t="shared" si="382"/>
        <v>1.6697297297297298</v>
      </c>
      <c r="N2602" s="44">
        <f t="shared" si="383"/>
        <v>0</v>
      </c>
      <c r="O2602" s="44">
        <f t="shared" si="384"/>
        <v>6178</v>
      </c>
      <c r="P2602" s="45">
        <f t="shared" si="386"/>
        <v>61.350546176762663</v>
      </c>
      <c r="Q2602" s="45">
        <f t="shared" si="385"/>
        <v>1.6697297297297298</v>
      </c>
      <c r="S2602" s="51">
        <f t="shared" si="387"/>
        <v>9.8311111111111025</v>
      </c>
    </row>
    <row r="2603" spans="1:19" x14ac:dyDescent="0.25">
      <c r="A2603" s="72">
        <f t="shared" si="388"/>
        <v>42415</v>
      </c>
      <c r="B2603" s="73" t="s">
        <v>18</v>
      </c>
      <c r="C2603" s="73" t="s">
        <v>248</v>
      </c>
      <c r="D2603" s="73" t="s">
        <v>249</v>
      </c>
      <c r="E2603" s="73" t="s">
        <v>277</v>
      </c>
      <c r="F2603" s="73" t="s">
        <v>278</v>
      </c>
      <c r="G2603" s="73" t="s">
        <v>34</v>
      </c>
      <c r="H2603" t="s">
        <v>38</v>
      </c>
      <c r="I2603">
        <v>417</v>
      </c>
      <c r="J2603" s="43">
        <v>4529</v>
      </c>
      <c r="K2603" s="16">
        <v>0</v>
      </c>
      <c r="L2603" s="16">
        <f t="shared" si="381"/>
        <v>44.975173783515388</v>
      </c>
      <c r="M2603" s="16">
        <f t="shared" si="382"/>
        <v>1.2240540540540541</v>
      </c>
      <c r="N2603" s="44">
        <f t="shared" si="383"/>
        <v>0</v>
      </c>
      <c r="O2603" s="44">
        <f t="shared" si="384"/>
        <v>4529</v>
      </c>
      <c r="P2603" s="45">
        <f t="shared" si="386"/>
        <v>44.975173783515388</v>
      </c>
      <c r="Q2603" s="45">
        <f t="shared" si="385"/>
        <v>1.2240540540540541</v>
      </c>
      <c r="S2603" s="51">
        <f t="shared" si="387"/>
        <v>3.685897435897445</v>
      </c>
    </row>
    <row r="2604" spans="1:19" x14ac:dyDescent="0.25">
      <c r="A2604" s="72">
        <f t="shared" si="388"/>
        <v>42415</v>
      </c>
      <c r="B2604" s="73" t="s">
        <v>18</v>
      </c>
      <c r="C2604" s="73" t="s">
        <v>242</v>
      </c>
      <c r="D2604" s="73" t="s">
        <v>243</v>
      </c>
      <c r="E2604" s="73" t="s">
        <v>265</v>
      </c>
      <c r="F2604" s="73" t="s">
        <v>266</v>
      </c>
      <c r="G2604" s="73" t="s">
        <v>34</v>
      </c>
      <c r="H2604" t="s">
        <v>36</v>
      </c>
      <c r="I2604">
        <v>1006</v>
      </c>
      <c r="J2604" s="43">
        <v>4395</v>
      </c>
      <c r="K2604" s="16">
        <v>0.05</v>
      </c>
      <c r="L2604" s="16">
        <f t="shared" si="381"/>
        <v>43.644488579940415</v>
      </c>
      <c r="M2604" s="16">
        <f t="shared" si="382"/>
        <v>1.1878378378378378</v>
      </c>
      <c r="N2604" s="44">
        <f t="shared" si="383"/>
        <v>50.300000000000004</v>
      </c>
      <c r="O2604" s="44">
        <f t="shared" si="384"/>
        <v>4445.3</v>
      </c>
      <c r="P2604" s="45">
        <f t="shared" si="386"/>
        <v>44.143992055610724</v>
      </c>
      <c r="Q2604" s="45">
        <f t="shared" si="385"/>
        <v>1.2014324324324326</v>
      </c>
      <c r="S2604" s="51">
        <f t="shared" si="387"/>
        <v>4.7032000037686039</v>
      </c>
    </row>
    <row r="2605" spans="1:19" x14ac:dyDescent="0.25">
      <c r="A2605" s="72">
        <f t="shared" si="388"/>
        <v>42415</v>
      </c>
      <c r="B2605" s="73" t="s">
        <v>0</v>
      </c>
      <c r="C2605" s="73" t="s">
        <v>252</v>
      </c>
      <c r="D2605" s="73" t="s">
        <v>117</v>
      </c>
      <c r="E2605" s="73" t="s">
        <v>279</v>
      </c>
      <c r="F2605" s="73" t="s">
        <v>280</v>
      </c>
      <c r="G2605" s="73" t="s">
        <v>35</v>
      </c>
      <c r="H2605" t="s">
        <v>37</v>
      </c>
      <c r="I2605">
        <v>880</v>
      </c>
      <c r="J2605" s="43">
        <v>3953</v>
      </c>
      <c r="K2605" s="16">
        <v>0</v>
      </c>
      <c r="L2605" s="16">
        <f t="shared" si="381"/>
        <v>39.255213505461768</v>
      </c>
      <c r="M2605" s="16">
        <f t="shared" si="382"/>
        <v>1.0683783783783785</v>
      </c>
      <c r="N2605" s="44">
        <f t="shared" si="383"/>
        <v>0</v>
      </c>
      <c r="O2605" s="44">
        <f t="shared" si="384"/>
        <v>3953</v>
      </c>
      <c r="P2605" s="45">
        <f t="shared" si="386"/>
        <v>39.255213505461768</v>
      </c>
      <c r="Q2605" s="45">
        <f t="shared" si="385"/>
        <v>1.0683783783783785</v>
      </c>
      <c r="S2605" s="51">
        <f t="shared" si="387"/>
        <v>7.476889613920612</v>
      </c>
    </row>
    <row r="2606" spans="1:19" x14ac:dyDescent="0.25">
      <c r="A2606" s="72">
        <f t="shared" si="388"/>
        <v>42415</v>
      </c>
      <c r="B2606" s="73" t="s">
        <v>0</v>
      </c>
      <c r="C2606" s="73" t="s">
        <v>359</v>
      </c>
      <c r="D2606" s="73" t="s">
        <v>235</v>
      </c>
      <c r="E2606" s="73" t="s">
        <v>267</v>
      </c>
      <c r="F2606" s="73" t="s">
        <v>241</v>
      </c>
      <c r="G2606" s="73" t="s">
        <v>35</v>
      </c>
      <c r="H2606" t="s">
        <v>37</v>
      </c>
      <c r="I2606">
        <v>685</v>
      </c>
      <c r="J2606" s="43">
        <v>3919</v>
      </c>
      <c r="K2606" s="16">
        <v>0</v>
      </c>
      <c r="L2606" s="16">
        <f t="shared" si="381"/>
        <v>38.917576961271102</v>
      </c>
      <c r="M2606" s="16">
        <f t="shared" si="382"/>
        <v>1.0591891891891891</v>
      </c>
      <c r="N2606" s="44">
        <f t="shared" si="383"/>
        <v>0</v>
      </c>
      <c r="O2606" s="44">
        <f t="shared" si="384"/>
        <v>3919</v>
      </c>
      <c r="P2606" s="45">
        <f t="shared" si="386"/>
        <v>38.917576961271102</v>
      </c>
      <c r="Q2606" s="45">
        <f t="shared" si="385"/>
        <v>1.0591891891891891</v>
      </c>
      <c r="S2606" s="51">
        <f t="shared" si="387"/>
        <v>12.906943244021907</v>
      </c>
    </row>
    <row r="2607" spans="1:19" x14ac:dyDescent="0.25">
      <c r="A2607" s="72">
        <f t="shared" si="388"/>
        <v>42415</v>
      </c>
      <c r="B2607" s="73" t="s">
        <v>0</v>
      </c>
      <c r="C2607" s="73" t="s">
        <v>253</v>
      </c>
      <c r="D2607" s="73" t="s">
        <v>243</v>
      </c>
      <c r="E2607" s="73" t="s">
        <v>281</v>
      </c>
      <c r="F2607" s="73" t="s">
        <v>282</v>
      </c>
      <c r="G2607" s="73" t="s">
        <v>35</v>
      </c>
      <c r="H2607" t="s">
        <v>38</v>
      </c>
      <c r="I2607">
        <v>812</v>
      </c>
      <c r="J2607" s="43">
        <v>5492</v>
      </c>
      <c r="K2607" s="16">
        <v>0</v>
      </c>
      <c r="L2607" s="16">
        <f t="shared" si="381"/>
        <v>54.538232373386293</v>
      </c>
      <c r="M2607" s="16">
        <f t="shared" si="382"/>
        <v>1.4843243243243243</v>
      </c>
      <c r="N2607" s="44">
        <f t="shared" si="383"/>
        <v>0</v>
      </c>
      <c r="O2607" s="44">
        <f t="shared" si="384"/>
        <v>5492</v>
      </c>
      <c r="P2607" s="45">
        <f t="shared" si="386"/>
        <v>54.538232373386293</v>
      </c>
      <c r="Q2607" s="45">
        <f t="shared" si="385"/>
        <v>1.4843243243243243</v>
      </c>
      <c r="S2607" s="51">
        <f t="shared" si="387"/>
        <v>16.282024137200924</v>
      </c>
    </row>
    <row r="2608" spans="1:19" x14ac:dyDescent="0.25">
      <c r="A2608" s="72">
        <f t="shared" si="388"/>
        <v>42415</v>
      </c>
      <c r="B2608" s="73" t="s">
        <v>0</v>
      </c>
      <c r="C2608" s="73" t="s">
        <v>236</v>
      </c>
      <c r="D2608" s="73" t="s">
        <v>237</v>
      </c>
      <c r="E2608" s="73" t="s">
        <v>279</v>
      </c>
      <c r="F2608" s="73" t="s">
        <v>280</v>
      </c>
      <c r="G2608" s="73" t="s">
        <v>35</v>
      </c>
      <c r="H2608" t="s">
        <v>37</v>
      </c>
      <c r="I2608">
        <v>1520</v>
      </c>
      <c r="J2608" s="43">
        <v>5611</v>
      </c>
      <c r="K2608" s="16">
        <v>0</v>
      </c>
      <c r="L2608" s="16">
        <f t="shared" si="381"/>
        <v>55.71996027805362</v>
      </c>
      <c r="M2608" s="16">
        <f t="shared" si="382"/>
        <v>1.5164864864864864</v>
      </c>
      <c r="N2608" s="44">
        <f t="shared" si="383"/>
        <v>0</v>
      </c>
      <c r="O2608" s="44">
        <f t="shared" si="384"/>
        <v>5611</v>
      </c>
      <c r="P2608" s="45">
        <f t="shared" si="386"/>
        <v>55.71996027805362</v>
      </c>
      <c r="Q2608" s="45">
        <f t="shared" si="385"/>
        <v>1.5164864864864864</v>
      </c>
      <c r="S2608" s="51">
        <f t="shared" si="387"/>
        <v>8.7613878658654887</v>
      </c>
    </row>
    <row r="2609" spans="1:20" x14ac:dyDescent="0.25">
      <c r="A2609" s="72">
        <f t="shared" si="388"/>
        <v>42415</v>
      </c>
      <c r="B2609" s="73" t="s">
        <v>0</v>
      </c>
      <c r="C2609" s="73" t="s">
        <v>236</v>
      </c>
      <c r="D2609" s="73" t="s">
        <v>237</v>
      </c>
      <c r="E2609" s="73" t="s">
        <v>267</v>
      </c>
      <c r="F2609" s="73" t="s">
        <v>241</v>
      </c>
      <c r="G2609" s="73" t="s">
        <v>35</v>
      </c>
      <c r="H2609" t="s">
        <v>37</v>
      </c>
      <c r="I2609">
        <v>1583</v>
      </c>
      <c r="J2609" s="43">
        <v>5931</v>
      </c>
      <c r="K2609" s="16">
        <v>0</v>
      </c>
      <c r="L2609" s="16">
        <f t="shared" si="381"/>
        <v>58.897715988083412</v>
      </c>
      <c r="M2609" s="16">
        <f t="shared" si="382"/>
        <v>1.6029729729729729</v>
      </c>
      <c r="N2609" s="44">
        <f t="shared" si="383"/>
        <v>0</v>
      </c>
      <c r="O2609" s="44">
        <f t="shared" si="384"/>
        <v>5931</v>
      </c>
      <c r="P2609" s="45">
        <f t="shared" si="386"/>
        <v>58.897715988083412</v>
      </c>
      <c r="Q2609" s="45">
        <f t="shared" si="385"/>
        <v>1.6029729729729729</v>
      </c>
      <c r="S2609" s="51">
        <f t="shared" si="387"/>
        <v>-2.5147928994082802</v>
      </c>
    </row>
    <row r="2610" spans="1:20" x14ac:dyDescent="0.25">
      <c r="A2610" s="72">
        <f t="shared" si="388"/>
        <v>42415</v>
      </c>
      <c r="B2610" s="73" t="s">
        <v>0</v>
      </c>
      <c r="C2610" s="73" t="s">
        <v>358</v>
      </c>
      <c r="D2610" s="73" t="s">
        <v>235</v>
      </c>
      <c r="E2610" s="73" t="s">
        <v>279</v>
      </c>
      <c r="F2610" s="73" t="s">
        <v>280</v>
      </c>
      <c r="G2610" s="73" t="s">
        <v>35</v>
      </c>
      <c r="H2610" t="s">
        <v>36</v>
      </c>
      <c r="I2610">
        <v>1599</v>
      </c>
      <c r="J2610" s="43">
        <v>5478</v>
      </c>
      <c r="K2610" s="16">
        <v>0.05</v>
      </c>
      <c r="L2610" s="16">
        <f t="shared" si="381"/>
        <v>54.399205561072492</v>
      </c>
      <c r="M2610" s="16">
        <f t="shared" si="382"/>
        <v>1.4805405405405405</v>
      </c>
      <c r="N2610" s="44">
        <f t="shared" si="383"/>
        <v>79.95</v>
      </c>
      <c r="O2610" s="44">
        <f t="shared" si="384"/>
        <v>5557.95</v>
      </c>
      <c r="P2610" s="45">
        <f t="shared" si="386"/>
        <v>55.193147964250244</v>
      </c>
      <c r="Q2610" s="45">
        <f t="shared" si="385"/>
        <v>1.5021486486486486</v>
      </c>
      <c r="S2610" s="51">
        <f t="shared" si="387"/>
        <v>-2.3504277258408202</v>
      </c>
    </row>
    <row r="2611" spans="1:20" x14ac:dyDescent="0.25">
      <c r="A2611" s="72">
        <f t="shared" si="388"/>
        <v>42415</v>
      </c>
      <c r="B2611" s="73" t="s">
        <v>67</v>
      </c>
      <c r="C2611" s="73" t="s">
        <v>250</v>
      </c>
      <c r="D2611" s="73" t="s">
        <v>251</v>
      </c>
      <c r="E2611" s="73" t="s">
        <v>279</v>
      </c>
      <c r="F2611" s="73" t="s">
        <v>280</v>
      </c>
      <c r="G2611" s="73" t="s">
        <v>35</v>
      </c>
      <c r="H2611" t="s">
        <v>37</v>
      </c>
      <c r="I2611">
        <v>1851</v>
      </c>
      <c r="J2611" s="43">
        <v>5000</v>
      </c>
      <c r="K2611" s="16">
        <v>0</v>
      </c>
      <c r="L2611" s="16">
        <f t="shared" si="381"/>
        <v>49.652432969215489</v>
      </c>
      <c r="M2611" s="16">
        <f t="shared" si="382"/>
        <v>1.2612612612612613</v>
      </c>
      <c r="N2611" s="44">
        <f t="shared" si="383"/>
        <v>0</v>
      </c>
      <c r="O2611" s="44">
        <f t="shared" si="384"/>
        <v>5000</v>
      </c>
      <c r="P2611" s="45">
        <f t="shared" si="386"/>
        <v>49.652432969215489</v>
      </c>
      <c r="Q2611" s="45">
        <f t="shared" si="385"/>
        <v>1.2612612612612613</v>
      </c>
      <c r="S2611" s="51">
        <f t="shared" si="387"/>
        <v>0</v>
      </c>
    </row>
    <row r="2612" spans="1:20" x14ac:dyDescent="0.25">
      <c r="A2612" s="72">
        <f t="shared" si="388"/>
        <v>42415</v>
      </c>
      <c r="B2612" s="73" t="s">
        <v>67</v>
      </c>
      <c r="C2612" s="73" t="s">
        <v>238</v>
      </c>
      <c r="D2612" s="73" t="s">
        <v>239</v>
      </c>
      <c r="E2612" s="73" t="s">
        <v>283</v>
      </c>
      <c r="F2612" s="73" t="s">
        <v>284</v>
      </c>
      <c r="G2612" s="73" t="s">
        <v>35</v>
      </c>
      <c r="H2612" t="s">
        <v>37</v>
      </c>
      <c r="I2612">
        <v>1695</v>
      </c>
      <c r="J2612" s="43">
        <v>4960</v>
      </c>
      <c r="K2612" s="16">
        <v>0</v>
      </c>
      <c r="L2612" s="16">
        <f t="shared" si="381"/>
        <v>49.255213505461768</v>
      </c>
      <c r="M2612" s="16">
        <f t="shared" si="382"/>
        <v>1.2511711711711713</v>
      </c>
      <c r="N2612" s="44">
        <f t="shared" si="383"/>
        <v>0</v>
      </c>
      <c r="O2612" s="44">
        <f t="shared" si="384"/>
        <v>4960</v>
      </c>
      <c r="P2612" s="45">
        <f t="shared" si="386"/>
        <v>49.255213505461768</v>
      </c>
      <c r="Q2612" s="45">
        <f t="shared" si="385"/>
        <v>1.2511711711711713</v>
      </c>
      <c r="S2612" s="51">
        <f t="shared" si="387"/>
        <v>0</v>
      </c>
    </row>
    <row r="2613" spans="1:20" x14ac:dyDescent="0.25">
      <c r="A2613" s="72">
        <f t="shared" si="388"/>
        <v>42415</v>
      </c>
      <c r="B2613" s="73" t="s">
        <v>67</v>
      </c>
      <c r="C2613" s="73" t="s">
        <v>242</v>
      </c>
      <c r="D2613" s="73" t="s">
        <v>243</v>
      </c>
      <c r="E2613" s="73" t="s">
        <v>265</v>
      </c>
      <c r="F2613" s="73" t="s">
        <v>266</v>
      </c>
      <c r="G2613" s="73" t="s">
        <v>35</v>
      </c>
      <c r="H2613" t="s">
        <v>36</v>
      </c>
      <c r="I2613">
        <v>1006</v>
      </c>
      <c r="J2613" s="43">
        <v>3481</v>
      </c>
      <c r="K2613" s="16">
        <v>0.05</v>
      </c>
      <c r="L2613" s="16">
        <f t="shared" si="381"/>
        <v>34.568023833167821</v>
      </c>
      <c r="M2613" s="16">
        <f t="shared" si="382"/>
        <v>0.87809009009009009</v>
      </c>
      <c r="N2613" s="44">
        <f t="shared" si="383"/>
        <v>50.300000000000004</v>
      </c>
      <c r="O2613" s="44">
        <f t="shared" si="384"/>
        <v>3531.3</v>
      </c>
      <c r="P2613" s="45">
        <f t="shared" si="386"/>
        <v>35.067527308838137</v>
      </c>
      <c r="Q2613" s="45">
        <f t="shared" si="385"/>
        <v>0.89077837837837848</v>
      </c>
      <c r="S2613" s="51">
        <f t="shared" si="387"/>
        <v>3.2960668339856447</v>
      </c>
    </row>
    <row r="2614" spans="1:20" x14ac:dyDescent="0.25">
      <c r="A2614" s="72">
        <f t="shared" si="388"/>
        <v>42415</v>
      </c>
      <c r="B2614" s="73" t="s">
        <v>67</v>
      </c>
      <c r="C2614" s="73" t="s">
        <v>254</v>
      </c>
      <c r="D2614" s="73" t="s">
        <v>255</v>
      </c>
      <c r="E2614" s="73" t="s">
        <v>267</v>
      </c>
      <c r="F2614" s="73" t="s">
        <v>241</v>
      </c>
      <c r="G2614" s="73" t="s">
        <v>35</v>
      </c>
      <c r="H2614" t="s">
        <v>37</v>
      </c>
      <c r="I2614">
        <v>988</v>
      </c>
      <c r="J2614" s="43">
        <v>3600</v>
      </c>
      <c r="K2614" s="16">
        <v>0</v>
      </c>
      <c r="L2614" s="16">
        <f t="shared" si="381"/>
        <v>35.749751737835155</v>
      </c>
      <c r="M2614" s="16">
        <f t="shared" si="382"/>
        <v>0.90810810810810816</v>
      </c>
      <c r="N2614" s="44">
        <f t="shared" si="383"/>
        <v>0</v>
      </c>
      <c r="O2614" s="44">
        <f t="shared" si="384"/>
        <v>3600</v>
      </c>
      <c r="P2614" s="45">
        <f t="shared" si="386"/>
        <v>35.749751737835155</v>
      </c>
      <c r="Q2614" s="45">
        <f t="shared" si="385"/>
        <v>0.90810810810810816</v>
      </c>
      <c r="S2614" s="51">
        <f t="shared" si="387"/>
        <v>2.564102564102555</v>
      </c>
    </row>
    <row r="2615" spans="1:20" x14ac:dyDescent="0.25">
      <c r="A2615" s="72">
        <f t="shared" si="388"/>
        <v>42415</v>
      </c>
      <c r="B2615" s="73" t="s">
        <v>67</v>
      </c>
      <c r="C2615" s="73" t="s">
        <v>246</v>
      </c>
      <c r="D2615" s="73" t="s">
        <v>247</v>
      </c>
      <c r="E2615" s="73" t="s">
        <v>240</v>
      </c>
      <c r="F2615" s="73" t="s">
        <v>241</v>
      </c>
      <c r="G2615" s="73" t="s">
        <v>35</v>
      </c>
      <c r="H2615" t="s">
        <v>36</v>
      </c>
      <c r="I2615">
        <v>787</v>
      </c>
      <c r="J2615" s="43">
        <v>3795</v>
      </c>
      <c r="K2615" s="16">
        <v>0.05</v>
      </c>
      <c r="L2615" s="16">
        <f t="shared" si="381"/>
        <v>37.686196623634558</v>
      </c>
      <c r="M2615" s="16">
        <f t="shared" si="382"/>
        <v>0.95729729729729729</v>
      </c>
      <c r="N2615" s="44">
        <f t="shared" si="383"/>
        <v>39.35</v>
      </c>
      <c r="O2615" s="44">
        <f t="shared" si="384"/>
        <v>3834.35</v>
      </c>
      <c r="P2615" s="45">
        <f t="shared" si="386"/>
        <v>38.076961271102284</v>
      </c>
      <c r="Q2615" s="45">
        <f t="shared" si="385"/>
        <v>0.96722342342342338</v>
      </c>
      <c r="S2615" s="51">
        <f t="shared" si="387"/>
        <v>-1.7460646920299583</v>
      </c>
    </row>
    <row r="2616" spans="1:20" x14ac:dyDescent="0.25">
      <c r="A2616" s="72">
        <f t="shared" si="388"/>
        <v>42415</v>
      </c>
      <c r="B2616" s="73" t="s">
        <v>67</v>
      </c>
      <c r="C2616" s="73" t="s">
        <v>250</v>
      </c>
      <c r="D2616" s="73" t="s">
        <v>251</v>
      </c>
      <c r="E2616" s="73" t="s">
        <v>283</v>
      </c>
      <c r="F2616" s="73" t="s">
        <v>284</v>
      </c>
      <c r="G2616" s="73" t="s">
        <v>35</v>
      </c>
      <c r="H2616" t="s">
        <v>37</v>
      </c>
      <c r="I2616">
        <v>1836</v>
      </c>
      <c r="J2616" s="43">
        <v>5000</v>
      </c>
      <c r="K2616" s="16">
        <v>0</v>
      </c>
      <c r="L2616" s="16">
        <f t="shared" si="381"/>
        <v>49.652432969215489</v>
      </c>
      <c r="M2616" s="16">
        <f t="shared" si="382"/>
        <v>1.2612612612612613</v>
      </c>
      <c r="N2616" s="44">
        <f t="shared" si="383"/>
        <v>0</v>
      </c>
      <c r="O2616" s="44">
        <f t="shared" si="384"/>
        <v>5000</v>
      </c>
      <c r="P2616" s="45">
        <f t="shared" si="386"/>
        <v>49.652432969215489</v>
      </c>
      <c r="Q2616" s="45">
        <f t="shared" si="385"/>
        <v>1.2612612612612613</v>
      </c>
      <c r="S2616" s="51">
        <f t="shared" si="387"/>
        <v>0</v>
      </c>
    </row>
    <row r="2617" spans="1:20" x14ac:dyDescent="0.25">
      <c r="A2617" s="72">
        <f t="shared" si="388"/>
        <v>42415</v>
      </c>
      <c r="B2617" s="73" t="s">
        <v>67</v>
      </c>
      <c r="C2617" s="73" t="s">
        <v>256</v>
      </c>
      <c r="D2617" s="73" t="s">
        <v>247</v>
      </c>
      <c r="E2617" s="73" t="s">
        <v>285</v>
      </c>
      <c r="F2617" s="73" t="s">
        <v>264</v>
      </c>
      <c r="G2617" s="73" t="s">
        <v>35</v>
      </c>
      <c r="H2617" t="s">
        <v>37</v>
      </c>
      <c r="I2617">
        <v>1899</v>
      </c>
      <c r="J2617" s="43">
        <v>4640</v>
      </c>
      <c r="K2617" s="16">
        <v>0</v>
      </c>
      <c r="L2617" s="16">
        <f t="shared" si="381"/>
        <v>46.077457795431975</v>
      </c>
      <c r="M2617" s="16">
        <f t="shared" si="382"/>
        <v>1.1704504504504505</v>
      </c>
      <c r="N2617" s="44">
        <f t="shared" si="383"/>
        <v>0</v>
      </c>
      <c r="O2617" s="44">
        <f t="shared" si="384"/>
        <v>4640</v>
      </c>
      <c r="P2617" s="45">
        <f t="shared" si="386"/>
        <v>46.077457795431975</v>
      </c>
      <c r="Q2617" s="45">
        <f t="shared" si="385"/>
        <v>1.1704504504504505</v>
      </c>
      <c r="S2617" s="51">
        <f t="shared" si="387"/>
        <v>5.4545454545454453</v>
      </c>
    </row>
    <row r="2618" spans="1:20" x14ac:dyDescent="0.25">
      <c r="A2618" s="72">
        <f t="shared" si="388"/>
        <v>42415</v>
      </c>
      <c r="B2618" s="73" t="s">
        <v>18</v>
      </c>
      <c r="C2618" s="73" t="s">
        <v>238</v>
      </c>
      <c r="D2618" s="73" t="s">
        <v>239</v>
      </c>
      <c r="E2618" s="73" t="s">
        <v>283</v>
      </c>
      <c r="F2618" s="73" t="s">
        <v>284</v>
      </c>
      <c r="G2618" s="73" t="s">
        <v>35</v>
      </c>
      <c r="H2618" t="s">
        <v>37</v>
      </c>
      <c r="I2618">
        <v>1695</v>
      </c>
      <c r="J2618" s="43">
        <v>5490</v>
      </c>
      <c r="K2618" s="16">
        <v>0</v>
      </c>
      <c r="L2618" s="16">
        <f t="shared" si="381"/>
        <v>54.51837140019861</v>
      </c>
      <c r="M2618" s="16">
        <f t="shared" si="382"/>
        <v>1.4837837837837837</v>
      </c>
      <c r="N2618" s="44">
        <f t="shared" si="383"/>
        <v>0</v>
      </c>
      <c r="O2618" s="44">
        <f t="shared" si="384"/>
        <v>5490</v>
      </c>
      <c r="P2618" s="45">
        <f t="shared" si="386"/>
        <v>54.51837140019861</v>
      </c>
      <c r="Q2618" s="45">
        <f t="shared" si="385"/>
        <v>1.4837837837837837</v>
      </c>
      <c r="S2618" s="51">
        <f t="shared" si="387"/>
        <v>-0.54347826086956763</v>
      </c>
    </row>
    <row r="2619" spans="1:20" x14ac:dyDescent="0.25">
      <c r="A2619" s="72">
        <f t="shared" si="388"/>
        <v>42415</v>
      </c>
      <c r="B2619" s="73" t="s">
        <v>18</v>
      </c>
      <c r="C2619" s="73" t="s">
        <v>250</v>
      </c>
      <c r="D2619" s="73" t="s">
        <v>251</v>
      </c>
      <c r="E2619" s="73" t="s">
        <v>279</v>
      </c>
      <c r="F2619" s="73" t="s">
        <v>280</v>
      </c>
      <c r="G2619" s="73" t="s">
        <v>35</v>
      </c>
      <c r="H2619" t="s">
        <v>37</v>
      </c>
      <c r="I2619">
        <v>1851</v>
      </c>
      <c r="J2619" s="43">
        <v>5510</v>
      </c>
      <c r="K2619" s="16">
        <v>0</v>
      </c>
      <c r="L2619" s="16">
        <f t="shared" si="381"/>
        <v>54.716981132075468</v>
      </c>
      <c r="M2619" s="16">
        <f t="shared" si="382"/>
        <v>1.4891891891891893</v>
      </c>
      <c r="N2619" s="44">
        <f t="shared" si="383"/>
        <v>0</v>
      </c>
      <c r="O2619" s="44">
        <f t="shared" si="384"/>
        <v>5510</v>
      </c>
      <c r="P2619" s="45">
        <f t="shared" si="386"/>
        <v>54.716981132075468</v>
      </c>
      <c r="Q2619" s="45">
        <f t="shared" si="385"/>
        <v>1.4891891891891893</v>
      </c>
      <c r="S2619" s="51">
        <f t="shared" si="387"/>
        <v>-0.36166365280289048</v>
      </c>
    </row>
    <row r="2620" spans="1:20" x14ac:dyDescent="0.25">
      <c r="A2620" s="72">
        <f t="shared" si="388"/>
        <v>42415</v>
      </c>
      <c r="B2620" s="73" t="s">
        <v>18</v>
      </c>
      <c r="C2620" s="73" t="s">
        <v>257</v>
      </c>
      <c r="D2620" s="73" t="s">
        <v>237</v>
      </c>
      <c r="E2620" s="73" t="s">
        <v>283</v>
      </c>
      <c r="F2620" s="73" t="s">
        <v>284</v>
      </c>
      <c r="G2620" s="73" t="s">
        <v>35</v>
      </c>
      <c r="H2620" t="s">
        <v>37</v>
      </c>
      <c r="I2620">
        <v>1507</v>
      </c>
      <c r="J2620" s="43">
        <v>5380</v>
      </c>
      <c r="K2620" s="16">
        <v>0</v>
      </c>
      <c r="L2620" s="16">
        <f t="shared" si="381"/>
        <v>53.426017874875868</v>
      </c>
      <c r="M2620" s="16">
        <f t="shared" si="382"/>
        <v>1.4540540540540541</v>
      </c>
      <c r="N2620" s="44">
        <f t="shared" si="383"/>
        <v>0</v>
      </c>
      <c r="O2620" s="44">
        <f t="shared" si="384"/>
        <v>5380</v>
      </c>
      <c r="P2620" s="45">
        <f t="shared" si="386"/>
        <v>53.426017874875868</v>
      </c>
      <c r="Q2620" s="45">
        <f t="shared" si="385"/>
        <v>1.4540540540540541</v>
      </c>
      <c r="S2620" s="51">
        <f t="shared" si="387"/>
        <v>-0.92081031307550409</v>
      </c>
    </row>
    <row r="2621" spans="1:20" x14ac:dyDescent="0.25">
      <c r="A2621" s="72">
        <f t="shared" si="388"/>
        <v>42415</v>
      </c>
      <c r="B2621" s="73" t="s">
        <v>18</v>
      </c>
      <c r="C2621" s="73" t="s">
        <v>256</v>
      </c>
      <c r="D2621" s="73" t="s">
        <v>247</v>
      </c>
      <c r="E2621" s="73" t="s">
        <v>265</v>
      </c>
      <c r="F2621" s="73" t="s">
        <v>266</v>
      </c>
      <c r="G2621" s="73" t="s">
        <v>35</v>
      </c>
      <c r="H2621" t="s">
        <v>36</v>
      </c>
      <c r="I2621">
        <v>1160</v>
      </c>
      <c r="J2621" s="43">
        <v>4425</v>
      </c>
      <c r="K2621" s="16">
        <v>0.05</v>
      </c>
      <c r="L2621" s="16">
        <f t="shared" si="381"/>
        <v>43.942403177755708</v>
      </c>
      <c r="M2621" s="16">
        <f t="shared" si="382"/>
        <v>1.1959459459459461</v>
      </c>
      <c r="N2621" s="44">
        <f t="shared" si="383"/>
        <v>58</v>
      </c>
      <c r="O2621" s="44">
        <f t="shared" si="384"/>
        <v>4483</v>
      </c>
      <c r="P2621" s="45">
        <f t="shared" si="386"/>
        <v>44.51837140019861</v>
      </c>
      <c r="Q2621" s="45">
        <f t="shared" si="385"/>
        <v>1.2116216216216216</v>
      </c>
      <c r="S2621" s="51">
        <f t="shared" si="387"/>
        <v>-5.3860115655734226</v>
      </c>
    </row>
    <row r="2622" spans="1:20" x14ac:dyDescent="0.25">
      <c r="A2622" s="72">
        <f t="shared" si="388"/>
        <v>42415</v>
      </c>
      <c r="B2622" s="73" t="s">
        <v>18</v>
      </c>
      <c r="C2622" s="73" t="s">
        <v>244</v>
      </c>
      <c r="D2622" s="73" t="s">
        <v>245</v>
      </c>
      <c r="E2622" s="73" t="s">
        <v>277</v>
      </c>
      <c r="F2622" s="73" t="s">
        <v>278</v>
      </c>
      <c r="G2622" s="73" t="s">
        <v>35</v>
      </c>
      <c r="H2622" t="s">
        <v>38</v>
      </c>
      <c r="I2622">
        <v>615</v>
      </c>
      <c r="J2622" s="43">
        <v>4226</v>
      </c>
      <c r="K2622" s="16">
        <v>0</v>
      </c>
      <c r="L2622" s="16">
        <f t="shared" si="381"/>
        <v>41.966236345580931</v>
      </c>
      <c r="M2622" s="16">
        <f t="shared" si="382"/>
        <v>1.1421621621621623</v>
      </c>
      <c r="N2622" s="44">
        <f t="shared" si="383"/>
        <v>0</v>
      </c>
      <c r="O2622" s="44">
        <f t="shared" si="384"/>
        <v>4226</v>
      </c>
      <c r="P2622" s="45">
        <f t="shared" si="386"/>
        <v>41.966236345580931</v>
      </c>
      <c r="Q2622" s="45">
        <f t="shared" si="385"/>
        <v>1.1421621621621623</v>
      </c>
      <c r="S2622" s="51">
        <f t="shared" si="387"/>
        <v>9.7377304596208738</v>
      </c>
    </row>
    <row r="2623" spans="1:20" x14ac:dyDescent="0.25">
      <c r="A2623" s="74">
        <f t="shared" si="388"/>
        <v>42415</v>
      </c>
      <c r="B2623" s="75" t="s">
        <v>18</v>
      </c>
      <c r="C2623" s="75" t="s">
        <v>258</v>
      </c>
      <c r="D2623" s="75" t="s">
        <v>255</v>
      </c>
      <c r="E2623" s="75" t="s">
        <v>279</v>
      </c>
      <c r="F2623" s="75" t="s">
        <v>280</v>
      </c>
      <c r="G2623" s="75" t="s">
        <v>35</v>
      </c>
      <c r="H2623" s="76" t="s">
        <v>36</v>
      </c>
      <c r="I2623" s="76">
        <v>1637</v>
      </c>
      <c r="J2623" s="46">
        <v>5360</v>
      </c>
      <c r="K2623" s="78">
        <v>0.05</v>
      </c>
      <c r="L2623" s="78">
        <f t="shared" si="381"/>
        <v>53.227408142999003</v>
      </c>
      <c r="M2623" s="78">
        <f t="shared" si="382"/>
        <v>1.4486486486486487</v>
      </c>
      <c r="N2623" s="47">
        <f t="shared" si="383"/>
        <v>81.850000000000009</v>
      </c>
      <c r="O2623" s="47">
        <f t="shared" si="384"/>
        <v>5441.85</v>
      </c>
      <c r="P2623" s="48">
        <f t="shared" si="386"/>
        <v>54.040218470705064</v>
      </c>
      <c r="Q2623" s="48">
        <f t="shared" si="385"/>
        <v>1.4707702702702703</v>
      </c>
      <c r="R2623" s="76"/>
      <c r="S2623" s="53">
        <f t="shared" si="387"/>
        <v>-6.2071806397460128</v>
      </c>
      <c r="T2623" s="76"/>
    </row>
    <row r="2624" spans="1:20" x14ac:dyDescent="0.25">
      <c r="A2624" s="72">
        <f t="shared" si="388"/>
        <v>42444</v>
      </c>
      <c r="B2624" s="73" t="s">
        <v>0</v>
      </c>
      <c r="C2624" s="73" t="s">
        <v>359</v>
      </c>
      <c r="D2624" s="73" t="s">
        <v>235</v>
      </c>
      <c r="E2624" s="73" t="s">
        <v>260</v>
      </c>
      <c r="F2624" s="73" t="s">
        <v>261</v>
      </c>
      <c r="G2624" s="73" t="s">
        <v>34</v>
      </c>
      <c r="H2624" t="s">
        <v>36</v>
      </c>
      <c r="I2624">
        <v>506</v>
      </c>
      <c r="J2624" s="43">
        <v>3605</v>
      </c>
      <c r="K2624" s="16">
        <v>0</v>
      </c>
      <c r="L2624" s="16">
        <f t="shared" si="381"/>
        <v>35.799404170804365</v>
      </c>
      <c r="M2624" s="16">
        <f t="shared" si="382"/>
        <v>0.97432432432432436</v>
      </c>
      <c r="N2624" s="44">
        <f t="shared" si="383"/>
        <v>0</v>
      </c>
      <c r="O2624" s="44">
        <f t="shared" si="384"/>
        <v>3605</v>
      </c>
      <c r="P2624" s="45">
        <f t="shared" ref="P2624:P2661" si="389">O2624/100.7</f>
        <v>35.799404170804365</v>
      </c>
      <c r="Q2624" s="45">
        <f t="shared" si="385"/>
        <v>0.97432432432432436</v>
      </c>
      <c r="R2624" s="17"/>
      <c r="S2624" s="51">
        <f t="shared" ref="S2624:S2661" si="390">((O2624/O2168)-1)*100</f>
        <v>3.6491397552672833</v>
      </c>
      <c r="T2624" s="16">
        <f t="shared" ref="T2624:T2660" si="391">AVERAGE(P2548,P2586,P2624)</f>
        <v>36.017146640185366</v>
      </c>
    </row>
    <row r="2625" spans="1:20" x14ac:dyDescent="0.25">
      <c r="A2625" s="72">
        <f t="shared" si="388"/>
        <v>42444</v>
      </c>
      <c r="B2625" s="73" t="s">
        <v>0</v>
      </c>
      <c r="C2625" s="73" t="s">
        <v>236</v>
      </c>
      <c r="D2625" s="73" t="s">
        <v>237</v>
      </c>
      <c r="E2625" s="73" t="s">
        <v>262</v>
      </c>
      <c r="F2625" s="73" t="s">
        <v>251</v>
      </c>
      <c r="G2625" s="73" t="s">
        <v>34</v>
      </c>
      <c r="H2625" t="s">
        <v>37</v>
      </c>
      <c r="I2625">
        <v>298</v>
      </c>
      <c r="J2625" s="43">
        <v>3563</v>
      </c>
      <c r="K2625" s="16">
        <v>0</v>
      </c>
      <c r="L2625" s="16">
        <f t="shared" si="381"/>
        <v>35.382323733862961</v>
      </c>
      <c r="M2625" s="16">
        <f t="shared" si="382"/>
        <v>0.96297297297297302</v>
      </c>
      <c r="N2625" s="44">
        <f t="shared" si="383"/>
        <v>0</v>
      </c>
      <c r="O2625" s="44">
        <f t="shared" si="384"/>
        <v>3563</v>
      </c>
      <c r="P2625" s="45">
        <f t="shared" si="389"/>
        <v>35.382323733862961</v>
      </c>
      <c r="Q2625" s="45">
        <f t="shared" si="385"/>
        <v>0.96297297297297302</v>
      </c>
      <c r="R2625" s="17"/>
      <c r="S2625" s="51">
        <f t="shared" si="390"/>
        <v>-0.91768631813126111</v>
      </c>
      <c r="T2625" s="16">
        <f t="shared" si="391"/>
        <v>35.382323733862961</v>
      </c>
    </row>
    <row r="2626" spans="1:20" x14ac:dyDescent="0.25">
      <c r="A2626" s="72">
        <f t="shared" si="388"/>
        <v>42444</v>
      </c>
      <c r="B2626" s="73" t="s">
        <v>0</v>
      </c>
      <c r="C2626" s="73" t="s">
        <v>359</v>
      </c>
      <c r="D2626" s="73" t="s">
        <v>235</v>
      </c>
      <c r="E2626" s="73" t="s">
        <v>263</v>
      </c>
      <c r="F2626" s="73" t="s">
        <v>264</v>
      </c>
      <c r="G2626" s="73" t="s">
        <v>34</v>
      </c>
      <c r="H2626" t="s">
        <v>37</v>
      </c>
      <c r="I2626">
        <v>1530</v>
      </c>
      <c r="J2626" s="43">
        <v>6950</v>
      </c>
      <c r="K2626" s="16">
        <v>0</v>
      </c>
      <c r="L2626" s="16">
        <f t="shared" ref="L2626:L2689" si="392">J2626/100.7</f>
        <v>69.016881827209531</v>
      </c>
      <c r="M2626" s="16">
        <f t="shared" ref="M2626:M2689" si="393">IF(B2626="corn",J2626/(111*2000/56),J2626/(111*2000/60))</f>
        <v>1.8783783783783783</v>
      </c>
      <c r="N2626" s="44">
        <f t="shared" ref="N2626:N2689" si="394">I2626*K2626</f>
        <v>0</v>
      </c>
      <c r="O2626" s="44">
        <f t="shared" ref="O2626:O2689" si="395">J2626+N2626</f>
        <v>6950</v>
      </c>
      <c r="P2626" s="45">
        <f t="shared" si="389"/>
        <v>69.016881827209531</v>
      </c>
      <c r="Q2626" s="45">
        <f t="shared" ref="Q2626:Q2689" si="396">IF(B2626="corn",O2626/(111*2000/56),O2626/(111*2000/60))</f>
        <v>1.8783783783783783</v>
      </c>
      <c r="S2626" s="51">
        <f t="shared" si="390"/>
        <v>11.306854580397175</v>
      </c>
      <c r="T2626" s="16">
        <f t="shared" si="391"/>
        <v>69.016881827209531</v>
      </c>
    </row>
    <row r="2627" spans="1:20" x14ac:dyDescent="0.25">
      <c r="A2627" s="72">
        <f t="shared" si="388"/>
        <v>42444</v>
      </c>
      <c r="B2627" s="73" t="s">
        <v>0</v>
      </c>
      <c r="C2627" s="73" t="s">
        <v>359</v>
      </c>
      <c r="D2627" s="73" t="s">
        <v>235</v>
      </c>
      <c r="E2627" s="73" t="s">
        <v>265</v>
      </c>
      <c r="F2627" s="73" t="s">
        <v>266</v>
      </c>
      <c r="G2627" s="73" t="s">
        <v>34</v>
      </c>
      <c r="H2627" t="s">
        <v>36</v>
      </c>
      <c r="I2627">
        <v>890</v>
      </c>
      <c r="J2627" s="43">
        <v>4243</v>
      </c>
      <c r="K2627" s="16">
        <v>0</v>
      </c>
      <c r="L2627" s="16">
        <f t="shared" si="392"/>
        <v>42.135054617676268</v>
      </c>
      <c r="M2627" s="16">
        <f t="shared" si="393"/>
        <v>1.1467567567567567</v>
      </c>
      <c r="N2627" s="44">
        <f t="shared" si="394"/>
        <v>0</v>
      </c>
      <c r="O2627" s="44">
        <f t="shared" si="395"/>
        <v>4243</v>
      </c>
      <c r="P2627" s="45">
        <f t="shared" si="389"/>
        <v>42.135054617676268</v>
      </c>
      <c r="Q2627" s="45">
        <f t="shared" si="396"/>
        <v>1.1467567567567567</v>
      </c>
      <c r="S2627" s="51">
        <f t="shared" si="390"/>
        <v>1.3568391381205025</v>
      </c>
      <c r="T2627" s="16">
        <f t="shared" si="391"/>
        <v>42.518040383978814</v>
      </c>
    </row>
    <row r="2628" spans="1:20" x14ac:dyDescent="0.25">
      <c r="A2628" s="72">
        <f t="shared" si="388"/>
        <v>42444</v>
      </c>
      <c r="B2628" s="73" t="s">
        <v>0</v>
      </c>
      <c r="C2628" s="73" t="s">
        <v>238</v>
      </c>
      <c r="D2628" s="73" t="s">
        <v>239</v>
      </c>
      <c r="E2628" s="73" t="s">
        <v>267</v>
      </c>
      <c r="F2628" s="73" t="s">
        <v>241</v>
      </c>
      <c r="G2628" s="73" t="s">
        <v>34</v>
      </c>
      <c r="H2628" t="s">
        <v>37</v>
      </c>
      <c r="I2628">
        <v>1256</v>
      </c>
      <c r="J2628" s="43">
        <v>6486</v>
      </c>
      <c r="K2628" s="16">
        <v>0</v>
      </c>
      <c r="L2628" s="16">
        <f t="shared" si="392"/>
        <v>64.409136047666337</v>
      </c>
      <c r="M2628" s="16">
        <f t="shared" si="393"/>
        <v>1.7529729729729731</v>
      </c>
      <c r="N2628" s="44">
        <f t="shared" si="394"/>
        <v>0</v>
      </c>
      <c r="O2628" s="44">
        <f t="shared" si="395"/>
        <v>6486</v>
      </c>
      <c r="P2628" s="45">
        <f t="shared" si="389"/>
        <v>64.409136047666337</v>
      </c>
      <c r="Q2628" s="45">
        <f t="shared" si="396"/>
        <v>1.7529729729729731</v>
      </c>
      <c r="S2628" s="51">
        <f t="shared" si="390"/>
        <v>11.366758241758234</v>
      </c>
      <c r="T2628" s="16">
        <f t="shared" si="391"/>
        <v>64.409136047666337</v>
      </c>
    </row>
    <row r="2629" spans="1:20" x14ac:dyDescent="0.25">
      <c r="A2629" s="72">
        <f t="shared" si="388"/>
        <v>42444</v>
      </c>
      <c r="B2629" s="73" t="s">
        <v>0</v>
      </c>
      <c r="C2629" s="73" t="s">
        <v>358</v>
      </c>
      <c r="D2629" s="73" t="s">
        <v>235</v>
      </c>
      <c r="E2629" s="73" t="s">
        <v>267</v>
      </c>
      <c r="F2629" s="73" t="s">
        <v>241</v>
      </c>
      <c r="G2629" s="73" t="s">
        <v>34</v>
      </c>
      <c r="H2629" t="s">
        <v>36</v>
      </c>
      <c r="I2629">
        <v>975</v>
      </c>
      <c r="J2629" s="43">
        <v>4511</v>
      </c>
      <c r="K2629" s="16">
        <v>0</v>
      </c>
      <c r="L2629" s="16">
        <f t="shared" si="392"/>
        <v>44.796425024826213</v>
      </c>
      <c r="M2629" s="16">
        <f t="shared" si="393"/>
        <v>1.2191891891891893</v>
      </c>
      <c r="N2629" s="44">
        <f t="shared" si="394"/>
        <v>0</v>
      </c>
      <c r="O2629" s="44">
        <f t="shared" si="395"/>
        <v>4511</v>
      </c>
      <c r="P2629" s="45">
        <f t="shared" si="389"/>
        <v>44.796425024826213</v>
      </c>
      <c r="Q2629" s="45">
        <f t="shared" si="396"/>
        <v>1.2191891891891893</v>
      </c>
      <c r="S2629" s="51">
        <f t="shared" si="390"/>
        <v>0.95110215956137889</v>
      </c>
      <c r="T2629" s="16">
        <f t="shared" si="391"/>
        <v>45.215988083416086</v>
      </c>
    </row>
    <row r="2630" spans="1:20" x14ac:dyDescent="0.25">
      <c r="A2630" s="72">
        <f t="shared" si="388"/>
        <v>42444</v>
      </c>
      <c r="B2630" s="73" t="s">
        <v>0</v>
      </c>
      <c r="C2630" s="73" t="s">
        <v>240</v>
      </c>
      <c r="D2630" s="73" t="s">
        <v>241</v>
      </c>
      <c r="E2630" s="73" t="s">
        <v>263</v>
      </c>
      <c r="F2630" s="73" t="s">
        <v>264</v>
      </c>
      <c r="G2630" s="73" t="s">
        <v>34</v>
      </c>
      <c r="H2630" t="s">
        <v>36</v>
      </c>
      <c r="I2630">
        <v>1357</v>
      </c>
      <c r="J2630" s="43">
        <v>4710</v>
      </c>
      <c r="K2630" s="16">
        <v>0</v>
      </c>
      <c r="L2630" s="16">
        <f t="shared" si="392"/>
        <v>46.77259185700099</v>
      </c>
      <c r="M2630" s="16">
        <f t="shared" si="393"/>
        <v>1.2729729729729731</v>
      </c>
      <c r="N2630" s="44">
        <f t="shared" si="394"/>
        <v>0</v>
      </c>
      <c r="O2630" s="44">
        <f t="shared" si="395"/>
        <v>4710</v>
      </c>
      <c r="P2630" s="45">
        <f t="shared" si="389"/>
        <v>46.77259185700099</v>
      </c>
      <c r="Q2630" s="45">
        <f t="shared" si="396"/>
        <v>1.2729729729729731</v>
      </c>
      <c r="S2630" s="51">
        <f t="shared" si="390"/>
        <v>-0.55444591301998525</v>
      </c>
      <c r="T2630" s="16">
        <f t="shared" si="391"/>
        <v>47.356537570340947</v>
      </c>
    </row>
    <row r="2631" spans="1:20" x14ac:dyDescent="0.25">
      <c r="A2631" s="72">
        <f t="shared" si="388"/>
        <v>42444</v>
      </c>
      <c r="B2631" s="73" t="s">
        <v>67</v>
      </c>
      <c r="C2631" s="73" t="s">
        <v>242</v>
      </c>
      <c r="D2631" s="73" t="s">
        <v>243</v>
      </c>
      <c r="E2631" s="73" t="s">
        <v>265</v>
      </c>
      <c r="F2631" s="73" t="s">
        <v>266</v>
      </c>
      <c r="G2631" s="73" t="s">
        <v>34</v>
      </c>
      <c r="H2631" t="s">
        <v>36</v>
      </c>
      <c r="I2631">
        <v>1006</v>
      </c>
      <c r="J2631" s="43">
        <v>3681</v>
      </c>
      <c r="K2631" s="16">
        <v>0</v>
      </c>
      <c r="L2631" s="16">
        <f t="shared" si="392"/>
        <v>36.554121151936442</v>
      </c>
      <c r="M2631" s="16">
        <f t="shared" si="393"/>
        <v>0.92854054054054058</v>
      </c>
      <c r="N2631" s="44">
        <f t="shared" si="394"/>
        <v>0</v>
      </c>
      <c r="O2631" s="44">
        <f t="shared" si="395"/>
        <v>3681</v>
      </c>
      <c r="P2631" s="45">
        <f t="shared" si="389"/>
        <v>36.554121151936442</v>
      </c>
      <c r="Q2631" s="45">
        <f t="shared" si="396"/>
        <v>0.92854054054054058</v>
      </c>
      <c r="S2631" s="51">
        <f t="shared" si="390"/>
        <v>4.8992898423518394</v>
      </c>
      <c r="T2631" s="16">
        <f t="shared" si="391"/>
        <v>36.987024164184042</v>
      </c>
    </row>
    <row r="2632" spans="1:20" x14ac:dyDescent="0.25">
      <c r="A2632" s="72">
        <f t="shared" si="388"/>
        <v>42444</v>
      </c>
      <c r="B2632" s="73" t="s">
        <v>67</v>
      </c>
      <c r="C2632" s="73" t="s">
        <v>244</v>
      </c>
      <c r="D2632" s="73" t="s">
        <v>245</v>
      </c>
      <c r="E2632" s="73" t="s">
        <v>268</v>
      </c>
      <c r="F2632" s="73" t="s">
        <v>269</v>
      </c>
      <c r="G2632" s="73" t="s">
        <v>34</v>
      </c>
      <c r="H2632" t="s">
        <v>38</v>
      </c>
      <c r="I2632">
        <v>866</v>
      </c>
      <c r="J2632" s="43">
        <v>6061</v>
      </c>
      <c r="K2632" s="16">
        <v>0</v>
      </c>
      <c r="L2632" s="16">
        <f t="shared" si="392"/>
        <v>60.188679245283019</v>
      </c>
      <c r="M2632" s="16">
        <f t="shared" si="393"/>
        <v>1.5289009009009009</v>
      </c>
      <c r="N2632" s="44">
        <f t="shared" si="394"/>
        <v>0</v>
      </c>
      <c r="O2632" s="44">
        <f t="shared" si="395"/>
        <v>6061</v>
      </c>
      <c r="P2632" s="45">
        <f t="shared" si="389"/>
        <v>60.188679245283019</v>
      </c>
      <c r="Q2632" s="45">
        <f t="shared" si="396"/>
        <v>1.5289009009009009</v>
      </c>
      <c r="S2632" s="51">
        <f t="shared" si="390"/>
        <v>9.108910891089117</v>
      </c>
      <c r="T2632" s="16">
        <f t="shared" si="391"/>
        <v>60.188679245283019</v>
      </c>
    </row>
    <row r="2633" spans="1:20" x14ac:dyDescent="0.25">
      <c r="A2633" s="72">
        <f t="shared" si="388"/>
        <v>42444</v>
      </c>
      <c r="B2633" s="73" t="s">
        <v>67</v>
      </c>
      <c r="C2633" s="73" t="s">
        <v>246</v>
      </c>
      <c r="D2633" s="73" t="s">
        <v>247</v>
      </c>
      <c r="E2633" s="73" t="s">
        <v>270</v>
      </c>
      <c r="F2633" s="73" t="s">
        <v>247</v>
      </c>
      <c r="G2633" s="73" t="s">
        <v>34</v>
      </c>
      <c r="H2633" t="s">
        <v>36</v>
      </c>
      <c r="I2633">
        <v>213</v>
      </c>
      <c r="J2633" s="43">
        <v>2168</v>
      </c>
      <c r="K2633" s="16">
        <v>0</v>
      </c>
      <c r="L2633" s="16">
        <f t="shared" si="392"/>
        <v>21.529294935451837</v>
      </c>
      <c r="M2633" s="16">
        <f t="shared" si="393"/>
        <v>0.54688288288288289</v>
      </c>
      <c r="N2633" s="44">
        <f t="shared" si="394"/>
        <v>0</v>
      </c>
      <c r="O2633" s="44">
        <f t="shared" si="395"/>
        <v>2168</v>
      </c>
      <c r="P2633" s="45">
        <f t="shared" si="389"/>
        <v>21.529294935451837</v>
      </c>
      <c r="Q2633" s="45">
        <f t="shared" si="396"/>
        <v>0.54688288288288289</v>
      </c>
      <c r="S2633" s="51">
        <f t="shared" si="390"/>
        <v>-1.7377194811316499</v>
      </c>
      <c r="T2633" s="16">
        <f t="shared" si="391"/>
        <v>21.620953326713011</v>
      </c>
    </row>
    <row r="2634" spans="1:20" x14ac:dyDescent="0.25">
      <c r="A2634" s="72">
        <f t="shared" si="388"/>
        <v>42444</v>
      </c>
      <c r="B2634" s="73" t="s">
        <v>67</v>
      </c>
      <c r="C2634" s="73" t="s">
        <v>248</v>
      </c>
      <c r="D2634" s="73" t="s">
        <v>249</v>
      </c>
      <c r="E2634" s="73" t="s">
        <v>271</v>
      </c>
      <c r="F2634" s="73" t="s">
        <v>272</v>
      </c>
      <c r="G2634" s="73" t="s">
        <v>34</v>
      </c>
      <c r="H2634" t="s">
        <v>38</v>
      </c>
      <c r="I2634">
        <v>650</v>
      </c>
      <c r="J2634" s="43">
        <v>5004</v>
      </c>
      <c r="K2634" s="16">
        <v>0</v>
      </c>
      <c r="L2634" s="16">
        <f t="shared" si="392"/>
        <v>49.692154915590862</v>
      </c>
      <c r="M2634" s="16">
        <f t="shared" si="393"/>
        <v>1.2622702702702704</v>
      </c>
      <c r="N2634" s="44">
        <f t="shared" si="394"/>
        <v>0</v>
      </c>
      <c r="O2634" s="44">
        <f t="shared" si="395"/>
        <v>5004</v>
      </c>
      <c r="P2634" s="45">
        <f t="shared" si="389"/>
        <v>49.692154915590862</v>
      </c>
      <c r="Q2634" s="45">
        <f t="shared" si="396"/>
        <v>1.2622702702702704</v>
      </c>
      <c r="S2634" s="51">
        <f t="shared" si="390"/>
        <v>5.1039697542533125</v>
      </c>
      <c r="T2634" s="16">
        <f t="shared" si="391"/>
        <v>49.692154915590862</v>
      </c>
    </row>
    <row r="2635" spans="1:20" x14ac:dyDescent="0.25">
      <c r="A2635" s="72">
        <f t="shared" si="388"/>
        <v>42444</v>
      </c>
      <c r="B2635" s="73" t="s">
        <v>67</v>
      </c>
      <c r="C2635" s="73" t="s">
        <v>248</v>
      </c>
      <c r="D2635" s="73" t="s">
        <v>249</v>
      </c>
      <c r="E2635" s="73" t="s">
        <v>273</v>
      </c>
      <c r="F2635" s="73" t="s">
        <v>274</v>
      </c>
      <c r="G2635" s="73" t="s">
        <v>34</v>
      </c>
      <c r="H2635" t="s">
        <v>38</v>
      </c>
      <c r="I2635">
        <v>417</v>
      </c>
      <c r="J2635" s="43">
        <v>4311</v>
      </c>
      <c r="K2635" s="16">
        <v>0</v>
      </c>
      <c r="L2635" s="16">
        <f t="shared" si="392"/>
        <v>42.810327706057599</v>
      </c>
      <c r="M2635" s="16">
        <f t="shared" si="393"/>
        <v>1.0874594594594595</v>
      </c>
      <c r="N2635" s="44">
        <f t="shared" si="394"/>
        <v>0</v>
      </c>
      <c r="O2635" s="44">
        <f t="shared" si="395"/>
        <v>4311</v>
      </c>
      <c r="P2635" s="45">
        <f t="shared" si="389"/>
        <v>42.810327706057599</v>
      </c>
      <c r="Q2635" s="45">
        <f t="shared" si="396"/>
        <v>1.0874594594594595</v>
      </c>
      <c r="S2635" s="51">
        <f t="shared" si="390"/>
        <v>5.0438596491228171</v>
      </c>
      <c r="T2635" s="16">
        <f t="shared" si="391"/>
        <v>42.810327706057599</v>
      </c>
    </row>
    <row r="2636" spans="1:20" x14ac:dyDescent="0.25">
      <c r="A2636" s="72">
        <f t="shared" si="388"/>
        <v>42444</v>
      </c>
      <c r="B2636" s="73" t="s">
        <v>67</v>
      </c>
      <c r="C2636" s="73" t="s">
        <v>246</v>
      </c>
      <c r="D2636" s="73" t="s">
        <v>247</v>
      </c>
      <c r="E2636" s="73" t="s">
        <v>275</v>
      </c>
      <c r="F2636" s="73" t="s">
        <v>276</v>
      </c>
      <c r="G2636" s="73" t="s">
        <v>34</v>
      </c>
      <c r="H2636" t="s">
        <v>36</v>
      </c>
      <c r="I2636">
        <v>626</v>
      </c>
      <c r="J2636" s="43">
        <v>3444</v>
      </c>
      <c r="K2636" s="16">
        <v>0</v>
      </c>
      <c r="L2636" s="16">
        <f t="shared" si="392"/>
        <v>34.200595829195628</v>
      </c>
      <c r="M2636" s="16">
        <f t="shared" si="393"/>
        <v>0.86875675675675679</v>
      </c>
      <c r="N2636" s="44">
        <f t="shared" si="394"/>
        <v>0</v>
      </c>
      <c r="O2636" s="44">
        <f t="shared" si="395"/>
        <v>3444</v>
      </c>
      <c r="P2636" s="45">
        <f t="shared" si="389"/>
        <v>34.200595829195628</v>
      </c>
      <c r="Q2636" s="45">
        <f t="shared" si="396"/>
        <v>0.86875675675675679</v>
      </c>
      <c r="S2636" s="51">
        <f t="shared" si="390"/>
        <v>0.68173579522201599</v>
      </c>
      <c r="T2636" s="16">
        <f t="shared" si="391"/>
        <v>34.469976828864617</v>
      </c>
    </row>
    <row r="2637" spans="1:20" x14ac:dyDescent="0.25">
      <c r="A2637" s="72">
        <f t="shared" si="388"/>
        <v>42444</v>
      </c>
      <c r="B2637" s="73" t="s">
        <v>67</v>
      </c>
      <c r="C2637" s="73" t="s">
        <v>246</v>
      </c>
      <c r="D2637" s="73" t="s">
        <v>247</v>
      </c>
      <c r="E2637" s="73" t="s">
        <v>263</v>
      </c>
      <c r="F2637" s="73" t="s">
        <v>264</v>
      </c>
      <c r="G2637" s="73" t="s">
        <v>34</v>
      </c>
      <c r="H2637" t="s">
        <v>36</v>
      </c>
      <c r="I2637">
        <v>1823</v>
      </c>
      <c r="J2637" s="43">
        <v>5052</v>
      </c>
      <c r="K2637" s="16">
        <v>0</v>
      </c>
      <c r="L2637" s="16">
        <f t="shared" si="392"/>
        <v>50.168818272095329</v>
      </c>
      <c r="M2637" s="16">
        <f t="shared" si="393"/>
        <v>1.2743783783783784</v>
      </c>
      <c r="N2637" s="44">
        <f t="shared" si="394"/>
        <v>0</v>
      </c>
      <c r="O2637" s="44">
        <f t="shared" si="395"/>
        <v>5052</v>
      </c>
      <c r="P2637" s="45">
        <f t="shared" si="389"/>
        <v>50.168818272095329</v>
      </c>
      <c r="Q2637" s="45">
        <f t="shared" si="396"/>
        <v>1.2743783783783784</v>
      </c>
      <c r="S2637" s="51">
        <f t="shared" si="390"/>
        <v>-2.4736783175744348</v>
      </c>
      <c r="T2637" s="16">
        <f t="shared" si="391"/>
        <v>50.953293611386954</v>
      </c>
    </row>
    <row r="2638" spans="1:20" x14ac:dyDescent="0.25">
      <c r="A2638" s="72">
        <f t="shared" si="388"/>
        <v>42444</v>
      </c>
      <c r="B2638" s="73" t="s">
        <v>18</v>
      </c>
      <c r="C2638" s="73" t="s">
        <v>250</v>
      </c>
      <c r="D2638" s="73" t="s">
        <v>251</v>
      </c>
      <c r="E2638" s="73" t="s">
        <v>265</v>
      </c>
      <c r="F2638" s="73" t="s">
        <v>266</v>
      </c>
      <c r="G2638" s="73" t="s">
        <v>34</v>
      </c>
      <c r="H2638" t="s">
        <v>39</v>
      </c>
      <c r="I2638">
        <v>1295</v>
      </c>
      <c r="J2638" s="43">
        <v>3929</v>
      </c>
      <c r="K2638" s="16">
        <v>0</v>
      </c>
      <c r="L2638" s="16">
        <f t="shared" si="392"/>
        <v>39.016881827209531</v>
      </c>
      <c r="M2638" s="16">
        <f t="shared" si="393"/>
        <v>1.0618918918918918</v>
      </c>
      <c r="N2638" s="44">
        <f t="shared" si="394"/>
        <v>0</v>
      </c>
      <c r="O2638" s="44">
        <f t="shared" si="395"/>
        <v>3929</v>
      </c>
      <c r="P2638" s="45">
        <f t="shared" si="389"/>
        <v>39.016881827209531</v>
      </c>
      <c r="Q2638" s="45">
        <f t="shared" si="396"/>
        <v>1.0618918918918918</v>
      </c>
      <c r="S2638" s="51">
        <f t="shared" si="390"/>
        <v>-0.47394565456936322</v>
      </c>
      <c r="T2638" s="16">
        <f t="shared" si="391"/>
        <v>38.775863952333665</v>
      </c>
    </row>
    <row r="2639" spans="1:20" x14ac:dyDescent="0.25">
      <c r="A2639" s="72">
        <f t="shared" si="388"/>
        <v>42444</v>
      </c>
      <c r="B2639" s="73" t="s">
        <v>18</v>
      </c>
      <c r="C2639" s="73" t="s">
        <v>244</v>
      </c>
      <c r="D2639" s="73" t="s">
        <v>245</v>
      </c>
      <c r="E2639" s="73" t="s">
        <v>277</v>
      </c>
      <c r="F2639" s="73" t="s">
        <v>278</v>
      </c>
      <c r="G2639" s="73" t="s">
        <v>34</v>
      </c>
      <c r="H2639" t="s">
        <v>38</v>
      </c>
      <c r="I2639">
        <v>615</v>
      </c>
      <c r="J2639" s="43">
        <v>5051</v>
      </c>
      <c r="K2639" s="16">
        <v>0</v>
      </c>
      <c r="L2639" s="16">
        <f t="shared" si="392"/>
        <v>50.158887785501491</v>
      </c>
      <c r="M2639" s="16">
        <f t="shared" si="393"/>
        <v>1.3651351351351351</v>
      </c>
      <c r="N2639" s="44">
        <f t="shared" si="394"/>
        <v>0</v>
      </c>
      <c r="O2639" s="44">
        <f t="shared" si="395"/>
        <v>5051</v>
      </c>
      <c r="P2639" s="45">
        <f t="shared" si="389"/>
        <v>50.158887785501491</v>
      </c>
      <c r="Q2639" s="45">
        <f t="shared" si="396"/>
        <v>1.3651351351351351</v>
      </c>
      <c r="S2639" s="51">
        <f t="shared" si="390"/>
        <v>8.0196749358425912</v>
      </c>
      <c r="T2639" s="16">
        <f t="shared" si="391"/>
        <v>50.158887785501491</v>
      </c>
    </row>
    <row r="2640" spans="1:20" x14ac:dyDescent="0.25">
      <c r="A2640" s="72">
        <f t="shared" si="388"/>
        <v>42444</v>
      </c>
      <c r="B2640" s="73" t="s">
        <v>18</v>
      </c>
      <c r="C2640" s="73" t="s">
        <v>248</v>
      </c>
      <c r="D2640" s="73" t="s">
        <v>249</v>
      </c>
      <c r="E2640" s="73" t="s">
        <v>268</v>
      </c>
      <c r="F2640" s="73" t="s">
        <v>269</v>
      </c>
      <c r="G2640" s="73" t="s">
        <v>34</v>
      </c>
      <c r="H2640" t="s">
        <v>38</v>
      </c>
      <c r="I2640">
        <v>872</v>
      </c>
      <c r="J2640" s="43">
        <v>6178</v>
      </c>
      <c r="K2640" s="16">
        <v>0</v>
      </c>
      <c r="L2640" s="16">
        <f t="shared" si="392"/>
        <v>61.350546176762663</v>
      </c>
      <c r="M2640" s="16">
        <f t="shared" si="393"/>
        <v>1.6697297297297298</v>
      </c>
      <c r="N2640" s="44">
        <f t="shared" si="394"/>
        <v>0</v>
      </c>
      <c r="O2640" s="44">
        <f t="shared" si="395"/>
        <v>6178</v>
      </c>
      <c r="P2640" s="45">
        <f t="shared" si="389"/>
        <v>61.350546176762663</v>
      </c>
      <c r="Q2640" s="45">
        <f t="shared" si="396"/>
        <v>1.6697297297297298</v>
      </c>
      <c r="S2640" s="51">
        <f t="shared" si="390"/>
        <v>9.8311111111111025</v>
      </c>
      <c r="T2640" s="16">
        <f t="shared" si="391"/>
        <v>61.350546176762663</v>
      </c>
    </row>
    <row r="2641" spans="1:20" x14ac:dyDescent="0.25">
      <c r="A2641" s="72">
        <f t="shared" si="388"/>
        <v>42444</v>
      </c>
      <c r="B2641" s="73" t="s">
        <v>18</v>
      </c>
      <c r="C2641" s="73" t="s">
        <v>248</v>
      </c>
      <c r="D2641" s="73" t="s">
        <v>249</v>
      </c>
      <c r="E2641" s="73" t="s">
        <v>277</v>
      </c>
      <c r="F2641" s="73" t="s">
        <v>278</v>
      </c>
      <c r="G2641" s="73" t="s">
        <v>34</v>
      </c>
      <c r="H2641" t="s">
        <v>38</v>
      </c>
      <c r="I2641">
        <v>417</v>
      </c>
      <c r="J2641" s="43">
        <v>4529</v>
      </c>
      <c r="K2641" s="16">
        <v>0</v>
      </c>
      <c r="L2641" s="16">
        <f t="shared" si="392"/>
        <v>44.975173783515388</v>
      </c>
      <c r="M2641" s="16">
        <f t="shared" si="393"/>
        <v>1.2240540540540541</v>
      </c>
      <c r="N2641" s="44">
        <f t="shared" si="394"/>
        <v>0</v>
      </c>
      <c r="O2641" s="44">
        <f t="shared" si="395"/>
        <v>4529</v>
      </c>
      <c r="P2641" s="45">
        <f t="shared" si="389"/>
        <v>44.975173783515388</v>
      </c>
      <c r="Q2641" s="45">
        <f t="shared" si="396"/>
        <v>1.2240540540540541</v>
      </c>
      <c r="S2641" s="51">
        <f t="shared" si="390"/>
        <v>3.685897435897445</v>
      </c>
      <c r="T2641" s="16">
        <f t="shared" si="391"/>
        <v>44.97517378351538</v>
      </c>
    </row>
    <row r="2642" spans="1:20" x14ac:dyDescent="0.25">
      <c r="A2642" s="72">
        <f t="shared" si="388"/>
        <v>42444</v>
      </c>
      <c r="B2642" s="73" t="s">
        <v>18</v>
      </c>
      <c r="C2642" s="73" t="s">
        <v>242</v>
      </c>
      <c r="D2642" s="73" t="s">
        <v>243</v>
      </c>
      <c r="E2642" s="73" t="s">
        <v>265</v>
      </c>
      <c r="F2642" s="73" t="s">
        <v>266</v>
      </c>
      <c r="G2642" s="73" t="s">
        <v>34</v>
      </c>
      <c r="H2642" t="s">
        <v>36</v>
      </c>
      <c r="I2642">
        <v>1006</v>
      </c>
      <c r="J2642" s="43">
        <v>4395</v>
      </c>
      <c r="K2642" s="16">
        <v>0</v>
      </c>
      <c r="L2642" s="16">
        <f t="shared" si="392"/>
        <v>43.644488579940415</v>
      </c>
      <c r="M2642" s="16">
        <f t="shared" si="393"/>
        <v>1.1878378378378378</v>
      </c>
      <c r="N2642" s="44">
        <f t="shared" si="394"/>
        <v>0</v>
      </c>
      <c r="O2642" s="44">
        <f t="shared" si="395"/>
        <v>4395</v>
      </c>
      <c r="P2642" s="45">
        <f t="shared" si="389"/>
        <v>43.644488579940415</v>
      </c>
      <c r="Q2642" s="45">
        <f t="shared" si="396"/>
        <v>1.1878378378378378</v>
      </c>
      <c r="S2642" s="51">
        <f t="shared" si="390"/>
        <v>5.774136719389289</v>
      </c>
      <c r="T2642" s="16">
        <f t="shared" si="391"/>
        <v>44.077391592188008</v>
      </c>
    </row>
    <row r="2643" spans="1:20" x14ac:dyDescent="0.25">
      <c r="A2643" s="72">
        <f t="shared" si="388"/>
        <v>42444</v>
      </c>
      <c r="B2643" s="73" t="s">
        <v>0</v>
      </c>
      <c r="C2643" s="73" t="s">
        <v>252</v>
      </c>
      <c r="D2643" s="73" t="s">
        <v>117</v>
      </c>
      <c r="E2643" s="73" t="s">
        <v>279</v>
      </c>
      <c r="F2643" s="73" t="s">
        <v>280</v>
      </c>
      <c r="G2643" s="73" t="s">
        <v>35</v>
      </c>
      <c r="H2643" t="s">
        <v>37</v>
      </c>
      <c r="I2643">
        <v>880</v>
      </c>
      <c r="J2643" s="43">
        <v>3953</v>
      </c>
      <c r="K2643" s="16">
        <v>0</v>
      </c>
      <c r="L2643" s="16">
        <f t="shared" si="392"/>
        <v>39.255213505461768</v>
      </c>
      <c r="M2643" s="16">
        <f t="shared" si="393"/>
        <v>1.0683783783783785</v>
      </c>
      <c r="N2643" s="44">
        <f t="shared" si="394"/>
        <v>0</v>
      </c>
      <c r="O2643" s="44">
        <f t="shared" si="395"/>
        <v>3953</v>
      </c>
      <c r="P2643" s="45">
        <f t="shared" si="389"/>
        <v>39.255213505461768</v>
      </c>
      <c r="Q2643" s="45">
        <f t="shared" si="396"/>
        <v>1.0683783783783785</v>
      </c>
      <c r="S2643" s="51">
        <f t="shared" si="390"/>
        <v>7.476889613920612</v>
      </c>
      <c r="T2643" s="16">
        <f t="shared" si="391"/>
        <v>39.255213505461768</v>
      </c>
    </row>
    <row r="2644" spans="1:20" x14ac:dyDescent="0.25">
      <c r="A2644" s="72">
        <f t="shared" si="388"/>
        <v>42444</v>
      </c>
      <c r="B2644" s="73" t="s">
        <v>0</v>
      </c>
      <c r="C2644" s="73" t="s">
        <v>359</v>
      </c>
      <c r="D2644" s="73" t="s">
        <v>235</v>
      </c>
      <c r="E2644" s="73" t="s">
        <v>267</v>
      </c>
      <c r="F2644" s="73" t="s">
        <v>241</v>
      </c>
      <c r="G2644" s="73" t="s">
        <v>35</v>
      </c>
      <c r="H2644" t="s">
        <v>37</v>
      </c>
      <c r="I2644">
        <v>685</v>
      </c>
      <c r="J2644" s="43">
        <v>3871</v>
      </c>
      <c r="K2644" s="16">
        <v>0</v>
      </c>
      <c r="L2644" s="16">
        <f t="shared" si="392"/>
        <v>38.440913604766635</v>
      </c>
      <c r="M2644" s="16">
        <f t="shared" si="393"/>
        <v>1.0462162162162163</v>
      </c>
      <c r="N2644" s="44">
        <f t="shared" si="394"/>
        <v>0</v>
      </c>
      <c r="O2644" s="44">
        <f t="shared" si="395"/>
        <v>3871</v>
      </c>
      <c r="P2644" s="45">
        <f t="shared" si="389"/>
        <v>38.440913604766635</v>
      </c>
      <c r="Q2644" s="45">
        <f t="shared" si="396"/>
        <v>1.0462162162162163</v>
      </c>
      <c r="S2644" s="51">
        <f t="shared" si="390"/>
        <v>11.524056467876687</v>
      </c>
      <c r="T2644" s="16">
        <f t="shared" si="391"/>
        <v>38.758689175769611</v>
      </c>
    </row>
    <row r="2645" spans="1:20" x14ac:dyDescent="0.25">
      <c r="A2645" s="72">
        <f t="shared" si="388"/>
        <v>42444</v>
      </c>
      <c r="B2645" s="73" t="s">
        <v>0</v>
      </c>
      <c r="C2645" s="73" t="s">
        <v>253</v>
      </c>
      <c r="D2645" s="73" t="s">
        <v>243</v>
      </c>
      <c r="E2645" s="73" t="s">
        <v>281</v>
      </c>
      <c r="F2645" s="73" t="s">
        <v>282</v>
      </c>
      <c r="G2645" s="73" t="s">
        <v>35</v>
      </c>
      <c r="H2645" t="s">
        <v>38</v>
      </c>
      <c r="I2645">
        <v>812</v>
      </c>
      <c r="J2645" s="43">
        <v>5492</v>
      </c>
      <c r="K2645" s="16">
        <v>0</v>
      </c>
      <c r="L2645" s="16">
        <f t="shared" si="392"/>
        <v>54.538232373386293</v>
      </c>
      <c r="M2645" s="16">
        <f t="shared" si="393"/>
        <v>1.4843243243243243</v>
      </c>
      <c r="N2645" s="44">
        <f t="shared" si="394"/>
        <v>0</v>
      </c>
      <c r="O2645" s="44">
        <f t="shared" si="395"/>
        <v>5492</v>
      </c>
      <c r="P2645" s="45">
        <f t="shared" si="389"/>
        <v>54.538232373386293</v>
      </c>
      <c r="Q2645" s="45">
        <f t="shared" si="396"/>
        <v>1.4843243243243243</v>
      </c>
      <c r="S2645" s="51">
        <f t="shared" si="390"/>
        <v>16.282024137200924</v>
      </c>
      <c r="T2645" s="16">
        <f t="shared" si="391"/>
        <v>54.5382323733863</v>
      </c>
    </row>
    <row r="2646" spans="1:20" x14ac:dyDescent="0.25">
      <c r="A2646" s="72">
        <f t="shared" si="388"/>
        <v>42444</v>
      </c>
      <c r="B2646" s="73" t="s">
        <v>0</v>
      </c>
      <c r="C2646" s="73" t="s">
        <v>236</v>
      </c>
      <c r="D2646" s="73" t="s">
        <v>237</v>
      </c>
      <c r="E2646" s="73" t="s">
        <v>279</v>
      </c>
      <c r="F2646" s="73" t="s">
        <v>280</v>
      </c>
      <c r="G2646" s="73" t="s">
        <v>35</v>
      </c>
      <c r="H2646" t="s">
        <v>37</v>
      </c>
      <c r="I2646">
        <v>1520</v>
      </c>
      <c r="J2646" s="43">
        <v>5611</v>
      </c>
      <c r="K2646" s="16">
        <v>0</v>
      </c>
      <c r="L2646" s="16">
        <f t="shared" si="392"/>
        <v>55.71996027805362</v>
      </c>
      <c r="M2646" s="16">
        <f t="shared" si="393"/>
        <v>1.5164864864864864</v>
      </c>
      <c r="N2646" s="44">
        <f t="shared" si="394"/>
        <v>0</v>
      </c>
      <c r="O2646" s="44">
        <f t="shared" si="395"/>
        <v>5611</v>
      </c>
      <c r="P2646" s="45">
        <f t="shared" si="389"/>
        <v>55.71996027805362</v>
      </c>
      <c r="Q2646" s="45">
        <f t="shared" si="396"/>
        <v>1.5164864864864864</v>
      </c>
      <c r="S2646" s="51">
        <f t="shared" si="390"/>
        <v>8.7613878658654887</v>
      </c>
      <c r="T2646" s="16">
        <f t="shared" si="391"/>
        <v>55.719960278053613</v>
      </c>
    </row>
    <row r="2647" spans="1:20" x14ac:dyDescent="0.25">
      <c r="A2647" s="72">
        <f t="shared" si="388"/>
        <v>42444</v>
      </c>
      <c r="B2647" s="73" t="s">
        <v>0</v>
      </c>
      <c r="C2647" s="73" t="s">
        <v>236</v>
      </c>
      <c r="D2647" s="73" t="s">
        <v>237</v>
      </c>
      <c r="E2647" s="73" t="s">
        <v>267</v>
      </c>
      <c r="F2647" s="73" t="s">
        <v>241</v>
      </c>
      <c r="G2647" s="73" t="s">
        <v>35</v>
      </c>
      <c r="H2647" t="s">
        <v>37</v>
      </c>
      <c r="I2647">
        <v>1583</v>
      </c>
      <c r="J2647" s="43">
        <v>5931</v>
      </c>
      <c r="K2647" s="16">
        <v>0</v>
      </c>
      <c r="L2647" s="16">
        <f t="shared" si="392"/>
        <v>58.897715988083412</v>
      </c>
      <c r="M2647" s="16">
        <f t="shared" si="393"/>
        <v>1.6029729729729729</v>
      </c>
      <c r="N2647" s="44">
        <f t="shared" si="394"/>
        <v>0</v>
      </c>
      <c r="O2647" s="44">
        <f t="shared" si="395"/>
        <v>5931</v>
      </c>
      <c r="P2647" s="45">
        <f t="shared" si="389"/>
        <v>58.897715988083412</v>
      </c>
      <c r="Q2647" s="45">
        <f t="shared" si="396"/>
        <v>1.6029729729729729</v>
      </c>
      <c r="S2647" s="51">
        <f t="shared" si="390"/>
        <v>-2.5147928994082802</v>
      </c>
      <c r="T2647" s="16">
        <f t="shared" si="391"/>
        <v>58.897715988083412</v>
      </c>
    </row>
    <row r="2648" spans="1:20" x14ac:dyDescent="0.25">
      <c r="A2648" s="72">
        <f t="shared" si="388"/>
        <v>42444</v>
      </c>
      <c r="B2648" s="73" t="s">
        <v>0</v>
      </c>
      <c r="C2648" s="73" t="s">
        <v>358</v>
      </c>
      <c r="D2648" s="73" t="s">
        <v>235</v>
      </c>
      <c r="E2648" s="73" t="s">
        <v>279</v>
      </c>
      <c r="F2648" s="73" t="s">
        <v>280</v>
      </c>
      <c r="G2648" s="73" t="s">
        <v>35</v>
      </c>
      <c r="H2648" t="s">
        <v>36</v>
      </c>
      <c r="I2648">
        <v>1599</v>
      </c>
      <c r="J2648" s="43">
        <v>5478</v>
      </c>
      <c r="K2648" s="16">
        <v>0</v>
      </c>
      <c r="L2648" s="16">
        <f t="shared" si="392"/>
        <v>54.399205561072492</v>
      </c>
      <c r="M2648" s="16">
        <f t="shared" si="393"/>
        <v>1.4805405405405405</v>
      </c>
      <c r="N2648" s="44">
        <f t="shared" si="394"/>
        <v>0</v>
      </c>
      <c r="O2648" s="44">
        <f t="shared" si="395"/>
        <v>5478</v>
      </c>
      <c r="P2648" s="45">
        <f t="shared" si="389"/>
        <v>54.399205561072492</v>
      </c>
      <c r="Q2648" s="45">
        <f t="shared" si="396"/>
        <v>1.4805405405405405</v>
      </c>
      <c r="S2648" s="51">
        <f t="shared" si="390"/>
        <v>-1.2585123525997499</v>
      </c>
      <c r="T2648" s="16">
        <f t="shared" si="391"/>
        <v>55.087288977159879</v>
      </c>
    </row>
    <row r="2649" spans="1:20" x14ac:dyDescent="0.25">
      <c r="A2649" s="72">
        <f t="shared" si="388"/>
        <v>42444</v>
      </c>
      <c r="B2649" s="73" t="s">
        <v>67</v>
      </c>
      <c r="C2649" s="73" t="s">
        <v>250</v>
      </c>
      <c r="D2649" s="73" t="s">
        <v>251</v>
      </c>
      <c r="E2649" s="73" t="s">
        <v>279</v>
      </c>
      <c r="F2649" s="73" t="s">
        <v>280</v>
      </c>
      <c r="G2649" s="73" t="s">
        <v>35</v>
      </c>
      <c r="H2649" t="s">
        <v>37</v>
      </c>
      <c r="I2649">
        <v>1851</v>
      </c>
      <c r="J2649" s="43">
        <v>5000</v>
      </c>
      <c r="K2649" s="16">
        <v>0</v>
      </c>
      <c r="L2649" s="16">
        <f t="shared" si="392"/>
        <v>49.652432969215489</v>
      </c>
      <c r="M2649" s="16">
        <f t="shared" si="393"/>
        <v>1.2612612612612613</v>
      </c>
      <c r="N2649" s="44">
        <f t="shared" si="394"/>
        <v>0</v>
      </c>
      <c r="O2649" s="44">
        <f t="shared" si="395"/>
        <v>5000</v>
      </c>
      <c r="P2649" s="45">
        <f t="shared" si="389"/>
        <v>49.652432969215489</v>
      </c>
      <c r="Q2649" s="45">
        <f t="shared" si="396"/>
        <v>1.2612612612612613</v>
      </c>
      <c r="S2649" s="51">
        <f t="shared" si="390"/>
        <v>0</v>
      </c>
      <c r="T2649" s="16">
        <f t="shared" si="391"/>
        <v>49.652432969215489</v>
      </c>
    </row>
    <row r="2650" spans="1:20" x14ac:dyDescent="0.25">
      <c r="A2650" s="72">
        <f t="shared" si="388"/>
        <v>42444</v>
      </c>
      <c r="B2650" s="73" t="s">
        <v>67</v>
      </c>
      <c r="C2650" s="73" t="s">
        <v>238</v>
      </c>
      <c r="D2650" s="73" t="s">
        <v>239</v>
      </c>
      <c r="E2650" s="73" t="s">
        <v>283</v>
      </c>
      <c r="F2650" s="73" t="s">
        <v>284</v>
      </c>
      <c r="G2650" s="73" t="s">
        <v>35</v>
      </c>
      <c r="H2650" t="s">
        <v>37</v>
      </c>
      <c r="I2650">
        <v>1695</v>
      </c>
      <c r="J2650" s="43">
        <v>4960</v>
      </c>
      <c r="K2650" s="16">
        <v>0</v>
      </c>
      <c r="L2650" s="16">
        <f t="shared" si="392"/>
        <v>49.255213505461768</v>
      </c>
      <c r="M2650" s="16">
        <f t="shared" si="393"/>
        <v>1.2511711711711713</v>
      </c>
      <c r="N2650" s="44">
        <f t="shared" si="394"/>
        <v>0</v>
      </c>
      <c r="O2650" s="44">
        <f t="shared" si="395"/>
        <v>4960</v>
      </c>
      <c r="P2650" s="45">
        <f t="shared" si="389"/>
        <v>49.255213505461768</v>
      </c>
      <c r="Q2650" s="45">
        <f t="shared" si="396"/>
        <v>1.2511711711711713</v>
      </c>
      <c r="S2650" s="51">
        <f t="shared" si="390"/>
        <v>0</v>
      </c>
      <c r="T2650" s="16">
        <f t="shared" si="391"/>
        <v>49.255213505461768</v>
      </c>
    </row>
    <row r="2651" spans="1:20" x14ac:dyDescent="0.25">
      <c r="A2651" s="72">
        <f t="shared" si="388"/>
        <v>42444</v>
      </c>
      <c r="B2651" s="73" t="s">
        <v>67</v>
      </c>
      <c r="C2651" s="73" t="s">
        <v>242</v>
      </c>
      <c r="D2651" s="73" t="s">
        <v>243</v>
      </c>
      <c r="E2651" s="73" t="s">
        <v>265</v>
      </c>
      <c r="F2651" s="73" t="s">
        <v>266</v>
      </c>
      <c r="G2651" s="73" t="s">
        <v>35</v>
      </c>
      <c r="H2651" t="s">
        <v>36</v>
      </c>
      <c r="I2651">
        <v>1006</v>
      </c>
      <c r="J2651" s="43">
        <v>3481</v>
      </c>
      <c r="K2651" s="16">
        <v>0</v>
      </c>
      <c r="L2651" s="16">
        <f t="shared" si="392"/>
        <v>34.568023833167821</v>
      </c>
      <c r="M2651" s="16">
        <f t="shared" si="393"/>
        <v>0.87809009009009009</v>
      </c>
      <c r="N2651" s="44">
        <f t="shared" si="394"/>
        <v>0</v>
      </c>
      <c r="O2651" s="44">
        <f t="shared" si="395"/>
        <v>3481</v>
      </c>
      <c r="P2651" s="45">
        <f t="shared" si="389"/>
        <v>34.568023833167821</v>
      </c>
      <c r="Q2651" s="45">
        <f t="shared" si="396"/>
        <v>0.87809009009009009</v>
      </c>
      <c r="S2651" s="51">
        <f t="shared" si="390"/>
        <v>4.5948414701569629</v>
      </c>
      <c r="T2651" s="16">
        <f t="shared" si="391"/>
        <v>35.000926845415421</v>
      </c>
    </row>
    <row r="2652" spans="1:20" x14ac:dyDescent="0.25">
      <c r="A2652" s="72">
        <f t="shared" si="388"/>
        <v>42444</v>
      </c>
      <c r="B2652" s="73" t="s">
        <v>67</v>
      </c>
      <c r="C2652" s="73" t="s">
        <v>254</v>
      </c>
      <c r="D2652" s="73" t="s">
        <v>255</v>
      </c>
      <c r="E2652" s="73" t="s">
        <v>267</v>
      </c>
      <c r="F2652" s="73" t="s">
        <v>241</v>
      </c>
      <c r="G2652" s="73" t="s">
        <v>35</v>
      </c>
      <c r="H2652" t="s">
        <v>37</v>
      </c>
      <c r="I2652">
        <v>988</v>
      </c>
      <c r="J2652" s="43">
        <v>3600</v>
      </c>
      <c r="K2652" s="16">
        <v>0</v>
      </c>
      <c r="L2652" s="16">
        <f t="shared" si="392"/>
        <v>35.749751737835155</v>
      </c>
      <c r="M2652" s="16">
        <f t="shared" si="393"/>
        <v>0.90810810810810816</v>
      </c>
      <c r="N2652" s="44">
        <f t="shared" si="394"/>
        <v>0</v>
      </c>
      <c r="O2652" s="44">
        <f t="shared" si="395"/>
        <v>3600</v>
      </c>
      <c r="P2652" s="45">
        <f t="shared" si="389"/>
        <v>35.749751737835155</v>
      </c>
      <c r="Q2652" s="45">
        <f t="shared" si="396"/>
        <v>0.90810810810810816</v>
      </c>
      <c r="S2652" s="51">
        <f t="shared" si="390"/>
        <v>2.564102564102555</v>
      </c>
      <c r="T2652" s="16">
        <f t="shared" si="391"/>
        <v>35.749751737835155</v>
      </c>
    </row>
    <row r="2653" spans="1:20" x14ac:dyDescent="0.25">
      <c r="A2653" s="72">
        <f t="shared" si="388"/>
        <v>42444</v>
      </c>
      <c r="B2653" s="73" t="s">
        <v>67</v>
      </c>
      <c r="C2653" s="73" t="s">
        <v>246</v>
      </c>
      <c r="D2653" s="73" t="s">
        <v>247</v>
      </c>
      <c r="E2653" s="73" t="s">
        <v>240</v>
      </c>
      <c r="F2653" s="73" t="s">
        <v>241</v>
      </c>
      <c r="G2653" s="73" t="s">
        <v>35</v>
      </c>
      <c r="H2653" t="s">
        <v>36</v>
      </c>
      <c r="I2653">
        <v>787</v>
      </c>
      <c r="J2653" s="43">
        <v>3795</v>
      </c>
      <c r="K2653" s="16">
        <v>0</v>
      </c>
      <c r="L2653" s="16">
        <f t="shared" si="392"/>
        <v>37.686196623634558</v>
      </c>
      <c r="M2653" s="16">
        <f t="shared" si="393"/>
        <v>0.95729729729729729</v>
      </c>
      <c r="N2653" s="44">
        <f t="shared" si="394"/>
        <v>0</v>
      </c>
      <c r="O2653" s="44">
        <f t="shared" si="395"/>
        <v>3795</v>
      </c>
      <c r="P2653" s="45">
        <f t="shared" si="389"/>
        <v>37.686196623634558</v>
      </c>
      <c r="Q2653" s="45">
        <f t="shared" si="396"/>
        <v>0.95729729729729729</v>
      </c>
      <c r="S2653" s="51">
        <f t="shared" si="390"/>
        <v>-0.95676547501604148</v>
      </c>
      <c r="T2653" s="16">
        <f t="shared" si="391"/>
        <v>38.024859318106586</v>
      </c>
    </row>
    <row r="2654" spans="1:20" x14ac:dyDescent="0.25">
      <c r="A2654" s="72">
        <f t="shared" si="388"/>
        <v>42444</v>
      </c>
      <c r="B2654" s="73" t="s">
        <v>67</v>
      </c>
      <c r="C2654" s="73" t="s">
        <v>250</v>
      </c>
      <c r="D2654" s="73" t="s">
        <v>251</v>
      </c>
      <c r="E2654" s="73" t="s">
        <v>283</v>
      </c>
      <c r="F2654" s="73" t="s">
        <v>284</v>
      </c>
      <c r="G2654" s="73" t="s">
        <v>35</v>
      </c>
      <c r="H2654" t="s">
        <v>37</v>
      </c>
      <c r="I2654">
        <v>1836</v>
      </c>
      <c r="J2654" s="43">
        <v>5000</v>
      </c>
      <c r="K2654" s="16">
        <v>0</v>
      </c>
      <c r="L2654" s="16">
        <f t="shared" si="392"/>
        <v>49.652432969215489</v>
      </c>
      <c r="M2654" s="16">
        <f t="shared" si="393"/>
        <v>1.2612612612612613</v>
      </c>
      <c r="N2654" s="44">
        <f t="shared" si="394"/>
        <v>0</v>
      </c>
      <c r="O2654" s="44">
        <f t="shared" si="395"/>
        <v>5000</v>
      </c>
      <c r="P2654" s="45">
        <f t="shared" si="389"/>
        <v>49.652432969215489</v>
      </c>
      <c r="Q2654" s="45">
        <f t="shared" si="396"/>
        <v>1.2612612612612613</v>
      </c>
      <c r="S2654" s="51">
        <f t="shared" si="390"/>
        <v>0</v>
      </c>
      <c r="T2654" s="16">
        <f t="shared" si="391"/>
        <v>49.652432969215489</v>
      </c>
    </row>
    <row r="2655" spans="1:20" x14ac:dyDescent="0.25">
      <c r="A2655" s="72">
        <f t="shared" si="388"/>
        <v>42444</v>
      </c>
      <c r="B2655" s="73" t="s">
        <v>67</v>
      </c>
      <c r="C2655" s="73" t="s">
        <v>256</v>
      </c>
      <c r="D2655" s="73" t="s">
        <v>247</v>
      </c>
      <c r="E2655" s="73" t="s">
        <v>285</v>
      </c>
      <c r="F2655" s="73" t="s">
        <v>264</v>
      </c>
      <c r="G2655" s="73" t="s">
        <v>35</v>
      </c>
      <c r="H2655" t="s">
        <v>37</v>
      </c>
      <c r="I2655">
        <v>1899</v>
      </c>
      <c r="J2655" s="43">
        <v>4640</v>
      </c>
      <c r="K2655" s="16">
        <v>0</v>
      </c>
      <c r="L2655" s="16">
        <f t="shared" si="392"/>
        <v>46.077457795431975</v>
      </c>
      <c r="M2655" s="16">
        <f t="shared" si="393"/>
        <v>1.1704504504504505</v>
      </c>
      <c r="N2655" s="44">
        <f t="shared" si="394"/>
        <v>0</v>
      </c>
      <c r="O2655" s="44">
        <f t="shared" si="395"/>
        <v>4640</v>
      </c>
      <c r="P2655" s="45">
        <f t="shared" si="389"/>
        <v>46.077457795431975</v>
      </c>
      <c r="Q2655" s="45">
        <f t="shared" si="396"/>
        <v>1.1704504504504505</v>
      </c>
      <c r="S2655" s="51">
        <f t="shared" si="390"/>
        <v>5.4545454545454453</v>
      </c>
      <c r="T2655" s="16">
        <f t="shared" si="391"/>
        <v>46.077457795431975</v>
      </c>
    </row>
    <row r="2656" spans="1:20" x14ac:dyDescent="0.25">
      <c r="A2656" s="72">
        <f t="shared" si="388"/>
        <v>42444</v>
      </c>
      <c r="B2656" s="73" t="s">
        <v>18</v>
      </c>
      <c r="C2656" s="73" t="s">
        <v>238</v>
      </c>
      <c r="D2656" s="73" t="s">
        <v>239</v>
      </c>
      <c r="E2656" s="73" t="s">
        <v>283</v>
      </c>
      <c r="F2656" s="73" t="s">
        <v>284</v>
      </c>
      <c r="G2656" s="73" t="s">
        <v>35</v>
      </c>
      <c r="H2656" t="s">
        <v>37</v>
      </c>
      <c r="I2656">
        <v>1695</v>
      </c>
      <c r="J2656" s="43">
        <v>5490</v>
      </c>
      <c r="K2656" s="16">
        <v>0</v>
      </c>
      <c r="L2656" s="16">
        <f t="shared" si="392"/>
        <v>54.51837140019861</v>
      </c>
      <c r="M2656" s="16">
        <f t="shared" si="393"/>
        <v>1.4837837837837837</v>
      </c>
      <c r="N2656" s="44">
        <f t="shared" si="394"/>
        <v>0</v>
      </c>
      <c r="O2656" s="44">
        <f t="shared" si="395"/>
        <v>5490</v>
      </c>
      <c r="P2656" s="45">
        <f t="shared" si="389"/>
        <v>54.51837140019861</v>
      </c>
      <c r="Q2656" s="45">
        <f t="shared" si="396"/>
        <v>1.4837837837837837</v>
      </c>
      <c r="S2656" s="51">
        <f t="shared" si="390"/>
        <v>-0.54347826086956763</v>
      </c>
      <c r="T2656" s="16">
        <f t="shared" si="391"/>
        <v>54.51837140019861</v>
      </c>
    </row>
    <row r="2657" spans="1:20" x14ac:dyDescent="0.25">
      <c r="A2657" s="72">
        <f t="shared" si="388"/>
        <v>42444</v>
      </c>
      <c r="B2657" s="73" t="s">
        <v>18</v>
      </c>
      <c r="C2657" s="73" t="s">
        <v>250</v>
      </c>
      <c r="D2657" s="73" t="s">
        <v>251</v>
      </c>
      <c r="E2657" s="73" t="s">
        <v>279</v>
      </c>
      <c r="F2657" s="73" t="s">
        <v>280</v>
      </c>
      <c r="G2657" s="73" t="s">
        <v>35</v>
      </c>
      <c r="H2657" t="s">
        <v>37</v>
      </c>
      <c r="I2657">
        <v>1851</v>
      </c>
      <c r="J2657" s="43">
        <v>5510</v>
      </c>
      <c r="K2657" s="16">
        <v>0</v>
      </c>
      <c r="L2657" s="16">
        <f t="shared" si="392"/>
        <v>54.716981132075468</v>
      </c>
      <c r="M2657" s="16">
        <f t="shared" si="393"/>
        <v>1.4891891891891893</v>
      </c>
      <c r="N2657" s="44">
        <f t="shared" si="394"/>
        <v>0</v>
      </c>
      <c r="O2657" s="44">
        <f t="shared" si="395"/>
        <v>5510</v>
      </c>
      <c r="P2657" s="45">
        <f t="shared" si="389"/>
        <v>54.716981132075468</v>
      </c>
      <c r="Q2657" s="45">
        <f t="shared" si="396"/>
        <v>1.4891891891891893</v>
      </c>
      <c r="S2657" s="51">
        <f t="shared" si="390"/>
        <v>-0.36166365280289048</v>
      </c>
      <c r="T2657" s="16">
        <f t="shared" si="391"/>
        <v>54.716981132075468</v>
      </c>
    </row>
    <row r="2658" spans="1:20" x14ac:dyDescent="0.25">
      <c r="A2658" s="72">
        <f t="shared" si="388"/>
        <v>42444</v>
      </c>
      <c r="B2658" s="73" t="s">
        <v>18</v>
      </c>
      <c r="C2658" s="73" t="s">
        <v>257</v>
      </c>
      <c r="D2658" s="73" t="s">
        <v>237</v>
      </c>
      <c r="E2658" s="73" t="s">
        <v>283</v>
      </c>
      <c r="F2658" s="73" t="s">
        <v>284</v>
      </c>
      <c r="G2658" s="73" t="s">
        <v>35</v>
      </c>
      <c r="H2658" t="s">
        <v>37</v>
      </c>
      <c r="I2658">
        <v>1507</v>
      </c>
      <c r="J2658" s="43">
        <v>5380</v>
      </c>
      <c r="K2658" s="16">
        <v>0</v>
      </c>
      <c r="L2658" s="16">
        <f t="shared" si="392"/>
        <v>53.426017874875868</v>
      </c>
      <c r="M2658" s="16">
        <f t="shared" si="393"/>
        <v>1.4540540540540541</v>
      </c>
      <c r="N2658" s="44">
        <f t="shared" si="394"/>
        <v>0</v>
      </c>
      <c r="O2658" s="44">
        <f t="shared" si="395"/>
        <v>5380</v>
      </c>
      <c r="P2658" s="45">
        <f t="shared" si="389"/>
        <v>53.426017874875868</v>
      </c>
      <c r="Q2658" s="45">
        <f t="shared" si="396"/>
        <v>1.4540540540540541</v>
      </c>
      <c r="S2658" s="51">
        <f t="shared" si="390"/>
        <v>-0.92081031307550409</v>
      </c>
      <c r="T2658" s="16">
        <f t="shared" si="391"/>
        <v>53.426017874875868</v>
      </c>
    </row>
    <row r="2659" spans="1:20" x14ac:dyDescent="0.25">
      <c r="A2659" s="72">
        <f t="shared" si="388"/>
        <v>42444</v>
      </c>
      <c r="B2659" s="73" t="s">
        <v>18</v>
      </c>
      <c r="C2659" s="73" t="s">
        <v>256</v>
      </c>
      <c r="D2659" s="73" t="s">
        <v>247</v>
      </c>
      <c r="E2659" s="73" t="s">
        <v>265</v>
      </c>
      <c r="F2659" s="73" t="s">
        <v>266</v>
      </c>
      <c r="G2659" s="73" t="s">
        <v>35</v>
      </c>
      <c r="H2659" t="s">
        <v>36</v>
      </c>
      <c r="I2659">
        <v>1160</v>
      </c>
      <c r="J2659" s="43">
        <v>4425</v>
      </c>
      <c r="K2659" s="16">
        <v>0</v>
      </c>
      <c r="L2659" s="16">
        <f t="shared" si="392"/>
        <v>43.942403177755708</v>
      </c>
      <c r="M2659" s="16">
        <f t="shared" si="393"/>
        <v>1.1959459459459461</v>
      </c>
      <c r="N2659" s="44">
        <f t="shared" si="394"/>
        <v>0</v>
      </c>
      <c r="O2659" s="44">
        <f t="shared" si="395"/>
        <v>4425</v>
      </c>
      <c r="P2659" s="45">
        <f t="shared" si="389"/>
        <v>43.942403177755708</v>
      </c>
      <c r="Q2659" s="45">
        <f t="shared" si="396"/>
        <v>1.1959459459459461</v>
      </c>
      <c r="S2659" s="51">
        <f t="shared" si="390"/>
        <v>10.382159249650758</v>
      </c>
      <c r="T2659" s="16">
        <f t="shared" si="391"/>
        <v>44.441575637206221</v>
      </c>
    </row>
    <row r="2660" spans="1:20" x14ac:dyDescent="0.25">
      <c r="A2660" s="72">
        <f t="shared" si="388"/>
        <v>42444</v>
      </c>
      <c r="B2660" s="73" t="s">
        <v>18</v>
      </c>
      <c r="C2660" s="73" t="s">
        <v>244</v>
      </c>
      <c r="D2660" s="73" t="s">
        <v>245</v>
      </c>
      <c r="E2660" s="73" t="s">
        <v>277</v>
      </c>
      <c r="F2660" s="73" t="s">
        <v>278</v>
      </c>
      <c r="G2660" s="73" t="s">
        <v>35</v>
      </c>
      <c r="H2660" t="s">
        <v>38</v>
      </c>
      <c r="I2660">
        <v>615</v>
      </c>
      <c r="J2660" s="43">
        <v>4226</v>
      </c>
      <c r="K2660" s="16">
        <v>0</v>
      </c>
      <c r="L2660" s="16">
        <f t="shared" si="392"/>
        <v>41.966236345580931</v>
      </c>
      <c r="M2660" s="16">
        <f t="shared" si="393"/>
        <v>1.1421621621621623</v>
      </c>
      <c r="N2660" s="44">
        <f t="shared" si="394"/>
        <v>0</v>
      </c>
      <c r="O2660" s="44">
        <f t="shared" si="395"/>
        <v>4226</v>
      </c>
      <c r="P2660" s="45">
        <f t="shared" si="389"/>
        <v>41.966236345580931</v>
      </c>
      <c r="Q2660" s="45">
        <f t="shared" si="396"/>
        <v>1.1421621621621623</v>
      </c>
      <c r="S2660" s="51">
        <f t="shared" si="390"/>
        <v>9.7377304596208738</v>
      </c>
      <c r="T2660" s="16">
        <f t="shared" si="391"/>
        <v>41.966236345580931</v>
      </c>
    </row>
    <row r="2661" spans="1:20" x14ac:dyDescent="0.25">
      <c r="A2661" s="74">
        <f t="shared" si="388"/>
        <v>42444</v>
      </c>
      <c r="B2661" s="75" t="s">
        <v>18</v>
      </c>
      <c r="C2661" s="75" t="s">
        <v>258</v>
      </c>
      <c r="D2661" s="75" t="s">
        <v>255</v>
      </c>
      <c r="E2661" s="75" t="s">
        <v>279</v>
      </c>
      <c r="F2661" s="75" t="s">
        <v>280</v>
      </c>
      <c r="G2661" s="75" t="s">
        <v>35</v>
      </c>
      <c r="H2661" s="76" t="s">
        <v>36</v>
      </c>
      <c r="I2661" s="76">
        <v>1637</v>
      </c>
      <c r="J2661" s="46">
        <v>5360</v>
      </c>
      <c r="K2661" s="78">
        <v>0</v>
      </c>
      <c r="L2661" s="78">
        <f t="shared" si="392"/>
        <v>53.227408142999003</v>
      </c>
      <c r="M2661" s="78">
        <f t="shared" si="393"/>
        <v>1.4486486486486487</v>
      </c>
      <c r="N2661" s="47">
        <f t="shared" si="394"/>
        <v>0</v>
      </c>
      <c r="O2661" s="47">
        <f t="shared" si="395"/>
        <v>5360</v>
      </c>
      <c r="P2661" s="48">
        <f t="shared" si="389"/>
        <v>53.227408142999003</v>
      </c>
      <c r="Q2661" s="48">
        <f t="shared" si="396"/>
        <v>1.4486486486486487</v>
      </c>
      <c r="R2661" s="76"/>
      <c r="S2661" s="53">
        <f t="shared" si="390"/>
        <v>-0.64248720030548601</v>
      </c>
      <c r="T2661" s="78">
        <f>AVERAGE(P2585,P2623,P2661)</f>
        <v>53.931843760344258</v>
      </c>
    </row>
    <row r="2662" spans="1:20" x14ac:dyDescent="0.25">
      <c r="A2662" s="72">
        <f t="shared" si="388"/>
        <v>42475</v>
      </c>
      <c r="B2662" s="73" t="s">
        <v>0</v>
      </c>
      <c r="C2662" s="73" t="s">
        <v>359</v>
      </c>
      <c r="D2662" s="73" t="s">
        <v>235</v>
      </c>
      <c r="E2662" s="73" t="s">
        <v>260</v>
      </c>
      <c r="F2662" s="73" t="s">
        <v>261</v>
      </c>
      <c r="G2662" s="73" t="s">
        <v>34</v>
      </c>
      <c r="H2662" t="s">
        <v>36</v>
      </c>
      <c r="I2662">
        <v>506</v>
      </c>
      <c r="J2662" s="43">
        <v>3605</v>
      </c>
      <c r="K2662" s="16">
        <v>0</v>
      </c>
      <c r="L2662" s="16">
        <f t="shared" si="392"/>
        <v>35.799404170804365</v>
      </c>
      <c r="M2662" s="16">
        <f t="shared" si="393"/>
        <v>0.97432432432432436</v>
      </c>
      <c r="N2662" s="44">
        <f t="shared" si="394"/>
        <v>0</v>
      </c>
      <c r="O2662" s="44">
        <f t="shared" si="395"/>
        <v>3605</v>
      </c>
      <c r="P2662" s="45">
        <f t="shared" ref="P2662:P2699" si="397">O2662/100.7</f>
        <v>35.799404170804365</v>
      </c>
      <c r="Q2662" s="45">
        <f t="shared" si="396"/>
        <v>0.97432432432432436</v>
      </c>
      <c r="R2662" s="17"/>
      <c r="S2662" s="51">
        <f t="shared" ref="S2662:S2699" si="398">((O2662/O2206)-1)*100</f>
        <v>3.9516026713110941</v>
      </c>
      <c r="T2662" s="16"/>
    </row>
    <row r="2663" spans="1:20" x14ac:dyDescent="0.25">
      <c r="A2663" s="72">
        <f t="shared" si="388"/>
        <v>42475</v>
      </c>
      <c r="B2663" s="73" t="s">
        <v>0</v>
      </c>
      <c r="C2663" s="73" t="s">
        <v>236</v>
      </c>
      <c r="D2663" s="73" t="s">
        <v>237</v>
      </c>
      <c r="E2663" s="73" t="s">
        <v>262</v>
      </c>
      <c r="F2663" s="73" t="s">
        <v>251</v>
      </c>
      <c r="G2663" s="73" t="s">
        <v>34</v>
      </c>
      <c r="H2663" t="s">
        <v>37</v>
      </c>
      <c r="I2663">
        <v>298</v>
      </c>
      <c r="J2663" s="43">
        <v>3463</v>
      </c>
      <c r="K2663" s="16">
        <v>0</v>
      </c>
      <c r="L2663" s="16">
        <f t="shared" si="392"/>
        <v>34.389275074478647</v>
      </c>
      <c r="M2663" s="16">
        <f t="shared" si="393"/>
        <v>0.93594594594594593</v>
      </c>
      <c r="N2663" s="44">
        <f t="shared" si="394"/>
        <v>0</v>
      </c>
      <c r="O2663" s="44">
        <f t="shared" si="395"/>
        <v>3463</v>
      </c>
      <c r="P2663" s="45">
        <f t="shared" si="397"/>
        <v>34.389275074478647</v>
      </c>
      <c r="Q2663" s="45">
        <f t="shared" si="396"/>
        <v>0.93594594594594593</v>
      </c>
      <c r="R2663" s="17"/>
      <c r="S2663" s="51">
        <f t="shared" si="398"/>
        <v>-3.6985539488320396</v>
      </c>
      <c r="T2663" s="16"/>
    </row>
    <row r="2664" spans="1:20" x14ac:dyDescent="0.25">
      <c r="A2664" s="72">
        <f t="shared" si="388"/>
        <v>42475</v>
      </c>
      <c r="B2664" s="73" t="s">
        <v>0</v>
      </c>
      <c r="C2664" s="73" t="s">
        <v>359</v>
      </c>
      <c r="D2664" s="73" t="s">
        <v>235</v>
      </c>
      <c r="E2664" s="73" t="s">
        <v>263</v>
      </c>
      <c r="F2664" s="73" t="s">
        <v>264</v>
      </c>
      <c r="G2664" s="73" t="s">
        <v>34</v>
      </c>
      <c r="H2664" t="s">
        <v>37</v>
      </c>
      <c r="I2664">
        <v>1530</v>
      </c>
      <c r="J2664" s="43">
        <v>6950</v>
      </c>
      <c r="K2664" s="16">
        <v>0</v>
      </c>
      <c r="L2664" s="16">
        <f t="shared" si="392"/>
        <v>69.016881827209531</v>
      </c>
      <c r="M2664" s="16">
        <f t="shared" si="393"/>
        <v>1.8783783783783783</v>
      </c>
      <c r="N2664" s="44">
        <f t="shared" si="394"/>
        <v>0</v>
      </c>
      <c r="O2664" s="44">
        <f t="shared" si="395"/>
        <v>6950</v>
      </c>
      <c r="P2664" s="45">
        <f t="shared" si="397"/>
        <v>69.016881827209531</v>
      </c>
      <c r="Q2664" s="45">
        <f t="shared" si="396"/>
        <v>1.8783783783783783</v>
      </c>
      <c r="S2664" s="51">
        <f t="shared" si="398"/>
        <v>11.306854580397175</v>
      </c>
      <c r="T2664" s="16"/>
    </row>
    <row r="2665" spans="1:20" x14ac:dyDescent="0.25">
      <c r="A2665" s="72">
        <f t="shared" ref="A2665:A2728" si="399">IF(B2665&lt;&gt;"", DATE(2010, ROUNDUP((ROW(A2665)-1)*(1/38), 0)+5, 15), "")</f>
        <v>42475</v>
      </c>
      <c r="B2665" s="73" t="s">
        <v>0</v>
      </c>
      <c r="C2665" s="73" t="s">
        <v>359</v>
      </c>
      <c r="D2665" s="73" t="s">
        <v>235</v>
      </c>
      <c r="E2665" s="73" t="s">
        <v>265</v>
      </c>
      <c r="F2665" s="73" t="s">
        <v>266</v>
      </c>
      <c r="G2665" s="73" t="s">
        <v>34</v>
      </c>
      <c r="H2665" t="s">
        <v>36</v>
      </c>
      <c r="I2665">
        <v>890</v>
      </c>
      <c r="J2665" s="43">
        <v>4243</v>
      </c>
      <c r="K2665" s="16">
        <v>0</v>
      </c>
      <c r="L2665" s="16">
        <f t="shared" si="392"/>
        <v>42.135054617676268</v>
      </c>
      <c r="M2665" s="16">
        <f t="shared" si="393"/>
        <v>1.1467567567567567</v>
      </c>
      <c r="N2665" s="44">
        <f t="shared" si="394"/>
        <v>0</v>
      </c>
      <c r="O2665" s="44">
        <f t="shared" si="395"/>
        <v>4243</v>
      </c>
      <c r="P2665" s="45">
        <f t="shared" si="397"/>
        <v>42.135054617676268</v>
      </c>
      <c r="Q2665" s="45">
        <f t="shared" si="396"/>
        <v>1.1467567567567567</v>
      </c>
      <c r="S2665" s="51">
        <f t="shared" si="398"/>
        <v>1.7896555033106276</v>
      </c>
      <c r="T2665" s="16"/>
    </row>
    <row r="2666" spans="1:20" x14ac:dyDescent="0.25">
      <c r="A2666" s="72">
        <f t="shared" si="399"/>
        <v>42475</v>
      </c>
      <c r="B2666" s="73" t="s">
        <v>0</v>
      </c>
      <c r="C2666" s="73" t="s">
        <v>238</v>
      </c>
      <c r="D2666" s="73" t="s">
        <v>239</v>
      </c>
      <c r="E2666" s="73" t="s">
        <v>267</v>
      </c>
      <c r="F2666" s="73" t="s">
        <v>241</v>
      </c>
      <c r="G2666" s="73" t="s">
        <v>34</v>
      </c>
      <c r="H2666" t="s">
        <v>37</v>
      </c>
      <c r="I2666">
        <v>1256</v>
      </c>
      <c r="J2666" s="43">
        <v>6486</v>
      </c>
      <c r="K2666" s="16">
        <v>0</v>
      </c>
      <c r="L2666" s="16">
        <f t="shared" si="392"/>
        <v>64.409136047666337</v>
      </c>
      <c r="M2666" s="16">
        <f t="shared" si="393"/>
        <v>1.7529729729729731</v>
      </c>
      <c r="N2666" s="44">
        <f t="shared" si="394"/>
        <v>0</v>
      </c>
      <c r="O2666" s="44">
        <f t="shared" si="395"/>
        <v>6486</v>
      </c>
      <c r="P2666" s="45">
        <f t="shared" si="397"/>
        <v>64.409136047666337</v>
      </c>
      <c r="Q2666" s="45">
        <f t="shared" si="396"/>
        <v>1.7529729729729731</v>
      </c>
      <c r="S2666" s="51">
        <f t="shared" si="398"/>
        <v>11.366758241758234</v>
      </c>
      <c r="T2666" s="16"/>
    </row>
    <row r="2667" spans="1:20" x14ac:dyDescent="0.25">
      <c r="A2667" s="72">
        <f t="shared" si="399"/>
        <v>42475</v>
      </c>
      <c r="B2667" s="73" t="s">
        <v>0</v>
      </c>
      <c r="C2667" s="73" t="s">
        <v>358</v>
      </c>
      <c r="D2667" s="73" t="s">
        <v>235</v>
      </c>
      <c r="E2667" s="73" t="s">
        <v>267</v>
      </c>
      <c r="F2667" s="73" t="s">
        <v>241</v>
      </c>
      <c r="G2667" s="73" t="s">
        <v>34</v>
      </c>
      <c r="H2667" t="s">
        <v>36</v>
      </c>
      <c r="I2667">
        <v>975</v>
      </c>
      <c r="J2667" s="43">
        <v>4511</v>
      </c>
      <c r="K2667" s="16">
        <v>0</v>
      </c>
      <c r="L2667" s="16">
        <f t="shared" si="392"/>
        <v>44.796425024826213</v>
      </c>
      <c r="M2667" s="16">
        <f t="shared" si="393"/>
        <v>1.2191891891891893</v>
      </c>
      <c r="N2667" s="44">
        <f t="shared" si="394"/>
        <v>0</v>
      </c>
      <c r="O2667" s="44">
        <f t="shared" si="395"/>
        <v>4511</v>
      </c>
      <c r="P2667" s="45">
        <f t="shared" si="397"/>
        <v>44.796425024826213</v>
      </c>
      <c r="Q2667" s="45">
        <f t="shared" si="396"/>
        <v>1.2191891891891893</v>
      </c>
      <c r="S2667" s="51">
        <f t="shared" si="398"/>
        <v>1.3935715891211453</v>
      </c>
      <c r="T2667" s="16"/>
    </row>
    <row r="2668" spans="1:20" x14ac:dyDescent="0.25">
      <c r="A2668" s="72">
        <f t="shared" si="399"/>
        <v>42475</v>
      </c>
      <c r="B2668" s="73" t="s">
        <v>0</v>
      </c>
      <c r="C2668" s="73" t="s">
        <v>240</v>
      </c>
      <c r="D2668" s="73" t="s">
        <v>241</v>
      </c>
      <c r="E2668" s="73" t="s">
        <v>263</v>
      </c>
      <c r="F2668" s="73" t="s">
        <v>264</v>
      </c>
      <c r="G2668" s="73" t="s">
        <v>34</v>
      </c>
      <c r="H2668" t="s">
        <v>36</v>
      </c>
      <c r="I2668">
        <v>1357</v>
      </c>
      <c r="J2668" s="43">
        <v>4710</v>
      </c>
      <c r="K2668" s="16">
        <v>0</v>
      </c>
      <c r="L2668" s="16">
        <f t="shared" si="392"/>
        <v>46.77259185700099</v>
      </c>
      <c r="M2668" s="16">
        <f t="shared" si="393"/>
        <v>1.2729729729729731</v>
      </c>
      <c r="N2668" s="44">
        <f t="shared" si="394"/>
        <v>0</v>
      </c>
      <c r="O2668" s="44">
        <f t="shared" si="395"/>
        <v>4710</v>
      </c>
      <c r="P2668" s="45">
        <f t="shared" si="397"/>
        <v>46.77259185700099</v>
      </c>
      <c r="Q2668" s="45">
        <f t="shared" si="396"/>
        <v>1.2729729729729731</v>
      </c>
      <c r="S2668" s="51">
        <f t="shared" si="398"/>
        <v>1.8687143245443849E-2</v>
      </c>
      <c r="T2668" s="16"/>
    </row>
    <row r="2669" spans="1:20" x14ac:dyDescent="0.25">
      <c r="A2669" s="72">
        <f t="shared" si="399"/>
        <v>42475</v>
      </c>
      <c r="B2669" s="73" t="s">
        <v>67</v>
      </c>
      <c r="C2669" s="73" t="s">
        <v>242</v>
      </c>
      <c r="D2669" s="73" t="s">
        <v>243</v>
      </c>
      <c r="E2669" s="73" t="s">
        <v>265</v>
      </c>
      <c r="F2669" s="73" t="s">
        <v>266</v>
      </c>
      <c r="G2669" s="73" t="s">
        <v>34</v>
      </c>
      <c r="H2669" t="s">
        <v>36</v>
      </c>
      <c r="I2669">
        <v>1006</v>
      </c>
      <c r="J2669" s="43">
        <v>3681</v>
      </c>
      <c r="K2669" s="16">
        <v>0</v>
      </c>
      <c r="L2669" s="16">
        <f t="shared" si="392"/>
        <v>36.554121151936442</v>
      </c>
      <c r="M2669" s="16">
        <f t="shared" si="393"/>
        <v>0.92854054054054058</v>
      </c>
      <c r="N2669" s="44">
        <f t="shared" si="394"/>
        <v>0</v>
      </c>
      <c r="O2669" s="44">
        <f t="shared" si="395"/>
        <v>3681</v>
      </c>
      <c r="P2669" s="45">
        <f t="shared" si="397"/>
        <v>36.554121151936442</v>
      </c>
      <c r="Q2669" s="45">
        <f t="shared" si="396"/>
        <v>0.92854054054054058</v>
      </c>
      <c r="S2669" s="51">
        <f t="shared" si="398"/>
        <v>5.5042190222874376</v>
      </c>
      <c r="T2669" s="16"/>
    </row>
    <row r="2670" spans="1:20" x14ac:dyDescent="0.25">
      <c r="A2670" s="72">
        <f t="shared" si="399"/>
        <v>42475</v>
      </c>
      <c r="B2670" s="73" t="s">
        <v>67</v>
      </c>
      <c r="C2670" s="73" t="s">
        <v>244</v>
      </c>
      <c r="D2670" s="73" t="s">
        <v>245</v>
      </c>
      <c r="E2670" s="73" t="s">
        <v>268</v>
      </c>
      <c r="F2670" s="73" t="s">
        <v>269</v>
      </c>
      <c r="G2670" s="73" t="s">
        <v>34</v>
      </c>
      <c r="H2670" t="s">
        <v>38</v>
      </c>
      <c r="I2670">
        <v>866</v>
      </c>
      <c r="J2670" s="43">
        <v>6061</v>
      </c>
      <c r="K2670" s="16">
        <v>0</v>
      </c>
      <c r="L2670" s="16">
        <f t="shared" si="392"/>
        <v>60.188679245283019</v>
      </c>
      <c r="M2670" s="16">
        <f t="shared" si="393"/>
        <v>1.5289009009009009</v>
      </c>
      <c r="N2670" s="44">
        <f t="shared" si="394"/>
        <v>0</v>
      </c>
      <c r="O2670" s="44">
        <f t="shared" si="395"/>
        <v>6061</v>
      </c>
      <c r="P2670" s="45">
        <f t="shared" si="397"/>
        <v>60.188679245283019</v>
      </c>
      <c r="Q2670" s="45">
        <f t="shared" si="396"/>
        <v>1.5289009009009009</v>
      </c>
      <c r="S2670" s="51">
        <f t="shared" si="398"/>
        <v>9.108910891089117</v>
      </c>
      <c r="T2670" s="16"/>
    </row>
    <row r="2671" spans="1:20" x14ac:dyDescent="0.25">
      <c r="A2671" s="72">
        <f t="shared" si="399"/>
        <v>42475</v>
      </c>
      <c r="B2671" s="73" t="s">
        <v>67</v>
      </c>
      <c r="C2671" s="73" t="s">
        <v>246</v>
      </c>
      <c r="D2671" s="73" t="s">
        <v>247</v>
      </c>
      <c r="E2671" s="73" t="s">
        <v>270</v>
      </c>
      <c r="F2671" s="73" t="s">
        <v>247</v>
      </c>
      <c r="G2671" s="73" t="s">
        <v>34</v>
      </c>
      <c r="H2671" t="s">
        <v>36</v>
      </c>
      <c r="I2671">
        <v>213</v>
      </c>
      <c r="J2671" s="43">
        <v>2168</v>
      </c>
      <c r="K2671" s="16">
        <v>0</v>
      </c>
      <c r="L2671" s="16">
        <f t="shared" si="392"/>
        <v>21.529294935451837</v>
      </c>
      <c r="M2671" s="16">
        <f t="shared" si="393"/>
        <v>0.54688288288288289</v>
      </c>
      <c r="N2671" s="44">
        <f t="shared" si="394"/>
        <v>0</v>
      </c>
      <c r="O2671" s="44">
        <f t="shared" si="395"/>
        <v>2168</v>
      </c>
      <c r="P2671" s="45">
        <f t="shared" si="397"/>
        <v>21.529294935451837</v>
      </c>
      <c r="Q2671" s="45">
        <f t="shared" si="396"/>
        <v>0.54688288288288289</v>
      </c>
      <c r="S2671" s="51">
        <f t="shared" si="398"/>
        <v>-1.5476276974496828</v>
      </c>
      <c r="T2671" s="16"/>
    </row>
    <row r="2672" spans="1:20" x14ac:dyDescent="0.25">
      <c r="A2672" s="72">
        <f t="shared" si="399"/>
        <v>42475</v>
      </c>
      <c r="B2672" s="73" t="s">
        <v>67</v>
      </c>
      <c r="C2672" s="73" t="s">
        <v>248</v>
      </c>
      <c r="D2672" s="73" t="s">
        <v>249</v>
      </c>
      <c r="E2672" s="73" t="s">
        <v>271</v>
      </c>
      <c r="F2672" s="73" t="s">
        <v>272</v>
      </c>
      <c r="G2672" s="73" t="s">
        <v>34</v>
      </c>
      <c r="H2672" t="s">
        <v>38</v>
      </c>
      <c r="I2672">
        <v>650</v>
      </c>
      <c r="J2672" s="43">
        <v>5004</v>
      </c>
      <c r="K2672" s="16">
        <v>0</v>
      </c>
      <c r="L2672" s="16">
        <f t="shared" si="392"/>
        <v>49.692154915590862</v>
      </c>
      <c r="M2672" s="16">
        <f t="shared" si="393"/>
        <v>1.2622702702702704</v>
      </c>
      <c r="N2672" s="44">
        <f t="shared" si="394"/>
        <v>0</v>
      </c>
      <c r="O2672" s="44">
        <f t="shared" si="395"/>
        <v>5004</v>
      </c>
      <c r="P2672" s="45">
        <f t="shared" si="397"/>
        <v>49.692154915590862</v>
      </c>
      <c r="Q2672" s="45">
        <f t="shared" si="396"/>
        <v>1.2622702702702704</v>
      </c>
      <c r="S2672" s="51">
        <f t="shared" si="398"/>
        <v>5.1039697542533125</v>
      </c>
      <c r="T2672" s="16"/>
    </row>
    <row r="2673" spans="1:20" x14ac:dyDescent="0.25">
      <c r="A2673" s="72">
        <f t="shared" si="399"/>
        <v>42475</v>
      </c>
      <c r="B2673" s="73" t="s">
        <v>67</v>
      </c>
      <c r="C2673" s="73" t="s">
        <v>248</v>
      </c>
      <c r="D2673" s="73" t="s">
        <v>249</v>
      </c>
      <c r="E2673" s="73" t="s">
        <v>273</v>
      </c>
      <c r="F2673" s="73" t="s">
        <v>274</v>
      </c>
      <c r="G2673" s="73" t="s">
        <v>34</v>
      </c>
      <c r="H2673" t="s">
        <v>38</v>
      </c>
      <c r="I2673">
        <v>417</v>
      </c>
      <c r="J2673" s="43">
        <v>4311</v>
      </c>
      <c r="K2673" s="16">
        <v>0</v>
      </c>
      <c r="L2673" s="16">
        <f t="shared" si="392"/>
        <v>42.810327706057599</v>
      </c>
      <c r="M2673" s="16">
        <f t="shared" si="393"/>
        <v>1.0874594594594595</v>
      </c>
      <c r="N2673" s="44">
        <f t="shared" si="394"/>
        <v>0</v>
      </c>
      <c r="O2673" s="44">
        <f t="shared" si="395"/>
        <v>4311</v>
      </c>
      <c r="P2673" s="45">
        <f t="shared" si="397"/>
        <v>42.810327706057599</v>
      </c>
      <c r="Q2673" s="45">
        <f t="shared" si="396"/>
        <v>1.0874594594594595</v>
      </c>
      <c r="S2673" s="51">
        <f t="shared" si="398"/>
        <v>5.0438596491228171</v>
      </c>
      <c r="T2673" s="16"/>
    </row>
    <row r="2674" spans="1:20" x14ac:dyDescent="0.25">
      <c r="A2674" s="72">
        <f t="shared" si="399"/>
        <v>42475</v>
      </c>
      <c r="B2674" s="73" t="s">
        <v>67</v>
      </c>
      <c r="C2674" s="73" t="s">
        <v>246</v>
      </c>
      <c r="D2674" s="73" t="s">
        <v>247</v>
      </c>
      <c r="E2674" s="73" t="s">
        <v>275</v>
      </c>
      <c r="F2674" s="73" t="s">
        <v>276</v>
      </c>
      <c r="G2674" s="73" t="s">
        <v>34</v>
      </c>
      <c r="H2674" t="s">
        <v>36</v>
      </c>
      <c r="I2674">
        <v>626</v>
      </c>
      <c r="J2674" s="43">
        <v>3444</v>
      </c>
      <c r="K2674" s="16">
        <v>0</v>
      </c>
      <c r="L2674" s="16">
        <f t="shared" si="392"/>
        <v>34.200595829195628</v>
      </c>
      <c r="M2674" s="16">
        <f t="shared" si="393"/>
        <v>0.86875675675675679</v>
      </c>
      <c r="N2674" s="44">
        <f t="shared" si="394"/>
        <v>0</v>
      </c>
      <c r="O2674" s="44">
        <f t="shared" si="395"/>
        <v>3444</v>
      </c>
      <c r="P2674" s="45">
        <f t="shared" si="397"/>
        <v>34.200595829195628</v>
      </c>
      <c r="Q2674" s="45">
        <f t="shared" si="396"/>
        <v>0.86875675675675679</v>
      </c>
      <c r="S2674" s="51">
        <f t="shared" si="398"/>
        <v>1.0515938218863097</v>
      </c>
      <c r="T2674" s="16"/>
    </row>
    <row r="2675" spans="1:20" x14ac:dyDescent="0.25">
      <c r="A2675" s="72">
        <f t="shared" si="399"/>
        <v>42475</v>
      </c>
      <c r="B2675" s="73" t="s">
        <v>67</v>
      </c>
      <c r="C2675" s="73" t="s">
        <v>246</v>
      </c>
      <c r="D2675" s="73" t="s">
        <v>247</v>
      </c>
      <c r="E2675" s="73" t="s">
        <v>263</v>
      </c>
      <c r="F2675" s="73" t="s">
        <v>264</v>
      </c>
      <c r="G2675" s="73" t="s">
        <v>34</v>
      </c>
      <c r="H2675" t="s">
        <v>36</v>
      </c>
      <c r="I2675">
        <v>1823</v>
      </c>
      <c r="J2675" s="43">
        <v>5052</v>
      </c>
      <c r="K2675" s="16">
        <v>0</v>
      </c>
      <c r="L2675" s="16">
        <f t="shared" si="392"/>
        <v>50.168818272095329</v>
      </c>
      <c r="M2675" s="16">
        <f t="shared" si="393"/>
        <v>1.2743783783783784</v>
      </c>
      <c r="N2675" s="44">
        <f t="shared" si="394"/>
        <v>0</v>
      </c>
      <c r="O2675" s="44">
        <f t="shared" si="395"/>
        <v>5052</v>
      </c>
      <c r="P2675" s="45">
        <f t="shared" si="397"/>
        <v>50.168818272095329</v>
      </c>
      <c r="Q2675" s="45">
        <f t="shared" si="396"/>
        <v>1.2743783783783784</v>
      </c>
      <c r="S2675" s="51">
        <f t="shared" si="398"/>
        <v>-1.7823814856289699</v>
      </c>
      <c r="T2675" s="16"/>
    </row>
    <row r="2676" spans="1:20" x14ac:dyDescent="0.25">
      <c r="A2676" s="72">
        <f t="shared" si="399"/>
        <v>42475</v>
      </c>
      <c r="B2676" s="73" t="s">
        <v>18</v>
      </c>
      <c r="C2676" s="73" t="s">
        <v>250</v>
      </c>
      <c r="D2676" s="73" t="s">
        <v>251</v>
      </c>
      <c r="E2676" s="73" t="s">
        <v>265</v>
      </c>
      <c r="F2676" s="73" t="s">
        <v>266</v>
      </c>
      <c r="G2676" s="73" t="s">
        <v>34</v>
      </c>
      <c r="H2676" t="s">
        <v>39</v>
      </c>
      <c r="I2676">
        <v>1295</v>
      </c>
      <c r="J2676" s="43">
        <v>3824</v>
      </c>
      <c r="K2676" s="16">
        <v>0</v>
      </c>
      <c r="L2676" s="16">
        <f t="shared" si="392"/>
        <v>37.974180734856006</v>
      </c>
      <c r="M2676" s="16">
        <f t="shared" si="393"/>
        <v>1.0335135135135136</v>
      </c>
      <c r="N2676" s="44">
        <f t="shared" si="394"/>
        <v>0</v>
      </c>
      <c r="O2676" s="44">
        <f t="shared" si="395"/>
        <v>3824</v>
      </c>
      <c r="P2676" s="45">
        <f t="shared" si="397"/>
        <v>37.974180734856006</v>
      </c>
      <c r="Q2676" s="45">
        <f t="shared" si="396"/>
        <v>1.0335135135135136</v>
      </c>
      <c r="S2676" s="51">
        <f t="shared" si="398"/>
        <v>0.48498985755911495</v>
      </c>
      <c r="T2676" s="16"/>
    </row>
    <row r="2677" spans="1:20" x14ac:dyDescent="0.25">
      <c r="A2677" s="72">
        <f t="shared" si="399"/>
        <v>42475</v>
      </c>
      <c r="B2677" s="73" t="s">
        <v>18</v>
      </c>
      <c r="C2677" s="73" t="s">
        <v>244</v>
      </c>
      <c r="D2677" s="73" t="s">
        <v>245</v>
      </c>
      <c r="E2677" s="73" t="s">
        <v>277</v>
      </c>
      <c r="F2677" s="73" t="s">
        <v>278</v>
      </c>
      <c r="G2677" s="73" t="s">
        <v>34</v>
      </c>
      <c r="H2677" t="s">
        <v>38</v>
      </c>
      <c r="I2677">
        <v>615</v>
      </c>
      <c r="J2677" s="43">
        <v>5051</v>
      </c>
      <c r="K2677" s="16">
        <v>0</v>
      </c>
      <c r="L2677" s="16">
        <f t="shared" si="392"/>
        <v>50.158887785501491</v>
      </c>
      <c r="M2677" s="16">
        <f t="shared" si="393"/>
        <v>1.3651351351351351</v>
      </c>
      <c r="N2677" s="44">
        <f t="shared" si="394"/>
        <v>0</v>
      </c>
      <c r="O2677" s="44">
        <f t="shared" si="395"/>
        <v>5051</v>
      </c>
      <c r="P2677" s="45">
        <f t="shared" si="397"/>
        <v>50.158887785501491</v>
      </c>
      <c r="Q2677" s="45">
        <f t="shared" si="396"/>
        <v>1.3651351351351351</v>
      </c>
      <c r="S2677" s="51">
        <f t="shared" si="398"/>
        <v>8.0196749358425912</v>
      </c>
      <c r="T2677" s="16"/>
    </row>
    <row r="2678" spans="1:20" x14ac:dyDescent="0.25">
      <c r="A2678" s="72">
        <f t="shared" si="399"/>
        <v>42475</v>
      </c>
      <c r="B2678" s="73" t="s">
        <v>18</v>
      </c>
      <c r="C2678" s="73" t="s">
        <v>248</v>
      </c>
      <c r="D2678" s="73" t="s">
        <v>249</v>
      </c>
      <c r="E2678" s="73" t="s">
        <v>268</v>
      </c>
      <c r="F2678" s="73" t="s">
        <v>269</v>
      </c>
      <c r="G2678" s="73" t="s">
        <v>34</v>
      </c>
      <c r="H2678" t="s">
        <v>38</v>
      </c>
      <c r="I2678">
        <v>872</v>
      </c>
      <c r="J2678" s="43">
        <v>6178</v>
      </c>
      <c r="K2678" s="16">
        <v>0</v>
      </c>
      <c r="L2678" s="16">
        <f t="shared" si="392"/>
        <v>61.350546176762663</v>
      </c>
      <c r="M2678" s="16">
        <f t="shared" si="393"/>
        <v>1.6697297297297298</v>
      </c>
      <c r="N2678" s="44">
        <f t="shared" si="394"/>
        <v>0</v>
      </c>
      <c r="O2678" s="44">
        <f t="shared" si="395"/>
        <v>6178</v>
      </c>
      <c r="P2678" s="45">
        <f t="shared" si="397"/>
        <v>61.350546176762663</v>
      </c>
      <c r="Q2678" s="45">
        <f t="shared" si="396"/>
        <v>1.6697297297297298</v>
      </c>
      <c r="S2678" s="51">
        <f t="shared" si="398"/>
        <v>9.8311111111111025</v>
      </c>
      <c r="T2678" s="16"/>
    </row>
    <row r="2679" spans="1:20" x14ac:dyDescent="0.25">
      <c r="A2679" s="72">
        <f t="shared" si="399"/>
        <v>42475</v>
      </c>
      <c r="B2679" s="73" t="s">
        <v>18</v>
      </c>
      <c r="C2679" s="73" t="s">
        <v>248</v>
      </c>
      <c r="D2679" s="73" t="s">
        <v>249</v>
      </c>
      <c r="E2679" s="73" t="s">
        <v>277</v>
      </c>
      <c r="F2679" s="73" t="s">
        <v>278</v>
      </c>
      <c r="G2679" s="73" t="s">
        <v>34</v>
      </c>
      <c r="H2679" t="s">
        <v>38</v>
      </c>
      <c r="I2679">
        <v>417</v>
      </c>
      <c r="J2679" s="43">
        <v>4529</v>
      </c>
      <c r="K2679" s="16">
        <v>0</v>
      </c>
      <c r="L2679" s="16">
        <f t="shared" si="392"/>
        <v>44.975173783515388</v>
      </c>
      <c r="M2679" s="16">
        <f t="shared" si="393"/>
        <v>1.2240540540540541</v>
      </c>
      <c r="N2679" s="44">
        <f t="shared" si="394"/>
        <v>0</v>
      </c>
      <c r="O2679" s="44">
        <f t="shared" si="395"/>
        <v>4529</v>
      </c>
      <c r="P2679" s="45">
        <f t="shared" si="397"/>
        <v>44.975173783515388</v>
      </c>
      <c r="Q2679" s="45">
        <f t="shared" si="396"/>
        <v>1.2240540540540541</v>
      </c>
      <c r="S2679" s="51">
        <f t="shared" si="398"/>
        <v>3.685897435897445</v>
      </c>
      <c r="T2679" s="16"/>
    </row>
    <row r="2680" spans="1:20" x14ac:dyDescent="0.25">
      <c r="A2680" s="72">
        <f t="shared" si="399"/>
        <v>42475</v>
      </c>
      <c r="B2680" s="73" t="s">
        <v>18</v>
      </c>
      <c r="C2680" s="73" t="s">
        <v>242</v>
      </c>
      <c r="D2680" s="73" t="s">
        <v>243</v>
      </c>
      <c r="E2680" s="73" t="s">
        <v>265</v>
      </c>
      <c r="F2680" s="73" t="s">
        <v>266</v>
      </c>
      <c r="G2680" s="73" t="s">
        <v>34</v>
      </c>
      <c r="H2680" t="s">
        <v>36</v>
      </c>
      <c r="I2680">
        <v>1006</v>
      </c>
      <c r="J2680" s="43">
        <v>4395</v>
      </c>
      <c r="K2680" s="16">
        <v>0</v>
      </c>
      <c r="L2680" s="16">
        <f t="shared" si="392"/>
        <v>43.644488579940415</v>
      </c>
      <c r="M2680" s="16">
        <f t="shared" si="393"/>
        <v>1.1878378378378378</v>
      </c>
      <c r="N2680" s="44">
        <f t="shared" si="394"/>
        <v>0</v>
      </c>
      <c r="O2680" s="44">
        <f t="shared" si="395"/>
        <v>4395</v>
      </c>
      <c r="P2680" s="45">
        <f t="shared" si="397"/>
        <v>43.644488579940415</v>
      </c>
      <c r="Q2680" s="45">
        <f t="shared" si="396"/>
        <v>1.1878378378378378</v>
      </c>
      <c r="S2680" s="51">
        <f t="shared" si="398"/>
        <v>6.2888153694352633</v>
      </c>
      <c r="T2680" s="16"/>
    </row>
    <row r="2681" spans="1:20" x14ac:dyDescent="0.25">
      <c r="A2681" s="72">
        <f t="shared" si="399"/>
        <v>42475</v>
      </c>
      <c r="B2681" s="73" t="s">
        <v>0</v>
      </c>
      <c r="C2681" s="73" t="s">
        <v>252</v>
      </c>
      <c r="D2681" s="73" t="s">
        <v>117</v>
      </c>
      <c r="E2681" s="73" t="s">
        <v>279</v>
      </c>
      <c r="F2681" s="73" t="s">
        <v>280</v>
      </c>
      <c r="G2681" s="73" t="s">
        <v>35</v>
      </c>
      <c r="H2681" t="s">
        <v>37</v>
      </c>
      <c r="I2681">
        <v>880</v>
      </c>
      <c r="J2681" s="43">
        <v>3853</v>
      </c>
      <c r="K2681" s="16">
        <v>0</v>
      </c>
      <c r="L2681" s="16">
        <f t="shared" si="392"/>
        <v>38.262164846077454</v>
      </c>
      <c r="M2681" s="16">
        <f t="shared" si="393"/>
        <v>1.0413513513513513</v>
      </c>
      <c r="N2681" s="44">
        <f t="shared" si="394"/>
        <v>0</v>
      </c>
      <c r="O2681" s="44">
        <f t="shared" si="395"/>
        <v>3853</v>
      </c>
      <c r="P2681" s="45">
        <f t="shared" si="397"/>
        <v>38.262164846077454</v>
      </c>
      <c r="Q2681" s="45">
        <f t="shared" si="396"/>
        <v>1.0413513513513513</v>
      </c>
      <c r="S2681" s="51">
        <f t="shared" si="398"/>
        <v>4.7580206634040279</v>
      </c>
      <c r="T2681" s="16"/>
    </row>
    <row r="2682" spans="1:20" x14ac:dyDescent="0.25">
      <c r="A2682" s="72">
        <f t="shared" si="399"/>
        <v>42475</v>
      </c>
      <c r="B2682" s="73" t="s">
        <v>0</v>
      </c>
      <c r="C2682" s="73" t="s">
        <v>359</v>
      </c>
      <c r="D2682" s="73" t="s">
        <v>235</v>
      </c>
      <c r="E2682" s="73" t="s">
        <v>267</v>
      </c>
      <c r="F2682" s="73" t="s">
        <v>241</v>
      </c>
      <c r="G2682" s="73" t="s">
        <v>35</v>
      </c>
      <c r="H2682" t="s">
        <v>37</v>
      </c>
      <c r="I2682">
        <v>685</v>
      </c>
      <c r="J2682" s="43">
        <v>3871</v>
      </c>
      <c r="K2682" s="16">
        <v>0</v>
      </c>
      <c r="L2682" s="16">
        <f t="shared" si="392"/>
        <v>38.440913604766635</v>
      </c>
      <c r="M2682" s="16">
        <f t="shared" si="393"/>
        <v>1.0462162162162163</v>
      </c>
      <c r="N2682" s="44">
        <f t="shared" si="394"/>
        <v>0</v>
      </c>
      <c r="O2682" s="44">
        <f t="shared" si="395"/>
        <v>3871</v>
      </c>
      <c r="P2682" s="45">
        <f t="shared" si="397"/>
        <v>38.440913604766635</v>
      </c>
      <c r="Q2682" s="45">
        <f t="shared" si="396"/>
        <v>1.0462162162162163</v>
      </c>
      <c r="S2682" s="51">
        <f t="shared" si="398"/>
        <v>11.524056467876687</v>
      </c>
      <c r="T2682" s="16"/>
    </row>
    <row r="2683" spans="1:20" x14ac:dyDescent="0.25">
      <c r="A2683" s="72">
        <f t="shared" si="399"/>
        <v>42475</v>
      </c>
      <c r="B2683" s="73" t="s">
        <v>0</v>
      </c>
      <c r="C2683" s="73" t="s">
        <v>253</v>
      </c>
      <c r="D2683" s="73" t="s">
        <v>243</v>
      </c>
      <c r="E2683" s="73" t="s">
        <v>281</v>
      </c>
      <c r="F2683" s="73" t="s">
        <v>282</v>
      </c>
      <c r="G2683" s="73" t="s">
        <v>35</v>
      </c>
      <c r="H2683" t="s">
        <v>38</v>
      </c>
      <c r="I2683">
        <v>812</v>
      </c>
      <c r="J2683" s="43">
        <v>5492</v>
      </c>
      <c r="K2683" s="16">
        <v>0</v>
      </c>
      <c r="L2683" s="16">
        <f t="shared" si="392"/>
        <v>54.538232373386293</v>
      </c>
      <c r="M2683" s="16">
        <f t="shared" si="393"/>
        <v>1.4843243243243243</v>
      </c>
      <c r="N2683" s="44">
        <f t="shared" si="394"/>
        <v>0</v>
      </c>
      <c r="O2683" s="44">
        <f t="shared" si="395"/>
        <v>5492</v>
      </c>
      <c r="P2683" s="45">
        <f t="shared" si="397"/>
        <v>54.538232373386293</v>
      </c>
      <c r="Q2683" s="45">
        <f t="shared" si="396"/>
        <v>1.4843243243243243</v>
      </c>
      <c r="S2683" s="51">
        <f t="shared" si="398"/>
        <v>16.282024137200924</v>
      </c>
      <c r="T2683" s="16"/>
    </row>
    <row r="2684" spans="1:20" x14ac:dyDescent="0.25">
      <c r="A2684" s="72">
        <f t="shared" si="399"/>
        <v>42475</v>
      </c>
      <c r="B2684" s="73" t="s">
        <v>0</v>
      </c>
      <c r="C2684" s="73" t="s">
        <v>236</v>
      </c>
      <c r="D2684" s="73" t="s">
        <v>237</v>
      </c>
      <c r="E2684" s="73" t="s">
        <v>279</v>
      </c>
      <c r="F2684" s="73" t="s">
        <v>280</v>
      </c>
      <c r="G2684" s="73" t="s">
        <v>35</v>
      </c>
      <c r="H2684" t="s">
        <v>37</v>
      </c>
      <c r="I2684">
        <v>1520</v>
      </c>
      <c r="J2684" s="43">
        <v>5511</v>
      </c>
      <c r="K2684" s="16">
        <v>0</v>
      </c>
      <c r="L2684" s="16">
        <f t="shared" si="392"/>
        <v>54.726911618669313</v>
      </c>
      <c r="M2684" s="16">
        <f t="shared" si="393"/>
        <v>1.4894594594594595</v>
      </c>
      <c r="N2684" s="44">
        <f t="shared" si="394"/>
        <v>0</v>
      </c>
      <c r="O2684" s="44">
        <f t="shared" si="395"/>
        <v>5511</v>
      </c>
      <c r="P2684" s="45">
        <f t="shared" si="397"/>
        <v>54.726911618669313</v>
      </c>
      <c r="Q2684" s="45">
        <f t="shared" si="396"/>
        <v>1.4894594594594595</v>
      </c>
      <c r="S2684" s="51">
        <f t="shared" si="398"/>
        <v>6.8230277185501009</v>
      </c>
      <c r="T2684" s="16"/>
    </row>
    <row r="2685" spans="1:20" x14ac:dyDescent="0.25">
      <c r="A2685" s="72">
        <f t="shared" si="399"/>
        <v>42475</v>
      </c>
      <c r="B2685" s="73" t="s">
        <v>0</v>
      </c>
      <c r="C2685" s="73" t="s">
        <v>236</v>
      </c>
      <c r="D2685" s="73" t="s">
        <v>237</v>
      </c>
      <c r="E2685" s="73" t="s">
        <v>267</v>
      </c>
      <c r="F2685" s="73" t="s">
        <v>241</v>
      </c>
      <c r="G2685" s="73" t="s">
        <v>35</v>
      </c>
      <c r="H2685" t="s">
        <v>37</v>
      </c>
      <c r="I2685">
        <v>1583</v>
      </c>
      <c r="J2685" s="43">
        <v>5831</v>
      </c>
      <c r="K2685" s="16">
        <v>0</v>
      </c>
      <c r="L2685" s="16">
        <f t="shared" si="392"/>
        <v>57.904667328699105</v>
      </c>
      <c r="M2685" s="16">
        <f t="shared" si="393"/>
        <v>1.5759459459459459</v>
      </c>
      <c r="N2685" s="44">
        <f t="shared" si="394"/>
        <v>0</v>
      </c>
      <c r="O2685" s="44">
        <f t="shared" si="395"/>
        <v>5831</v>
      </c>
      <c r="P2685" s="45">
        <f t="shared" si="397"/>
        <v>57.904667328699105</v>
      </c>
      <c r="Q2685" s="45">
        <f t="shared" si="396"/>
        <v>1.5759459459459459</v>
      </c>
      <c r="S2685" s="51">
        <f t="shared" si="398"/>
        <v>-4.1584483892176172</v>
      </c>
      <c r="T2685" s="16"/>
    </row>
    <row r="2686" spans="1:20" x14ac:dyDescent="0.25">
      <c r="A2686" s="72">
        <f t="shared" si="399"/>
        <v>42475</v>
      </c>
      <c r="B2686" s="73" t="s">
        <v>0</v>
      </c>
      <c r="C2686" s="73" t="s">
        <v>358</v>
      </c>
      <c r="D2686" s="73" t="s">
        <v>235</v>
      </c>
      <c r="E2686" s="73" t="s">
        <v>279</v>
      </c>
      <c r="F2686" s="73" t="s">
        <v>280</v>
      </c>
      <c r="G2686" s="73" t="s">
        <v>35</v>
      </c>
      <c r="H2686" t="s">
        <v>36</v>
      </c>
      <c r="I2686">
        <v>1599</v>
      </c>
      <c r="J2686" s="43">
        <v>5478</v>
      </c>
      <c r="K2686" s="16">
        <v>0</v>
      </c>
      <c r="L2686" s="16">
        <f t="shared" si="392"/>
        <v>54.399205561072492</v>
      </c>
      <c r="M2686" s="16">
        <f t="shared" si="393"/>
        <v>1.4805405405405405</v>
      </c>
      <c r="N2686" s="44">
        <f t="shared" si="394"/>
        <v>0</v>
      </c>
      <c r="O2686" s="44">
        <f t="shared" si="395"/>
        <v>5478</v>
      </c>
      <c r="P2686" s="45">
        <f t="shared" si="397"/>
        <v>54.399205561072492</v>
      </c>
      <c r="Q2686" s="45">
        <f t="shared" si="396"/>
        <v>1.4805405405405405</v>
      </c>
      <c r="S2686" s="51">
        <f t="shared" si="398"/>
        <v>-0.68602425015954482</v>
      </c>
      <c r="T2686" s="16"/>
    </row>
    <row r="2687" spans="1:20" x14ac:dyDescent="0.25">
      <c r="A2687" s="72">
        <f t="shared" si="399"/>
        <v>42475</v>
      </c>
      <c r="B2687" s="73" t="s">
        <v>67</v>
      </c>
      <c r="C2687" s="73" t="s">
        <v>250</v>
      </c>
      <c r="D2687" s="73" t="s">
        <v>251</v>
      </c>
      <c r="E2687" s="73" t="s">
        <v>279</v>
      </c>
      <c r="F2687" s="73" t="s">
        <v>280</v>
      </c>
      <c r="G2687" s="73" t="s">
        <v>35</v>
      </c>
      <c r="H2687" t="s">
        <v>37</v>
      </c>
      <c r="I2687">
        <v>1851</v>
      </c>
      <c r="J2687" s="43">
        <v>5000</v>
      </c>
      <c r="K2687" s="16">
        <v>0</v>
      </c>
      <c r="L2687" s="16">
        <f t="shared" si="392"/>
        <v>49.652432969215489</v>
      </c>
      <c r="M2687" s="16">
        <f t="shared" si="393"/>
        <v>1.2612612612612613</v>
      </c>
      <c r="N2687" s="44">
        <f t="shared" si="394"/>
        <v>0</v>
      </c>
      <c r="O2687" s="44">
        <f t="shared" si="395"/>
        <v>5000</v>
      </c>
      <c r="P2687" s="45">
        <f t="shared" si="397"/>
        <v>49.652432969215489</v>
      </c>
      <c r="Q2687" s="45">
        <f t="shared" si="396"/>
        <v>1.2612612612612613</v>
      </c>
      <c r="S2687" s="51">
        <f t="shared" si="398"/>
        <v>0</v>
      </c>
      <c r="T2687" s="16"/>
    </row>
    <row r="2688" spans="1:20" x14ac:dyDescent="0.25">
      <c r="A2688" s="72">
        <f t="shared" si="399"/>
        <v>42475</v>
      </c>
      <c r="B2688" s="73" t="s">
        <v>67</v>
      </c>
      <c r="C2688" s="73" t="s">
        <v>238</v>
      </c>
      <c r="D2688" s="73" t="s">
        <v>239</v>
      </c>
      <c r="E2688" s="73" t="s">
        <v>283</v>
      </c>
      <c r="F2688" s="73" t="s">
        <v>284</v>
      </c>
      <c r="G2688" s="73" t="s">
        <v>35</v>
      </c>
      <c r="H2688" t="s">
        <v>37</v>
      </c>
      <c r="I2688">
        <v>1695</v>
      </c>
      <c r="J2688" s="43">
        <v>4960</v>
      </c>
      <c r="K2688" s="16">
        <v>0</v>
      </c>
      <c r="L2688" s="16">
        <f t="shared" si="392"/>
        <v>49.255213505461768</v>
      </c>
      <c r="M2688" s="16">
        <f t="shared" si="393"/>
        <v>1.2511711711711713</v>
      </c>
      <c r="N2688" s="44">
        <f t="shared" si="394"/>
        <v>0</v>
      </c>
      <c r="O2688" s="44">
        <f t="shared" si="395"/>
        <v>4960</v>
      </c>
      <c r="P2688" s="45">
        <f t="shared" si="397"/>
        <v>49.255213505461768</v>
      </c>
      <c r="Q2688" s="45">
        <f t="shared" si="396"/>
        <v>1.2511711711711713</v>
      </c>
      <c r="S2688" s="51">
        <f t="shared" si="398"/>
        <v>0</v>
      </c>
      <c r="T2688" s="16"/>
    </row>
    <row r="2689" spans="1:20" x14ac:dyDescent="0.25">
      <c r="A2689" s="72">
        <f t="shared" si="399"/>
        <v>42475</v>
      </c>
      <c r="B2689" s="73" t="s">
        <v>67</v>
      </c>
      <c r="C2689" s="73" t="s">
        <v>242</v>
      </c>
      <c r="D2689" s="73" t="s">
        <v>243</v>
      </c>
      <c r="E2689" s="73" t="s">
        <v>265</v>
      </c>
      <c r="F2689" s="73" t="s">
        <v>266</v>
      </c>
      <c r="G2689" s="73" t="s">
        <v>35</v>
      </c>
      <c r="H2689" t="s">
        <v>36</v>
      </c>
      <c r="I2689">
        <v>1006</v>
      </c>
      <c r="J2689" s="43">
        <v>3481</v>
      </c>
      <c r="K2689" s="16">
        <v>0</v>
      </c>
      <c r="L2689" s="16">
        <f t="shared" si="392"/>
        <v>34.568023833167821</v>
      </c>
      <c r="M2689" s="16">
        <f t="shared" si="393"/>
        <v>0.87809009009009009</v>
      </c>
      <c r="N2689" s="44">
        <f t="shared" si="394"/>
        <v>0</v>
      </c>
      <c r="O2689" s="44">
        <f t="shared" si="395"/>
        <v>3481</v>
      </c>
      <c r="P2689" s="45">
        <f t="shared" si="397"/>
        <v>34.568023833167821</v>
      </c>
      <c r="Q2689" s="45">
        <f t="shared" si="396"/>
        <v>0.87809009009009009</v>
      </c>
      <c r="S2689" s="51">
        <f t="shared" si="398"/>
        <v>5.2310185129203379</v>
      </c>
      <c r="T2689" s="16"/>
    </row>
    <row r="2690" spans="1:20" x14ac:dyDescent="0.25">
      <c r="A2690" s="72">
        <f t="shared" si="399"/>
        <v>42475</v>
      </c>
      <c r="B2690" s="73" t="s">
        <v>67</v>
      </c>
      <c r="C2690" s="73" t="s">
        <v>254</v>
      </c>
      <c r="D2690" s="73" t="s">
        <v>255</v>
      </c>
      <c r="E2690" s="73" t="s">
        <v>267</v>
      </c>
      <c r="F2690" s="73" t="s">
        <v>241</v>
      </c>
      <c r="G2690" s="73" t="s">
        <v>35</v>
      </c>
      <c r="H2690" t="s">
        <v>37</v>
      </c>
      <c r="I2690">
        <v>988</v>
      </c>
      <c r="J2690" s="43">
        <v>3600</v>
      </c>
      <c r="K2690" s="16">
        <v>0</v>
      </c>
      <c r="L2690" s="16">
        <f t="shared" ref="L2690:L2753" si="400">J2690/100.7</f>
        <v>35.749751737835155</v>
      </c>
      <c r="M2690" s="16">
        <f t="shared" ref="M2690:M2753" si="401">IF(B2690="corn",J2690/(111*2000/56),J2690/(111*2000/60))</f>
        <v>0.90810810810810816</v>
      </c>
      <c r="N2690" s="44">
        <f t="shared" ref="N2690:N2753" si="402">I2690*K2690</f>
        <v>0</v>
      </c>
      <c r="O2690" s="44">
        <f t="shared" ref="O2690:O2753" si="403">J2690+N2690</f>
        <v>3600</v>
      </c>
      <c r="P2690" s="45">
        <f t="shared" si="397"/>
        <v>35.749751737835155</v>
      </c>
      <c r="Q2690" s="45">
        <f t="shared" ref="Q2690:Q2753" si="404">IF(B2690="corn",O2690/(111*2000/56),O2690/(111*2000/60))</f>
        <v>0.90810810810810816</v>
      </c>
      <c r="S2690" s="51">
        <f t="shared" si="398"/>
        <v>2.564102564102555</v>
      </c>
      <c r="T2690" s="16"/>
    </row>
    <row r="2691" spans="1:20" x14ac:dyDescent="0.25">
      <c r="A2691" s="72">
        <f t="shared" si="399"/>
        <v>42475</v>
      </c>
      <c r="B2691" s="73" t="s">
        <v>67</v>
      </c>
      <c r="C2691" s="73" t="s">
        <v>246</v>
      </c>
      <c r="D2691" s="73" t="s">
        <v>247</v>
      </c>
      <c r="E2691" s="73" t="s">
        <v>240</v>
      </c>
      <c r="F2691" s="73" t="s">
        <v>241</v>
      </c>
      <c r="G2691" s="73" t="s">
        <v>35</v>
      </c>
      <c r="H2691" t="s">
        <v>36</v>
      </c>
      <c r="I2691">
        <v>787</v>
      </c>
      <c r="J2691" s="43">
        <v>3795</v>
      </c>
      <c r="K2691" s="16">
        <v>0</v>
      </c>
      <c r="L2691" s="16">
        <f t="shared" si="400"/>
        <v>37.686196623634558</v>
      </c>
      <c r="M2691" s="16">
        <f t="shared" si="401"/>
        <v>0.95729729729729729</v>
      </c>
      <c r="N2691" s="44">
        <f t="shared" si="402"/>
        <v>0</v>
      </c>
      <c r="O2691" s="44">
        <f t="shared" si="403"/>
        <v>3795</v>
      </c>
      <c r="P2691" s="45">
        <f t="shared" si="397"/>
        <v>37.686196623634558</v>
      </c>
      <c r="Q2691" s="45">
        <f t="shared" si="404"/>
        <v>0.95729729729729729</v>
      </c>
      <c r="S2691" s="51">
        <f t="shared" si="398"/>
        <v>-0.54822952263150482</v>
      </c>
      <c r="T2691" s="16"/>
    </row>
    <row r="2692" spans="1:20" x14ac:dyDescent="0.25">
      <c r="A2692" s="72">
        <f t="shared" si="399"/>
        <v>42475</v>
      </c>
      <c r="B2692" s="73" t="s">
        <v>67</v>
      </c>
      <c r="C2692" s="73" t="s">
        <v>250</v>
      </c>
      <c r="D2692" s="73" t="s">
        <v>251</v>
      </c>
      <c r="E2692" s="73" t="s">
        <v>283</v>
      </c>
      <c r="F2692" s="73" t="s">
        <v>284</v>
      </c>
      <c r="G2692" s="73" t="s">
        <v>35</v>
      </c>
      <c r="H2692" t="s">
        <v>37</v>
      </c>
      <c r="I2692">
        <v>1836</v>
      </c>
      <c r="J2692" s="43">
        <v>5000</v>
      </c>
      <c r="K2692" s="16">
        <v>0</v>
      </c>
      <c r="L2692" s="16">
        <f t="shared" si="400"/>
        <v>49.652432969215489</v>
      </c>
      <c r="M2692" s="16">
        <f t="shared" si="401"/>
        <v>1.2612612612612613</v>
      </c>
      <c r="N2692" s="44">
        <f t="shared" si="402"/>
        <v>0</v>
      </c>
      <c r="O2692" s="44">
        <f t="shared" si="403"/>
        <v>5000</v>
      </c>
      <c r="P2692" s="45">
        <f t="shared" si="397"/>
        <v>49.652432969215489</v>
      </c>
      <c r="Q2692" s="45">
        <f t="shared" si="404"/>
        <v>1.2612612612612613</v>
      </c>
      <c r="S2692" s="51">
        <f t="shared" si="398"/>
        <v>0</v>
      </c>
      <c r="T2692" s="16"/>
    </row>
    <row r="2693" spans="1:20" x14ac:dyDescent="0.25">
      <c r="A2693" s="72">
        <f t="shared" si="399"/>
        <v>42475</v>
      </c>
      <c r="B2693" s="73" t="s">
        <v>67</v>
      </c>
      <c r="C2693" s="73" t="s">
        <v>256</v>
      </c>
      <c r="D2693" s="73" t="s">
        <v>247</v>
      </c>
      <c r="E2693" s="73" t="s">
        <v>285</v>
      </c>
      <c r="F2693" s="73" t="s">
        <v>264</v>
      </c>
      <c r="G2693" s="73" t="s">
        <v>35</v>
      </c>
      <c r="H2693" t="s">
        <v>37</v>
      </c>
      <c r="I2693">
        <v>1899</v>
      </c>
      <c r="J2693" s="43">
        <v>4640</v>
      </c>
      <c r="K2693" s="16">
        <v>0</v>
      </c>
      <c r="L2693" s="16">
        <f t="shared" si="400"/>
        <v>46.077457795431975</v>
      </c>
      <c r="M2693" s="16">
        <f t="shared" si="401"/>
        <v>1.1704504504504505</v>
      </c>
      <c r="N2693" s="44">
        <f t="shared" si="402"/>
        <v>0</v>
      </c>
      <c r="O2693" s="44">
        <f t="shared" si="403"/>
        <v>4640</v>
      </c>
      <c r="P2693" s="45">
        <f t="shared" si="397"/>
        <v>46.077457795431975</v>
      </c>
      <c r="Q2693" s="45">
        <f t="shared" si="404"/>
        <v>1.1704504504504505</v>
      </c>
      <c r="S2693" s="51">
        <f t="shared" si="398"/>
        <v>5.4545454545454453</v>
      </c>
      <c r="T2693" s="16"/>
    </row>
    <row r="2694" spans="1:20" x14ac:dyDescent="0.25">
      <c r="A2694" s="72">
        <f t="shared" si="399"/>
        <v>42475</v>
      </c>
      <c r="B2694" s="73" t="s">
        <v>18</v>
      </c>
      <c r="C2694" s="73" t="s">
        <v>238</v>
      </c>
      <c r="D2694" s="73" t="s">
        <v>239</v>
      </c>
      <c r="E2694" s="73" t="s">
        <v>283</v>
      </c>
      <c r="F2694" s="73" t="s">
        <v>284</v>
      </c>
      <c r="G2694" s="73" t="s">
        <v>35</v>
      </c>
      <c r="H2694" t="s">
        <v>37</v>
      </c>
      <c r="I2694">
        <v>1695</v>
      </c>
      <c r="J2694" s="43">
        <v>5490</v>
      </c>
      <c r="K2694" s="16">
        <v>0</v>
      </c>
      <c r="L2694" s="16">
        <f t="shared" si="400"/>
        <v>54.51837140019861</v>
      </c>
      <c r="M2694" s="16">
        <f t="shared" si="401"/>
        <v>1.4837837837837837</v>
      </c>
      <c r="N2694" s="44">
        <f t="shared" si="402"/>
        <v>0</v>
      </c>
      <c r="O2694" s="44">
        <f t="shared" si="403"/>
        <v>5490</v>
      </c>
      <c r="P2694" s="45">
        <f t="shared" si="397"/>
        <v>54.51837140019861</v>
      </c>
      <c r="Q2694" s="45">
        <f t="shared" si="404"/>
        <v>1.4837837837837837</v>
      </c>
      <c r="S2694" s="51">
        <f t="shared" si="398"/>
        <v>-0.54347826086956763</v>
      </c>
      <c r="T2694" s="16"/>
    </row>
    <row r="2695" spans="1:20" x14ac:dyDescent="0.25">
      <c r="A2695" s="72">
        <f t="shared" si="399"/>
        <v>42475</v>
      </c>
      <c r="B2695" s="73" t="s">
        <v>18</v>
      </c>
      <c r="C2695" s="73" t="s">
        <v>250</v>
      </c>
      <c r="D2695" s="73" t="s">
        <v>251</v>
      </c>
      <c r="E2695" s="73" t="s">
        <v>279</v>
      </c>
      <c r="F2695" s="73" t="s">
        <v>280</v>
      </c>
      <c r="G2695" s="73" t="s">
        <v>35</v>
      </c>
      <c r="H2695" t="s">
        <v>37</v>
      </c>
      <c r="I2695">
        <v>1851</v>
      </c>
      <c r="J2695" s="43">
        <v>5510</v>
      </c>
      <c r="K2695" s="16">
        <v>0</v>
      </c>
      <c r="L2695" s="16">
        <f t="shared" si="400"/>
        <v>54.716981132075468</v>
      </c>
      <c r="M2695" s="16">
        <f t="shared" si="401"/>
        <v>1.4891891891891893</v>
      </c>
      <c r="N2695" s="44">
        <f t="shared" si="402"/>
        <v>0</v>
      </c>
      <c r="O2695" s="44">
        <f t="shared" si="403"/>
        <v>5510</v>
      </c>
      <c r="P2695" s="45">
        <f t="shared" si="397"/>
        <v>54.716981132075468</v>
      </c>
      <c r="Q2695" s="45">
        <f t="shared" si="404"/>
        <v>1.4891891891891893</v>
      </c>
      <c r="S2695" s="51">
        <f t="shared" si="398"/>
        <v>-0.36166365280289048</v>
      </c>
      <c r="T2695" s="16"/>
    </row>
    <row r="2696" spans="1:20" x14ac:dyDescent="0.25">
      <c r="A2696" s="72">
        <f t="shared" si="399"/>
        <v>42475</v>
      </c>
      <c r="B2696" s="73" t="s">
        <v>18</v>
      </c>
      <c r="C2696" s="73" t="s">
        <v>257</v>
      </c>
      <c r="D2696" s="73" t="s">
        <v>237</v>
      </c>
      <c r="E2696" s="73" t="s">
        <v>283</v>
      </c>
      <c r="F2696" s="73" t="s">
        <v>284</v>
      </c>
      <c r="G2696" s="73" t="s">
        <v>35</v>
      </c>
      <c r="H2696" t="s">
        <v>37</v>
      </c>
      <c r="I2696">
        <v>1507</v>
      </c>
      <c r="J2696" s="43">
        <v>5380</v>
      </c>
      <c r="K2696" s="16">
        <v>0</v>
      </c>
      <c r="L2696" s="16">
        <f t="shared" si="400"/>
        <v>53.426017874875868</v>
      </c>
      <c r="M2696" s="16">
        <f t="shared" si="401"/>
        <v>1.4540540540540541</v>
      </c>
      <c r="N2696" s="44">
        <f t="shared" si="402"/>
        <v>0</v>
      </c>
      <c r="O2696" s="44">
        <f t="shared" si="403"/>
        <v>5380</v>
      </c>
      <c r="P2696" s="45">
        <f t="shared" si="397"/>
        <v>53.426017874875868</v>
      </c>
      <c r="Q2696" s="45">
        <f t="shared" si="404"/>
        <v>1.4540540540540541</v>
      </c>
      <c r="S2696" s="51">
        <f t="shared" si="398"/>
        <v>-0.92081031307550409</v>
      </c>
      <c r="T2696" s="16"/>
    </row>
    <row r="2697" spans="1:20" x14ac:dyDescent="0.25">
      <c r="A2697" s="72">
        <f t="shared" si="399"/>
        <v>42475</v>
      </c>
      <c r="B2697" s="73" t="s">
        <v>18</v>
      </c>
      <c r="C2697" s="73" t="s">
        <v>256</v>
      </c>
      <c r="D2697" s="73" t="s">
        <v>247</v>
      </c>
      <c r="E2697" s="73" t="s">
        <v>265</v>
      </c>
      <c r="F2697" s="73" t="s">
        <v>266</v>
      </c>
      <c r="G2697" s="73" t="s">
        <v>35</v>
      </c>
      <c r="H2697" t="s">
        <v>36</v>
      </c>
      <c r="I2697">
        <v>1160</v>
      </c>
      <c r="J2697" s="43">
        <v>4425</v>
      </c>
      <c r="K2697" s="16">
        <v>0</v>
      </c>
      <c r="L2697" s="16">
        <f t="shared" si="400"/>
        <v>43.942403177755708</v>
      </c>
      <c r="M2697" s="16">
        <f t="shared" si="401"/>
        <v>1.1959459459459461</v>
      </c>
      <c r="N2697" s="44">
        <f t="shared" si="402"/>
        <v>0</v>
      </c>
      <c r="O2697" s="44">
        <f t="shared" si="403"/>
        <v>4425</v>
      </c>
      <c r="P2697" s="45">
        <f t="shared" si="397"/>
        <v>43.942403177755708</v>
      </c>
      <c r="Q2697" s="45">
        <f t="shared" si="404"/>
        <v>1.1959459459459461</v>
      </c>
      <c r="S2697" s="51">
        <f t="shared" si="398"/>
        <v>-4.0255064416778836</v>
      </c>
      <c r="T2697" s="16"/>
    </row>
    <row r="2698" spans="1:20" x14ac:dyDescent="0.25">
      <c r="A2698" s="72">
        <f t="shared" si="399"/>
        <v>42475</v>
      </c>
      <c r="B2698" s="73" t="s">
        <v>18</v>
      </c>
      <c r="C2698" s="73" t="s">
        <v>244</v>
      </c>
      <c r="D2698" s="73" t="s">
        <v>245</v>
      </c>
      <c r="E2698" s="73" t="s">
        <v>277</v>
      </c>
      <c r="F2698" s="73" t="s">
        <v>278</v>
      </c>
      <c r="G2698" s="73" t="s">
        <v>35</v>
      </c>
      <c r="H2698" t="s">
        <v>38</v>
      </c>
      <c r="I2698">
        <v>615</v>
      </c>
      <c r="J2698" s="43">
        <v>4226</v>
      </c>
      <c r="K2698" s="16">
        <v>0</v>
      </c>
      <c r="L2698" s="16">
        <f t="shared" si="400"/>
        <v>41.966236345580931</v>
      </c>
      <c r="M2698" s="16">
        <f t="shared" si="401"/>
        <v>1.1421621621621623</v>
      </c>
      <c r="N2698" s="44">
        <f t="shared" si="402"/>
        <v>0</v>
      </c>
      <c r="O2698" s="44">
        <f t="shared" si="403"/>
        <v>4226</v>
      </c>
      <c r="P2698" s="45">
        <f t="shared" si="397"/>
        <v>41.966236345580931</v>
      </c>
      <c r="Q2698" s="45">
        <f t="shared" si="404"/>
        <v>1.1421621621621623</v>
      </c>
      <c r="S2698" s="51">
        <f t="shared" si="398"/>
        <v>9.7377304596208738</v>
      </c>
      <c r="T2698" s="16"/>
    </row>
    <row r="2699" spans="1:20" x14ac:dyDescent="0.25">
      <c r="A2699" s="74">
        <f t="shared" si="399"/>
        <v>42475</v>
      </c>
      <c r="B2699" s="75" t="s">
        <v>18</v>
      </c>
      <c r="C2699" s="75" t="s">
        <v>258</v>
      </c>
      <c r="D2699" s="75" t="s">
        <v>255</v>
      </c>
      <c r="E2699" s="75" t="s">
        <v>279</v>
      </c>
      <c r="F2699" s="75" t="s">
        <v>280</v>
      </c>
      <c r="G2699" s="75" t="s">
        <v>35</v>
      </c>
      <c r="H2699" s="76" t="s">
        <v>36</v>
      </c>
      <c r="I2699" s="76">
        <v>1637</v>
      </c>
      <c r="J2699" s="46">
        <v>5360</v>
      </c>
      <c r="K2699" s="78">
        <v>0</v>
      </c>
      <c r="L2699" s="78">
        <f t="shared" si="400"/>
        <v>53.227408142999003</v>
      </c>
      <c r="M2699" s="78">
        <f t="shared" si="401"/>
        <v>1.4486486486486487</v>
      </c>
      <c r="N2699" s="47">
        <f t="shared" si="402"/>
        <v>0</v>
      </c>
      <c r="O2699" s="47">
        <f t="shared" si="403"/>
        <v>5360</v>
      </c>
      <c r="P2699" s="48">
        <f t="shared" si="397"/>
        <v>53.227408142999003</v>
      </c>
      <c r="Q2699" s="48">
        <f t="shared" si="404"/>
        <v>1.4486486486486487</v>
      </c>
      <c r="R2699" s="76"/>
      <c r="S2699" s="53">
        <f t="shared" si="398"/>
        <v>-4.6589065657284383</v>
      </c>
      <c r="T2699" s="78"/>
    </row>
    <row r="2700" spans="1:20" x14ac:dyDescent="0.25">
      <c r="A2700" s="72">
        <f t="shared" si="399"/>
        <v>42505</v>
      </c>
      <c r="B2700" s="73" t="s">
        <v>0</v>
      </c>
      <c r="C2700" s="73" t="s">
        <v>359</v>
      </c>
      <c r="D2700" s="73" t="s">
        <v>235</v>
      </c>
      <c r="E2700" s="73" t="s">
        <v>260</v>
      </c>
      <c r="F2700" s="73" t="s">
        <v>261</v>
      </c>
      <c r="G2700" s="73" t="s">
        <v>34</v>
      </c>
      <c r="H2700" t="s">
        <v>36</v>
      </c>
      <c r="I2700">
        <v>506</v>
      </c>
      <c r="J2700" s="43">
        <v>3605</v>
      </c>
      <c r="K2700" s="16">
        <v>0</v>
      </c>
      <c r="L2700" s="16">
        <f t="shared" si="400"/>
        <v>35.799404170804365</v>
      </c>
      <c r="M2700" s="16">
        <f t="shared" si="401"/>
        <v>0.97432432432432436</v>
      </c>
      <c r="N2700" s="44">
        <f t="shared" si="402"/>
        <v>0</v>
      </c>
      <c r="O2700" s="44">
        <f t="shared" si="403"/>
        <v>3605</v>
      </c>
      <c r="P2700" s="45">
        <f t="shared" ref="P2700:P2737" si="405">O2700/100.7</f>
        <v>35.799404170804365</v>
      </c>
      <c r="Q2700" s="45">
        <f t="shared" si="404"/>
        <v>0.97432432432432436</v>
      </c>
      <c r="R2700" s="17"/>
      <c r="S2700" s="51">
        <f t="shared" ref="S2700:S2737" si="406">((O2700/O2244)-1)*100</f>
        <v>3.9516026713110941</v>
      </c>
      <c r="T2700" s="16"/>
    </row>
    <row r="2701" spans="1:20" x14ac:dyDescent="0.25">
      <c r="A2701" s="72">
        <f t="shared" si="399"/>
        <v>42505</v>
      </c>
      <c r="B2701" s="73" t="s">
        <v>0</v>
      </c>
      <c r="C2701" s="73" t="s">
        <v>236</v>
      </c>
      <c r="D2701" s="73" t="s">
        <v>237</v>
      </c>
      <c r="E2701" s="73" t="s">
        <v>262</v>
      </c>
      <c r="F2701" s="73" t="s">
        <v>251</v>
      </c>
      <c r="G2701" s="73" t="s">
        <v>34</v>
      </c>
      <c r="H2701" t="s">
        <v>37</v>
      </c>
      <c r="I2701">
        <v>298</v>
      </c>
      <c r="J2701" s="43">
        <v>3463</v>
      </c>
      <c r="K2701" s="16">
        <v>0</v>
      </c>
      <c r="L2701" s="16">
        <f t="shared" si="400"/>
        <v>34.389275074478647</v>
      </c>
      <c r="M2701" s="16">
        <f t="shared" si="401"/>
        <v>0.93594594594594593</v>
      </c>
      <c r="N2701" s="44">
        <f t="shared" si="402"/>
        <v>0</v>
      </c>
      <c r="O2701" s="44">
        <f t="shared" si="403"/>
        <v>3463</v>
      </c>
      <c r="P2701" s="45">
        <f t="shared" si="405"/>
        <v>34.389275074478647</v>
      </c>
      <c r="Q2701" s="45">
        <f t="shared" si="404"/>
        <v>0.93594594594594593</v>
      </c>
      <c r="R2701" s="17"/>
      <c r="S2701" s="51">
        <f t="shared" si="406"/>
        <v>-16.41322713009896</v>
      </c>
      <c r="T2701" s="16"/>
    </row>
    <row r="2702" spans="1:20" x14ac:dyDescent="0.25">
      <c r="A2702" s="72">
        <f t="shared" si="399"/>
        <v>42505</v>
      </c>
      <c r="B2702" s="73" t="s">
        <v>0</v>
      </c>
      <c r="C2702" s="73" t="s">
        <v>359</v>
      </c>
      <c r="D2702" s="73" t="s">
        <v>235</v>
      </c>
      <c r="E2702" s="73" t="s">
        <v>263</v>
      </c>
      <c r="F2702" s="73" t="s">
        <v>264</v>
      </c>
      <c r="G2702" s="73" t="s">
        <v>34</v>
      </c>
      <c r="H2702" t="s">
        <v>37</v>
      </c>
      <c r="I2702">
        <v>1530</v>
      </c>
      <c r="J2702" s="43">
        <v>6950</v>
      </c>
      <c r="K2702" s="16">
        <v>0</v>
      </c>
      <c r="L2702" s="16">
        <f t="shared" si="400"/>
        <v>69.016881827209531</v>
      </c>
      <c r="M2702" s="16">
        <f t="shared" si="401"/>
        <v>1.8783783783783783</v>
      </c>
      <c r="N2702" s="44">
        <f t="shared" si="402"/>
        <v>0</v>
      </c>
      <c r="O2702" s="44">
        <f t="shared" si="403"/>
        <v>6950</v>
      </c>
      <c r="P2702" s="45">
        <f t="shared" si="405"/>
        <v>69.016881827209531</v>
      </c>
      <c r="Q2702" s="45">
        <f t="shared" si="404"/>
        <v>1.8783783783783783</v>
      </c>
      <c r="S2702" s="51">
        <f t="shared" si="406"/>
        <v>0</v>
      </c>
      <c r="T2702" s="16"/>
    </row>
    <row r="2703" spans="1:20" x14ac:dyDescent="0.25">
      <c r="A2703" s="72">
        <f t="shared" si="399"/>
        <v>42505</v>
      </c>
      <c r="B2703" s="73" t="s">
        <v>0</v>
      </c>
      <c r="C2703" s="73" t="s">
        <v>359</v>
      </c>
      <c r="D2703" s="73" t="s">
        <v>235</v>
      </c>
      <c r="E2703" s="73" t="s">
        <v>265</v>
      </c>
      <c r="F2703" s="73" t="s">
        <v>266</v>
      </c>
      <c r="G2703" s="73" t="s">
        <v>34</v>
      </c>
      <c r="H2703" t="s">
        <v>36</v>
      </c>
      <c r="I2703">
        <v>890</v>
      </c>
      <c r="J2703" s="43">
        <v>4243</v>
      </c>
      <c r="K2703" s="16">
        <v>0</v>
      </c>
      <c r="L2703" s="16">
        <f t="shared" si="400"/>
        <v>42.135054617676268</v>
      </c>
      <c r="M2703" s="16">
        <f t="shared" si="401"/>
        <v>1.1467567567567567</v>
      </c>
      <c r="N2703" s="44">
        <f t="shared" si="402"/>
        <v>0</v>
      </c>
      <c r="O2703" s="44">
        <f t="shared" si="403"/>
        <v>4243</v>
      </c>
      <c r="P2703" s="45">
        <f t="shared" si="405"/>
        <v>42.135054617676268</v>
      </c>
      <c r="Q2703" s="45">
        <f t="shared" si="404"/>
        <v>1.1467567567567567</v>
      </c>
      <c r="S2703" s="51">
        <f t="shared" si="406"/>
        <v>1.7896555033106276</v>
      </c>
      <c r="T2703" s="16"/>
    </row>
    <row r="2704" spans="1:20" x14ac:dyDescent="0.25">
      <c r="A2704" s="72">
        <f t="shared" si="399"/>
        <v>42505</v>
      </c>
      <c r="B2704" s="73" t="s">
        <v>0</v>
      </c>
      <c r="C2704" s="73" t="s">
        <v>238</v>
      </c>
      <c r="D2704" s="73" t="s">
        <v>239</v>
      </c>
      <c r="E2704" s="73" t="s">
        <v>267</v>
      </c>
      <c r="F2704" s="73" t="s">
        <v>241</v>
      </c>
      <c r="G2704" s="73" t="s">
        <v>34</v>
      </c>
      <c r="H2704" t="s">
        <v>37</v>
      </c>
      <c r="I2704">
        <v>1256</v>
      </c>
      <c r="J2704" s="43">
        <v>6486</v>
      </c>
      <c r="K2704" s="16">
        <v>0</v>
      </c>
      <c r="L2704" s="16">
        <f t="shared" si="400"/>
        <v>64.409136047666337</v>
      </c>
      <c r="M2704" s="16">
        <f t="shared" si="401"/>
        <v>1.7529729729729731</v>
      </c>
      <c r="N2704" s="44">
        <f t="shared" si="402"/>
        <v>0</v>
      </c>
      <c r="O2704" s="44">
        <f t="shared" si="403"/>
        <v>6486</v>
      </c>
      <c r="P2704" s="45">
        <f t="shared" si="405"/>
        <v>64.409136047666337</v>
      </c>
      <c r="Q2704" s="45">
        <f t="shared" si="404"/>
        <v>1.7529729729729731</v>
      </c>
      <c r="S2704" s="51">
        <f t="shared" si="406"/>
        <v>0</v>
      </c>
      <c r="T2704" s="16"/>
    </row>
    <row r="2705" spans="1:20" x14ac:dyDescent="0.25">
      <c r="A2705" s="72">
        <f t="shared" si="399"/>
        <v>42505</v>
      </c>
      <c r="B2705" s="73" t="s">
        <v>0</v>
      </c>
      <c r="C2705" s="73" t="s">
        <v>358</v>
      </c>
      <c r="D2705" s="73" t="s">
        <v>235</v>
      </c>
      <c r="E2705" s="73" t="s">
        <v>267</v>
      </c>
      <c r="F2705" s="73" t="s">
        <v>241</v>
      </c>
      <c r="G2705" s="73" t="s">
        <v>34</v>
      </c>
      <c r="H2705" t="s">
        <v>36</v>
      </c>
      <c r="I2705">
        <v>975</v>
      </c>
      <c r="J2705" s="43">
        <v>4511</v>
      </c>
      <c r="K2705" s="16">
        <v>0</v>
      </c>
      <c r="L2705" s="16">
        <f t="shared" si="400"/>
        <v>44.796425024826213</v>
      </c>
      <c r="M2705" s="16">
        <f t="shared" si="401"/>
        <v>1.2191891891891893</v>
      </c>
      <c r="N2705" s="44">
        <f t="shared" si="402"/>
        <v>0</v>
      </c>
      <c r="O2705" s="44">
        <f t="shared" si="403"/>
        <v>4511</v>
      </c>
      <c r="P2705" s="45">
        <f t="shared" si="405"/>
        <v>44.796425024826213</v>
      </c>
      <c r="Q2705" s="45">
        <f t="shared" si="404"/>
        <v>1.2191891891891893</v>
      </c>
      <c r="S2705" s="51">
        <f t="shared" si="406"/>
        <v>1.3935715891211453</v>
      </c>
      <c r="T2705" s="16"/>
    </row>
    <row r="2706" spans="1:20" x14ac:dyDescent="0.25">
      <c r="A2706" s="72">
        <f t="shared" si="399"/>
        <v>42505</v>
      </c>
      <c r="B2706" s="73" t="s">
        <v>0</v>
      </c>
      <c r="C2706" s="73" t="s">
        <v>240</v>
      </c>
      <c r="D2706" s="73" t="s">
        <v>241</v>
      </c>
      <c r="E2706" s="73" t="s">
        <v>263</v>
      </c>
      <c r="F2706" s="73" t="s">
        <v>264</v>
      </c>
      <c r="G2706" s="73" t="s">
        <v>34</v>
      </c>
      <c r="H2706" t="s">
        <v>36</v>
      </c>
      <c r="I2706">
        <v>1357</v>
      </c>
      <c r="J2706" s="43">
        <v>4710</v>
      </c>
      <c r="K2706" s="16">
        <v>0</v>
      </c>
      <c r="L2706" s="16">
        <f t="shared" si="400"/>
        <v>46.77259185700099</v>
      </c>
      <c r="M2706" s="16">
        <f t="shared" si="401"/>
        <v>1.2729729729729731</v>
      </c>
      <c r="N2706" s="44">
        <f t="shared" si="402"/>
        <v>0</v>
      </c>
      <c r="O2706" s="44">
        <f t="shared" si="403"/>
        <v>4710</v>
      </c>
      <c r="P2706" s="45">
        <f t="shared" si="405"/>
        <v>46.77259185700099</v>
      </c>
      <c r="Q2706" s="45">
        <f t="shared" si="404"/>
        <v>1.2729729729729731</v>
      </c>
      <c r="S2706" s="51">
        <f t="shared" si="406"/>
        <v>1.8687143245443849E-2</v>
      </c>
      <c r="T2706" s="16"/>
    </row>
    <row r="2707" spans="1:20" x14ac:dyDescent="0.25">
      <c r="A2707" s="72">
        <f t="shared" si="399"/>
        <v>42505</v>
      </c>
      <c r="B2707" s="73" t="s">
        <v>67</v>
      </c>
      <c r="C2707" s="73" t="s">
        <v>242</v>
      </c>
      <c r="D2707" s="73" t="s">
        <v>243</v>
      </c>
      <c r="E2707" s="73" t="s">
        <v>265</v>
      </c>
      <c r="F2707" s="73" t="s">
        <v>266</v>
      </c>
      <c r="G2707" s="73" t="s">
        <v>34</v>
      </c>
      <c r="H2707" t="s">
        <v>36</v>
      </c>
      <c r="I2707">
        <v>1006</v>
      </c>
      <c r="J2707" s="43">
        <v>3681</v>
      </c>
      <c r="K2707" s="16">
        <v>0</v>
      </c>
      <c r="L2707" s="16">
        <f t="shared" si="400"/>
        <v>36.554121151936442</v>
      </c>
      <c r="M2707" s="16">
        <f t="shared" si="401"/>
        <v>0.92854054054054058</v>
      </c>
      <c r="N2707" s="44">
        <f t="shared" si="402"/>
        <v>0</v>
      </c>
      <c r="O2707" s="44">
        <f t="shared" si="403"/>
        <v>3681</v>
      </c>
      <c r="P2707" s="45">
        <f t="shared" si="405"/>
        <v>36.554121151936442</v>
      </c>
      <c r="Q2707" s="45">
        <f t="shared" si="404"/>
        <v>0.92854054054054058</v>
      </c>
      <c r="S2707" s="51">
        <f t="shared" si="406"/>
        <v>5.5042190222874376</v>
      </c>
      <c r="T2707" s="16"/>
    </row>
    <row r="2708" spans="1:20" x14ac:dyDescent="0.25">
      <c r="A2708" s="72">
        <f t="shared" si="399"/>
        <v>42505</v>
      </c>
      <c r="B2708" s="73" t="s">
        <v>67</v>
      </c>
      <c r="C2708" s="73" t="s">
        <v>244</v>
      </c>
      <c r="D2708" s="73" t="s">
        <v>245</v>
      </c>
      <c r="E2708" s="73" t="s">
        <v>268</v>
      </c>
      <c r="F2708" s="73" t="s">
        <v>269</v>
      </c>
      <c r="G2708" s="73" t="s">
        <v>34</v>
      </c>
      <c r="H2708" t="s">
        <v>38</v>
      </c>
      <c r="I2708">
        <v>866</v>
      </c>
      <c r="J2708" s="43">
        <v>6061</v>
      </c>
      <c r="K2708" s="16">
        <v>0</v>
      </c>
      <c r="L2708" s="16">
        <f t="shared" si="400"/>
        <v>60.188679245283019</v>
      </c>
      <c r="M2708" s="16">
        <f t="shared" si="401"/>
        <v>1.5289009009009009</v>
      </c>
      <c r="N2708" s="44">
        <f t="shared" si="402"/>
        <v>0</v>
      </c>
      <c r="O2708" s="44">
        <f t="shared" si="403"/>
        <v>6061</v>
      </c>
      <c r="P2708" s="45">
        <f t="shared" si="405"/>
        <v>60.188679245283019</v>
      </c>
      <c r="Q2708" s="45">
        <f t="shared" si="404"/>
        <v>1.5289009009009009</v>
      </c>
      <c r="S2708" s="51">
        <f t="shared" si="406"/>
        <v>9.108910891089117</v>
      </c>
      <c r="T2708" s="16"/>
    </row>
    <row r="2709" spans="1:20" x14ac:dyDescent="0.25">
      <c r="A2709" s="72">
        <f t="shared" si="399"/>
        <v>42505</v>
      </c>
      <c r="B2709" s="73" t="s">
        <v>67</v>
      </c>
      <c r="C2709" s="73" t="s">
        <v>246</v>
      </c>
      <c r="D2709" s="73" t="s">
        <v>247</v>
      </c>
      <c r="E2709" s="73" t="s">
        <v>270</v>
      </c>
      <c r="F2709" s="73" t="s">
        <v>247</v>
      </c>
      <c r="G2709" s="73" t="s">
        <v>34</v>
      </c>
      <c r="H2709" t="s">
        <v>36</v>
      </c>
      <c r="I2709">
        <v>213</v>
      </c>
      <c r="J2709" s="43">
        <v>2168</v>
      </c>
      <c r="K2709" s="16">
        <v>0</v>
      </c>
      <c r="L2709" s="16">
        <f t="shared" si="400"/>
        <v>21.529294935451837</v>
      </c>
      <c r="M2709" s="16">
        <f t="shared" si="401"/>
        <v>0.54688288288288289</v>
      </c>
      <c r="N2709" s="44">
        <f t="shared" si="402"/>
        <v>0</v>
      </c>
      <c r="O2709" s="44">
        <f t="shared" si="403"/>
        <v>2168</v>
      </c>
      <c r="P2709" s="45">
        <f t="shared" si="405"/>
        <v>21.529294935451837</v>
      </c>
      <c r="Q2709" s="45">
        <f t="shared" si="404"/>
        <v>0.54688288288288289</v>
      </c>
      <c r="S2709" s="51">
        <f t="shared" si="406"/>
        <v>-1.5476276974496828</v>
      </c>
      <c r="T2709" s="16"/>
    </row>
    <row r="2710" spans="1:20" x14ac:dyDescent="0.25">
      <c r="A2710" s="72">
        <f t="shared" si="399"/>
        <v>42505</v>
      </c>
      <c r="B2710" s="73" t="s">
        <v>67</v>
      </c>
      <c r="C2710" s="73" t="s">
        <v>248</v>
      </c>
      <c r="D2710" s="73" t="s">
        <v>249</v>
      </c>
      <c r="E2710" s="73" t="s">
        <v>271</v>
      </c>
      <c r="F2710" s="73" t="s">
        <v>272</v>
      </c>
      <c r="G2710" s="73" t="s">
        <v>34</v>
      </c>
      <c r="H2710" t="s">
        <v>38</v>
      </c>
      <c r="I2710">
        <v>650</v>
      </c>
      <c r="J2710" s="43">
        <v>5004</v>
      </c>
      <c r="K2710" s="16">
        <v>0</v>
      </c>
      <c r="L2710" s="16">
        <f t="shared" si="400"/>
        <v>49.692154915590862</v>
      </c>
      <c r="M2710" s="16">
        <f t="shared" si="401"/>
        <v>1.2622702702702704</v>
      </c>
      <c r="N2710" s="44">
        <f t="shared" si="402"/>
        <v>0</v>
      </c>
      <c r="O2710" s="44">
        <f t="shared" si="403"/>
        <v>5004</v>
      </c>
      <c r="P2710" s="45">
        <f t="shared" si="405"/>
        <v>49.692154915590862</v>
      </c>
      <c r="Q2710" s="45">
        <f t="shared" si="404"/>
        <v>1.2622702702702704</v>
      </c>
      <c r="S2710" s="51">
        <f t="shared" si="406"/>
        <v>5.1039697542533125</v>
      </c>
      <c r="T2710" s="16"/>
    </row>
    <row r="2711" spans="1:20" x14ac:dyDescent="0.25">
      <c r="A2711" s="72">
        <f t="shared" si="399"/>
        <v>42505</v>
      </c>
      <c r="B2711" s="73" t="s">
        <v>67</v>
      </c>
      <c r="C2711" s="73" t="s">
        <v>248</v>
      </c>
      <c r="D2711" s="73" t="s">
        <v>249</v>
      </c>
      <c r="E2711" s="73" t="s">
        <v>273</v>
      </c>
      <c r="F2711" s="73" t="s">
        <v>274</v>
      </c>
      <c r="G2711" s="73" t="s">
        <v>34</v>
      </c>
      <c r="H2711" t="s">
        <v>38</v>
      </c>
      <c r="I2711">
        <v>417</v>
      </c>
      <c r="J2711" s="43">
        <v>4311</v>
      </c>
      <c r="K2711" s="16">
        <v>0</v>
      </c>
      <c r="L2711" s="16">
        <f t="shared" si="400"/>
        <v>42.810327706057599</v>
      </c>
      <c r="M2711" s="16">
        <f t="shared" si="401"/>
        <v>1.0874594594594595</v>
      </c>
      <c r="N2711" s="44">
        <f t="shared" si="402"/>
        <v>0</v>
      </c>
      <c r="O2711" s="44">
        <f t="shared" si="403"/>
        <v>4311</v>
      </c>
      <c r="P2711" s="45">
        <f t="shared" si="405"/>
        <v>42.810327706057599</v>
      </c>
      <c r="Q2711" s="45">
        <f t="shared" si="404"/>
        <v>1.0874594594594595</v>
      </c>
      <c r="S2711" s="51">
        <f t="shared" si="406"/>
        <v>5.0438596491228171</v>
      </c>
      <c r="T2711" s="16"/>
    </row>
    <row r="2712" spans="1:20" x14ac:dyDescent="0.25">
      <c r="A2712" s="72">
        <f t="shared" si="399"/>
        <v>42505</v>
      </c>
      <c r="B2712" s="73" t="s">
        <v>67</v>
      </c>
      <c r="C2712" s="73" t="s">
        <v>246</v>
      </c>
      <c r="D2712" s="73" t="s">
        <v>247</v>
      </c>
      <c r="E2712" s="73" t="s">
        <v>275</v>
      </c>
      <c r="F2712" s="73" t="s">
        <v>276</v>
      </c>
      <c r="G2712" s="73" t="s">
        <v>34</v>
      </c>
      <c r="H2712" t="s">
        <v>36</v>
      </c>
      <c r="I2712">
        <v>626</v>
      </c>
      <c r="J2712" s="43">
        <v>3444</v>
      </c>
      <c r="K2712" s="16">
        <v>0</v>
      </c>
      <c r="L2712" s="16">
        <f t="shared" si="400"/>
        <v>34.200595829195628</v>
      </c>
      <c r="M2712" s="16">
        <f t="shared" si="401"/>
        <v>0.86875675675675679</v>
      </c>
      <c r="N2712" s="44">
        <f t="shared" si="402"/>
        <v>0</v>
      </c>
      <c r="O2712" s="44">
        <f t="shared" si="403"/>
        <v>3444</v>
      </c>
      <c r="P2712" s="45">
        <f t="shared" si="405"/>
        <v>34.200595829195628</v>
      </c>
      <c r="Q2712" s="45">
        <f t="shared" si="404"/>
        <v>0.86875675675675679</v>
      </c>
      <c r="S2712" s="51">
        <f t="shared" si="406"/>
        <v>1.0515938218863097</v>
      </c>
      <c r="T2712" s="16"/>
    </row>
    <row r="2713" spans="1:20" x14ac:dyDescent="0.25">
      <c r="A2713" s="72">
        <f t="shared" si="399"/>
        <v>42505</v>
      </c>
      <c r="B2713" s="73" t="s">
        <v>67</v>
      </c>
      <c r="C2713" s="73" t="s">
        <v>246</v>
      </c>
      <c r="D2713" s="73" t="s">
        <v>247</v>
      </c>
      <c r="E2713" s="73" t="s">
        <v>263</v>
      </c>
      <c r="F2713" s="73" t="s">
        <v>264</v>
      </c>
      <c r="G2713" s="73" t="s">
        <v>34</v>
      </c>
      <c r="H2713" t="s">
        <v>36</v>
      </c>
      <c r="I2713">
        <v>1823</v>
      </c>
      <c r="J2713" s="43">
        <v>5052</v>
      </c>
      <c r="K2713" s="16">
        <v>0</v>
      </c>
      <c r="L2713" s="16">
        <f t="shared" si="400"/>
        <v>50.168818272095329</v>
      </c>
      <c r="M2713" s="16">
        <f t="shared" si="401"/>
        <v>1.2743783783783784</v>
      </c>
      <c r="N2713" s="44">
        <f t="shared" si="402"/>
        <v>0</v>
      </c>
      <c r="O2713" s="44">
        <f t="shared" si="403"/>
        <v>5052</v>
      </c>
      <c r="P2713" s="45">
        <f t="shared" si="405"/>
        <v>50.168818272095329</v>
      </c>
      <c r="Q2713" s="45">
        <f t="shared" si="404"/>
        <v>1.2743783783783784</v>
      </c>
      <c r="S2713" s="51">
        <f t="shared" si="406"/>
        <v>-1.7823814856289699</v>
      </c>
      <c r="T2713" s="16"/>
    </row>
    <row r="2714" spans="1:20" x14ac:dyDescent="0.25">
      <c r="A2714" s="72">
        <f t="shared" si="399"/>
        <v>42505</v>
      </c>
      <c r="B2714" s="73" t="s">
        <v>18</v>
      </c>
      <c r="C2714" s="73" t="s">
        <v>250</v>
      </c>
      <c r="D2714" s="73" t="s">
        <v>251</v>
      </c>
      <c r="E2714" s="73" t="s">
        <v>265</v>
      </c>
      <c r="F2714" s="73" t="s">
        <v>266</v>
      </c>
      <c r="G2714" s="73" t="s">
        <v>34</v>
      </c>
      <c r="H2714" t="s">
        <v>39</v>
      </c>
      <c r="I2714">
        <v>1295</v>
      </c>
      <c r="J2714" s="43">
        <v>3699</v>
      </c>
      <c r="K2714" s="16">
        <v>0</v>
      </c>
      <c r="L2714" s="16">
        <f t="shared" si="400"/>
        <v>36.732869910625617</v>
      </c>
      <c r="M2714" s="16">
        <f t="shared" si="401"/>
        <v>0.99972972972972973</v>
      </c>
      <c r="N2714" s="44">
        <f t="shared" si="402"/>
        <v>0</v>
      </c>
      <c r="O2714" s="44">
        <f t="shared" si="403"/>
        <v>3699</v>
      </c>
      <c r="P2714" s="45">
        <f t="shared" si="405"/>
        <v>36.732869910625617</v>
      </c>
      <c r="Q2714" s="45">
        <f t="shared" si="404"/>
        <v>0.99972972972972973</v>
      </c>
      <c r="S2714" s="51">
        <f t="shared" si="406"/>
        <v>-3.8702677417049469</v>
      </c>
      <c r="T2714" s="16"/>
    </row>
    <row r="2715" spans="1:20" x14ac:dyDescent="0.25">
      <c r="A2715" s="72">
        <f t="shared" si="399"/>
        <v>42505</v>
      </c>
      <c r="B2715" s="73" t="s">
        <v>18</v>
      </c>
      <c r="C2715" s="73" t="s">
        <v>244</v>
      </c>
      <c r="D2715" s="73" t="s">
        <v>245</v>
      </c>
      <c r="E2715" s="73" t="s">
        <v>277</v>
      </c>
      <c r="F2715" s="73" t="s">
        <v>278</v>
      </c>
      <c r="G2715" s="73" t="s">
        <v>34</v>
      </c>
      <c r="H2715" t="s">
        <v>38</v>
      </c>
      <c r="I2715">
        <v>615</v>
      </c>
      <c r="J2715" s="43">
        <v>5051</v>
      </c>
      <c r="K2715" s="16">
        <v>0</v>
      </c>
      <c r="L2715" s="16">
        <f t="shared" si="400"/>
        <v>50.158887785501491</v>
      </c>
      <c r="M2715" s="16">
        <f t="shared" si="401"/>
        <v>1.3651351351351351</v>
      </c>
      <c r="N2715" s="44">
        <f t="shared" si="402"/>
        <v>0</v>
      </c>
      <c r="O2715" s="44">
        <f t="shared" si="403"/>
        <v>5051</v>
      </c>
      <c r="P2715" s="45">
        <f t="shared" si="405"/>
        <v>50.158887785501491</v>
      </c>
      <c r="Q2715" s="45">
        <f t="shared" si="404"/>
        <v>1.3651351351351351</v>
      </c>
      <c r="S2715" s="51">
        <f t="shared" si="406"/>
        <v>8.0196749358425912</v>
      </c>
      <c r="T2715" s="16"/>
    </row>
    <row r="2716" spans="1:20" x14ac:dyDescent="0.25">
      <c r="A2716" s="72">
        <f t="shared" si="399"/>
        <v>42505</v>
      </c>
      <c r="B2716" s="73" t="s">
        <v>18</v>
      </c>
      <c r="C2716" s="73" t="s">
        <v>248</v>
      </c>
      <c r="D2716" s="73" t="s">
        <v>249</v>
      </c>
      <c r="E2716" s="73" t="s">
        <v>268</v>
      </c>
      <c r="F2716" s="73" t="s">
        <v>269</v>
      </c>
      <c r="G2716" s="73" t="s">
        <v>34</v>
      </c>
      <c r="H2716" t="s">
        <v>38</v>
      </c>
      <c r="I2716">
        <v>872</v>
      </c>
      <c r="J2716" s="43">
        <v>6178</v>
      </c>
      <c r="K2716" s="16">
        <v>0</v>
      </c>
      <c r="L2716" s="16">
        <f t="shared" si="400"/>
        <v>61.350546176762663</v>
      </c>
      <c r="M2716" s="16">
        <f t="shared" si="401"/>
        <v>1.6697297297297298</v>
      </c>
      <c r="N2716" s="44">
        <f t="shared" si="402"/>
        <v>0</v>
      </c>
      <c r="O2716" s="44">
        <f t="shared" si="403"/>
        <v>6178</v>
      </c>
      <c r="P2716" s="45">
        <f t="shared" si="405"/>
        <v>61.350546176762663</v>
      </c>
      <c r="Q2716" s="45">
        <f t="shared" si="404"/>
        <v>1.6697297297297298</v>
      </c>
      <c r="S2716" s="51">
        <f t="shared" si="406"/>
        <v>9.8311111111111025</v>
      </c>
      <c r="T2716" s="16"/>
    </row>
    <row r="2717" spans="1:20" x14ac:dyDescent="0.25">
      <c r="A2717" s="72">
        <f t="shared" si="399"/>
        <v>42505</v>
      </c>
      <c r="B2717" s="73" t="s">
        <v>18</v>
      </c>
      <c r="C2717" s="73" t="s">
        <v>248</v>
      </c>
      <c r="D2717" s="73" t="s">
        <v>249</v>
      </c>
      <c r="E2717" s="73" t="s">
        <v>277</v>
      </c>
      <c r="F2717" s="73" t="s">
        <v>278</v>
      </c>
      <c r="G2717" s="73" t="s">
        <v>34</v>
      </c>
      <c r="H2717" t="s">
        <v>38</v>
      </c>
      <c r="I2717">
        <v>417</v>
      </c>
      <c r="J2717" s="43">
        <v>4529</v>
      </c>
      <c r="K2717" s="16">
        <v>0</v>
      </c>
      <c r="L2717" s="16">
        <f t="shared" si="400"/>
        <v>44.975173783515388</v>
      </c>
      <c r="M2717" s="16">
        <f t="shared" si="401"/>
        <v>1.2240540540540541</v>
      </c>
      <c r="N2717" s="44">
        <f t="shared" si="402"/>
        <v>0</v>
      </c>
      <c r="O2717" s="44">
        <f t="shared" si="403"/>
        <v>4529</v>
      </c>
      <c r="P2717" s="45">
        <f t="shared" si="405"/>
        <v>44.975173783515388</v>
      </c>
      <c r="Q2717" s="45">
        <f t="shared" si="404"/>
        <v>1.2240540540540541</v>
      </c>
      <c r="S2717" s="51">
        <f t="shared" si="406"/>
        <v>3.685897435897445</v>
      </c>
      <c r="T2717" s="16"/>
    </row>
    <row r="2718" spans="1:20" x14ac:dyDescent="0.25">
      <c r="A2718" s="72">
        <f t="shared" si="399"/>
        <v>42505</v>
      </c>
      <c r="B2718" s="73" t="s">
        <v>18</v>
      </c>
      <c r="C2718" s="73" t="s">
        <v>242</v>
      </c>
      <c r="D2718" s="73" t="s">
        <v>243</v>
      </c>
      <c r="E2718" s="73" t="s">
        <v>265</v>
      </c>
      <c r="F2718" s="73" t="s">
        <v>266</v>
      </c>
      <c r="G2718" s="73" t="s">
        <v>34</v>
      </c>
      <c r="H2718" t="s">
        <v>36</v>
      </c>
      <c r="I2718">
        <v>1006</v>
      </c>
      <c r="J2718" s="43">
        <v>4395</v>
      </c>
      <c r="K2718" s="16">
        <v>0</v>
      </c>
      <c r="L2718" s="16">
        <f t="shared" si="400"/>
        <v>43.644488579940415</v>
      </c>
      <c r="M2718" s="16">
        <f t="shared" si="401"/>
        <v>1.1878378378378378</v>
      </c>
      <c r="N2718" s="44">
        <f t="shared" si="402"/>
        <v>0</v>
      </c>
      <c r="O2718" s="44">
        <f t="shared" si="403"/>
        <v>4395</v>
      </c>
      <c r="P2718" s="45">
        <f t="shared" si="405"/>
        <v>43.644488579940415</v>
      </c>
      <c r="Q2718" s="45">
        <f t="shared" si="404"/>
        <v>1.1878378378378378</v>
      </c>
      <c r="S2718" s="51">
        <f t="shared" si="406"/>
        <v>6.2888153694352633</v>
      </c>
      <c r="T2718" s="16"/>
    </row>
    <row r="2719" spans="1:20" x14ac:dyDescent="0.25">
      <c r="A2719" s="72">
        <f t="shared" si="399"/>
        <v>42505</v>
      </c>
      <c r="B2719" s="73" t="s">
        <v>0</v>
      </c>
      <c r="C2719" s="73" t="s">
        <v>252</v>
      </c>
      <c r="D2719" s="73" t="s">
        <v>117</v>
      </c>
      <c r="E2719" s="73" t="s">
        <v>279</v>
      </c>
      <c r="F2719" s="73" t="s">
        <v>280</v>
      </c>
      <c r="G2719" s="73" t="s">
        <v>35</v>
      </c>
      <c r="H2719" t="s">
        <v>37</v>
      </c>
      <c r="I2719">
        <v>880</v>
      </c>
      <c r="J2719" s="43">
        <v>3853</v>
      </c>
      <c r="K2719" s="16">
        <v>0</v>
      </c>
      <c r="L2719" s="16">
        <f t="shared" si="400"/>
        <v>38.262164846077454</v>
      </c>
      <c r="M2719" s="16">
        <f t="shared" si="401"/>
        <v>1.0413513513513513</v>
      </c>
      <c r="N2719" s="44">
        <f t="shared" si="402"/>
        <v>0</v>
      </c>
      <c r="O2719" s="44">
        <f t="shared" si="403"/>
        <v>3853</v>
      </c>
      <c r="P2719" s="45">
        <f t="shared" si="405"/>
        <v>38.262164846077454</v>
      </c>
      <c r="Q2719" s="45">
        <f t="shared" si="404"/>
        <v>1.0413513513513513</v>
      </c>
      <c r="S2719" s="51">
        <f t="shared" si="406"/>
        <v>-2.5297242600556546</v>
      </c>
      <c r="T2719" s="16"/>
    </row>
    <row r="2720" spans="1:20" x14ac:dyDescent="0.25">
      <c r="A2720" s="72">
        <f t="shared" si="399"/>
        <v>42505</v>
      </c>
      <c r="B2720" s="73" t="s">
        <v>0</v>
      </c>
      <c r="C2720" s="73" t="s">
        <v>359</v>
      </c>
      <c r="D2720" s="73" t="s">
        <v>235</v>
      </c>
      <c r="E2720" s="73" t="s">
        <v>267</v>
      </c>
      <c r="F2720" s="73" t="s">
        <v>241</v>
      </c>
      <c r="G2720" s="73" t="s">
        <v>35</v>
      </c>
      <c r="H2720" t="s">
        <v>37</v>
      </c>
      <c r="I2720">
        <v>685</v>
      </c>
      <c r="J2720" s="43">
        <v>3871</v>
      </c>
      <c r="K2720" s="16">
        <v>0</v>
      </c>
      <c r="L2720" s="16">
        <f t="shared" si="400"/>
        <v>38.440913604766635</v>
      </c>
      <c r="M2720" s="16">
        <f t="shared" si="401"/>
        <v>1.0462162162162163</v>
      </c>
      <c r="N2720" s="44">
        <f t="shared" si="402"/>
        <v>0</v>
      </c>
      <c r="O2720" s="44">
        <f t="shared" si="403"/>
        <v>3871</v>
      </c>
      <c r="P2720" s="45">
        <f t="shared" si="405"/>
        <v>38.440913604766635</v>
      </c>
      <c r="Q2720" s="45">
        <f t="shared" si="404"/>
        <v>1.0462162162162163</v>
      </c>
      <c r="S2720" s="51">
        <f t="shared" si="406"/>
        <v>-1.2248022454707796</v>
      </c>
      <c r="T2720" s="16"/>
    </row>
    <row r="2721" spans="1:20" x14ac:dyDescent="0.25">
      <c r="A2721" s="72">
        <f t="shared" si="399"/>
        <v>42505</v>
      </c>
      <c r="B2721" s="73" t="s">
        <v>0</v>
      </c>
      <c r="C2721" s="73" t="s">
        <v>253</v>
      </c>
      <c r="D2721" s="73" t="s">
        <v>243</v>
      </c>
      <c r="E2721" s="73" t="s">
        <v>281</v>
      </c>
      <c r="F2721" s="73" t="s">
        <v>282</v>
      </c>
      <c r="G2721" s="73" t="s">
        <v>35</v>
      </c>
      <c r="H2721" t="s">
        <v>38</v>
      </c>
      <c r="I2721">
        <v>812</v>
      </c>
      <c r="J2721" s="43">
        <v>5492</v>
      </c>
      <c r="K2721" s="16">
        <v>0</v>
      </c>
      <c r="L2721" s="16">
        <f t="shared" si="400"/>
        <v>54.538232373386293</v>
      </c>
      <c r="M2721" s="16">
        <f t="shared" si="401"/>
        <v>1.4843243243243243</v>
      </c>
      <c r="N2721" s="44">
        <f t="shared" si="402"/>
        <v>0</v>
      </c>
      <c r="O2721" s="44">
        <f t="shared" si="403"/>
        <v>5492</v>
      </c>
      <c r="P2721" s="45">
        <f t="shared" si="405"/>
        <v>54.538232373386293</v>
      </c>
      <c r="Q2721" s="45">
        <f t="shared" si="404"/>
        <v>1.4843243243243243</v>
      </c>
      <c r="S2721" s="51">
        <f t="shared" si="406"/>
        <v>16.282024137200924</v>
      </c>
      <c r="T2721" s="16"/>
    </row>
    <row r="2722" spans="1:20" x14ac:dyDescent="0.25">
      <c r="A2722" s="72">
        <f t="shared" si="399"/>
        <v>42505</v>
      </c>
      <c r="B2722" s="73" t="s">
        <v>0</v>
      </c>
      <c r="C2722" s="73" t="s">
        <v>236</v>
      </c>
      <c r="D2722" s="73" t="s">
        <v>237</v>
      </c>
      <c r="E2722" s="73" t="s">
        <v>279</v>
      </c>
      <c r="F2722" s="73" t="s">
        <v>280</v>
      </c>
      <c r="G2722" s="73" t="s">
        <v>35</v>
      </c>
      <c r="H2722" t="s">
        <v>37</v>
      </c>
      <c r="I2722">
        <v>1520</v>
      </c>
      <c r="J2722" s="43">
        <v>5511</v>
      </c>
      <c r="K2722" s="16">
        <v>0</v>
      </c>
      <c r="L2722" s="16">
        <f t="shared" si="400"/>
        <v>54.726911618669313</v>
      </c>
      <c r="M2722" s="16">
        <f t="shared" si="401"/>
        <v>1.4894594594594595</v>
      </c>
      <c r="N2722" s="44">
        <f t="shared" si="402"/>
        <v>0</v>
      </c>
      <c r="O2722" s="44">
        <f t="shared" si="403"/>
        <v>5511</v>
      </c>
      <c r="P2722" s="45">
        <f t="shared" si="405"/>
        <v>54.726911618669313</v>
      </c>
      <c r="Q2722" s="45">
        <f t="shared" si="404"/>
        <v>1.4894594594594595</v>
      </c>
      <c r="S2722" s="51">
        <f t="shared" si="406"/>
        <v>-1.7822135091783986</v>
      </c>
      <c r="T2722" s="16"/>
    </row>
    <row r="2723" spans="1:20" x14ac:dyDescent="0.25">
      <c r="A2723" s="72">
        <f t="shared" si="399"/>
        <v>42505</v>
      </c>
      <c r="B2723" s="73" t="s">
        <v>0</v>
      </c>
      <c r="C2723" s="73" t="s">
        <v>236</v>
      </c>
      <c r="D2723" s="73" t="s">
        <v>237</v>
      </c>
      <c r="E2723" s="73" t="s">
        <v>267</v>
      </c>
      <c r="F2723" s="73" t="s">
        <v>241</v>
      </c>
      <c r="G2723" s="73" t="s">
        <v>35</v>
      </c>
      <c r="H2723" t="s">
        <v>37</v>
      </c>
      <c r="I2723">
        <v>1583</v>
      </c>
      <c r="J2723" s="43">
        <v>5831</v>
      </c>
      <c r="K2723" s="16">
        <v>0</v>
      </c>
      <c r="L2723" s="16">
        <f t="shared" si="400"/>
        <v>57.904667328699105</v>
      </c>
      <c r="M2723" s="16">
        <f t="shared" si="401"/>
        <v>1.5759459459459459</v>
      </c>
      <c r="N2723" s="44">
        <f t="shared" si="402"/>
        <v>0</v>
      </c>
      <c r="O2723" s="44">
        <f t="shared" si="403"/>
        <v>5831</v>
      </c>
      <c r="P2723" s="45">
        <f t="shared" si="405"/>
        <v>57.904667328699105</v>
      </c>
      <c r="Q2723" s="45">
        <f t="shared" si="404"/>
        <v>1.5759459459459459</v>
      </c>
      <c r="S2723" s="51">
        <f t="shared" si="406"/>
        <v>-10.731781996325784</v>
      </c>
      <c r="T2723" s="16"/>
    </row>
    <row r="2724" spans="1:20" x14ac:dyDescent="0.25">
      <c r="A2724" s="72">
        <f t="shared" si="399"/>
        <v>42505</v>
      </c>
      <c r="B2724" s="73" t="s">
        <v>0</v>
      </c>
      <c r="C2724" s="73" t="s">
        <v>358</v>
      </c>
      <c r="D2724" s="73" t="s">
        <v>235</v>
      </c>
      <c r="E2724" s="73" t="s">
        <v>279</v>
      </c>
      <c r="F2724" s="73" t="s">
        <v>280</v>
      </c>
      <c r="G2724" s="73" t="s">
        <v>35</v>
      </c>
      <c r="H2724" t="s">
        <v>36</v>
      </c>
      <c r="I2724">
        <v>1599</v>
      </c>
      <c r="J2724" s="43">
        <v>5478</v>
      </c>
      <c r="K2724" s="16">
        <v>0</v>
      </c>
      <c r="L2724" s="16">
        <f t="shared" si="400"/>
        <v>54.399205561072492</v>
      </c>
      <c r="M2724" s="16">
        <f t="shared" si="401"/>
        <v>1.4805405405405405</v>
      </c>
      <c r="N2724" s="44">
        <f t="shared" si="402"/>
        <v>0</v>
      </c>
      <c r="O2724" s="44">
        <f t="shared" si="403"/>
        <v>5478</v>
      </c>
      <c r="P2724" s="45">
        <f t="shared" si="405"/>
        <v>54.399205561072492</v>
      </c>
      <c r="Q2724" s="45">
        <f t="shared" si="404"/>
        <v>1.4805405405405405</v>
      </c>
      <c r="S2724" s="51">
        <f t="shared" si="406"/>
        <v>-0.68602425015954482</v>
      </c>
      <c r="T2724" s="16"/>
    </row>
    <row r="2725" spans="1:20" x14ac:dyDescent="0.25">
      <c r="A2725" s="72">
        <f t="shared" si="399"/>
        <v>42505</v>
      </c>
      <c r="B2725" s="73" t="s">
        <v>67</v>
      </c>
      <c r="C2725" s="73" t="s">
        <v>250</v>
      </c>
      <c r="D2725" s="73" t="s">
        <v>251</v>
      </c>
      <c r="E2725" s="73" t="s">
        <v>279</v>
      </c>
      <c r="F2725" s="73" t="s">
        <v>280</v>
      </c>
      <c r="G2725" s="73" t="s">
        <v>35</v>
      </c>
      <c r="H2725" t="s">
        <v>37</v>
      </c>
      <c r="I2725">
        <v>1851</v>
      </c>
      <c r="J2725" s="43">
        <v>5000</v>
      </c>
      <c r="K2725" s="16">
        <v>0</v>
      </c>
      <c r="L2725" s="16">
        <f t="shared" si="400"/>
        <v>49.652432969215489</v>
      </c>
      <c r="M2725" s="16">
        <f t="shared" si="401"/>
        <v>1.2612612612612613</v>
      </c>
      <c r="N2725" s="44">
        <f t="shared" si="402"/>
        <v>0</v>
      </c>
      <c r="O2725" s="44">
        <f t="shared" si="403"/>
        <v>5000</v>
      </c>
      <c r="P2725" s="45">
        <f t="shared" si="405"/>
        <v>49.652432969215489</v>
      </c>
      <c r="Q2725" s="45">
        <f t="shared" si="404"/>
        <v>1.2612612612612613</v>
      </c>
      <c r="S2725" s="51">
        <f t="shared" si="406"/>
        <v>-3.4749034749034791</v>
      </c>
      <c r="T2725" s="16"/>
    </row>
    <row r="2726" spans="1:20" x14ac:dyDescent="0.25">
      <c r="A2726" s="72">
        <f t="shared" si="399"/>
        <v>42505</v>
      </c>
      <c r="B2726" s="73" t="s">
        <v>67</v>
      </c>
      <c r="C2726" s="73" t="s">
        <v>238</v>
      </c>
      <c r="D2726" s="73" t="s">
        <v>239</v>
      </c>
      <c r="E2726" s="73" t="s">
        <v>283</v>
      </c>
      <c r="F2726" s="73" t="s">
        <v>284</v>
      </c>
      <c r="G2726" s="73" t="s">
        <v>35</v>
      </c>
      <c r="H2726" t="s">
        <v>37</v>
      </c>
      <c r="I2726">
        <v>1695</v>
      </c>
      <c r="J2726" s="43">
        <v>4960</v>
      </c>
      <c r="K2726" s="16">
        <v>0</v>
      </c>
      <c r="L2726" s="16">
        <f t="shared" si="400"/>
        <v>49.255213505461768</v>
      </c>
      <c r="M2726" s="16">
        <f t="shared" si="401"/>
        <v>1.2511711711711713</v>
      </c>
      <c r="N2726" s="44">
        <f t="shared" si="402"/>
        <v>0</v>
      </c>
      <c r="O2726" s="44">
        <f t="shared" si="403"/>
        <v>4960</v>
      </c>
      <c r="P2726" s="45">
        <f t="shared" si="405"/>
        <v>49.255213505461768</v>
      </c>
      <c r="Q2726" s="45">
        <f t="shared" si="404"/>
        <v>1.2511711711711713</v>
      </c>
      <c r="S2726" s="51">
        <f t="shared" si="406"/>
        <v>-3.3138401559454245</v>
      </c>
      <c r="T2726" s="16"/>
    </row>
    <row r="2727" spans="1:20" x14ac:dyDescent="0.25">
      <c r="A2727" s="72">
        <f t="shared" si="399"/>
        <v>42505</v>
      </c>
      <c r="B2727" s="73" t="s">
        <v>67</v>
      </c>
      <c r="C2727" s="73" t="s">
        <v>242</v>
      </c>
      <c r="D2727" s="73" t="s">
        <v>243</v>
      </c>
      <c r="E2727" s="73" t="s">
        <v>265</v>
      </c>
      <c r="F2727" s="73" t="s">
        <v>266</v>
      </c>
      <c r="G2727" s="73" t="s">
        <v>35</v>
      </c>
      <c r="H2727" t="s">
        <v>36</v>
      </c>
      <c r="I2727">
        <v>1006</v>
      </c>
      <c r="J2727" s="43">
        <v>3481</v>
      </c>
      <c r="K2727" s="16">
        <v>0</v>
      </c>
      <c r="L2727" s="16">
        <f t="shared" si="400"/>
        <v>34.568023833167821</v>
      </c>
      <c r="M2727" s="16">
        <f t="shared" si="401"/>
        <v>0.87809009009009009</v>
      </c>
      <c r="N2727" s="44">
        <f t="shared" si="402"/>
        <v>0</v>
      </c>
      <c r="O2727" s="44">
        <f t="shared" si="403"/>
        <v>3481</v>
      </c>
      <c r="P2727" s="45">
        <f t="shared" si="405"/>
        <v>34.568023833167821</v>
      </c>
      <c r="Q2727" s="45">
        <f t="shared" si="404"/>
        <v>0.87809009009009009</v>
      </c>
      <c r="S2727" s="51">
        <f t="shared" si="406"/>
        <v>5.2310185129203379</v>
      </c>
      <c r="T2727" s="16"/>
    </row>
    <row r="2728" spans="1:20" x14ac:dyDescent="0.25">
      <c r="A2728" s="72">
        <f t="shared" si="399"/>
        <v>42505</v>
      </c>
      <c r="B2728" s="73" t="s">
        <v>67</v>
      </c>
      <c r="C2728" s="73" t="s">
        <v>254</v>
      </c>
      <c r="D2728" s="73" t="s">
        <v>255</v>
      </c>
      <c r="E2728" s="73" t="s">
        <v>267</v>
      </c>
      <c r="F2728" s="73" t="s">
        <v>241</v>
      </c>
      <c r="G2728" s="73" t="s">
        <v>35</v>
      </c>
      <c r="H2728" t="s">
        <v>37</v>
      </c>
      <c r="I2728">
        <v>988</v>
      </c>
      <c r="J2728" s="43">
        <v>3600</v>
      </c>
      <c r="K2728" s="16">
        <v>0</v>
      </c>
      <c r="L2728" s="16">
        <f t="shared" si="400"/>
        <v>35.749751737835155</v>
      </c>
      <c r="M2728" s="16">
        <f t="shared" si="401"/>
        <v>0.90810810810810816</v>
      </c>
      <c r="N2728" s="44">
        <f t="shared" si="402"/>
        <v>0</v>
      </c>
      <c r="O2728" s="44">
        <f t="shared" si="403"/>
        <v>3600</v>
      </c>
      <c r="P2728" s="45">
        <f t="shared" si="405"/>
        <v>35.749751737835155</v>
      </c>
      <c r="Q2728" s="45">
        <f t="shared" si="404"/>
        <v>0.90810810810810816</v>
      </c>
      <c r="S2728" s="51">
        <f t="shared" si="406"/>
        <v>-0.27700831024930483</v>
      </c>
      <c r="T2728" s="16"/>
    </row>
    <row r="2729" spans="1:20" x14ac:dyDescent="0.25">
      <c r="A2729" s="72">
        <f t="shared" ref="A2729:A2792" si="407">IF(B2729&lt;&gt;"", DATE(2010, ROUNDUP((ROW(A2729)-1)*(1/38), 0)+5, 15), "")</f>
        <v>42505</v>
      </c>
      <c r="B2729" s="73" t="s">
        <v>67</v>
      </c>
      <c r="C2729" s="73" t="s">
        <v>246</v>
      </c>
      <c r="D2729" s="73" t="s">
        <v>247</v>
      </c>
      <c r="E2729" s="73" t="s">
        <v>240</v>
      </c>
      <c r="F2729" s="73" t="s">
        <v>241</v>
      </c>
      <c r="G2729" s="73" t="s">
        <v>35</v>
      </c>
      <c r="H2729" t="s">
        <v>36</v>
      </c>
      <c r="I2729">
        <v>787</v>
      </c>
      <c r="J2729" s="43">
        <v>3795</v>
      </c>
      <c r="K2729" s="16">
        <v>0</v>
      </c>
      <c r="L2729" s="16">
        <f t="shared" si="400"/>
        <v>37.686196623634558</v>
      </c>
      <c r="M2729" s="16">
        <f t="shared" si="401"/>
        <v>0.95729729729729729</v>
      </c>
      <c r="N2729" s="44">
        <f t="shared" si="402"/>
        <v>0</v>
      </c>
      <c r="O2729" s="44">
        <f t="shared" si="403"/>
        <v>3795</v>
      </c>
      <c r="P2729" s="45">
        <f t="shared" si="405"/>
        <v>37.686196623634558</v>
      </c>
      <c r="Q2729" s="45">
        <f t="shared" si="404"/>
        <v>0.95729729729729729</v>
      </c>
      <c r="S2729" s="51">
        <f t="shared" si="406"/>
        <v>-0.54822952263150482</v>
      </c>
      <c r="T2729" s="16"/>
    </row>
    <row r="2730" spans="1:20" x14ac:dyDescent="0.25">
      <c r="A2730" s="72">
        <f t="shared" si="407"/>
        <v>42505</v>
      </c>
      <c r="B2730" s="73" t="s">
        <v>67</v>
      </c>
      <c r="C2730" s="73" t="s">
        <v>250</v>
      </c>
      <c r="D2730" s="73" t="s">
        <v>251</v>
      </c>
      <c r="E2730" s="73" t="s">
        <v>283</v>
      </c>
      <c r="F2730" s="73" t="s">
        <v>284</v>
      </c>
      <c r="G2730" s="73" t="s">
        <v>35</v>
      </c>
      <c r="H2730" t="s">
        <v>37</v>
      </c>
      <c r="I2730">
        <v>1836</v>
      </c>
      <c r="J2730" s="43">
        <v>5000</v>
      </c>
      <c r="K2730" s="16">
        <v>0</v>
      </c>
      <c r="L2730" s="16">
        <f t="shared" si="400"/>
        <v>49.652432969215489</v>
      </c>
      <c r="M2730" s="16">
        <f t="shared" si="401"/>
        <v>1.2612612612612613</v>
      </c>
      <c r="N2730" s="44">
        <f t="shared" si="402"/>
        <v>0</v>
      </c>
      <c r="O2730" s="44">
        <f t="shared" si="403"/>
        <v>5000</v>
      </c>
      <c r="P2730" s="45">
        <f t="shared" si="405"/>
        <v>49.652432969215489</v>
      </c>
      <c r="Q2730" s="45">
        <f t="shared" si="404"/>
        <v>1.2612612612612613</v>
      </c>
      <c r="S2730" s="51">
        <f t="shared" si="406"/>
        <v>-3.4749034749034791</v>
      </c>
      <c r="T2730" s="16"/>
    </row>
    <row r="2731" spans="1:20" x14ac:dyDescent="0.25">
      <c r="A2731" s="72">
        <f t="shared" si="407"/>
        <v>42505</v>
      </c>
      <c r="B2731" s="73" t="s">
        <v>67</v>
      </c>
      <c r="C2731" s="73" t="s">
        <v>256</v>
      </c>
      <c r="D2731" s="73" t="s">
        <v>247</v>
      </c>
      <c r="E2731" s="73" t="s">
        <v>285</v>
      </c>
      <c r="F2731" s="73" t="s">
        <v>264</v>
      </c>
      <c r="G2731" s="73" t="s">
        <v>35</v>
      </c>
      <c r="H2731" t="s">
        <v>37</v>
      </c>
      <c r="I2731">
        <v>1899</v>
      </c>
      <c r="J2731" s="43">
        <v>4640</v>
      </c>
      <c r="K2731" s="16">
        <v>0</v>
      </c>
      <c r="L2731" s="16">
        <f t="shared" si="400"/>
        <v>46.077457795431975</v>
      </c>
      <c r="M2731" s="16">
        <f t="shared" si="401"/>
        <v>1.1704504504504505</v>
      </c>
      <c r="N2731" s="44">
        <f t="shared" si="402"/>
        <v>0</v>
      </c>
      <c r="O2731" s="44">
        <f t="shared" si="403"/>
        <v>4640</v>
      </c>
      <c r="P2731" s="45">
        <f t="shared" si="405"/>
        <v>46.077457795431975</v>
      </c>
      <c r="Q2731" s="45">
        <f t="shared" si="404"/>
        <v>1.1704504504504505</v>
      </c>
      <c r="S2731" s="51">
        <f t="shared" si="406"/>
        <v>0.86956521739129933</v>
      </c>
      <c r="T2731" s="16"/>
    </row>
    <row r="2732" spans="1:20" x14ac:dyDescent="0.25">
      <c r="A2732" s="72">
        <f t="shared" si="407"/>
        <v>42505</v>
      </c>
      <c r="B2732" s="73" t="s">
        <v>18</v>
      </c>
      <c r="C2732" s="73" t="s">
        <v>238</v>
      </c>
      <c r="D2732" s="73" t="s">
        <v>239</v>
      </c>
      <c r="E2732" s="73" t="s">
        <v>283</v>
      </c>
      <c r="F2732" s="73" t="s">
        <v>284</v>
      </c>
      <c r="G2732" s="73" t="s">
        <v>35</v>
      </c>
      <c r="H2732" t="s">
        <v>37</v>
      </c>
      <c r="I2732">
        <v>1695</v>
      </c>
      <c r="J2732" s="43">
        <v>5490</v>
      </c>
      <c r="K2732" s="16">
        <v>0</v>
      </c>
      <c r="L2732" s="16">
        <f t="shared" si="400"/>
        <v>54.51837140019861</v>
      </c>
      <c r="M2732" s="16">
        <f t="shared" si="401"/>
        <v>1.4837837837837837</v>
      </c>
      <c r="N2732" s="44">
        <f t="shared" si="402"/>
        <v>0</v>
      </c>
      <c r="O2732" s="44">
        <f t="shared" si="403"/>
        <v>5490</v>
      </c>
      <c r="P2732" s="45">
        <f t="shared" si="405"/>
        <v>54.51837140019861</v>
      </c>
      <c r="Q2732" s="45">
        <f t="shared" si="404"/>
        <v>1.4837837837837837</v>
      </c>
      <c r="S2732" s="51">
        <f t="shared" si="406"/>
        <v>-3.5149384885764468</v>
      </c>
      <c r="T2732" s="16"/>
    </row>
    <row r="2733" spans="1:20" x14ac:dyDescent="0.25">
      <c r="A2733" s="72">
        <f t="shared" si="407"/>
        <v>42505</v>
      </c>
      <c r="B2733" s="73" t="s">
        <v>18</v>
      </c>
      <c r="C2733" s="73" t="s">
        <v>250</v>
      </c>
      <c r="D2733" s="73" t="s">
        <v>251</v>
      </c>
      <c r="E2733" s="73" t="s">
        <v>279</v>
      </c>
      <c r="F2733" s="73" t="s">
        <v>280</v>
      </c>
      <c r="G2733" s="73" t="s">
        <v>35</v>
      </c>
      <c r="H2733" t="s">
        <v>37</v>
      </c>
      <c r="I2733">
        <v>1851</v>
      </c>
      <c r="J2733" s="43">
        <v>5510</v>
      </c>
      <c r="K2733" s="16">
        <v>0</v>
      </c>
      <c r="L2733" s="16">
        <f t="shared" si="400"/>
        <v>54.716981132075468</v>
      </c>
      <c r="M2733" s="16">
        <f t="shared" si="401"/>
        <v>1.4891891891891893</v>
      </c>
      <c r="N2733" s="44">
        <f t="shared" si="402"/>
        <v>0</v>
      </c>
      <c r="O2733" s="44">
        <f t="shared" si="403"/>
        <v>5510</v>
      </c>
      <c r="P2733" s="45">
        <f t="shared" si="405"/>
        <v>54.716981132075468</v>
      </c>
      <c r="Q2733" s="45">
        <f t="shared" si="404"/>
        <v>1.4891891891891893</v>
      </c>
      <c r="S2733" s="51">
        <f t="shared" si="406"/>
        <v>-3.5026269702276736</v>
      </c>
      <c r="T2733" s="16"/>
    </row>
    <row r="2734" spans="1:20" x14ac:dyDescent="0.25">
      <c r="A2734" s="72">
        <f t="shared" si="407"/>
        <v>42505</v>
      </c>
      <c r="B2734" s="73" t="s">
        <v>18</v>
      </c>
      <c r="C2734" s="73" t="s">
        <v>257</v>
      </c>
      <c r="D2734" s="73" t="s">
        <v>237</v>
      </c>
      <c r="E2734" s="73" t="s">
        <v>283</v>
      </c>
      <c r="F2734" s="73" t="s">
        <v>284</v>
      </c>
      <c r="G2734" s="73" t="s">
        <v>35</v>
      </c>
      <c r="H2734" t="s">
        <v>37</v>
      </c>
      <c r="I2734">
        <v>1507</v>
      </c>
      <c r="J2734" s="43">
        <v>5380</v>
      </c>
      <c r="K2734" s="16">
        <v>0</v>
      </c>
      <c r="L2734" s="16">
        <f t="shared" si="400"/>
        <v>53.426017874875868</v>
      </c>
      <c r="M2734" s="16">
        <f t="shared" si="401"/>
        <v>1.4540540540540541</v>
      </c>
      <c r="N2734" s="44">
        <f t="shared" si="402"/>
        <v>0</v>
      </c>
      <c r="O2734" s="44">
        <f t="shared" si="403"/>
        <v>5380</v>
      </c>
      <c r="P2734" s="45">
        <f t="shared" si="405"/>
        <v>53.426017874875868</v>
      </c>
      <c r="Q2734" s="45">
        <f t="shared" si="404"/>
        <v>1.4540540540540541</v>
      </c>
      <c r="S2734" s="51">
        <f t="shared" si="406"/>
        <v>-3.5842293906810041</v>
      </c>
      <c r="T2734" s="16"/>
    </row>
    <row r="2735" spans="1:20" x14ac:dyDescent="0.25">
      <c r="A2735" s="72">
        <f t="shared" si="407"/>
        <v>42505</v>
      </c>
      <c r="B2735" s="73" t="s">
        <v>18</v>
      </c>
      <c r="C2735" s="73" t="s">
        <v>256</v>
      </c>
      <c r="D2735" s="73" t="s">
        <v>247</v>
      </c>
      <c r="E2735" s="73" t="s">
        <v>265</v>
      </c>
      <c r="F2735" s="73" t="s">
        <v>266</v>
      </c>
      <c r="G2735" s="73" t="s">
        <v>35</v>
      </c>
      <c r="H2735" t="s">
        <v>36</v>
      </c>
      <c r="I2735">
        <v>1160</v>
      </c>
      <c r="J2735" s="43">
        <v>4425</v>
      </c>
      <c r="K2735" s="16">
        <v>0</v>
      </c>
      <c r="L2735" s="16">
        <f t="shared" si="400"/>
        <v>43.942403177755708</v>
      </c>
      <c r="M2735" s="16">
        <f t="shared" si="401"/>
        <v>1.1959459459459461</v>
      </c>
      <c r="N2735" s="44">
        <f t="shared" si="402"/>
        <v>0</v>
      </c>
      <c r="O2735" s="44">
        <f t="shared" si="403"/>
        <v>4425</v>
      </c>
      <c r="P2735" s="45">
        <f t="shared" si="405"/>
        <v>43.942403177755708</v>
      </c>
      <c r="Q2735" s="45">
        <f t="shared" si="404"/>
        <v>1.1959459459459461</v>
      </c>
      <c r="S2735" s="51">
        <f t="shared" si="406"/>
        <v>-4.0255064416778836</v>
      </c>
      <c r="T2735" s="16"/>
    </row>
    <row r="2736" spans="1:20" x14ac:dyDescent="0.25">
      <c r="A2736" s="72">
        <f t="shared" si="407"/>
        <v>42505</v>
      </c>
      <c r="B2736" s="73" t="s">
        <v>18</v>
      </c>
      <c r="C2736" s="73" t="s">
        <v>244</v>
      </c>
      <c r="D2736" s="73" t="s">
        <v>245</v>
      </c>
      <c r="E2736" s="73" t="s">
        <v>277</v>
      </c>
      <c r="F2736" s="73" t="s">
        <v>278</v>
      </c>
      <c r="G2736" s="73" t="s">
        <v>35</v>
      </c>
      <c r="H2736" t="s">
        <v>38</v>
      </c>
      <c r="I2736">
        <v>615</v>
      </c>
      <c r="J2736" s="43">
        <v>4226</v>
      </c>
      <c r="K2736" s="16">
        <v>0</v>
      </c>
      <c r="L2736" s="16">
        <f t="shared" si="400"/>
        <v>41.966236345580931</v>
      </c>
      <c r="M2736" s="16">
        <f t="shared" si="401"/>
        <v>1.1421621621621623</v>
      </c>
      <c r="N2736" s="44">
        <f t="shared" si="402"/>
        <v>0</v>
      </c>
      <c r="O2736" s="44">
        <f t="shared" si="403"/>
        <v>4226</v>
      </c>
      <c r="P2736" s="45">
        <f t="shared" si="405"/>
        <v>41.966236345580931</v>
      </c>
      <c r="Q2736" s="45">
        <f t="shared" si="404"/>
        <v>1.1421621621621623</v>
      </c>
      <c r="S2736" s="51">
        <f t="shared" si="406"/>
        <v>9.7377304596208738</v>
      </c>
      <c r="T2736" s="16"/>
    </row>
    <row r="2737" spans="1:20" x14ac:dyDescent="0.25">
      <c r="A2737" s="74">
        <f t="shared" si="407"/>
        <v>42505</v>
      </c>
      <c r="B2737" s="75" t="s">
        <v>18</v>
      </c>
      <c r="C2737" s="75" t="s">
        <v>258</v>
      </c>
      <c r="D2737" s="75" t="s">
        <v>255</v>
      </c>
      <c r="E2737" s="75" t="s">
        <v>279</v>
      </c>
      <c r="F2737" s="75" t="s">
        <v>280</v>
      </c>
      <c r="G2737" s="75" t="s">
        <v>35</v>
      </c>
      <c r="H2737" s="76" t="s">
        <v>36</v>
      </c>
      <c r="I2737" s="76">
        <v>1637</v>
      </c>
      <c r="J2737" s="46">
        <v>5360</v>
      </c>
      <c r="K2737" s="78">
        <v>0</v>
      </c>
      <c r="L2737" s="78">
        <f t="shared" si="400"/>
        <v>53.227408142999003</v>
      </c>
      <c r="M2737" s="78">
        <f t="shared" si="401"/>
        <v>1.4486486486486487</v>
      </c>
      <c r="N2737" s="47">
        <f t="shared" si="402"/>
        <v>0</v>
      </c>
      <c r="O2737" s="47">
        <f t="shared" si="403"/>
        <v>5360</v>
      </c>
      <c r="P2737" s="48">
        <f t="shared" si="405"/>
        <v>53.227408142999003</v>
      </c>
      <c r="Q2737" s="48">
        <f t="shared" si="404"/>
        <v>1.4486486486486487</v>
      </c>
      <c r="R2737" s="76"/>
      <c r="S2737" s="53">
        <f t="shared" si="406"/>
        <v>-4.6589065657284383</v>
      </c>
      <c r="T2737" s="78"/>
    </row>
    <row r="2738" spans="1:20" x14ac:dyDescent="0.25">
      <c r="A2738" s="72">
        <f t="shared" si="407"/>
        <v>42536</v>
      </c>
      <c r="B2738" s="73" t="s">
        <v>0</v>
      </c>
      <c r="C2738" s="73" t="s">
        <v>359</v>
      </c>
      <c r="D2738" s="73" t="s">
        <v>235</v>
      </c>
      <c r="E2738" s="73" t="s">
        <v>260</v>
      </c>
      <c r="F2738" s="73" t="s">
        <v>261</v>
      </c>
      <c r="G2738" s="73" t="s">
        <v>34</v>
      </c>
      <c r="H2738" t="s">
        <v>36</v>
      </c>
      <c r="I2738">
        <v>506</v>
      </c>
      <c r="J2738" s="43">
        <v>3605</v>
      </c>
      <c r="K2738" s="16">
        <v>0</v>
      </c>
      <c r="L2738" s="16">
        <f t="shared" si="400"/>
        <v>35.799404170804365</v>
      </c>
      <c r="M2738" s="16">
        <f t="shared" si="401"/>
        <v>0.97432432432432436</v>
      </c>
      <c r="N2738" s="44">
        <f t="shared" si="402"/>
        <v>0</v>
      </c>
      <c r="O2738" s="44">
        <f t="shared" si="403"/>
        <v>3605</v>
      </c>
      <c r="P2738" s="45">
        <f t="shared" ref="P2738:P2775" si="408">O2738/100.7</f>
        <v>35.799404170804365</v>
      </c>
      <c r="Q2738" s="45">
        <f t="shared" si="404"/>
        <v>0.97432432432432436</v>
      </c>
      <c r="R2738" s="17"/>
      <c r="S2738" s="51">
        <f t="shared" ref="S2738:S2775" si="409">((O2738/O2282)-1)*100</f>
        <v>-1.927178549664843</v>
      </c>
      <c r="T2738" s="16">
        <f t="shared" ref="T2738:T2774" si="410">AVERAGE(P2662,P2700,P2738)</f>
        <v>35.799404170804365</v>
      </c>
    </row>
    <row r="2739" spans="1:20" x14ac:dyDescent="0.25">
      <c r="A2739" s="72">
        <f t="shared" si="407"/>
        <v>42536</v>
      </c>
      <c r="B2739" s="73" t="s">
        <v>0</v>
      </c>
      <c r="C2739" s="73" t="s">
        <v>236</v>
      </c>
      <c r="D2739" s="73" t="s">
        <v>237</v>
      </c>
      <c r="E2739" s="73" t="s">
        <v>262</v>
      </c>
      <c r="F2739" s="73" t="s">
        <v>251</v>
      </c>
      <c r="G2739" s="73" t="s">
        <v>34</v>
      </c>
      <c r="H2739" t="s">
        <v>37</v>
      </c>
      <c r="I2739">
        <v>298</v>
      </c>
      <c r="J2739" s="43">
        <v>3463</v>
      </c>
      <c r="K2739" s="16">
        <v>0</v>
      </c>
      <c r="L2739" s="16">
        <f t="shared" si="400"/>
        <v>34.389275074478647</v>
      </c>
      <c r="M2739" s="16">
        <f t="shared" si="401"/>
        <v>0.93594594594594593</v>
      </c>
      <c r="N2739" s="44">
        <f t="shared" si="402"/>
        <v>0</v>
      </c>
      <c r="O2739" s="44">
        <f t="shared" si="403"/>
        <v>3463</v>
      </c>
      <c r="P2739" s="45">
        <f t="shared" si="408"/>
        <v>34.389275074478647</v>
      </c>
      <c r="Q2739" s="45">
        <f t="shared" si="404"/>
        <v>0.93594594594594593</v>
      </c>
      <c r="R2739" s="17"/>
      <c r="S2739" s="51">
        <f t="shared" si="409"/>
        <v>-16.41322713009896</v>
      </c>
      <c r="T2739" s="16">
        <f t="shared" si="410"/>
        <v>34.389275074478647</v>
      </c>
    </row>
    <row r="2740" spans="1:20" x14ac:dyDescent="0.25">
      <c r="A2740" s="72">
        <f t="shared" si="407"/>
        <v>42536</v>
      </c>
      <c r="B2740" s="73" t="s">
        <v>0</v>
      </c>
      <c r="C2740" s="73" t="s">
        <v>359</v>
      </c>
      <c r="D2740" s="73" t="s">
        <v>235</v>
      </c>
      <c r="E2740" s="73" t="s">
        <v>263</v>
      </c>
      <c r="F2740" s="73" t="s">
        <v>264</v>
      </c>
      <c r="G2740" s="73" t="s">
        <v>34</v>
      </c>
      <c r="H2740" t="s">
        <v>37</v>
      </c>
      <c r="I2740">
        <v>1530</v>
      </c>
      <c r="J2740" s="43">
        <v>6950</v>
      </c>
      <c r="K2740" s="16">
        <v>0</v>
      </c>
      <c r="L2740" s="16">
        <f t="shared" si="400"/>
        <v>69.016881827209531</v>
      </c>
      <c r="M2740" s="16">
        <f t="shared" si="401"/>
        <v>1.8783783783783783</v>
      </c>
      <c r="N2740" s="44">
        <f t="shared" si="402"/>
        <v>0</v>
      </c>
      <c r="O2740" s="44">
        <f t="shared" si="403"/>
        <v>6950</v>
      </c>
      <c r="P2740" s="45">
        <f t="shared" si="408"/>
        <v>69.016881827209531</v>
      </c>
      <c r="Q2740" s="45">
        <f t="shared" si="404"/>
        <v>1.8783783783783783</v>
      </c>
      <c r="S2740" s="51">
        <f t="shared" si="409"/>
        <v>0</v>
      </c>
      <c r="T2740" s="16">
        <f t="shared" si="410"/>
        <v>69.016881827209531</v>
      </c>
    </row>
    <row r="2741" spans="1:20" x14ac:dyDescent="0.25">
      <c r="A2741" s="72">
        <f t="shared" si="407"/>
        <v>42536</v>
      </c>
      <c r="B2741" s="73" t="s">
        <v>0</v>
      </c>
      <c r="C2741" s="73" t="s">
        <v>359</v>
      </c>
      <c r="D2741" s="73" t="s">
        <v>235</v>
      </c>
      <c r="E2741" s="73" t="s">
        <v>265</v>
      </c>
      <c r="F2741" s="73" t="s">
        <v>266</v>
      </c>
      <c r="G2741" s="73" t="s">
        <v>34</v>
      </c>
      <c r="H2741" t="s">
        <v>36</v>
      </c>
      <c r="I2741">
        <v>890</v>
      </c>
      <c r="J2741" s="43">
        <v>4243</v>
      </c>
      <c r="K2741" s="16">
        <v>0</v>
      </c>
      <c r="L2741" s="16">
        <f t="shared" si="400"/>
        <v>42.135054617676268</v>
      </c>
      <c r="M2741" s="16">
        <f t="shared" si="401"/>
        <v>1.1467567567567567</v>
      </c>
      <c r="N2741" s="44">
        <f t="shared" si="402"/>
        <v>0</v>
      </c>
      <c r="O2741" s="44">
        <f t="shared" si="403"/>
        <v>4243</v>
      </c>
      <c r="P2741" s="45">
        <f t="shared" si="408"/>
        <v>42.135054617676268</v>
      </c>
      <c r="Q2741" s="45">
        <f t="shared" si="404"/>
        <v>1.1467567567567567</v>
      </c>
      <c r="S2741" s="51">
        <f t="shared" si="409"/>
        <v>-2.8528253503068091</v>
      </c>
      <c r="T2741" s="16">
        <f t="shared" si="410"/>
        <v>42.135054617676268</v>
      </c>
    </row>
    <row r="2742" spans="1:20" x14ac:dyDescent="0.25">
      <c r="A2742" s="72">
        <f t="shared" si="407"/>
        <v>42536</v>
      </c>
      <c r="B2742" s="73" t="s">
        <v>0</v>
      </c>
      <c r="C2742" s="73" t="s">
        <v>238</v>
      </c>
      <c r="D2742" s="73" t="s">
        <v>239</v>
      </c>
      <c r="E2742" s="73" t="s">
        <v>267</v>
      </c>
      <c r="F2742" s="73" t="s">
        <v>241</v>
      </c>
      <c r="G2742" s="73" t="s">
        <v>34</v>
      </c>
      <c r="H2742" t="s">
        <v>37</v>
      </c>
      <c r="I2742">
        <v>1256</v>
      </c>
      <c r="J2742" s="43">
        <v>6486</v>
      </c>
      <c r="K2742" s="16">
        <v>0</v>
      </c>
      <c r="L2742" s="16">
        <f t="shared" si="400"/>
        <v>64.409136047666337</v>
      </c>
      <c r="M2742" s="16">
        <f t="shared" si="401"/>
        <v>1.7529729729729731</v>
      </c>
      <c r="N2742" s="44">
        <f t="shared" si="402"/>
        <v>0</v>
      </c>
      <c r="O2742" s="44">
        <f t="shared" si="403"/>
        <v>6486</v>
      </c>
      <c r="P2742" s="45">
        <f t="shared" si="408"/>
        <v>64.409136047666337</v>
      </c>
      <c r="Q2742" s="45">
        <f t="shared" si="404"/>
        <v>1.7529729729729731</v>
      </c>
      <c r="S2742" s="51">
        <f t="shared" si="409"/>
        <v>0</v>
      </c>
      <c r="T2742" s="16">
        <f t="shared" si="410"/>
        <v>64.409136047666337</v>
      </c>
    </row>
    <row r="2743" spans="1:20" x14ac:dyDescent="0.25">
      <c r="A2743" s="72">
        <f t="shared" si="407"/>
        <v>42536</v>
      </c>
      <c r="B2743" s="73" t="s">
        <v>0</v>
      </c>
      <c r="C2743" s="73" t="s">
        <v>358</v>
      </c>
      <c r="D2743" s="73" t="s">
        <v>235</v>
      </c>
      <c r="E2743" s="73" t="s">
        <v>267</v>
      </c>
      <c r="F2743" s="73" t="s">
        <v>241</v>
      </c>
      <c r="G2743" s="73" t="s">
        <v>34</v>
      </c>
      <c r="H2743" t="s">
        <v>36</v>
      </c>
      <c r="I2743">
        <v>975</v>
      </c>
      <c r="J2743" s="43">
        <v>4511</v>
      </c>
      <c r="K2743" s="16">
        <v>0</v>
      </c>
      <c r="L2743" s="16">
        <f t="shared" si="400"/>
        <v>44.796425024826213</v>
      </c>
      <c r="M2743" s="16">
        <f t="shared" si="401"/>
        <v>1.2191891891891893</v>
      </c>
      <c r="N2743" s="44">
        <f t="shared" si="402"/>
        <v>0</v>
      </c>
      <c r="O2743" s="44">
        <f t="shared" si="403"/>
        <v>4511</v>
      </c>
      <c r="P2743" s="45">
        <f t="shared" si="408"/>
        <v>44.796425024826213</v>
      </c>
      <c r="Q2743" s="45">
        <f t="shared" si="404"/>
        <v>1.2191891891891893</v>
      </c>
      <c r="S2743" s="51">
        <f t="shared" si="409"/>
        <v>-2.9370629370629397</v>
      </c>
      <c r="T2743" s="16">
        <f t="shared" si="410"/>
        <v>44.796425024826213</v>
      </c>
    </row>
    <row r="2744" spans="1:20" x14ac:dyDescent="0.25">
      <c r="A2744" s="72">
        <f t="shared" si="407"/>
        <v>42536</v>
      </c>
      <c r="B2744" s="73" t="s">
        <v>0</v>
      </c>
      <c r="C2744" s="73" t="s">
        <v>240</v>
      </c>
      <c r="D2744" s="73" t="s">
        <v>241</v>
      </c>
      <c r="E2744" s="73" t="s">
        <v>263</v>
      </c>
      <c r="F2744" s="73" t="s">
        <v>264</v>
      </c>
      <c r="G2744" s="73" t="s">
        <v>34</v>
      </c>
      <c r="H2744" t="s">
        <v>36</v>
      </c>
      <c r="I2744">
        <v>1357</v>
      </c>
      <c r="J2744" s="43">
        <v>4710</v>
      </c>
      <c r="K2744" s="16">
        <v>0</v>
      </c>
      <c r="L2744" s="16">
        <f t="shared" si="400"/>
        <v>46.77259185700099</v>
      </c>
      <c r="M2744" s="16">
        <f t="shared" si="401"/>
        <v>1.2729729729729731</v>
      </c>
      <c r="N2744" s="44">
        <f t="shared" si="402"/>
        <v>0</v>
      </c>
      <c r="O2744" s="44">
        <f t="shared" si="403"/>
        <v>4710</v>
      </c>
      <c r="P2744" s="45">
        <f t="shared" si="408"/>
        <v>46.77259185700099</v>
      </c>
      <c r="Q2744" s="45">
        <f t="shared" si="404"/>
        <v>1.2729729729729731</v>
      </c>
      <c r="S2744" s="51">
        <f t="shared" si="409"/>
        <v>-3.8771586822803239</v>
      </c>
      <c r="T2744" s="16">
        <f t="shared" si="410"/>
        <v>46.772591857000997</v>
      </c>
    </row>
    <row r="2745" spans="1:20" x14ac:dyDescent="0.25">
      <c r="A2745" s="72">
        <f t="shared" si="407"/>
        <v>42536</v>
      </c>
      <c r="B2745" s="73" t="s">
        <v>67</v>
      </c>
      <c r="C2745" s="73" t="s">
        <v>242</v>
      </c>
      <c r="D2745" s="73" t="s">
        <v>243</v>
      </c>
      <c r="E2745" s="73" t="s">
        <v>265</v>
      </c>
      <c r="F2745" s="73" t="s">
        <v>266</v>
      </c>
      <c r="G2745" s="73" t="s">
        <v>34</v>
      </c>
      <c r="H2745" t="s">
        <v>36</v>
      </c>
      <c r="I2745">
        <v>1006</v>
      </c>
      <c r="J2745" s="43">
        <v>3681</v>
      </c>
      <c r="K2745" s="16">
        <v>0</v>
      </c>
      <c r="L2745" s="16">
        <f t="shared" si="400"/>
        <v>36.554121151936442</v>
      </c>
      <c r="M2745" s="16">
        <f t="shared" si="401"/>
        <v>0.92854054054054058</v>
      </c>
      <c r="N2745" s="44">
        <f t="shared" si="402"/>
        <v>0</v>
      </c>
      <c r="O2745" s="44">
        <f t="shared" si="403"/>
        <v>3681</v>
      </c>
      <c r="P2745" s="45">
        <f t="shared" si="408"/>
        <v>36.554121151936442</v>
      </c>
      <c r="Q2745" s="45">
        <f t="shared" si="404"/>
        <v>0.92854054054054058</v>
      </c>
      <c r="S2745" s="51">
        <f t="shared" si="409"/>
        <v>6.1161656346213622</v>
      </c>
      <c r="T2745" s="16">
        <f t="shared" si="410"/>
        <v>36.554121151936442</v>
      </c>
    </row>
    <row r="2746" spans="1:20" x14ac:dyDescent="0.25">
      <c r="A2746" s="72">
        <f t="shared" si="407"/>
        <v>42536</v>
      </c>
      <c r="B2746" s="73" t="s">
        <v>67</v>
      </c>
      <c r="C2746" s="73" t="s">
        <v>244</v>
      </c>
      <c r="D2746" s="73" t="s">
        <v>245</v>
      </c>
      <c r="E2746" s="73" t="s">
        <v>268</v>
      </c>
      <c r="F2746" s="73" t="s">
        <v>269</v>
      </c>
      <c r="G2746" s="73" t="s">
        <v>34</v>
      </c>
      <c r="H2746" t="s">
        <v>38</v>
      </c>
      <c r="I2746">
        <v>866</v>
      </c>
      <c r="J2746" s="43">
        <v>6061</v>
      </c>
      <c r="K2746" s="16">
        <v>0</v>
      </c>
      <c r="L2746" s="16">
        <f t="shared" si="400"/>
        <v>60.188679245283019</v>
      </c>
      <c r="M2746" s="16">
        <f t="shared" si="401"/>
        <v>1.5289009009009009</v>
      </c>
      <c r="N2746" s="44">
        <f t="shared" si="402"/>
        <v>0</v>
      </c>
      <c r="O2746" s="44">
        <f t="shared" si="403"/>
        <v>6061</v>
      </c>
      <c r="P2746" s="45">
        <f t="shared" si="408"/>
        <v>60.188679245283019</v>
      </c>
      <c r="Q2746" s="45">
        <f t="shared" si="404"/>
        <v>1.5289009009009009</v>
      </c>
      <c r="S2746" s="51">
        <f t="shared" si="409"/>
        <v>9.108910891089117</v>
      </c>
      <c r="T2746" s="16">
        <f t="shared" si="410"/>
        <v>60.188679245283019</v>
      </c>
    </row>
    <row r="2747" spans="1:20" x14ac:dyDescent="0.25">
      <c r="A2747" s="72">
        <f t="shared" si="407"/>
        <v>42536</v>
      </c>
      <c r="B2747" s="73" t="s">
        <v>67</v>
      </c>
      <c r="C2747" s="73" t="s">
        <v>246</v>
      </c>
      <c r="D2747" s="73" t="s">
        <v>247</v>
      </c>
      <c r="E2747" s="73" t="s">
        <v>270</v>
      </c>
      <c r="F2747" s="73" t="s">
        <v>247</v>
      </c>
      <c r="G2747" s="73" t="s">
        <v>34</v>
      </c>
      <c r="H2747" t="s">
        <v>36</v>
      </c>
      <c r="I2747">
        <v>213</v>
      </c>
      <c r="J2747" s="43">
        <v>2168</v>
      </c>
      <c r="K2747" s="16">
        <v>0</v>
      </c>
      <c r="L2747" s="16">
        <f t="shared" si="400"/>
        <v>21.529294935451837</v>
      </c>
      <c r="M2747" s="16">
        <f t="shared" si="401"/>
        <v>0.54688288288288289</v>
      </c>
      <c r="N2747" s="44">
        <f t="shared" si="402"/>
        <v>0</v>
      </c>
      <c r="O2747" s="44">
        <f t="shared" si="403"/>
        <v>2168</v>
      </c>
      <c r="P2747" s="45">
        <f t="shared" si="408"/>
        <v>21.529294935451837</v>
      </c>
      <c r="Q2747" s="45">
        <f t="shared" si="404"/>
        <v>0.54688288288288289</v>
      </c>
      <c r="S2747" s="51">
        <f t="shared" si="409"/>
        <v>-1.3567990099280225</v>
      </c>
      <c r="T2747" s="16">
        <f t="shared" si="410"/>
        <v>21.529294935451833</v>
      </c>
    </row>
    <row r="2748" spans="1:20" x14ac:dyDescent="0.25">
      <c r="A2748" s="72">
        <f t="shared" si="407"/>
        <v>42536</v>
      </c>
      <c r="B2748" s="73" t="s">
        <v>67</v>
      </c>
      <c r="C2748" s="73" t="s">
        <v>248</v>
      </c>
      <c r="D2748" s="73" t="s">
        <v>249</v>
      </c>
      <c r="E2748" s="73" t="s">
        <v>271</v>
      </c>
      <c r="F2748" s="73" t="s">
        <v>272</v>
      </c>
      <c r="G2748" s="73" t="s">
        <v>34</v>
      </c>
      <c r="H2748" t="s">
        <v>38</v>
      </c>
      <c r="I2748">
        <v>650</v>
      </c>
      <c r="J2748" s="43">
        <v>5004</v>
      </c>
      <c r="K2748" s="16">
        <v>0</v>
      </c>
      <c r="L2748" s="16">
        <f t="shared" si="400"/>
        <v>49.692154915590862</v>
      </c>
      <c r="M2748" s="16">
        <f t="shared" si="401"/>
        <v>1.2622702702702704</v>
      </c>
      <c r="N2748" s="44">
        <f t="shared" si="402"/>
        <v>0</v>
      </c>
      <c r="O2748" s="44">
        <f t="shared" si="403"/>
        <v>5004</v>
      </c>
      <c r="P2748" s="45">
        <f t="shared" si="408"/>
        <v>49.692154915590862</v>
      </c>
      <c r="Q2748" s="45">
        <f t="shared" si="404"/>
        <v>1.2622702702702704</v>
      </c>
      <c r="S2748" s="51">
        <f t="shared" si="409"/>
        <v>5.1039697542533125</v>
      </c>
      <c r="T2748" s="16">
        <f t="shared" si="410"/>
        <v>49.692154915590862</v>
      </c>
    </row>
    <row r="2749" spans="1:20" x14ac:dyDescent="0.25">
      <c r="A2749" s="72">
        <f t="shared" si="407"/>
        <v>42536</v>
      </c>
      <c r="B2749" s="73" t="s">
        <v>67</v>
      </c>
      <c r="C2749" s="73" t="s">
        <v>248</v>
      </c>
      <c r="D2749" s="73" t="s">
        <v>249</v>
      </c>
      <c r="E2749" s="73" t="s">
        <v>273</v>
      </c>
      <c r="F2749" s="73" t="s">
        <v>274</v>
      </c>
      <c r="G2749" s="73" t="s">
        <v>34</v>
      </c>
      <c r="H2749" t="s">
        <v>38</v>
      </c>
      <c r="I2749">
        <v>417</v>
      </c>
      <c r="J2749" s="43">
        <v>4311</v>
      </c>
      <c r="K2749" s="16">
        <v>0</v>
      </c>
      <c r="L2749" s="16">
        <f t="shared" si="400"/>
        <v>42.810327706057599</v>
      </c>
      <c r="M2749" s="16">
        <f t="shared" si="401"/>
        <v>1.0874594594594595</v>
      </c>
      <c r="N2749" s="44">
        <f t="shared" si="402"/>
        <v>0</v>
      </c>
      <c r="O2749" s="44">
        <f t="shared" si="403"/>
        <v>4311</v>
      </c>
      <c r="P2749" s="45">
        <f t="shared" si="408"/>
        <v>42.810327706057599</v>
      </c>
      <c r="Q2749" s="45">
        <f t="shared" si="404"/>
        <v>1.0874594594594595</v>
      </c>
      <c r="S2749" s="51">
        <f t="shared" si="409"/>
        <v>5.0438596491228171</v>
      </c>
      <c r="T2749" s="16">
        <f t="shared" si="410"/>
        <v>42.810327706057599</v>
      </c>
    </row>
    <row r="2750" spans="1:20" x14ac:dyDescent="0.25">
      <c r="A2750" s="72">
        <f t="shared" si="407"/>
        <v>42536</v>
      </c>
      <c r="B2750" s="73" t="s">
        <v>67</v>
      </c>
      <c r="C2750" s="73" t="s">
        <v>246</v>
      </c>
      <c r="D2750" s="73" t="s">
        <v>247</v>
      </c>
      <c r="E2750" s="73" t="s">
        <v>275</v>
      </c>
      <c r="F2750" s="73" t="s">
        <v>276</v>
      </c>
      <c r="G2750" s="73" t="s">
        <v>34</v>
      </c>
      <c r="H2750" t="s">
        <v>36</v>
      </c>
      <c r="I2750">
        <v>626</v>
      </c>
      <c r="J2750" s="43">
        <v>3444</v>
      </c>
      <c r="K2750" s="16">
        <v>0</v>
      </c>
      <c r="L2750" s="16">
        <f t="shared" si="400"/>
        <v>34.200595829195628</v>
      </c>
      <c r="M2750" s="16">
        <f t="shared" si="401"/>
        <v>0.86875675675675679</v>
      </c>
      <c r="N2750" s="44">
        <f t="shared" si="402"/>
        <v>0</v>
      </c>
      <c r="O2750" s="44">
        <f t="shared" si="403"/>
        <v>3444</v>
      </c>
      <c r="P2750" s="45">
        <f t="shared" si="408"/>
        <v>34.200595829195628</v>
      </c>
      <c r="Q2750" s="45">
        <f t="shared" si="404"/>
        <v>0.86875675675675679</v>
      </c>
      <c r="S2750" s="51">
        <f t="shared" si="409"/>
        <v>1.4241792416157306</v>
      </c>
      <c r="T2750" s="16">
        <f t="shared" si="410"/>
        <v>34.200595829195628</v>
      </c>
    </row>
    <row r="2751" spans="1:20" x14ac:dyDescent="0.25">
      <c r="A2751" s="72">
        <f t="shared" si="407"/>
        <v>42536</v>
      </c>
      <c r="B2751" s="73" t="s">
        <v>67</v>
      </c>
      <c r="C2751" s="73" t="s">
        <v>246</v>
      </c>
      <c r="D2751" s="73" t="s">
        <v>247</v>
      </c>
      <c r="E2751" s="73" t="s">
        <v>263</v>
      </c>
      <c r="F2751" s="73" t="s">
        <v>264</v>
      </c>
      <c r="G2751" s="73" t="s">
        <v>34</v>
      </c>
      <c r="H2751" t="s">
        <v>36</v>
      </c>
      <c r="I2751">
        <v>1823</v>
      </c>
      <c r="J2751" s="43">
        <v>5052</v>
      </c>
      <c r="K2751" s="16">
        <v>0</v>
      </c>
      <c r="L2751" s="16">
        <f t="shared" si="400"/>
        <v>50.168818272095329</v>
      </c>
      <c r="M2751" s="16">
        <f t="shared" si="401"/>
        <v>1.2743783783783784</v>
      </c>
      <c r="N2751" s="44">
        <f t="shared" si="402"/>
        <v>0</v>
      </c>
      <c r="O2751" s="44">
        <f t="shared" si="403"/>
        <v>5052</v>
      </c>
      <c r="P2751" s="45">
        <f t="shared" si="408"/>
        <v>50.168818272095329</v>
      </c>
      <c r="Q2751" s="45">
        <f t="shared" si="404"/>
        <v>1.2743783783783784</v>
      </c>
      <c r="S2751" s="51">
        <f t="shared" si="409"/>
        <v>-1.0812144376001087</v>
      </c>
      <c r="T2751" s="16">
        <f t="shared" si="410"/>
        <v>50.168818272095329</v>
      </c>
    </row>
    <row r="2752" spans="1:20" x14ac:dyDescent="0.25">
      <c r="A2752" s="72">
        <f t="shared" si="407"/>
        <v>42536</v>
      </c>
      <c r="B2752" s="73" t="s">
        <v>18</v>
      </c>
      <c r="C2752" s="73" t="s">
        <v>250</v>
      </c>
      <c r="D2752" s="73" t="s">
        <v>251</v>
      </c>
      <c r="E2752" s="73" t="s">
        <v>265</v>
      </c>
      <c r="F2752" s="73" t="s">
        <v>266</v>
      </c>
      <c r="G2752" s="73" t="s">
        <v>34</v>
      </c>
      <c r="H2752" t="s">
        <v>39</v>
      </c>
      <c r="I2752">
        <v>1295</v>
      </c>
      <c r="J2752" s="43">
        <v>3699</v>
      </c>
      <c r="K2752" s="16">
        <v>0</v>
      </c>
      <c r="L2752" s="16">
        <f t="shared" si="400"/>
        <v>36.732869910625617</v>
      </c>
      <c r="M2752" s="16">
        <f t="shared" si="401"/>
        <v>0.99972972972972973</v>
      </c>
      <c r="N2752" s="44">
        <f t="shared" si="402"/>
        <v>0</v>
      </c>
      <c r="O2752" s="44">
        <f t="shared" si="403"/>
        <v>3699</v>
      </c>
      <c r="P2752" s="45">
        <f t="shared" si="408"/>
        <v>36.732869910625617</v>
      </c>
      <c r="Q2752" s="45">
        <f t="shared" si="404"/>
        <v>0.99972972972972973</v>
      </c>
      <c r="S2752" s="51">
        <f t="shared" si="409"/>
        <v>-3.310573808222439</v>
      </c>
      <c r="T2752" s="16">
        <f t="shared" si="410"/>
        <v>37.14664018536908</v>
      </c>
    </row>
    <row r="2753" spans="1:20" x14ac:dyDescent="0.25">
      <c r="A2753" s="72">
        <f t="shared" si="407"/>
        <v>42536</v>
      </c>
      <c r="B2753" s="73" t="s">
        <v>18</v>
      </c>
      <c r="C2753" s="73" t="s">
        <v>244</v>
      </c>
      <c r="D2753" s="73" t="s">
        <v>245</v>
      </c>
      <c r="E2753" s="73" t="s">
        <v>277</v>
      </c>
      <c r="F2753" s="73" t="s">
        <v>278</v>
      </c>
      <c r="G2753" s="73" t="s">
        <v>34</v>
      </c>
      <c r="H2753" t="s">
        <v>38</v>
      </c>
      <c r="I2753">
        <v>615</v>
      </c>
      <c r="J2753" s="43">
        <v>5051</v>
      </c>
      <c r="K2753" s="16">
        <v>0</v>
      </c>
      <c r="L2753" s="16">
        <f t="shared" si="400"/>
        <v>50.158887785501491</v>
      </c>
      <c r="M2753" s="16">
        <f t="shared" si="401"/>
        <v>1.3651351351351351</v>
      </c>
      <c r="N2753" s="44">
        <f t="shared" si="402"/>
        <v>0</v>
      </c>
      <c r="O2753" s="44">
        <f t="shared" si="403"/>
        <v>5051</v>
      </c>
      <c r="P2753" s="45">
        <f t="shared" si="408"/>
        <v>50.158887785501491</v>
      </c>
      <c r="Q2753" s="45">
        <f t="shared" si="404"/>
        <v>1.3651351351351351</v>
      </c>
      <c r="S2753" s="51">
        <f t="shared" si="409"/>
        <v>8.0196749358425912</v>
      </c>
      <c r="T2753" s="16">
        <f t="shared" si="410"/>
        <v>50.158887785501491</v>
      </c>
    </row>
    <row r="2754" spans="1:20" x14ac:dyDescent="0.25">
      <c r="A2754" s="72">
        <f t="shared" si="407"/>
        <v>42536</v>
      </c>
      <c r="B2754" s="73" t="s">
        <v>18</v>
      </c>
      <c r="C2754" s="73" t="s">
        <v>248</v>
      </c>
      <c r="D2754" s="73" t="s">
        <v>249</v>
      </c>
      <c r="E2754" s="73" t="s">
        <v>268</v>
      </c>
      <c r="F2754" s="73" t="s">
        <v>269</v>
      </c>
      <c r="G2754" s="73" t="s">
        <v>34</v>
      </c>
      <c r="H2754" t="s">
        <v>38</v>
      </c>
      <c r="I2754">
        <v>872</v>
      </c>
      <c r="J2754" s="43">
        <v>6178</v>
      </c>
      <c r="K2754" s="16">
        <v>0</v>
      </c>
      <c r="L2754" s="16">
        <f t="shared" ref="L2754:L2817" si="411">J2754/100.7</f>
        <v>61.350546176762663</v>
      </c>
      <c r="M2754" s="16">
        <f t="shared" ref="M2754:M2817" si="412">IF(B2754="corn",J2754/(111*2000/56),J2754/(111*2000/60))</f>
        <v>1.6697297297297298</v>
      </c>
      <c r="N2754" s="44">
        <f t="shared" ref="N2754:N2817" si="413">I2754*K2754</f>
        <v>0</v>
      </c>
      <c r="O2754" s="44">
        <f t="shared" ref="O2754:O2817" si="414">J2754+N2754</f>
        <v>6178</v>
      </c>
      <c r="P2754" s="45">
        <f t="shared" si="408"/>
        <v>61.350546176762663</v>
      </c>
      <c r="Q2754" s="45">
        <f t="shared" ref="Q2754:Q2817" si="415">IF(B2754="corn",O2754/(111*2000/56),O2754/(111*2000/60))</f>
        <v>1.6697297297297298</v>
      </c>
      <c r="S2754" s="51">
        <f t="shared" si="409"/>
        <v>9.8311111111111025</v>
      </c>
      <c r="T2754" s="16">
        <f t="shared" si="410"/>
        <v>61.350546176762663</v>
      </c>
    </row>
    <row r="2755" spans="1:20" x14ac:dyDescent="0.25">
      <c r="A2755" s="72">
        <f t="shared" si="407"/>
        <v>42536</v>
      </c>
      <c r="B2755" s="73" t="s">
        <v>18</v>
      </c>
      <c r="C2755" s="73" t="s">
        <v>248</v>
      </c>
      <c r="D2755" s="73" t="s">
        <v>249</v>
      </c>
      <c r="E2755" s="73" t="s">
        <v>277</v>
      </c>
      <c r="F2755" s="73" t="s">
        <v>278</v>
      </c>
      <c r="G2755" s="73" t="s">
        <v>34</v>
      </c>
      <c r="H2755" t="s">
        <v>38</v>
      </c>
      <c r="I2755">
        <v>417</v>
      </c>
      <c r="J2755" s="43">
        <v>4529</v>
      </c>
      <c r="K2755" s="16">
        <v>0</v>
      </c>
      <c r="L2755" s="16">
        <f t="shared" si="411"/>
        <v>44.975173783515388</v>
      </c>
      <c r="M2755" s="16">
        <f t="shared" si="412"/>
        <v>1.2240540540540541</v>
      </c>
      <c r="N2755" s="44">
        <f t="shared" si="413"/>
        <v>0</v>
      </c>
      <c r="O2755" s="44">
        <f t="shared" si="414"/>
        <v>4529</v>
      </c>
      <c r="P2755" s="45">
        <f t="shared" si="408"/>
        <v>44.975173783515388</v>
      </c>
      <c r="Q2755" s="45">
        <f t="shared" si="415"/>
        <v>1.2240540540540541</v>
      </c>
      <c r="S2755" s="51">
        <f t="shared" si="409"/>
        <v>3.685897435897445</v>
      </c>
      <c r="T2755" s="16">
        <f t="shared" si="410"/>
        <v>44.97517378351538</v>
      </c>
    </row>
    <row r="2756" spans="1:20" x14ac:dyDescent="0.25">
      <c r="A2756" s="72">
        <f t="shared" si="407"/>
        <v>42536</v>
      </c>
      <c r="B2756" s="73" t="s">
        <v>18</v>
      </c>
      <c r="C2756" s="73" t="s">
        <v>242</v>
      </c>
      <c r="D2756" s="73" t="s">
        <v>243</v>
      </c>
      <c r="E2756" s="73" t="s">
        <v>265</v>
      </c>
      <c r="F2756" s="73" t="s">
        <v>266</v>
      </c>
      <c r="G2756" s="73" t="s">
        <v>34</v>
      </c>
      <c r="H2756" t="s">
        <v>36</v>
      </c>
      <c r="I2756">
        <v>1006</v>
      </c>
      <c r="J2756" s="43">
        <v>4395</v>
      </c>
      <c r="K2756" s="16">
        <v>0</v>
      </c>
      <c r="L2756" s="16">
        <f t="shared" si="411"/>
        <v>43.644488579940415</v>
      </c>
      <c r="M2756" s="16">
        <f t="shared" si="412"/>
        <v>1.1878378378378378</v>
      </c>
      <c r="N2756" s="44">
        <f t="shared" si="413"/>
        <v>0</v>
      </c>
      <c r="O2756" s="44">
        <f t="shared" si="414"/>
        <v>4395</v>
      </c>
      <c r="P2756" s="45">
        <f t="shared" si="408"/>
        <v>43.644488579940415</v>
      </c>
      <c r="Q2756" s="45">
        <f t="shared" si="415"/>
        <v>1.1878378378378378</v>
      </c>
      <c r="S2756" s="51">
        <f t="shared" si="409"/>
        <v>6.8085271845320872</v>
      </c>
      <c r="T2756" s="16">
        <f t="shared" si="410"/>
        <v>43.644488579940422</v>
      </c>
    </row>
    <row r="2757" spans="1:20" x14ac:dyDescent="0.25">
      <c r="A2757" s="72">
        <f t="shared" si="407"/>
        <v>42536</v>
      </c>
      <c r="B2757" s="73" t="s">
        <v>0</v>
      </c>
      <c r="C2757" s="73" t="s">
        <v>252</v>
      </c>
      <c r="D2757" s="73" t="s">
        <v>117</v>
      </c>
      <c r="E2757" s="73" t="s">
        <v>279</v>
      </c>
      <c r="F2757" s="73" t="s">
        <v>280</v>
      </c>
      <c r="G2757" s="73" t="s">
        <v>35</v>
      </c>
      <c r="H2757" t="s">
        <v>37</v>
      </c>
      <c r="I2757">
        <v>880</v>
      </c>
      <c r="J2757" s="43">
        <v>3853</v>
      </c>
      <c r="K2757" s="16">
        <v>0</v>
      </c>
      <c r="L2757" s="16">
        <f t="shared" si="411"/>
        <v>38.262164846077454</v>
      </c>
      <c r="M2757" s="16">
        <f t="shared" si="412"/>
        <v>1.0413513513513513</v>
      </c>
      <c r="N2757" s="44">
        <f t="shared" si="413"/>
        <v>0</v>
      </c>
      <c r="O2757" s="44">
        <f t="shared" si="414"/>
        <v>3853</v>
      </c>
      <c r="P2757" s="45">
        <f t="shared" si="408"/>
        <v>38.262164846077454</v>
      </c>
      <c r="Q2757" s="45">
        <f t="shared" si="415"/>
        <v>1.0413513513513513</v>
      </c>
      <c r="S2757" s="51">
        <f t="shared" si="409"/>
        <v>-2.5297242600556546</v>
      </c>
      <c r="T2757" s="16">
        <f t="shared" si="410"/>
        <v>38.262164846077454</v>
      </c>
    </row>
    <row r="2758" spans="1:20" x14ac:dyDescent="0.25">
      <c r="A2758" s="72">
        <f t="shared" si="407"/>
        <v>42536</v>
      </c>
      <c r="B2758" s="73" t="s">
        <v>0</v>
      </c>
      <c r="C2758" s="73" t="s">
        <v>359</v>
      </c>
      <c r="D2758" s="73" t="s">
        <v>235</v>
      </c>
      <c r="E2758" s="73" t="s">
        <v>267</v>
      </c>
      <c r="F2758" s="73" t="s">
        <v>241</v>
      </c>
      <c r="G2758" s="73" t="s">
        <v>35</v>
      </c>
      <c r="H2758" t="s">
        <v>37</v>
      </c>
      <c r="I2758">
        <v>685</v>
      </c>
      <c r="J2758" s="43">
        <v>3871</v>
      </c>
      <c r="K2758" s="16">
        <v>0</v>
      </c>
      <c r="L2758" s="16">
        <f t="shared" si="411"/>
        <v>38.440913604766635</v>
      </c>
      <c r="M2758" s="16">
        <f t="shared" si="412"/>
        <v>1.0462162162162163</v>
      </c>
      <c r="N2758" s="44">
        <f t="shared" si="413"/>
        <v>0</v>
      </c>
      <c r="O2758" s="44">
        <f t="shared" si="414"/>
        <v>3871</v>
      </c>
      <c r="P2758" s="45">
        <f t="shared" si="408"/>
        <v>38.440913604766635</v>
      </c>
      <c r="Q2758" s="45">
        <f t="shared" si="415"/>
        <v>1.0462162162162163</v>
      </c>
      <c r="S2758" s="51">
        <f t="shared" si="409"/>
        <v>-1.2248022454707796</v>
      </c>
      <c r="T2758" s="16">
        <f t="shared" si="410"/>
        <v>38.440913604766635</v>
      </c>
    </row>
    <row r="2759" spans="1:20" x14ac:dyDescent="0.25">
      <c r="A2759" s="72">
        <f t="shared" si="407"/>
        <v>42536</v>
      </c>
      <c r="B2759" s="73" t="s">
        <v>0</v>
      </c>
      <c r="C2759" s="73" t="s">
        <v>253</v>
      </c>
      <c r="D2759" s="73" t="s">
        <v>243</v>
      </c>
      <c r="E2759" s="73" t="s">
        <v>281</v>
      </c>
      <c r="F2759" s="73" t="s">
        <v>282</v>
      </c>
      <c r="G2759" s="73" t="s">
        <v>35</v>
      </c>
      <c r="H2759" t="s">
        <v>38</v>
      </c>
      <c r="I2759">
        <v>812</v>
      </c>
      <c r="J2759" s="43">
        <v>5492</v>
      </c>
      <c r="K2759" s="16">
        <v>0</v>
      </c>
      <c r="L2759" s="16">
        <f t="shared" si="411"/>
        <v>54.538232373386293</v>
      </c>
      <c r="M2759" s="16">
        <f t="shared" si="412"/>
        <v>1.4843243243243243</v>
      </c>
      <c r="N2759" s="44">
        <f t="shared" si="413"/>
        <v>0</v>
      </c>
      <c r="O2759" s="44">
        <f t="shared" si="414"/>
        <v>5492</v>
      </c>
      <c r="P2759" s="45">
        <f t="shared" si="408"/>
        <v>54.538232373386293</v>
      </c>
      <c r="Q2759" s="45">
        <f t="shared" si="415"/>
        <v>1.4843243243243243</v>
      </c>
      <c r="S2759" s="51">
        <f t="shared" si="409"/>
        <v>16.282024137200924</v>
      </c>
      <c r="T2759" s="16">
        <f t="shared" si="410"/>
        <v>54.5382323733863</v>
      </c>
    </row>
    <row r="2760" spans="1:20" x14ac:dyDescent="0.25">
      <c r="A2760" s="72">
        <f t="shared" si="407"/>
        <v>42536</v>
      </c>
      <c r="B2760" s="73" t="s">
        <v>0</v>
      </c>
      <c r="C2760" s="73" t="s">
        <v>236</v>
      </c>
      <c r="D2760" s="73" t="s">
        <v>237</v>
      </c>
      <c r="E2760" s="73" t="s">
        <v>279</v>
      </c>
      <c r="F2760" s="73" t="s">
        <v>280</v>
      </c>
      <c r="G2760" s="73" t="s">
        <v>35</v>
      </c>
      <c r="H2760" t="s">
        <v>37</v>
      </c>
      <c r="I2760">
        <v>1520</v>
      </c>
      <c r="J2760" s="43">
        <v>5511</v>
      </c>
      <c r="K2760" s="16">
        <v>0</v>
      </c>
      <c r="L2760" s="16">
        <f t="shared" si="411"/>
        <v>54.726911618669313</v>
      </c>
      <c r="M2760" s="16">
        <f t="shared" si="412"/>
        <v>1.4894594594594595</v>
      </c>
      <c r="N2760" s="44">
        <f t="shared" si="413"/>
        <v>0</v>
      </c>
      <c r="O2760" s="44">
        <f t="shared" si="414"/>
        <v>5511</v>
      </c>
      <c r="P2760" s="45">
        <f t="shared" si="408"/>
        <v>54.726911618669313</v>
      </c>
      <c r="Q2760" s="45">
        <f t="shared" si="415"/>
        <v>1.4894594594594595</v>
      </c>
      <c r="S2760" s="51">
        <f t="shared" si="409"/>
        <v>-1.7822135091783986</v>
      </c>
      <c r="T2760" s="16">
        <f t="shared" si="410"/>
        <v>54.726911618669313</v>
      </c>
    </row>
    <row r="2761" spans="1:20" x14ac:dyDescent="0.25">
      <c r="A2761" s="72">
        <f t="shared" si="407"/>
        <v>42536</v>
      </c>
      <c r="B2761" s="73" t="s">
        <v>0</v>
      </c>
      <c r="C2761" s="73" t="s">
        <v>236</v>
      </c>
      <c r="D2761" s="73" t="s">
        <v>237</v>
      </c>
      <c r="E2761" s="73" t="s">
        <v>267</v>
      </c>
      <c r="F2761" s="73" t="s">
        <v>241</v>
      </c>
      <c r="G2761" s="73" t="s">
        <v>35</v>
      </c>
      <c r="H2761" t="s">
        <v>37</v>
      </c>
      <c r="I2761">
        <v>1583</v>
      </c>
      <c r="J2761" s="43">
        <v>5831</v>
      </c>
      <c r="K2761" s="16">
        <v>0</v>
      </c>
      <c r="L2761" s="16">
        <f t="shared" si="411"/>
        <v>57.904667328699105</v>
      </c>
      <c r="M2761" s="16">
        <f t="shared" si="412"/>
        <v>1.5759459459459459</v>
      </c>
      <c r="N2761" s="44">
        <f t="shared" si="413"/>
        <v>0</v>
      </c>
      <c r="O2761" s="44">
        <f t="shared" si="414"/>
        <v>5831</v>
      </c>
      <c r="P2761" s="45">
        <f t="shared" si="408"/>
        <v>57.904667328699105</v>
      </c>
      <c r="Q2761" s="45">
        <f t="shared" si="415"/>
        <v>1.5759459459459459</v>
      </c>
      <c r="S2761" s="51">
        <f t="shared" si="409"/>
        <v>-10.731781996325784</v>
      </c>
      <c r="T2761" s="16">
        <f t="shared" si="410"/>
        <v>57.904667328699105</v>
      </c>
    </row>
    <row r="2762" spans="1:20" x14ac:dyDescent="0.25">
      <c r="A2762" s="72">
        <f t="shared" si="407"/>
        <v>42536</v>
      </c>
      <c r="B2762" s="73" t="s">
        <v>0</v>
      </c>
      <c r="C2762" s="73" t="s">
        <v>358</v>
      </c>
      <c r="D2762" s="73" t="s">
        <v>235</v>
      </c>
      <c r="E2762" s="73" t="s">
        <v>279</v>
      </c>
      <c r="F2762" s="73" t="s">
        <v>280</v>
      </c>
      <c r="G2762" s="73" t="s">
        <v>35</v>
      </c>
      <c r="H2762" t="s">
        <v>36</v>
      </c>
      <c r="I2762">
        <v>1599</v>
      </c>
      <c r="J2762" s="43">
        <v>5478</v>
      </c>
      <c r="K2762" s="16">
        <v>0</v>
      </c>
      <c r="L2762" s="16">
        <f t="shared" si="411"/>
        <v>54.399205561072492</v>
      </c>
      <c r="M2762" s="16">
        <f t="shared" si="412"/>
        <v>1.4805405405405405</v>
      </c>
      <c r="N2762" s="44">
        <f t="shared" si="413"/>
        <v>0</v>
      </c>
      <c r="O2762" s="44">
        <f t="shared" si="414"/>
        <v>5478</v>
      </c>
      <c r="P2762" s="45">
        <f t="shared" si="408"/>
        <v>54.399205561072492</v>
      </c>
      <c r="Q2762" s="45">
        <f t="shared" si="415"/>
        <v>1.4805405405405405</v>
      </c>
      <c r="S2762" s="51">
        <f t="shared" si="409"/>
        <v>-3.9260872767833632</v>
      </c>
      <c r="T2762" s="16">
        <f t="shared" si="410"/>
        <v>54.399205561072485</v>
      </c>
    </row>
    <row r="2763" spans="1:20" x14ac:dyDescent="0.25">
      <c r="A2763" s="72">
        <f t="shared" si="407"/>
        <v>42536</v>
      </c>
      <c r="B2763" s="73" t="s">
        <v>67</v>
      </c>
      <c r="C2763" s="73" t="s">
        <v>250</v>
      </c>
      <c r="D2763" s="73" t="s">
        <v>251</v>
      </c>
      <c r="E2763" s="73" t="s">
        <v>279</v>
      </c>
      <c r="F2763" s="73" t="s">
        <v>280</v>
      </c>
      <c r="G2763" s="73" t="s">
        <v>35</v>
      </c>
      <c r="H2763" t="s">
        <v>37</v>
      </c>
      <c r="I2763">
        <v>1851</v>
      </c>
      <c r="J2763" s="43">
        <v>5000</v>
      </c>
      <c r="K2763" s="16">
        <v>0</v>
      </c>
      <c r="L2763" s="16">
        <f t="shared" si="411"/>
        <v>49.652432969215489</v>
      </c>
      <c r="M2763" s="16">
        <f t="shared" si="412"/>
        <v>1.2612612612612613</v>
      </c>
      <c r="N2763" s="44">
        <f t="shared" si="413"/>
        <v>0</v>
      </c>
      <c r="O2763" s="44">
        <f t="shared" si="414"/>
        <v>5000</v>
      </c>
      <c r="P2763" s="45">
        <f t="shared" si="408"/>
        <v>49.652432969215489</v>
      </c>
      <c r="Q2763" s="45">
        <f t="shared" si="415"/>
        <v>1.2612612612612613</v>
      </c>
      <c r="S2763" s="51">
        <f t="shared" si="409"/>
        <v>-3.4749034749034791</v>
      </c>
      <c r="T2763" s="16">
        <f t="shared" si="410"/>
        <v>49.652432969215489</v>
      </c>
    </row>
    <row r="2764" spans="1:20" x14ac:dyDescent="0.25">
      <c r="A2764" s="72">
        <f t="shared" si="407"/>
        <v>42536</v>
      </c>
      <c r="B2764" s="73" t="s">
        <v>67</v>
      </c>
      <c r="C2764" s="73" t="s">
        <v>238</v>
      </c>
      <c r="D2764" s="73" t="s">
        <v>239</v>
      </c>
      <c r="E2764" s="73" t="s">
        <v>283</v>
      </c>
      <c r="F2764" s="73" t="s">
        <v>284</v>
      </c>
      <c r="G2764" s="73" t="s">
        <v>35</v>
      </c>
      <c r="H2764" t="s">
        <v>37</v>
      </c>
      <c r="I2764">
        <v>1695</v>
      </c>
      <c r="J2764" s="43">
        <v>4960</v>
      </c>
      <c r="K2764" s="16">
        <v>0</v>
      </c>
      <c r="L2764" s="16">
        <f t="shared" si="411"/>
        <v>49.255213505461768</v>
      </c>
      <c r="M2764" s="16">
        <f t="shared" si="412"/>
        <v>1.2511711711711713</v>
      </c>
      <c r="N2764" s="44">
        <f t="shared" si="413"/>
        <v>0</v>
      </c>
      <c r="O2764" s="44">
        <f t="shared" si="414"/>
        <v>4960</v>
      </c>
      <c r="P2764" s="45">
        <f t="shared" si="408"/>
        <v>49.255213505461768</v>
      </c>
      <c r="Q2764" s="45">
        <f t="shared" si="415"/>
        <v>1.2511711711711713</v>
      </c>
      <c r="S2764" s="51">
        <f t="shared" si="409"/>
        <v>-3.3138401559454245</v>
      </c>
      <c r="T2764" s="16">
        <f t="shared" si="410"/>
        <v>49.255213505461768</v>
      </c>
    </row>
    <row r="2765" spans="1:20" x14ac:dyDescent="0.25">
      <c r="A2765" s="72">
        <f t="shared" si="407"/>
        <v>42536</v>
      </c>
      <c r="B2765" s="73" t="s">
        <v>67</v>
      </c>
      <c r="C2765" s="73" t="s">
        <v>242</v>
      </c>
      <c r="D2765" s="73" t="s">
        <v>243</v>
      </c>
      <c r="E2765" s="73" t="s">
        <v>265</v>
      </c>
      <c r="F2765" s="73" t="s">
        <v>266</v>
      </c>
      <c r="G2765" s="73" t="s">
        <v>35</v>
      </c>
      <c r="H2765" t="s">
        <v>36</v>
      </c>
      <c r="I2765">
        <v>1006</v>
      </c>
      <c r="J2765" s="43">
        <v>3481</v>
      </c>
      <c r="K2765" s="16">
        <v>0</v>
      </c>
      <c r="L2765" s="16">
        <f t="shared" si="411"/>
        <v>34.568023833167821</v>
      </c>
      <c r="M2765" s="16">
        <f t="shared" si="412"/>
        <v>0.87809009009009009</v>
      </c>
      <c r="N2765" s="44">
        <f t="shared" si="413"/>
        <v>0</v>
      </c>
      <c r="O2765" s="44">
        <f t="shared" si="414"/>
        <v>3481</v>
      </c>
      <c r="P2765" s="45">
        <f t="shared" si="408"/>
        <v>34.568023833167821</v>
      </c>
      <c r="Q2765" s="45">
        <f t="shared" si="415"/>
        <v>0.87809009009009009</v>
      </c>
      <c r="S2765" s="51">
        <f t="shared" si="409"/>
        <v>5.8749817509367697</v>
      </c>
      <c r="T2765" s="16">
        <f t="shared" si="410"/>
        <v>34.568023833167821</v>
      </c>
    </row>
    <row r="2766" spans="1:20" x14ac:dyDescent="0.25">
      <c r="A2766" s="72">
        <f t="shared" si="407"/>
        <v>42536</v>
      </c>
      <c r="B2766" s="73" t="s">
        <v>67</v>
      </c>
      <c r="C2766" s="73" t="s">
        <v>254</v>
      </c>
      <c r="D2766" s="73" t="s">
        <v>255</v>
      </c>
      <c r="E2766" s="73" t="s">
        <v>267</v>
      </c>
      <c r="F2766" s="73" t="s">
        <v>241</v>
      </c>
      <c r="G2766" s="73" t="s">
        <v>35</v>
      </c>
      <c r="H2766" t="s">
        <v>37</v>
      </c>
      <c r="I2766">
        <v>988</v>
      </c>
      <c r="J2766" s="43">
        <v>3600</v>
      </c>
      <c r="K2766" s="16">
        <v>0</v>
      </c>
      <c r="L2766" s="16">
        <f t="shared" si="411"/>
        <v>35.749751737835155</v>
      </c>
      <c r="M2766" s="16">
        <f t="shared" si="412"/>
        <v>0.90810810810810816</v>
      </c>
      <c r="N2766" s="44">
        <f t="shared" si="413"/>
        <v>0</v>
      </c>
      <c r="O2766" s="44">
        <f t="shared" si="414"/>
        <v>3600</v>
      </c>
      <c r="P2766" s="45">
        <f t="shared" si="408"/>
        <v>35.749751737835155</v>
      </c>
      <c r="Q2766" s="45">
        <f t="shared" si="415"/>
        <v>0.90810810810810816</v>
      </c>
      <c r="S2766" s="51">
        <f t="shared" si="409"/>
        <v>-0.27700831024930483</v>
      </c>
      <c r="T2766" s="16">
        <f t="shared" si="410"/>
        <v>35.749751737835155</v>
      </c>
    </row>
    <row r="2767" spans="1:20" x14ac:dyDescent="0.25">
      <c r="A2767" s="72">
        <f t="shared" si="407"/>
        <v>42536</v>
      </c>
      <c r="B2767" s="73" t="s">
        <v>67</v>
      </c>
      <c r="C2767" s="73" t="s">
        <v>246</v>
      </c>
      <c r="D2767" s="73" t="s">
        <v>247</v>
      </c>
      <c r="E2767" s="73" t="s">
        <v>240</v>
      </c>
      <c r="F2767" s="73" t="s">
        <v>241</v>
      </c>
      <c r="G2767" s="73" t="s">
        <v>35</v>
      </c>
      <c r="H2767" t="s">
        <v>36</v>
      </c>
      <c r="I2767">
        <v>787</v>
      </c>
      <c r="J2767" s="43">
        <v>3795</v>
      </c>
      <c r="K2767" s="16">
        <v>0</v>
      </c>
      <c r="L2767" s="16">
        <f t="shared" si="411"/>
        <v>37.686196623634558</v>
      </c>
      <c r="M2767" s="16">
        <f t="shared" si="412"/>
        <v>0.95729729729729729</v>
      </c>
      <c r="N2767" s="44">
        <f t="shared" si="413"/>
        <v>0</v>
      </c>
      <c r="O2767" s="44">
        <f t="shared" si="414"/>
        <v>3795</v>
      </c>
      <c r="P2767" s="45">
        <f t="shared" si="408"/>
        <v>37.686196623634558</v>
      </c>
      <c r="Q2767" s="45">
        <f t="shared" si="415"/>
        <v>0.95729729729729729</v>
      </c>
      <c r="S2767" s="51">
        <f t="shared" si="409"/>
        <v>-0.13630933271581158</v>
      </c>
      <c r="T2767" s="16">
        <f t="shared" si="410"/>
        <v>37.686196623634558</v>
      </c>
    </row>
    <row r="2768" spans="1:20" x14ac:dyDescent="0.25">
      <c r="A2768" s="72">
        <f t="shared" si="407"/>
        <v>42536</v>
      </c>
      <c r="B2768" s="73" t="s">
        <v>67</v>
      </c>
      <c r="C2768" s="73" t="s">
        <v>250</v>
      </c>
      <c r="D2768" s="73" t="s">
        <v>251</v>
      </c>
      <c r="E2768" s="73" t="s">
        <v>283</v>
      </c>
      <c r="F2768" s="73" t="s">
        <v>284</v>
      </c>
      <c r="G2768" s="73" t="s">
        <v>35</v>
      </c>
      <c r="H2768" t="s">
        <v>37</v>
      </c>
      <c r="I2768">
        <v>1836</v>
      </c>
      <c r="J2768" s="43">
        <v>5000</v>
      </c>
      <c r="K2768" s="16">
        <v>0</v>
      </c>
      <c r="L2768" s="16">
        <f t="shared" si="411"/>
        <v>49.652432969215489</v>
      </c>
      <c r="M2768" s="16">
        <f t="shared" si="412"/>
        <v>1.2612612612612613</v>
      </c>
      <c r="N2768" s="44">
        <f t="shared" si="413"/>
        <v>0</v>
      </c>
      <c r="O2768" s="44">
        <f t="shared" si="414"/>
        <v>5000</v>
      </c>
      <c r="P2768" s="45">
        <f t="shared" si="408"/>
        <v>49.652432969215489</v>
      </c>
      <c r="Q2768" s="45">
        <f t="shared" si="415"/>
        <v>1.2612612612612613</v>
      </c>
      <c r="S2768" s="51">
        <f t="shared" si="409"/>
        <v>-3.4749034749034791</v>
      </c>
      <c r="T2768" s="16">
        <f t="shared" si="410"/>
        <v>49.652432969215489</v>
      </c>
    </row>
    <row r="2769" spans="1:20" x14ac:dyDescent="0.25">
      <c r="A2769" s="72">
        <f t="shared" si="407"/>
        <v>42536</v>
      </c>
      <c r="B2769" s="73" t="s">
        <v>67</v>
      </c>
      <c r="C2769" s="73" t="s">
        <v>256</v>
      </c>
      <c r="D2769" s="73" t="s">
        <v>247</v>
      </c>
      <c r="E2769" s="73" t="s">
        <v>285</v>
      </c>
      <c r="F2769" s="73" t="s">
        <v>264</v>
      </c>
      <c r="G2769" s="73" t="s">
        <v>35</v>
      </c>
      <c r="H2769" t="s">
        <v>37</v>
      </c>
      <c r="I2769">
        <v>1899</v>
      </c>
      <c r="J2769" s="43">
        <v>4640</v>
      </c>
      <c r="K2769" s="16">
        <v>0</v>
      </c>
      <c r="L2769" s="16">
        <f t="shared" si="411"/>
        <v>46.077457795431975</v>
      </c>
      <c r="M2769" s="16">
        <f t="shared" si="412"/>
        <v>1.1704504504504505</v>
      </c>
      <c r="N2769" s="44">
        <f t="shared" si="413"/>
        <v>0</v>
      </c>
      <c r="O2769" s="44">
        <f t="shared" si="414"/>
        <v>4640</v>
      </c>
      <c r="P2769" s="45">
        <f t="shared" si="408"/>
        <v>46.077457795431975</v>
      </c>
      <c r="Q2769" s="45">
        <f t="shared" si="415"/>
        <v>1.1704504504504505</v>
      </c>
      <c r="S2769" s="51">
        <f t="shared" si="409"/>
        <v>0.86956521739129933</v>
      </c>
      <c r="T2769" s="16">
        <f t="shared" si="410"/>
        <v>46.077457795431975</v>
      </c>
    </row>
    <row r="2770" spans="1:20" x14ac:dyDescent="0.25">
      <c r="A2770" s="72">
        <f t="shared" si="407"/>
        <v>42536</v>
      </c>
      <c r="B2770" s="73" t="s">
        <v>18</v>
      </c>
      <c r="C2770" s="73" t="s">
        <v>238</v>
      </c>
      <c r="D2770" s="73" t="s">
        <v>239</v>
      </c>
      <c r="E2770" s="73" t="s">
        <v>283</v>
      </c>
      <c r="F2770" s="73" t="s">
        <v>284</v>
      </c>
      <c r="G2770" s="73" t="s">
        <v>35</v>
      </c>
      <c r="H2770" t="s">
        <v>37</v>
      </c>
      <c r="I2770">
        <v>1695</v>
      </c>
      <c r="J2770" s="43">
        <v>5490</v>
      </c>
      <c r="K2770" s="16">
        <v>0</v>
      </c>
      <c r="L2770" s="16">
        <f t="shared" si="411"/>
        <v>54.51837140019861</v>
      </c>
      <c r="M2770" s="16">
        <f t="shared" si="412"/>
        <v>1.4837837837837837</v>
      </c>
      <c r="N2770" s="44">
        <f t="shared" si="413"/>
        <v>0</v>
      </c>
      <c r="O2770" s="44">
        <f t="shared" si="414"/>
        <v>5490</v>
      </c>
      <c r="P2770" s="45">
        <f t="shared" si="408"/>
        <v>54.51837140019861</v>
      </c>
      <c r="Q2770" s="45">
        <f t="shared" si="415"/>
        <v>1.4837837837837837</v>
      </c>
      <c r="S2770" s="51">
        <f t="shared" si="409"/>
        <v>-3.5149384885764468</v>
      </c>
      <c r="T2770" s="16">
        <f t="shared" si="410"/>
        <v>54.51837140019861</v>
      </c>
    </row>
    <row r="2771" spans="1:20" x14ac:dyDescent="0.25">
      <c r="A2771" s="72">
        <f t="shared" si="407"/>
        <v>42536</v>
      </c>
      <c r="B2771" s="73" t="s">
        <v>18</v>
      </c>
      <c r="C2771" s="73" t="s">
        <v>250</v>
      </c>
      <c r="D2771" s="73" t="s">
        <v>251</v>
      </c>
      <c r="E2771" s="73" t="s">
        <v>279</v>
      </c>
      <c r="F2771" s="73" t="s">
        <v>280</v>
      </c>
      <c r="G2771" s="73" t="s">
        <v>35</v>
      </c>
      <c r="H2771" t="s">
        <v>37</v>
      </c>
      <c r="I2771">
        <v>1851</v>
      </c>
      <c r="J2771" s="43">
        <v>5510</v>
      </c>
      <c r="K2771" s="16">
        <v>0</v>
      </c>
      <c r="L2771" s="16">
        <f t="shared" si="411"/>
        <v>54.716981132075468</v>
      </c>
      <c r="M2771" s="16">
        <f t="shared" si="412"/>
        <v>1.4891891891891893</v>
      </c>
      <c r="N2771" s="44">
        <f t="shared" si="413"/>
        <v>0</v>
      </c>
      <c r="O2771" s="44">
        <f t="shared" si="414"/>
        <v>5510</v>
      </c>
      <c r="P2771" s="45">
        <f t="shared" si="408"/>
        <v>54.716981132075468</v>
      </c>
      <c r="Q2771" s="45">
        <f t="shared" si="415"/>
        <v>1.4891891891891893</v>
      </c>
      <c r="S2771" s="51">
        <f t="shared" si="409"/>
        <v>-3.5026269702276736</v>
      </c>
      <c r="T2771" s="16">
        <f t="shared" si="410"/>
        <v>54.716981132075468</v>
      </c>
    </row>
    <row r="2772" spans="1:20" x14ac:dyDescent="0.25">
      <c r="A2772" s="72">
        <f t="shared" si="407"/>
        <v>42536</v>
      </c>
      <c r="B2772" s="73" t="s">
        <v>18</v>
      </c>
      <c r="C2772" s="73" t="s">
        <v>257</v>
      </c>
      <c r="D2772" s="73" t="s">
        <v>237</v>
      </c>
      <c r="E2772" s="73" t="s">
        <v>283</v>
      </c>
      <c r="F2772" s="73" t="s">
        <v>284</v>
      </c>
      <c r="G2772" s="73" t="s">
        <v>35</v>
      </c>
      <c r="H2772" t="s">
        <v>37</v>
      </c>
      <c r="I2772">
        <v>1507</v>
      </c>
      <c r="J2772" s="43">
        <v>5380</v>
      </c>
      <c r="K2772" s="16">
        <v>0</v>
      </c>
      <c r="L2772" s="16">
        <f t="shared" si="411"/>
        <v>53.426017874875868</v>
      </c>
      <c r="M2772" s="16">
        <f t="shared" si="412"/>
        <v>1.4540540540540541</v>
      </c>
      <c r="N2772" s="44">
        <f t="shared" si="413"/>
        <v>0</v>
      </c>
      <c r="O2772" s="44">
        <f t="shared" si="414"/>
        <v>5380</v>
      </c>
      <c r="P2772" s="45">
        <f t="shared" si="408"/>
        <v>53.426017874875868</v>
      </c>
      <c r="Q2772" s="45">
        <f t="shared" si="415"/>
        <v>1.4540540540540541</v>
      </c>
      <c r="S2772" s="51">
        <f t="shared" si="409"/>
        <v>-3.5842293906810041</v>
      </c>
      <c r="T2772" s="16">
        <f t="shared" si="410"/>
        <v>53.426017874875868</v>
      </c>
    </row>
    <row r="2773" spans="1:20" x14ac:dyDescent="0.25">
      <c r="A2773" s="72">
        <f t="shared" si="407"/>
        <v>42536</v>
      </c>
      <c r="B2773" s="73" t="s">
        <v>18</v>
      </c>
      <c r="C2773" s="73" t="s">
        <v>256</v>
      </c>
      <c r="D2773" s="73" t="s">
        <v>247</v>
      </c>
      <c r="E2773" s="73" t="s">
        <v>265</v>
      </c>
      <c r="F2773" s="73" t="s">
        <v>266</v>
      </c>
      <c r="G2773" s="73" t="s">
        <v>35</v>
      </c>
      <c r="H2773" t="s">
        <v>36</v>
      </c>
      <c r="I2773">
        <v>1160</v>
      </c>
      <c r="J2773" s="43">
        <v>4425</v>
      </c>
      <c r="K2773" s="16">
        <v>0</v>
      </c>
      <c r="L2773" s="16">
        <f t="shared" si="411"/>
        <v>43.942403177755708</v>
      </c>
      <c r="M2773" s="16">
        <f t="shared" si="412"/>
        <v>1.1959459459459461</v>
      </c>
      <c r="N2773" s="44">
        <f t="shared" si="413"/>
        <v>0</v>
      </c>
      <c r="O2773" s="44">
        <f t="shared" si="414"/>
        <v>4425</v>
      </c>
      <c r="P2773" s="45">
        <f t="shared" si="408"/>
        <v>43.942403177755708</v>
      </c>
      <c r="Q2773" s="45">
        <f t="shared" si="415"/>
        <v>1.1959459459459461</v>
      </c>
      <c r="S2773" s="51">
        <f t="shared" si="409"/>
        <v>-3.5401316649954162</v>
      </c>
      <c r="T2773" s="16">
        <f t="shared" si="410"/>
        <v>43.942403177755715</v>
      </c>
    </row>
    <row r="2774" spans="1:20" x14ac:dyDescent="0.25">
      <c r="A2774" s="72">
        <f t="shared" si="407"/>
        <v>42536</v>
      </c>
      <c r="B2774" s="73" t="s">
        <v>18</v>
      </c>
      <c r="C2774" s="73" t="s">
        <v>244</v>
      </c>
      <c r="D2774" s="73" t="s">
        <v>245</v>
      </c>
      <c r="E2774" s="73" t="s">
        <v>277</v>
      </c>
      <c r="F2774" s="73" t="s">
        <v>278</v>
      </c>
      <c r="G2774" s="73" t="s">
        <v>35</v>
      </c>
      <c r="H2774" t="s">
        <v>38</v>
      </c>
      <c r="I2774">
        <v>615</v>
      </c>
      <c r="J2774" s="43">
        <v>4226</v>
      </c>
      <c r="K2774" s="16">
        <v>0</v>
      </c>
      <c r="L2774" s="16">
        <f t="shared" si="411"/>
        <v>41.966236345580931</v>
      </c>
      <c r="M2774" s="16">
        <f t="shared" si="412"/>
        <v>1.1421621621621623</v>
      </c>
      <c r="N2774" s="44">
        <f t="shared" si="413"/>
        <v>0</v>
      </c>
      <c r="O2774" s="44">
        <f t="shared" si="414"/>
        <v>4226</v>
      </c>
      <c r="P2774" s="45">
        <f t="shared" si="408"/>
        <v>41.966236345580931</v>
      </c>
      <c r="Q2774" s="45">
        <f t="shared" si="415"/>
        <v>1.1421621621621623</v>
      </c>
      <c r="S2774" s="51">
        <f t="shared" si="409"/>
        <v>9.7377304596208738</v>
      </c>
      <c r="T2774" s="16">
        <f t="shared" si="410"/>
        <v>41.966236345580931</v>
      </c>
    </row>
    <row r="2775" spans="1:20" x14ac:dyDescent="0.25">
      <c r="A2775" s="74">
        <f t="shared" si="407"/>
        <v>42536</v>
      </c>
      <c r="B2775" s="75" t="s">
        <v>18</v>
      </c>
      <c r="C2775" s="75" t="s">
        <v>258</v>
      </c>
      <c r="D2775" s="75" t="s">
        <v>255</v>
      </c>
      <c r="E2775" s="75" t="s">
        <v>279</v>
      </c>
      <c r="F2775" s="75" t="s">
        <v>280</v>
      </c>
      <c r="G2775" s="75" t="s">
        <v>35</v>
      </c>
      <c r="H2775" s="76" t="s">
        <v>36</v>
      </c>
      <c r="I2775" s="76">
        <v>1637</v>
      </c>
      <c r="J2775" s="46">
        <v>5360</v>
      </c>
      <c r="K2775" s="78">
        <v>0</v>
      </c>
      <c r="L2775" s="78">
        <f t="shared" si="411"/>
        <v>53.227408142999003</v>
      </c>
      <c r="M2775" s="78">
        <f t="shared" si="412"/>
        <v>1.4486486486486487</v>
      </c>
      <c r="N2775" s="47">
        <f t="shared" si="413"/>
        <v>0</v>
      </c>
      <c r="O2775" s="47">
        <f t="shared" si="414"/>
        <v>5360</v>
      </c>
      <c r="P2775" s="48">
        <f t="shared" si="408"/>
        <v>53.227408142999003</v>
      </c>
      <c r="Q2775" s="48">
        <f t="shared" si="415"/>
        <v>1.4486486486486487</v>
      </c>
      <c r="R2775" s="76"/>
      <c r="S2775" s="53">
        <f t="shared" si="409"/>
        <v>-4.100422602242193</v>
      </c>
      <c r="T2775" s="78">
        <f>AVERAGE(P2699,P2737,P2775)</f>
        <v>53.227408142999003</v>
      </c>
    </row>
    <row r="2776" spans="1:20" x14ac:dyDescent="0.25">
      <c r="A2776" s="72">
        <f t="shared" si="407"/>
        <v>42566</v>
      </c>
      <c r="B2776" s="73" t="s">
        <v>0</v>
      </c>
      <c r="C2776" s="73" t="s">
        <v>359</v>
      </c>
      <c r="D2776" s="73" t="s">
        <v>235</v>
      </c>
      <c r="E2776" s="73" t="s">
        <v>260</v>
      </c>
      <c r="F2776" s="73" t="s">
        <v>261</v>
      </c>
      <c r="G2776" s="73" t="s">
        <v>34</v>
      </c>
      <c r="H2776" t="s">
        <v>36</v>
      </c>
      <c r="I2776">
        <v>506</v>
      </c>
      <c r="J2776" s="43">
        <v>3605</v>
      </c>
      <c r="K2776" s="16">
        <v>0.05</v>
      </c>
      <c r="L2776" s="16">
        <f t="shared" si="411"/>
        <v>35.799404170804365</v>
      </c>
      <c r="M2776" s="16">
        <f t="shared" si="412"/>
        <v>0.97432432432432436</v>
      </c>
      <c r="N2776" s="44">
        <f t="shared" si="413"/>
        <v>25.3</v>
      </c>
      <c r="O2776" s="44">
        <f t="shared" si="414"/>
        <v>3630.3</v>
      </c>
      <c r="P2776" s="45">
        <f t="shared" ref="P2776:P2813" si="416">O2776/100.7</f>
        <v>36.050645481628599</v>
      </c>
      <c r="Q2776" s="45">
        <f t="shared" si="415"/>
        <v>0.98116216216216223</v>
      </c>
      <c r="R2776" s="17"/>
      <c r="S2776" s="51">
        <f t="shared" ref="S2776:S2813" si="417">((O2776/O2320)-1)*100</f>
        <v>-1.5100543684684498</v>
      </c>
      <c r="T2776" s="16"/>
    </row>
    <row r="2777" spans="1:20" x14ac:dyDescent="0.25">
      <c r="A2777" s="72">
        <f t="shared" si="407"/>
        <v>42566</v>
      </c>
      <c r="B2777" s="73" t="s">
        <v>0</v>
      </c>
      <c r="C2777" s="73" t="s">
        <v>236</v>
      </c>
      <c r="D2777" s="73" t="s">
        <v>237</v>
      </c>
      <c r="E2777" s="73" t="s">
        <v>262</v>
      </c>
      <c r="F2777" s="73" t="s">
        <v>251</v>
      </c>
      <c r="G2777" s="73" t="s">
        <v>34</v>
      </c>
      <c r="H2777" t="s">
        <v>37</v>
      </c>
      <c r="I2777">
        <v>298</v>
      </c>
      <c r="J2777" s="43">
        <v>3463</v>
      </c>
      <c r="K2777" s="16">
        <v>0</v>
      </c>
      <c r="L2777" s="16">
        <f t="shared" si="411"/>
        <v>34.389275074478647</v>
      </c>
      <c r="M2777" s="16">
        <f t="shared" si="412"/>
        <v>0.93594594594594593</v>
      </c>
      <c r="N2777" s="44">
        <f t="shared" si="413"/>
        <v>0</v>
      </c>
      <c r="O2777" s="44">
        <f t="shared" si="414"/>
        <v>3463</v>
      </c>
      <c r="P2777" s="45">
        <f t="shared" si="416"/>
        <v>34.389275074478647</v>
      </c>
      <c r="Q2777" s="45">
        <f t="shared" si="415"/>
        <v>0.93594594594594593</v>
      </c>
      <c r="R2777" s="17"/>
      <c r="S2777" s="51">
        <f t="shared" si="417"/>
        <v>-16.41322713009896</v>
      </c>
      <c r="T2777" s="16"/>
    </row>
    <row r="2778" spans="1:20" x14ac:dyDescent="0.25">
      <c r="A2778" s="72">
        <f t="shared" si="407"/>
        <v>42566</v>
      </c>
      <c r="B2778" s="73" t="s">
        <v>0</v>
      </c>
      <c r="C2778" s="73" t="s">
        <v>359</v>
      </c>
      <c r="D2778" s="73" t="s">
        <v>235</v>
      </c>
      <c r="E2778" s="73" t="s">
        <v>263</v>
      </c>
      <c r="F2778" s="73" t="s">
        <v>264</v>
      </c>
      <c r="G2778" s="73" t="s">
        <v>34</v>
      </c>
      <c r="H2778" t="s">
        <v>37</v>
      </c>
      <c r="I2778">
        <v>1530</v>
      </c>
      <c r="J2778" s="43">
        <v>6950</v>
      </c>
      <c r="K2778" s="16">
        <v>0</v>
      </c>
      <c r="L2778" s="16">
        <f t="shared" si="411"/>
        <v>69.016881827209531</v>
      </c>
      <c r="M2778" s="16">
        <f t="shared" si="412"/>
        <v>1.8783783783783783</v>
      </c>
      <c r="N2778" s="44">
        <f t="shared" si="413"/>
        <v>0</v>
      </c>
      <c r="O2778" s="44">
        <f t="shared" si="414"/>
        <v>6950</v>
      </c>
      <c r="P2778" s="45">
        <f t="shared" si="416"/>
        <v>69.016881827209531</v>
      </c>
      <c r="Q2778" s="45">
        <f t="shared" si="415"/>
        <v>1.8783783783783783</v>
      </c>
      <c r="S2778" s="51">
        <f t="shared" si="417"/>
        <v>0</v>
      </c>
      <c r="T2778" s="16"/>
    </row>
    <row r="2779" spans="1:20" x14ac:dyDescent="0.25">
      <c r="A2779" s="72">
        <f t="shared" si="407"/>
        <v>42566</v>
      </c>
      <c r="B2779" s="73" t="s">
        <v>0</v>
      </c>
      <c r="C2779" s="73" t="s">
        <v>359</v>
      </c>
      <c r="D2779" s="73" t="s">
        <v>235</v>
      </c>
      <c r="E2779" s="73" t="s">
        <v>265</v>
      </c>
      <c r="F2779" s="73" t="s">
        <v>266</v>
      </c>
      <c r="G2779" s="73" t="s">
        <v>34</v>
      </c>
      <c r="H2779" t="s">
        <v>36</v>
      </c>
      <c r="I2779">
        <v>890</v>
      </c>
      <c r="J2779" s="43">
        <v>4243</v>
      </c>
      <c r="K2779" s="16">
        <v>0.05</v>
      </c>
      <c r="L2779" s="16">
        <f t="shared" si="411"/>
        <v>42.135054617676268</v>
      </c>
      <c r="M2779" s="16">
        <f t="shared" si="412"/>
        <v>1.1467567567567567</v>
      </c>
      <c r="N2779" s="44">
        <f t="shared" si="413"/>
        <v>44.5</v>
      </c>
      <c r="O2779" s="44">
        <f t="shared" si="414"/>
        <v>4287.5</v>
      </c>
      <c r="P2779" s="45">
        <f t="shared" si="416"/>
        <v>42.576961271102284</v>
      </c>
      <c r="Q2779" s="45">
        <f t="shared" si="415"/>
        <v>1.1587837837837838</v>
      </c>
      <c r="S2779" s="51">
        <f t="shared" si="417"/>
        <v>-2.2324075340903859</v>
      </c>
      <c r="T2779" s="16"/>
    </row>
    <row r="2780" spans="1:20" x14ac:dyDescent="0.25">
      <c r="A2780" s="72">
        <f t="shared" si="407"/>
        <v>42566</v>
      </c>
      <c r="B2780" s="73" t="s">
        <v>0</v>
      </c>
      <c r="C2780" s="73" t="s">
        <v>238</v>
      </c>
      <c r="D2780" s="73" t="s">
        <v>239</v>
      </c>
      <c r="E2780" s="73" t="s">
        <v>267</v>
      </c>
      <c r="F2780" s="73" t="s">
        <v>241</v>
      </c>
      <c r="G2780" s="73" t="s">
        <v>34</v>
      </c>
      <c r="H2780" t="s">
        <v>37</v>
      </c>
      <c r="I2780">
        <v>1256</v>
      </c>
      <c r="J2780" s="43">
        <v>6486</v>
      </c>
      <c r="K2780" s="16">
        <v>0</v>
      </c>
      <c r="L2780" s="16">
        <f t="shared" si="411"/>
        <v>64.409136047666337</v>
      </c>
      <c r="M2780" s="16">
        <f t="shared" si="412"/>
        <v>1.7529729729729731</v>
      </c>
      <c r="N2780" s="44">
        <f t="shared" si="413"/>
        <v>0</v>
      </c>
      <c r="O2780" s="44">
        <f t="shared" si="414"/>
        <v>6486</v>
      </c>
      <c r="P2780" s="45">
        <f t="shared" si="416"/>
        <v>64.409136047666337</v>
      </c>
      <c r="Q2780" s="45">
        <f t="shared" si="415"/>
        <v>1.7529729729729731</v>
      </c>
      <c r="S2780" s="51">
        <f t="shared" si="417"/>
        <v>0</v>
      </c>
      <c r="T2780" s="16"/>
    </row>
    <row r="2781" spans="1:20" x14ac:dyDescent="0.25">
      <c r="A2781" s="72">
        <f t="shared" si="407"/>
        <v>42566</v>
      </c>
      <c r="B2781" s="73" t="s">
        <v>0</v>
      </c>
      <c r="C2781" s="73" t="s">
        <v>358</v>
      </c>
      <c r="D2781" s="73" t="s">
        <v>235</v>
      </c>
      <c r="E2781" s="73" t="s">
        <v>267</v>
      </c>
      <c r="F2781" s="73" t="s">
        <v>241</v>
      </c>
      <c r="G2781" s="73" t="s">
        <v>34</v>
      </c>
      <c r="H2781" t="s">
        <v>36</v>
      </c>
      <c r="I2781">
        <v>975</v>
      </c>
      <c r="J2781" s="43">
        <v>4511</v>
      </c>
      <c r="K2781" s="16">
        <v>0.05</v>
      </c>
      <c r="L2781" s="16">
        <f t="shared" si="411"/>
        <v>44.796425024826213</v>
      </c>
      <c r="M2781" s="16">
        <f t="shared" si="412"/>
        <v>1.2191891891891893</v>
      </c>
      <c r="N2781" s="44">
        <f t="shared" si="413"/>
        <v>48.75</v>
      </c>
      <c r="O2781" s="44">
        <f t="shared" si="414"/>
        <v>4559.75</v>
      </c>
      <c r="P2781" s="45">
        <f t="shared" si="416"/>
        <v>45.280536246276064</v>
      </c>
      <c r="Q2781" s="45">
        <f t="shared" si="415"/>
        <v>1.2323648648648649</v>
      </c>
      <c r="S2781" s="51">
        <f t="shared" si="417"/>
        <v>-2.2980501392757646</v>
      </c>
      <c r="T2781" s="16"/>
    </row>
    <row r="2782" spans="1:20" x14ac:dyDescent="0.25">
      <c r="A2782" s="72">
        <f t="shared" si="407"/>
        <v>42566</v>
      </c>
      <c r="B2782" s="73" t="s">
        <v>0</v>
      </c>
      <c r="C2782" s="73" t="s">
        <v>240</v>
      </c>
      <c r="D2782" s="73" t="s">
        <v>241</v>
      </c>
      <c r="E2782" s="73" t="s">
        <v>263</v>
      </c>
      <c r="F2782" s="73" t="s">
        <v>264</v>
      </c>
      <c r="G2782" s="73" t="s">
        <v>34</v>
      </c>
      <c r="H2782" t="s">
        <v>36</v>
      </c>
      <c r="I2782">
        <v>1357</v>
      </c>
      <c r="J2782" s="43">
        <v>4710</v>
      </c>
      <c r="K2782" s="16">
        <v>0.05</v>
      </c>
      <c r="L2782" s="16">
        <f t="shared" si="411"/>
        <v>46.77259185700099</v>
      </c>
      <c r="M2782" s="16">
        <f t="shared" si="412"/>
        <v>1.2729729729729731</v>
      </c>
      <c r="N2782" s="44">
        <f t="shared" si="413"/>
        <v>67.850000000000009</v>
      </c>
      <c r="O2782" s="44">
        <f t="shared" si="414"/>
        <v>4777.8500000000004</v>
      </c>
      <c r="P2782" s="45">
        <f t="shared" si="416"/>
        <v>47.446375372393248</v>
      </c>
      <c r="Q2782" s="45">
        <f t="shared" si="415"/>
        <v>1.2913108108108109</v>
      </c>
      <c r="S2782" s="51">
        <f t="shared" si="417"/>
        <v>-3.0295588497946002</v>
      </c>
      <c r="T2782" s="16"/>
    </row>
    <row r="2783" spans="1:20" x14ac:dyDescent="0.25">
      <c r="A2783" s="72">
        <f t="shared" si="407"/>
        <v>42566</v>
      </c>
      <c r="B2783" s="73" t="s">
        <v>67</v>
      </c>
      <c r="C2783" s="73" t="s">
        <v>242</v>
      </c>
      <c r="D2783" s="73" t="s">
        <v>243</v>
      </c>
      <c r="E2783" s="73" t="s">
        <v>265</v>
      </c>
      <c r="F2783" s="73" t="s">
        <v>266</v>
      </c>
      <c r="G2783" s="73" t="s">
        <v>34</v>
      </c>
      <c r="H2783" t="s">
        <v>36</v>
      </c>
      <c r="I2783">
        <v>1006</v>
      </c>
      <c r="J2783" s="43">
        <v>3681</v>
      </c>
      <c r="K2783" s="16">
        <v>0.05</v>
      </c>
      <c r="L2783" s="16">
        <f t="shared" si="411"/>
        <v>36.554121151936442</v>
      </c>
      <c r="M2783" s="16">
        <f t="shared" si="412"/>
        <v>0.92854054054054058</v>
      </c>
      <c r="N2783" s="44">
        <f t="shared" si="413"/>
        <v>50.300000000000004</v>
      </c>
      <c r="O2783" s="44">
        <f t="shared" si="414"/>
        <v>3731.3</v>
      </c>
      <c r="P2783" s="45">
        <f t="shared" si="416"/>
        <v>37.053624627606752</v>
      </c>
      <c r="Q2783" s="45">
        <f t="shared" si="415"/>
        <v>0.94122882882882886</v>
      </c>
      <c r="S2783" s="51">
        <f t="shared" si="417"/>
        <v>6.9459093827386909</v>
      </c>
      <c r="T2783" s="16"/>
    </row>
    <row r="2784" spans="1:20" x14ac:dyDescent="0.25">
      <c r="A2784" s="72">
        <f t="shared" si="407"/>
        <v>42566</v>
      </c>
      <c r="B2784" s="73" t="s">
        <v>67</v>
      </c>
      <c r="C2784" s="73" t="s">
        <v>244</v>
      </c>
      <c r="D2784" s="73" t="s">
        <v>245</v>
      </c>
      <c r="E2784" s="73" t="s">
        <v>268</v>
      </c>
      <c r="F2784" s="73" t="s">
        <v>269</v>
      </c>
      <c r="G2784" s="73" t="s">
        <v>34</v>
      </c>
      <c r="H2784" t="s">
        <v>38</v>
      </c>
      <c r="I2784">
        <v>860</v>
      </c>
      <c r="J2784" s="43">
        <v>6061</v>
      </c>
      <c r="K2784" s="16">
        <v>0</v>
      </c>
      <c r="L2784" s="16">
        <f t="shared" si="411"/>
        <v>60.188679245283019</v>
      </c>
      <c r="M2784" s="16">
        <f t="shared" si="412"/>
        <v>1.5289009009009009</v>
      </c>
      <c r="N2784" s="44">
        <f t="shared" si="413"/>
        <v>0</v>
      </c>
      <c r="O2784" s="44">
        <f t="shared" si="414"/>
        <v>6061</v>
      </c>
      <c r="P2784" s="45">
        <f t="shared" si="416"/>
        <v>60.188679245283019</v>
      </c>
      <c r="Q2784" s="45">
        <f t="shared" si="415"/>
        <v>1.5289009009009009</v>
      </c>
      <c r="S2784" s="51">
        <f t="shared" si="417"/>
        <v>9.108910891089117</v>
      </c>
      <c r="T2784" s="16"/>
    </row>
    <row r="2785" spans="1:20" x14ac:dyDescent="0.25">
      <c r="A2785" s="72">
        <f t="shared" si="407"/>
        <v>42566</v>
      </c>
      <c r="B2785" s="73" t="s">
        <v>67</v>
      </c>
      <c r="C2785" s="73" t="s">
        <v>246</v>
      </c>
      <c r="D2785" s="73" t="s">
        <v>247</v>
      </c>
      <c r="E2785" s="73" t="s">
        <v>270</v>
      </c>
      <c r="F2785" s="73" t="s">
        <v>247</v>
      </c>
      <c r="G2785" s="73" t="s">
        <v>34</v>
      </c>
      <c r="H2785" t="s">
        <v>36</v>
      </c>
      <c r="I2785">
        <v>213</v>
      </c>
      <c r="J2785" s="43">
        <v>2168</v>
      </c>
      <c r="K2785" s="16">
        <v>0.05</v>
      </c>
      <c r="L2785" s="16">
        <f t="shared" si="411"/>
        <v>21.529294935451837</v>
      </c>
      <c r="M2785" s="16">
        <f t="shared" si="412"/>
        <v>0.54688288288288289</v>
      </c>
      <c r="N2785" s="44">
        <f t="shared" si="413"/>
        <v>10.65</v>
      </c>
      <c r="O2785" s="44">
        <f t="shared" si="414"/>
        <v>2178.65</v>
      </c>
      <c r="P2785" s="45">
        <f t="shared" si="416"/>
        <v>21.635054617676268</v>
      </c>
      <c r="Q2785" s="45">
        <f t="shared" si="415"/>
        <v>0.5495693693693694</v>
      </c>
      <c r="S2785" s="51">
        <f t="shared" si="417"/>
        <v>-1.063994041996652</v>
      </c>
      <c r="T2785" s="16"/>
    </row>
    <row r="2786" spans="1:20" x14ac:dyDescent="0.25">
      <c r="A2786" s="72">
        <f t="shared" si="407"/>
        <v>42566</v>
      </c>
      <c r="B2786" s="73" t="s">
        <v>67</v>
      </c>
      <c r="C2786" s="73" t="s">
        <v>248</v>
      </c>
      <c r="D2786" s="73" t="s">
        <v>249</v>
      </c>
      <c r="E2786" s="73" t="s">
        <v>271</v>
      </c>
      <c r="F2786" s="73" t="s">
        <v>272</v>
      </c>
      <c r="G2786" s="73" t="s">
        <v>34</v>
      </c>
      <c r="H2786" t="s">
        <v>38</v>
      </c>
      <c r="I2786">
        <v>646</v>
      </c>
      <c r="J2786" s="43">
        <v>5004</v>
      </c>
      <c r="K2786" s="16">
        <v>0</v>
      </c>
      <c r="L2786" s="16">
        <f t="shared" si="411"/>
        <v>49.692154915590862</v>
      </c>
      <c r="M2786" s="16">
        <f t="shared" si="412"/>
        <v>1.2622702702702704</v>
      </c>
      <c r="N2786" s="44">
        <f t="shared" si="413"/>
        <v>0</v>
      </c>
      <c r="O2786" s="44">
        <f t="shared" si="414"/>
        <v>5004</v>
      </c>
      <c r="P2786" s="45">
        <f t="shared" si="416"/>
        <v>49.692154915590862</v>
      </c>
      <c r="Q2786" s="45">
        <f t="shared" si="415"/>
        <v>1.2622702702702704</v>
      </c>
      <c r="S2786" s="51">
        <f t="shared" si="417"/>
        <v>5.1039697542533125</v>
      </c>
      <c r="T2786" s="16"/>
    </row>
    <row r="2787" spans="1:20" x14ac:dyDescent="0.25">
      <c r="A2787" s="72">
        <f t="shared" si="407"/>
        <v>42566</v>
      </c>
      <c r="B2787" s="73" t="s">
        <v>67</v>
      </c>
      <c r="C2787" s="73" t="s">
        <v>248</v>
      </c>
      <c r="D2787" s="73" t="s">
        <v>249</v>
      </c>
      <c r="E2787" s="73" t="s">
        <v>273</v>
      </c>
      <c r="F2787" s="73" t="s">
        <v>274</v>
      </c>
      <c r="G2787" s="73" t="s">
        <v>34</v>
      </c>
      <c r="H2787" t="s">
        <v>38</v>
      </c>
      <c r="I2787">
        <v>418</v>
      </c>
      <c r="J2787" s="43">
        <v>4311</v>
      </c>
      <c r="K2787" s="16">
        <v>0</v>
      </c>
      <c r="L2787" s="16">
        <f t="shared" si="411"/>
        <v>42.810327706057599</v>
      </c>
      <c r="M2787" s="16">
        <f t="shared" si="412"/>
        <v>1.0874594594594595</v>
      </c>
      <c r="N2787" s="44">
        <f t="shared" si="413"/>
        <v>0</v>
      </c>
      <c r="O2787" s="44">
        <f t="shared" si="414"/>
        <v>4311</v>
      </c>
      <c r="P2787" s="45">
        <f t="shared" si="416"/>
        <v>42.810327706057599</v>
      </c>
      <c r="Q2787" s="45">
        <f t="shared" si="415"/>
        <v>1.0874594594594595</v>
      </c>
      <c r="S2787" s="51">
        <f t="shared" si="417"/>
        <v>5.0438596491228171</v>
      </c>
      <c r="T2787" s="16"/>
    </row>
    <row r="2788" spans="1:20" x14ac:dyDescent="0.25">
      <c r="A2788" s="72">
        <f t="shared" si="407"/>
        <v>42566</v>
      </c>
      <c r="B2788" s="73" t="s">
        <v>67</v>
      </c>
      <c r="C2788" s="73" t="s">
        <v>246</v>
      </c>
      <c r="D2788" s="73" t="s">
        <v>247</v>
      </c>
      <c r="E2788" s="73" t="s">
        <v>275</v>
      </c>
      <c r="F2788" s="73" t="s">
        <v>276</v>
      </c>
      <c r="G2788" s="73" t="s">
        <v>34</v>
      </c>
      <c r="H2788" t="s">
        <v>36</v>
      </c>
      <c r="I2788">
        <v>626</v>
      </c>
      <c r="J2788" s="43">
        <v>3444</v>
      </c>
      <c r="K2788" s="16">
        <v>0.05</v>
      </c>
      <c r="L2788" s="16">
        <f t="shared" si="411"/>
        <v>34.200595829195628</v>
      </c>
      <c r="M2788" s="16">
        <f t="shared" si="412"/>
        <v>0.86875675675675679</v>
      </c>
      <c r="N2788" s="44">
        <f t="shared" si="413"/>
        <v>31.3</v>
      </c>
      <c r="O2788" s="44">
        <f t="shared" si="414"/>
        <v>3475.3</v>
      </c>
      <c r="P2788" s="45">
        <f t="shared" si="416"/>
        <v>34.511420059582917</v>
      </c>
      <c r="Q2788" s="45">
        <f t="shared" si="415"/>
        <v>0.8766522522522523</v>
      </c>
      <c r="S2788" s="51">
        <f t="shared" si="417"/>
        <v>1.9699779353082203</v>
      </c>
      <c r="T2788" s="16"/>
    </row>
    <row r="2789" spans="1:20" x14ac:dyDescent="0.25">
      <c r="A2789" s="72">
        <f t="shared" si="407"/>
        <v>42566</v>
      </c>
      <c r="B2789" s="73" t="s">
        <v>67</v>
      </c>
      <c r="C2789" s="73" t="s">
        <v>246</v>
      </c>
      <c r="D2789" s="73" t="s">
        <v>247</v>
      </c>
      <c r="E2789" s="73" t="s">
        <v>263</v>
      </c>
      <c r="F2789" s="73" t="s">
        <v>264</v>
      </c>
      <c r="G2789" s="73" t="s">
        <v>34</v>
      </c>
      <c r="H2789" t="s">
        <v>36</v>
      </c>
      <c r="I2789">
        <v>1823</v>
      </c>
      <c r="J2789" s="43">
        <v>5052</v>
      </c>
      <c r="K2789" s="16">
        <v>0.05</v>
      </c>
      <c r="L2789" s="16">
        <f t="shared" si="411"/>
        <v>50.168818272095329</v>
      </c>
      <c r="M2789" s="16">
        <f t="shared" si="412"/>
        <v>1.2743783783783784</v>
      </c>
      <c r="N2789" s="44">
        <f t="shared" si="413"/>
        <v>91.15</v>
      </c>
      <c r="O2789" s="44">
        <f t="shared" si="414"/>
        <v>5143.1499999999996</v>
      </c>
      <c r="P2789" s="45">
        <f t="shared" si="416"/>
        <v>51.073982125124125</v>
      </c>
      <c r="Q2789" s="45">
        <f t="shared" si="415"/>
        <v>1.2973711711711711</v>
      </c>
      <c r="S2789" s="51">
        <f t="shared" si="417"/>
        <v>-1.0303906930464457E-2</v>
      </c>
      <c r="T2789" s="16"/>
    </row>
    <row r="2790" spans="1:20" x14ac:dyDescent="0.25">
      <c r="A2790" s="72">
        <f t="shared" si="407"/>
        <v>42566</v>
      </c>
      <c r="B2790" s="73" t="s">
        <v>18</v>
      </c>
      <c r="C2790" s="73" t="s">
        <v>250</v>
      </c>
      <c r="D2790" s="73" t="s">
        <v>251</v>
      </c>
      <c r="E2790" s="73" t="s">
        <v>265</v>
      </c>
      <c r="F2790" s="73" t="s">
        <v>266</v>
      </c>
      <c r="G2790" s="73" t="s">
        <v>34</v>
      </c>
      <c r="H2790" t="s">
        <v>39</v>
      </c>
      <c r="I2790">
        <v>1295</v>
      </c>
      <c r="J2790" s="43">
        <v>3719</v>
      </c>
      <c r="K2790" s="16">
        <v>5.7999999999999996E-3</v>
      </c>
      <c r="L2790" s="16">
        <f t="shared" si="411"/>
        <v>36.931479642502481</v>
      </c>
      <c r="M2790" s="16">
        <f t="shared" si="412"/>
        <v>1.0051351351351352</v>
      </c>
      <c r="N2790" s="44">
        <f t="shared" si="413"/>
        <v>7.5109999999999992</v>
      </c>
      <c r="O2790" s="44">
        <f t="shared" si="414"/>
        <v>3726.511</v>
      </c>
      <c r="P2790" s="45">
        <f t="shared" si="416"/>
        <v>37.006067527308836</v>
      </c>
      <c r="Q2790" s="45">
        <f t="shared" si="415"/>
        <v>1.0071651351351352</v>
      </c>
      <c r="S2790" s="51">
        <f t="shared" si="417"/>
        <v>-3.6560688224306359</v>
      </c>
      <c r="T2790" s="16"/>
    </row>
    <row r="2791" spans="1:20" x14ac:dyDescent="0.25">
      <c r="A2791" s="72">
        <f t="shared" si="407"/>
        <v>42566</v>
      </c>
      <c r="B2791" s="73" t="s">
        <v>18</v>
      </c>
      <c r="C2791" s="73" t="s">
        <v>244</v>
      </c>
      <c r="D2791" s="73" t="s">
        <v>245</v>
      </c>
      <c r="E2791" s="73" t="s">
        <v>277</v>
      </c>
      <c r="F2791" s="73" t="s">
        <v>278</v>
      </c>
      <c r="G2791" s="73" t="s">
        <v>34</v>
      </c>
      <c r="H2791" t="s">
        <v>38</v>
      </c>
      <c r="I2791">
        <v>613</v>
      </c>
      <c r="J2791" s="43">
        <v>5051</v>
      </c>
      <c r="K2791" s="16">
        <v>0</v>
      </c>
      <c r="L2791" s="16">
        <f t="shared" si="411"/>
        <v>50.158887785501491</v>
      </c>
      <c r="M2791" s="16">
        <f t="shared" si="412"/>
        <v>1.3651351351351351</v>
      </c>
      <c r="N2791" s="44">
        <f t="shared" si="413"/>
        <v>0</v>
      </c>
      <c r="O2791" s="44">
        <f t="shared" si="414"/>
        <v>5051</v>
      </c>
      <c r="P2791" s="45">
        <f t="shared" si="416"/>
        <v>50.158887785501491</v>
      </c>
      <c r="Q2791" s="45">
        <f t="shared" si="415"/>
        <v>1.3651351351351351</v>
      </c>
      <c r="S2791" s="51">
        <f t="shared" si="417"/>
        <v>8.0196749358425912</v>
      </c>
      <c r="T2791" s="16"/>
    </row>
    <row r="2792" spans="1:20" x14ac:dyDescent="0.25">
      <c r="A2792" s="72">
        <f t="shared" si="407"/>
        <v>42566</v>
      </c>
      <c r="B2792" s="73" t="s">
        <v>18</v>
      </c>
      <c r="C2792" s="73" t="s">
        <v>248</v>
      </c>
      <c r="D2792" s="73" t="s">
        <v>249</v>
      </c>
      <c r="E2792" s="73" t="s">
        <v>268</v>
      </c>
      <c r="F2792" s="73" t="s">
        <v>269</v>
      </c>
      <c r="G2792" s="73" t="s">
        <v>34</v>
      </c>
      <c r="H2792" t="s">
        <v>38</v>
      </c>
      <c r="I2792">
        <v>872</v>
      </c>
      <c r="J2792" s="43">
        <v>6178</v>
      </c>
      <c r="K2792" s="16">
        <v>0</v>
      </c>
      <c r="L2792" s="16">
        <f t="shared" si="411"/>
        <v>61.350546176762663</v>
      </c>
      <c r="M2792" s="16">
        <f t="shared" si="412"/>
        <v>1.6697297297297298</v>
      </c>
      <c r="N2792" s="44">
        <f t="shared" si="413"/>
        <v>0</v>
      </c>
      <c r="O2792" s="44">
        <f t="shared" si="414"/>
        <v>6178</v>
      </c>
      <c r="P2792" s="45">
        <f t="shared" si="416"/>
        <v>61.350546176762663</v>
      </c>
      <c r="Q2792" s="45">
        <f t="shared" si="415"/>
        <v>1.6697297297297298</v>
      </c>
      <c r="S2792" s="51">
        <f t="shared" si="417"/>
        <v>9.8311111111111025</v>
      </c>
      <c r="T2792" s="16"/>
    </row>
    <row r="2793" spans="1:20" x14ac:dyDescent="0.25">
      <c r="A2793" s="72">
        <f t="shared" ref="A2793:A2856" si="418">IF(B2793&lt;&gt;"", DATE(2010, ROUNDUP((ROW(A2793)-1)*(1/38), 0)+5, 15), "")</f>
        <v>42566</v>
      </c>
      <c r="B2793" s="73" t="s">
        <v>18</v>
      </c>
      <c r="C2793" s="73" t="s">
        <v>248</v>
      </c>
      <c r="D2793" s="73" t="s">
        <v>249</v>
      </c>
      <c r="E2793" s="73" t="s">
        <v>277</v>
      </c>
      <c r="F2793" s="73" t="s">
        <v>278</v>
      </c>
      <c r="G2793" s="73" t="s">
        <v>34</v>
      </c>
      <c r="H2793" t="s">
        <v>38</v>
      </c>
      <c r="I2793">
        <v>414</v>
      </c>
      <c r="J2793" s="43">
        <v>4529</v>
      </c>
      <c r="K2793" s="16">
        <v>0</v>
      </c>
      <c r="L2793" s="16">
        <f t="shared" si="411"/>
        <v>44.975173783515388</v>
      </c>
      <c r="M2793" s="16">
        <f t="shared" si="412"/>
        <v>1.2240540540540541</v>
      </c>
      <c r="N2793" s="44">
        <f t="shared" si="413"/>
        <v>0</v>
      </c>
      <c r="O2793" s="44">
        <f t="shared" si="414"/>
        <v>4529</v>
      </c>
      <c r="P2793" s="45">
        <f t="shared" si="416"/>
        <v>44.975173783515388</v>
      </c>
      <c r="Q2793" s="45">
        <f t="shared" si="415"/>
        <v>1.2240540540540541</v>
      </c>
      <c r="S2793" s="51">
        <f t="shared" si="417"/>
        <v>3.685897435897445</v>
      </c>
      <c r="T2793" s="16"/>
    </row>
    <row r="2794" spans="1:20" x14ac:dyDescent="0.25">
      <c r="A2794" s="72">
        <f t="shared" si="418"/>
        <v>42566</v>
      </c>
      <c r="B2794" s="73" t="s">
        <v>18</v>
      </c>
      <c r="C2794" s="73" t="s">
        <v>242</v>
      </c>
      <c r="D2794" s="73" t="s">
        <v>243</v>
      </c>
      <c r="E2794" s="73" t="s">
        <v>265</v>
      </c>
      <c r="F2794" s="73" t="s">
        <v>266</v>
      </c>
      <c r="G2794" s="73" t="s">
        <v>34</v>
      </c>
      <c r="H2794" t="s">
        <v>36</v>
      </c>
      <c r="I2794">
        <v>1006</v>
      </c>
      <c r="J2794" s="43">
        <v>4395</v>
      </c>
      <c r="K2794" s="16">
        <v>0.05</v>
      </c>
      <c r="L2794" s="16">
        <f t="shared" si="411"/>
        <v>43.644488579940415</v>
      </c>
      <c r="M2794" s="16">
        <f t="shared" si="412"/>
        <v>1.1878378378378378</v>
      </c>
      <c r="N2794" s="44">
        <f t="shared" si="413"/>
        <v>50.300000000000004</v>
      </c>
      <c r="O2794" s="44">
        <f t="shared" si="414"/>
        <v>4445.3</v>
      </c>
      <c r="P2794" s="45">
        <f t="shared" si="416"/>
        <v>44.143992055610724</v>
      </c>
      <c r="Q2794" s="45">
        <f t="shared" si="415"/>
        <v>1.2014324324324326</v>
      </c>
      <c r="S2794" s="51">
        <f t="shared" si="417"/>
        <v>7.5052721187145677</v>
      </c>
      <c r="T2794" s="16"/>
    </row>
    <row r="2795" spans="1:20" x14ac:dyDescent="0.25">
      <c r="A2795" s="72">
        <f t="shared" si="418"/>
        <v>42566</v>
      </c>
      <c r="B2795" s="73" t="s">
        <v>0</v>
      </c>
      <c r="C2795" s="73" t="s">
        <v>252</v>
      </c>
      <c r="D2795" s="73" t="s">
        <v>117</v>
      </c>
      <c r="E2795" s="73" t="s">
        <v>279</v>
      </c>
      <c r="F2795" s="73" t="s">
        <v>280</v>
      </c>
      <c r="G2795" s="73" t="s">
        <v>35</v>
      </c>
      <c r="H2795" t="s">
        <v>37</v>
      </c>
      <c r="I2795">
        <v>880</v>
      </c>
      <c r="J2795" s="43">
        <v>3853</v>
      </c>
      <c r="K2795" s="16">
        <v>0</v>
      </c>
      <c r="L2795" s="16">
        <f t="shared" si="411"/>
        <v>38.262164846077454</v>
      </c>
      <c r="M2795" s="16">
        <f t="shared" si="412"/>
        <v>1.0413513513513513</v>
      </c>
      <c r="N2795" s="44">
        <f t="shared" si="413"/>
        <v>0</v>
      </c>
      <c r="O2795" s="44">
        <f t="shared" si="414"/>
        <v>3853</v>
      </c>
      <c r="P2795" s="45">
        <f t="shared" si="416"/>
        <v>38.262164846077454</v>
      </c>
      <c r="Q2795" s="45">
        <f t="shared" si="415"/>
        <v>1.0413513513513513</v>
      </c>
      <c r="S2795" s="51">
        <f t="shared" si="417"/>
        <v>-2.5297242600556546</v>
      </c>
      <c r="T2795" s="16"/>
    </row>
    <row r="2796" spans="1:20" x14ac:dyDescent="0.25">
      <c r="A2796" s="72">
        <f t="shared" si="418"/>
        <v>42566</v>
      </c>
      <c r="B2796" s="73" t="s">
        <v>0</v>
      </c>
      <c r="C2796" s="73" t="s">
        <v>359</v>
      </c>
      <c r="D2796" s="73" t="s">
        <v>235</v>
      </c>
      <c r="E2796" s="73" t="s">
        <v>267</v>
      </c>
      <c r="F2796" s="73" t="s">
        <v>241</v>
      </c>
      <c r="G2796" s="73" t="s">
        <v>35</v>
      </c>
      <c r="H2796" t="s">
        <v>37</v>
      </c>
      <c r="I2796">
        <v>685</v>
      </c>
      <c r="J2796" s="43">
        <v>3871</v>
      </c>
      <c r="K2796" s="16">
        <v>0</v>
      </c>
      <c r="L2796" s="16">
        <f t="shared" si="411"/>
        <v>38.440913604766635</v>
      </c>
      <c r="M2796" s="16">
        <f t="shared" si="412"/>
        <v>1.0462162162162163</v>
      </c>
      <c r="N2796" s="44">
        <f t="shared" si="413"/>
        <v>0</v>
      </c>
      <c r="O2796" s="44">
        <f t="shared" si="414"/>
        <v>3871</v>
      </c>
      <c r="P2796" s="45">
        <f t="shared" si="416"/>
        <v>38.440913604766635</v>
      </c>
      <c r="Q2796" s="45">
        <f t="shared" si="415"/>
        <v>1.0462162162162163</v>
      </c>
      <c r="S2796" s="51">
        <f t="shared" si="417"/>
        <v>-1.2248022454707796</v>
      </c>
      <c r="T2796" s="16"/>
    </row>
    <row r="2797" spans="1:20" x14ac:dyDescent="0.25">
      <c r="A2797" s="72">
        <f t="shared" si="418"/>
        <v>42566</v>
      </c>
      <c r="B2797" s="73" t="s">
        <v>0</v>
      </c>
      <c r="C2797" s="73" t="s">
        <v>253</v>
      </c>
      <c r="D2797" s="73" t="s">
        <v>243</v>
      </c>
      <c r="E2797" s="73" t="s">
        <v>281</v>
      </c>
      <c r="F2797" s="73" t="s">
        <v>282</v>
      </c>
      <c r="G2797" s="73" t="s">
        <v>35</v>
      </c>
      <c r="H2797" t="s">
        <v>38</v>
      </c>
      <c r="I2797">
        <v>812</v>
      </c>
      <c r="J2797" s="43">
        <v>5492</v>
      </c>
      <c r="K2797" s="16">
        <v>0</v>
      </c>
      <c r="L2797" s="16">
        <f t="shared" si="411"/>
        <v>54.538232373386293</v>
      </c>
      <c r="M2797" s="16">
        <f t="shared" si="412"/>
        <v>1.4843243243243243</v>
      </c>
      <c r="N2797" s="44">
        <f t="shared" si="413"/>
        <v>0</v>
      </c>
      <c r="O2797" s="44">
        <f t="shared" si="414"/>
        <v>5492</v>
      </c>
      <c r="P2797" s="45">
        <f t="shared" si="416"/>
        <v>54.538232373386293</v>
      </c>
      <c r="Q2797" s="45">
        <f t="shared" si="415"/>
        <v>1.4843243243243243</v>
      </c>
      <c r="S2797" s="51">
        <f t="shared" si="417"/>
        <v>16.282024137200924</v>
      </c>
      <c r="T2797" s="16"/>
    </row>
    <row r="2798" spans="1:20" x14ac:dyDescent="0.25">
      <c r="A2798" s="72">
        <f t="shared" si="418"/>
        <v>42566</v>
      </c>
      <c r="B2798" s="73" t="s">
        <v>0</v>
      </c>
      <c r="C2798" s="73" t="s">
        <v>236</v>
      </c>
      <c r="D2798" s="73" t="s">
        <v>237</v>
      </c>
      <c r="E2798" s="73" t="s">
        <v>279</v>
      </c>
      <c r="F2798" s="73" t="s">
        <v>280</v>
      </c>
      <c r="G2798" s="73" t="s">
        <v>35</v>
      </c>
      <c r="H2798" t="s">
        <v>37</v>
      </c>
      <c r="I2798">
        <v>1520</v>
      </c>
      <c r="J2798" s="43">
        <v>5511</v>
      </c>
      <c r="K2798" s="16">
        <v>0</v>
      </c>
      <c r="L2798" s="16">
        <f t="shared" si="411"/>
        <v>54.726911618669313</v>
      </c>
      <c r="M2798" s="16">
        <f t="shared" si="412"/>
        <v>1.4894594594594595</v>
      </c>
      <c r="N2798" s="44">
        <f t="shared" si="413"/>
        <v>0</v>
      </c>
      <c r="O2798" s="44">
        <f t="shared" si="414"/>
        <v>5511</v>
      </c>
      <c r="P2798" s="45">
        <f t="shared" si="416"/>
        <v>54.726911618669313</v>
      </c>
      <c r="Q2798" s="45">
        <f t="shared" si="415"/>
        <v>1.4894594594594595</v>
      </c>
      <c r="S2798" s="51">
        <f t="shared" si="417"/>
        <v>-1.7822135091783986</v>
      </c>
      <c r="T2798" s="16"/>
    </row>
    <row r="2799" spans="1:20" x14ac:dyDescent="0.25">
      <c r="A2799" s="72">
        <f t="shared" si="418"/>
        <v>42566</v>
      </c>
      <c r="B2799" s="73" t="s">
        <v>0</v>
      </c>
      <c r="C2799" s="73" t="s">
        <v>236</v>
      </c>
      <c r="D2799" s="73" t="s">
        <v>237</v>
      </c>
      <c r="E2799" s="73" t="s">
        <v>267</v>
      </c>
      <c r="F2799" s="73" t="s">
        <v>241</v>
      </c>
      <c r="G2799" s="73" t="s">
        <v>35</v>
      </c>
      <c r="H2799" t="s">
        <v>37</v>
      </c>
      <c r="I2799">
        <v>1583</v>
      </c>
      <c r="J2799" s="43">
        <v>5831</v>
      </c>
      <c r="K2799" s="16">
        <v>0</v>
      </c>
      <c r="L2799" s="16">
        <f t="shared" si="411"/>
        <v>57.904667328699105</v>
      </c>
      <c r="M2799" s="16">
        <f t="shared" si="412"/>
        <v>1.5759459459459459</v>
      </c>
      <c r="N2799" s="44">
        <f t="shared" si="413"/>
        <v>0</v>
      </c>
      <c r="O2799" s="44">
        <f t="shared" si="414"/>
        <v>5831</v>
      </c>
      <c r="P2799" s="45">
        <f t="shared" si="416"/>
        <v>57.904667328699105</v>
      </c>
      <c r="Q2799" s="45">
        <f t="shared" si="415"/>
        <v>1.5759459459459459</v>
      </c>
      <c r="S2799" s="51">
        <f t="shared" si="417"/>
        <v>-10.731781996325784</v>
      </c>
      <c r="T2799" s="16"/>
    </row>
    <row r="2800" spans="1:20" x14ac:dyDescent="0.25">
      <c r="A2800" s="72">
        <f t="shared" si="418"/>
        <v>42566</v>
      </c>
      <c r="B2800" s="73" t="s">
        <v>0</v>
      </c>
      <c r="C2800" s="73" t="s">
        <v>358</v>
      </c>
      <c r="D2800" s="73" t="s">
        <v>235</v>
      </c>
      <c r="E2800" s="73" t="s">
        <v>279</v>
      </c>
      <c r="F2800" s="73" t="s">
        <v>280</v>
      </c>
      <c r="G2800" s="73" t="s">
        <v>35</v>
      </c>
      <c r="H2800" t="s">
        <v>36</v>
      </c>
      <c r="I2800">
        <v>1599</v>
      </c>
      <c r="J2800" s="43">
        <v>5478</v>
      </c>
      <c r="K2800" s="16">
        <v>0.05</v>
      </c>
      <c r="L2800" s="16">
        <f t="shared" si="411"/>
        <v>54.399205561072492</v>
      </c>
      <c r="M2800" s="16">
        <f t="shared" si="412"/>
        <v>1.4805405405405405</v>
      </c>
      <c r="N2800" s="44">
        <f t="shared" si="413"/>
        <v>79.95</v>
      </c>
      <c r="O2800" s="44">
        <f t="shared" si="414"/>
        <v>5557.95</v>
      </c>
      <c r="P2800" s="45">
        <f t="shared" si="416"/>
        <v>55.193147964250244</v>
      </c>
      <c r="Q2800" s="45">
        <f t="shared" si="415"/>
        <v>1.5021486486486486</v>
      </c>
      <c r="S2800" s="51">
        <f t="shared" si="417"/>
        <v>-3.0675777489431177</v>
      </c>
      <c r="T2800" s="16"/>
    </row>
    <row r="2801" spans="1:20" x14ac:dyDescent="0.25">
      <c r="A2801" s="72">
        <f t="shared" si="418"/>
        <v>42566</v>
      </c>
      <c r="B2801" s="73" t="s">
        <v>67</v>
      </c>
      <c r="C2801" s="73" t="s">
        <v>250</v>
      </c>
      <c r="D2801" s="73" t="s">
        <v>251</v>
      </c>
      <c r="E2801" s="73" t="s">
        <v>279</v>
      </c>
      <c r="F2801" s="73" t="s">
        <v>280</v>
      </c>
      <c r="G2801" s="73" t="s">
        <v>35</v>
      </c>
      <c r="H2801" t="s">
        <v>37</v>
      </c>
      <c r="I2801">
        <v>1851</v>
      </c>
      <c r="J2801" s="43">
        <v>5000</v>
      </c>
      <c r="K2801" s="16">
        <v>0</v>
      </c>
      <c r="L2801" s="16">
        <f t="shared" si="411"/>
        <v>49.652432969215489</v>
      </c>
      <c r="M2801" s="16">
        <f t="shared" si="412"/>
        <v>1.2612612612612613</v>
      </c>
      <c r="N2801" s="44">
        <f t="shared" si="413"/>
        <v>0</v>
      </c>
      <c r="O2801" s="44">
        <f t="shared" si="414"/>
        <v>5000</v>
      </c>
      <c r="P2801" s="45">
        <f t="shared" si="416"/>
        <v>49.652432969215489</v>
      </c>
      <c r="Q2801" s="45">
        <f t="shared" si="415"/>
        <v>1.2612612612612613</v>
      </c>
      <c r="S2801" s="51">
        <f t="shared" si="417"/>
        <v>-3.4749034749034791</v>
      </c>
      <c r="T2801" s="16"/>
    </row>
    <row r="2802" spans="1:20" x14ac:dyDescent="0.25">
      <c r="A2802" s="72">
        <f t="shared" si="418"/>
        <v>42566</v>
      </c>
      <c r="B2802" s="73" t="s">
        <v>67</v>
      </c>
      <c r="C2802" s="73" t="s">
        <v>238</v>
      </c>
      <c r="D2802" s="73" t="s">
        <v>239</v>
      </c>
      <c r="E2802" s="73" t="s">
        <v>283</v>
      </c>
      <c r="F2802" s="73" t="s">
        <v>284</v>
      </c>
      <c r="G2802" s="73" t="s">
        <v>35</v>
      </c>
      <c r="H2802" t="s">
        <v>37</v>
      </c>
      <c r="I2802">
        <v>1695</v>
      </c>
      <c r="J2802" s="43">
        <v>4960</v>
      </c>
      <c r="K2802" s="16">
        <v>0</v>
      </c>
      <c r="L2802" s="16">
        <f t="shared" si="411"/>
        <v>49.255213505461768</v>
      </c>
      <c r="M2802" s="16">
        <f t="shared" si="412"/>
        <v>1.2511711711711713</v>
      </c>
      <c r="N2802" s="44">
        <f t="shared" si="413"/>
        <v>0</v>
      </c>
      <c r="O2802" s="44">
        <f t="shared" si="414"/>
        <v>4960</v>
      </c>
      <c r="P2802" s="45">
        <f t="shared" si="416"/>
        <v>49.255213505461768</v>
      </c>
      <c r="Q2802" s="45">
        <f t="shared" si="415"/>
        <v>1.2511711711711713</v>
      </c>
      <c r="S2802" s="51">
        <f t="shared" si="417"/>
        <v>-3.3138401559454245</v>
      </c>
      <c r="T2802" s="16"/>
    </row>
    <row r="2803" spans="1:20" x14ac:dyDescent="0.25">
      <c r="A2803" s="72">
        <f t="shared" si="418"/>
        <v>42566</v>
      </c>
      <c r="B2803" s="73" t="s">
        <v>67</v>
      </c>
      <c r="C2803" s="73" t="s">
        <v>242</v>
      </c>
      <c r="D2803" s="73" t="s">
        <v>243</v>
      </c>
      <c r="E2803" s="73" t="s">
        <v>265</v>
      </c>
      <c r="F2803" s="73" t="s">
        <v>266</v>
      </c>
      <c r="G2803" s="73" t="s">
        <v>35</v>
      </c>
      <c r="H2803" t="s">
        <v>36</v>
      </c>
      <c r="I2803">
        <v>1006</v>
      </c>
      <c r="J2803" s="43">
        <v>3481</v>
      </c>
      <c r="K2803" s="16">
        <v>0.05</v>
      </c>
      <c r="L2803" s="16">
        <f t="shared" si="411"/>
        <v>34.568023833167821</v>
      </c>
      <c r="M2803" s="16">
        <f t="shared" si="412"/>
        <v>0.87809009009009009</v>
      </c>
      <c r="N2803" s="44">
        <f t="shared" si="413"/>
        <v>50.300000000000004</v>
      </c>
      <c r="O2803" s="44">
        <f t="shared" si="414"/>
        <v>3531.3</v>
      </c>
      <c r="P2803" s="45">
        <f t="shared" si="416"/>
        <v>35.067527308838137</v>
      </c>
      <c r="Q2803" s="45">
        <f t="shared" si="415"/>
        <v>0.89077837837837848</v>
      </c>
      <c r="S2803" s="51">
        <f t="shared" si="417"/>
        <v>6.7515931268818274</v>
      </c>
      <c r="T2803" s="16"/>
    </row>
    <row r="2804" spans="1:20" x14ac:dyDescent="0.25">
      <c r="A2804" s="72">
        <f t="shared" si="418"/>
        <v>42566</v>
      </c>
      <c r="B2804" s="73" t="s">
        <v>67</v>
      </c>
      <c r="C2804" s="73" t="s">
        <v>254</v>
      </c>
      <c r="D2804" s="73" t="s">
        <v>255</v>
      </c>
      <c r="E2804" s="73" t="s">
        <v>267</v>
      </c>
      <c r="F2804" s="73" t="s">
        <v>241</v>
      </c>
      <c r="G2804" s="73" t="s">
        <v>35</v>
      </c>
      <c r="H2804" t="s">
        <v>37</v>
      </c>
      <c r="I2804">
        <v>988</v>
      </c>
      <c r="J2804" s="43">
        <v>3600</v>
      </c>
      <c r="K2804" s="16">
        <v>0</v>
      </c>
      <c r="L2804" s="16">
        <f t="shared" si="411"/>
        <v>35.749751737835155</v>
      </c>
      <c r="M2804" s="16">
        <f t="shared" si="412"/>
        <v>0.90810810810810816</v>
      </c>
      <c r="N2804" s="44">
        <f t="shared" si="413"/>
        <v>0</v>
      </c>
      <c r="O2804" s="44">
        <f t="shared" si="414"/>
        <v>3600</v>
      </c>
      <c r="P2804" s="45">
        <f t="shared" si="416"/>
        <v>35.749751737835155</v>
      </c>
      <c r="Q2804" s="45">
        <f t="shared" si="415"/>
        <v>0.90810810810810816</v>
      </c>
      <c r="S2804" s="51">
        <f t="shared" si="417"/>
        <v>-0.27700831024930483</v>
      </c>
      <c r="T2804" s="16"/>
    </row>
    <row r="2805" spans="1:20" x14ac:dyDescent="0.25">
      <c r="A2805" s="72">
        <f t="shared" si="418"/>
        <v>42566</v>
      </c>
      <c r="B2805" s="73" t="s">
        <v>67</v>
      </c>
      <c r="C2805" s="73" t="s">
        <v>246</v>
      </c>
      <c r="D2805" s="73" t="s">
        <v>247</v>
      </c>
      <c r="E2805" s="73" t="s">
        <v>240</v>
      </c>
      <c r="F2805" s="73" t="s">
        <v>241</v>
      </c>
      <c r="G2805" s="73" t="s">
        <v>35</v>
      </c>
      <c r="H2805" t="s">
        <v>36</v>
      </c>
      <c r="I2805">
        <v>787</v>
      </c>
      <c r="J2805" s="43">
        <v>3795</v>
      </c>
      <c r="K2805" s="16">
        <v>0.05</v>
      </c>
      <c r="L2805" s="16">
        <f t="shared" si="411"/>
        <v>37.686196623634558</v>
      </c>
      <c r="M2805" s="16">
        <f t="shared" si="412"/>
        <v>0.95729729729729729</v>
      </c>
      <c r="N2805" s="44">
        <f t="shared" si="413"/>
        <v>39.35</v>
      </c>
      <c r="O2805" s="44">
        <f t="shared" si="414"/>
        <v>3834.35</v>
      </c>
      <c r="P2805" s="45">
        <f t="shared" si="416"/>
        <v>38.076961271102284</v>
      </c>
      <c r="Q2805" s="45">
        <f t="shared" si="415"/>
        <v>0.96722342342342338</v>
      </c>
      <c r="S2805" s="51">
        <f t="shared" si="417"/>
        <v>0.48297658231828411</v>
      </c>
      <c r="T2805" s="16"/>
    </row>
    <row r="2806" spans="1:20" x14ac:dyDescent="0.25">
      <c r="A2806" s="72">
        <f t="shared" si="418"/>
        <v>42566</v>
      </c>
      <c r="B2806" s="73" t="s">
        <v>67</v>
      </c>
      <c r="C2806" s="73" t="s">
        <v>250</v>
      </c>
      <c r="D2806" s="73" t="s">
        <v>251</v>
      </c>
      <c r="E2806" s="73" t="s">
        <v>283</v>
      </c>
      <c r="F2806" s="73" t="s">
        <v>284</v>
      </c>
      <c r="G2806" s="73" t="s">
        <v>35</v>
      </c>
      <c r="H2806" t="s">
        <v>37</v>
      </c>
      <c r="I2806">
        <v>1836</v>
      </c>
      <c r="J2806" s="43">
        <v>5000</v>
      </c>
      <c r="K2806" s="16">
        <v>0</v>
      </c>
      <c r="L2806" s="16">
        <f t="shared" si="411"/>
        <v>49.652432969215489</v>
      </c>
      <c r="M2806" s="16">
        <f t="shared" si="412"/>
        <v>1.2612612612612613</v>
      </c>
      <c r="N2806" s="44">
        <f t="shared" si="413"/>
        <v>0</v>
      </c>
      <c r="O2806" s="44">
        <f t="shared" si="414"/>
        <v>5000</v>
      </c>
      <c r="P2806" s="45">
        <f t="shared" si="416"/>
        <v>49.652432969215489</v>
      </c>
      <c r="Q2806" s="45">
        <f t="shared" si="415"/>
        <v>1.2612612612612613</v>
      </c>
      <c r="S2806" s="51">
        <f t="shared" si="417"/>
        <v>-3.4749034749034791</v>
      </c>
      <c r="T2806" s="16"/>
    </row>
    <row r="2807" spans="1:20" x14ac:dyDescent="0.25">
      <c r="A2807" s="72">
        <f t="shared" si="418"/>
        <v>42566</v>
      </c>
      <c r="B2807" s="73" t="s">
        <v>67</v>
      </c>
      <c r="C2807" s="73" t="s">
        <v>256</v>
      </c>
      <c r="D2807" s="73" t="s">
        <v>247</v>
      </c>
      <c r="E2807" s="73" t="s">
        <v>285</v>
      </c>
      <c r="F2807" s="73" t="s">
        <v>264</v>
      </c>
      <c r="G2807" s="73" t="s">
        <v>35</v>
      </c>
      <c r="H2807" t="s">
        <v>37</v>
      </c>
      <c r="I2807">
        <v>1899</v>
      </c>
      <c r="J2807" s="43">
        <v>4640</v>
      </c>
      <c r="K2807" s="16">
        <v>0</v>
      </c>
      <c r="L2807" s="16">
        <f t="shared" si="411"/>
        <v>46.077457795431975</v>
      </c>
      <c r="M2807" s="16">
        <f t="shared" si="412"/>
        <v>1.1704504504504505</v>
      </c>
      <c r="N2807" s="44">
        <f t="shared" si="413"/>
        <v>0</v>
      </c>
      <c r="O2807" s="44">
        <f t="shared" si="414"/>
        <v>4640</v>
      </c>
      <c r="P2807" s="45">
        <f t="shared" si="416"/>
        <v>46.077457795431975</v>
      </c>
      <c r="Q2807" s="45">
        <f t="shared" si="415"/>
        <v>1.1704504504504505</v>
      </c>
      <c r="S2807" s="51">
        <f t="shared" si="417"/>
        <v>0.86956521739129933</v>
      </c>
      <c r="T2807" s="16"/>
    </row>
    <row r="2808" spans="1:20" x14ac:dyDescent="0.25">
      <c r="A2808" s="72">
        <f t="shared" si="418"/>
        <v>42566</v>
      </c>
      <c r="B2808" s="73" t="s">
        <v>18</v>
      </c>
      <c r="C2808" s="73" t="s">
        <v>238</v>
      </c>
      <c r="D2808" s="73" t="s">
        <v>239</v>
      </c>
      <c r="E2808" s="73" t="s">
        <v>283</v>
      </c>
      <c r="F2808" s="73" t="s">
        <v>284</v>
      </c>
      <c r="G2808" s="73" t="s">
        <v>35</v>
      </c>
      <c r="H2808" t="s">
        <v>37</v>
      </c>
      <c r="I2808">
        <v>1695</v>
      </c>
      <c r="J2808" s="43">
        <v>5490</v>
      </c>
      <c r="K2808" s="16">
        <v>0</v>
      </c>
      <c r="L2808" s="16">
        <f t="shared" si="411"/>
        <v>54.51837140019861</v>
      </c>
      <c r="M2808" s="16">
        <f t="shared" si="412"/>
        <v>1.4837837837837837</v>
      </c>
      <c r="N2808" s="44">
        <f t="shared" si="413"/>
        <v>0</v>
      </c>
      <c r="O2808" s="44">
        <f t="shared" si="414"/>
        <v>5490</v>
      </c>
      <c r="P2808" s="45">
        <f t="shared" si="416"/>
        <v>54.51837140019861</v>
      </c>
      <c r="Q2808" s="45">
        <f t="shared" si="415"/>
        <v>1.4837837837837837</v>
      </c>
      <c r="S2808" s="51">
        <f t="shared" si="417"/>
        <v>-3.5149384885764468</v>
      </c>
      <c r="T2808" s="16"/>
    </row>
    <row r="2809" spans="1:20" x14ac:dyDescent="0.25">
      <c r="A2809" s="72">
        <f t="shared" si="418"/>
        <v>42566</v>
      </c>
      <c r="B2809" s="73" t="s">
        <v>18</v>
      </c>
      <c r="C2809" s="73" t="s">
        <v>250</v>
      </c>
      <c r="D2809" s="73" t="s">
        <v>251</v>
      </c>
      <c r="E2809" s="73" t="s">
        <v>279</v>
      </c>
      <c r="F2809" s="73" t="s">
        <v>280</v>
      </c>
      <c r="G2809" s="73" t="s">
        <v>35</v>
      </c>
      <c r="H2809" t="s">
        <v>37</v>
      </c>
      <c r="I2809">
        <v>1851</v>
      </c>
      <c r="J2809" s="43">
        <v>5510</v>
      </c>
      <c r="K2809" s="16">
        <v>0</v>
      </c>
      <c r="L2809" s="16">
        <f t="shared" si="411"/>
        <v>54.716981132075468</v>
      </c>
      <c r="M2809" s="16">
        <f t="shared" si="412"/>
        <v>1.4891891891891893</v>
      </c>
      <c r="N2809" s="44">
        <f t="shared" si="413"/>
        <v>0</v>
      </c>
      <c r="O2809" s="44">
        <f t="shared" si="414"/>
        <v>5510</v>
      </c>
      <c r="P2809" s="45">
        <f t="shared" si="416"/>
        <v>54.716981132075468</v>
      </c>
      <c r="Q2809" s="45">
        <f t="shared" si="415"/>
        <v>1.4891891891891893</v>
      </c>
      <c r="S2809" s="51">
        <f t="shared" si="417"/>
        <v>-3.5026269702276736</v>
      </c>
      <c r="T2809" s="16"/>
    </row>
    <row r="2810" spans="1:20" x14ac:dyDescent="0.25">
      <c r="A2810" s="72">
        <f t="shared" si="418"/>
        <v>42566</v>
      </c>
      <c r="B2810" s="73" t="s">
        <v>18</v>
      </c>
      <c r="C2810" s="73" t="s">
        <v>257</v>
      </c>
      <c r="D2810" s="73" t="s">
        <v>237</v>
      </c>
      <c r="E2810" s="73" t="s">
        <v>283</v>
      </c>
      <c r="F2810" s="73" t="s">
        <v>284</v>
      </c>
      <c r="G2810" s="73" t="s">
        <v>35</v>
      </c>
      <c r="H2810" t="s">
        <v>37</v>
      </c>
      <c r="I2810">
        <v>1507</v>
      </c>
      <c r="J2810" s="43">
        <v>5380</v>
      </c>
      <c r="K2810" s="16">
        <v>0</v>
      </c>
      <c r="L2810" s="16">
        <f t="shared" si="411"/>
        <v>53.426017874875868</v>
      </c>
      <c r="M2810" s="16">
        <f t="shared" si="412"/>
        <v>1.4540540540540541</v>
      </c>
      <c r="N2810" s="44">
        <f t="shared" si="413"/>
        <v>0</v>
      </c>
      <c r="O2810" s="44">
        <f t="shared" si="414"/>
        <v>5380</v>
      </c>
      <c r="P2810" s="45">
        <f t="shared" si="416"/>
        <v>53.426017874875868</v>
      </c>
      <c r="Q2810" s="45">
        <f t="shared" si="415"/>
        <v>1.4540540540540541</v>
      </c>
      <c r="S2810" s="51">
        <f t="shared" si="417"/>
        <v>-3.5842293906810041</v>
      </c>
      <c r="T2810" s="16"/>
    </row>
    <row r="2811" spans="1:20" x14ac:dyDescent="0.25">
      <c r="A2811" s="72">
        <f t="shared" si="418"/>
        <v>42566</v>
      </c>
      <c r="B2811" s="73" t="s">
        <v>18</v>
      </c>
      <c r="C2811" s="73" t="s">
        <v>256</v>
      </c>
      <c r="D2811" s="73" t="s">
        <v>247</v>
      </c>
      <c r="E2811" s="73" t="s">
        <v>265</v>
      </c>
      <c r="F2811" s="73" t="s">
        <v>266</v>
      </c>
      <c r="G2811" s="73" t="s">
        <v>35</v>
      </c>
      <c r="H2811" t="s">
        <v>36</v>
      </c>
      <c r="I2811">
        <v>1160</v>
      </c>
      <c r="J2811" s="43">
        <v>4425</v>
      </c>
      <c r="K2811" s="16">
        <v>0.05</v>
      </c>
      <c r="L2811" s="16">
        <f t="shared" si="411"/>
        <v>43.942403177755708</v>
      </c>
      <c r="M2811" s="16">
        <f t="shared" si="412"/>
        <v>1.1959459459459461</v>
      </c>
      <c r="N2811" s="44">
        <f t="shared" si="413"/>
        <v>58</v>
      </c>
      <c r="O2811" s="44">
        <f t="shared" si="414"/>
        <v>4483</v>
      </c>
      <c r="P2811" s="45">
        <f t="shared" si="416"/>
        <v>44.51837140019861</v>
      </c>
      <c r="Q2811" s="45">
        <f t="shared" si="415"/>
        <v>1.2116216216216216</v>
      </c>
      <c r="S2811" s="51">
        <f t="shared" si="417"/>
        <v>-2.7675356786535432</v>
      </c>
      <c r="T2811" s="16"/>
    </row>
    <row r="2812" spans="1:20" x14ac:dyDescent="0.25">
      <c r="A2812" s="72">
        <f t="shared" si="418"/>
        <v>42566</v>
      </c>
      <c r="B2812" s="73" t="s">
        <v>18</v>
      </c>
      <c r="C2812" s="73" t="s">
        <v>244</v>
      </c>
      <c r="D2812" s="73" t="s">
        <v>245</v>
      </c>
      <c r="E2812" s="73" t="s">
        <v>277</v>
      </c>
      <c r="F2812" s="73" t="s">
        <v>278</v>
      </c>
      <c r="G2812" s="73" t="s">
        <v>35</v>
      </c>
      <c r="H2812" t="s">
        <v>38</v>
      </c>
      <c r="I2812">
        <v>613</v>
      </c>
      <c r="J2812" s="43">
        <v>4226</v>
      </c>
      <c r="K2812" s="16">
        <v>0</v>
      </c>
      <c r="L2812" s="16">
        <f t="shared" si="411"/>
        <v>41.966236345580931</v>
      </c>
      <c r="M2812" s="16">
        <f t="shared" si="412"/>
        <v>1.1421621621621623</v>
      </c>
      <c r="N2812" s="44">
        <f t="shared" si="413"/>
        <v>0</v>
      </c>
      <c r="O2812" s="44">
        <f t="shared" si="414"/>
        <v>4226</v>
      </c>
      <c r="P2812" s="45">
        <f t="shared" si="416"/>
        <v>41.966236345580931</v>
      </c>
      <c r="Q2812" s="45">
        <f t="shared" si="415"/>
        <v>1.1421621621621623</v>
      </c>
      <c r="S2812" s="51">
        <f t="shared" si="417"/>
        <v>9.7377304596208738</v>
      </c>
      <c r="T2812" s="16"/>
    </row>
    <row r="2813" spans="1:20" x14ac:dyDescent="0.25">
      <c r="A2813" s="74">
        <f t="shared" si="418"/>
        <v>42566</v>
      </c>
      <c r="B2813" s="75" t="s">
        <v>18</v>
      </c>
      <c r="C2813" s="75" t="s">
        <v>258</v>
      </c>
      <c r="D2813" s="75" t="s">
        <v>255</v>
      </c>
      <c r="E2813" s="75" t="s">
        <v>279</v>
      </c>
      <c r="F2813" s="75" t="s">
        <v>280</v>
      </c>
      <c r="G2813" s="75" t="s">
        <v>35</v>
      </c>
      <c r="H2813" s="76" t="s">
        <v>36</v>
      </c>
      <c r="I2813" s="76">
        <v>1637</v>
      </c>
      <c r="J2813" s="46">
        <v>5360</v>
      </c>
      <c r="K2813" s="78">
        <v>0.05</v>
      </c>
      <c r="L2813" s="78">
        <f t="shared" si="411"/>
        <v>53.227408142999003</v>
      </c>
      <c r="M2813" s="78">
        <f t="shared" si="412"/>
        <v>1.4486486486486487</v>
      </c>
      <c r="N2813" s="47">
        <f t="shared" si="413"/>
        <v>81.850000000000009</v>
      </c>
      <c r="O2813" s="47">
        <f t="shared" si="414"/>
        <v>5441.85</v>
      </c>
      <c r="P2813" s="48">
        <f t="shared" si="416"/>
        <v>54.040218470705064</v>
      </c>
      <c r="Q2813" s="48">
        <f t="shared" si="415"/>
        <v>1.4707702702702703</v>
      </c>
      <c r="R2813" s="76"/>
      <c r="S2813" s="53">
        <f t="shared" si="417"/>
        <v>-3.2029982639382948</v>
      </c>
      <c r="T2813" s="78"/>
    </row>
    <row r="2814" spans="1:20" x14ac:dyDescent="0.25">
      <c r="A2814" s="72">
        <f t="shared" si="418"/>
        <v>42597</v>
      </c>
      <c r="B2814" s="73" t="s">
        <v>0</v>
      </c>
      <c r="C2814" s="73" t="s">
        <v>359</v>
      </c>
      <c r="D2814" s="73" t="s">
        <v>235</v>
      </c>
      <c r="E2814" s="73" t="s">
        <v>260</v>
      </c>
      <c r="F2814" s="73" t="s">
        <v>261</v>
      </c>
      <c r="G2814" s="73" t="s">
        <v>34</v>
      </c>
      <c r="H2814" t="s">
        <v>36</v>
      </c>
      <c r="I2814">
        <v>506</v>
      </c>
      <c r="J2814" s="43">
        <v>3605</v>
      </c>
      <c r="K2814" s="16">
        <v>7.0000000000000007E-2</v>
      </c>
      <c r="L2814" s="16">
        <f t="shared" si="411"/>
        <v>35.799404170804365</v>
      </c>
      <c r="M2814" s="16">
        <f t="shared" si="412"/>
        <v>0.97432432432432436</v>
      </c>
      <c r="N2814" s="44">
        <f t="shared" si="413"/>
        <v>35.42</v>
      </c>
      <c r="O2814" s="44">
        <f t="shared" si="414"/>
        <v>3640.42</v>
      </c>
      <c r="P2814" s="45">
        <f t="shared" ref="P2814:P2851" si="419">O2814/100.7</f>
        <v>36.151142005958292</v>
      </c>
      <c r="Q2814" s="45">
        <f t="shared" si="415"/>
        <v>0.98389729729729736</v>
      </c>
      <c r="R2814" s="17"/>
      <c r="S2814" s="51">
        <f t="shared" ref="S2814:S2851" si="420">((O2814/O2358)-1)*100</f>
        <v>-1.2354990287469225</v>
      </c>
      <c r="T2814" s="16"/>
    </row>
    <row r="2815" spans="1:20" x14ac:dyDescent="0.25">
      <c r="A2815" s="72">
        <f t="shared" si="418"/>
        <v>42597</v>
      </c>
      <c r="B2815" s="73" t="s">
        <v>0</v>
      </c>
      <c r="C2815" s="73" t="s">
        <v>236</v>
      </c>
      <c r="D2815" s="73" t="s">
        <v>237</v>
      </c>
      <c r="E2815" s="73" t="s">
        <v>262</v>
      </c>
      <c r="F2815" s="73" t="s">
        <v>251</v>
      </c>
      <c r="G2815" s="73" t="s">
        <v>34</v>
      </c>
      <c r="H2815" t="s">
        <v>37</v>
      </c>
      <c r="I2815">
        <v>298</v>
      </c>
      <c r="J2815" s="43">
        <v>4143</v>
      </c>
      <c r="K2815" s="16">
        <v>0</v>
      </c>
      <c r="L2815" s="16">
        <f t="shared" si="411"/>
        <v>41.142005958291954</v>
      </c>
      <c r="M2815" s="16">
        <f t="shared" si="412"/>
        <v>1.1197297297297297</v>
      </c>
      <c r="N2815" s="44">
        <f t="shared" si="413"/>
        <v>0</v>
      </c>
      <c r="O2815" s="44">
        <f t="shared" si="414"/>
        <v>4143</v>
      </c>
      <c r="P2815" s="45">
        <f t="shared" si="419"/>
        <v>41.142005958291954</v>
      </c>
      <c r="Q2815" s="45">
        <f t="shared" si="415"/>
        <v>1.1197297297297297</v>
      </c>
      <c r="R2815" s="17"/>
      <c r="S2815" s="51">
        <f t="shared" si="420"/>
        <v>0</v>
      </c>
      <c r="T2815" s="16"/>
    </row>
    <row r="2816" spans="1:20" x14ac:dyDescent="0.25">
      <c r="A2816" s="72">
        <f t="shared" si="418"/>
        <v>42597</v>
      </c>
      <c r="B2816" s="73" t="s">
        <v>0</v>
      </c>
      <c r="C2816" s="73" t="s">
        <v>359</v>
      </c>
      <c r="D2816" s="73" t="s">
        <v>235</v>
      </c>
      <c r="E2816" s="73" t="s">
        <v>263</v>
      </c>
      <c r="F2816" s="73" t="s">
        <v>264</v>
      </c>
      <c r="G2816" s="73" t="s">
        <v>34</v>
      </c>
      <c r="H2816" t="s">
        <v>37</v>
      </c>
      <c r="I2816">
        <v>1530</v>
      </c>
      <c r="J2816" s="43">
        <v>6950</v>
      </c>
      <c r="K2816" s="16">
        <v>0</v>
      </c>
      <c r="L2816" s="16">
        <f t="shared" si="411"/>
        <v>69.016881827209531</v>
      </c>
      <c r="M2816" s="16">
        <f t="shared" si="412"/>
        <v>1.8783783783783783</v>
      </c>
      <c r="N2816" s="44">
        <f t="shared" si="413"/>
        <v>0</v>
      </c>
      <c r="O2816" s="44">
        <f t="shared" si="414"/>
        <v>6950</v>
      </c>
      <c r="P2816" s="45">
        <f t="shared" si="419"/>
        <v>69.016881827209531</v>
      </c>
      <c r="Q2816" s="45">
        <f t="shared" si="415"/>
        <v>1.8783783783783783</v>
      </c>
      <c r="S2816" s="51">
        <f t="shared" si="420"/>
        <v>0</v>
      </c>
      <c r="T2816" s="16"/>
    </row>
    <row r="2817" spans="1:20" x14ac:dyDescent="0.25">
      <c r="A2817" s="72">
        <f t="shared" si="418"/>
        <v>42597</v>
      </c>
      <c r="B2817" s="73" t="s">
        <v>0</v>
      </c>
      <c r="C2817" s="73" t="s">
        <v>359</v>
      </c>
      <c r="D2817" s="73" t="s">
        <v>235</v>
      </c>
      <c r="E2817" s="73" t="s">
        <v>265</v>
      </c>
      <c r="F2817" s="73" t="s">
        <v>266</v>
      </c>
      <c r="G2817" s="73" t="s">
        <v>34</v>
      </c>
      <c r="H2817" t="s">
        <v>36</v>
      </c>
      <c r="I2817">
        <v>890</v>
      </c>
      <c r="J2817" s="43">
        <v>4243</v>
      </c>
      <c r="K2817" s="16">
        <v>7.0000000000000007E-2</v>
      </c>
      <c r="L2817" s="16">
        <f t="shared" si="411"/>
        <v>42.135054617676268</v>
      </c>
      <c r="M2817" s="16">
        <f t="shared" si="412"/>
        <v>1.1467567567567567</v>
      </c>
      <c r="N2817" s="44">
        <f t="shared" si="413"/>
        <v>62.300000000000004</v>
      </c>
      <c r="O2817" s="44">
        <f t="shared" si="414"/>
        <v>4305.3</v>
      </c>
      <c r="P2817" s="45">
        <f t="shared" si="419"/>
        <v>42.753723932472688</v>
      </c>
      <c r="Q2817" s="45">
        <f t="shared" si="415"/>
        <v>1.1635945945945947</v>
      </c>
      <c r="S2817" s="51">
        <f t="shared" si="420"/>
        <v>-1.8265152551648511</v>
      </c>
      <c r="T2817" s="16"/>
    </row>
    <row r="2818" spans="1:20" x14ac:dyDescent="0.25">
      <c r="A2818" s="72">
        <f t="shared" si="418"/>
        <v>42597</v>
      </c>
      <c r="B2818" s="73" t="s">
        <v>0</v>
      </c>
      <c r="C2818" s="73" t="s">
        <v>238</v>
      </c>
      <c r="D2818" s="73" t="s">
        <v>239</v>
      </c>
      <c r="E2818" s="73" t="s">
        <v>267</v>
      </c>
      <c r="F2818" s="73" t="s">
        <v>241</v>
      </c>
      <c r="G2818" s="73" t="s">
        <v>34</v>
      </c>
      <c r="H2818" t="s">
        <v>37</v>
      </c>
      <c r="I2818">
        <v>1256</v>
      </c>
      <c r="J2818" s="43">
        <v>6486</v>
      </c>
      <c r="K2818" s="16">
        <v>0</v>
      </c>
      <c r="L2818" s="16">
        <f t="shared" ref="L2818:L2881" si="421">J2818/100.7</f>
        <v>64.409136047666337</v>
      </c>
      <c r="M2818" s="16">
        <f t="shared" ref="M2818:M2881" si="422">IF(B2818="corn",J2818/(111*2000/56),J2818/(111*2000/60))</f>
        <v>1.7529729729729731</v>
      </c>
      <c r="N2818" s="44">
        <f t="shared" ref="N2818:N2881" si="423">I2818*K2818</f>
        <v>0</v>
      </c>
      <c r="O2818" s="44">
        <f t="shared" ref="O2818:O2881" si="424">J2818+N2818</f>
        <v>6486</v>
      </c>
      <c r="P2818" s="45">
        <f t="shared" si="419"/>
        <v>64.409136047666337</v>
      </c>
      <c r="Q2818" s="45">
        <f t="shared" ref="Q2818:Q2881" si="425">IF(B2818="corn",O2818/(111*2000/56),O2818/(111*2000/60))</f>
        <v>1.7529729729729731</v>
      </c>
      <c r="S2818" s="51">
        <f t="shared" si="420"/>
        <v>0</v>
      </c>
      <c r="T2818" s="16"/>
    </row>
    <row r="2819" spans="1:20" x14ac:dyDescent="0.25">
      <c r="A2819" s="72">
        <f t="shared" si="418"/>
        <v>42597</v>
      </c>
      <c r="B2819" s="73" t="s">
        <v>0</v>
      </c>
      <c r="C2819" s="73" t="s">
        <v>358</v>
      </c>
      <c r="D2819" s="73" t="s">
        <v>235</v>
      </c>
      <c r="E2819" s="73" t="s">
        <v>267</v>
      </c>
      <c r="F2819" s="73" t="s">
        <v>241</v>
      </c>
      <c r="G2819" s="73" t="s">
        <v>34</v>
      </c>
      <c r="H2819" t="s">
        <v>36</v>
      </c>
      <c r="I2819">
        <v>975</v>
      </c>
      <c r="J2819" s="43">
        <v>4511</v>
      </c>
      <c r="K2819" s="16">
        <v>7.0000000000000007E-2</v>
      </c>
      <c r="L2819" s="16">
        <f t="shared" si="421"/>
        <v>44.796425024826213</v>
      </c>
      <c r="M2819" s="16">
        <f t="shared" si="422"/>
        <v>1.2191891891891893</v>
      </c>
      <c r="N2819" s="44">
        <f t="shared" si="423"/>
        <v>68.25</v>
      </c>
      <c r="O2819" s="44">
        <f t="shared" si="424"/>
        <v>4579.25</v>
      </c>
      <c r="P2819" s="45">
        <f t="shared" si="419"/>
        <v>45.474180734856006</v>
      </c>
      <c r="Q2819" s="45">
        <f t="shared" si="425"/>
        <v>1.2376351351351351</v>
      </c>
      <c r="S2819" s="51">
        <f t="shared" si="420"/>
        <v>-1.8802228412256317</v>
      </c>
      <c r="T2819" s="16"/>
    </row>
    <row r="2820" spans="1:20" x14ac:dyDescent="0.25">
      <c r="A2820" s="72">
        <f t="shared" si="418"/>
        <v>42597</v>
      </c>
      <c r="B2820" s="73" t="s">
        <v>0</v>
      </c>
      <c r="C2820" s="73" t="s">
        <v>240</v>
      </c>
      <c r="D2820" s="73" t="s">
        <v>241</v>
      </c>
      <c r="E2820" s="73" t="s">
        <v>263</v>
      </c>
      <c r="F2820" s="73" t="s">
        <v>264</v>
      </c>
      <c r="G2820" s="73" t="s">
        <v>34</v>
      </c>
      <c r="H2820" t="s">
        <v>36</v>
      </c>
      <c r="I2820">
        <v>1357</v>
      </c>
      <c r="J2820" s="43">
        <v>4710</v>
      </c>
      <c r="K2820" s="16">
        <v>7.0000000000000007E-2</v>
      </c>
      <c r="L2820" s="16">
        <f t="shared" si="421"/>
        <v>46.77259185700099</v>
      </c>
      <c r="M2820" s="16">
        <f t="shared" si="422"/>
        <v>1.2729729729729731</v>
      </c>
      <c r="N2820" s="44">
        <f t="shared" si="423"/>
        <v>94.990000000000009</v>
      </c>
      <c r="O2820" s="44">
        <f t="shared" si="424"/>
        <v>4804.99</v>
      </c>
      <c r="P2820" s="45">
        <f t="shared" si="419"/>
        <v>47.715888778550145</v>
      </c>
      <c r="Q2820" s="45">
        <f t="shared" si="425"/>
        <v>1.2986459459459458</v>
      </c>
      <c r="S2820" s="51">
        <f t="shared" si="420"/>
        <v>-2.4787299680137709</v>
      </c>
      <c r="T2820" s="16"/>
    </row>
    <row r="2821" spans="1:20" x14ac:dyDescent="0.25">
      <c r="A2821" s="72">
        <f t="shared" si="418"/>
        <v>42597</v>
      </c>
      <c r="B2821" s="73" t="s">
        <v>67</v>
      </c>
      <c r="C2821" s="73" t="s">
        <v>242</v>
      </c>
      <c r="D2821" s="73" t="s">
        <v>243</v>
      </c>
      <c r="E2821" s="73" t="s">
        <v>265</v>
      </c>
      <c r="F2821" s="73" t="s">
        <v>266</v>
      </c>
      <c r="G2821" s="73" t="s">
        <v>34</v>
      </c>
      <c r="H2821" t="s">
        <v>36</v>
      </c>
      <c r="I2821">
        <v>1006</v>
      </c>
      <c r="J2821" s="43">
        <v>3681</v>
      </c>
      <c r="K2821" s="16">
        <v>7.0000000000000007E-2</v>
      </c>
      <c r="L2821" s="16">
        <f t="shared" si="421"/>
        <v>36.554121151936442</v>
      </c>
      <c r="M2821" s="16">
        <f t="shared" si="422"/>
        <v>0.92854054054054058</v>
      </c>
      <c r="N2821" s="44">
        <f t="shared" si="423"/>
        <v>70.42</v>
      </c>
      <c r="O2821" s="44">
        <f t="shared" si="424"/>
        <v>3751.42</v>
      </c>
      <c r="P2821" s="45">
        <f t="shared" si="419"/>
        <v>37.253426017874872</v>
      </c>
      <c r="Q2821" s="45">
        <f t="shared" si="425"/>
        <v>0.94630414414414421</v>
      </c>
      <c r="S2821" s="51">
        <f t="shared" si="420"/>
        <v>7.522585526919201</v>
      </c>
      <c r="T2821" s="16"/>
    </row>
    <row r="2822" spans="1:20" x14ac:dyDescent="0.25">
      <c r="A2822" s="72">
        <f t="shared" si="418"/>
        <v>42597</v>
      </c>
      <c r="B2822" s="73" t="s">
        <v>67</v>
      </c>
      <c r="C2822" s="73" t="s">
        <v>244</v>
      </c>
      <c r="D2822" s="73" t="s">
        <v>245</v>
      </c>
      <c r="E2822" s="73" t="s">
        <v>268</v>
      </c>
      <c r="F2822" s="73" t="s">
        <v>269</v>
      </c>
      <c r="G2822" s="73" t="s">
        <v>34</v>
      </c>
      <c r="H2822" t="s">
        <v>38</v>
      </c>
      <c r="I2822">
        <v>860</v>
      </c>
      <c r="J2822" s="43">
        <v>6061</v>
      </c>
      <c r="K2822" s="16">
        <v>0</v>
      </c>
      <c r="L2822" s="16">
        <f t="shared" si="421"/>
        <v>60.188679245283019</v>
      </c>
      <c r="M2822" s="16">
        <f t="shared" si="422"/>
        <v>1.5289009009009009</v>
      </c>
      <c r="N2822" s="44">
        <f t="shared" si="423"/>
        <v>0</v>
      </c>
      <c r="O2822" s="44">
        <f t="shared" si="424"/>
        <v>6061</v>
      </c>
      <c r="P2822" s="45">
        <f t="shared" si="419"/>
        <v>60.188679245283019</v>
      </c>
      <c r="Q2822" s="45">
        <f t="shared" si="425"/>
        <v>1.5289009009009009</v>
      </c>
      <c r="S2822" s="51">
        <f t="shared" si="420"/>
        <v>9.108910891089117</v>
      </c>
      <c r="T2822" s="16"/>
    </row>
    <row r="2823" spans="1:20" x14ac:dyDescent="0.25">
      <c r="A2823" s="72">
        <f t="shared" si="418"/>
        <v>42597</v>
      </c>
      <c r="B2823" s="73" t="s">
        <v>67</v>
      </c>
      <c r="C2823" s="73" t="s">
        <v>246</v>
      </c>
      <c r="D2823" s="73" t="s">
        <v>247</v>
      </c>
      <c r="E2823" s="73" t="s">
        <v>270</v>
      </c>
      <c r="F2823" s="73" t="s">
        <v>247</v>
      </c>
      <c r="G2823" s="73" t="s">
        <v>34</v>
      </c>
      <c r="H2823" t="s">
        <v>36</v>
      </c>
      <c r="I2823">
        <v>213</v>
      </c>
      <c r="J2823" s="43">
        <v>2168</v>
      </c>
      <c r="K2823" s="16">
        <v>7.0000000000000007E-2</v>
      </c>
      <c r="L2823" s="16">
        <f t="shared" si="421"/>
        <v>21.529294935451837</v>
      </c>
      <c r="M2823" s="16">
        <f t="shared" si="422"/>
        <v>0.54688288288288289</v>
      </c>
      <c r="N2823" s="44">
        <f t="shared" si="423"/>
        <v>14.910000000000002</v>
      </c>
      <c r="O2823" s="44">
        <f t="shared" si="424"/>
        <v>2182.91</v>
      </c>
      <c r="P2823" s="45">
        <f t="shared" si="419"/>
        <v>21.677358490566036</v>
      </c>
      <c r="Q2823" s="45">
        <f t="shared" si="425"/>
        <v>0.55064396396396398</v>
      </c>
      <c r="S2823" s="51">
        <f t="shared" si="420"/>
        <v>-0.87054057981544863</v>
      </c>
      <c r="T2823" s="16"/>
    </row>
    <row r="2824" spans="1:20" x14ac:dyDescent="0.25">
      <c r="A2824" s="72">
        <f t="shared" si="418"/>
        <v>42597</v>
      </c>
      <c r="B2824" s="73" t="s">
        <v>67</v>
      </c>
      <c r="C2824" s="73" t="s">
        <v>248</v>
      </c>
      <c r="D2824" s="73" t="s">
        <v>249</v>
      </c>
      <c r="E2824" s="73" t="s">
        <v>271</v>
      </c>
      <c r="F2824" s="73" t="s">
        <v>272</v>
      </c>
      <c r="G2824" s="73" t="s">
        <v>34</v>
      </c>
      <c r="H2824" t="s">
        <v>38</v>
      </c>
      <c r="I2824">
        <v>646</v>
      </c>
      <c r="J2824" s="43">
        <v>5004</v>
      </c>
      <c r="K2824" s="16">
        <v>0</v>
      </c>
      <c r="L2824" s="16">
        <f t="shared" si="421"/>
        <v>49.692154915590862</v>
      </c>
      <c r="M2824" s="16">
        <f t="shared" si="422"/>
        <v>1.2622702702702704</v>
      </c>
      <c r="N2824" s="44">
        <f t="shared" si="423"/>
        <v>0</v>
      </c>
      <c r="O2824" s="44">
        <f t="shared" si="424"/>
        <v>5004</v>
      </c>
      <c r="P2824" s="45">
        <f t="shared" si="419"/>
        <v>49.692154915590862</v>
      </c>
      <c r="Q2824" s="45">
        <f t="shared" si="425"/>
        <v>1.2622702702702704</v>
      </c>
      <c r="S2824" s="51">
        <f t="shared" si="420"/>
        <v>5.1039697542533125</v>
      </c>
      <c r="T2824" s="16"/>
    </row>
    <row r="2825" spans="1:20" x14ac:dyDescent="0.25">
      <c r="A2825" s="72">
        <f t="shared" si="418"/>
        <v>42597</v>
      </c>
      <c r="B2825" s="73" t="s">
        <v>67</v>
      </c>
      <c r="C2825" s="73" t="s">
        <v>248</v>
      </c>
      <c r="D2825" s="73" t="s">
        <v>249</v>
      </c>
      <c r="E2825" s="73" t="s">
        <v>273</v>
      </c>
      <c r="F2825" s="73" t="s">
        <v>274</v>
      </c>
      <c r="G2825" s="73" t="s">
        <v>34</v>
      </c>
      <c r="H2825" t="s">
        <v>38</v>
      </c>
      <c r="I2825">
        <v>418</v>
      </c>
      <c r="J2825" s="43">
        <v>4311</v>
      </c>
      <c r="K2825" s="16">
        <v>0</v>
      </c>
      <c r="L2825" s="16">
        <f t="shared" si="421"/>
        <v>42.810327706057599</v>
      </c>
      <c r="M2825" s="16">
        <f t="shared" si="422"/>
        <v>1.0874594594594595</v>
      </c>
      <c r="N2825" s="44">
        <f t="shared" si="423"/>
        <v>0</v>
      </c>
      <c r="O2825" s="44">
        <f t="shared" si="424"/>
        <v>4311</v>
      </c>
      <c r="P2825" s="45">
        <f t="shared" si="419"/>
        <v>42.810327706057599</v>
      </c>
      <c r="Q2825" s="45">
        <f t="shared" si="425"/>
        <v>1.0874594594594595</v>
      </c>
      <c r="S2825" s="51">
        <f t="shared" si="420"/>
        <v>5.0438596491228171</v>
      </c>
      <c r="T2825" s="16"/>
    </row>
    <row r="2826" spans="1:20" x14ac:dyDescent="0.25">
      <c r="A2826" s="72">
        <f t="shared" si="418"/>
        <v>42597</v>
      </c>
      <c r="B2826" s="73" t="s">
        <v>67</v>
      </c>
      <c r="C2826" s="73" t="s">
        <v>246</v>
      </c>
      <c r="D2826" s="73" t="s">
        <v>247</v>
      </c>
      <c r="E2826" s="73" t="s">
        <v>275</v>
      </c>
      <c r="F2826" s="73" t="s">
        <v>276</v>
      </c>
      <c r="G2826" s="73" t="s">
        <v>34</v>
      </c>
      <c r="H2826" t="s">
        <v>36</v>
      </c>
      <c r="I2826">
        <v>626</v>
      </c>
      <c r="J2826" s="43">
        <v>3444</v>
      </c>
      <c r="K2826" s="16">
        <v>7.0000000000000007E-2</v>
      </c>
      <c r="L2826" s="16">
        <f t="shared" si="421"/>
        <v>34.200595829195628</v>
      </c>
      <c r="M2826" s="16">
        <f t="shared" si="422"/>
        <v>0.86875675675675679</v>
      </c>
      <c r="N2826" s="44">
        <f t="shared" si="423"/>
        <v>43.820000000000007</v>
      </c>
      <c r="O2826" s="44">
        <f t="shared" si="424"/>
        <v>3487.82</v>
      </c>
      <c r="P2826" s="45">
        <f t="shared" si="419"/>
        <v>34.635749751737833</v>
      </c>
      <c r="Q2826" s="45">
        <f t="shared" si="425"/>
        <v>0.87981045045045048</v>
      </c>
      <c r="S2826" s="51">
        <f t="shared" si="420"/>
        <v>2.3373315806769712</v>
      </c>
      <c r="T2826" s="16"/>
    </row>
    <row r="2827" spans="1:20" x14ac:dyDescent="0.25">
      <c r="A2827" s="72">
        <f t="shared" si="418"/>
        <v>42597</v>
      </c>
      <c r="B2827" s="73" t="s">
        <v>67</v>
      </c>
      <c r="C2827" s="73" t="s">
        <v>246</v>
      </c>
      <c r="D2827" s="73" t="s">
        <v>247</v>
      </c>
      <c r="E2827" s="73" t="s">
        <v>263</v>
      </c>
      <c r="F2827" s="73" t="s">
        <v>264</v>
      </c>
      <c r="G2827" s="73" t="s">
        <v>34</v>
      </c>
      <c r="H2827" t="s">
        <v>36</v>
      </c>
      <c r="I2827">
        <v>1823</v>
      </c>
      <c r="J2827" s="43">
        <v>5052</v>
      </c>
      <c r="K2827" s="16">
        <v>7.0000000000000007E-2</v>
      </c>
      <c r="L2827" s="16">
        <f t="shared" si="421"/>
        <v>50.168818272095329</v>
      </c>
      <c r="M2827" s="16">
        <f t="shared" si="422"/>
        <v>1.2743783783783784</v>
      </c>
      <c r="N2827" s="44">
        <f t="shared" si="423"/>
        <v>127.61000000000001</v>
      </c>
      <c r="O2827" s="44">
        <f t="shared" si="424"/>
        <v>5179.6099999999997</v>
      </c>
      <c r="P2827" s="45">
        <f t="shared" si="419"/>
        <v>51.436047666335647</v>
      </c>
      <c r="Q2827" s="45">
        <f t="shared" si="425"/>
        <v>1.3065682882882883</v>
      </c>
      <c r="S2827" s="51">
        <f t="shared" si="420"/>
        <v>0.69852712454894217</v>
      </c>
      <c r="T2827" s="16"/>
    </row>
    <row r="2828" spans="1:20" x14ac:dyDescent="0.25">
      <c r="A2828" s="72">
        <f t="shared" si="418"/>
        <v>42597</v>
      </c>
      <c r="B2828" s="73" t="s">
        <v>18</v>
      </c>
      <c r="C2828" s="73" t="s">
        <v>250</v>
      </c>
      <c r="D2828" s="73" t="s">
        <v>251</v>
      </c>
      <c r="E2828" s="73" t="s">
        <v>265</v>
      </c>
      <c r="F2828" s="73" t="s">
        <v>266</v>
      </c>
      <c r="G2828" s="73" t="s">
        <v>34</v>
      </c>
      <c r="H2828" t="s">
        <v>39</v>
      </c>
      <c r="I2828">
        <v>1295</v>
      </c>
      <c r="J2828" s="43">
        <v>3799</v>
      </c>
      <c r="K2828" s="16">
        <v>2.8799999999999999E-2</v>
      </c>
      <c r="L2828" s="16">
        <f t="shared" si="421"/>
        <v>37.725918570009931</v>
      </c>
      <c r="M2828" s="16">
        <f t="shared" si="422"/>
        <v>1.0267567567567568</v>
      </c>
      <c r="N2828" s="44">
        <f t="shared" si="423"/>
        <v>37.295999999999999</v>
      </c>
      <c r="O2828" s="44">
        <f t="shared" si="424"/>
        <v>3836.2959999999998</v>
      </c>
      <c r="P2828" s="45">
        <f t="shared" si="419"/>
        <v>38.096285998013897</v>
      </c>
      <c r="Q2828" s="45">
        <f t="shared" si="425"/>
        <v>1.0368367567567567</v>
      </c>
      <c r="S2828" s="51">
        <f t="shared" si="420"/>
        <v>-2.8275359840929215</v>
      </c>
      <c r="T2828" s="16"/>
    </row>
    <row r="2829" spans="1:20" x14ac:dyDescent="0.25">
      <c r="A2829" s="72">
        <f t="shared" si="418"/>
        <v>42597</v>
      </c>
      <c r="B2829" s="73" t="s">
        <v>18</v>
      </c>
      <c r="C2829" s="73" t="s">
        <v>244</v>
      </c>
      <c r="D2829" s="73" t="s">
        <v>245</v>
      </c>
      <c r="E2829" s="73" t="s">
        <v>277</v>
      </c>
      <c r="F2829" s="73" t="s">
        <v>278</v>
      </c>
      <c r="G2829" s="73" t="s">
        <v>34</v>
      </c>
      <c r="H2829" t="s">
        <v>38</v>
      </c>
      <c r="I2829">
        <v>613</v>
      </c>
      <c r="J2829" s="43">
        <v>5051</v>
      </c>
      <c r="K2829" s="16">
        <v>0</v>
      </c>
      <c r="L2829" s="16">
        <f t="shared" si="421"/>
        <v>50.158887785501491</v>
      </c>
      <c r="M2829" s="16">
        <f t="shared" si="422"/>
        <v>1.3651351351351351</v>
      </c>
      <c r="N2829" s="44">
        <f t="shared" si="423"/>
        <v>0</v>
      </c>
      <c r="O2829" s="44">
        <f t="shared" si="424"/>
        <v>5051</v>
      </c>
      <c r="P2829" s="45">
        <f t="shared" si="419"/>
        <v>50.158887785501491</v>
      </c>
      <c r="Q2829" s="45">
        <f t="shared" si="425"/>
        <v>1.3651351351351351</v>
      </c>
      <c r="S2829" s="51">
        <f t="shared" si="420"/>
        <v>8.0196749358425912</v>
      </c>
      <c r="T2829" s="16"/>
    </row>
    <row r="2830" spans="1:20" x14ac:dyDescent="0.25">
      <c r="A2830" s="72">
        <f t="shared" si="418"/>
        <v>42597</v>
      </c>
      <c r="B2830" s="73" t="s">
        <v>18</v>
      </c>
      <c r="C2830" s="73" t="s">
        <v>248</v>
      </c>
      <c r="D2830" s="73" t="s">
        <v>249</v>
      </c>
      <c r="E2830" s="73" t="s">
        <v>268</v>
      </c>
      <c r="F2830" s="73" t="s">
        <v>269</v>
      </c>
      <c r="G2830" s="73" t="s">
        <v>34</v>
      </c>
      <c r="H2830" t="s">
        <v>38</v>
      </c>
      <c r="I2830">
        <v>872</v>
      </c>
      <c r="J2830" s="43">
        <v>6178</v>
      </c>
      <c r="K2830" s="16">
        <v>0</v>
      </c>
      <c r="L2830" s="16">
        <f t="shared" si="421"/>
        <v>61.350546176762663</v>
      </c>
      <c r="M2830" s="16">
        <f t="shared" si="422"/>
        <v>1.6697297297297298</v>
      </c>
      <c r="N2830" s="44">
        <f t="shared" si="423"/>
        <v>0</v>
      </c>
      <c r="O2830" s="44">
        <f t="shared" si="424"/>
        <v>6178</v>
      </c>
      <c r="P2830" s="45">
        <f t="shared" si="419"/>
        <v>61.350546176762663</v>
      </c>
      <c r="Q2830" s="45">
        <f t="shared" si="425"/>
        <v>1.6697297297297298</v>
      </c>
      <c r="S2830" s="51">
        <f t="shared" si="420"/>
        <v>9.8311111111111025</v>
      </c>
      <c r="T2830" s="16"/>
    </row>
    <row r="2831" spans="1:20" x14ac:dyDescent="0.25">
      <c r="A2831" s="72">
        <f t="shared" si="418"/>
        <v>42597</v>
      </c>
      <c r="B2831" s="73" t="s">
        <v>18</v>
      </c>
      <c r="C2831" s="73" t="s">
        <v>248</v>
      </c>
      <c r="D2831" s="73" t="s">
        <v>249</v>
      </c>
      <c r="E2831" s="73" t="s">
        <v>277</v>
      </c>
      <c r="F2831" s="73" t="s">
        <v>278</v>
      </c>
      <c r="G2831" s="73" t="s">
        <v>34</v>
      </c>
      <c r="H2831" t="s">
        <v>38</v>
      </c>
      <c r="I2831">
        <v>414</v>
      </c>
      <c r="J2831" s="43">
        <v>4529</v>
      </c>
      <c r="K2831" s="16">
        <v>0</v>
      </c>
      <c r="L2831" s="16">
        <f t="shared" si="421"/>
        <v>44.975173783515388</v>
      </c>
      <c r="M2831" s="16">
        <f t="shared" si="422"/>
        <v>1.2240540540540541</v>
      </c>
      <c r="N2831" s="44">
        <f t="shared" si="423"/>
        <v>0</v>
      </c>
      <c r="O2831" s="44">
        <f t="shared" si="424"/>
        <v>4529</v>
      </c>
      <c r="P2831" s="45">
        <f t="shared" si="419"/>
        <v>44.975173783515388</v>
      </c>
      <c r="Q2831" s="45">
        <f t="shared" si="425"/>
        <v>1.2240540540540541</v>
      </c>
      <c r="S2831" s="51">
        <f t="shared" si="420"/>
        <v>3.685897435897445</v>
      </c>
      <c r="T2831" s="16"/>
    </row>
    <row r="2832" spans="1:20" x14ac:dyDescent="0.25">
      <c r="A2832" s="72">
        <f t="shared" si="418"/>
        <v>42597</v>
      </c>
      <c r="B2832" s="73" t="s">
        <v>18</v>
      </c>
      <c r="C2832" s="73" t="s">
        <v>242</v>
      </c>
      <c r="D2832" s="73" t="s">
        <v>243</v>
      </c>
      <c r="E2832" s="73" t="s">
        <v>265</v>
      </c>
      <c r="F2832" s="73" t="s">
        <v>266</v>
      </c>
      <c r="G2832" s="73" t="s">
        <v>34</v>
      </c>
      <c r="H2832" t="s">
        <v>36</v>
      </c>
      <c r="I2832">
        <v>1006</v>
      </c>
      <c r="J2832" s="43">
        <v>4395</v>
      </c>
      <c r="K2832" s="16">
        <v>7.0000000000000007E-2</v>
      </c>
      <c r="L2832" s="16">
        <f t="shared" si="421"/>
        <v>43.644488579940415</v>
      </c>
      <c r="M2832" s="16">
        <f t="shared" si="422"/>
        <v>1.1878378378378378</v>
      </c>
      <c r="N2832" s="44">
        <f t="shared" si="423"/>
        <v>70.42</v>
      </c>
      <c r="O2832" s="44">
        <f t="shared" si="424"/>
        <v>4465.42</v>
      </c>
      <c r="P2832" s="45">
        <f t="shared" si="419"/>
        <v>44.343793445878845</v>
      </c>
      <c r="Q2832" s="45">
        <f t="shared" si="425"/>
        <v>1.2068702702702703</v>
      </c>
      <c r="S2832" s="51">
        <f t="shared" si="420"/>
        <v>7.9918548184263027</v>
      </c>
      <c r="T2832" s="16"/>
    </row>
    <row r="2833" spans="1:20" x14ac:dyDescent="0.25">
      <c r="A2833" s="72">
        <f t="shared" si="418"/>
        <v>42597</v>
      </c>
      <c r="B2833" s="73" t="s">
        <v>0</v>
      </c>
      <c r="C2833" s="73" t="s">
        <v>252</v>
      </c>
      <c r="D2833" s="73" t="s">
        <v>117</v>
      </c>
      <c r="E2833" s="73" t="s">
        <v>279</v>
      </c>
      <c r="F2833" s="73" t="s">
        <v>280</v>
      </c>
      <c r="G2833" s="73" t="s">
        <v>35</v>
      </c>
      <c r="H2833" t="s">
        <v>37</v>
      </c>
      <c r="I2833">
        <v>880</v>
      </c>
      <c r="J2833" s="43">
        <v>3953</v>
      </c>
      <c r="K2833" s="16">
        <v>0</v>
      </c>
      <c r="L2833" s="16">
        <f t="shared" si="421"/>
        <v>39.255213505461768</v>
      </c>
      <c r="M2833" s="16">
        <f t="shared" si="422"/>
        <v>1.0683783783783785</v>
      </c>
      <c r="N2833" s="44">
        <f t="shared" si="423"/>
        <v>0</v>
      </c>
      <c r="O2833" s="44">
        <f t="shared" si="424"/>
        <v>3953</v>
      </c>
      <c r="P2833" s="45">
        <f t="shared" si="419"/>
        <v>39.255213505461768</v>
      </c>
      <c r="Q2833" s="45">
        <f t="shared" si="425"/>
        <v>1.0683783783783785</v>
      </c>
      <c r="S2833" s="51">
        <f t="shared" si="420"/>
        <v>0</v>
      </c>
      <c r="T2833" s="16"/>
    </row>
    <row r="2834" spans="1:20" x14ac:dyDescent="0.25">
      <c r="A2834" s="72">
        <f t="shared" si="418"/>
        <v>42597</v>
      </c>
      <c r="B2834" s="73" t="s">
        <v>0</v>
      </c>
      <c r="C2834" s="73" t="s">
        <v>359</v>
      </c>
      <c r="D2834" s="73" t="s">
        <v>235</v>
      </c>
      <c r="E2834" s="73" t="s">
        <v>267</v>
      </c>
      <c r="F2834" s="73" t="s">
        <v>241</v>
      </c>
      <c r="G2834" s="73" t="s">
        <v>35</v>
      </c>
      <c r="H2834" t="s">
        <v>37</v>
      </c>
      <c r="I2834">
        <v>685</v>
      </c>
      <c r="J2834" s="43">
        <v>3871</v>
      </c>
      <c r="K2834" s="16">
        <v>0</v>
      </c>
      <c r="L2834" s="16">
        <f t="shared" si="421"/>
        <v>38.440913604766635</v>
      </c>
      <c r="M2834" s="16">
        <f t="shared" si="422"/>
        <v>1.0462162162162163</v>
      </c>
      <c r="N2834" s="44">
        <f t="shared" si="423"/>
        <v>0</v>
      </c>
      <c r="O2834" s="44">
        <f t="shared" si="424"/>
        <v>3871</v>
      </c>
      <c r="P2834" s="45">
        <f t="shared" si="419"/>
        <v>38.440913604766635</v>
      </c>
      <c r="Q2834" s="45">
        <f t="shared" si="425"/>
        <v>1.0462162162162163</v>
      </c>
      <c r="S2834" s="51">
        <f t="shared" si="420"/>
        <v>-1.2248022454707796</v>
      </c>
      <c r="T2834" s="16"/>
    </row>
    <row r="2835" spans="1:20" x14ac:dyDescent="0.25">
      <c r="A2835" s="72">
        <f t="shared" si="418"/>
        <v>42597</v>
      </c>
      <c r="B2835" s="73" t="s">
        <v>0</v>
      </c>
      <c r="C2835" s="73" t="s">
        <v>253</v>
      </c>
      <c r="D2835" s="73" t="s">
        <v>243</v>
      </c>
      <c r="E2835" s="73" t="s">
        <v>281</v>
      </c>
      <c r="F2835" s="73" t="s">
        <v>282</v>
      </c>
      <c r="G2835" s="73" t="s">
        <v>35</v>
      </c>
      <c r="H2835" t="s">
        <v>38</v>
      </c>
      <c r="I2835">
        <v>812</v>
      </c>
      <c r="J2835" s="43">
        <v>5492</v>
      </c>
      <c r="K2835" s="16">
        <v>0</v>
      </c>
      <c r="L2835" s="16">
        <f t="shared" si="421"/>
        <v>54.538232373386293</v>
      </c>
      <c r="M2835" s="16">
        <f t="shared" si="422"/>
        <v>1.4843243243243243</v>
      </c>
      <c r="N2835" s="44">
        <f t="shared" si="423"/>
        <v>0</v>
      </c>
      <c r="O2835" s="44">
        <f t="shared" si="424"/>
        <v>5492</v>
      </c>
      <c r="P2835" s="45">
        <f t="shared" si="419"/>
        <v>54.538232373386293</v>
      </c>
      <c r="Q2835" s="45">
        <f t="shared" si="425"/>
        <v>1.4843243243243243</v>
      </c>
      <c r="S2835" s="51">
        <f t="shared" si="420"/>
        <v>16.282024137200924</v>
      </c>
      <c r="T2835" s="16"/>
    </row>
    <row r="2836" spans="1:20" x14ac:dyDescent="0.25">
      <c r="A2836" s="72">
        <f t="shared" si="418"/>
        <v>42597</v>
      </c>
      <c r="B2836" s="73" t="s">
        <v>0</v>
      </c>
      <c r="C2836" s="73" t="s">
        <v>236</v>
      </c>
      <c r="D2836" s="73" t="s">
        <v>237</v>
      </c>
      <c r="E2836" s="73" t="s">
        <v>279</v>
      </c>
      <c r="F2836" s="73" t="s">
        <v>280</v>
      </c>
      <c r="G2836" s="73" t="s">
        <v>35</v>
      </c>
      <c r="H2836" t="s">
        <v>37</v>
      </c>
      <c r="I2836">
        <v>1520</v>
      </c>
      <c r="J2836" s="43">
        <v>5611</v>
      </c>
      <c r="K2836" s="16">
        <v>0</v>
      </c>
      <c r="L2836" s="16">
        <f t="shared" si="421"/>
        <v>55.71996027805362</v>
      </c>
      <c r="M2836" s="16">
        <f t="shared" si="422"/>
        <v>1.5164864864864864</v>
      </c>
      <c r="N2836" s="44">
        <f t="shared" si="423"/>
        <v>0</v>
      </c>
      <c r="O2836" s="44">
        <f t="shared" si="424"/>
        <v>5611</v>
      </c>
      <c r="P2836" s="45">
        <f t="shared" si="419"/>
        <v>55.71996027805362</v>
      </c>
      <c r="Q2836" s="45">
        <f t="shared" si="425"/>
        <v>1.5164864864864864</v>
      </c>
      <c r="S2836" s="51">
        <f t="shared" si="420"/>
        <v>0</v>
      </c>
      <c r="T2836" s="16"/>
    </row>
    <row r="2837" spans="1:20" x14ac:dyDescent="0.25">
      <c r="A2837" s="72">
        <f t="shared" si="418"/>
        <v>42597</v>
      </c>
      <c r="B2837" s="73" t="s">
        <v>0</v>
      </c>
      <c r="C2837" s="73" t="s">
        <v>236</v>
      </c>
      <c r="D2837" s="73" t="s">
        <v>237</v>
      </c>
      <c r="E2837" s="73" t="s">
        <v>267</v>
      </c>
      <c r="F2837" s="73" t="s">
        <v>241</v>
      </c>
      <c r="G2837" s="73" t="s">
        <v>35</v>
      </c>
      <c r="H2837" t="s">
        <v>37</v>
      </c>
      <c r="I2837">
        <v>1583</v>
      </c>
      <c r="J2837" s="43">
        <v>5931</v>
      </c>
      <c r="K2837" s="16">
        <v>0</v>
      </c>
      <c r="L2837" s="16">
        <f t="shared" si="421"/>
        <v>58.897715988083412</v>
      </c>
      <c r="M2837" s="16">
        <f t="shared" si="422"/>
        <v>1.6029729729729729</v>
      </c>
      <c r="N2837" s="44">
        <f t="shared" si="423"/>
        <v>0</v>
      </c>
      <c r="O2837" s="44">
        <f t="shared" si="424"/>
        <v>5931</v>
      </c>
      <c r="P2837" s="45">
        <f t="shared" si="419"/>
        <v>58.897715988083412</v>
      </c>
      <c r="Q2837" s="45">
        <f t="shared" si="425"/>
        <v>1.6029729729729729</v>
      </c>
      <c r="S2837" s="51">
        <f t="shared" si="420"/>
        <v>-9.2008573178199669</v>
      </c>
      <c r="T2837" s="16"/>
    </row>
    <row r="2838" spans="1:20" x14ac:dyDescent="0.25">
      <c r="A2838" s="72">
        <f t="shared" si="418"/>
        <v>42597</v>
      </c>
      <c r="B2838" s="73" t="s">
        <v>0</v>
      </c>
      <c r="C2838" s="73" t="s">
        <v>358</v>
      </c>
      <c r="D2838" s="73" t="s">
        <v>235</v>
      </c>
      <c r="E2838" s="73" t="s">
        <v>279</v>
      </c>
      <c r="F2838" s="73" t="s">
        <v>280</v>
      </c>
      <c r="G2838" s="73" t="s">
        <v>35</v>
      </c>
      <c r="H2838" t="s">
        <v>36</v>
      </c>
      <c r="I2838">
        <v>1599</v>
      </c>
      <c r="J2838" s="43">
        <v>5478</v>
      </c>
      <c r="K2838" s="16">
        <v>7.0000000000000007E-2</v>
      </c>
      <c r="L2838" s="16">
        <f t="shared" si="421"/>
        <v>54.399205561072492</v>
      </c>
      <c r="M2838" s="16">
        <f t="shared" si="422"/>
        <v>1.4805405405405405</v>
      </c>
      <c r="N2838" s="44">
        <f t="shared" si="423"/>
        <v>111.93</v>
      </c>
      <c r="O2838" s="44">
        <f t="shared" si="424"/>
        <v>5589.93</v>
      </c>
      <c r="P2838" s="45">
        <f t="shared" si="419"/>
        <v>55.510724925521352</v>
      </c>
      <c r="Q2838" s="45">
        <f t="shared" si="425"/>
        <v>1.5107918918918919</v>
      </c>
      <c r="S2838" s="51">
        <f t="shared" si="420"/>
        <v>-2.5098363400443691</v>
      </c>
      <c r="T2838" s="16"/>
    </row>
    <row r="2839" spans="1:20" x14ac:dyDescent="0.25">
      <c r="A2839" s="72">
        <f t="shared" si="418"/>
        <v>42597</v>
      </c>
      <c r="B2839" s="73" t="s">
        <v>67</v>
      </c>
      <c r="C2839" s="73" t="s">
        <v>250</v>
      </c>
      <c r="D2839" s="73" t="s">
        <v>251</v>
      </c>
      <c r="E2839" s="73" t="s">
        <v>279</v>
      </c>
      <c r="F2839" s="73" t="s">
        <v>280</v>
      </c>
      <c r="G2839" s="73" t="s">
        <v>35</v>
      </c>
      <c r="H2839" t="s">
        <v>37</v>
      </c>
      <c r="I2839">
        <v>1851</v>
      </c>
      <c r="J2839" s="43">
        <v>5000</v>
      </c>
      <c r="K2839" s="16">
        <v>0</v>
      </c>
      <c r="L2839" s="16">
        <f t="shared" si="421"/>
        <v>49.652432969215489</v>
      </c>
      <c r="M2839" s="16">
        <f t="shared" si="422"/>
        <v>1.2612612612612613</v>
      </c>
      <c r="N2839" s="44">
        <f t="shared" si="423"/>
        <v>0</v>
      </c>
      <c r="O2839" s="44">
        <f t="shared" si="424"/>
        <v>5000</v>
      </c>
      <c r="P2839" s="45">
        <f t="shared" si="419"/>
        <v>49.652432969215489</v>
      </c>
      <c r="Q2839" s="45">
        <f t="shared" si="425"/>
        <v>1.2612612612612613</v>
      </c>
      <c r="S2839" s="51">
        <f t="shared" si="420"/>
        <v>-3.4749034749034791</v>
      </c>
      <c r="T2839" s="16"/>
    </row>
    <row r="2840" spans="1:20" x14ac:dyDescent="0.25">
      <c r="A2840" s="72">
        <f t="shared" si="418"/>
        <v>42597</v>
      </c>
      <c r="B2840" s="73" t="s">
        <v>67</v>
      </c>
      <c r="C2840" s="73" t="s">
        <v>238</v>
      </c>
      <c r="D2840" s="73" t="s">
        <v>239</v>
      </c>
      <c r="E2840" s="73" t="s">
        <v>283</v>
      </c>
      <c r="F2840" s="73" t="s">
        <v>284</v>
      </c>
      <c r="G2840" s="73" t="s">
        <v>35</v>
      </c>
      <c r="H2840" t="s">
        <v>37</v>
      </c>
      <c r="I2840">
        <v>1695</v>
      </c>
      <c r="J2840" s="43">
        <v>4960</v>
      </c>
      <c r="K2840" s="16">
        <v>0</v>
      </c>
      <c r="L2840" s="16">
        <f t="shared" si="421"/>
        <v>49.255213505461768</v>
      </c>
      <c r="M2840" s="16">
        <f t="shared" si="422"/>
        <v>1.2511711711711713</v>
      </c>
      <c r="N2840" s="44">
        <f t="shared" si="423"/>
        <v>0</v>
      </c>
      <c r="O2840" s="44">
        <f t="shared" si="424"/>
        <v>4960</v>
      </c>
      <c r="P2840" s="45">
        <f t="shared" si="419"/>
        <v>49.255213505461768</v>
      </c>
      <c r="Q2840" s="45">
        <f t="shared" si="425"/>
        <v>1.2511711711711713</v>
      </c>
      <c r="S2840" s="51">
        <f t="shared" si="420"/>
        <v>-3.3138401559454245</v>
      </c>
      <c r="T2840" s="16"/>
    </row>
    <row r="2841" spans="1:20" x14ac:dyDescent="0.25">
      <c r="A2841" s="72">
        <f t="shared" si="418"/>
        <v>42597</v>
      </c>
      <c r="B2841" s="73" t="s">
        <v>67</v>
      </c>
      <c r="C2841" s="73" t="s">
        <v>242</v>
      </c>
      <c r="D2841" s="73" t="s">
        <v>243</v>
      </c>
      <c r="E2841" s="73" t="s">
        <v>265</v>
      </c>
      <c r="F2841" s="73" t="s">
        <v>266</v>
      </c>
      <c r="G2841" s="73" t="s">
        <v>35</v>
      </c>
      <c r="H2841" t="s">
        <v>36</v>
      </c>
      <c r="I2841">
        <v>1006</v>
      </c>
      <c r="J2841" s="43">
        <v>3481</v>
      </c>
      <c r="K2841" s="16">
        <v>7.0000000000000007E-2</v>
      </c>
      <c r="L2841" s="16">
        <f t="shared" si="421"/>
        <v>34.568023833167821</v>
      </c>
      <c r="M2841" s="16">
        <f t="shared" si="422"/>
        <v>0.87809009009009009</v>
      </c>
      <c r="N2841" s="44">
        <f t="shared" si="423"/>
        <v>70.42</v>
      </c>
      <c r="O2841" s="44">
        <f t="shared" si="424"/>
        <v>3551.42</v>
      </c>
      <c r="P2841" s="45">
        <f t="shared" si="419"/>
        <v>35.267328699106258</v>
      </c>
      <c r="Q2841" s="45">
        <f t="shared" si="425"/>
        <v>0.89585369369369372</v>
      </c>
      <c r="S2841" s="51">
        <f t="shared" si="420"/>
        <v>7.3598229724664233</v>
      </c>
      <c r="T2841" s="16"/>
    </row>
    <row r="2842" spans="1:20" x14ac:dyDescent="0.25">
      <c r="A2842" s="72">
        <f t="shared" si="418"/>
        <v>42597</v>
      </c>
      <c r="B2842" s="73" t="s">
        <v>67</v>
      </c>
      <c r="C2842" s="73" t="s">
        <v>254</v>
      </c>
      <c r="D2842" s="73" t="s">
        <v>255</v>
      </c>
      <c r="E2842" s="73" t="s">
        <v>267</v>
      </c>
      <c r="F2842" s="73" t="s">
        <v>241</v>
      </c>
      <c r="G2842" s="73" t="s">
        <v>35</v>
      </c>
      <c r="H2842" t="s">
        <v>37</v>
      </c>
      <c r="I2842">
        <v>988</v>
      </c>
      <c r="J2842" s="43">
        <v>3600</v>
      </c>
      <c r="K2842" s="16">
        <v>0</v>
      </c>
      <c r="L2842" s="16">
        <f t="shared" si="421"/>
        <v>35.749751737835155</v>
      </c>
      <c r="M2842" s="16">
        <f t="shared" si="422"/>
        <v>0.90810810810810816</v>
      </c>
      <c r="N2842" s="44">
        <f t="shared" si="423"/>
        <v>0</v>
      </c>
      <c r="O2842" s="44">
        <f t="shared" si="424"/>
        <v>3600</v>
      </c>
      <c r="P2842" s="45">
        <f t="shared" si="419"/>
        <v>35.749751737835155</v>
      </c>
      <c r="Q2842" s="45">
        <f t="shared" si="425"/>
        <v>0.90810810810810816</v>
      </c>
      <c r="S2842" s="51">
        <f t="shared" si="420"/>
        <v>-0.27700831024930483</v>
      </c>
      <c r="T2842" s="16"/>
    </row>
    <row r="2843" spans="1:20" x14ac:dyDescent="0.25">
      <c r="A2843" s="72">
        <f t="shared" si="418"/>
        <v>42597</v>
      </c>
      <c r="B2843" s="73" t="s">
        <v>67</v>
      </c>
      <c r="C2843" s="73" t="s">
        <v>246</v>
      </c>
      <c r="D2843" s="73" t="s">
        <v>247</v>
      </c>
      <c r="E2843" s="73" t="s">
        <v>240</v>
      </c>
      <c r="F2843" s="73" t="s">
        <v>241</v>
      </c>
      <c r="G2843" s="73" t="s">
        <v>35</v>
      </c>
      <c r="H2843" t="s">
        <v>36</v>
      </c>
      <c r="I2843">
        <v>787</v>
      </c>
      <c r="J2843" s="43">
        <v>3795</v>
      </c>
      <c r="K2843" s="16">
        <v>7.0000000000000007E-2</v>
      </c>
      <c r="L2843" s="16">
        <f t="shared" si="421"/>
        <v>37.686196623634558</v>
      </c>
      <c r="M2843" s="16">
        <f t="shared" si="422"/>
        <v>0.95729729729729729</v>
      </c>
      <c r="N2843" s="44">
        <f t="shared" si="423"/>
        <v>55.09</v>
      </c>
      <c r="O2843" s="44">
        <f t="shared" si="424"/>
        <v>3850.09</v>
      </c>
      <c r="P2843" s="45">
        <f t="shared" si="419"/>
        <v>38.233267130089374</v>
      </c>
      <c r="Q2843" s="45">
        <f t="shared" si="425"/>
        <v>0.9711938738738739</v>
      </c>
      <c r="S2843" s="51">
        <f t="shared" si="420"/>
        <v>0.89545902429819524</v>
      </c>
      <c r="T2843" s="16"/>
    </row>
    <row r="2844" spans="1:20" x14ac:dyDescent="0.25">
      <c r="A2844" s="72">
        <f t="shared" si="418"/>
        <v>42597</v>
      </c>
      <c r="B2844" s="73" t="s">
        <v>67</v>
      </c>
      <c r="C2844" s="73" t="s">
        <v>250</v>
      </c>
      <c r="D2844" s="73" t="s">
        <v>251</v>
      </c>
      <c r="E2844" s="73" t="s">
        <v>283</v>
      </c>
      <c r="F2844" s="73" t="s">
        <v>284</v>
      </c>
      <c r="G2844" s="73" t="s">
        <v>35</v>
      </c>
      <c r="H2844" t="s">
        <v>37</v>
      </c>
      <c r="I2844">
        <v>1836</v>
      </c>
      <c r="J2844" s="43">
        <v>5000</v>
      </c>
      <c r="K2844" s="16">
        <v>0</v>
      </c>
      <c r="L2844" s="16">
        <f t="shared" si="421"/>
        <v>49.652432969215489</v>
      </c>
      <c r="M2844" s="16">
        <f t="shared" si="422"/>
        <v>1.2612612612612613</v>
      </c>
      <c r="N2844" s="44">
        <f t="shared" si="423"/>
        <v>0</v>
      </c>
      <c r="O2844" s="44">
        <f t="shared" si="424"/>
        <v>5000</v>
      </c>
      <c r="P2844" s="45">
        <f t="shared" si="419"/>
        <v>49.652432969215489</v>
      </c>
      <c r="Q2844" s="45">
        <f t="shared" si="425"/>
        <v>1.2612612612612613</v>
      </c>
      <c r="S2844" s="51">
        <f t="shared" si="420"/>
        <v>-3.4749034749034791</v>
      </c>
      <c r="T2844" s="16"/>
    </row>
    <row r="2845" spans="1:20" x14ac:dyDescent="0.25">
      <c r="A2845" s="72">
        <f t="shared" si="418"/>
        <v>42597</v>
      </c>
      <c r="B2845" s="73" t="s">
        <v>67</v>
      </c>
      <c r="C2845" s="73" t="s">
        <v>256</v>
      </c>
      <c r="D2845" s="73" t="s">
        <v>247</v>
      </c>
      <c r="E2845" s="73" t="s">
        <v>285</v>
      </c>
      <c r="F2845" s="73" t="s">
        <v>264</v>
      </c>
      <c r="G2845" s="73" t="s">
        <v>35</v>
      </c>
      <c r="H2845" t="s">
        <v>37</v>
      </c>
      <c r="I2845">
        <v>1899</v>
      </c>
      <c r="J2845" s="43">
        <v>4640</v>
      </c>
      <c r="K2845" s="16">
        <v>0</v>
      </c>
      <c r="L2845" s="16">
        <f t="shared" si="421"/>
        <v>46.077457795431975</v>
      </c>
      <c r="M2845" s="16">
        <f t="shared" si="422"/>
        <v>1.1704504504504505</v>
      </c>
      <c r="N2845" s="44">
        <f t="shared" si="423"/>
        <v>0</v>
      </c>
      <c r="O2845" s="44">
        <f t="shared" si="424"/>
        <v>4640</v>
      </c>
      <c r="P2845" s="45">
        <f t="shared" si="419"/>
        <v>46.077457795431975</v>
      </c>
      <c r="Q2845" s="45">
        <f t="shared" si="425"/>
        <v>1.1704504504504505</v>
      </c>
      <c r="S2845" s="51">
        <f t="shared" si="420"/>
        <v>0.86956521739129933</v>
      </c>
      <c r="T2845" s="16"/>
    </row>
    <row r="2846" spans="1:20" x14ac:dyDescent="0.25">
      <c r="A2846" s="72">
        <f t="shared" si="418"/>
        <v>42597</v>
      </c>
      <c r="B2846" s="73" t="s">
        <v>18</v>
      </c>
      <c r="C2846" s="73" t="s">
        <v>238</v>
      </c>
      <c r="D2846" s="73" t="s">
        <v>239</v>
      </c>
      <c r="E2846" s="73" t="s">
        <v>283</v>
      </c>
      <c r="F2846" s="73" t="s">
        <v>284</v>
      </c>
      <c r="G2846" s="73" t="s">
        <v>35</v>
      </c>
      <c r="H2846" t="s">
        <v>37</v>
      </c>
      <c r="I2846">
        <v>1695</v>
      </c>
      <c r="J2846" s="43">
        <v>5490</v>
      </c>
      <c r="K2846" s="16">
        <v>0</v>
      </c>
      <c r="L2846" s="16">
        <f t="shared" si="421"/>
        <v>54.51837140019861</v>
      </c>
      <c r="M2846" s="16">
        <f t="shared" si="422"/>
        <v>1.4837837837837837</v>
      </c>
      <c r="N2846" s="44">
        <f t="shared" si="423"/>
        <v>0</v>
      </c>
      <c r="O2846" s="44">
        <f t="shared" si="424"/>
        <v>5490</v>
      </c>
      <c r="P2846" s="45">
        <f t="shared" si="419"/>
        <v>54.51837140019861</v>
      </c>
      <c r="Q2846" s="45">
        <f t="shared" si="425"/>
        <v>1.4837837837837837</v>
      </c>
      <c r="S2846" s="51">
        <f t="shared" si="420"/>
        <v>-3.5149384885764468</v>
      </c>
      <c r="T2846" s="16"/>
    </row>
    <row r="2847" spans="1:20" x14ac:dyDescent="0.25">
      <c r="A2847" s="72">
        <f t="shared" si="418"/>
        <v>42597</v>
      </c>
      <c r="B2847" s="73" t="s">
        <v>18</v>
      </c>
      <c r="C2847" s="73" t="s">
        <v>250</v>
      </c>
      <c r="D2847" s="73" t="s">
        <v>251</v>
      </c>
      <c r="E2847" s="73" t="s">
        <v>279</v>
      </c>
      <c r="F2847" s="73" t="s">
        <v>280</v>
      </c>
      <c r="G2847" s="73" t="s">
        <v>35</v>
      </c>
      <c r="H2847" t="s">
        <v>37</v>
      </c>
      <c r="I2847">
        <v>1851</v>
      </c>
      <c r="J2847" s="43">
        <v>5510</v>
      </c>
      <c r="K2847" s="16">
        <v>0</v>
      </c>
      <c r="L2847" s="16">
        <f t="shared" si="421"/>
        <v>54.716981132075468</v>
      </c>
      <c r="M2847" s="16">
        <f t="shared" si="422"/>
        <v>1.4891891891891893</v>
      </c>
      <c r="N2847" s="44">
        <f t="shared" si="423"/>
        <v>0</v>
      </c>
      <c r="O2847" s="44">
        <f t="shared" si="424"/>
        <v>5510</v>
      </c>
      <c r="P2847" s="45">
        <f t="shared" si="419"/>
        <v>54.716981132075468</v>
      </c>
      <c r="Q2847" s="45">
        <f t="shared" si="425"/>
        <v>1.4891891891891893</v>
      </c>
      <c r="S2847" s="51">
        <f t="shared" si="420"/>
        <v>-3.5026269702276736</v>
      </c>
      <c r="T2847" s="16"/>
    </row>
    <row r="2848" spans="1:20" x14ac:dyDescent="0.25">
      <c r="A2848" s="72">
        <f t="shared" si="418"/>
        <v>42597</v>
      </c>
      <c r="B2848" s="73" t="s">
        <v>18</v>
      </c>
      <c r="C2848" s="73" t="s">
        <v>257</v>
      </c>
      <c r="D2848" s="73" t="s">
        <v>237</v>
      </c>
      <c r="E2848" s="73" t="s">
        <v>283</v>
      </c>
      <c r="F2848" s="73" t="s">
        <v>284</v>
      </c>
      <c r="G2848" s="73" t="s">
        <v>35</v>
      </c>
      <c r="H2848" t="s">
        <v>37</v>
      </c>
      <c r="I2848">
        <v>1507</v>
      </c>
      <c r="J2848" s="43">
        <v>5380</v>
      </c>
      <c r="K2848" s="16">
        <v>0</v>
      </c>
      <c r="L2848" s="16">
        <f t="shared" si="421"/>
        <v>53.426017874875868</v>
      </c>
      <c r="M2848" s="16">
        <f t="shared" si="422"/>
        <v>1.4540540540540541</v>
      </c>
      <c r="N2848" s="44">
        <f t="shared" si="423"/>
        <v>0</v>
      </c>
      <c r="O2848" s="44">
        <f t="shared" si="424"/>
        <v>5380</v>
      </c>
      <c r="P2848" s="45">
        <f t="shared" si="419"/>
        <v>53.426017874875868</v>
      </c>
      <c r="Q2848" s="45">
        <f t="shared" si="425"/>
        <v>1.4540540540540541</v>
      </c>
      <c r="S2848" s="51">
        <f t="shared" si="420"/>
        <v>-3.5842293906810041</v>
      </c>
      <c r="T2848" s="16"/>
    </row>
    <row r="2849" spans="1:20" x14ac:dyDescent="0.25">
      <c r="A2849" s="72">
        <f t="shared" si="418"/>
        <v>42597</v>
      </c>
      <c r="B2849" s="73" t="s">
        <v>18</v>
      </c>
      <c r="C2849" s="73" t="s">
        <v>256</v>
      </c>
      <c r="D2849" s="73" t="s">
        <v>247</v>
      </c>
      <c r="E2849" s="73" t="s">
        <v>265</v>
      </c>
      <c r="F2849" s="73" t="s">
        <v>266</v>
      </c>
      <c r="G2849" s="73" t="s">
        <v>35</v>
      </c>
      <c r="H2849" t="s">
        <v>36</v>
      </c>
      <c r="I2849">
        <v>1160</v>
      </c>
      <c r="J2849" s="43">
        <v>4425</v>
      </c>
      <c r="K2849" s="16">
        <v>7.0000000000000007E-2</v>
      </c>
      <c r="L2849" s="16">
        <f t="shared" si="421"/>
        <v>43.942403177755708</v>
      </c>
      <c r="M2849" s="16">
        <f t="shared" si="422"/>
        <v>1.1959459459459461</v>
      </c>
      <c r="N2849" s="44">
        <f t="shared" si="423"/>
        <v>81.2</v>
      </c>
      <c r="O2849" s="44">
        <f t="shared" si="424"/>
        <v>4506.2</v>
      </c>
      <c r="P2849" s="45">
        <f t="shared" si="419"/>
        <v>44.748758689175766</v>
      </c>
      <c r="Q2849" s="45">
        <f t="shared" si="425"/>
        <v>1.217891891891892</v>
      </c>
      <c r="S2849" s="51">
        <f t="shared" si="420"/>
        <v>-2.2643473734438202</v>
      </c>
      <c r="T2849" s="16"/>
    </row>
    <row r="2850" spans="1:20" x14ac:dyDescent="0.25">
      <c r="A2850" s="72">
        <f t="shared" si="418"/>
        <v>42597</v>
      </c>
      <c r="B2850" s="73" t="s">
        <v>18</v>
      </c>
      <c r="C2850" s="73" t="s">
        <v>244</v>
      </c>
      <c r="D2850" s="73" t="s">
        <v>245</v>
      </c>
      <c r="E2850" s="73" t="s">
        <v>277</v>
      </c>
      <c r="F2850" s="73" t="s">
        <v>278</v>
      </c>
      <c r="G2850" s="73" t="s">
        <v>35</v>
      </c>
      <c r="H2850" t="s">
        <v>38</v>
      </c>
      <c r="I2850">
        <v>613</v>
      </c>
      <c r="J2850" s="43">
        <v>4226</v>
      </c>
      <c r="K2850" s="16">
        <v>0</v>
      </c>
      <c r="L2850" s="16">
        <f t="shared" si="421"/>
        <v>41.966236345580931</v>
      </c>
      <c r="M2850" s="16">
        <f t="shared" si="422"/>
        <v>1.1421621621621623</v>
      </c>
      <c r="N2850" s="44">
        <f t="shared" si="423"/>
        <v>0</v>
      </c>
      <c r="O2850" s="44">
        <f t="shared" si="424"/>
        <v>4226</v>
      </c>
      <c r="P2850" s="45">
        <f t="shared" si="419"/>
        <v>41.966236345580931</v>
      </c>
      <c r="Q2850" s="45">
        <f t="shared" si="425"/>
        <v>1.1421621621621623</v>
      </c>
      <c r="S2850" s="51">
        <f t="shared" si="420"/>
        <v>9.7377304596208738</v>
      </c>
      <c r="T2850" s="16"/>
    </row>
    <row r="2851" spans="1:20" x14ac:dyDescent="0.25">
      <c r="A2851" s="74">
        <f t="shared" si="418"/>
        <v>42597</v>
      </c>
      <c r="B2851" s="75" t="s">
        <v>18</v>
      </c>
      <c r="C2851" s="75" t="s">
        <v>258</v>
      </c>
      <c r="D2851" s="75" t="s">
        <v>255</v>
      </c>
      <c r="E2851" s="75" t="s">
        <v>279</v>
      </c>
      <c r="F2851" s="75" t="s">
        <v>280</v>
      </c>
      <c r="G2851" s="75" t="s">
        <v>35</v>
      </c>
      <c r="H2851" s="76" t="s">
        <v>36</v>
      </c>
      <c r="I2851" s="76">
        <v>1637</v>
      </c>
      <c r="J2851" s="46">
        <v>5360</v>
      </c>
      <c r="K2851" s="78">
        <v>7.0000000000000007E-2</v>
      </c>
      <c r="L2851" s="78">
        <f t="shared" si="421"/>
        <v>53.227408142999003</v>
      </c>
      <c r="M2851" s="78">
        <f t="shared" si="422"/>
        <v>1.4486486486486487</v>
      </c>
      <c r="N2851" s="47">
        <f t="shared" si="423"/>
        <v>114.59000000000002</v>
      </c>
      <c r="O2851" s="47">
        <f t="shared" si="424"/>
        <v>5474.59</v>
      </c>
      <c r="P2851" s="48">
        <f t="shared" si="419"/>
        <v>54.365342601787489</v>
      </c>
      <c r="Q2851" s="48">
        <f t="shared" si="425"/>
        <v>1.4796189189189191</v>
      </c>
      <c r="R2851" s="76"/>
      <c r="S2851" s="53">
        <f t="shared" si="420"/>
        <v>-2.6206349432222442</v>
      </c>
      <c r="T2851" s="78"/>
    </row>
    <row r="2852" spans="1:20" x14ac:dyDescent="0.25">
      <c r="A2852" s="72">
        <f t="shared" si="418"/>
        <v>42628</v>
      </c>
      <c r="B2852" s="73" t="s">
        <v>0</v>
      </c>
      <c r="C2852" s="73" t="s">
        <v>359</v>
      </c>
      <c r="D2852" s="73" t="s">
        <v>235</v>
      </c>
      <c r="E2852" s="73" t="s">
        <v>260</v>
      </c>
      <c r="F2852" s="73" t="s">
        <v>261</v>
      </c>
      <c r="G2852" s="73" t="s">
        <v>34</v>
      </c>
      <c r="H2852" t="s">
        <v>36</v>
      </c>
      <c r="I2852">
        <v>506</v>
      </c>
      <c r="J2852" s="43">
        <v>3605</v>
      </c>
      <c r="K2852" s="16">
        <v>7.0000000000000007E-2</v>
      </c>
      <c r="L2852" s="16">
        <f t="shared" si="421"/>
        <v>35.799404170804365</v>
      </c>
      <c r="M2852" s="16">
        <f t="shared" si="422"/>
        <v>0.97432432432432436</v>
      </c>
      <c r="N2852" s="44">
        <f t="shared" si="423"/>
        <v>35.42</v>
      </c>
      <c r="O2852" s="44">
        <f t="shared" si="424"/>
        <v>3640.42</v>
      </c>
      <c r="P2852" s="45">
        <f t="shared" ref="P2852:P2889" si="426">O2852/100.7</f>
        <v>36.151142005958292</v>
      </c>
      <c r="Q2852" s="45">
        <f t="shared" si="425"/>
        <v>0.98389729729729736</v>
      </c>
      <c r="R2852" s="17"/>
      <c r="S2852" s="51">
        <f t="shared" ref="S2852:S2889" si="427">((O2852/O2396)-1)*100</f>
        <v>-0.96358927483242152</v>
      </c>
      <c r="T2852" s="16">
        <f t="shared" ref="T2852:T2888" si="428">AVERAGE(P2776,P2814,P2852)</f>
        <v>36.117643164515066</v>
      </c>
    </row>
    <row r="2853" spans="1:20" x14ac:dyDescent="0.25">
      <c r="A2853" s="72">
        <f t="shared" si="418"/>
        <v>42628</v>
      </c>
      <c r="B2853" s="73" t="s">
        <v>0</v>
      </c>
      <c r="C2853" s="73" t="s">
        <v>236</v>
      </c>
      <c r="D2853" s="73" t="s">
        <v>237</v>
      </c>
      <c r="E2853" s="73" t="s">
        <v>262</v>
      </c>
      <c r="F2853" s="73" t="s">
        <v>251</v>
      </c>
      <c r="G2853" s="73" t="s">
        <v>34</v>
      </c>
      <c r="H2853" t="s">
        <v>37</v>
      </c>
      <c r="I2853">
        <v>298</v>
      </c>
      <c r="J2853" s="43">
        <v>4143</v>
      </c>
      <c r="K2853" s="16">
        <v>0</v>
      </c>
      <c r="L2853" s="16">
        <f t="shared" si="421"/>
        <v>41.142005958291954</v>
      </c>
      <c r="M2853" s="16">
        <f t="shared" si="422"/>
        <v>1.1197297297297297</v>
      </c>
      <c r="N2853" s="44">
        <f t="shared" si="423"/>
        <v>0</v>
      </c>
      <c r="O2853" s="44">
        <f t="shared" si="424"/>
        <v>4143</v>
      </c>
      <c r="P2853" s="45">
        <f t="shared" si="426"/>
        <v>41.142005958291954</v>
      </c>
      <c r="Q2853" s="45">
        <f t="shared" si="425"/>
        <v>1.1197297297297297</v>
      </c>
      <c r="R2853" s="17"/>
      <c r="S2853" s="51">
        <f t="shared" si="427"/>
        <v>16.278417064271689</v>
      </c>
      <c r="T2853" s="16">
        <f t="shared" si="428"/>
        <v>38.891095663687516</v>
      </c>
    </row>
    <row r="2854" spans="1:20" x14ac:dyDescent="0.25">
      <c r="A2854" s="72">
        <f t="shared" si="418"/>
        <v>42628</v>
      </c>
      <c r="B2854" s="73" t="s">
        <v>0</v>
      </c>
      <c r="C2854" s="73" t="s">
        <v>359</v>
      </c>
      <c r="D2854" s="73" t="s">
        <v>235</v>
      </c>
      <c r="E2854" s="73" t="s">
        <v>263</v>
      </c>
      <c r="F2854" s="73" t="s">
        <v>264</v>
      </c>
      <c r="G2854" s="73" t="s">
        <v>34</v>
      </c>
      <c r="H2854" t="s">
        <v>37</v>
      </c>
      <c r="I2854">
        <v>1530</v>
      </c>
      <c r="J2854" s="43">
        <v>6950</v>
      </c>
      <c r="K2854" s="16">
        <v>0</v>
      </c>
      <c r="L2854" s="16">
        <f t="shared" si="421"/>
        <v>69.016881827209531</v>
      </c>
      <c r="M2854" s="16">
        <f t="shared" si="422"/>
        <v>1.8783783783783783</v>
      </c>
      <c r="N2854" s="44">
        <f t="shared" si="423"/>
        <v>0</v>
      </c>
      <c r="O2854" s="44">
        <f t="shared" si="424"/>
        <v>6950</v>
      </c>
      <c r="P2854" s="45">
        <f t="shared" si="426"/>
        <v>69.016881827209531</v>
      </c>
      <c r="Q2854" s="45">
        <f t="shared" si="425"/>
        <v>1.8783783783783783</v>
      </c>
      <c r="S2854" s="51">
        <f t="shared" si="427"/>
        <v>0</v>
      </c>
      <c r="T2854" s="16">
        <f t="shared" si="428"/>
        <v>69.016881827209531</v>
      </c>
    </row>
    <row r="2855" spans="1:20" x14ac:dyDescent="0.25">
      <c r="A2855" s="72">
        <f t="shared" si="418"/>
        <v>42628</v>
      </c>
      <c r="B2855" s="73" t="s">
        <v>0</v>
      </c>
      <c r="C2855" s="73" t="s">
        <v>359</v>
      </c>
      <c r="D2855" s="73" t="s">
        <v>235</v>
      </c>
      <c r="E2855" s="73" t="s">
        <v>265</v>
      </c>
      <c r="F2855" s="73" t="s">
        <v>266</v>
      </c>
      <c r="G2855" s="73" t="s">
        <v>34</v>
      </c>
      <c r="H2855" t="s">
        <v>36</v>
      </c>
      <c r="I2855">
        <v>890</v>
      </c>
      <c r="J2855" s="43">
        <v>4243</v>
      </c>
      <c r="K2855" s="16">
        <v>7.0000000000000007E-2</v>
      </c>
      <c r="L2855" s="16">
        <f t="shared" si="421"/>
        <v>42.135054617676268</v>
      </c>
      <c r="M2855" s="16">
        <f t="shared" si="422"/>
        <v>1.1467567567567567</v>
      </c>
      <c r="N2855" s="44">
        <f t="shared" si="423"/>
        <v>62.300000000000004</v>
      </c>
      <c r="O2855" s="44">
        <f t="shared" si="424"/>
        <v>4305.3</v>
      </c>
      <c r="P2855" s="45">
        <f t="shared" si="426"/>
        <v>42.753723932472688</v>
      </c>
      <c r="Q2855" s="45">
        <f t="shared" si="425"/>
        <v>1.1635945945945947</v>
      </c>
      <c r="S2855" s="51">
        <f t="shared" si="427"/>
        <v>-1.4264126751534101</v>
      </c>
      <c r="T2855" s="16">
        <f t="shared" si="428"/>
        <v>42.694803045349225</v>
      </c>
    </row>
    <row r="2856" spans="1:20" x14ac:dyDescent="0.25">
      <c r="A2856" s="72">
        <f t="shared" si="418"/>
        <v>42628</v>
      </c>
      <c r="B2856" s="73" t="s">
        <v>0</v>
      </c>
      <c r="C2856" s="73" t="s">
        <v>238</v>
      </c>
      <c r="D2856" s="73" t="s">
        <v>239</v>
      </c>
      <c r="E2856" s="73" t="s">
        <v>267</v>
      </c>
      <c r="F2856" s="73" t="s">
        <v>241</v>
      </c>
      <c r="G2856" s="73" t="s">
        <v>34</v>
      </c>
      <c r="H2856" t="s">
        <v>37</v>
      </c>
      <c r="I2856">
        <v>1256</v>
      </c>
      <c r="J2856" s="43">
        <v>6486</v>
      </c>
      <c r="K2856" s="16">
        <v>0</v>
      </c>
      <c r="L2856" s="16">
        <f t="shared" si="421"/>
        <v>64.409136047666337</v>
      </c>
      <c r="M2856" s="16">
        <f t="shared" si="422"/>
        <v>1.7529729729729731</v>
      </c>
      <c r="N2856" s="44">
        <f t="shared" si="423"/>
        <v>0</v>
      </c>
      <c r="O2856" s="44">
        <f t="shared" si="424"/>
        <v>6486</v>
      </c>
      <c r="P2856" s="45">
        <f t="shared" si="426"/>
        <v>64.409136047666337</v>
      </c>
      <c r="Q2856" s="45">
        <f t="shared" si="425"/>
        <v>1.7529729729729731</v>
      </c>
      <c r="S2856" s="51">
        <f t="shared" si="427"/>
        <v>0</v>
      </c>
      <c r="T2856" s="16">
        <f t="shared" si="428"/>
        <v>64.409136047666337</v>
      </c>
    </row>
    <row r="2857" spans="1:20" x14ac:dyDescent="0.25">
      <c r="A2857" s="72">
        <f t="shared" ref="A2857:A2920" si="429">IF(B2857&lt;&gt;"", DATE(2010, ROUNDUP((ROW(A2857)-1)*(1/38), 0)+5, 15), "")</f>
        <v>42628</v>
      </c>
      <c r="B2857" s="73" t="s">
        <v>0</v>
      </c>
      <c r="C2857" s="73" t="s">
        <v>358</v>
      </c>
      <c r="D2857" s="73" t="s">
        <v>235</v>
      </c>
      <c r="E2857" s="73" t="s">
        <v>267</v>
      </c>
      <c r="F2857" s="73" t="s">
        <v>241</v>
      </c>
      <c r="G2857" s="73" t="s">
        <v>34</v>
      </c>
      <c r="H2857" t="s">
        <v>36</v>
      </c>
      <c r="I2857">
        <v>975</v>
      </c>
      <c r="J2857" s="43">
        <v>4511</v>
      </c>
      <c r="K2857" s="16">
        <v>7.0000000000000007E-2</v>
      </c>
      <c r="L2857" s="16">
        <f t="shared" si="421"/>
        <v>44.796425024826213</v>
      </c>
      <c r="M2857" s="16">
        <f t="shared" si="422"/>
        <v>1.2191891891891893</v>
      </c>
      <c r="N2857" s="44">
        <f t="shared" si="423"/>
        <v>68.25</v>
      </c>
      <c r="O2857" s="44">
        <f t="shared" si="424"/>
        <v>4579.25</v>
      </c>
      <c r="P2857" s="45">
        <f t="shared" si="426"/>
        <v>45.474180734856006</v>
      </c>
      <c r="Q2857" s="45">
        <f t="shared" si="425"/>
        <v>1.2376351351351351</v>
      </c>
      <c r="S2857" s="51">
        <f t="shared" si="427"/>
        <v>-1.4685314685314643</v>
      </c>
      <c r="T2857" s="16">
        <f t="shared" si="428"/>
        <v>45.409632571996021</v>
      </c>
    </row>
    <row r="2858" spans="1:20" x14ac:dyDescent="0.25">
      <c r="A2858" s="72">
        <f t="shared" si="429"/>
        <v>42628</v>
      </c>
      <c r="B2858" s="73" t="s">
        <v>0</v>
      </c>
      <c r="C2858" s="73" t="s">
        <v>240</v>
      </c>
      <c r="D2858" s="73" t="s">
        <v>241</v>
      </c>
      <c r="E2858" s="73" t="s">
        <v>263</v>
      </c>
      <c r="F2858" s="73" t="s">
        <v>264</v>
      </c>
      <c r="G2858" s="73" t="s">
        <v>34</v>
      </c>
      <c r="H2858" t="s">
        <v>36</v>
      </c>
      <c r="I2858">
        <v>1357</v>
      </c>
      <c r="J2858" s="43">
        <v>4710</v>
      </c>
      <c r="K2858" s="16">
        <v>7.0000000000000007E-2</v>
      </c>
      <c r="L2858" s="16">
        <f t="shared" si="421"/>
        <v>46.77259185700099</v>
      </c>
      <c r="M2858" s="16">
        <f t="shared" si="422"/>
        <v>1.2729729729729731</v>
      </c>
      <c r="N2858" s="44">
        <f t="shared" si="423"/>
        <v>94.990000000000009</v>
      </c>
      <c r="O2858" s="44">
        <f t="shared" si="424"/>
        <v>4804.99</v>
      </c>
      <c r="P2858" s="45">
        <f t="shared" si="426"/>
        <v>47.715888778550145</v>
      </c>
      <c r="Q2858" s="45">
        <f t="shared" si="425"/>
        <v>1.2986459459459458</v>
      </c>
      <c r="S2858" s="51">
        <f t="shared" si="427"/>
        <v>-1.9385793411401675</v>
      </c>
      <c r="T2858" s="16">
        <f t="shared" si="428"/>
        <v>47.626050976497851</v>
      </c>
    </row>
    <row r="2859" spans="1:20" x14ac:dyDescent="0.25">
      <c r="A2859" s="72">
        <f t="shared" si="429"/>
        <v>42628</v>
      </c>
      <c r="B2859" s="73" t="s">
        <v>67</v>
      </c>
      <c r="C2859" s="73" t="s">
        <v>242</v>
      </c>
      <c r="D2859" s="73" t="s">
        <v>243</v>
      </c>
      <c r="E2859" s="73" t="s">
        <v>265</v>
      </c>
      <c r="F2859" s="73" t="s">
        <v>266</v>
      </c>
      <c r="G2859" s="73" t="s">
        <v>34</v>
      </c>
      <c r="H2859" t="s">
        <v>36</v>
      </c>
      <c r="I2859">
        <v>1006</v>
      </c>
      <c r="J2859" s="43">
        <v>3681</v>
      </c>
      <c r="K2859" s="16">
        <v>7.0000000000000007E-2</v>
      </c>
      <c r="L2859" s="16">
        <f t="shared" si="421"/>
        <v>36.554121151936442</v>
      </c>
      <c r="M2859" s="16">
        <f t="shared" si="422"/>
        <v>0.92854054054054058</v>
      </c>
      <c r="N2859" s="44">
        <f t="shared" si="423"/>
        <v>70.42</v>
      </c>
      <c r="O2859" s="44">
        <f t="shared" si="424"/>
        <v>3751.42</v>
      </c>
      <c r="P2859" s="45">
        <f t="shared" si="426"/>
        <v>37.253426017874872</v>
      </c>
      <c r="Q2859" s="45">
        <f t="shared" si="425"/>
        <v>0.94630414414414421</v>
      </c>
      <c r="S2859" s="51">
        <f t="shared" si="427"/>
        <v>8.1462390885713951</v>
      </c>
      <c r="T2859" s="16">
        <f t="shared" si="428"/>
        <v>37.186825554452163</v>
      </c>
    </row>
    <row r="2860" spans="1:20" x14ac:dyDescent="0.25">
      <c r="A2860" s="72">
        <f t="shared" si="429"/>
        <v>42628</v>
      </c>
      <c r="B2860" s="73" t="s">
        <v>67</v>
      </c>
      <c r="C2860" s="73" t="s">
        <v>244</v>
      </c>
      <c r="D2860" s="73" t="s">
        <v>245</v>
      </c>
      <c r="E2860" s="73" t="s">
        <v>268</v>
      </c>
      <c r="F2860" s="73" t="s">
        <v>269</v>
      </c>
      <c r="G2860" s="73" t="s">
        <v>34</v>
      </c>
      <c r="H2860" t="s">
        <v>38</v>
      </c>
      <c r="I2860">
        <v>860</v>
      </c>
      <c r="J2860" s="43">
        <v>6061</v>
      </c>
      <c r="K2860" s="16">
        <v>0</v>
      </c>
      <c r="L2860" s="16">
        <f t="shared" si="421"/>
        <v>60.188679245283019</v>
      </c>
      <c r="M2860" s="16">
        <f t="shared" si="422"/>
        <v>1.5289009009009009</v>
      </c>
      <c r="N2860" s="44">
        <f t="shared" si="423"/>
        <v>0</v>
      </c>
      <c r="O2860" s="44">
        <f t="shared" si="424"/>
        <v>6061</v>
      </c>
      <c r="P2860" s="45">
        <f t="shared" si="426"/>
        <v>60.188679245283019</v>
      </c>
      <c r="Q2860" s="45">
        <f t="shared" si="425"/>
        <v>1.5289009009009009</v>
      </c>
      <c r="S2860" s="51">
        <f t="shared" si="427"/>
        <v>9.108910891089117</v>
      </c>
      <c r="T2860" s="16">
        <f t="shared" si="428"/>
        <v>60.188679245283019</v>
      </c>
    </row>
    <row r="2861" spans="1:20" x14ac:dyDescent="0.25">
      <c r="A2861" s="72">
        <f t="shared" si="429"/>
        <v>42628</v>
      </c>
      <c r="B2861" s="73" t="s">
        <v>67</v>
      </c>
      <c r="C2861" s="73" t="s">
        <v>246</v>
      </c>
      <c r="D2861" s="73" t="s">
        <v>247</v>
      </c>
      <c r="E2861" s="73" t="s">
        <v>270</v>
      </c>
      <c r="F2861" s="73" t="s">
        <v>247</v>
      </c>
      <c r="G2861" s="73" t="s">
        <v>34</v>
      </c>
      <c r="H2861" t="s">
        <v>36</v>
      </c>
      <c r="I2861">
        <v>213</v>
      </c>
      <c r="J2861" s="43">
        <v>2168</v>
      </c>
      <c r="K2861" s="16">
        <v>7.0000000000000007E-2</v>
      </c>
      <c r="L2861" s="16">
        <f t="shared" si="421"/>
        <v>21.529294935451837</v>
      </c>
      <c r="M2861" s="16">
        <f t="shared" si="422"/>
        <v>0.54688288288288289</v>
      </c>
      <c r="N2861" s="44">
        <f t="shared" si="423"/>
        <v>14.910000000000002</v>
      </c>
      <c r="O2861" s="44">
        <f t="shared" si="424"/>
        <v>2182.91</v>
      </c>
      <c r="P2861" s="45">
        <f t="shared" si="426"/>
        <v>21.677358490566036</v>
      </c>
      <c r="Q2861" s="45">
        <f t="shared" si="425"/>
        <v>0.55064396396396398</v>
      </c>
      <c r="S2861" s="51">
        <f t="shared" si="427"/>
        <v>-0.67839950496402235</v>
      </c>
      <c r="T2861" s="16">
        <f t="shared" si="428"/>
        <v>21.663257199602782</v>
      </c>
    </row>
    <row r="2862" spans="1:20" x14ac:dyDescent="0.25">
      <c r="A2862" s="72">
        <f t="shared" si="429"/>
        <v>42628</v>
      </c>
      <c r="B2862" s="73" t="s">
        <v>67</v>
      </c>
      <c r="C2862" s="73" t="s">
        <v>248</v>
      </c>
      <c r="D2862" s="73" t="s">
        <v>249</v>
      </c>
      <c r="E2862" s="73" t="s">
        <v>271</v>
      </c>
      <c r="F2862" s="73" t="s">
        <v>272</v>
      </c>
      <c r="G2862" s="73" t="s">
        <v>34</v>
      </c>
      <c r="H2862" t="s">
        <v>38</v>
      </c>
      <c r="I2862">
        <v>646</v>
      </c>
      <c r="J2862" s="43">
        <v>5004</v>
      </c>
      <c r="K2862" s="16">
        <v>0</v>
      </c>
      <c r="L2862" s="16">
        <f t="shared" si="421"/>
        <v>49.692154915590862</v>
      </c>
      <c r="M2862" s="16">
        <f t="shared" si="422"/>
        <v>1.2622702702702704</v>
      </c>
      <c r="N2862" s="44">
        <f t="shared" si="423"/>
        <v>0</v>
      </c>
      <c r="O2862" s="44">
        <f t="shared" si="424"/>
        <v>5004</v>
      </c>
      <c r="P2862" s="45">
        <f t="shared" si="426"/>
        <v>49.692154915590862</v>
      </c>
      <c r="Q2862" s="45">
        <f t="shared" si="425"/>
        <v>1.2622702702702704</v>
      </c>
      <c r="S2862" s="51">
        <f t="shared" si="427"/>
        <v>5.1039697542533125</v>
      </c>
      <c r="T2862" s="16">
        <f t="shared" si="428"/>
        <v>49.692154915590862</v>
      </c>
    </row>
    <row r="2863" spans="1:20" x14ac:dyDescent="0.25">
      <c r="A2863" s="72">
        <f t="shared" si="429"/>
        <v>42628</v>
      </c>
      <c r="B2863" s="73" t="s">
        <v>67</v>
      </c>
      <c r="C2863" s="73" t="s">
        <v>248</v>
      </c>
      <c r="D2863" s="73" t="s">
        <v>249</v>
      </c>
      <c r="E2863" s="73" t="s">
        <v>273</v>
      </c>
      <c r="F2863" s="73" t="s">
        <v>274</v>
      </c>
      <c r="G2863" s="73" t="s">
        <v>34</v>
      </c>
      <c r="H2863" t="s">
        <v>38</v>
      </c>
      <c r="I2863">
        <v>418</v>
      </c>
      <c r="J2863" s="43">
        <v>4311</v>
      </c>
      <c r="K2863" s="16">
        <v>0</v>
      </c>
      <c r="L2863" s="16">
        <f t="shared" si="421"/>
        <v>42.810327706057599</v>
      </c>
      <c r="M2863" s="16">
        <f t="shared" si="422"/>
        <v>1.0874594594594595</v>
      </c>
      <c r="N2863" s="44">
        <f t="shared" si="423"/>
        <v>0</v>
      </c>
      <c r="O2863" s="44">
        <f t="shared" si="424"/>
        <v>4311</v>
      </c>
      <c r="P2863" s="45">
        <f t="shared" si="426"/>
        <v>42.810327706057599</v>
      </c>
      <c r="Q2863" s="45">
        <f t="shared" si="425"/>
        <v>1.0874594594594595</v>
      </c>
      <c r="S2863" s="51">
        <f t="shared" si="427"/>
        <v>5.0438596491228171</v>
      </c>
      <c r="T2863" s="16">
        <f t="shared" si="428"/>
        <v>42.810327706057599</v>
      </c>
    </row>
    <row r="2864" spans="1:20" x14ac:dyDescent="0.25">
      <c r="A2864" s="72">
        <f t="shared" si="429"/>
        <v>42628</v>
      </c>
      <c r="B2864" s="73" t="s">
        <v>67</v>
      </c>
      <c r="C2864" s="73" t="s">
        <v>246</v>
      </c>
      <c r="D2864" s="73" t="s">
        <v>247</v>
      </c>
      <c r="E2864" s="73" t="s">
        <v>275</v>
      </c>
      <c r="F2864" s="73" t="s">
        <v>276</v>
      </c>
      <c r="G2864" s="73" t="s">
        <v>34</v>
      </c>
      <c r="H2864" t="s">
        <v>36</v>
      </c>
      <c r="I2864">
        <v>626</v>
      </c>
      <c r="J2864" s="43">
        <v>3444</v>
      </c>
      <c r="K2864" s="16">
        <v>7.0000000000000007E-2</v>
      </c>
      <c r="L2864" s="16">
        <f t="shared" si="421"/>
        <v>34.200595829195628</v>
      </c>
      <c r="M2864" s="16">
        <f t="shared" si="422"/>
        <v>0.86875675675675679</v>
      </c>
      <c r="N2864" s="44">
        <f t="shared" si="423"/>
        <v>43.820000000000007</v>
      </c>
      <c r="O2864" s="44">
        <f t="shared" si="424"/>
        <v>3487.82</v>
      </c>
      <c r="P2864" s="45">
        <f t="shared" si="426"/>
        <v>34.635749751737833</v>
      </c>
      <c r="Q2864" s="45">
        <f t="shared" si="425"/>
        <v>0.87981045045045048</v>
      </c>
      <c r="S2864" s="51">
        <f t="shared" si="427"/>
        <v>2.7146576197712546</v>
      </c>
      <c r="T2864" s="16">
        <f t="shared" si="428"/>
        <v>34.594306521019526</v>
      </c>
    </row>
    <row r="2865" spans="1:20" x14ac:dyDescent="0.25">
      <c r="A2865" s="72">
        <f t="shared" si="429"/>
        <v>42628</v>
      </c>
      <c r="B2865" s="73" t="s">
        <v>67</v>
      </c>
      <c r="C2865" s="73" t="s">
        <v>246</v>
      </c>
      <c r="D2865" s="73" t="s">
        <v>247</v>
      </c>
      <c r="E2865" s="73" t="s">
        <v>263</v>
      </c>
      <c r="F2865" s="73" t="s">
        <v>264</v>
      </c>
      <c r="G2865" s="73" t="s">
        <v>34</v>
      </c>
      <c r="H2865" t="s">
        <v>36</v>
      </c>
      <c r="I2865">
        <v>1823</v>
      </c>
      <c r="J2865" s="43">
        <v>5052</v>
      </c>
      <c r="K2865" s="16">
        <v>7.0000000000000007E-2</v>
      </c>
      <c r="L2865" s="16">
        <f t="shared" si="421"/>
        <v>50.168818272095329</v>
      </c>
      <c r="M2865" s="16">
        <f t="shared" si="422"/>
        <v>1.2743783783783784</v>
      </c>
      <c r="N2865" s="44">
        <f t="shared" si="423"/>
        <v>127.61000000000001</v>
      </c>
      <c r="O2865" s="44">
        <f t="shared" si="424"/>
        <v>5179.6099999999997</v>
      </c>
      <c r="P2865" s="45">
        <f t="shared" si="426"/>
        <v>51.436047666335647</v>
      </c>
      <c r="Q2865" s="45">
        <f t="shared" si="425"/>
        <v>1.3065682882882883</v>
      </c>
      <c r="S2865" s="51">
        <f t="shared" si="427"/>
        <v>1.4174051636702378</v>
      </c>
      <c r="T2865" s="16">
        <f t="shared" si="428"/>
        <v>51.315359152598468</v>
      </c>
    </row>
    <row r="2866" spans="1:20" x14ac:dyDescent="0.25">
      <c r="A2866" s="72">
        <f t="shared" si="429"/>
        <v>42628</v>
      </c>
      <c r="B2866" s="73" t="s">
        <v>18</v>
      </c>
      <c r="C2866" s="73" t="s">
        <v>250</v>
      </c>
      <c r="D2866" s="73" t="s">
        <v>251</v>
      </c>
      <c r="E2866" s="73" t="s">
        <v>265</v>
      </c>
      <c r="F2866" s="73" t="s">
        <v>266</v>
      </c>
      <c r="G2866" s="73" t="s">
        <v>34</v>
      </c>
      <c r="H2866" t="s">
        <v>39</v>
      </c>
      <c r="I2866">
        <v>1295</v>
      </c>
      <c r="J2866" s="43">
        <v>3799</v>
      </c>
      <c r="K2866" s="16">
        <v>2.3E-2</v>
      </c>
      <c r="L2866" s="16">
        <f t="shared" si="421"/>
        <v>37.725918570009931</v>
      </c>
      <c r="M2866" s="16">
        <f t="shared" si="422"/>
        <v>1.0267567567567568</v>
      </c>
      <c r="N2866" s="44">
        <f t="shared" si="423"/>
        <v>29.785</v>
      </c>
      <c r="O2866" s="44">
        <f t="shared" si="424"/>
        <v>3828.7849999999999</v>
      </c>
      <c r="P2866" s="45">
        <f t="shared" si="426"/>
        <v>38.021698113207542</v>
      </c>
      <c r="Q2866" s="45">
        <f t="shared" si="425"/>
        <v>1.0348067567567567</v>
      </c>
      <c r="S2866" s="51">
        <f t="shared" si="427"/>
        <v>-3.5728650037487597</v>
      </c>
      <c r="T2866" s="16">
        <f t="shared" si="428"/>
        <v>37.70801721284343</v>
      </c>
    </row>
    <row r="2867" spans="1:20" x14ac:dyDescent="0.25">
      <c r="A2867" s="72">
        <f t="shared" si="429"/>
        <v>42628</v>
      </c>
      <c r="B2867" s="73" t="s">
        <v>18</v>
      </c>
      <c r="C2867" s="73" t="s">
        <v>244</v>
      </c>
      <c r="D2867" s="73" t="s">
        <v>245</v>
      </c>
      <c r="E2867" s="73" t="s">
        <v>277</v>
      </c>
      <c r="F2867" s="73" t="s">
        <v>278</v>
      </c>
      <c r="G2867" s="73" t="s">
        <v>34</v>
      </c>
      <c r="H2867" t="s">
        <v>38</v>
      </c>
      <c r="I2867">
        <v>613</v>
      </c>
      <c r="J2867" s="43">
        <v>5051</v>
      </c>
      <c r="K2867" s="16">
        <v>0</v>
      </c>
      <c r="L2867" s="16">
        <f t="shared" si="421"/>
        <v>50.158887785501491</v>
      </c>
      <c r="M2867" s="16">
        <f t="shared" si="422"/>
        <v>1.3651351351351351</v>
      </c>
      <c r="N2867" s="44">
        <f t="shared" si="423"/>
        <v>0</v>
      </c>
      <c r="O2867" s="44">
        <f t="shared" si="424"/>
        <v>5051</v>
      </c>
      <c r="P2867" s="45">
        <f t="shared" si="426"/>
        <v>50.158887785501491</v>
      </c>
      <c r="Q2867" s="45">
        <f t="shared" si="425"/>
        <v>1.3651351351351351</v>
      </c>
      <c r="S2867" s="51">
        <f t="shared" si="427"/>
        <v>8.0196749358425912</v>
      </c>
      <c r="T2867" s="16">
        <f t="shared" si="428"/>
        <v>50.158887785501491</v>
      </c>
    </row>
    <row r="2868" spans="1:20" x14ac:dyDescent="0.25">
      <c r="A2868" s="72">
        <f t="shared" si="429"/>
        <v>42628</v>
      </c>
      <c r="B2868" s="73" t="s">
        <v>18</v>
      </c>
      <c r="C2868" s="73" t="s">
        <v>248</v>
      </c>
      <c r="D2868" s="73" t="s">
        <v>249</v>
      </c>
      <c r="E2868" s="73" t="s">
        <v>268</v>
      </c>
      <c r="F2868" s="73" t="s">
        <v>269</v>
      </c>
      <c r="G2868" s="73" t="s">
        <v>34</v>
      </c>
      <c r="H2868" t="s">
        <v>38</v>
      </c>
      <c r="I2868">
        <v>872</v>
      </c>
      <c r="J2868" s="43">
        <v>6178</v>
      </c>
      <c r="K2868" s="16">
        <v>0</v>
      </c>
      <c r="L2868" s="16">
        <f t="shared" si="421"/>
        <v>61.350546176762663</v>
      </c>
      <c r="M2868" s="16">
        <f t="shared" si="422"/>
        <v>1.6697297297297298</v>
      </c>
      <c r="N2868" s="44">
        <f t="shared" si="423"/>
        <v>0</v>
      </c>
      <c r="O2868" s="44">
        <f t="shared" si="424"/>
        <v>6178</v>
      </c>
      <c r="P2868" s="45">
        <f t="shared" si="426"/>
        <v>61.350546176762663</v>
      </c>
      <c r="Q2868" s="45">
        <f t="shared" si="425"/>
        <v>1.6697297297297298</v>
      </c>
      <c r="S2868" s="51">
        <f t="shared" si="427"/>
        <v>9.8311111111111025</v>
      </c>
      <c r="T2868" s="16">
        <f t="shared" si="428"/>
        <v>61.350546176762663</v>
      </c>
    </row>
    <row r="2869" spans="1:20" x14ac:dyDescent="0.25">
      <c r="A2869" s="72">
        <f t="shared" si="429"/>
        <v>42628</v>
      </c>
      <c r="B2869" s="73" t="s">
        <v>18</v>
      </c>
      <c r="C2869" s="73" t="s">
        <v>248</v>
      </c>
      <c r="D2869" s="73" t="s">
        <v>249</v>
      </c>
      <c r="E2869" s="73" t="s">
        <v>277</v>
      </c>
      <c r="F2869" s="73" t="s">
        <v>278</v>
      </c>
      <c r="G2869" s="73" t="s">
        <v>34</v>
      </c>
      <c r="H2869" t="s">
        <v>38</v>
      </c>
      <c r="I2869">
        <v>414</v>
      </c>
      <c r="J2869" s="43">
        <v>4529</v>
      </c>
      <c r="K2869" s="16">
        <v>0</v>
      </c>
      <c r="L2869" s="16">
        <f t="shared" si="421"/>
        <v>44.975173783515388</v>
      </c>
      <c r="M2869" s="16">
        <f t="shared" si="422"/>
        <v>1.2240540540540541</v>
      </c>
      <c r="N2869" s="44">
        <f t="shared" si="423"/>
        <v>0</v>
      </c>
      <c r="O2869" s="44">
        <f t="shared" si="424"/>
        <v>4529</v>
      </c>
      <c r="P2869" s="45">
        <f t="shared" si="426"/>
        <v>44.975173783515388</v>
      </c>
      <c r="Q2869" s="45">
        <f t="shared" si="425"/>
        <v>1.2240540540540541</v>
      </c>
      <c r="S2869" s="51">
        <f t="shared" si="427"/>
        <v>3.685897435897445</v>
      </c>
      <c r="T2869" s="16">
        <f t="shared" si="428"/>
        <v>44.97517378351538</v>
      </c>
    </row>
    <row r="2870" spans="1:20" x14ac:dyDescent="0.25">
      <c r="A2870" s="72">
        <f t="shared" si="429"/>
        <v>42628</v>
      </c>
      <c r="B2870" s="73" t="s">
        <v>18</v>
      </c>
      <c r="C2870" s="73" t="s">
        <v>242</v>
      </c>
      <c r="D2870" s="73" t="s">
        <v>243</v>
      </c>
      <c r="E2870" s="73" t="s">
        <v>265</v>
      </c>
      <c r="F2870" s="73" t="s">
        <v>266</v>
      </c>
      <c r="G2870" s="73" t="s">
        <v>34</v>
      </c>
      <c r="H2870" t="s">
        <v>36</v>
      </c>
      <c r="I2870">
        <v>1006</v>
      </c>
      <c r="J2870" s="43">
        <v>4395</v>
      </c>
      <c r="K2870" s="16">
        <v>7.0000000000000007E-2</v>
      </c>
      <c r="L2870" s="16">
        <f t="shared" si="421"/>
        <v>43.644488579940415</v>
      </c>
      <c r="M2870" s="16">
        <f t="shared" si="422"/>
        <v>1.1878378378378378</v>
      </c>
      <c r="N2870" s="44">
        <f t="shared" si="423"/>
        <v>70.42</v>
      </c>
      <c r="O2870" s="44">
        <f t="shared" si="424"/>
        <v>4465.42</v>
      </c>
      <c r="P2870" s="45">
        <f t="shared" si="426"/>
        <v>44.343793445878845</v>
      </c>
      <c r="Q2870" s="45">
        <f t="shared" si="425"/>
        <v>1.2068702702702703</v>
      </c>
      <c r="S2870" s="51">
        <f t="shared" si="427"/>
        <v>8.5198938476344068</v>
      </c>
      <c r="T2870" s="16">
        <f t="shared" si="428"/>
        <v>44.277192982456143</v>
      </c>
    </row>
    <row r="2871" spans="1:20" x14ac:dyDescent="0.25">
      <c r="A2871" s="72">
        <f t="shared" si="429"/>
        <v>42628</v>
      </c>
      <c r="B2871" s="73" t="s">
        <v>0</v>
      </c>
      <c r="C2871" s="73" t="s">
        <v>252</v>
      </c>
      <c r="D2871" s="73" t="s">
        <v>117</v>
      </c>
      <c r="E2871" s="73" t="s">
        <v>279</v>
      </c>
      <c r="F2871" s="73" t="s">
        <v>280</v>
      </c>
      <c r="G2871" s="73" t="s">
        <v>35</v>
      </c>
      <c r="H2871" t="s">
        <v>37</v>
      </c>
      <c r="I2871">
        <v>880</v>
      </c>
      <c r="J2871" s="43">
        <v>3953</v>
      </c>
      <c r="K2871" s="16">
        <v>0</v>
      </c>
      <c r="L2871" s="16">
        <f t="shared" si="421"/>
        <v>39.255213505461768</v>
      </c>
      <c r="M2871" s="16">
        <f t="shared" si="422"/>
        <v>1.0683783783783785</v>
      </c>
      <c r="N2871" s="44">
        <f t="shared" si="423"/>
        <v>0</v>
      </c>
      <c r="O2871" s="44">
        <f t="shared" si="424"/>
        <v>3953</v>
      </c>
      <c r="P2871" s="45">
        <f t="shared" si="426"/>
        <v>39.255213505461768</v>
      </c>
      <c r="Q2871" s="45">
        <f t="shared" si="425"/>
        <v>1.0683783783783785</v>
      </c>
      <c r="S2871" s="51">
        <f t="shared" si="427"/>
        <v>0</v>
      </c>
      <c r="T2871" s="16">
        <f t="shared" si="428"/>
        <v>38.924197285666999</v>
      </c>
    </row>
    <row r="2872" spans="1:20" x14ac:dyDescent="0.25">
      <c r="A2872" s="72">
        <f t="shared" si="429"/>
        <v>42628</v>
      </c>
      <c r="B2872" s="73" t="s">
        <v>0</v>
      </c>
      <c r="C2872" s="73" t="s">
        <v>359</v>
      </c>
      <c r="D2872" s="73" t="s">
        <v>235</v>
      </c>
      <c r="E2872" s="73" t="s">
        <v>267</v>
      </c>
      <c r="F2872" s="73" t="s">
        <v>241</v>
      </c>
      <c r="G2872" s="73" t="s">
        <v>35</v>
      </c>
      <c r="H2872" t="s">
        <v>37</v>
      </c>
      <c r="I2872">
        <v>685</v>
      </c>
      <c r="J2872" s="43">
        <v>3871</v>
      </c>
      <c r="K2872" s="16">
        <v>0</v>
      </c>
      <c r="L2872" s="16">
        <f t="shared" si="421"/>
        <v>38.440913604766635</v>
      </c>
      <c r="M2872" s="16">
        <f t="shared" si="422"/>
        <v>1.0462162162162163</v>
      </c>
      <c r="N2872" s="44">
        <f t="shared" si="423"/>
        <v>0</v>
      </c>
      <c r="O2872" s="44">
        <f t="shared" si="424"/>
        <v>3871</v>
      </c>
      <c r="P2872" s="45">
        <f t="shared" si="426"/>
        <v>38.440913604766635</v>
      </c>
      <c r="Q2872" s="45">
        <f t="shared" si="425"/>
        <v>1.0462162162162163</v>
      </c>
      <c r="S2872" s="51">
        <f t="shared" si="427"/>
        <v>-1.2248022454707796</v>
      </c>
      <c r="T2872" s="16">
        <f t="shared" si="428"/>
        <v>38.440913604766635</v>
      </c>
    </row>
    <row r="2873" spans="1:20" x14ac:dyDescent="0.25">
      <c r="A2873" s="72">
        <f t="shared" si="429"/>
        <v>42628</v>
      </c>
      <c r="B2873" s="73" t="s">
        <v>0</v>
      </c>
      <c r="C2873" s="73" t="s">
        <v>253</v>
      </c>
      <c r="D2873" s="73" t="s">
        <v>243</v>
      </c>
      <c r="E2873" s="73" t="s">
        <v>281</v>
      </c>
      <c r="F2873" s="73" t="s">
        <v>282</v>
      </c>
      <c r="G2873" s="73" t="s">
        <v>35</v>
      </c>
      <c r="H2873" t="s">
        <v>38</v>
      </c>
      <c r="I2873">
        <v>812</v>
      </c>
      <c r="J2873" s="43">
        <v>5492</v>
      </c>
      <c r="K2873" s="16">
        <v>0</v>
      </c>
      <c r="L2873" s="16">
        <f t="shared" si="421"/>
        <v>54.538232373386293</v>
      </c>
      <c r="M2873" s="16">
        <f t="shared" si="422"/>
        <v>1.4843243243243243</v>
      </c>
      <c r="N2873" s="44">
        <f t="shared" si="423"/>
        <v>0</v>
      </c>
      <c r="O2873" s="44">
        <f t="shared" si="424"/>
        <v>5492</v>
      </c>
      <c r="P2873" s="45">
        <f t="shared" si="426"/>
        <v>54.538232373386293</v>
      </c>
      <c r="Q2873" s="45">
        <f t="shared" si="425"/>
        <v>1.4843243243243243</v>
      </c>
      <c r="S2873" s="51">
        <f t="shared" si="427"/>
        <v>16.282024137200924</v>
      </c>
      <c r="T2873" s="16">
        <f t="shared" si="428"/>
        <v>54.5382323733863</v>
      </c>
    </row>
    <row r="2874" spans="1:20" x14ac:dyDescent="0.25">
      <c r="A2874" s="72">
        <f t="shared" si="429"/>
        <v>42628</v>
      </c>
      <c r="B2874" s="73" t="s">
        <v>0</v>
      </c>
      <c r="C2874" s="73" t="s">
        <v>236</v>
      </c>
      <c r="D2874" s="73" t="s">
        <v>237</v>
      </c>
      <c r="E2874" s="73" t="s">
        <v>279</v>
      </c>
      <c r="F2874" s="73" t="s">
        <v>280</v>
      </c>
      <c r="G2874" s="73" t="s">
        <v>35</v>
      </c>
      <c r="H2874" t="s">
        <v>37</v>
      </c>
      <c r="I2874">
        <v>1520</v>
      </c>
      <c r="J2874" s="43">
        <v>5611</v>
      </c>
      <c r="K2874" s="16">
        <v>0</v>
      </c>
      <c r="L2874" s="16">
        <f t="shared" si="421"/>
        <v>55.71996027805362</v>
      </c>
      <c r="M2874" s="16">
        <f t="shared" si="422"/>
        <v>1.5164864864864864</v>
      </c>
      <c r="N2874" s="44">
        <f t="shared" si="423"/>
        <v>0</v>
      </c>
      <c r="O2874" s="44">
        <f t="shared" si="424"/>
        <v>5611</v>
      </c>
      <c r="P2874" s="45">
        <f t="shared" si="426"/>
        <v>55.71996027805362</v>
      </c>
      <c r="Q2874" s="45">
        <f t="shared" si="425"/>
        <v>1.5164864864864864</v>
      </c>
      <c r="S2874" s="51">
        <f t="shared" si="427"/>
        <v>0</v>
      </c>
      <c r="T2874" s="16">
        <f t="shared" si="428"/>
        <v>55.388944058258858</v>
      </c>
    </row>
    <row r="2875" spans="1:20" x14ac:dyDescent="0.25">
      <c r="A2875" s="72">
        <f t="shared" si="429"/>
        <v>42628</v>
      </c>
      <c r="B2875" s="73" t="s">
        <v>0</v>
      </c>
      <c r="C2875" s="73" t="s">
        <v>236</v>
      </c>
      <c r="D2875" s="73" t="s">
        <v>237</v>
      </c>
      <c r="E2875" s="73" t="s">
        <v>267</v>
      </c>
      <c r="F2875" s="73" t="s">
        <v>241</v>
      </c>
      <c r="G2875" s="73" t="s">
        <v>35</v>
      </c>
      <c r="H2875" t="s">
        <v>37</v>
      </c>
      <c r="I2875">
        <v>1583</v>
      </c>
      <c r="J2875" s="43">
        <v>5931</v>
      </c>
      <c r="K2875" s="16">
        <v>0</v>
      </c>
      <c r="L2875" s="16">
        <f t="shared" si="421"/>
        <v>58.897715988083412</v>
      </c>
      <c r="M2875" s="16">
        <f t="shared" si="422"/>
        <v>1.6029729729729729</v>
      </c>
      <c r="N2875" s="44">
        <f t="shared" si="423"/>
        <v>0</v>
      </c>
      <c r="O2875" s="44">
        <f t="shared" si="424"/>
        <v>5931</v>
      </c>
      <c r="P2875" s="45">
        <f t="shared" si="426"/>
        <v>58.897715988083412</v>
      </c>
      <c r="Q2875" s="45">
        <f t="shared" si="425"/>
        <v>1.6029729729729729</v>
      </c>
      <c r="S2875" s="51">
        <f t="shared" si="427"/>
        <v>-9.2008573178199669</v>
      </c>
      <c r="T2875" s="16">
        <f t="shared" si="428"/>
        <v>58.566699768288636</v>
      </c>
    </row>
    <row r="2876" spans="1:20" x14ac:dyDescent="0.25">
      <c r="A2876" s="72">
        <f t="shared" si="429"/>
        <v>42628</v>
      </c>
      <c r="B2876" s="73" t="s">
        <v>0</v>
      </c>
      <c r="C2876" s="73" t="s">
        <v>358</v>
      </c>
      <c r="D2876" s="73" t="s">
        <v>235</v>
      </c>
      <c r="E2876" s="73" t="s">
        <v>279</v>
      </c>
      <c r="F2876" s="73" t="s">
        <v>280</v>
      </c>
      <c r="G2876" s="73" t="s">
        <v>35</v>
      </c>
      <c r="H2876" t="s">
        <v>36</v>
      </c>
      <c r="I2876">
        <v>1599</v>
      </c>
      <c r="J2876" s="43">
        <v>5478</v>
      </c>
      <c r="K2876" s="16">
        <v>7.0000000000000007E-2</v>
      </c>
      <c r="L2876" s="16">
        <f t="shared" si="421"/>
        <v>54.399205561072492</v>
      </c>
      <c r="M2876" s="16">
        <f t="shared" si="422"/>
        <v>1.4805405405405405</v>
      </c>
      <c r="N2876" s="44">
        <f t="shared" si="423"/>
        <v>111.93</v>
      </c>
      <c r="O2876" s="44">
        <f t="shared" si="424"/>
        <v>5589.93</v>
      </c>
      <c r="P2876" s="45">
        <f t="shared" si="426"/>
        <v>55.510724925521352</v>
      </c>
      <c r="Q2876" s="45">
        <f t="shared" si="425"/>
        <v>1.5107918918918919</v>
      </c>
      <c r="S2876" s="51">
        <f t="shared" si="427"/>
        <v>-1.9630436383916705</v>
      </c>
      <c r="T2876" s="16">
        <f t="shared" si="428"/>
        <v>55.40486593843098</v>
      </c>
    </row>
    <row r="2877" spans="1:20" x14ac:dyDescent="0.25">
      <c r="A2877" s="72">
        <f t="shared" si="429"/>
        <v>42628</v>
      </c>
      <c r="B2877" s="73" t="s">
        <v>67</v>
      </c>
      <c r="C2877" s="73" t="s">
        <v>250</v>
      </c>
      <c r="D2877" s="73" t="s">
        <v>251</v>
      </c>
      <c r="E2877" s="73" t="s">
        <v>279</v>
      </c>
      <c r="F2877" s="73" t="s">
        <v>280</v>
      </c>
      <c r="G2877" s="73" t="s">
        <v>35</v>
      </c>
      <c r="H2877" t="s">
        <v>37</v>
      </c>
      <c r="I2877">
        <v>1851</v>
      </c>
      <c r="J2877" s="43">
        <v>5000</v>
      </c>
      <c r="K2877" s="16">
        <v>0</v>
      </c>
      <c r="L2877" s="16">
        <f t="shared" si="421"/>
        <v>49.652432969215489</v>
      </c>
      <c r="M2877" s="16">
        <f t="shared" si="422"/>
        <v>1.2612612612612613</v>
      </c>
      <c r="N2877" s="44">
        <f t="shared" si="423"/>
        <v>0</v>
      </c>
      <c r="O2877" s="44">
        <f t="shared" si="424"/>
        <v>5000</v>
      </c>
      <c r="P2877" s="45">
        <f t="shared" si="426"/>
        <v>49.652432969215489</v>
      </c>
      <c r="Q2877" s="45">
        <f t="shared" si="425"/>
        <v>1.2612612612612613</v>
      </c>
      <c r="S2877" s="51">
        <f t="shared" si="427"/>
        <v>-3.4749034749034791</v>
      </c>
      <c r="T2877" s="16">
        <f t="shared" si="428"/>
        <v>49.652432969215489</v>
      </c>
    </row>
    <row r="2878" spans="1:20" x14ac:dyDescent="0.25">
      <c r="A2878" s="72">
        <f t="shared" si="429"/>
        <v>42628</v>
      </c>
      <c r="B2878" s="73" t="s">
        <v>67</v>
      </c>
      <c r="C2878" s="73" t="s">
        <v>238</v>
      </c>
      <c r="D2878" s="73" t="s">
        <v>239</v>
      </c>
      <c r="E2878" s="73" t="s">
        <v>283</v>
      </c>
      <c r="F2878" s="73" t="s">
        <v>284</v>
      </c>
      <c r="G2878" s="73" t="s">
        <v>35</v>
      </c>
      <c r="H2878" t="s">
        <v>37</v>
      </c>
      <c r="I2878">
        <v>1695</v>
      </c>
      <c r="J2878" s="43">
        <v>4960</v>
      </c>
      <c r="K2878" s="16">
        <v>0</v>
      </c>
      <c r="L2878" s="16">
        <f t="shared" si="421"/>
        <v>49.255213505461768</v>
      </c>
      <c r="M2878" s="16">
        <f t="shared" si="422"/>
        <v>1.2511711711711713</v>
      </c>
      <c r="N2878" s="44">
        <f t="shared" si="423"/>
        <v>0</v>
      </c>
      <c r="O2878" s="44">
        <f t="shared" si="424"/>
        <v>4960</v>
      </c>
      <c r="P2878" s="45">
        <f t="shared" si="426"/>
        <v>49.255213505461768</v>
      </c>
      <c r="Q2878" s="45">
        <f t="shared" si="425"/>
        <v>1.2511711711711713</v>
      </c>
      <c r="S2878" s="51">
        <f t="shared" si="427"/>
        <v>-3.3138401559454245</v>
      </c>
      <c r="T2878" s="16">
        <f t="shared" si="428"/>
        <v>49.255213505461768</v>
      </c>
    </row>
    <row r="2879" spans="1:20" x14ac:dyDescent="0.25">
      <c r="A2879" s="72">
        <f t="shared" si="429"/>
        <v>42628</v>
      </c>
      <c r="B2879" s="73" t="s">
        <v>67</v>
      </c>
      <c r="C2879" s="73" t="s">
        <v>242</v>
      </c>
      <c r="D2879" s="73" t="s">
        <v>243</v>
      </c>
      <c r="E2879" s="73" t="s">
        <v>265</v>
      </c>
      <c r="F2879" s="73" t="s">
        <v>266</v>
      </c>
      <c r="G2879" s="73" t="s">
        <v>35</v>
      </c>
      <c r="H2879" t="s">
        <v>36</v>
      </c>
      <c r="I2879">
        <v>1006</v>
      </c>
      <c r="J2879" s="43">
        <v>3481</v>
      </c>
      <c r="K2879" s="16">
        <v>7.0000000000000007E-2</v>
      </c>
      <c r="L2879" s="16">
        <f t="shared" si="421"/>
        <v>34.568023833167821</v>
      </c>
      <c r="M2879" s="16">
        <f t="shared" si="422"/>
        <v>0.87809009009009009</v>
      </c>
      <c r="N2879" s="44">
        <f t="shared" si="423"/>
        <v>70.42</v>
      </c>
      <c r="O2879" s="44">
        <f t="shared" si="424"/>
        <v>3551.42</v>
      </c>
      <c r="P2879" s="45">
        <f t="shared" si="426"/>
        <v>35.267328699106258</v>
      </c>
      <c r="Q2879" s="45">
        <f t="shared" si="425"/>
        <v>0.89585369369369372</v>
      </c>
      <c r="S2879" s="51">
        <f t="shared" si="427"/>
        <v>8.016813470241857</v>
      </c>
      <c r="T2879" s="16">
        <f t="shared" si="428"/>
        <v>35.200728235683549</v>
      </c>
    </row>
    <row r="2880" spans="1:20" x14ac:dyDescent="0.25">
      <c r="A2880" s="72">
        <f t="shared" si="429"/>
        <v>42628</v>
      </c>
      <c r="B2880" s="73" t="s">
        <v>67</v>
      </c>
      <c r="C2880" s="73" t="s">
        <v>254</v>
      </c>
      <c r="D2880" s="73" t="s">
        <v>255</v>
      </c>
      <c r="E2880" s="73" t="s">
        <v>267</v>
      </c>
      <c r="F2880" s="73" t="s">
        <v>241</v>
      </c>
      <c r="G2880" s="73" t="s">
        <v>35</v>
      </c>
      <c r="H2880" t="s">
        <v>37</v>
      </c>
      <c r="I2880">
        <v>988</v>
      </c>
      <c r="J2880" s="43">
        <v>3600</v>
      </c>
      <c r="K2880" s="16">
        <v>0</v>
      </c>
      <c r="L2880" s="16">
        <f t="shared" si="421"/>
        <v>35.749751737835155</v>
      </c>
      <c r="M2880" s="16">
        <f t="shared" si="422"/>
        <v>0.90810810810810816</v>
      </c>
      <c r="N2880" s="44">
        <f t="shared" si="423"/>
        <v>0</v>
      </c>
      <c r="O2880" s="44">
        <f t="shared" si="424"/>
        <v>3600</v>
      </c>
      <c r="P2880" s="45">
        <f t="shared" si="426"/>
        <v>35.749751737835155</v>
      </c>
      <c r="Q2880" s="45">
        <f t="shared" si="425"/>
        <v>0.90810810810810816</v>
      </c>
      <c r="S2880" s="51">
        <f t="shared" si="427"/>
        <v>-0.27700831024930483</v>
      </c>
      <c r="T2880" s="16">
        <f t="shared" si="428"/>
        <v>35.749751737835155</v>
      </c>
    </row>
    <row r="2881" spans="1:20" x14ac:dyDescent="0.25">
      <c r="A2881" s="72">
        <f t="shared" si="429"/>
        <v>42628</v>
      </c>
      <c r="B2881" s="73" t="s">
        <v>67</v>
      </c>
      <c r="C2881" s="73" t="s">
        <v>246</v>
      </c>
      <c r="D2881" s="73" t="s">
        <v>247</v>
      </c>
      <c r="E2881" s="73" t="s">
        <v>240</v>
      </c>
      <c r="F2881" s="73" t="s">
        <v>241</v>
      </c>
      <c r="G2881" s="73" t="s">
        <v>35</v>
      </c>
      <c r="H2881" t="s">
        <v>36</v>
      </c>
      <c r="I2881">
        <v>787</v>
      </c>
      <c r="J2881" s="43">
        <v>3795</v>
      </c>
      <c r="K2881" s="16">
        <v>7.0000000000000007E-2</v>
      </c>
      <c r="L2881" s="16">
        <f t="shared" si="421"/>
        <v>37.686196623634558</v>
      </c>
      <c r="M2881" s="16">
        <f t="shared" si="422"/>
        <v>0.95729729729729729</v>
      </c>
      <c r="N2881" s="44">
        <f t="shared" si="423"/>
        <v>55.09</v>
      </c>
      <c r="O2881" s="44">
        <f t="shared" si="424"/>
        <v>3850.09</v>
      </c>
      <c r="P2881" s="45">
        <f t="shared" si="426"/>
        <v>38.233267130089374</v>
      </c>
      <c r="Q2881" s="45">
        <f t="shared" si="425"/>
        <v>0.9711938738738739</v>
      </c>
      <c r="S2881" s="51">
        <f t="shared" si="427"/>
        <v>2.5274420933217634</v>
      </c>
      <c r="T2881" s="16">
        <f t="shared" si="428"/>
        <v>38.181165177093682</v>
      </c>
    </row>
    <row r="2882" spans="1:20" x14ac:dyDescent="0.25">
      <c r="A2882" s="72">
        <f t="shared" si="429"/>
        <v>42628</v>
      </c>
      <c r="B2882" s="73" t="s">
        <v>67</v>
      </c>
      <c r="C2882" s="73" t="s">
        <v>250</v>
      </c>
      <c r="D2882" s="73" t="s">
        <v>251</v>
      </c>
      <c r="E2882" s="73" t="s">
        <v>283</v>
      </c>
      <c r="F2882" s="73" t="s">
        <v>284</v>
      </c>
      <c r="G2882" s="73" t="s">
        <v>35</v>
      </c>
      <c r="H2882" t="s">
        <v>37</v>
      </c>
      <c r="I2882">
        <v>1836</v>
      </c>
      <c r="J2882" s="43">
        <v>5000</v>
      </c>
      <c r="K2882" s="16">
        <v>0</v>
      </c>
      <c r="L2882" s="16">
        <f t="shared" ref="L2882:L2919" si="430">J2882/100.7</f>
        <v>49.652432969215489</v>
      </c>
      <c r="M2882" s="16">
        <f t="shared" ref="M2882:M2919" si="431">IF(B2882="corn",J2882/(111*2000/56),J2882/(111*2000/60))</f>
        <v>1.2612612612612613</v>
      </c>
      <c r="N2882" s="44">
        <f t="shared" ref="N2882:N2919" si="432">I2882*K2882</f>
        <v>0</v>
      </c>
      <c r="O2882" s="44">
        <f t="shared" ref="O2882:O2919" si="433">J2882+N2882</f>
        <v>5000</v>
      </c>
      <c r="P2882" s="45">
        <f t="shared" si="426"/>
        <v>49.652432969215489</v>
      </c>
      <c r="Q2882" s="45">
        <f t="shared" ref="Q2882:Q2919" si="434">IF(B2882="corn",O2882/(111*2000/56),O2882/(111*2000/60))</f>
        <v>1.2612612612612613</v>
      </c>
      <c r="S2882" s="51">
        <f t="shared" si="427"/>
        <v>-3.4749034749034791</v>
      </c>
      <c r="T2882" s="16">
        <f t="shared" si="428"/>
        <v>49.652432969215489</v>
      </c>
    </row>
    <row r="2883" spans="1:20" x14ac:dyDescent="0.25">
      <c r="A2883" s="72">
        <f t="shared" si="429"/>
        <v>42628</v>
      </c>
      <c r="B2883" s="73" t="s">
        <v>67</v>
      </c>
      <c r="C2883" s="73" t="s">
        <v>256</v>
      </c>
      <c r="D2883" s="73" t="s">
        <v>247</v>
      </c>
      <c r="E2883" s="73" t="s">
        <v>285</v>
      </c>
      <c r="F2883" s="73" t="s">
        <v>264</v>
      </c>
      <c r="G2883" s="73" t="s">
        <v>35</v>
      </c>
      <c r="H2883" t="s">
        <v>37</v>
      </c>
      <c r="I2883">
        <v>1899</v>
      </c>
      <c r="J2883" s="43">
        <v>4640</v>
      </c>
      <c r="K2883" s="16">
        <v>0</v>
      </c>
      <c r="L2883" s="16">
        <f t="shared" si="430"/>
        <v>46.077457795431975</v>
      </c>
      <c r="M2883" s="16">
        <f t="shared" si="431"/>
        <v>1.1704504504504505</v>
      </c>
      <c r="N2883" s="44">
        <f t="shared" si="432"/>
        <v>0</v>
      </c>
      <c r="O2883" s="44">
        <f t="shared" si="433"/>
        <v>4640</v>
      </c>
      <c r="P2883" s="45">
        <f t="shared" si="426"/>
        <v>46.077457795431975</v>
      </c>
      <c r="Q2883" s="45">
        <f t="shared" si="434"/>
        <v>1.1704504504504505</v>
      </c>
      <c r="S2883" s="51">
        <f t="shared" si="427"/>
        <v>0.86956521739129933</v>
      </c>
      <c r="T2883" s="16">
        <f t="shared" si="428"/>
        <v>46.077457795431975</v>
      </c>
    </row>
    <row r="2884" spans="1:20" x14ac:dyDescent="0.25">
      <c r="A2884" s="72">
        <f t="shared" si="429"/>
        <v>42628</v>
      </c>
      <c r="B2884" s="73" t="s">
        <v>18</v>
      </c>
      <c r="C2884" s="73" t="s">
        <v>238</v>
      </c>
      <c r="D2884" s="73" t="s">
        <v>239</v>
      </c>
      <c r="E2884" s="73" t="s">
        <v>283</v>
      </c>
      <c r="F2884" s="73" t="s">
        <v>284</v>
      </c>
      <c r="G2884" s="73" t="s">
        <v>35</v>
      </c>
      <c r="H2884" t="s">
        <v>37</v>
      </c>
      <c r="I2884">
        <v>1695</v>
      </c>
      <c r="J2884" s="43">
        <v>5490</v>
      </c>
      <c r="K2884" s="16">
        <v>0</v>
      </c>
      <c r="L2884" s="16">
        <f t="shared" si="430"/>
        <v>54.51837140019861</v>
      </c>
      <c r="M2884" s="16">
        <f t="shared" si="431"/>
        <v>1.4837837837837837</v>
      </c>
      <c r="N2884" s="44">
        <f t="shared" si="432"/>
        <v>0</v>
      </c>
      <c r="O2884" s="44">
        <f t="shared" si="433"/>
        <v>5490</v>
      </c>
      <c r="P2884" s="45">
        <f t="shared" si="426"/>
        <v>54.51837140019861</v>
      </c>
      <c r="Q2884" s="45">
        <f t="shared" si="434"/>
        <v>1.4837837837837837</v>
      </c>
      <c r="S2884" s="51">
        <f t="shared" si="427"/>
        <v>-3.5149384885764468</v>
      </c>
      <c r="T2884" s="16">
        <f t="shared" si="428"/>
        <v>54.51837140019861</v>
      </c>
    </row>
    <row r="2885" spans="1:20" x14ac:dyDescent="0.25">
      <c r="A2885" s="72">
        <f t="shared" si="429"/>
        <v>42628</v>
      </c>
      <c r="B2885" s="73" t="s">
        <v>18</v>
      </c>
      <c r="C2885" s="73" t="s">
        <v>250</v>
      </c>
      <c r="D2885" s="73" t="s">
        <v>251</v>
      </c>
      <c r="E2885" s="73" t="s">
        <v>279</v>
      </c>
      <c r="F2885" s="73" t="s">
        <v>280</v>
      </c>
      <c r="G2885" s="73" t="s">
        <v>35</v>
      </c>
      <c r="H2885" t="s">
        <v>37</v>
      </c>
      <c r="I2885">
        <v>1851</v>
      </c>
      <c r="J2885" s="43">
        <v>5510</v>
      </c>
      <c r="K2885" s="16">
        <v>0</v>
      </c>
      <c r="L2885" s="16">
        <f t="shared" si="430"/>
        <v>54.716981132075468</v>
      </c>
      <c r="M2885" s="16">
        <f t="shared" si="431"/>
        <v>1.4891891891891893</v>
      </c>
      <c r="N2885" s="44">
        <f t="shared" si="432"/>
        <v>0</v>
      </c>
      <c r="O2885" s="44">
        <f t="shared" si="433"/>
        <v>5510</v>
      </c>
      <c r="P2885" s="45">
        <f t="shared" si="426"/>
        <v>54.716981132075468</v>
      </c>
      <c r="Q2885" s="45">
        <f t="shared" si="434"/>
        <v>1.4891891891891893</v>
      </c>
      <c r="S2885" s="51">
        <f t="shared" si="427"/>
        <v>-3.5026269702276736</v>
      </c>
      <c r="T2885" s="16">
        <f t="shared" si="428"/>
        <v>54.716981132075468</v>
      </c>
    </row>
    <row r="2886" spans="1:20" x14ac:dyDescent="0.25">
      <c r="A2886" s="72">
        <f t="shared" si="429"/>
        <v>42628</v>
      </c>
      <c r="B2886" s="73" t="s">
        <v>18</v>
      </c>
      <c r="C2886" s="73" t="s">
        <v>257</v>
      </c>
      <c r="D2886" s="73" t="s">
        <v>237</v>
      </c>
      <c r="E2886" s="73" t="s">
        <v>283</v>
      </c>
      <c r="F2886" s="73" t="s">
        <v>284</v>
      </c>
      <c r="G2886" s="73" t="s">
        <v>35</v>
      </c>
      <c r="H2886" t="s">
        <v>37</v>
      </c>
      <c r="I2886">
        <v>1507</v>
      </c>
      <c r="J2886" s="43">
        <v>5380</v>
      </c>
      <c r="K2886" s="16">
        <v>0</v>
      </c>
      <c r="L2886" s="16">
        <f t="shared" si="430"/>
        <v>53.426017874875868</v>
      </c>
      <c r="M2886" s="16">
        <f t="shared" si="431"/>
        <v>1.4540540540540541</v>
      </c>
      <c r="N2886" s="44">
        <f t="shared" si="432"/>
        <v>0</v>
      </c>
      <c r="O2886" s="44">
        <f t="shared" si="433"/>
        <v>5380</v>
      </c>
      <c r="P2886" s="45">
        <f t="shared" si="426"/>
        <v>53.426017874875868</v>
      </c>
      <c r="Q2886" s="45">
        <f t="shared" si="434"/>
        <v>1.4540540540540541</v>
      </c>
      <c r="S2886" s="51">
        <f t="shared" si="427"/>
        <v>-3.5842293906810041</v>
      </c>
      <c r="T2886" s="16">
        <f t="shared" si="428"/>
        <v>53.426017874875868</v>
      </c>
    </row>
    <row r="2887" spans="1:20" x14ac:dyDescent="0.25">
      <c r="A2887" s="72">
        <f t="shared" si="429"/>
        <v>42628</v>
      </c>
      <c r="B2887" s="73" t="s">
        <v>18</v>
      </c>
      <c r="C2887" s="73" t="s">
        <v>256</v>
      </c>
      <c r="D2887" s="73" t="s">
        <v>247</v>
      </c>
      <c r="E2887" s="73" t="s">
        <v>265</v>
      </c>
      <c r="F2887" s="73" t="s">
        <v>266</v>
      </c>
      <c r="G2887" s="73" t="s">
        <v>35</v>
      </c>
      <c r="H2887" t="s">
        <v>36</v>
      </c>
      <c r="I2887">
        <v>1160</v>
      </c>
      <c r="J2887" s="43">
        <v>4425</v>
      </c>
      <c r="K2887" s="16">
        <v>7.0000000000000007E-2</v>
      </c>
      <c r="L2887" s="16">
        <f t="shared" si="430"/>
        <v>43.942403177755708</v>
      </c>
      <c r="M2887" s="16">
        <f t="shared" si="431"/>
        <v>1.1959459459459461</v>
      </c>
      <c r="N2887" s="44">
        <f t="shared" si="432"/>
        <v>81.2</v>
      </c>
      <c r="O2887" s="44">
        <f t="shared" si="433"/>
        <v>4506.2</v>
      </c>
      <c r="P2887" s="45">
        <f t="shared" si="426"/>
        <v>44.748758689175766</v>
      </c>
      <c r="Q2887" s="45">
        <f t="shared" si="434"/>
        <v>1.217891891891892</v>
      </c>
      <c r="S2887" s="51">
        <f t="shared" si="427"/>
        <v>-1.7700658324977026</v>
      </c>
      <c r="T2887" s="16">
        <f t="shared" si="428"/>
        <v>44.671962926183376</v>
      </c>
    </row>
    <row r="2888" spans="1:20" x14ac:dyDescent="0.25">
      <c r="A2888" s="72">
        <f t="shared" si="429"/>
        <v>42628</v>
      </c>
      <c r="B2888" s="73" t="s">
        <v>18</v>
      </c>
      <c r="C2888" s="73" t="s">
        <v>244</v>
      </c>
      <c r="D2888" s="73" t="s">
        <v>245</v>
      </c>
      <c r="E2888" s="73" t="s">
        <v>277</v>
      </c>
      <c r="F2888" s="73" t="s">
        <v>278</v>
      </c>
      <c r="G2888" s="73" t="s">
        <v>35</v>
      </c>
      <c r="H2888" t="s">
        <v>38</v>
      </c>
      <c r="I2888">
        <v>613</v>
      </c>
      <c r="J2888" s="43">
        <v>4226</v>
      </c>
      <c r="K2888" s="16">
        <v>0</v>
      </c>
      <c r="L2888" s="16">
        <f t="shared" si="430"/>
        <v>41.966236345580931</v>
      </c>
      <c r="M2888" s="16">
        <f t="shared" si="431"/>
        <v>1.1421621621621623</v>
      </c>
      <c r="N2888" s="44">
        <f t="shared" si="432"/>
        <v>0</v>
      </c>
      <c r="O2888" s="44">
        <f t="shared" si="433"/>
        <v>4226</v>
      </c>
      <c r="P2888" s="45">
        <f t="shared" si="426"/>
        <v>41.966236345580931</v>
      </c>
      <c r="Q2888" s="45">
        <f t="shared" si="434"/>
        <v>1.1421621621621623</v>
      </c>
      <c r="S2888" s="51">
        <f t="shared" si="427"/>
        <v>9.7377304596208738</v>
      </c>
      <c r="T2888" s="16">
        <f t="shared" si="428"/>
        <v>41.966236345580931</v>
      </c>
    </row>
    <row r="2889" spans="1:20" x14ac:dyDescent="0.25">
      <c r="A2889" s="74">
        <f t="shared" si="429"/>
        <v>42628</v>
      </c>
      <c r="B2889" s="75" t="s">
        <v>18</v>
      </c>
      <c r="C2889" s="75" t="s">
        <v>258</v>
      </c>
      <c r="D2889" s="75" t="s">
        <v>255</v>
      </c>
      <c r="E2889" s="75" t="s">
        <v>279</v>
      </c>
      <c r="F2889" s="75" t="s">
        <v>280</v>
      </c>
      <c r="G2889" s="75" t="s">
        <v>35</v>
      </c>
      <c r="H2889" s="76" t="s">
        <v>36</v>
      </c>
      <c r="I2889" s="76">
        <v>1637</v>
      </c>
      <c r="J2889" s="46">
        <v>5360</v>
      </c>
      <c r="K2889" s="78">
        <v>7.0000000000000007E-2</v>
      </c>
      <c r="L2889" s="78">
        <f t="shared" si="430"/>
        <v>53.227408142999003</v>
      </c>
      <c r="M2889" s="78">
        <f t="shared" si="431"/>
        <v>1.4486486486486487</v>
      </c>
      <c r="N2889" s="47">
        <f t="shared" si="432"/>
        <v>114.59000000000002</v>
      </c>
      <c r="O2889" s="47">
        <f t="shared" si="433"/>
        <v>5474.59</v>
      </c>
      <c r="P2889" s="48">
        <f t="shared" si="426"/>
        <v>54.365342601787489</v>
      </c>
      <c r="Q2889" s="48">
        <f t="shared" si="434"/>
        <v>1.4796189189189191</v>
      </c>
      <c r="R2889" s="76"/>
      <c r="S2889" s="53">
        <f t="shared" si="427"/>
        <v>-2.0502113011210965</v>
      </c>
      <c r="T2889" s="78">
        <f>AVERAGE(P2813,P2851,P2889)</f>
        <v>54.256967891426683</v>
      </c>
    </row>
    <row r="2890" spans="1:20" x14ac:dyDescent="0.25">
      <c r="A2890" s="72">
        <f t="shared" si="429"/>
        <v>42658</v>
      </c>
      <c r="B2890" s="73" t="s">
        <v>0</v>
      </c>
      <c r="C2890" s="73" t="s">
        <v>359</v>
      </c>
      <c r="D2890" s="73" t="s">
        <v>235</v>
      </c>
      <c r="E2890" s="73" t="s">
        <v>260</v>
      </c>
      <c r="F2890" s="73" t="s">
        <v>261</v>
      </c>
      <c r="G2890" s="73" t="s">
        <v>34</v>
      </c>
      <c r="H2890" t="s">
        <v>36</v>
      </c>
      <c r="I2890">
        <v>506</v>
      </c>
      <c r="J2890" s="43">
        <v>3770</v>
      </c>
      <c r="K2890" s="16">
        <v>0.06</v>
      </c>
      <c r="L2890" s="16">
        <f t="shared" si="430"/>
        <v>37.437934458788483</v>
      </c>
      <c r="M2890" s="16">
        <f t="shared" si="431"/>
        <v>1.0189189189189189</v>
      </c>
      <c r="N2890" s="44">
        <f t="shared" si="432"/>
        <v>30.36</v>
      </c>
      <c r="O2890" s="44">
        <f t="shared" si="433"/>
        <v>3800.36</v>
      </c>
      <c r="P2890" s="45">
        <f t="shared" ref="P2890:P2927" si="435">O2890/100.7</f>
        <v>37.73942403177756</v>
      </c>
      <c r="Q2890" s="45">
        <f t="shared" si="434"/>
        <v>1.0271243243243244</v>
      </c>
      <c r="R2890" s="17"/>
      <c r="S2890" s="51">
        <f t="shared" ref="S2890:S2927" si="436">((O2890/O2434)-1)*100</f>
        <v>3.9599518546886925</v>
      </c>
    </row>
    <row r="2891" spans="1:20" x14ac:dyDescent="0.25">
      <c r="A2891" s="72">
        <f t="shared" si="429"/>
        <v>42658</v>
      </c>
      <c r="B2891" s="73" t="s">
        <v>0</v>
      </c>
      <c r="C2891" s="73" t="s">
        <v>236</v>
      </c>
      <c r="D2891" s="73" t="s">
        <v>237</v>
      </c>
      <c r="E2891" s="73" t="s">
        <v>262</v>
      </c>
      <c r="F2891" s="73" t="s">
        <v>251</v>
      </c>
      <c r="G2891" s="73" t="s">
        <v>34</v>
      </c>
      <c r="H2891" t="s">
        <v>37</v>
      </c>
      <c r="I2891">
        <v>298</v>
      </c>
      <c r="J2891" s="43">
        <v>4143</v>
      </c>
      <c r="K2891" s="16">
        <v>0</v>
      </c>
      <c r="L2891" s="16">
        <f t="shared" si="430"/>
        <v>41.142005958291954</v>
      </c>
      <c r="M2891" s="16">
        <f t="shared" si="431"/>
        <v>1.1197297297297297</v>
      </c>
      <c r="N2891" s="44">
        <f t="shared" si="432"/>
        <v>0</v>
      </c>
      <c r="O2891" s="44">
        <f t="shared" si="433"/>
        <v>4143</v>
      </c>
      <c r="P2891" s="45">
        <f t="shared" si="435"/>
        <v>41.142005958291954</v>
      </c>
      <c r="Q2891" s="45">
        <f t="shared" si="434"/>
        <v>1.1197297297297297</v>
      </c>
      <c r="R2891" s="17"/>
      <c r="S2891" s="51">
        <f t="shared" si="436"/>
        <v>16.278417064271689</v>
      </c>
    </row>
    <row r="2892" spans="1:20" x14ac:dyDescent="0.25">
      <c r="A2892" s="72">
        <f t="shared" si="429"/>
        <v>42658</v>
      </c>
      <c r="B2892" s="73" t="s">
        <v>0</v>
      </c>
      <c r="C2892" s="73" t="s">
        <v>359</v>
      </c>
      <c r="D2892" s="73" t="s">
        <v>235</v>
      </c>
      <c r="E2892" s="73" t="s">
        <v>263</v>
      </c>
      <c r="F2892" s="73" t="s">
        <v>264</v>
      </c>
      <c r="G2892" s="73" t="s">
        <v>34</v>
      </c>
      <c r="H2892" t="s">
        <v>37</v>
      </c>
      <c r="I2892">
        <v>1530</v>
      </c>
      <c r="J2892" s="43">
        <v>6950</v>
      </c>
      <c r="K2892" s="16">
        <v>0</v>
      </c>
      <c r="L2892" s="16">
        <f t="shared" si="430"/>
        <v>69.016881827209531</v>
      </c>
      <c r="M2892" s="16">
        <f t="shared" si="431"/>
        <v>1.8783783783783783</v>
      </c>
      <c r="N2892" s="44">
        <f t="shared" si="432"/>
        <v>0</v>
      </c>
      <c r="O2892" s="44">
        <f t="shared" si="433"/>
        <v>6950</v>
      </c>
      <c r="P2892" s="45">
        <f t="shared" si="435"/>
        <v>69.016881827209531</v>
      </c>
      <c r="Q2892" s="45">
        <f t="shared" si="434"/>
        <v>1.8783783783783783</v>
      </c>
      <c r="S2892" s="51">
        <f t="shared" si="436"/>
        <v>0</v>
      </c>
    </row>
    <row r="2893" spans="1:20" x14ac:dyDescent="0.25">
      <c r="A2893" s="72">
        <f t="shared" si="429"/>
        <v>42658</v>
      </c>
      <c r="B2893" s="73" t="s">
        <v>0</v>
      </c>
      <c r="C2893" s="73" t="s">
        <v>359</v>
      </c>
      <c r="D2893" s="73" t="s">
        <v>235</v>
      </c>
      <c r="E2893" s="73" t="s">
        <v>265</v>
      </c>
      <c r="F2893" s="73" t="s">
        <v>266</v>
      </c>
      <c r="G2893" s="73" t="s">
        <v>34</v>
      </c>
      <c r="H2893" t="s">
        <v>36</v>
      </c>
      <c r="I2893">
        <v>890</v>
      </c>
      <c r="J2893" s="43">
        <v>4408</v>
      </c>
      <c r="K2893" s="16">
        <v>0.06</v>
      </c>
      <c r="L2893" s="16">
        <f t="shared" si="430"/>
        <v>43.773584905660378</v>
      </c>
      <c r="M2893" s="16">
        <f t="shared" si="431"/>
        <v>1.1913513513513514</v>
      </c>
      <c r="N2893" s="44">
        <f t="shared" si="432"/>
        <v>53.4</v>
      </c>
      <c r="O2893" s="44">
        <f t="shared" si="433"/>
        <v>4461.3999999999996</v>
      </c>
      <c r="P2893" s="45">
        <f t="shared" si="435"/>
        <v>44.303872889771597</v>
      </c>
      <c r="Q2893" s="45">
        <f t="shared" si="434"/>
        <v>1.2057837837837837</v>
      </c>
      <c r="S2893" s="51">
        <f t="shared" si="436"/>
        <v>2.987072945521696</v>
      </c>
    </row>
    <row r="2894" spans="1:20" x14ac:dyDescent="0.25">
      <c r="A2894" s="72">
        <f t="shared" si="429"/>
        <v>42658</v>
      </c>
      <c r="B2894" s="73" t="s">
        <v>0</v>
      </c>
      <c r="C2894" s="73" t="s">
        <v>238</v>
      </c>
      <c r="D2894" s="73" t="s">
        <v>239</v>
      </c>
      <c r="E2894" s="73" t="s">
        <v>267</v>
      </c>
      <c r="F2894" s="73" t="s">
        <v>241</v>
      </c>
      <c r="G2894" s="73" t="s">
        <v>34</v>
      </c>
      <c r="H2894" t="s">
        <v>37</v>
      </c>
      <c r="I2894">
        <v>1256</v>
      </c>
      <c r="J2894" s="43">
        <v>6486</v>
      </c>
      <c r="K2894" s="16">
        <v>0</v>
      </c>
      <c r="L2894" s="16">
        <f t="shared" si="430"/>
        <v>64.409136047666337</v>
      </c>
      <c r="M2894" s="16">
        <f t="shared" si="431"/>
        <v>1.7529729729729731</v>
      </c>
      <c r="N2894" s="44">
        <f t="shared" si="432"/>
        <v>0</v>
      </c>
      <c r="O2894" s="44">
        <f t="shared" si="433"/>
        <v>6486</v>
      </c>
      <c r="P2894" s="45">
        <f t="shared" si="435"/>
        <v>64.409136047666337</v>
      </c>
      <c r="Q2894" s="45">
        <f t="shared" si="434"/>
        <v>1.7529729729729731</v>
      </c>
      <c r="S2894" s="51">
        <f t="shared" si="436"/>
        <v>0</v>
      </c>
    </row>
    <row r="2895" spans="1:20" x14ac:dyDescent="0.25">
      <c r="A2895" s="72">
        <f t="shared" si="429"/>
        <v>42658</v>
      </c>
      <c r="B2895" s="73" t="s">
        <v>0</v>
      </c>
      <c r="C2895" s="73" t="s">
        <v>358</v>
      </c>
      <c r="D2895" s="73" t="s">
        <v>235</v>
      </c>
      <c r="E2895" s="73" t="s">
        <v>267</v>
      </c>
      <c r="F2895" s="73" t="s">
        <v>241</v>
      </c>
      <c r="G2895" s="73" t="s">
        <v>34</v>
      </c>
      <c r="H2895" t="s">
        <v>36</v>
      </c>
      <c r="I2895">
        <v>975</v>
      </c>
      <c r="J2895" s="43">
        <v>4676</v>
      </c>
      <c r="K2895" s="16">
        <v>0.06</v>
      </c>
      <c r="L2895" s="16">
        <f t="shared" si="430"/>
        <v>46.434955312810324</v>
      </c>
      <c r="M2895" s="16">
        <f t="shared" si="431"/>
        <v>1.2637837837837838</v>
      </c>
      <c r="N2895" s="44">
        <f t="shared" si="432"/>
        <v>58.5</v>
      </c>
      <c r="O2895" s="44">
        <f t="shared" si="433"/>
        <v>4734.5</v>
      </c>
      <c r="P2895" s="45">
        <f t="shared" si="435"/>
        <v>47.015888778550149</v>
      </c>
      <c r="Q2895" s="45">
        <f t="shared" si="434"/>
        <v>1.2795945945945946</v>
      </c>
      <c r="S2895" s="51">
        <f t="shared" si="436"/>
        <v>2.7340783335141561</v>
      </c>
    </row>
    <row r="2896" spans="1:20" x14ac:dyDescent="0.25">
      <c r="A2896" s="72">
        <f t="shared" si="429"/>
        <v>42658</v>
      </c>
      <c r="B2896" s="73" t="s">
        <v>0</v>
      </c>
      <c r="C2896" s="73" t="s">
        <v>240</v>
      </c>
      <c r="D2896" s="73" t="s">
        <v>241</v>
      </c>
      <c r="E2896" s="73" t="s">
        <v>263</v>
      </c>
      <c r="F2896" s="73" t="s">
        <v>264</v>
      </c>
      <c r="G2896" s="73" t="s">
        <v>34</v>
      </c>
      <c r="H2896" t="s">
        <v>36</v>
      </c>
      <c r="I2896">
        <v>1357</v>
      </c>
      <c r="J2896" s="43">
        <v>4875</v>
      </c>
      <c r="K2896" s="16">
        <v>0.06</v>
      </c>
      <c r="L2896" s="16">
        <f t="shared" si="430"/>
        <v>48.4111221449851</v>
      </c>
      <c r="M2896" s="16">
        <f t="shared" si="431"/>
        <v>1.3175675675675675</v>
      </c>
      <c r="N2896" s="44">
        <f t="shared" si="432"/>
        <v>81.42</v>
      </c>
      <c r="O2896" s="44">
        <f t="shared" si="433"/>
        <v>4956.42</v>
      </c>
      <c r="P2896" s="45">
        <f t="shared" si="435"/>
        <v>49.219662363455811</v>
      </c>
      <c r="Q2896" s="45">
        <f t="shared" si="434"/>
        <v>1.3395729729729731</v>
      </c>
      <c r="S2896" s="51">
        <f t="shared" si="436"/>
        <v>2.28491239655777</v>
      </c>
    </row>
    <row r="2897" spans="1:19" x14ac:dyDescent="0.25">
      <c r="A2897" s="72">
        <f t="shared" si="429"/>
        <v>42658</v>
      </c>
      <c r="B2897" s="73" t="s">
        <v>67</v>
      </c>
      <c r="C2897" s="73" t="s">
        <v>242</v>
      </c>
      <c r="D2897" s="73" t="s">
        <v>243</v>
      </c>
      <c r="E2897" s="73" t="s">
        <v>265</v>
      </c>
      <c r="F2897" s="73" t="s">
        <v>266</v>
      </c>
      <c r="G2897" s="73" t="s">
        <v>34</v>
      </c>
      <c r="H2897" t="s">
        <v>36</v>
      </c>
      <c r="I2897">
        <v>1006</v>
      </c>
      <c r="J2897" s="43">
        <v>3681</v>
      </c>
      <c r="K2897" s="16">
        <v>0.06</v>
      </c>
      <c r="L2897" s="16">
        <f t="shared" si="430"/>
        <v>36.554121151936442</v>
      </c>
      <c r="M2897" s="16">
        <f t="shared" si="431"/>
        <v>0.92854054054054058</v>
      </c>
      <c r="N2897" s="44">
        <f t="shared" si="432"/>
        <v>60.36</v>
      </c>
      <c r="O2897" s="44">
        <f t="shared" si="433"/>
        <v>3741.36</v>
      </c>
      <c r="P2897" s="45">
        <f t="shared" si="435"/>
        <v>37.153525322740812</v>
      </c>
      <c r="Q2897" s="45">
        <f t="shared" si="434"/>
        <v>0.94376648648648653</v>
      </c>
      <c r="S2897" s="51">
        <f t="shared" si="436"/>
        <v>9.1220906492445852</v>
      </c>
    </row>
    <row r="2898" spans="1:19" x14ac:dyDescent="0.25">
      <c r="A2898" s="72">
        <f t="shared" si="429"/>
        <v>42658</v>
      </c>
      <c r="B2898" s="73" t="s">
        <v>67</v>
      </c>
      <c r="C2898" s="73" t="s">
        <v>244</v>
      </c>
      <c r="D2898" s="73" t="s">
        <v>245</v>
      </c>
      <c r="E2898" s="73" t="s">
        <v>268</v>
      </c>
      <c r="F2898" s="73" t="s">
        <v>269</v>
      </c>
      <c r="G2898" s="73" t="s">
        <v>34</v>
      </c>
      <c r="H2898" t="s">
        <v>38</v>
      </c>
      <c r="I2898">
        <v>860</v>
      </c>
      <c r="J2898" s="43">
        <v>6061</v>
      </c>
      <c r="K2898" s="16">
        <v>0</v>
      </c>
      <c r="L2898" s="16">
        <f t="shared" si="430"/>
        <v>60.188679245283019</v>
      </c>
      <c r="M2898" s="16">
        <f t="shared" si="431"/>
        <v>1.5289009009009009</v>
      </c>
      <c r="N2898" s="44">
        <f t="shared" si="432"/>
        <v>0</v>
      </c>
      <c r="O2898" s="44">
        <f t="shared" si="433"/>
        <v>6061</v>
      </c>
      <c r="P2898" s="45">
        <f t="shared" si="435"/>
        <v>60.188679245283019</v>
      </c>
      <c r="Q2898" s="45">
        <f t="shared" si="434"/>
        <v>1.5289009009009009</v>
      </c>
      <c r="S2898" s="51">
        <f t="shared" si="436"/>
        <v>0</v>
      </c>
    </row>
    <row r="2899" spans="1:19" x14ac:dyDescent="0.25">
      <c r="A2899" s="72">
        <f t="shared" si="429"/>
        <v>42658</v>
      </c>
      <c r="B2899" s="73" t="s">
        <v>67</v>
      </c>
      <c r="C2899" s="73" t="s">
        <v>246</v>
      </c>
      <c r="D2899" s="73" t="s">
        <v>247</v>
      </c>
      <c r="E2899" s="73" t="s">
        <v>270</v>
      </c>
      <c r="F2899" s="73" t="s">
        <v>247</v>
      </c>
      <c r="G2899" s="73" t="s">
        <v>34</v>
      </c>
      <c r="H2899" t="s">
        <v>36</v>
      </c>
      <c r="I2899">
        <v>213</v>
      </c>
      <c r="J2899" s="43">
        <v>2258</v>
      </c>
      <c r="K2899" s="16">
        <v>0.06</v>
      </c>
      <c r="L2899" s="16">
        <f t="shared" si="430"/>
        <v>22.423038728897716</v>
      </c>
      <c r="M2899" s="16">
        <f t="shared" si="431"/>
        <v>0.56958558558558559</v>
      </c>
      <c r="N2899" s="44">
        <f t="shared" si="432"/>
        <v>12.78</v>
      </c>
      <c r="O2899" s="44">
        <f t="shared" si="433"/>
        <v>2270.7800000000002</v>
      </c>
      <c r="P2899" s="45">
        <f t="shared" si="435"/>
        <v>22.549950347567034</v>
      </c>
      <c r="Q2899" s="45">
        <f t="shared" si="434"/>
        <v>0.57280936936936944</v>
      </c>
      <c r="S2899" s="51">
        <f t="shared" si="436"/>
        <v>3.7217375416799925</v>
      </c>
    </row>
    <row r="2900" spans="1:19" x14ac:dyDescent="0.25">
      <c r="A2900" s="72">
        <f t="shared" si="429"/>
        <v>42658</v>
      </c>
      <c r="B2900" s="73" t="s">
        <v>67</v>
      </c>
      <c r="C2900" s="73" t="s">
        <v>248</v>
      </c>
      <c r="D2900" s="73" t="s">
        <v>249</v>
      </c>
      <c r="E2900" s="73" t="s">
        <v>271</v>
      </c>
      <c r="F2900" s="73" t="s">
        <v>272</v>
      </c>
      <c r="G2900" s="73" t="s">
        <v>34</v>
      </c>
      <c r="H2900" t="s">
        <v>38</v>
      </c>
      <c r="I2900">
        <v>646</v>
      </c>
      <c r="J2900" s="43">
        <v>5191</v>
      </c>
      <c r="K2900" s="16">
        <v>0</v>
      </c>
      <c r="L2900" s="16">
        <f t="shared" si="430"/>
        <v>51.54915590863952</v>
      </c>
      <c r="M2900" s="16">
        <f t="shared" si="431"/>
        <v>1.3094414414414415</v>
      </c>
      <c r="N2900" s="44">
        <f t="shared" si="432"/>
        <v>0</v>
      </c>
      <c r="O2900" s="44">
        <f t="shared" si="433"/>
        <v>5191</v>
      </c>
      <c r="P2900" s="45">
        <f t="shared" si="435"/>
        <v>51.54915590863952</v>
      </c>
      <c r="Q2900" s="45">
        <f t="shared" si="434"/>
        <v>1.3094414414414415</v>
      </c>
      <c r="S2900" s="51">
        <f t="shared" si="436"/>
        <v>3.7370103916866571</v>
      </c>
    </row>
    <row r="2901" spans="1:19" x14ac:dyDescent="0.25">
      <c r="A2901" s="72">
        <f t="shared" si="429"/>
        <v>42658</v>
      </c>
      <c r="B2901" s="73" t="s">
        <v>67</v>
      </c>
      <c r="C2901" s="73" t="s">
        <v>248</v>
      </c>
      <c r="D2901" s="73" t="s">
        <v>249</v>
      </c>
      <c r="E2901" s="73" t="s">
        <v>273</v>
      </c>
      <c r="F2901" s="73" t="s">
        <v>274</v>
      </c>
      <c r="G2901" s="73" t="s">
        <v>34</v>
      </c>
      <c r="H2901" t="s">
        <v>38</v>
      </c>
      <c r="I2901">
        <v>418</v>
      </c>
      <c r="J2901" s="43">
        <v>4311</v>
      </c>
      <c r="K2901" s="16">
        <v>0</v>
      </c>
      <c r="L2901" s="16">
        <f t="shared" si="430"/>
        <v>42.810327706057599</v>
      </c>
      <c r="M2901" s="16">
        <f t="shared" si="431"/>
        <v>1.0874594594594595</v>
      </c>
      <c r="N2901" s="44">
        <f t="shared" si="432"/>
        <v>0</v>
      </c>
      <c r="O2901" s="44">
        <f t="shared" si="433"/>
        <v>4311</v>
      </c>
      <c r="P2901" s="45">
        <f t="shared" si="435"/>
        <v>42.810327706057599</v>
      </c>
      <c r="Q2901" s="45">
        <f t="shared" si="434"/>
        <v>1.0874594594594595</v>
      </c>
      <c r="S2901" s="51">
        <f t="shared" si="436"/>
        <v>0</v>
      </c>
    </row>
    <row r="2902" spans="1:19" x14ac:dyDescent="0.25">
      <c r="A2902" s="72">
        <f t="shared" si="429"/>
        <v>42658</v>
      </c>
      <c r="B2902" s="73" t="s">
        <v>67</v>
      </c>
      <c r="C2902" s="73" t="s">
        <v>246</v>
      </c>
      <c r="D2902" s="73" t="s">
        <v>247</v>
      </c>
      <c r="E2902" s="73" t="s">
        <v>275</v>
      </c>
      <c r="F2902" s="73" t="s">
        <v>276</v>
      </c>
      <c r="G2902" s="73" t="s">
        <v>34</v>
      </c>
      <c r="H2902" t="s">
        <v>36</v>
      </c>
      <c r="I2902">
        <v>626</v>
      </c>
      <c r="J2902" s="43">
        <v>3534</v>
      </c>
      <c r="K2902" s="16">
        <v>0.06</v>
      </c>
      <c r="L2902" s="16">
        <f t="shared" si="430"/>
        <v>35.094339622641506</v>
      </c>
      <c r="M2902" s="16">
        <f t="shared" si="431"/>
        <v>0.89145945945945948</v>
      </c>
      <c r="N2902" s="44">
        <f t="shared" si="432"/>
        <v>37.559999999999995</v>
      </c>
      <c r="O2902" s="44">
        <f t="shared" si="433"/>
        <v>3571.56</v>
      </c>
      <c r="P2902" s="45">
        <f t="shared" si="435"/>
        <v>35.467328699106254</v>
      </c>
      <c r="Q2902" s="45">
        <f t="shared" si="434"/>
        <v>0.90093405405405402</v>
      </c>
      <c r="S2902" s="51">
        <f t="shared" si="436"/>
        <v>1.8525067016483154</v>
      </c>
    </row>
    <row r="2903" spans="1:19" x14ac:dyDescent="0.25">
      <c r="A2903" s="72">
        <f t="shared" si="429"/>
        <v>42658</v>
      </c>
      <c r="B2903" s="73" t="s">
        <v>67</v>
      </c>
      <c r="C2903" s="73" t="s">
        <v>246</v>
      </c>
      <c r="D2903" s="73" t="s">
        <v>247</v>
      </c>
      <c r="E2903" s="73" t="s">
        <v>263</v>
      </c>
      <c r="F2903" s="73" t="s">
        <v>264</v>
      </c>
      <c r="G2903" s="73" t="s">
        <v>34</v>
      </c>
      <c r="H2903" t="s">
        <v>36</v>
      </c>
      <c r="I2903">
        <v>1823</v>
      </c>
      <c r="J2903" s="43">
        <v>5202</v>
      </c>
      <c r="K2903" s="16">
        <v>0.06</v>
      </c>
      <c r="L2903" s="16">
        <f t="shared" si="430"/>
        <v>51.658391261171793</v>
      </c>
      <c r="M2903" s="16">
        <f t="shared" si="431"/>
        <v>1.3122162162162163</v>
      </c>
      <c r="N2903" s="44">
        <f t="shared" si="432"/>
        <v>109.38</v>
      </c>
      <c r="O2903" s="44">
        <f t="shared" si="433"/>
        <v>5311.38</v>
      </c>
      <c r="P2903" s="45">
        <f t="shared" si="435"/>
        <v>52.744587884806357</v>
      </c>
      <c r="Q2903" s="45">
        <f t="shared" si="434"/>
        <v>1.3398075675675676</v>
      </c>
      <c r="S2903" s="51">
        <f t="shared" si="436"/>
        <v>1.4725942341860421</v>
      </c>
    </row>
    <row r="2904" spans="1:19" x14ac:dyDescent="0.25">
      <c r="A2904" s="72">
        <f t="shared" si="429"/>
        <v>42658</v>
      </c>
      <c r="B2904" s="73" t="s">
        <v>18</v>
      </c>
      <c r="C2904" s="73" t="s">
        <v>250</v>
      </c>
      <c r="D2904" s="73" t="s">
        <v>251</v>
      </c>
      <c r="E2904" s="73" t="s">
        <v>265</v>
      </c>
      <c r="F2904" s="73" t="s">
        <v>266</v>
      </c>
      <c r="G2904" s="73" t="s">
        <v>34</v>
      </c>
      <c r="H2904" t="s">
        <v>39</v>
      </c>
      <c r="I2904">
        <v>1295</v>
      </c>
      <c r="J2904" s="43">
        <v>3934</v>
      </c>
      <c r="K2904" s="16">
        <v>1.15E-2</v>
      </c>
      <c r="L2904" s="16">
        <f t="shared" si="430"/>
        <v>39.066534260178749</v>
      </c>
      <c r="M2904" s="16">
        <f t="shared" si="431"/>
        <v>1.0632432432432433</v>
      </c>
      <c r="N2904" s="44">
        <f t="shared" si="432"/>
        <v>14.8925</v>
      </c>
      <c r="O2904" s="44">
        <f t="shared" si="433"/>
        <v>3948.8924999999999</v>
      </c>
      <c r="P2904" s="45">
        <f t="shared" si="435"/>
        <v>39.214424031777554</v>
      </c>
      <c r="Q2904" s="45">
        <f t="shared" si="434"/>
        <v>1.0672682432432432</v>
      </c>
      <c r="S2904" s="51">
        <f t="shared" si="436"/>
        <v>6.4832797958722654</v>
      </c>
    </row>
    <row r="2905" spans="1:19" x14ac:dyDescent="0.25">
      <c r="A2905" s="72">
        <f t="shared" si="429"/>
        <v>42658</v>
      </c>
      <c r="B2905" s="73" t="s">
        <v>18</v>
      </c>
      <c r="C2905" s="73" t="s">
        <v>244</v>
      </c>
      <c r="D2905" s="73" t="s">
        <v>245</v>
      </c>
      <c r="E2905" s="73" t="s">
        <v>277</v>
      </c>
      <c r="F2905" s="73" t="s">
        <v>278</v>
      </c>
      <c r="G2905" s="73" t="s">
        <v>34</v>
      </c>
      <c r="H2905" t="s">
        <v>38</v>
      </c>
      <c r="I2905">
        <v>613</v>
      </c>
      <c r="J2905" s="43">
        <v>5051</v>
      </c>
      <c r="K2905" s="16">
        <v>0</v>
      </c>
      <c r="L2905" s="16">
        <f t="shared" si="430"/>
        <v>50.158887785501491</v>
      </c>
      <c r="M2905" s="16">
        <f t="shared" si="431"/>
        <v>1.3651351351351351</v>
      </c>
      <c r="N2905" s="44">
        <f t="shared" si="432"/>
        <v>0</v>
      </c>
      <c r="O2905" s="44">
        <f t="shared" si="433"/>
        <v>5051</v>
      </c>
      <c r="P2905" s="45">
        <f t="shared" si="435"/>
        <v>50.158887785501491</v>
      </c>
      <c r="Q2905" s="45">
        <f t="shared" si="434"/>
        <v>1.3651351351351351</v>
      </c>
      <c r="S2905" s="51">
        <f t="shared" si="436"/>
        <v>0</v>
      </c>
    </row>
    <row r="2906" spans="1:19" x14ac:dyDescent="0.25">
      <c r="A2906" s="72">
        <f t="shared" si="429"/>
        <v>42658</v>
      </c>
      <c r="B2906" s="73" t="s">
        <v>18</v>
      </c>
      <c r="C2906" s="73" t="s">
        <v>248</v>
      </c>
      <c r="D2906" s="73" t="s">
        <v>249</v>
      </c>
      <c r="E2906" s="73" t="s">
        <v>268</v>
      </c>
      <c r="F2906" s="73" t="s">
        <v>269</v>
      </c>
      <c r="G2906" s="73" t="s">
        <v>34</v>
      </c>
      <c r="H2906" t="s">
        <v>38</v>
      </c>
      <c r="I2906">
        <v>872</v>
      </c>
      <c r="J2906" s="43">
        <v>6178</v>
      </c>
      <c r="K2906" s="16">
        <v>0</v>
      </c>
      <c r="L2906" s="16">
        <f t="shared" si="430"/>
        <v>61.350546176762663</v>
      </c>
      <c r="M2906" s="16">
        <f t="shared" si="431"/>
        <v>1.6697297297297298</v>
      </c>
      <c r="N2906" s="44">
        <f t="shared" si="432"/>
        <v>0</v>
      </c>
      <c r="O2906" s="44">
        <f t="shared" si="433"/>
        <v>6178</v>
      </c>
      <c r="P2906" s="45">
        <f t="shared" si="435"/>
        <v>61.350546176762663</v>
      </c>
      <c r="Q2906" s="45">
        <f t="shared" si="434"/>
        <v>1.6697297297297298</v>
      </c>
      <c r="S2906" s="51">
        <f t="shared" si="436"/>
        <v>0</v>
      </c>
    </row>
    <row r="2907" spans="1:19" x14ac:dyDescent="0.25">
      <c r="A2907" s="72">
        <f t="shared" si="429"/>
        <v>42658</v>
      </c>
      <c r="B2907" s="73" t="s">
        <v>18</v>
      </c>
      <c r="C2907" s="73" t="s">
        <v>248</v>
      </c>
      <c r="D2907" s="73" t="s">
        <v>249</v>
      </c>
      <c r="E2907" s="73" t="s">
        <v>277</v>
      </c>
      <c r="F2907" s="73" t="s">
        <v>278</v>
      </c>
      <c r="G2907" s="73" t="s">
        <v>34</v>
      </c>
      <c r="H2907" t="s">
        <v>38</v>
      </c>
      <c r="I2907">
        <v>414</v>
      </c>
      <c r="J2907" s="43">
        <v>4529</v>
      </c>
      <c r="K2907" s="16">
        <v>0</v>
      </c>
      <c r="L2907" s="16">
        <f t="shared" si="430"/>
        <v>44.975173783515388</v>
      </c>
      <c r="M2907" s="16">
        <f t="shared" si="431"/>
        <v>1.2240540540540541</v>
      </c>
      <c r="N2907" s="44">
        <f t="shared" si="432"/>
        <v>0</v>
      </c>
      <c r="O2907" s="44">
        <f t="shared" si="433"/>
        <v>4529</v>
      </c>
      <c r="P2907" s="45">
        <f t="shared" si="435"/>
        <v>44.975173783515388</v>
      </c>
      <c r="Q2907" s="45">
        <f t="shared" si="434"/>
        <v>1.2240540540540541</v>
      </c>
      <c r="S2907" s="51">
        <f t="shared" si="436"/>
        <v>0</v>
      </c>
    </row>
    <row r="2908" spans="1:19" x14ac:dyDescent="0.25">
      <c r="A2908" s="72">
        <f t="shared" si="429"/>
        <v>42658</v>
      </c>
      <c r="B2908" s="73" t="s">
        <v>18</v>
      </c>
      <c r="C2908" s="73" t="s">
        <v>242</v>
      </c>
      <c r="D2908" s="73" t="s">
        <v>243</v>
      </c>
      <c r="E2908" s="73" t="s">
        <v>265</v>
      </c>
      <c r="F2908" s="73" t="s">
        <v>266</v>
      </c>
      <c r="G2908" s="73" t="s">
        <v>34</v>
      </c>
      <c r="H2908" t="s">
        <v>36</v>
      </c>
      <c r="I2908">
        <v>1006</v>
      </c>
      <c r="J2908" s="43">
        <v>4495</v>
      </c>
      <c r="K2908" s="16">
        <v>0.06</v>
      </c>
      <c r="L2908" s="16">
        <f t="shared" si="430"/>
        <v>44.637537239324729</v>
      </c>
      <c r="M2908" s="16">
        <f t="shared" si="431"/>
        <v>1.2148648648648648</v>
      </c>
      <c r="N2908" s="44">
        <f t="shared" si="432"/>
        <v>60.36</v>
      </c>
      <c r="O2908" s="44">
        <f t="shared" si="433"/>
        <v>4555.3599999999997</v>
      </c>
      <c r="P2908" s="45">
        <f t="shared" si="435"/>
        <v>45.236941410129091</v>
      </c>
      <c r="Q2908" s="45">
        <f t="shared" si="434"/>
        <v>1.2311783783783783</v>
      </c>
      <c r="S2908" s="51">
        <f t="shared" si="436"/>
        <v>11.798949590143803</v>
      </c>
    </row>
    <row r="2909" spans="1:19" x14ac:dyDescent="0.25">
      <c r="A2909" s="72">
        <f t="shared" si="429"/>
        <v>42658</v>
      </c>
      <c r="B2909" s="73" t="s">
        <v>0</v>
      </c>
      <c r="C2909" s="73" t="s">
        <v>252</v>
      </c>
      <c r="D2909" s="73" t="s">
        <v>117</v>
      </c>
      <c r="E2909" s="73" t="s">
        <v>279</v>
      </c>
      <c r="F2909" s="73" t="s">
        <v>280</v>
      </c>
      <c r="G2909" s="73" t="s">
        <v>35</v>
      </c>
      <c r="H2909" t="s">
        <v>37</v>
      </c>
      <c r="I2909">
        <v>880</v>
      </c>
      <c r="J2909" s="43">
        <v>3953</v>
      </c>
      <c r="K2909" s="16">
        <v>0</v>
      </c>
      <c r="L2909" s="16">
        <f t="shared" si="430"/>
        <v>39.255213505461768</v>
      </c>
      <c r="M2909" s="16">
        <f t="shared" si="431"/>
        <v>1.0683783783783785</v>
      </c>
      <c r="N2909" s="44">
        <f t="shared" si="432"/>
        <v>0</v>
      </c>
      <c r="O2909" s="44">
        <f t="shared" si="433"/>
        <v>3953</v>
      </c>
      <c r="P2909" s="45">
        <f t="shared" si="435"/>
        <v>39.255213505461768</v>
      </c>
      <c r="Q2909" s="45">
        <f t="shared" si="434"/>
        <v>1.0683783783783785</v>
      </c>
      <c r="S2909" s="51">
        <f t="shared" si="436"/>
        <v>0</v>
      </c>
    </row>
    <row r="2910" spans="1:19" x14ac:dyDescent="0.25">
      <c r="A2910" s="72">
        <f t="shared" si="429"/>
        <v>42658</v>
      </c>
      <c r="B2910" s="73" t="s">
        <v>0</v>
      </c>
      <c r="C2910" s="73" t="s">
        <v>359</v>
      </c>
      <c r="D2910" s="73" t="s">
        <v>235</v>
      </c>
      <c r="E2910" s="73" t="s">
        <v>267</v>
      </c>
      <c r="F2910" s="73" t="s">
        <v>241</v>
      </c>
      <c r="G2910" s="73" t="s">
        <v>35</v>
      </c>
      <c r="H2910" t="s">
        <v>37</v>
      </c>
      <c r="I2910">
        <v>685</v>
      </c>
      <c r="J2910" s="43">
        <v>3871</v>
      </c>
      <c r="K2910" s="16">
        <v>0</v>
      </c>
      <c r="L2910" s="16">
        <f t="shared" si="430"/>
        <v>38.440913604766635</v>
      </c>
      <c r="M2910" s="16">
        <f t="shared" si="431"/>
        <v>1.0462162162162163</v>
      </c>
      <c r="N2910" s="44">
        <f t="shared" si="432"/>
        <v>0</v>
      </c>
      <c r="O2910" s="44">
        <f t="shared" si="433"/>
        <v>3871</v>
      </c>
      <c r="P2910" s="45">
        <f t="shared" si="435"/>
        <v>38.440913604766635</v>
      </c>
      <c r="Q2910" s="45">
        <f t="shared" si="434"/>
        <v>1.0462162162162163</v>
      </c>
      <c r="S2910" s="51">
        <f t="shared" si="436"/>
        <v>-1.2248022454707796</v>
      </c>
    </row>
    <row r="2911" spans="1:19" x14ac:dyDescent="0.25">
      <c r="A2911" s="72">
        <f t="shared" si="429"/>
        <v>42658</v>
      </c>
      <c r="B2911" s="73" t="s">
        <v>0</v>
      </c>
      <c r="C2911" s="73" t="s">
        <v>253</v>
      </c>
      <c r="D2911" s="73" t="s">
        <v>243</v>
      </c>
      <c r="E2911" s="73" t="s">
        <v>281</v>
      </c>
      <c r="F2911" s="73" t="s">
        <v>282</v>
      </c>
      <c r="G2911" s="73" t="s">
        <v>35</v>
      </c>
      <c r="H2911" t="s">
        <v>38</v>
      </c>
      <c r="I2911">
        <v>812</v>
      </c>
      <c r="J2911" s="43">
        <v>5492</v>
      </c>
      <c r="K2911" s="16">
        <v>0</v>
      </c>
      <c r="L2911" s="16">
        <f t="shared" si="430"/>
        <v>54.538232373386293</v>
      </c>
      <c r="M2911" s="16">
        <f t="shared" si="431"/>
        <v>1.4843243243243243</v>
      </c>
      <c r="N2911" s="44">
        <f t="shared" si="432"/>
        <v>0</v>
      </c>
      <c r="O2911" s="44">
        <f t="shared" si="433"/>
        <v>5492</v>
      </c>
      <c r="P2911" s="45">
        <f t="shared" si="435"/>
        <v>54.538232373386293</v>
      </c>
      <c r="Q2911" s="45">
        <f t="shared" si="434"/>
        <v>1.4843243243243243</v>
      </c>
      <c r="S2911" s="51">
        <f t="shared" si="436"/>
        <v>0</v>
      </c>
    </row>
    <row r="2912" spans="1:19" x14ac:dyDescent="0.25">
      <c r="A2912" s="72">
        <f t="shared" si="429"/>
        <v>42658</v>
      </c>
      <c r="B2912" s="73" t="s">
        <v>0</v>
      </c>
      <c r="C2912" s="73" t="s">
        <v>236</v>
      </c>
      <c r="D2912" s="73" t="s">
        <v>237</v>
      </c>
      <c r="E2912" s="73" t="s">
        <v>279</v>
      </c>
      <c r="F2912" s="73" t="s">
        <v>280</v>
      </c>
      <c r="G2912" s="73" t="s">
        <v>35</v>
      </c>
      <c r="H2912" t="s">
        <v>37</v>
      </c>
      <c r="I2912">
        <v>1520</v>
      </c>
      <c r="J2912" s="43">
        <v>5611</v>
      </c>
      <c r="K2912" s="16">
        <v>0</v>
      </c>
      <c r="L2912" s="16">
        <f t="shared" si="430"/>
        <v>55.71996027805362</v>
      </c>
      <c r="M2912" s="16">
        <f t="shared" si="431"/>
        <v>1.5164864864864864</v>
      </c>
      <c r="N2912" s="44">
        <f t="shared" si="432"/>
        <v>0</v>
      </c>
      <c r="O2912" s="44">
        <f t="shared" si="433"/>
        <v>5611</v>
      </c>
      <c r="P2912" s="45">
        <f t="shared" si="435"/>
        <v>55.71996027805362</v>
      </c>
      <c r="Q2912" s="45">
        <f t="shared" si="434"/>
        <v>1.5164864864864864</v>
      </c>
      <c r="S2912" s="51">
        <f t="shared" si="436"/>
        <v>0</v>
      </c>
    </row>
    <row r="2913" spans="1:20" x14ac:dyDescent="0.25">
      <c r="A2913" s="72">
        <f t="shared" si="429"/>
        <v>42658</v>
      </c>
      <c r="B2913" s="73" t="s">
        <v>0</v>
      </c>
      <c r="C2913" s="73" t="s">
        <v>236</v>
      </c>
      <c r="D2913" s="73" t="s">
        <v>237</v>
      </c>
      <c r="E2913" s="73" t="s">
        <v>267</v>
      </c>
      <c r="F2913" s="73" t="s">
        <v>241</v>
      </c>
      <c r="G2913" s="73" t="s">
        <v>35</v>
      </c>
      <c r="H2913" t="s">
        <v>37</v>
      </c>
      <c r="I2913">
        <v>1583</v>
      </c>
      <c r="J2913" s="43">
        <v>5931</v>
      </c>
      <c r="K2913" s="16">
        <v>0</v>
      </c>
      <c r="L2913" s="16">
        <f t="shared" si="430"/>
        <v>58.897715988083412</v>
      </c>
      <c r="M2913" s="16">
        <f t="shared" si="431"/>
        <v>1.6029729729729729</v>
      </c>
      <c r="N2913" s="44">
        <f t="shared" si="432"/>
        <v>0</v>
      </c>
      <c r="O2913" s="44">
        <f t="shared" si="433"/>
        <v>5931</v>
      </c>
      <c r="P2913" s="45">
        <f t="shared" si="435"/>
        <v>58.897715988083412</v>
      </c>
      <c r="Q2913" s="45">
        <f t="shared" si="434"/>
        <v>1.6029729729729729</v>
      </c>
      <c r="S2913" s="51">
        <f t="shared" si="436"/>
        <v>-9.2008573178199669</v>
      </c>
    </row>
    <row r="2914" spans="1:20" x14ac:dyDescent="0.25">
      <c r="A2914" s="72">
        <f t="shared" si="429"/>
        <v>42658</v>
      </c>
      <c r="B2914" s="73" t="s">
        <v>0</v>
      </c>
      <c r="C2914" s="73" t="s">
        <v>358</v>
      </c>
      <c r="D2914" s="73" t="s">
        <v>235</v>
      </c>
      <c r="E2914" s="73" t="s">
        <v>279</v>
      </c>
      <c r="F2914" s="73" t="s">
        <v>280</v>
      </c>
      <c r="G2914" s="73" t="s">
        <v>35</v>
      </c>
      <c r="H2914" t="s">
        <v>36</v>
      </c>
      <c r="I2914">
        <v>1599</v>
      </c>
      <c r="J2914" s="43">
        <v>5643</v>
      </c>
      <c r="K2914" s="16">
        <v>0.06</v>
      </c>
      <c r="L2914" s="16">
        <f t="shared" si="430"/>
        <v>56.037735849056602</v>
      </c>
      <c r="M2914" s="16">
        <f t="shared" si="431"/>
        <v>1.5251351351351352</v>
      </c>
      <c r="N2914" s="44">
        <f t="shared" si="432"/>
        <v>95.94</v>
      </c>
      <c r="O2914" s="44">
        <f t="shared" si="433"/>
        <v>5738.94</v>
      </c>
      <c r="P2914" s="45">
        <f t="shared" si="435"/>
        <v>56.990466732869905</v>
      </c>
      <c r="Q2914" s="45">
        <f t="shared" si="434"/>
        <v>1.5510648648648648</v>
      </c>
      <c r="S2914" s="51">
        <f t="shared" si="436"/>
        <v>1.7921566540733291</v>
      </c>
    </row>
    <row r="2915" spans="1:20" x14ac:dyDescent="0.25">
      <c r="A2915" s="72">
        <f t="shared" si="429"/>
        <v>42658</v>
      </c>
      <c r="B2915" s="73" t="s">
        <v>67</v>
      </c>
      <c r="C2915" s="73" t="s">
        <v>250</v>
      </c>
      <c r="D2915" s="73" t="s">
        <v>251</v>
      </c>
      <c r="E2915" s="73" t="s">
        <v>279</v>
      </c>
      <c r="F2915" s="73" t="s">
        <v>280</v>
      </c>
      <c r="G2915" s="73" t="s">
        <v>35</v>
      </c>
      <c r="H2915" t="s">
        <v>37</v>
      </c>
      <c r="I2915">
        <v>1851</v>
      </c>
      <c r="J2915" s="43">
        <v>5000</v>
      </c>
      <c r="K2915" s="16">
        <v>0</v>
      </c>
      <c r="L2915" s="16">
        <f t="shared" si="430"/>
        <v>49.652432969215489</v>
      </c>
      <c r="M2915" s="16">
        <f t="shared" si="431"/>
        <v>1.2612612612612613</v>
      </c>
      <c r="N2915" s="44">
        <f t="shared" si="432"/>
        <v>0</v>
      </c>
      <c r="O2915" s="44">
        <f t="shared" si="433"/>
        <v>5000</v>
      </c>
      <c r="P2915" s="45">
        <f t="shared" si="435"/>
        <v>49.652432969215489</v>
      </c>
      <c r="Q2915" s="45">
        <f t="shared" si="434"/>
        <v>1.2612612612612613</v>
      </c>
      <c r="S2915" s="51">
        <f t="shared" si="436"/>
        <v>0</v>
      </c>
    </row>
    <row r="2916" spans="1:20" x14ac:dyDescent="0.25">
      <c r="A2916" s="72">
        <f t="shared" si="429"/>
        <v>42658</v>
      </c>
      <c r="B2916" s="73" t="s">
        <v>67</v>
      </c>
      <c r="C2916" s="73" t="s">
        <v>238</v>
      </c>
      <c r="D2916" s="73" t="s">
        <v>239</v>
      </c>
      <c r="E2916" s="73" t="s">
        <v>283</v>
      </c>
      <c r="F2916" s="73" t="s">
        <v>284</v>
      </c>
      <c r="G2916" s="73" t="s">
        <v>35</v>
      </c>
      <c r="H2916" t="s">
        <v>37</v>
      </c>
      <c r="I2916">
        <v>1695</v>
      </c>
      <c r="J2916" s="43">
        <v>4960</v>
      </c>
      <c r="K2916" s="16">
        <v>0</v>
      </c>
      <c r="L2916" s="16">
        <f t="shared" si="430"/>
        <v>49.255213505461768</v>
      </c>
      <c r="M2916" s="16">
        <f t="shared" si="431"/>
        <v>1.2511711711711713</v>
      </c>
      <c r="N2916" s="44">
        <f t="shared" si="432"/>
        <v>0</v>
      </c>
      <c r="O2916" s="44">
        <f t="shared" si="433"/>
        <v>4960</v>
      </c>
      <c r="P2916" s="45">
        <f t="shared" si="435"/>
        <v>49.255213505461768</v>
      </c>
      <c r="Q2916" s="45">
        <f t="shared" si="434"/>
        <v>1.2511711711711713</v>
      </c>
      <c r="S2916" s="51">
        <f t="shared" si="436"/>
        <v>0</v>
      </c>
    </row>
    <row r="2917" spans="1:20" x14ac:dyDescent="0.25">
      <c r="A2917" s="72">
        <f t="shared" si="429"/>
        <v>42658</v>
      </c>
      <c r="B2917" s="73" t="s">
        <v>67</v>
      </c>
      <c r="C2917" s="73" t="s">
        <v>242</v>
      </c>
      <c r="D2917" s="73" t="s">
        <v>243</v>
      </c>
      <c r="E2917" s="73" t="s">
        <v>265</v>
      </c>
      <c r="F2917" s="73" t="s">
        <v>266</v>
      </c>
      <c r="G2917" s="73" t="s">
        <v>35</v>
      </c>
      <c r="H2917" t="s">
        <v>36</v>
      </c>
      <c r="I2917">
        <v>1006</v>
      </c>
      <c r="J2917" s="43">
        <v>3481</v>
      </c>
      <c r="K2917" s="16">
        <v>0.06</v>
      </c>
      <c r="L2917" s="16">
        <f t="shared" si="430"/>
        <v>34.568023833167821</v>
      </c>
      <c r="M2917" s="16">
        <f t="shared" si="431"/>
        <v>0.87809009009009009</v>
      </c>
      <c r="N2917" s="44">
        <f t="shared" si="432"/>
        <v>60.36</v>
      </c>
      <c r="O2917" s="44">
        <f t="shared" si="433"/>
        <v>3541.36</v>
      </c>
      <c r="P2917" s="45">
        <f t="shared" si="435"/>
        <v>35.167428003972198</v>
      </c>
      <c r="Q2917" s="45">
        <f t="shared" si="434"/>
        <v>0.89331603603603604</v>
      </c>
      <c r="S2917" s="51">
        <f t="shared" si="436"/>
        <v>9.0454489469146573</v>
      </c>
    </row>
    <row r="2918" spans="1:20" x14ac:dyDescent="0.25">
      <c r="A2918" s="72">
        <f t="shared" si="429"/>
        <v>42658</v>
      </c>
      <c r="B2918" s="73" t="s">
        <v>67</v>
      </c>
      <c r="C2918" s="73" t="s">
        <v>254</v>
      </c>
      <c r="D2918" s="73" t="s">
        <v>255</v>
      </c>
      <c r="E2918" s="73" t="s">
        <v>267</v>
      </c>
      <c r="F2918" s="73" t="s">
        <v>241</v>
      </c>
      <c r="G2918" s="73" t="s">
        <v>35</v>
      </c>
      <c r="H2918" t="s">
        <v>37</v>
      </c>
      <c r="I2918">
        <v>988</v>
      </c>
      <c r="J2918" s="43">
        <v>3700</v>
      </c>
      <c r="K2918" s="16">
        <v>0</v>
      </c>
      <c r="L2918" s="16">
        <f t="shared" si="430"/>
        <v>36.742800397219462</v>
      </c>
      <c r="M2918" s="16">
        <f t="shared" si="431"/>
        <v>0.93333333333333335</v>
      </c>
      <c r="N2918" s="44">
        <f t="shared" si="432"/>
        <v>0</v>
      </c>
      <c r="O2918" s="44">
        <f t="shared" si="433"/>
        <v>3700</v>
      </c>
      <c r="P2918" s="45">
        <f t="shared" si="435"/>
        <v>36.742800397219462</v>
      </c>
      <c r="Q2918" s="45">
        <f t="shared" si="434"/>
        <v>0.93333333333333335</v>
      </c>
      <c r="S2918" s="51">
        <f t="shared" si="436"/>
        <v>2.7777777777777679</v>
      </c>
    </row>
    <row r="2919" spans="1:20" x14ac:dyDescent="0.25">
      <c r="A2919" s="72">
        <f t="shared" si="429"/>
        <v>42658</v>
      </c>
      <c r="B2919" s="73" t="s">
        <v>67</v>
      </c>
      <c r="C2919" s="73" t="s">
        <v>246</v>
      </c>
      <c r="D2919" s="73" t="s">
        <v>247</v>
      </c>
      <c r="E2919" s="73" t="s">
        <v>240</v>
      </c>
      <c r="F2919" s="73" t="s">
        <v>241</v>
      </c>
      <c r="G2919" s="73" t="s">
        <v>35</v>
      </c>
      <c r="H2919" t="s">
        <v>36</v>
      </c>
      <c r="I2919">
        <v>787</v>
      </c>
      <c r="J2919" s="43">
        <v>3895</v>
      </c>
      <c r="K2919" s="16">
        <v>0.06</v>
      </c>
      <c r="L2919" s="16">
        <f t="shared" si="430"/>
        <v>38.679245283018865</v>
      </c>
      <c r="M2919" s="16">
        <f t="shared" si="431"/>
        <v>0.98252252252252259</v>
      </c>
      <c r="N2919" s="44">
        <f t="shared" si="432"/>
        <v>47.22</v>
      </c>
      <c r="O2919" s="44">
        <f t="shared" si="433"/>
        <v>3942.22</v>
      </c>
      <c r="P2919" s="45">
        <f t="shared" si="435"/>
        <v>39.148162859980133</v>
      </c>
      <c r="Q2919" s="45">
        <f t="shared" si="434"/>
        <v>0.99443387387387383</v>
      </c>
      <c r="S2919" s="51">
        <f t="shared" si="436"/>
        <v>1.768851485659706</v>
      </c>
    </row>
    <row r="2920" spans="1:20" x14ac:dyDescent="0.25">
      <c r="A2920" s="72">
        <f t="shared" si="429"/>
        <v>42658</v>
      </c>
      <c r="B2920" s="73" t="s">
        <v>67</v>
      </c>
      <c r="C2920" s="73" t="s">
        <v>250</v>
      </c>
      <c r="D2920" s="73" t="s">
        <v>251</v>
      </c>
      <c r="E2920" s="73" t="s">
        <v>283</v>
      </c>
      <c r="F2920" s="73" t="s">
        <v>284</v>
      </c>
      <c r="G2920" s="73" t="s">
        <v>35</v>
      </c>
      <c r="H2920" t="s">
        <v>37</v>
      </c>
      <c r="I2920">
        <v>1836</v>
      </c>
      <c r="J2920" s="43">
        <v>5000</v>
      </c>
      <c r="K2920" s="16">
        <v>0</v>
      </c>
      <c r="L2920" s="16">
        <f t="shared" ref="L2920:L2957" si="437">J2920/100.7</f>
        <v>49.652432969215489</v>
      </c>
      <c r="M2920" s="16">
        <f t="shared" ref="M2920:M2957" si="438">IF(B2920="corn",J2920/(111*2000/56),J2920/(111*2000/60))</f>
        <v>1.2612612612612613</v>
      </c>
      <c r="N2920" s="44">
        <f t="shared" ref="N2920:N2957" si="439">I2920*K2920</f>
        <v>0</v>
      </c>
      <c r="O2920" s="44">
        <f t="shared" ref="O2920:O2957" si="440">J2920+N2920</f>
        <v>5000</v>
      </c>
      <c r="P2920" s="45">
        <f t="shared" si="435"/>
        <v>49.652432969215489</v>
      </c>
      <c r="Q2920" s="45">
        <f t="shared" ref="Q2920:Q2957" si="441">IF(B2920="corn",O2920/(111*2000/56),O2920/(111*2000/60))</f>
        <v>1.2612612612612613</v>
      </c>
      <c r="S2920" s="51">
        <f t="shared" si="436"/>
        <v>0</v>
      </c>
    </row>
    <row r="2921" spans="1:20" x14ac:dyDescent="0.25">
      <c r="A2921" s="72">
        <f t="shared" ref="A2921:A2965" si="442">IF(B2921&lt;&gt;"", DATE(2010, ROUNDUP((ROW(A2921)-1)*(1/38), 0)+5, 15), "")</f>
        <v>42658</v>
      </c>
      <c r="B2921" s="73" t="s">
        <v>67</v>
      </c>
      <c r="C2921" s="73" t="s">
        <v>256</v>
      </c>
      <c r="D2921" s="73" t="s">
        <v>247</v>
      </c>
      <c r="E2921" s="73" t="s">
        <v>285</v>
      </c>
      <c r="F2921" s="73" t="s">
        <v>264</v>
      </c>
      <c r="G2921" s="73" t="s">
        <v>35</v>
      </c>
      <c r="H2921" t="s">
        <v>37</v>
      </c>
      <c r="I2921">
        <v>1899</v>
      </c>
      <c r="J2921" s="43">
        <v>4740</v>
      </c>
      <c r="K2921" s="16">
        <v>0</v>
      </c>
      <c r="L2921" s="16">
        <f t="shared" si="437"/>
        <v>47.070506454816282</v>
      </c>
      <c r="M2921" s="16">
        <f t="shared" si="438"/>
        <v>1.1956756756756757</v>
      </c>
      <c r="N2921" s="44">
        <f t="shared" si="439"/>
        <v>0</v>
      </c>
      <c r="O2921" s="44">
        <f t="shared" si="440"/>
        <v>4740</v>
      </c>
      <c r="P2921" s="45">
        <f t="shared" si="435"/>
        <v>47.070506454816282</v>
      </c>
      <c r="Q2921" s="45">
        <f t="shared" si="441"/>
        <v>1.1956756756756757</v>
      </c>
      <c r="S2921" s="51">
        <f t="shared" si="436"/>
        <v>2.155172413793105</v>
      </c>
    </row>
    <row r="2922" spans="1:20" x14ac:dyDescent="0.25">
      <c r="A2922" s="72">
        <f t="shared" si="442"/>
        <v>42658</v>
      </c>
      <c r="B2922" s="73" t="s">
        <v>18</v>
      </c>
      <c r="C2922" s="73" t="s">
        <v>238</v>
      </c>
      <c r="D2922" s="73" t="s">
        <v>239</v>
      </c>
      <c r="E2922" s="73" t="s">
        <v>283</v>
      </c>
      <c r="F2922" s="73" t="s">
        <v>284</v>
      </c>
      <c r="G2922" s="73" t="s">
        <v>35</v>
      </c>
      <c r="H2922" t="s">
        <v>37</v>
      </c>
      <c r="I2922">
        <v>1695</v>
      </c>
      <c r="J2922" s="43">
        <v>5600</v>
      </c>
      <c r="K2922" s="16">
        <v>0</v>
      </c>
      <c r="L2922" s="16">
        <f t="shared" si="437"/>
        <v>55.610724925521346</v>
      </c>
      <c r="M2922" s="16">
        <f t="shared" si="438"/>
        <v>1.5135135135135136</v>
      </c>
      <c r="N2922" s="44">
        <f t="shared" si="439"/>
        <v>0</v>
      </c>
      <c r="O2922" s="44">
        <f t="shared" si="440"/>
        <v>5600</v>
      </c>
      <c r="P2922" s="45">
        <f t="shared" si="435"/>
        <v>55.610724925521346</v>
      </c>
      <c r="Q2922" s="45">
        <f t="shared" si="441"/>
        <v>1.5135135135135136</v>
      </c>
      <c r="S2922" s="51">
        <f t="shared" si="436"/>
        <v>2.0036429872495543</v>
      </c>
    </row>
    <row r="2923" spans="1:20" x14ac:dyDescent="0.25">
      <c r="A2923" s="72">
        <f t="shared" si="442"/>
        <v>42658</v>
      </c>
      <c r="B2923" s="73" t="s">
        <v>18</v>
      </c>
      <c r="C2923" s="73" t="s">
        <v>250</v>
      </c>
      <c r="D2923" s="73" t="s">
        <v>251</v>
      </c>
      <c r="E2923" s="73" t="s">
        <v>279</v>
      </c>
      <c r="F2923" s="73" t="s">
        <v>280</v>
      </c>
      <c r="G2923" s="73" t="s">
        <v>35</v>
      </c>
      <c r="H2923" t="s">
        <v>37</v>
      </c>
      <c r="I2923">
        <v>1851</v>
      </c>
      <c r="J2923" s="43">
        <v>5650</v>
      </c>
      <c r="K2923" s="16">
        <v>0</v>
      </c>
      <c r="L2923" s="16">
        <f t="shared" si="437"/>
        <v>56.107249255213503</v>
      </c>
      <c r="M2923" s="16">
        <f t="shared" si="438"/>
        <v>1.527027027027027</v>
      </c>
      <c r="N2923" s="44">
        <f t="shared" si="439"/>
        <v>0</v>
      </c>
      <c r="O2923" s="44">
        <f t="shared" si="440"/>
        <v>5650</v>
      </c>
      <c r="P2923" s="45">
        <f t="shared" si="435"/>
        <v>56.107249255213503</v>
      </c>
      <c r="Q2923" s="45">
        <f t="shared" si="441"/>
        <v>1.527027027027027</v>
      </c>
      <c r="S2923" s="51">
        <f t="shared" si="436"/>
        <v>2.5408348457350183</v>
      </c>
    </row>
    <row r="2924" spans="1:20" x14ac:dyDescent="0.25">
      <c r="A2924" s="72">
        <f t="shared" si="442"/>
        <v>42658</v>
      </c>
      <c r="B2924" s="73" t="s">
        <v>18</v>
      </c>
      <c r="C2924" s="73" t="s">
        <v>257</v>
      </c>
      <c r="D2924" s="73" t="s">
        <v>237</v>
      </c>
      <c r="E2924" s="73" t="s">
        <v>283</v>
      </c>
      <c r="F2924" s="73" t="s">
        <v>284</v>
      </c>
      <c r="G2924" s="73" t="s">
        <v>35</v>
      </c>
      <c r="H2924" t="s">
        <v>37</v>
      </c>
      <c r="I2924">
        <v>1507</v>
      </c>
      <c r="J2924" s="43">
        <v>5500</v>
      </c>
      <c r="K2924" s="16">
        <v>0</v>
      </c>
      <c r="L2924" s="16">
        <f t="shared" si="437"/>
        <v>54.617676266137039</v>
      </c>
      <c r="M2924" s="16">
        <f t="shared" si="438"/>
        <v>1.4864864864864864</v>
      </c>
      <c r="N2924" s="44">
        <f t="shared" si="439"/>
        <v>0</v>
      </c>
      <c r="O2924" s="44">
        <f t="shared" si="440"/>
        <v>5500</v>
      </c>
      <c r="P2924" s="45">
        <f t="shared" si="435"/>
        <v>54.617676266137039</v>
      </c>
      <c r="Q2924" s="45">
        <f t="shared" si="441"/>
        <v>1.4864864864864864</v>
      </c>
      <c r="S2924" s="51">
        <f t="shared" si="436"/>
        <v>2.2304832713754719</v>
      </c>
    </row>
    <row r="2925" spans="1:20" x14ac:dyDescent="0.25">
      <c r="A2925" s="72">
        <f t="shared" si="442"/>
        <v>42658</v>
      </c>
      <c r="B2925" s="73" t="s">
        <v>18</v>
      </c>
      <c r="C2925" s="73" t="s">
        <v>256</v>
      </c>
      <c r="D2925" s="73" t="s">
        <v>247</v>
      </c>
      <c r="E2925" s="73" t="s">
        <v>265</v>
      </c>
      <c r="F2925" s="73" t="s">
        <v>266</v>
      </c>
      <c r="G2925" s="73" t="s">
        <v>35</v>
      </c>
      <c r="H2925" t="s">
        <v>36</v>
      </c>
      <c r="I2925">
        <v>1160</v>
      </c>
      <c r="J2925" s="43">
        <v>4525</v>
      </c>
      <c r="K2925" s="16">
        <v>0.06</v>
      </c>
      <c r="L2925" s="16">
        <f t="shared" si="437"/>
        <v>44.935451837140022</v>
      </c>
      <c r="M2925" s="16">
        <f t="shared" si="438"/>
        <v>1.222972972972973</v>
      </c>
      <c r="N2925" s="44">
        <f t="shared" si="439"/>
        <v>69.599999999999994</v>
      </c>
      <c r="O2925" s="44">
        <f t="shared" si="440"/>
        <v>4594.6000000000004</v>
      </c>
      <c r="P2925" s="45">
        <f t="shared" si="435"/>
        <v>45.626613704071502</v>
      </c>
      <c r="Q2925" s="45">
        <f t="shared" si="441"/>
        <v>1.241783783783784</v>
      </c>
      <c r="S2925" s="51">
        <f t="shared" si="436"/>
        <v>1.1803567496146306</v>
      </c>
    </row>
    <row r="2926" spans="1:20" x14ac:dyDescent="0.25">
      <c r="A2926" s="72">
        <f t="shared" si="442"/>
        <v>42658</v>
      </c>
      <c r="B2926" s="73" t="s">
        <v>18</v>
      </c>
      <c r="C2926" s="73" t="s">
        <v>244</v>
      </c>
      <c r="D2926" s="73" t="s">
        <v>245</v>
      </c>
      <c r="E2926" s="73" t="s">
        <v>277</v>
      </c>
      <c r="F2926" s="73" t="s">
        <v>278</v>
      </c>
      <c r="G2926" s="73" t="s">
        <v>35</v>
      </c>
      <c r="H2926" t="s">
        <v>38</v>
      </c>
      <c r="I2926">
        <v>613</v>
      </c>
      <c r="J2926" s="43">
        <v>4226</v>
      </c>
      <c r="K2926" s="16">
        <v>0</v>
      </c>
      <c r="L2926" s="16">
        <f t="shared" si="437"/>
        <v>41.966236345580931</v>
      </c>
      <c r="M2926" s="16">
        <f t="shared" si="438"/>
        <v>1.1421621621621623</v>
      </c>
      <c r="N2926" s="44">
        <f t="shared" si="439"/>
        <v>0</v>
      </c>
      <c r="O2926" s="44">
        <f t="shared" si="440"/>
        <v>4226</v>
      </c>
      <c r="P2926" s="45">
        <f t="shared" si="435"/>
        <v>41.966236345580931</v>
      </c>
      <c r="Q2926" s="45">
        <f t="shared" si="441"/>
        <v>1.1421621621621623</v>
      </c>
      <c r="S2926" s="51">
        <f t="shared" si="436"/>
        <v>0</v>
      </c>
    </row>
    <row r="2927" spans="1:20" x14ac:dyDescent="0.25">
      <c r="A2927" s="74">
        <f t="shared" si="442"/>
        <v>42658</v>
      </c>
      <c r="B2927" s="75" t="s">
        <v>18</v>
      </c>
      <c r="C2927" s="75" t="s">
        <v>258</v>
      </c>
      <c r="D2927" s="75" t="s">
        <v>255</v>
      </c>
      <c r="E2927" s="75" t="s">
        <v>279</v>
      </c>
      <c r="F2927" s="75" t="s">
        <v>280</v>
      </c>
      <c r="G2927" s="75" t="s">
        <v>35</v>
      </c>
      <c r="H2927" s="76" t="s">
        <v>36</v>
      </c>
      <c r="I2927" s="76">
        <v>1637</v>
      </c>
      <c r="J2927" s="46">
        <v>5460</v>
      </c>
      <c r="K2927" s="78">
        <v>0.06</v>
      </c>
      <c r="L2927" s="78">
        <f t="shared" si="437"/>
        <v>54.220456802383318</v>
      </c>
      <c r="M2927" s="78">
        <f t="shared" si="438"/>
        <v>1.4756756756756757</v>
      </c>
      <c r="N2927" s="47">
        <f t="shared" si="439"/>
        <v>98.22</v>
      </c>
      <c r="O2927" s="47">
        <f t="shared" si="440"/>
        <v>5558.22</v>
      </c>
      <c r="P2927" s="48">
        <f t="shared" si="435"/>
        <v>55.195829195630587</v>
      </c>
      <c r="Q2927" s="48">
        <f t="shared" si="441"/>
        <v>1.5022216216216218</v>
      </c>
      <c r="R2927" s="76"/>
      <c r="S2927" s="53">
        <f t="shared" si="436"/>
        <v>0.62494342560242</v>
      </c>
      <c r="T2927" s="76"/>
    </row>
    <row r="2928" spans="1:20" x14ac:dyDescent="0.25">
      <c r="A2928" s="72">
        <f t="shared" si="442"/>
        <v>42689</v>
      </c>
      <c r="B2928" s="73" t="s">
        <v>0</v>
      </c>
      <c r="C2928" s="73" t="s">
        <v>359</v>
      </c>
      <c r="D2928" s="73" t="s">
        <v>235</v>
      </c>
      <c r="E2928" s="73" t="s">
        <v>260</v>
      </c>
      <c r="F2928" s="73" t="s">
        <v>261</v>
      </c>
      <c r="G2928" s="73" t="s">
        <v>34</v>
      </c>
      <c r="H2928" t="s">
        <v>36</v>
      </c>
      <c r="I2928">
        <v>506</v>
      </c>
      <c r="J2928" s="43">
        <v>3770</v>
      </c>
      <c r="K2928" s="16">
        <v>0.06</v>
      </c>
      <c r="L2928" s="16">
        <f t="shared" si="437"/>
        <v>37.437934458788483</v>
      </c>
      <c r="M2928" s="16">
        <f t="shared" si="438"/>
        <v>1.0189189189189189</v>
      </c>
      <c r="N2928" s="44">
        <f t="shared" si="439"/>
        <v>30.36</v>
      </c>
      <c r="O2928" s="44">
        <f t="shared" si="440"/>
        <v>3800.36</v>
      </c>
      <c r="P2928" s="45">
        <f t="shared" ref="P2928:P2965" si="443">O2928/100.7</f>
        <v>37.73942403177756</v>
      </c>
      <c r="Q2928" s="45">
        <f t="shared" si="441"/>
        <v>1.0271243243243244</v>
      </c>
      <c r="R2928" s="17"/>
      <c r="S2928" s="51">
        <f t="shared" ref="S2928:S2965" si="444">((O2928/O2472)-1)*100</f>
        <v>4.1040503596728284</v>
      </c>
    </row>
    <row r="2929" spans="1:19" x14ac:dyDescent="0.25">
      <c r="A2929" s="72">
        <f t="shared" si="442"/>
        <v>42689</v>
      </c>
      <c r="B2929" s="73" t="s">
        <v>0</v>
      </c>
      <c r="C2929" s="73" t="s">
        <v>236</v>
      </c>
      <c r="D2929" s="73" t="s">
        <v>237</v>
      </c>
      <c r="E2929" s="73" t="s">
        <v>262</v>
      </c>
      <c r="F2929" s="73" t="s">
        <v>251</v>
      </c>
      <c r="G2929" s="73" t="s">
        <v>34</v>
      </c>
      <c r="H2929" t="s">
        <v>37</v>
      </c>
      <c r="I2929">
        <v>298</v>
      </c>
      <c r="J2929" s="43">
        <v>4143</v>
      </c>
      <c r="K2929" s="16">
        <v>0</v>
      </c>
      <c r="L2929" s="16">
        <f t="shared" si="437"/>
        <v>41.142005958291954</v>
      </c>
      <c r="M2929" s="16">
        <f t="shared" si="438"/>
        <v>1.1197297297297297</v>
      </c>
      <c r="N2929" s="44">
        <f t="shared" si="439"/>
        <v>0</v>
      </c>
      <c r="O2929" s="44">
        <f t="shared" si="440"/>
        <v>4143</v>
      </c>
      <c r="P2929" s="45">
        <f t="shared" si="443"/>
        <v>41.142005958291954</v>
      </c>
      <c r="Q2929" s="45">
        <f t="shared" si="441"/>
        <v>1.1197297297297297</v>
      </c>
      <c r="R2929" s="17"/>
      <c r="S2929" s="51">
        <f t="shared" si="444"/>
        <v>16.278417064271689</v>
      </c>
    </row>
    <row r="2930" spans="1:19" x14ac:dyDescent="0.25">
      <c r="A2930" s="72">
        <f t="shared" si="442"/>
        <v>42689</v>
      </c>
      <c r="B2930" s="73" t="s">
        <v>0</v>
      </c>
      <c r="C2930" s="73" t="s">
        <v>359</v>
      </c>
      <c r="D2930" s="73" t="s">
        <v>235</v>
      </c>
      <c r="E2930" s="73" t="s">
        <v>263</v>
      </c>
      <c r="F2930" s="73" t="s">
        <v>264</v>
      </c>
      <c r="G2930" s="73" t="s">
        <v>34</v>
      </c>
      <c r="H2930" t="s">
        <v>37</v>
      </c>
      <c r="I2930">
        <v>1530</v>
      </c>
      <c r="J2930" s="43">
        <v>6950</v>
      </c>
      <c r="K2930" s="16">
        <v>0</v>
      </c>
      <c r="L2930" s="16">
        <f t="shared" si="437"/>
        <v>69.016881827209531</v>
      </c>
      <c r="M2930" s="16">
        <f t="shared" si="438"/>
        <v>1.8783783783783783</v>
      </c>
      <c r="N2930" s="44">
        <f t="shared" si="439"/>
        <v>0</v>
      </c>
      <c r="O2930" s="44">
        <f t="shared" si="440"/>
        <v>6950</v>
      </c>
      <c r="P2930" s="45">
        <f t="shared" si="443"/>
        <v>69.016881827209531</v>
      </c>
      <c r="Q2930" s="45">
        <f t="shared" si="441"/>
        <v>1.8783783783783783</v>
      </c>
      <c r="S2930" s="51">
        <f t="shared" si="444"/>
        <v>0</v>
      </c>
    </row>
    <row r="2931" spans="1:19" x14ac:dyDescent="0.25">
      <c r="A2931" s="72">
        <f t="shared" si="442"/>
        <v>42689</v>
      </c>
      <c r="B2931" s="73" t="s">
        <v>0</v>
      </c>
      <c r="C2931" s="73" t="s">
        <v>359</v>
      </c>
      <c r="D2931" s="73" t="s">
        <v>235</v>
      </c>
      <c r="E2931" s="73" t="s">
        <v>265</v>
      </c>
      <c r="F2931" s="73" t="s">
        <v>266</v>
      </c>
      <c r="G2931" s="73" t="s">
        <v>34</v>
      </c>
      <c r="H2931" t="s">
        <v>36</v>
      </c>
      <c r="I2931">
        <v>890</v>
      </c>
      <c r="J2931" s="43">
        <v>4408</v>
      </c>
      <c r="K2931" s="16">
        <v>0.06</v>
      </c>
      <c r="L2931" s="16">
        <f t="shared" si="437"/>
        <v>43.773584905660378</v>
      </c>
      <c r="M2931" s="16">
        <f t="shared" si="438"/>
        <v>1.1913513513513514</v>
      </c>
      <c r="N2931" s="44">
        <f t="shared" si="439"/>
        <v>53.4</v>
      </c>
      <c r="O2931" s="44">
        <f t="shared" si="440"/>
        <v>4461.3999999999996</v>
      </c>
      <c r="P2931" s="45">
        <f t="shared" si="443"/>
        <v>44.303872889771597</v>
      </c>
      <c r="Q2931" s="45">
        <f t="shared" si="441"/>
        <v>1.2057837837837837</v>
      </c>
      <c r="S2931" s="51">
        <f t="shared" si="444"/>
        <v>3.1990932432744756</v>
      </c>
    </row>
    <row r="2932" spans="1:19" x14ac:dyDescent="0.25">
      <c r="A2932" s="72">
        <f t="shared" si="442"/>
        <v>42689</v>
      </c>
      <c r="B2932" s="73" t="s">
        <v>0</v>
      </c>
      <c r="C2932" s="73" t="s">
        <v>238</v>
      </c>
      <c r="D2932" s="73" t="s">
        <v>239</v>
      </c>
      <c r="E2932" s="73" t="s">
        <v>267</v>
      </c>
      <c r="F2932" s="73" t="s">
        <v>241</v>
      </c>
      <c r="G2932" s="73" t="s">
        <v>34</v>
      </c>
      <c r="H2932" t="s">
        <v>37</v>
      </c>
      <c r="I2932">
        <v>1256</v>
      </c>
      <c r="J2932" s="43">
        <v>6486</v>
      </c>
      <c r="K2932" s="16">
        <v>0</v>
      </c>
      <c r="L2932" s="16">
        <f t="shared" si="437"/>
        <v>64.409136047666337</v>
      </c>
      <c r="M2932" s="16">
        <f t="shared" si="438"/>
        <v>1.7529729729729731</v>
      </c>
      <c r="N2932" s="44">
        <f t="shared" si="439"/>
        <v>0</v>
      </c>
      <c r="O2932" s="44">
        <f t="shared" si="440"/>
        <v>6486</v>
      </c>
      <c r="P2932" s="45">
        <f t="shared" si="443"/>
        <v>64.409136047666337</v>
      </c>
      <c r="Q2932" s="45">
        <f t="shared" si="441"/>
        <v>1.7529729729729731</v>
      </c>
      <c r="S2932" s="51">
        <f t="shared" si="444"/>
        <v>0</v>
      </c>
    </row>
    <row r="2933" spans="1:19" x14ac:dyDescent="0.25">
      <c r="A2933" s="72">
        <f t="shared" si="442"/>
        <v>42689</v>
      </c>
      <c r="B2933" s="73" t="s">
        <v>0</v>
      </c>
      <c r="C2933" s="73" t="s">
        <v>358</v>
      </c>
      <c r="D2933" s="73" t="s">
        <v>235</v>
      </c>
      <c r="E2933" s="73" t="s">
        <v>267</v>
      </c>
      <c r="F2933" s="73" t="s">
        <v>241</v>
      </c>
      <c r="G2933" s="73" t="s">
        <v>34</v>
      </c>
      <c r="H2933" t="s">
        <v>36</v>
      </c>
      <c r="I2933">
        <v>975</v>
      </c>
      <c r="J2933" s="43">
        <v>4676</v>
      </c>
      <c r="K2933" s="16">
        <v>0.06</v>
      </c>
      <c r="L2933" s="16">
        <f t="shared" si="437"/>
        <v>46.434955312810324</v>
      </c>
      <c r="M2933" s="16">
        <f t="shared" si="438"/>
        <v>1.2637837837837838</v>
      </c>
      <c r="N2933" s="44">
        <f t="shared" si="439"/>
        <v>58.5</v>
      </c>
      <c r="O2933" s="44">
        <f t="shared" si="440"/>
        <v>4734.5</v>
      </c>
      <c r="P2933" s="45">
        <f t="shared" si="443"/>
        <v>47.015888778550149</v>
      </c>
      <c r="Q2933" s="45">
        <f t="shared" si="441"/>
        <v>1.2795945945945946</v>
      </c>
      <c r="S2933" s="51">
        <f t="shared" si="444"/>
        <v>2.9518891002989989</v>
      </c>
    </row>
    <row r="2934" spans="1:19" x14ac:dyDescent="0.25">
      <c r="A2934" s="72">
        <f t="shared" si="442"/>
        <v>42689</v>
      </c>
      <c r="B2934" s="73" t="s">
        <v>0</v>
      </c>
      <c r="C2934" s="73" t="s">
        <v>240</v>
      </c>
      <c r="D2934" s="73" t="s">
        <v>241</v>
      </c>
      <c r="E2934" s="73" t="s">
        <v>263</v>
      </c>
      <c r="F2934" s="73" t="s">
        <v>264</v>
      </c>
      <c r="G2934" s="73" t="s">
        <v>34</v>
      </c>
      <c r="H2934" t="s">
        <v>36</v>
      </c>
      <c r="I2934">
        <v>1357</v>
      </c>
      <c r="J2934" s="43">
        <v>4875</v>
      </c>
      <c r="K2934" s="16">
        <v>0.06</v>
      </c>
      <c r="L2934" s="16">
        <f t="shared" si="437"/>
        <v>48.4111221449851</v>
      </c>
      <c r="M2934" s="16">
        <f t="shared" si="438"/>
        <v>1.3175675675675675</v>
      </c>
      <c r="N2934" s="44">
        <f t="shared" si="439"/>
        <v>81.42</v>
      </c>
      <c r="O2934" s="44">
        <f t="shared" si="440"/>
        <v>4956.42</v>
      </c>
      <c r="P2934" s="45">
        <f t="shared" si="443"/>
        <v>49.219662363455811</v>
      </c>
      <c r="Q2934" s="45">
        <f t="shared" si="441"/>
        <v>1.3395729729729731</v>
      </c>
      <c r="S2934" s="51">
        <f t="shared" si="444"/>
        <v>2.5721576199315921</v>
      </c>
    </row>
    <row r="2935" spans="1:19" x14ac:dyDescent="0.25">
      <c r="A2935" s="72">
        <f t="shared" si="442"/>
        <v>42689</v>
      </c>
      <c r="B2935" s="73" t="s">
        <v>67</v>
      </c>
      <c r="C2935" s="73" t="s">
        <v>242</v>
      </c>
      <c r="D2935" s="73" t="s">
        <v>243</v>
      </c>
      <c r="E2935" s="73" t="s">
        <v>265</v>
      </c>
      <c r="F2935" s="73" t="s">
        <v>266</v>
      </c>
      <c r="G2935" s="73" t="s">
        <v>34</v>
      </c>
      <c r="H2935" t="s">
        <v>36</v>
      </c>
      <c r="I2935">
        <v>1006</v>
      </c>
      <c r="J2935" s="43">
        <v>3681</v>
      </c>
      <c r="K2935" s="16">
        <v>0.06</v>
      </c>
      <c r="L2935" s="16">
        <f t="shared" si="437"/>
        <v>36.554121151936442</v>
      </c>
      <c r="M2935" s="16">
        <f t="shared" si="438"/>
        <v>0.92854054054054058</v>
      </c>
      <c r="N2935" s="44">
        <f t="shared" si="439"/>
        <v>60.36</v>
      </c>
      <c r="O2935" s="44">
        <f t="shared" si="440"/>
        <v>3741.36</v>
      </c>
      <c r="P2935" s="45">
        <f t="shared" si="443"/>
        <v>37.153525322740812</v>
      </c>
      <c r="Q2935" s="45">
        <f t="shared" si="441"/>
        <v>0.94376648648648653</v>
      </c>
      <c r="S2935" s="51">
        <f t="shared" si="444"/>
        <v>9.4432125995308027</v>
      </c>
    </row>
    <row r="2936" spans="1:19" x14ac:dyDescent="0.25">
      <c r="A2936" s="72">
        <f t="shared" si="442"/>
        <v>42689</v>
      </c>
      <c r="B2936" s="73" t="s">
        <v>67</v>
      </c>
      <c r="C2936" s="73" t="s">
        <v>244</v>
      </c>
      <c r="D2936" s="73" t="s">
        <v>245</v>
      </c>
      <c r="E2936" s="73" t="s">
        <v>268</v>
      </c>
      <c r="F2936" s="73" t="s">
        <v>269</v>
      </c>
      <c r="G2936" s="73" t="s">
        <v>34</v>
      </c>
      <c r="H2936" t="s">
        <v>38</v>
      </c>
      <c r="I2936">
        <v>860</v>
      </c>
      <c r="J2936" s="43">
        <v>6061</v>
      </c>
      <c r="K2936" s="16">
        <v>0</v>
      </c>
      <c r="L2936" s="16">
        <f t="shared" si="437"/>
        <v>60.188679245283019</v>
      </c>
      <c r="M2936" s="16">
        <f t="shared" si="438"/>
        <v>1.5289009009009009</v>
      </c>
      <c r="N2936" s="44">
        <f t="shared" si="439"/>
        <v>0</v>
      </c>
      <c r="O2936" s="44">
        <f t="shared" si="440"/>
        <v>6061</v>
      </c>
      <c r="P2936" s="45">
        <f t="shared" si="443"/>
        <v>60.188679245283019</v>
      </c>
      <c r="Q2936" s="45">
        <f t="shared" si="441"/>
        <v>1.5289009009009009</v>
      </c>
      <c r="S2936" s="51">
        <f t="shared" si="444"/>
        <v>0</v>
      </c>
    </row>
    <row r="2937" spans="1:19" x14ac:dyDescent="0.25">
      <c r="A2937" s="72">
        <f t="shared" si="442"/>
        <v>42689</v>
      </c>
      <c r="B2937" s="73" t="s">
        <v>67</v>
      </c>
      <c r="C2937" s="73" t="s">
        <v>246</v>
      </c>
      <c r="D2937" s="73" t="s">
        <v>247</v>
      </c>
      <c r="E2937" s="73" t="s">
        <v>270</v>
      </c>
      <c r="F2937" s="73" t="s">
        <v>247</v>
      </c>
      <c r="G2937" s="73" t="s">
        <v>34</v>
      </c>
      <c r="H2937" t="s">
        <v>36</v>
      </c>
      <c r="I2937">
        <v>213</v>
      </c>
      <c r="J2937" s="43">
        <v>2258</v>
      </c>
      <c r="K2937" s="16">
        <v>0.06</v>
      </c>
      <c r="L2937" s="16">
        <f t="shared" si="437"/>
        <v>22.423038728897716</v>
      </c>
      <c r="M2937" s="16">
        <f t="shared" si="438"/>
        <v>0.56958558558558559</v>
      </c>
      <c r="N2937" s="44">
        <f t="shared" si="439"/>
        <v>12.78</v>
      </c>
      <c r="O2937" s="44">
        <f t="shared" si="440"/>
        <v>2270.7800000000002</v>
      </c>
      <c r="P2937" s="45">
        <f t="shared" si="443"/>
        <v>22.549950347567034</v>
      </c>
      <c r="Q2937" s="45">
        <f t="shared" si="441"/>
        <v>0.57280936936936944</v>
      </c>
      <c r="S2937" s="51">
        <f t="shared" si="444"/>
        <v>3.8227481174302858</v>
      </c>
    </row>
    <row r="2938" spans="1:19" x14ac:dyDescent="0.25">
      <c r="A2938" s="72">
        <f t="shared" si="442"/>
        <v>42689</v>
      </c>
      <c r="B2938" s="73" t="s">
        <v>67</v>
      </c>
      <c r="C2938" s="73" t="s">
        <v>248</v>
      </c>
      <c r="D2938" s="73" t="s">
        <v>249</v>
      </c>
      <c r="E2938" s="73" t="s">
        <v>271</v>
      </c>
      <c r="F2938" s="73" t="s">
        <v>272</v>
      </c>
      <c r="G2938" s="73" t="s">
        <v>34</v>
      </c>
      <c r="H2938" t="s">
        <v>38</v>
      </c>
      <c r="I2938">
        <v>646</v>
      </c>
      <c r="J2938" s="43">
        <v>5191</v>
      </c>
      <c r="K2938" s="16">
        <v>0</v>
      </c>
      <c r="L2938" s="16">
        <f t="shared" si="437"/>
        <v>51.54915590863952</v>
      </c>
      <c r="M2938" s="16">
        <f t="shared" si="438"/>
        <v>1.3094414414414415</v>
      </c>
      <c r="N2938" s="44">
        <f t="shared" si="439"/>
        <v>0</v>
      </c>
      <c r="O2938" s="44">
        <f t="shared" si="440"/>
        <v>5191</v>
      </c>
      <c r="P2938" s="45">
        <f t="shared" si="443"/>
        <v>51.54915590863952</v>
      </c>
      <c r="Q2938" s="45">
        <f t="shared" si="441"/>
        <v>1.3094414414414415</v>
      </c>
      <c r="S2938" s="51">
        <f t="shared" si="444"/>
        <v>3.7370103916866571</v>
      </c>
    </row>
    <row r="2939" spans="1:19" x14ac:dyDescent="0.25">
      <c r="A2939" s="72">
        <f t="shared" si="442"/>
        <v>42689</v>
      </c>
      <c r="B2939" s="73" t="s">
        <v>67</v>
      </c>
      <c r="C2939" s="73" t="s">
        <v>248</v>
      </c>
      <c r="D2939" s="73" t="s">
        <v>249</v>
      </c>
      <c r="E2939" s="73" t="s">
        <v>273</v>
      </c>
      <c r="F2939" s="73" t="s">
        <v>274</v>
      </c>
      <c r="G2939" s="73" t="s">
        <v>34</v>
      </c>
      <c r="H2939" t="s">
        <v>38</v>
      </c>
      <c r="I2939">
        <v>418</v>
      </c>
      <c r="J2939" s="43">
        <v>4311</v>
      </c>
      <c r="K2939" s="16">
        <v>0</v>
      </c>
      <c r="L2939" s="16">
        <f t="shared" si="437"/>
        <v>42.810327706057599</v>
      </c>
      <c r="M2939" s="16">
        <f t="shared" si="438"/>
        <v>1.0874594594594595</v>
      </c>
      <c r="N2939" s="44">
        <f t="shared" si="439"/>
        <v>0</v>
      </c>
      <c r="O2939" s="44">
        <f t="shared" si="440"/>
        <v>4311</v>
      </c>
      <c r="P2939" s="45">
        <f t="shared" si="443"/>
        <v>42.810327706057599</v>
      </c>
      <c r="Q2939" s="45">
        <f t="shared" si="441"/>
        <v>1.0874594594594595</v>
      </c>
      <c r="S2939" s="51">
        <f t="shared" si="444"/>
        <v>0</v>
      </c>
    </row>
    <row r="2940" spans="1:19" x14ac:dyDescent="0.25">
      <c r="A2940" s="72">
        <f t="shared" si="442"/>
        <v>42689</v>
      </c>
      <c r="B2940" s="73" t="s">
        <v>67</v>
      </c>
      <c r="C2940" s="73" t="s">
        <v>246</v>
      </c>
      <c r="D2940" s="73" t="s">
        <v>247</v>
      </c>
      <c r="E2940" s="73" t="s">
        <v>275</v>
      </c>
      <c r="F2940" s="73" t="s">
        <v>276</v>
      </c>
      <c r="G2940" s="73" t="s">
        <v>34</v>
      </c>
      <c r="H2940" t="s">
        <v>36</v>
      </c>
      <c r="I2940">
        <v>626</v>
      </c>
      <c r="J2940" s="43">
        <v>3534</v>
      </c>
      <c r="K2940" s="16">
        <v>0.06</v>
      </c>
      <c r="L2940" s="16">
        <f t="shared" si="437"/>
        <v>35.094339622641506</v>
      </c>
      <c r="M2940" s="16">
        <f t="shared" si="438"/>
        <v>0.89145945945945948</v>
      </c>
      <c r="N2940" s="44">
        <f t="shared" si="439"/>
        <v>37.559999999999995</v>
      </c>
      <c r="O2940" s="44">
        <f t="shared" si="440"/>
        <v>3571.56</v>
      </c>
      <c r="P2940" s="45">
        <f t="shared" si="443"/>
        <v>35.467328699106254</v>
      </c>
      <c r="Q2940" s="45">
        <f t="shared" si="441"/>
        <v>0.90093405405405402</v>
      </c>
      <c r="S2940" s="51">
        <f t="shared" si="444"/>
        <v>2.0346594902209469</v>
      </c>
    </row>
    <row r="2941" spans="1:19" x14ac:dyDescent="0.25">
      <c r="A2941" s="72">
        <f t="shared" si="442"/>
        <v>42689</v>
      </c>
      <c r="B2941" s="73" t="s">
        <v>67</v>
      </c>
      <c r="C2941" s="73" t="s">
        <v>246</v>
      </c>
      <c r="D2941" s="73" t="s">
        <v>247</v>
      </c>
      <c r="E2941" s="73" t="s">
        <v>263</v>
      </c>
      <c r="F2941" s="73" t="s">
        <v>264</v>
      </c>
      <c r="G2941" s="73" t="s">
        <v>34</v>
      </c>
      <c r="H2941" t="s">
        <v>36</v>
      </c>
      <c r="I2941">
        <v>1823</v>
      </c>
      <c r="J2941" s="43">
        <v>5202</v>
      </c>
      <c r="K2941" s="16">
        <v>0.06</v>
      </c>
      <c r="L2941" s="16">
        <f t="shared" si="437"/>
        <v>51.658391261171793</v>
      </c>
      <c r="M2941" s="16">
        <f t="shared" si="438"/>
        <v>1.3122162162162163</v>
      </c>
      <c r="N2941" s="44">
        <f t="shared" si="439"/>
        <v>109.38</v>
      </c>
      <c r="O2941" s="44">
        <f t="shared" si="440"/>
        <v>5311.38</v>
      </c>
      <c r="P2941" s="45">
        <f t="shared" si="443"/>
        <v>52.744587884806357</v>
      </c>
      <c r="Q2941" s="45">
        <f t="shared" si="441"/>
        <v>1.3398075675675676</v>
      </c>
      <c r="S2941" s="51">
        <f t="shared" si="444"/>
        <v>1.8272377479596758</v>
      </c>
    </row>
    <row r="2942" spans="1:19" x14ac:dyDescent="0.25">
      <c r="A2942" s="72">
        <f t="shared" si="442"/>
        <v>42689</v>
      </c>
      <c r="B2942" s="73" t="s">
        <v>18</v>
      </c>
      <c r="C2942" s="73" t="s">
        <v>250</v>
      </c>
      <c r="D2942" s="73" t="s">
        <v>251</v>
      </c>
      <c r="E2942" s="73" t="s">
        <v>265</v>
      </c>
      <c r="F2942" s="73" t="s">
        <v>266</v>
      </c>
      <c r="G2942" s="73" t="s">
        <v>34</v>
      </c>
      <c r="H2942" t="s">
        <v>39</v>
      </c>
      <c r="I2942">
        <v>1295</v>
      </c>
      <c r="J2942" s="43">
        <v>3639</v>
      </c>
      <c r="K2942" s="16">
        <v>2.3E-2</v>
      </c>
      <c r="L2942" s="16">
        <f t="shared" si="437"/>
        <v>36.137040714995031</v>
      </c>
      <c r="M2942" s="16">
        <f t="shared" si="438"/>
        <v>0.98351351351351346</v>
      </c>
      <c r="N2942" s="44">
        <f t="shared" si="439"/>
        <v>29.785</v>
      </c>
      <c r="O2942" s="44">
        <f t="shared" si="440"/>
        <v>3668.7849999999999</v>
      </c>
      <c r="P2942" s="45">
        <f t="shared" si="443"/>
        <v>36.432820258192649</v>
      </c>
      <c r="Q2942" s="45">
        <f t="shared" si="441"/>
        <v>0.99156351351351346</v>
      </c>
      <c r="S2942" s="51">
        <f t="shared" si="444"/>
        <v>1.5949458190842147</v>
      </c>
    </row>
    <row r="2943" spans="1:19" x14ac:dyDescent="0.25">
      <c r="A2943" s="72">
        <f t="shared" si="442"/>
        <v>42689</v>
      </c>
      <c r="B2943" s="73" t="s">
        <v>18</v>
      </c>
      <c r="C2943" s="73" t="s">
        <v>244</v>
      </c>
      <c r="D2943" s="73" t="s">
        <v>245</v>
      </c>
      <c r="E2943" s="73" t="s">
        <v>277</v>
      </c>
      <c r="F2943" s="73" t="s">
        <v>278</v>
      </c>
      <c r="G2943" s="73" t="s">
        <v>34</v>
      </c>
      <c r="H2943" t="s">
        <v>38</v>
      </c>
      <c r="I2943">
        <v>613</v>
      </c>
      <c r="J2943" s="43">
        <v>5051</v>
      </c>
      <c r="K2943" s="16">
        <v>0</v>
      </c>
      <c r="L2943" s="16">
        <f t="shared" si="437"/>
        <v>50.158887785501491</v>
      </c>
      <c r="M2943" s="16">
        <f t="shared" si="438"/>
        <v>1.3651351351351351</v>
      </c>
      <c r="N2943" s="44">
        <f t="shared" si="439"/>
        <v>0</v>
      </c>
      <c r="O2943" s="44">
        <f t="shared" si="440"/>
        <v>5051</v>
      </c>
      <c r="P2943" s="45">
        <f t="shared" si="443"/>
        <v>50.158887785501491</v>
      </c>
      <c r="Q2943" s="45">
        <f t="shared" si="441"/>
        <v>1.3651351351351351</v>
      </c>
      <c r="S2943" s="51">
        <f t="shared" si="444"/>
        <v>0</v>
      </c>
    </row>
    <row r="2944" spans="1:19" x14ac:dyDescent="0.25">
      <c r="A2944" s="72">
        <f t="shared" si="442"/>
        <v>42689</v>
      </c>
      <c r="B2944" s="73" t="s">
        <v>18</v>
      </c>
      <c r="C2944" s="73" t="s">
        <v>248</v>
      </c>
      <c r="D2944" s="73" t="s">
        <v>249</v>
      </c>
      <c r="E2944" s="73" t="s">
        <v>268</v>
      </c>
      <c r="F2944" s="73" t="s">
        <v>269</v>
      </c>
      <c r="G2944" s="73" t="s">
        <v>34</v>
      </c>
      <c r="H2944" t="s">
        <v>38</v>
      </c>
      <c r="I2944">
        <v>872</v>
      </c>
      <c r="J2944" s="43">
        <v>6178</v>
      </c>
      <c r="K2944" s="16">
        <v>0</v>
      </c>
      <c r="L2944" s="16">
        <f t="shared" si="437"/>
        <v>61.350546176762663</v>
      </c>
      <c r="M2944" s="16">
        <f t="shared" si="438"/>
        <v>1.6697297297297298</v>
      </c>
      <c r="N2944" s="44">
        <f t="shared" si="439"/>
        <v>0</v>
      </c>
      <c r="O2944" s="44">
        <f t="shared" si="440"/>
        <v>6178</v>
      </c>
      <c r="P2944" s="45">
        <f t="shared" si="443"/>
        <v>61.350546176762663</v>
      </c>
      <c r="Q2944" s="45">
        <f t="shared" si="441"/>
        <v>1.6697297297297298</v>
      </c>
      <c r="S2944" s="51">
        <f t="shared" si="444"/>
        <v>0</v>
      </c>
    </row>
    <row r="2945" spans="1:19" x14ac:dyDescent="0.25">
      <c r="A2945" s="72">
        <f t="shared" si="442"/>
        <v>42689</v>
      </c>
      <c r="B2945" s="73" t="s">
        <v>18</v>
      </c>
      <c r="C2945" s="73" t="s">
        <v>248</v>
      </c>
      <c r="D2945" s="73" t="s">
        <v>249</v>
      </c>
      <c r="E2945" s="73" t="s">
        <v>277</v>
      </c>
      <c r="F2945" s="73" t="s">
        <v>278</v>
      </c>
      <c r="G2945" s="73" t="s">
        <v>34</v>
      </c>
      <c r="H2945" t="s">
        <v>38</v>
      </c>
      <c r="I2945">
        <v>414</v>
      </c>
      <c r="J2945" s="43">
        <v>4529</v>
      </c>
      <c r="K2945" s="16">
        <v>0</v>
      </c>
      <c r="L2945" s="16">
        <f t="shared" si="437"/>
        <v>44.975173783515388</v>
      </c>
      <c r="M2945" s="16">
        <f t="shared" si="438"/>
        <v>1.2240540540540541</v>
      </c>
      <c r="N2945" s="44">
        <f t="shared" si="439"/>
        <v>0</v>
      </c>
      <c r="O2945" s="44">
        <f t="shared" si="440"/>
        <v>4529</v>
      </c>
      <c r="P2945" s="45">
        <f t="shared" si="443"/>
        <v>44.975173783515388</v>
      </c>
      <c r="Q2945" s="45">
        <f t="shared" si="441"/>
        <v>1.2240540540540541</v>
      </c>
      <c r="S2945" s="51">
        <f t="shared" si="444"/>
        <v>0</v>
      </c>
    </row>
    <row r="2946" spans="1:19" x14ac:dyDescent="0.25">
      <c r="A2946" s="72">
        <f t="shared" si="442"/>
        <v>42689</v>
      </c>
      <c r="B2946" s="73" t="s">
        <v>18</v>
      </c>
      <c r="C2946" s="73" t="s">
        <v>242</v>
      </c>
      <c r="D2946" s="73" t="s">
        <v>243</v>
      </c>
      <c r="E2946" s="73" t="s">
        <v>265</v>
      </c>
      <c r="F2946" s="73" t="s">
        <v>266</v>
      </c>
      <c r="G2946" s="73" t="s">
        <v>34</v>
      </c>
      <c r="H2946" t="s">
        <v>36</v>
      </c>
      <c r="I2946">
        <v>1006</v>
      </c>
      <c r="J2946" s="43">
        <v>4495</v>
      </c>
      <c r="K2946" s="16">
        <v>0.06</v>
      </c>
      <c r="L2946" s="16">
        <f t="shared" si="437"/>
        <v>44.637537239324729</v>
      </c>
      <c r="M2946" s="16">
        <f t="shared" si="438"/>
        <v>1.2148648648648648</v>
      </c>
      <c r="N2946" s="44">
        <f t="shared" si="439"/>
        <v>60.36</v>
      </c>
      <c r="O2946" s="44">
        <f t="shared" si="440"/>
        <v>4555.3599999999997</v>
      </c>
      <c r="P2946" s="45">
        <f t="shared" si="443"/>
        <v>45.236941410129091</v>
      </c>
      <c r="Q2946" s="45">
        <f t="shared" si="441"/>
        <v>1.2311783783783783</v>
      </c>
      <c r="S2946" s="51">
        <f t="shared" si="444"/>
        <v>12.075659238191761</v>
      </c>
    </row>
    <row r="2947" spans="1:19" x14ac:dyDescent="0.25">
      <c r="A2947" s="72">
        <f t="shared" si="442"/>
        <v>42689</v>
      </c>
      <c r="B2947" s="73" t="s">
        <v>0</v>
      </c>
      <c r="C2947" s="73" t="s">
        <v>252</v>
      </c>
      <c r="D2947" s="73" t="s">
        <v>117</v>
      </c>
      <c r="E2947" s="73" t="s">
        <v>279</v>
      </c>
      <c r="F2947" s="73" t="s">
        <v>280</v>
      </c>
      <c r="G2947" s="73" t="s">
        <v>35</v>
      </c>
      <c r="H2947" t="s">
        <v>37</v>
      </c>
      <c r="I2947">
        <v>880</v>
      </c>
      <c r="J2947" s="43">
        <v>3953</v>
      </c>
      <c r="K2947" s="16">
        <v>0</v>
      </c>
      <c r="L2947" s="16">
        <f t="shared" si="437"/>
        <v>39.255213505461768</v>
      </c>
      <c r="M2947" s="16">
        <f t="shared" si="438"/>
        <v>1.0683783783783785</v>
      </c>
      <c r="N2947" s="44">
        <f t="shared" si="439"/>
        <v>0</v>
      </c>
      <c r="O2947" s="44">
        <f t="shared" si="440"/>
        <v>3953</v>
      </c>
      <c r="P2947" s="45">
        <f t="shared" si="443"/>
        <v>39.255213505461768</v>
      </c>
      <c r="Q2947" s="45">
        <f t="shared" si="441"/>
        <v>1.0683783783783785</v>
      </c>
      <c r="S2947" s="51">
        <f t="shared" si="444"/>
        <v>0</v>
      </c>
    </row>
    <row r="2948" spans="1:19" x14ac:dyDescent="0.25">
      <c r="A2948" s="72">
        <f t="shared" si="442"/>
        <v>42689</v>
      </c>
      <c r="B2948" s="73" t="s">
        <v>0</v>
      </c>
      <c r="C2948" s="73" t="s">
        <v>359</v>
      </c>
      <c r="D2948" s="73" t="s">
        <v>235</v>
      </c>
      <c r="E2948" s="73" t="s">
        <v>267</v>
      </c>
      <c r="F2948" s="73" t="s">
        <v>241</v>
      </c>
      <c r="G2948" s="73" t="s">
        <v>35</v>
      </c>
      <c r="H2948" t="s">
        <v>37</v>
      </c>
      <c r="I2948">
        <v>685</v>
      </c>
      <c r="J2948" s="43">
        <v>3871</v>
      </c>
      <c r="K2948" s="16">
        <v>0</v>
      </c>
      <c r="L2948" s="16">
        <f t="shared" si="437"/>
        <v>38.440913604766635</v>
      </c>
      <c r="M2948" s="16">
        <f t="shared" si="438"/>
        <v>1.0462162162162163</v>
      </c>
      <c r="N2948" s="44">
        <f t="shared" si="439"/>
        <v>0</v>
      </c>
      <c r="O2948" s="44">
        <f t="shared" si="440"/>
        <v>3871</v>
      </c>
      <c r="P2948" s="45">
        <f t="shared" si="443"/>
        <v>38.440913604766635</v>
      </c>
      <c r="Q2948" s="45">
        <f t="shared" si="441"/>
        <v>1.0462162162162163</v>
      </c>
      <c r="S2948" s="51">
        <f t="shared" si="444"/>
        <v>-1.2248022454707796</v>
      </c>
    </row>
    <row r="2949" spans="1:19" x14ac:dyDescent="0.25">
      <c r="A2949" s="72">
        <f t="shared" si="442"/>
        <v>42689</v>
      </c>
      <c r="B2949" s="73" t="s">
        <v>0</v>
      </c>
      <c r="C2949" s="73" t="s">
        <v>253</v>
      </c>
      <c r="D2949" s="73" t="s">
        <v>243</v>
      </c>
      <c r="E2949" s="73" t="s">
        <v>281</v>
      </c>
      <c r="F2949" s="73" t="s">
        <v>282</v>
      </c>
      <c r="G2949" s="73" t="s">
        <v>35</v>
      </c>
      <c r="H2949" t="s">
        <v>38</v>
      </c>
      <c r="I2949">
        <v>812</v>
      </c>
      <c r="J2949" s="43">
        <v>5492</v>
      </c>
      <c r="K2949" s="16">
        <v>0</v>
      </c>
      <c r="L2949" s="16">
        <f t="shared" si="437"/>
        <v>54.538232373386293</v>
      </c>
      <c r="M2949" s="16">
        <f t="shared" si="438"/>
        <v>1.4843243243243243</v>
      </c>
      <c r="N2949" s="44">
        <f t="shared" si="439"/>
        <v>0</v>
      </c>
      <c r="O2949" s="44">
        <f t="shared" si="440"/>
        <v>5492</v>
      </c>
      <c r="P2949" s="45">
        <f t="shared" si="443"/>
        <v>54.538232373386293</v>
      </c>
      <c r="Q2949" s="45">
        <f t="shared" si="441"/>
        <v>1.4843243243243243</v>
      </c>
      <c r="S2949" s="51">
        <f t="shared" si="444"/>
        <v>0</v>
      </c>
    </row>
    <row r="2950" spans="1:19" x14ac:dyDescent="0.25">
      <c r="A2950" s="72">
        <f t="shared" si="442"/>
        <v>42689</v>
      </c>
      <c r="B2950" s="73" t="s">
        <v>0</v>
      </c>
      <c r="C2950" s="73" t="s">
        <v>236</v>
      </c>
      <c r="D2950" s="73" t="s">
        <v>237</v>
      </c>
      <c r="E2950" s="73" t="s">
        <v>279</v>
      </c>
      <c r="F2950" s="73" t="s">
        <v>280</v>
      </c>
      <c r="G2950" s="73" t="s">
        <v>35</v>
      </c>
      <c r="H2950" t="s">
        <v>37</v>
      </c>
      <c r="I2950">
        <v>1520</v>
      </c>
      <c r="J2950" s="43">
        <v>5611</v>
      </c>
      <c r="K2950" s="16">
        <v>0</v>
      </c>
      <c r="L2950" s="16">
        <f t="shared" si="437"/>
        <v>55.71996027805362</v>
      </c>
      <c r="M2950" s="16">
        <f t="shared" si="438"/>
        <v>1.5164864864864864</v>
      </c>
      <c r="N2950" s="44">
        <f t="shared" si="439"/>
        <v>0</v>
      </c>
      <c r="O2950" s="44">
        <f t="shared" si="440"/>
        <v>5611</v>
      </c>
      <c r="P2950" s="45">
        <f t="shared" si="443"/>
        <v>55.71996027805362</v>
      </c>
      <c r="Q2950" s="45">
        <f t="shared" si="441"/>
        <v>1.5164864864864864</v>
      </c>
      <c r="S2950" s="51">
        <f t="shared" si="444"/>
        <v>0</v>
      </c>
    </row>
    <row r="2951" spans="1:19" x14ac:dyDescent="0.25">
      <c r="A2951" s="72">
        <f t="shared" si="442"/>
        <v>42689</v>
      </c>
      <c r="B2951" s="73" t="s">
        <v>0</v>
      </c>
      <c r="C2951" s="73" t="s">
        <v>236</v>
      </c>
      <c r="D2951" s="73" t="s">
        <v>237</v>
      </c>
      <c r="E2951" s="73" t="s">
        <v>267</v>
      </c>
      <c r="F2951" s="73" t="s">
        <v>241</v>
      </c>
      <c r="G2951" s="73" t="s">
        <v>35</v>
      </c>
      <c r="H2951" t="s">
        <v>37</v>
      </c>
      <c r="I2951">
        <v>1583</v>
      </c>
      <c r="J2951" s="43">
        <v>5931</v>
      </c>
      <c r="K2951" s="16">
        <v>0</v>
      </c>
      <c r="L2951" s="16">
        <f t="shared" si="437"/>
        <v>58.897715988083412</v>
      </c>
      <c r="M2951" s="16">
        <f t="shared" si="438"/>
        <v>1.6029729729729729</v>
      </c>
      <c r="N2951" s="44">
        <f t="shared" si="439"/>
        <v>0</v>
      </c>
      <c r="O2951" s="44">
        <f t="shared" si="440"/>
        <v>5931</v>
      </c>
      <c r="P2951" s="45">
        <f t="shared" si="443"/>
        <v>58.897715988083412</v>
      </c>
      <c r="Q2951" s="45">
        <f t="shared" si="441"/>
        <v>1.6029729729729729</v>
      </c>
      <c r="S2951" s="51">
        <f t="shared" si="444"/>
        <v>-9.2008573178199669</v>
      </c>
    </row>
    <row r="2952" spans="1:19" x14ac:dyDescent="0.25">
      <c r="A2952" s="72">
        <f t="shared" si="442"/>
        <v>42689</v>
      </c>
      <c r="B2952" s="73" t="s">
        <v>0</v>
      </c>
      <c r="C2952" s="73" t="s">
        <v>358</v>
      </c>
      <c r="D2952" s="73" t="s">
        <v>235</v>
      </c>
      <c r="E2952" s="73" t="s">
        <v>279</v>
      </c>
      <c r="F2952" s="73" t="s">
        <v>280</v>
      </c>
      <c r="G2952" s="73" t="s">
        <v>35</v>
      </c>
      <c r="H2952" t="s">
        <v>36</v>
      </c>
      <c r="I2952">
        <v>1599</v>
      </c>
      <c r="J2952" s="43">
        <v>5643</v>
      </c>
      <c r="K2952" s="16">
        <v>0.06</v>
      </c>
      <c r="L2952" s="16">
        <f t="shared" si="437"/>
        <v>56.037735849056602</v>
      </c>
      <c r="M2952" s="16">
        <f t="shared" si="438"/>
        <v>1.5251351351351352</v>
      </c>
      <c r="N2952" s="44">
        <f t="shared" si="439"/>
        <v>95.94</v>
      </c>
      <c r="O2952" s="44">
        <f t="shared" si="440"/>
        <v>5738.94</v>
      </c>
      <c r="P2952" s="45">
        <f t="shared" si="443"/>
        <v>56.990466732869905</v>
      </c>
      <c r="Q2952" s="45">
        <f t="shared" si="441"/>
        <v>1.5510648648648648</v>
      </c>
      <c r="S2952" s="51">
        <f t="shared" si="444"/>
        <v>2.0816768678260544</v>
      </c>
    </row>
    <row r="2953" spans="1:19" x14ac:dyDescent="0.25">
      <c r="A2953" s="72">
        <f t="shared" si="442"/>
        <v>42689</v>
      </c>
      <c r="B2953" s="73" t="s">
        <v>67</v>
      </c>
      <c r="C2953" s="73" t="s">
        <v>250</v>
      </c>
      <c r="D2953" s="73" t="s">
        <v>251</v>
      </c>
      <c r="E2953" s="73" t="s">
        <v>279</v>
      </c>
      <c r="F2953" s="73" t="s">
        <v>280</v>
      </c>
      <c r="G2953" s="73" t="s">
        <v>35</v>
      </c>
      <c r="H2953" t="s">
        <v>37</v>
      </c>
      <c r="I2953">
        <v>1851</v>
      </c>
      <c r="J2953" s="43">
        <v>5000</v>
      </c>
      <c r="K2953" s="16">
        <v>0</v>
      </c>
      <c r="L2953" s="16">
        <f t="shared" si="437"/>
        <v>49.652432969215489</v>
      </c>
      <c r="M2953" s="16">
        <f t="shared" si="438"/>
        <v>1.2612612612612613</v>
      </c>
      <c r="N2953" s="44">
        <f t="shared" si="439"/>
        <v>0</v>
      </c>
      <c r="O2953" s="44">
        <f t="shared" si="440"/>
        <v>5000</v>
      </c>
      <c r="P2953" s="45">
        <f t="shared" si="443"/>
        <v>49.652432969215489</v>
      </c>
      <c r="Q2953" s="45">
        <f t="shared" si="441"/>
        <v>1.2612612612612613</v>
      </c>
      <c r="S2953" s="51">
        <f t="shared" si="444"/>
        <v>0</v>
      </c>
    </row>
    <row r="2954" spans="1:19" x14ac:dyDescent="0.25">
      <c r="A2954" s="72">
        <f t="shared" si="442"/>
        <v>42689</v>
      </c>
      <c r="B2954" s="73" t="s">
        <v>67</v>
      </c>
      <c r="C2954" s="73" t="s">
        <v>238</v>
      </c>
      <c r="D2954" s="73" t="s">
        <v>239</v>
      </c>
      <c r="E2954" s="73" t="s">
        <v>283</v>
      </c>
      <c r="F2954" s="73" t="s">
        <v>284</v>
      </c>
      <c r="G2954" s="73" t="s">
        <v>35</v>
      </c>
      <c r="H2954" t="s">
        <v>37</v>
      </c>
      <c r="I2954">
        <v>1695</v>
      </c>
      <c r="J2954" s="43">
        <v>4960</v>
      </c>
      <c r="K2954" s="16">
        <v>0</v>
      </c>
      <c r="L2954" s="16">
        <f t="shared" si="437"/>
        <v>49.255213505461768</v>
      </c>
      <c r="M2954" s="16">
        <f t="shared" si="438"/>
        <v>1.2511711711711713</v>
      </c>
      <c r="N2954" s="44">
        <f t="shared" si="439"/>
        <v>0</v>
      </c>
      <c r="O2954" s="44">
        <f t="shared" si="440"/>
        <v>4960</v>
      </c>
      <c r="P2954" s="45">
        <f t="shared" si="443"/>
        <v>49.255213505461768</v>
      </c>
      <c r="Q2954" s="45">
        <f t="shared" si="441"/>
        <v>1.2511711711711713</v>
      </c>
      <c r="S2954" s="51">
        <f t="shared" si="444"/>
        <v>0</v>
      </c>
    </row>
    <row r="2955" spans="1:19" x14ac:dyDescent="0.25">
      <c r="A2955" s="72">
        <f t="shared" si="442"/>
        <v>42689</v>
      </c>
      <c r="B2955" s="73" t="s">
        <v>67</v>
      </c>
      <c r="C2955" s="73" t="s">
        <v>242</v>
      </c>
      <c r="D2955" s="73" t="s">
        <v>243</v>
      </c>
      <c r="E2955" s="73" t="s">
        <v>265</v>
      </c>
      <c r="F2955" s="73" t="s">
        <v>266</v>
      </c>
      <c r="G2955" s="73" t="s">
        <v>35</v>
      </c>
      <c r="H2955" t="s">
        <v>36</v>
      </c>
      <c r="I2955">
        <v>1006</v>
      </c>
      <c r="J2955" s="43">
        <v>3481</v>
      </c>
      <c r="K2955" s="16">
        <v>0.06</v>
      </c>
      <c r="L2955" s="16">
        <f t="shared" si="437"/>
        <v>34.568023833167821</v>
      </c>
      <c r="M2955" s="16">
        <f t="shared" si="438"/>
        <v>0.87809009009009009</v>
      </c>
      <c r="N2955" s="44">
        <f t="shared" si="439"/>
        <v>60.36</v>
      </c>
      <c r="O2955" s="44">
        <f t="shared" si="440"/>
        <v>3541.36</v>
      </c>
      <c r="P2955" s="45">
        <f t="shared" si="443"/>
        <v>35.167428003972198</v>
      </c>
      <c r="Q2955" s="45">
        <f t="shared" si="441"/>
        <v>0.89331603603603604</v>
      </c>
      <c r="S2955" s="51">
        <f t="shared" si="444"/>
        <v>9.3842855995601724</v>
      </c>
    </row>
    <row r="2956" spans="1:19" x14ac:dyDescent="0.25">
      <c r="A2956" s="72">
        <f t="shared" si="442"/>
        <v>42689</v>
      </c>
      <c r="B2956" s="73" t="s">
        <v>67</v>
      </c>
      <c r="C2956" s="73" t="s">
        <v>254</v>
      </c>
      <c r="D2956" s="73" t="s">
        <v>255</v>
      </c>
      <c r="E2956" s="73" t="s">
        <v>267</v>
      </c>
      <c r="F2956" s="73" t="s">
        <v>241</v>
      </c>
      <c r="G2956" s="73" t="s">
        <v>35</v>
      </c>
      <c r="H2956" t="s">
        <v>37</v>
      </c>
      <c r="I2956">
        <v>988</v>
      </c>
      <c r="J2956" s="43">
        <v>3700</v>
      </c>
      <c r="K2956" s="16">
        <v>0</v>
      </c>
      <c r="L2956" s="16">
        <f t="shared" si="437"/>
        <v>36.742800397219462</v>
      </c>
      <c r="M2956" s="16">
        <f t="shared" si="438"/>
        <v>0.93333333333333335</v>
      </c>
      <c r="N2956" s="44">
        <f t="shared" si="439"/>
        <v>0</v>
      </c>
      <c r="O2956" s="44">
        <f t="shared" si="440"/>
        <v>3700</v>
      </c>
      <c r="P2956" s="45">
        <f t="shared" si="443"/>
        <v>36.742800397219462</v>
      </c>
      <c r="Q2956" s="45">
        <f t="shared" si="441"/>
        <v>0.93333333333333335</v>
      </c>
      <c r="S2956" s="51">
        <f t="shared" si="444"/>
        <v>2.7777777777777679</v>
      </c>
    </row>
    <row r="2957" spans="1:19" x14ac:dyDescent="0.25">
      <c r="A2957" s="72">
        <f t="shared" si="442"/>
        <v>42689</v>
      </c>
      <c r="B2957" s="73" t="s">
        <v>67</v>
      </c>
      <c r="C2957" s="73" t="s">
        <v>246</v>
      </c>
      <c r="D2957" s="73" t="s">
        <v>247</v>
      </c>
      <c r="E2957" s="73" t="s">
        <v>240</v>
      </c>
      <c r="F2957" s="73" t="s">
        <v>241</v>
      </c>
      <c r="G2957" s="73" t="s">
        <v>35</v>
      </c>
      <c r="H2957" t="s">
        <v>36</v>
      </c>
      <c r="I2957">
        <v>787</v>
      </c>
      <c r="J2957" s="43">
        <v>3895</v>
      </c>
      <c r="K2957" s="16">
        <v>0.06</v>
      </c>
      <c r="L2957" s="16">
        <f t="shared" si="437"/>
        <v>38.679245283018865</v>
      </c>
      <c r="M2957" s="16">
        <f t="shared" si="438"/>
        <v>0.98252252252252259</v>
      </c>
      <c r="N2957" s="44">
        <f t="shared" si="439"/>
        <v>47.22</v>
      </c>
      <c r="O2957" s="44">
        <f t="shared" si="440"/>
        <v>3942.22</v>
      </c>
      <c r="P2957" s="45">
        <f t="shared" si="443"/>
        <v>39.148162859980133</v>
      </c>
      <c r="Q2957" s="45">
        <f t="shared" si="441"/>
        <v>0.99443387387387383</v>
      </c>
      <c r="S2957" s="51">
        <f t="shared" si="444"/>
        <v>1.9760310205052978</v>
      </c>
    </row>
    <row r="2958" spans="1:19" x14ac:dyDescent="0.25">
      <c r="A2958" s="72">
        <f t="shared" si="442"/>
        <v>42689</v>
      </c>
      <c r="B2958" s="73" t="s">
        <v>67</v>
      </c>
      <c r="C2958" s="73" t="s">
        <v>250</v>
      </c>
      <c r="D2958" s="73" t="s">
        <v>251</v>
      </c>
      <c r="E2958" s="73" t="s">
        <v>283</v>
      </c>
      <c r="F2958" s="73" t="s">
        <v>284</v>
      </c>
      <c r="G2958" s="73" t="s">
        <v>35</v>
      </c>
      <c r="H2958" t="s">
        <v>37</v>
      </c>
      <c r="I2958">
        <v>1836</v>
      </c>
      <c r="J2958" s="43">
        <v>5000</v>
      </c>
      <c r="K2958" s="16">
        <v>0</v>
      </c>
      <c r="L2958" s="16">
        <f t="shared" ref="L2958:L2995" si="445">J2958/100.7</f>
        <v>49.652432969215489</v>
      </c>
      <c r="M2958" s="16">
        <f t="shared" ref="M2958:M2995" si="446">IF(B2958="corn",J2958/(111*2000/56),J2958/(111*2000/60))</f>
        <v>1.2612612612612613</v>
      </c>
      <c r="N2958" s="44">
        <f t="shared" ref="N2958:N2995" si="447">I2958*K2958</f>
        <v>0</v>
      </c>
      <c r="O2958" s="44">
        <f t="shared" ref="O2958:O2995" si="448">J2958+N2958</f>
        <v>5000</v>
      </c>
      <c r="P2958" s="45">
        <f t="shared" si="443"/>
        <v>49.652432969215489</v>
      </c>
      <c r="Q2958" s="45">
        <f t="shared" ref="Q2958:Q2995" si="449">IF(B2958="corn",O2958/(111*2000/56),O2958/(111*2000/60))</f>
        <v>1.2612612612612613</v>
      </c>
      <c r="S2958" s="51">
        <f t="shared" si="444"/>
        <v>0</v>
      </c>
    </row>
    <row r="2959" spans="1:19" x14ac:dyDescent="0.25">
      <c r="A2959" s="72">
        <f t="shared" si="442"/>
        <v>42689</v>
      </c>
      <c r="B2959" s="73" t="s">
        <v>67</v>
      </c>
      <c r="C2959" s="73" t="s">
        <v>256</v>
      </c>
      <c r="D2959" s="73" t="s">
        <v>247</v>
      </c>
      <c r="E2959" s="73" t="s">
        <v>285</v>
      </c>
      <c r="F2959" s="73" t="s">
        <v>264</v>
      </c>
      <c r="G2959" s="73" t="s">
        <v>35</v>
      </c>
      <c r="H2959" t="s">
        <v>37</v>
      </c>
      <c r="I2959">
        <v>1899</v>
      </c>
      <c r="J2959" s="43">
        <v>4740</v>
      </c>
      <c r="K2959" s="16">
        <v>0</v>
      </c>
      <c r="L2959" s="16">
        <f t="shared" si="445"/>
        <v>47.070506454816282</v>
      </c>
      <c r="M2959" s="16">
        <f t="shared" si="446"/>
        <v>1.1956756756756757</v>
      </c>
      <c r="N2959" s="44">
        <f t="shared" si="447"/>
        <v>0</v>
      </c>
      <c r="O2959" s="44">
        <f t="shared" si="448"/>
        <v>4740</v>
      </c>
      <c r="P2959" s="45">
        <f t="shared" si="443"/>
        <v>47.070506454816282</v>
      </c>
      <c r="Q2959" s="45">
        <f t="shared" si="449"/>
        <v>1.1956756756756757</v>
      </c>
      <c r="S2959" s="51">
        <f t="shared" si="444"/>
        <v>2.155172413793105</v>
      </c>
    </row>
    <row r="2960" spans="1:19" x14ac:dyDescent="0.25">
      <c r="A2960" s="72">
        <f t="shared" si="442"/>
        <v>42689</v>
      </c>
      <c r="B2960" s="73" t="s">
        <v>18</v>
      </c>
      <c r="C2960" s="73" t="s">
        <v>238</v>
      </c>
      <c r="D2960" s="73" t="s">
        <v>239</v>
      </c>
      <c r="E2960" s="73" t="s">
        <v>283</v>
      </c>
      <c r="F2960" s="73" t="s">
        <v>284</v>
      </c>
      <c r="G2960" s="73" t="s">
        <v>35</v>
      </c>
      <c r="H2960" t="s">
        <v>37</v>
      </c>
      <c r="I2960">
        <v>1695</v>
      </c>
      <c r="J2960" s="43">
        <v>5600</v>
      </c>
      <c r="K2960" s="16">
        <v>0</v>
      </c>
      <c r="L2960" s="16">
        <f t="shared" si="445"/>
        <v>55.610724925521346</v>
      </c>
      <c r="M2960" s="16">
        <f t="shared" si="446"/>
        <v>1.5135135135135136</v>
      </c>
      <c r="N2960" s="44">
        <f t="shared" si="447"/>
        <v>0</v>
      </c>
      <c r="O2960" s="44">
        <f t="shared" si="448"/>
        <v>5600</v>
      </c>
      <c r="P2960" s="45">
        <f t="shared" si="443"/>
        <v>55.610724925521346</v>
      </c>
      <c r="Q2960" s="45">
        <f t="shared" si="449"/>
        <v>1.5135135135135136</v>
      </c>
      <c r="S2960" s="51">
        <f t="shared" si="444"/>
        <v>2.0036429872495543</v>
      </c>
    </row>
    <row r="2961" spans="1:20" x14ac:dyDescent="0.25">
      <c r="A2961" s="72">
        <f t="shared" si="442"/>
        <v>42689</v>
      </c>
      <c r="B2961" s="73" t="s">
        <v>18</v>
      </c>
      <c r="C2961" s="73" t="s">
        <v>250</v>
      </c>
      <c r="D2961" s="73" t="s">
        <v>251</v>
      </c>
      <c r="E2961" s="73" t="s">
        <v>279</v>
      </c>
      <c r="F2961" s="73" t="s">
        <v>280</v>
      </c>
      <c r="G2961" s="73" t="s">
        <v>35</v>
      </c>
      <c r="H2961" t="s">
        <v>37</v>
      </c>
      <c r="I2961">
        <v>1851</v>
      </c>
      <c r="J2961" s="43">
        <v>5650</v>
      </c>
      <c r="K2961" s="16">
        <v>0</v>
      </c>
      <c r="L2961" s="16">
        <f t="shared" si="445"/>
        <v>56.107249255213503</v>
      </c>
      <c r="M2961" s="16">
        <f t="shared" si="446"/>
        <v>1.527027027027027</v>
      </c>
      <c r="N2961" s="44">
        <f t="shared" si="447"/>
        <v>0</v>
      </c>
      <c r="O2961" s="44">
        <f t="shared" si="448"/>
        <v>5650</v>
      </c>
      <c r="P2961" s="45">
        <f t="shared" si="443"/>
        <v>56.107249255213503</v>
      </c>
      <c r="Q2961" s="45">
        <f t="shared" si="449"/>
        <v>1.527027027027027</v>
      </c>
      <c r="S2961" s="51">
        <f t="shared" si="444"/>
        <v>2.5408348457350183</v>
      </c>
    </row>
    <row r="2962" spans="1:20" x14ac:dyDescent="0.25">
      <c r="A2962" s="72">
        <f t="shared" si="442"/>
        <v>42689</v>
      </c>
      <c r="B2962" s="73" t="s">
        <v>18</v>
      </c>
      <c r="C2962" s="73" t="s">
        <v>257</v>
      </c>
      <c r="D2962" s="73" t="s">
        <v>237</v>
      </c>
      <c r="E2962" s="73" t="s">
        <v>283</v>
      </c>
      <c r="F2962" s="73" t="s">
        <v>284</v>
      </c>
      <c r="G2962" s="73" t="s">
        <v>35</v>
      </c>
      <c r="H2962" t="s">
        <v>37</v>
      </c>
      <c r="I2962">
        <v>1507</v>
      </c>
      <c r="J2962" s="43">
        <v>5500</v>
      </c>
      <c r="K2962" s="16">
        <v>0</v>
      </c>
      <c r="L2962" s="16">
        <f t="shared" si="445"/>
        <v>54.617676266137039</v>
      </c>
      <c r="M2962" s="16">
        <f t="shared" si="446"/>
        <v>1.4864864864864864</v>
      </c>
      <c r="N2962" s="44">
        <f t="shared" si="447"/>
        <v>0</v>
      </c>
      <c r="O2962" s="44">
        <f t="shared" si="448"/>
        <v>5500</v>
      </c>
      <c r="P2962" s="45">
        <f t="shared" si="443"/>
        <v>54.617676266137039</v>
      </c>
      <c r="Q2962" s="45">
        <f t="shared" si="449"/>
        <v>1.4864864864864864</v>
      </c>
      <c r="S2962" s="51">
        <f t="shared" si="444"/>
        <v>2.2304832713754719</v>
      </c>
    </row>
    <row r="2963" spans="1:20" x14ac:dyDescent="0.25">
      <c r="A2963" s="72">
        <f t="shared" si="442"/>
        <v>42689</v>
      </c>
      <c r="B2963" s="73" t="s">
        <v>18</v>
      </c>
      <c r="C2963" s="73" t="s">
        <v>256</v>
      </c>
      <c r="D2963" s="73" t="s">
        <v>247</v>
      </c>
      <c r="E2963" s="73" t="s">
        <v>265</v>
      </c>
      <c r="F2963" s="73" t="s">
        <v>266</v>
      </c>
      <c r="G2963" s="73" t="s">
        <v>35</v>
      </c>
      <c r="H2963" t="s">
        <v>36</v>
      </c>
      <c r="I2963">
        <v>1160</v>
      </c>
      <c r="J2963" s="43">
        <v>4525</v>
      </c>
      <c r="K2963" s="16">
        <v>0.06</v>
      </c>
      <c r="L2963" s="16">
        <f t="shared" si="445"/>
        <v>44.935451837140022</v>
      </c>
      <c r="M2963" s="16">
        <f t="shared" si="446"/>
        <v>1.222972972972973</v>
      </c>
      <c r="N2963" s="44">
        <f t="shared" si="447"/>
        <v>69.599999999999994</v>
      </c>
      <c r="O2963" s="44">
        <f t="shared" si="448"/>
        <v>4594.6000000000004</v>
      </c>
      <c r="P2963" s="45">
        <f t="shared" si="443"/>
        <v>45.626613704071502</v>
      </c>
      <c r="Q2963" s="45">
        <f t="shared" si="449"/>
        <v>1.241783783783784</v>
      </c>
      <c r="S2963" s="51">
        <f t="shared" si="444"/>
        <v>1.4394842584006806</v>
      </c>
    </row>
    <row r="2964" spans="1:20" x14ac:dyDescent="0.25">
      <c r="A2964" s="72">
        <f t="shared" si="442"/>
        <v>42689</v>
      </c>
      <c r="B2964" s="73" t="s">
        <v>18</v>
      </c>
      <c r="C2964" s="73" t="s">
        <v>244</v>
      </c>
      <c r="D2964" s="73" t="s">
        <v>245</v>
      </c>
      <c r="E2964" s="73" t="s">
        <v>277</v>
      </c>
      <c r="F2964" s="73" t="s">
        <v>278</v>
      </c>
      <c r="G2964" s="73" t="s">
        <v>35</v>
      </c>
      <c r="H2964" t="s">
        <v>38</v>
      </c>
      <c r="I2964">
        <v>613</v>
      </c>
      <c r="J2964" s="43">
        <v>4226</v>
      </c>
      <c r="K2964" s="16">
        <v>0</v>
      </c>
      <c r="L2964" s="16">
        <f t="shared" si="445"/>
        <v>41.966236345580931</v>
      </c>
      <c r="M2964" s="16">
        <f t="shared" si="446"/>
        <v>1.1421621621621623</v>
      </c>
      <c r="N2964" s="44">
        <f t="shared" si="447"/>
        <v>0</v>
      </c>
      <c r="O2964" s="44">
        <f t="shared" si="448"/>
        <v>4226</v>
      </c>
      <c r="P2964" s="45">
        <f t="shared" si="443"/>
        <v>41.966236345580931</v>
      </c>
      <c r="Q2964" s="45">
        <f t="shared" si="449"/>
        <v>1.1421621621621623</v>
      </c>
      <c r="S2964" s="51">
        <f t="shared" si="444"/>
        <v>0</v>
      </c>
    </row>
    <row r="2965" spans="1:20" x14ac:dyDescent="0.25">
      <c r="A2965" s="74">
        <f t="shared" si="442"/>
        <v>42689</v>
      </c>
      <c r="B2965" s="75" t="s">
        <v>18</v>
      </c>
      <c r="C2965" s="75" t="s">
        <v>258</v>
      </c>
      <c r="D2965" s="75" t="s">
        <v>255</v>
      </c>
      <c r="E2965" s="75" t="s">
        <v>279</v>
      </c>
      <c r="F2965" s="75" t="s">
        <v>280</v>
      </c>
      <c r="G2965" s="75" t="s">
        <v>35</v>
      </c>
      <c r="H2965" s="76" t="s">
        <v>36</v>
      </c>
      <c r="I2965" s="76">
        <v>1637</v>
      </c>
      <c r="J2965" s="46">
        <v>5460</v>
      </c>
      <c r="K2965" s="78">
        <v>0.06</v>
      </c>
      <c r="L2965" s="78">
        <f t="shared" si="445"/>
        <v>54.220456802383318</v>
      </c>
      <c r="M2965" s="78">
        <f t="shared" si="446"/>
        <v>1.4756756756756757</v>
      </c>
      <c r="N2965" s="47">
        <f t="shared" si="447"/>
        <v>98.22</v>
      </c>
      <c r="O2965" s="47">
        <f t="shared" si="448"/>
        <v>5558.22</v>
      </c>
      <c r="P2965" s="48">
        <f t="shared" si="443"/>
        <v>55.195829195630587</v>
      </c>
      <c r="Q2965" s="48">
        <f t="shared" si="449"/>
        <v>1.5022216216216218</v>
      </c>
      <c r="R2965" s="76"/>
      <c r="S2965" s="53">
        <f t="shared" si="444"/>
        <v>0.92404123232130431</v>
      </c>
      <c r="T2965" s="76"/>
    </row>
    <row r="2966" spans="1:20" x14ac:dyDescent="0.25">
      <c r="A2966" s="72">
        <f t="shared" ref="A2966:A3003" si="450">IF(B2966&lt;&gt;"", DATE(2010, ROUNDUP((ROW(A2966)-1)*(1/38), 0)+5, 15), "")</f>
        <v>42719</v>
      </c>
      <c r="B2966" s="73" t="s">
        <v>0</v>
      </c>
      <c r="C2966" s="73" t="s">
        <v>359</v>
      </c>
      <c r="D2966" s="73" t="s">
        <v>235</v>
      </c>
      <c r="E2966" s="73" t="s">
        <v>260</v>
      </c>
      <c r="F2966" s="73" t="s">
        <v>261</v>
      </c>
      <c r="G2966" s="73" t="s">
        <v>34</v>
      </c>
      <c r="H2966" t="s">
        <v>36</v>
      </c>
      <c r="I2966">
        <v>506</v>
      </c>
      <c r="J2966" s="43">
        <v>3770</v>
      </c>
      <c r="K2966" s="16">
        <v>0.08</v>
      </c>
      <c r="L2966" s="16">
        <f t="shared" si="445"/>
        <v>37.437934458788483</v>
      </c>
      <c r="M2966" s="16">
        <f t="shared" si="446"/>
        <v>1.0189189189189189</v>
      </c>
      <c r="N2966" s="44">
        <f t="shared" si="447"/>
        <v>40.480000000000004</v>
      </c>
      <c r="O2966" s="44">
        <f t="shared" si="448"/>
        <v>3810.48</v>
      </c>
      <c r="P2966" s="45">
        <f t="shared" ref="P2966:P3003" si="451">O2966/100.7</f>
        <v>37.839920556107245</v>
      </c>
      <c r="Q2966" s="45">
        <f t="shared" si="449"/>
        <v>1.0298594594594594</v>
      </c>
      <c r="R2966" s="17"/>
      <c r="S2966" s="51">
        <f t="shared" ref="S2966:S3003" si="452">((O2966/O2510)-1)*100</f>
        <v>4.38126962038492</v>
      </c>
      <c r="T2966" s="16">
        <f t="shared" ref="T2966:T3002" si="453">AVERAGE(P2890,P2928,P2966)</f>
        <v>37.772922873220786</v>
      </c>
    </row>
    <row r="2967" spans="1:20" x14ac:dyDescent="0.25">
      <c r="A2967" s="72">
        <f t="shared" si="450"/>
        <v>42719</v>
      </c>
      <c r="B2967" s="73" t="s">
        <v>0</v>
      </c>
      <c r="C2967" s="73" t="s">
        <v>236</v>
      </c>
      <c r="D2967" s="73" t="s">
        <v>237</v>
      </c>
      <c r="E2967" s="73" t="s">
        <v>262</v>
      </c>
      <c r="F2967" s="73" t="s">
        <v>251</v>
      </c>
      <c r="G2967" s="73" t="s">
        <v>34</v>
      </c>
      <c r="H2967" t="s">
        <v>37</v>
      </c>
      <c r="I2967">
        <v>298</v>
      </c>
      <c r="J2967" s="43">
        <v>4143</v>
      </c>
      <c r="K2967" s="16">
        <v>0</v>
      </c>
      <c r="L2967" s="16">
        <f t="shared" si="445"/>
        <v>41.142005958291954</v>
      </c>
      <c r="M2967" s="16">
        <f t="shared" si="446"/>
        <v>1.1197297297297297</v>
      </c>
      <c r="N2967" s="44">
        <f t="shared" si="447"/>
        <v>0</v>
      </c>
      <c r="O2967" s="44">
        <f t="shared" si="448"/>
        <v>4143</v>
      </c>
      <c r="P2967" s="45">
        <f t="shared" si="451"/>
        <v>41.142005958291954</v>
      </c>
      <c r="Q2967" s="45">
        <f t="shared" si="449"/>
        <v>1.1197297297297297</v>
      </c>
      <c r="R2967" s="17"/>
      <c r="S2967" s="51">
        <f t="shared" si="452"/>
        <v>16.278417064271689</v>
      </c>
      <c r="T2967" s="16">
        <f t="shared" si="453"/>
        <v>41.142005958291954</v>
      </c>
    </row>
    <row r="2968" spans="1:20" x14ac:dyDescent="0.25">
      <c r="A2968" s="72">
        <f t="shared" si="450"/>
        <v>42719</v>
      </c>
      <c r="B2968" s="73" t="s">
        <v>0</v>
      </c>
      <c r="C2968" s="73" t="s">
        <v>359</v>
      </c>
      <c r="D2968" s="73" t="s">
        <v>235</v>
      </c>
      <c r="E2968" s="73" t="s">
        <v>263</v>
      </c>
      <c r="F2968" s="73" t="s">
        <v>264</v>
      </c>
      <c r="G2968" s="73" t="s">
        <v>34</v>
      </c>
      <c r="H2968" t="s">
        <v>37</v>
      </c>
      <c r="I2968">
        <v>1530</v>
      </c>
      <c r="J2968" s="43">
        <v>6950</v>
      </c>
      <c r="K2968" s="16">
        <v>0</v>
      </c>
      <c r="L2968" s="16">
        <f t="shared" si="445"/>
        <v>69.016881827209531</v>
      </c>
      <c r="M2968" s="16">
        <f t="shared" si="446"/>
        <v>1.8783783783783783</v>
      </c>
      <c r="N2968" s="44">
        <f t="shared" si="447"/>
        <v>0</v>
      </c>
      <c r="O2968" s="44">
        <f t="shared" si="448"/>
        <v>6950</v>
      </c>
      <c r="P2968" s="45">
        <f t="shared" si="451"/>
        <v>69.016881827209531</v>
      </c>
      <c r="Q2968" s="45">
        <f t="shared" si="449"/>
        <v>1.8783783783783783</v>
      </c>
      <c r="S2968" s="51">
        <f t="shared" si="452"/>
        <v>0</v>
      </c>
      <c r="T2968" s="16">
        <f t="shared" si="453"/>
        <v>69.016881827209531</v>
      </c>
    </row>
    <row r="2969" spans="1:20" x14ac:dyDescent="0.25">
      <c r="A2969" s="72">
        <f t="shared" si="450"/>
        <v>42719</v>
      </c>
      <c r="B2969" s="73" t="s">
        <v>0</v>
      </c>
      <c r="C2969" s="73" t="s">
        <v>359</v>
      </c>
      <c r="D2969" s="73" t="s">
        <v>235</v>
      </c>
      <c r="E2969" s="73" t="s">
        <v>265</v>
      </c>
      <c r="F2969" s="73" t="s">
        <v>266</v>
      </c>
      <c r="G2969" s="73" t="s">
        <v>34</v>
      </c>
      <c r="H2969" t="s">
        <v>36</v>
      </c>
      <c r="I2969">
        <v>890</v>
      </c>
      <c r="J2969" s="43">
        <v>4408</v>
      </c>
      <c r="K2969" s="16">
        <v>0.08</v>
      </c>
      <c r="L2969" s="16">
        <f t="shared" si="445"/>
        <v>43.773584905660378</v>
      </c>
      <c r="M2969" s="16">
        <f t="shared" si="446"/>
        <v>1.1913513513513514</v>
      </c>
      <c r="N2969" s="44">
        <f t="shared" si="447"/>
        <v>71.2</v>
      </c>
      <c r="O2969" s="44">
        <f t="shared" si="448"/>
        <v>4479.2</v>
      </c>
      <c r="P2969" s="45">
        <f t="shared" si="451"/>
        <v>44.480635551142001</v>
      </c>
      <c r="Q2969" s="45">
        <f t="shared" si="449"/>
        <v>1.2105945945945946</v>
      </c>
      <c r="S2969" s="51">
        <f t="shared" si="452"/>
        <v>3.6108348176077332</v>
      </c>
      <c r="T2969" s="16">
        <f t="shared" si="453"/>
        <v>44.362793776895067</v>
      </c>
    </row>
    <row r="2970" spans="1:20" x14ac:dyDescent="0.25">
      <c r="A2970" s="72">
        <f t="shared" si="450"/>
        <v>42719</v>
      </c>
      <c r="B2970" s="73" t="s">
        <v>0</v>
      </c>
      <c r="C2970" s="73" t="s">
        <v>238</v>
      </c>
      <c r="D2970" s="73" t="s">
        <v>239</v>
      </c>
      <c r="E2970" s="73" t="s">
        <v>267</v>
      </c>
      <c r="F2970" s="73" t="s">
        <v>241</v>
      </c>
      <c r="G2970" s="73" t="s">
        <v>34</v>
      </c>
      <c r="H2970" t="s">
        <v>37</v>
      </c>
      <c r="I2970">
        <v>1256</v>
      </c>
      <c r="J2970" s="43">
        <v>6486</v>
      </c>
      <c r="K2970" s="16">
        <v>0</v>
      </c>
      <c r="L2970" s="16">
        <f t="shared" si="445"/>
        <v>64.409136047666337</v>
      </c>
      <c r="M2970" s="16">
        <f t="shared" si="446"/>
        <v>1.7529729729729731</v>
      </c>
      <c r="N2970" s="44">
        <f t="shared" si="447"/>
        <v>0</v>
      </c>
      <c r="O2970" s="44">
        <f t="shared" si="448"/>
        <v>6486</v>
      </c>
      <c r="P2970" s="45">
        <f t="shared" si="451"/>
        <v>64.409136047666337</v>
      </c>
      <c r="Q2970" s="45">
        <f t="shared" si="449"/>
        <v>1.7529729729729731</v>
      </c>
      <c r="S2970" s="51">
        <f t="shared" si="452"/>
        <v>0</v>
      </c>
      <c r="T2970" s="16">
        <f t="shared" si="453"/>
        <v>64.409136047666337</v>
      </c>
    </row>
    <row r="2971" spans="1:20" x14ac:dyDescent="0.25">
      <c r="A2971" s="72">
        <f t="shared" si="450"/>
        <v>42719</v>
      </c>
      <c r="B2971" s="73" t="s">
        <v>0</v>
      </c>
      <c r="C2971" s="73" t="s">
        <v>358</v>
      </c>
      <c r="D2971" s="73" t="s">
        <v>235</v>
      </c>
      <c r="E2971" s="73" t="s">
        <v>267</v>
      </c>
      <c r="F2971" s="73" t="s">
        <v>241</v>
      </c>
      <c r="G2971" s="73" t="s">
        <v>34</v>
      </c>
      <c r="H2971" t="s">
        <v>36</v>
      </c>
      <c r="I2971">
        <v>975</v>
      </c>
      <c r="J2971" s="43">
        <v>4676</v>
      </c>
      <c r="K2971" s="16">
        <v>0.08</v>
      </c>
      <c r="L2971" s="16">
        <f t="shared" si="445"/>
        <v>46.434955312810324</v>
      </c>
      <c r="M2971" s="16">
        <f t="shared" si="446"/>
        <v>1.2637837837837838</v>
      </c>
      <c r="N2971" s="44">
        <f t="shared" si="447"/>
        <v>78</v>
      </c>
      <c r="O2971" s="44">
        <f t="shared" si="448"/>
        <v>4754</v>
      </c>
      <c r="P2971" s="45">
        <f t="shared" si="451"/>
        <v>47.209533267130091</v>
      </c>
      <c r="Q2971" s="45">
        <f t="shared" si="449"/>
        <v>1.2848648648648648</v>
      </c>
      <c r="S2971" s="51">
        <f t="shared" si="452"/>
        <v>3.3759173688502342</v>
      </c>
      <c r="T2971" s="16">
        <f t="shared" si="453"/>
        <v>47.080436941410134</v>
      </c>
    </row>
    <row r="2972" spans="1:20" x14ac:dyDescent="0.25">
      <c r="A2972" s="72">
        <f t="shared" si="450"/>
        <v>42719</v>
      </c>
      <c r="B2972" s="73" t="s">
        <v>0</v>
      </c>
      <c r="C2972" s="73" t="s">
        <v>240</v>
      </c>
      <c r="D2972" s="73" t="s">
        <v>241</v>
      </c>
      <c r="E2972" s="73" t="s">
        <v>263</v>
      </c>
      <c r="F2972" s="73" t="s">
        <v>264</v>
      </c>
      <c r="G2972" s="73" t="s">
        <v>34</v>
      </c>
      <c r="H2972" t="s">
        <v>36</v>
      </c>
      <c r="I2972">
        <v>1357</v>
      </c>
      <c r="J2972" s="43">
        <v>4875</v>
      </c>
      <c r="K2972" s="16">
        <v>0.08</v>
      </c>
      <c r="L2972" s="16">
        <f t="shared" si="445"/>
        <v>48.4111221449851</v>
      </c>
      <c r="M2972" s="16">
        <f t="shared" si="446"/>
        <v>1.3175675675675675</v>
      </c>
      <c r="N2972" s="44">
        <f t="shared" si="447"/>
        <v>108.56</v>
      </c>
      <c r="O2972" s="44">
        <f t="shared" si="448"/>
        <v>4983.5600000000004</v>
      </c>
      <c r="P2972" s="45">
        <f t="shared" si="451"/>
        <v>49.489175769612714</v>
      </c>
      <c r="Q2972" s="45">
        <f t="shared" si="449"/>
        <v>1.3469081081081082</v>
      </c>
      <c r="S2972" s="51">
        <f t="shared" si="452"/>
        <v>3.1338146945550038</v>
      </c>
      <c r="T2972" s="16">
        <f t="shared" si="453"/>
        <v>49.309500165508119</v>
      </c>
    </row>
    <row r="2973" spans="1:20" x14ac:dyDescent="0.25">
      <c r="A2973" s="72">
        <f t="shared" si="450"/>
        <v>42719</v>
      </c>
      <c r="B2973" s="73" t="s">
        <v>67</v>
      </c>
      <c r="C2973" s="73" t="s">
        <v>242</v>
      </c>
      <c r="D2973" s="73" t="s">
        <v>243</v>
      </c>
      <c r="E2973" s="73" t="s">
        <v>265</v>
      </c>
      <c r="F2973" s="73" t="s">
        <v>266</v>
      </c>
      <c r="G2973" s="73" t="s">
        <v>34</v>
      </c>
      <c r="H2973" t="s">
        <v>36</v>
      </c>
      <c r="I2973">
        <v>1006</v>
      </c>
      <c r="J2973" s="43">
        <v>3681</v>
      </c>
      <c r="K2973" s="16">
        <v>0.08</v>
      </c>
      <c r="L2973" s="16">
        <f t="shared" si="445"/>
        <v>36.554121151936442</v>
      </c>
      <c r="M2973" s="16">
        <f t="shared" si="446"/>
        <v>0.92854054054054058</v>
      </c>
      <c r="N2973" s="44">
        <f t="shared" si="447"/>
        <v>80.48</v>
      </c>
      <c r="O2973" s="44">
        <f t="shared" si="448"/>
        <v>3761.48</v>
      </c>
      <c r="P2973" s="45">
        <f t="shared" si="451"/>
        <v>37.35332671300894</v>
      </c>
      <c r="Q2973" s="45">
        <f t="shared" si="449"/>
        <v>0.94884180180180178</v>
      </c>
      <c r="S2973" s="51">
        <f t="shared" si="452"/>
        <v>-0.26673454344909864</v>
      </c>
      <c r="T2973" s="16">
        <f t="shared" si="453"/>
        <v>37.220125786163521</v>
      </c>
    </row>
    <row r="2974" spans="1:20" x14ac:dyDescent="0.25">
      <c r="A2974" s="72">
        <f t="shared" si="450"/>
        <v>42719</v>
      </c>
      <c r="B2974" s="73" t="s">
        <v>67</v>
      </c>
      <c r="C2974" s="73" t="s">
        <v>244</v>
      </c>
      <c r="D2974" s="73" t="s">
        <v>245</v>
      </c>
      <c r="E2974" s="73" t="s">
        <v>268</v>
      </c>
      <c r="F2974" s="73" t="s">
        <v>269</v>
      </c>
      <c r="G2974" s="73" t="s">
        <v>34</v>
      </c>
      <c r="H2974" t="s">
        <v>38</v>
      </c>
      <c r="I2974">
        <v>860</v>
      </c>
      <c r="J2974" s="43">
        <v>6061</v>
      </c>
      <c r="K2974" s="16">
        <v>0</v>
      </c>
      <c r="L2974" s="16">
        <f t="shared" si="445"/>
        <v>60.188679245283019</v>
      </c>
      <c r="M2974" s="16">
        <f t="shared" si="446"/>
        <v>1.5289009009009009</v>
      </c>
      <c r="N2974" s="44">
        <f t="shared" si="447"/>
        <v>0</v>
      </c>
      <c r="O2974" s="44">
        <f t="shared" si="448"/>
        <v>6061</v>
      </c>
      <c r="P2974" s="45">
        <f t="shared" si="451"/>
        <v>60.188679245283019</v>
      </c>
      <c r="Q2974" s="45">
        <f t="shared" si="449"/>
        <v>1.5289009009009009</v>
      </c>
      <c r="S2974" s="51">
        <f t="shared" si="452"/>
        <v>0</v>
      </c>
      <c r="T2974" s="16">
        <f t="shared" si="453"/>
        <v>60.188679245283019</v>
      </c>
    </row>
    <row r="2975" spans="1:20" x14ac:dyDescent="0.25">
      <c r="A2975" s="72">
        <f t="shared" si="450"/>
        <v>42719</v>
      </c>
      <c r="B2975" s="73" t="s">
        <v>67</v>
      </c>
      <c r="C2975" s="73" t="s">
        <v>246</v>
      </c>
      <c r="D2975" s="73" t="s">
        <v>247</v>
      </c>
      <c r="E2975" s="73" t="s">
        <v>270</v>
      </c>
      <c r="F2975" s="73" t="s">
        <v>247</v>
      </c>
      <c r="G2975" s="73" t="s">
        <v>34</v>
      </c>
      <c r="H2975" t="s">
        <v>36</v>
      </c>
      <c r="I2975">
        <v>213</v>
      </c>
      <c r="J2975" s="43">
        <v>2258</v>
      </c>
      <c r="K2975" s="16">
        <v>0.08</v>
      </c>
      <c r="L2975" s="16">
        <f t="shared" si="445"/>
        <v>22.423038728897716</v>
      </c>
      <c r="M2975" s="16">
        <f t="shared" si="446"/>
        <v>0.56958558558558559</v>
      </c>
      <c r="N2975" s="44">
        <f t="shared" si="447"/>
        <v>17.04</v>
      </c>
      <c r="O2975" s="44">
        <f t="shared" si="448"/>
        <v>2275.04</v>
      </c>
      <c r="P2975" s="45">
        <f t="shared" si="451"/>
        <v>22.592254220456802</v>
      </c>
      <c r="Q2975" s="45">
        <f t="shared" si="449"/>
        <v>0.57388396396396402</v>
      </c>
      <c r="S2975" s="51">
        <f t="shared" si="452"/>
        <v>4.017520357356763</v>
      </c>
      <c r="T2975" s="16">
        <f t="shared" si="453"/>
        <v>22.564051638530287</v>
      </c>
    </row>
    <row r="2976" spans="1:20" x14ac:dyDescent="0.25">
      <c r="A2976" s="72">
        <f t="shared" si="450"/>
        <v>42719</v>
      </c>
      <c r="B2976" s="73" t="s">
        <v>67</v>
      </c>
      <c r="C2976" s="73" t="s">
        <v>248</v>
      </c>
      <c r="D2976" s="73" t="s">
        <v>249</v>
      </c>
      <c r="E2976" s="73" t="s">
        <v>271</v>
      </c>
      <c r="F2976" s="73" t="s">
        <v>272</v>
      </c>
      <c r="G2976" s="73" t="s">
        <v>34</v>
      </c>
      <c r="H2976" t="s">
        <v>38</v>
      </c>
      <c r="I2976">
        <v>646</v>
      </c>
      <c r="J2976" s="43">
        <v>5191</v>
      </c>
      <c r="K2976" s="16">
        <v>0</v>
      </c>
      <c r="L2976" s="16">
        <f t="shared" si="445"/>
        <v>51.54915590863952</v>
      </c>
      <c r="M2976" s="16">
        <f t="shared" si="446"/>
        <v>1.3094414414414415</v>
      </c>
      <c r="N2976" s="44">
        <f t="shared" si="447"/>
        <v>0</v>
      </c>
      <c r="O2976" s="44">
        <f t="shared" si="448"/>
        <v>5191</v>
      </c>
      <c r="P2976" s="45">
        <f t="shared" si="451"/>
        <v>51.54915590863952</v>
      </c>
      <c r="Q2976" s="45">
        <f t="shared" si="449"/>
        <v>1.3094414414414415</v>
      </c>
      <c r="S2976" s="51">
        <f t="shared" si="452"/>
        <v>3.7370103916866571</v>
      </c>
      <c r="T2976" s="16">
        <f t="shared" si="453"/>
        <v>51.549155908639513</v>
      </c>
    </row>
    <row r="2977" spans="1:20" x14ac:dyDescent="0.25">
      <c r="A2977" s="72">
        <f t="shared" si="450"/>
        <v>42719</v>
      </c>
      <c r="B2977" s="73" t="s">
        <v>67</v>
      </c>
      <c r="C2977" s="73" t="s">
        <v>248</v>
      </c>
      <c r="D2977" s="73" t="s">
        <v>249</v>
      </c>
      <c r="E2977" s="73" t="s">
        <v>273</v>
      </c>
      <c r="F2977" s="73" t="s">
        <v>274</v>
      </c>
      <c r="G2977" s="73" t="s">
        <v>34</v>
      </c>
      <c r="H2977" t="s">
        <v>38</v>
      </c>
      <c r="I2977">
        <v>418</v>
      </c>
      <c r="J2977" s="43">
        <v>4311</v>
      </c>
      <c r="K2977" s="16">
        <v>0</v>
      </c>
      <c r="L2977" s="16">
        <f t="shared" si="445"/>
        <v>42.810327706057599</v>
      </c>
      <c r="M2977" s="16">
        <f t="shared" si="446"/>
        <v>1.0874594594594595</v>
      </c>
      <c r="N2977" s="44">
        <f t="shared" si="447"/>
        <v>0</v>
      </c>
      <c r="O2977" s="44">
        <f t="shared" si="448"/>
        <v>4311</v>
      </c>
      <c r="P2977" s="45">
        <f t="shared" si="451"/>
        <v>42.810327706057599</v>
      </c>
      <c r="Q2977" s="45">
        <f t="shared" si="449"/>
        <v>1.0874594594594595</v>
      </c>
      <c r="S2977" s="51">
        <f t="shared" si="452"/>
        <v>0</v>
      </c>
      <c r="T2977" s="16">
        <f t="shared" si="453"/>
        <v>42.810327706057599</v>
      </c>
    </row>
    <row r="2978" spans="1:20" x14ac:dyDescent="0.25">
      <c r="A2978" s="72">
        <f t="shared" si="450"/>
        <v>42719</v>
      </c>
      <c r="B2978" s="73" t="s">
        <v>67</v>
      </c>
      <c r="C2978" s="73" t="s">
        <v>246</v>
      </c>
      <c r="D2978" s="73" t="s">
        <v>247</v>
      </c>
      <c r="E2978" s="73" t="s">
        <v>275</v>
      </c>
      <c r="F2978" s="73" t="s">
        <v>276</v>
      </c>
      <c r="G2978" s="73" t="s">
        <v>34</v>
      </c>
      <c r="H2978" t="s">
        <v>36</v>
      </c>
      <c r="I2978">
        <v>626</v>
      </c>
      <c r="J2978" s="43">
        <v>3534</v>
      </c>
      <c r="K2978" s="16">
        <v>0.08</v>
      </c>
      <c r="L2978" s="16">
        <f t="shared" si="445"/>
        <v>35.094339622641506</v>
      </c>
      <c r="M2978" s="16">
        <f t="shared" si="446"/>
        <v>0.89145945945945948</v>
      </c>
      <c r="N2978" s="44">
        <f t="shared" si="447"/>
        <v>50.08</v>
      </c>
      <c r="O2978" s="44">
        <f t="shared" si="448"/>
        <v>3584.08</v>
      </c>
      <c r="P2978" s="45">
        <f t="shared" si="451"/>
        <v>35.59165839126117</v>
      </c>
      <c r="Q2978" s="45">
        <f t="shared" si="449"/>
        <v>0.9040922522522522</v>
      </c>
      <c r="S2978" s="51">
        <f t="shared" si="452"/>
        <v>2.3923390299227965</v>
      </c>
      <c r="T2978" s="16">
        <f t="shared" si="453"/>
        <v>35.508771929824555</v>
      </c>
    </row>
    <row r="2979" spans="1:20" x14ac:dyDescent="0.25">
      <c r="A2979" s="72">
        <f t="shared" si="450"/>
        <v>42719</v>
      </c>
      <c r="B2979" s="73" t="s">
        <v>67</v>
      </c>
      <c r="C2979" s="73" t="s">
        <v>246</v>
      </c>
      <c r="D2979" s="73" t="s">
        <v>247</v>
      </c>
      <c r="E2979" s="73" t="s">
        <v>263</v>
      </c>
      <c r="F2979" s="73" t="s">
        <v>264</v>
      </c>
      <c r="G2979" s="73" t="s">
        <v>34</v>
      </c>
      <c r="H2979" t="s">
        <v>36</v>
      </c>
      <c r="I2979">
        <v>1823</v>
      </c>
      <c r="J2979" s="43">
        <v>5202</v>
      </c>
      <c r="K2979" s="16">
        <v>0.08</v>
      </c>
      <c r="L2979" s="16">
        <f t="shared" si="445"/>
        <v>51.658391261171793</v>
      </c>
      <c r="M2979" s="16">
        <f t="shared" si="446"/>
        <v>1.3122162162162163</v>
      </c>
      <c r="N2979" s="44">
        <f t="shared" si="447"/>
        <v>145.84</v>
      </c>
      <c r="O2979" s="44">
        <f t="shared" si="448"/>
        <v>5347.84</v>
      </c>
      <c r="P2979" s="45">
        <f t="shared" si="451"/>
        <v>53.106653426017871</v>
      </c>
      <c r="Q2979" s="45">
        <f t="shared" si="449"/>
        <v>1.3490046846846848</v>
      </c>
      <c r="S2979" s="51">
        <f t="shared" si="452"/>
        <v>2.5262314347775261</v>
      </c>
      <c r="T2979" s="16">
        <f t="shared" si="453"/>
        <v>52.865276398543529</v>
      </c>
    </row>
    <row r="2980" spans="1:20" x14ac:dyDescent="0.25">
      <c r="A2980" s="72">
        <f t="shared" si="450"/>
        <v>42719</v>
      </c>
      <c r="B2980" s="73" t="s">
        <v>18</v>
      </c>
      <c r="C2980" s="73" t="s">
        <v>250</v>
      </c>
      <c r="D2980" s="73" t="s">
        <v>251</v>
      </c>
      <c r="E2980" s="73" t="s">
        <v>265</v>
      </c>
      <c r="F2980" s="73" t="s">
        <v>266</v>
      </c>
      <c r="G2980" s="73" t="s">
        <v>34</v>
      </c>
      <c r="H2980" t="s">
        <v>39</v>
      </c>
      <c r="I2980">
        <v>1295</v>
      </c>
      <c r="J2980" s="43">
        <v>3639</v>
      </c>
      <c r="K2980" s="16">
        <v>3.4500000000000003E-2</v>
      </c>
      <c r="L2980" s="16">
        <f t="shared" si="445"/>
        <v>36.137040714995031</v>
      </c>
      <c r="M2980" s="16">
        <f t="shared" si="446"/>
        <v>0.98351351351351346</v>
      </c>
      <c r="N2980" s="44">
        <f t="shared" si="447"/>
        <v>44.677500000000002</v>
      </c>
      <c r="O2980" s="44">
        <f t="shared" si="448"/>
        <v>3683.6774999999998</v>
      </c>
      <c r="P2980" s="45">
        <f t="shared" si="451"/>
        <v>36.580710029791454</v>
      </c>
      <c r="Q2980" s="45">
        <f t="shared" si="449"/>
        <v>0.99558851351351341</v>
      </c>
      <c r="S2980" s="51">
        <f t="shared" si="452"/>
        <v>-1.992579624697699</v>
      </c>
      <c r="T2980" s="16">
        <f t="shared" si="453"/>
        <v>37.409318106587222</v>
      </c>
    </row>
    <row r="2981" spans="1:20" x14ac:dyDescent="0.25">
      <c r="A2981" s="72">
        <f t="shared" si="450"/>
        <v>42719</v>
      </c>
      <c r="B2981" s="73" t="s">
        <v>18</v>
      </c>
      <c r="C2981" s="73" t="s">
        <v>244</v>
      </c>
      <c r="D2981" s="73" t="s">
        <v>245</v>
      </c>
      <c r="E2981" s="73" t="s">
        <v>277</v>
      </c>
      <c r="F2981" s="73" t="s">
        <v>278</v>
      </c>
      <c r="G2981" s="73" t="s">
        <v>34</v>
      </c>
      <c r="H2981" t="s">
        <v>38</v>
      </c>
      <c r="I2981">
        <v>613</v>
      </c>
      <c r="J2981" s="43">
        <v>5051</v>
      </c>
      <c r="K2981" s="16">
        <v>0</v>
      </c>
      <c r="L2981" s="16">
        <f t="shared" si="445"/>
        <v>50.158887785501491</v>
      </c>
      <c r="M2981" s="16">
        <f t="shared" si="446"/>
        <v>1.3651351351351351</v>
      </c>
      <c r="N2981" s="44">
        <f t="shared" si="447"/>
        <v>0</v>
      </c>
      <c r="O2981" s="44">
        <f t="shared" si="448"/>
        <v>5051</v>
      </c>
      <c r="P2981" s="45">
        <f t="shared" si="451"/>
        <v>50.158887785501491</v>
      </c>
      <c r="Q2981" s="45">
        <f t="shared" si="449"/>
        <v>1.3651351351351351</v>
      </c>
      <c r="S2981" s="51">
        <f t="shared" si="452"/>
        <v>0</v>
      </c>
      <c r="T2981" s="16">
        <f t="shared" si="453"/>
        <v>50.158887785501491</v>
      </c>
    </row>
    <row r="2982" spans="1:20" x14ac:dyDescent="0.25">
      <c r="A2982" s="72">
        <f t="shared" si="450"/>
        <v>42719</v>
      </c>
      <c r="B2982" s="73" t="s">
        <v>18</v>
      </c>
      <c r="C2982" s="73" t="s">
        <v>248</v>
      </c>
      <c r="D2982" s="73" t="s">
        <v>249</v>
      </c>
      <c r="E2982" s="73" t="s">
        <v>268</v>
      </c>
      <c r="F2982" s="73" t="s">
        <v>269</v>
      </c>
      <c r="G2982" s="73" t="s">
        <v>34</v>
      </c>
      <c r="H2982" t="s">
        <v>38</v>
      </c>
      <c r="I2982">
        <v>872</v>
      </c>
      <c r="J2982" s="43">
        <v>6178</v>
      </c>
      <c r="K2982" s="16">
        <v>0</v>
      </c>
      <c r="L2982" s="16">
        <f t="shared" si="445"/>
        <v>61.350546176762663</v>
      </c>
      <c r="M2982" s="16">
        <f t="shared" si="446"/>
        <v>1.6697297297297298</v>
      </c>
      <c r="N2982" s="44">
        <f t="shared" si="447"/>
        <v>0</v>
      </c>
      <c r="O2982" s="44">
        <f t="shared" si="448"/>
        <v>6178</v>
      </c>
      <c r="P2982" s="45">
        <f t="shared" si="451"/>
        <v>61.350546176762663</v>
      </c>
      <c r="Q2982" s="45">
        <f t="shared" si="449"/>
        <v>1.6697297297297298</v>
      </c>
      <c r="S2982" s="51">
        <f t="shared" si="452"/>
        <v>0</v>
      </c>
      <c r="T2982" s="16">
        <f t="shared" si="453"/>
        <v>61.350546176762663</v>
      </c>
    </row>
    <row r="2983" spans="1:20" x14ac:dyDescent="0.25">
      <c r="A2983" s="72">
        <f t="shared" si="450"/>
        <v>42719</v>
      </c>
      <c r="B2983" s="73" t="s">
        <v>18</v>
      </c>
      <c r="C2983" s="73" t="s">
        <v>248</v>
      </c>
      <c r="D2983" s="73" t="s">
        <v>249</v>
      </c>
      <c r="E2983" s="73" t="s">
        <v>277</v>
      </c>
      <c r="F2983" s="73" t="s">
        <v>278</v>
      </c>
      <c r="G2983" s="73" t="s">
        <v>34</v>
      </c>
      <c r="H2983" t="s">
        <v>38</v>
      </c>
      <c r="I2983">
        <v>414</v>
      </c>
      <c r="J2983" s="43">
        <v>4529</v>
      </c>
      <c r="K2983" s="16">
        <v>0</v>
      </c>
      <c r="L2983" s="16">
        <f t="shared" si="445"/>
        <v>44.975173783515388</v>
      </c>
      <c r="M2983" s="16">
        <f t="shared" si="446"/>
        <v>1.2240540540540541</v>
      </c>
      <c r="N2983" s="44">
        <f t="shared" si="447"/>
        <v>0</v>
      </c>
      <c r="O2983" s="44">
        <f t="shared" si="448"/>
        <v>4529</v>
      </c>
      <c r="P2983" s="45">
        <f t="shared" si="451"/>
        <v>44.975173783515388</v>
      </c>
      <c r="Q2983" s="45">
        <f t="shared" si="449"/>
        <v>1.2240540540540541</v>
      </c>
      <c r="S2983" s="51">
        <f t="shared" si="452"/>
        <v>0</v>
      </c>
      <c r="T2983" s="16">
        <f t="shared" si="453"/>
        <v>44.97517378351538</v>
      </c>
    </row>
    <row r="2984" spans="1:20" x14ac:dyDescent="0.25">
      <c r="A2984" s="72">
        <f t="shared" si="450"/>
        <v>42719</v>
      </c>
      <c r="B2984" s="73" t="s">
        <v>18</v>
      </c>
      <c r="C2984" s="73" t="s">
        <v>242</v>
      </c>
      <c r="D2984" s="73" t="s">
        <v>243</v>
      </c>
      <c r="E2984" s="73" t="s">
        <v>265</v>
      </c>
      <c r="F2984" s="73" t="s">
        <v>266</v>
      </c>
      <c r="G2984" s="73" t="s">
        <v>34</v>
      </c>
      <c r="H2984" t="s">
        <v>36</v>
      </c>
      <c r="I2984">
        <v>1006</v>
      </c>
      <c r="J2984" s="43">
        <v>4495</v>
      </c>
      <c r="K2984" s="16">
        <v>0.08</v>
      </c>
      <c r="L2984" s="16">
        <f t="shared" si="445"/>
        <v>44.637537239324729</v>
      </c>
      <c r="M2984" s="16">
        <f t="shared" si="446"/>
        <v>1.2148648648648648</v>
      </c>
      <c r="N2984" s="44">
        <f t="shared" si="447"/>
        <v>80.48</v>
      </c>
      <c r="O2984" s="44">
        <f t="shared" si="448"/>
        <v>4575.4799999999996</v>
      </c>
      <c r="P2984" s="45">
        <f t="shared" si="451"/>
        <v>45.436742800397212</v>
      </c>
      <c r="Q2984" s="45">
        <f t="shared" si="449"/>
        <v>1.2366162162162162</v>
      </c>
      <c r="S2984" s="51">
        <f t="shared" si="452"/>
        <v>2.0051097526719186</v>
      </c>
      <c r="T2984" s="16">
        <f t="shared" si="453"/>
        <v>45.303541873551801</v>
      </c>
    </row>
    <row r="2985" spans="1:20" x14ac:dyDescent="0.25">
      <c r="A2985" s="72">
        <f t="shared" si="450"/>
        <v>42719</v>
      </c>
      <c r="B2985" s="73" t="s">
        <v>0</v>
      </c>
      <c r="C2985" s="73" t="s">
        <v>252</v>
      </c>
      <c r="D2985" s="73" t="s">
        <v>117</v>
      </c>
      <c r="E2985" s="73" t="s">
        <v>279</v>
      </c>
      <c r="F2985" s="73" t="s">
        <v>280</v>
      </c>
      <c r="G2985" s="73" t="s">
        <v>35</v>
      </c>
      <c r="H2985" t="s">
        <v>37</v>
      </c>
      <c r="I2985">
        <v>880</v>
      </c>
      <c r="J2985" s="43">
        <v>3953</v>
      </c>
      <c r="K2985" s="16">
        <v>0</v>
      </c>
      <c r="L2985" s="16">
        <f t="shared" si="445"/>
        <v>39.255213505461768</v>
      </c>
      <c r="M2985" s="16">
        <f t="shared" si="446"/>
        <v>1.0683783783783785</v>
      </c>
      <c r="N2985" s="44">
        <f t="shared" si="447"/>
        <v>0</v>
      </c>
      <c r="O2985" s="44">
        <f t="shared" si="448"/>
        <v>3953</v>
      </c>
      <c r="P2985" s="45">
        <f t="shared" si="451"/>
        <v>39.255213505461768</v>
      </c>
      <c r="Q2985" s="45">
        <f t="shared" si="449"/>
        <v>1.0683783783783785</v>
      </c>
      <c r="S2985" s="51">
        <f t="shared" si="452"/>
        <v>0</v>
      </c>
      <c r="T2985" s="16">
        <f t="shared" si="453"/>
        <v>39.255213505461768</v>
      </c>
    </row>
    <row r="2986" spans="1:20" x14ac:dyDescent="0.25">
      <c r="A2986" s="72">
        <f t="shared" si="450"/>
        <v>42719</v>
      </c>
      <c r="B2986" s="73" t="s">
        <v>0</v>
      </c>
      <c r="C2986" s="73" t="s">
        <v>359</v>
      </c>
      <c r="D2986" s="73" t="s">
        <v>235</v>
      </c>
      <c r="E2986" s="73" t="s">
        <v>267</v>
      </c>
      <c r="F2986" s="73" t="s">
        <v>241</v>
      </c>
      <c r="G2986" s="73" t="s">
        <v>35</v>
      </c>
      <c r="H2986" t="s">
        <v>37</v>
      </c>
      <c r="I2986">
        <v>685</v>
      </c>
      <c r="J2986" s="43">
        <v>3871</v>
      </c>
      <c r="K2986" s="16">
        <v>0</v>
      </c>
      <c r="L2986" s="16">
        <f t="shared" si="445"/>
        <v>38.440913604766635</v>
      </c>
      <c r="M2986" s="16">
        <f t="shared" si="446"/>
        <v>1.0462162162162163</v>
      </c>
      <c r="N2986" s="44">
        <f t="shared" si="447"/>
        <v>0</v>
      </c>
      <c r="O2986" s="44">
        <f t="shared" si="448"/>
        <v>3871</v>
      </c>
      <c r="P2986" s="45">
        <f t="shared" si="451"/>
        <v>38.440913604766635</v>
      </c>
      <c r="Q2986" s="45">
        <f t="shared" si="449"/>
        <v>1.0462162162162163</v>
      </c>
      <c r="S2986" s="51">
        <f t="shared" si="452"/>
        <v>-1.2248022454707796</v>
      </c>
      <c r="T2986" s="16">
        <f t="shared" si="453"/>
        <v>38.440913604766635</v>
      </c>
    </row>
    <row r="2987" spans="1:20" x14ac:dyDescent="0.25">
      <c r="A2987" s="72">
        <f t="shared" si="450"/>
        <v>42719</v>
      </c>
      <c r="B2987" s="73" t="s">
        <v>0</v>
      </c>
      <c r="C2987" s="73" t="s">
        <v>253</v>
      </c>
      <c r="D2987" s="73" t="s">
        <v>243</v>
      </c>
      <c r="E2987" s="73" t="s">
        <v>281</v>
      </c>
      <c r="F2987" s="73" t="s">
        <v>282</v>
      </c>
      <c r="G2987" s="73" t="s">
        <v>35</v>
      </c>
      <c r="H2987" t="s">
        <v>38</v>
      </c>
      <c r="I2987">
        <v>812</v>
      </c>
      <c r="J2987" s="43">
        <v>5492</v>
      </c>
      <c r="K2987" s="16">
        <v>0</v>
      </c>
      <c r="L2987" s="16">
        <f t="shared" si="445"/>
        <v>54.538232373386293</v>
      </c>
      <c r="M2987" s="16">
        <f t="shared" si="446"/>
        <v>1.4843243243243243</v>
      </c>
      <c r="N2987" s="44">
        <f t="shared" si="447"/>
        <v>0</v>
      </c>
      <c r="O2987" s="44">
        <f t="shared" si="448"/>
        <v>5492</v>
      </c>
      <c r="P2987" s="45">
        <f t="shared" si="451"/>
        <v>54.538232373386293</v>
      </c>
      <c r="Q2987" s="45">
        <f t="shared" si="449"/>
        <v>1.4843243243243243</v>
      </c>
      <c r="S2987" s="51">
        <f t="shared" si="452"/>
        <v>0</v>
      </c>
      <c r="T2987" s="16">
        <f t="shared" si="453"/>
        <v>54.5382323733863</v>
      </c>
    </row>
    <row r="2988" spans="1:20" x14ac:dyDescent="0.25">
      <c r="A2988" s="72">
        <f t="shared" si="450"/>
        <v>42719</v>
      </c>
      <c r="B2988" s="73" t="s">
        <v>0</v>
      </c>
      <c r="C2988" s="73" t="s">
        <v>236</v>
      </c>
      <c r="D2988" s="73" t="s">
        <v>237</v>
      </c>
      <c r="E2988" s="73" t="s">
        <v>279</v>
      </c>
      <c r="F2988" s="73" t="s">
        <v>280</v>
      </c>
      <c r="G2988" s="73" t="s">
        <v>35</v>
      </c>
      <c r="H2988" t="s">
        <v>37</v>
      </c>
      <c r="I2988">
        <v>1520</v>
      </c>
      <c r="J2988" s="43">
        <v>5611</v>
      </c>
      <c r="K2988" s="16">
        <v>0</v>
      </c>
      <c r="L2988" s="16">
        <f t="shared" si="445"/>
        <v>55.71996027805362</v>
      </c>
      <c r="M2988" s="16">
        <f t="shared" si="446"/>
        <v>1.5164864864864864</v>
      </c>
      <c r="N2988" s="44">
        <f t="shared" si="447"/>
        <v>0</v>
      </c>
      <c r="O2988" s="44">
        <f t="shared" si="448"/>
        <v>5611</v>
      </c>
      <c r="P2988" s="45">
        <f t="shared" si="451"/>
        <v>55.71996027805362</v>
      </c>
      <c r="Q2988" s="45">
        <f t="shared" si="449"/>
        <v>1.5164864864864864</v>
      </c>
      <c r="S2988" s="51">
        <f t="shared" si="452"/>
        <v>0</v>
      </c>
      <c r="T2988" s="16">
        <f t="shared" si="453"/>
        <v>55.719960278053613</v>
      </c>
    </row>
    <row r="2989" spans="1:20" x14ac:dyDescent="0.25">
      <c r="A2989" s="72">
        <f t="shared" si="450"/>
        <v>42719</v>
      </c>
      <c r="B2989" s="73" t="s">
        <v>0</v>
      </c>
      <c r="C2989" s="73" t="s">
        <v>236</v>
      </c>
      <c r="D2989" s="73" t="s">
        <v>237</v>
      </c>
      <c r="E2989" s="73" t="s">
        <v>267</v>
      </c>
      <c r="F2989" s="73" t="s">
        <v>241</v>
      </c>
      <c r="G2989" s="73" t="s">
        <v>35</v>
      </c>
      <c r="H2989" t="s">
        <v>37</v>
      </c>
      <c r="I2989">
        <v>1583</v>
      </c>
      <c r="J2989" s="43">
        <v>5931</v>
      </c>
      <c r="K2989" s="16">
        <v>0</v>
      </c>
      <c r="L2989" s="16">
        <f t="shared" si="445"/>
        <v>58.897715988083412</v>
      </c>
      <c r="M2989" s="16">
        <f t="shared" si="446"/>
        <v>1.6029729729729729</v>
      </c>
      <c r="N2989" s="44">
        <f t="shared" si="447"/>
        <v>0</v>
      </c>
      <c r="O2989" s="44">
        <f t="shared" si="448"/>
        <v>5931</v>
      </c>
      <c r="P2989" s="45">
        <f t="shared" si="451"/>
        <v>58.897715988083412</v>
      </c>
      <c r="Q2989" s="45">
        <f t="shared" si="449"/>
        <v>1.6029729729729729</v>
      </c>
      <c r="S2989" s="51">
        <f t="shared" si="452"/>
        <v>0</v>
      </c>
      <c r="T2989" s="16">
        <f t="shared" si="453"/>
        <v>58.897715988083412</v>
      </c>
    </row>
    <row r="2990" spans="1:20" x14ac:dyDescent="0.25">
      <c r="A2990" s="72">
        <f t="shared" si="450"/>
        <v>42719</v>
      </c>
      <c r="B2990" s="73" t="s">
        <v>0</v>
      </c>
      <c r="C2990" s="73" t="s">
        <v>358</v>
      </c>
      <c r="D2990" s="73" t="s">
        <v>235</v>
      </c>
      <c r="E2990" s="73" t="s">
        <v>279</v>
      </c>
      <c r="F2990" s="73" t="s">
        <v>280</v>
      </c>
      <c r="G2990" s="73" t="s">
        <v>35</v>
      </c>
      <c r="H2990" t="s">
        <v>36</v>
      </c>
      <c r="I2990">
        <v>1599</v>
      </c>
      <c r="J2990" s="43">
        <v>5643</v>
      </c>
      <c r="K2990" s="16">
        <v>0.08</v>
      </c>
      <c r="L2990" s="16">
        <f t="shared" si="445"/>
        <v>56.037735849056602</v>
      </c>
      <c r="M2990" s="16">
        <f t="shared" si="446"/>
        <v>1.5251351351351352</v>
      </c>
      <c r="N2990" s="44">
        <f t="shared" si="447"/>
        <v>127.92</v>
      </c>
      <c r="O2990" s="44">
        <f t="shared" si="448"/>
        <v>5770.92</v>
      </c>
      <c r="P2990" s="45">
        <f t="shared" si="451"/>
        <v>57.308043694141013</v>
      </c>
      <c r="Q2990" s="45">
        <f t="shared" si="449"/>
        <v>1.5597081081081081</v>
      </c>
      <c r="S2990" s="51">
        <f t="shared" si="452"/>
        <v>2.650522687129464</v>
      </c>
      <c r="T2990" s="16">
        <f t="shared" si="453"/>
        <v>57.096325719960277</v>
      </c>
    </row>
    <row r="2991" spans="1:20" x14ac:dyDescent="0.25">
      <c r="A2991" s="72">
        <f t="shared" si="450"/>
        <v>42719</v>
      </c>
      <c r="B2991" s="73" t="s">
        <v>67</v>
      </c>
      <c r="C2991" s="73" t="s">
        <v>250</v>
      </c>
      <c r="D2991" s="73" t="s">
        <v>251</v>
      </c>
      <c r="E2991" s="73" t="s">
        <v>279</v>
      </c>
      <c r="F2991" s="73" t="s">
        <v>280</v>
      </c>
      <c r="G2991" s="73" t="s">
        <v>35</v>
      </c>
      <c r="H2991" t="s">
        <v>37</v>
      </c>
      <c r="I2991">
        <v>1851</v>
      </c>
      <c r="J2991" s="43">
        <v>5000</v>
      </c>
      <c r="K2991" s="16">
        <v>0</v>
      </c>
      <c r="L2991" s="16">
        <f t="shared" si="445"/>
        <v>49.652432969215489</v>
      </c>
      <c r="M2991" s="16">
        <f t="shared" si="446"/>
        <v>1.2612612612612613</v>
      </c>
      <c r="N2991" s="44">
        <f t="shared" si="447"/>
        <v>0</v>
      </c>
      <c r="O2991" s="44">
        <f t="shared" si="448"/>
        <v>5000</v>
      </c>
      <c r="P2991" s="45">
        <f t="shared" si="451"/>
        <v>49.652432969215489</v>
      </c>
      <c r="Q2991" s="45">
        <f t="shared" si="449"/>
        <v>1.2612612612612613</v>
      </c>
      <c r="S2991" s="51">
        <f t="shared" si="452"/>
        <v>0</v>
      </c>
      <c r="T2991" s="16">
        <f t="shared" si="453"/>
        <v>49.652432969215489</v>
      </c>
    </row>
    <row r="2992" spans="1:20" x14ac:dyDescent="0.25">
      <c r="A2992" s="72">
        <f t="shared" si="450"/>
        <v>42719</v>
      </c>
      <c r="B2992" s="73" t="s">
        <v>67</v>
      </c>
      <c r="C2992" s="73" t="s">
        <v>238</v>
      </c>
      <c r="D2992" s="73" t="s">
        <v>239</v>
      </c>
      <c r="E2992" s="73" t="s">
        <v>283</v>
      </c>
      <c r="F2992" s="73" t="s">
        <v>284</v>
      </c>
      <c r="G2992" s="73" t="s">
        <v>35</v>
      </c>
      <c r="H2992" t="s">
        <v>37</v>
      </c>
      <c r="I2992">
        <v>1695</v>
      </c>
      <c r="J2992" s="43">
        <v>4960</v>
      </c>
      <c r="K2992" s="16">
        <v>0</v>
      </c>
      <c r="L2992" s="16">
        <f t="shared" si="445"/>
        <v>49.255213505461768</v>
      </c>
      <c r="M2992" s="16">
        <f t="shared" si="446"/>
        <v>1.2511711711711713</v>
      </c>
      <c r="N2992" s="44">
        <f t="shared" si="447"/>
        <v>0</v>
      </c>
      <c r="O2992" s="44">
        <f t="shared" si="448"/>
        <v>4960</v>
      </c>
      <c r="P2992" s="45">
        <f t="shared" si="451"/>
        <v>49.255213505461768</v>
      </c>
      <c r="Q2992" s="45">
        <f t="shared" si="449"/>
        <v>1.2511711711711713</v>
      </c>
      <c r="S2992" s="51">
        <f t="shared" si="452"/>
        <v>0</v>
      </c>
      <c r="T2992" s="16">
        <f t="shared" si="453"/>
        <v>49.255213505461768</v>
      </c>
    </row>
    <row r="2993" spans="1:20" x14ac:dyDescent="0.25">
      <c r="A2993" s="72">
        <f t="shared" si="450"/>
        <v>42719</v>
      </c>
      <c r="B2993" s="73" t="s">
        <v>67</v>
      </c>
      <c r="C2993" s="73" t="s">
        <v>242</v>
      </c>
      <c r="D2993" s="73" t="s">
        <v>243</v>
      </c>
      <c r="E2993" s="73" t="s">
        <v>265</v>
      </c>
      <c r="F2993" s="73" t="s">
        <v>266</v>
      </c>
      <c r="G2993" s="73" t="s">
        <v>35</v>
      </c>
      <c r="H2993" t="s">
        <v>36</v>
      </c>
      <c r="I2993">
        <v>1006</v>
      </c>
      <c r="J2993" s="43">
        <v>3481</v>
      </c>
      <c r="K2993" s="16">
        <v>0.08</v>
      </c>
      <c r="L2993" s="16">
        <f t="shared" si="445"/>
        <v>34.568023833167821</v>
      </c>
      <c r="M2993" s="16">
        <f t="shared" si="446"/>
        <v>0.87809009009009009</v>
      </c>
      <c r="N2993" s="44">
        <f t="shared" si="447"/>
        <v>80.48</v>
      </c>
      <c r="O2993" s="44">
        <f t="shared" si="448"/>
        <v>3561.48</v>
      </c>
      <c r="P2993" s="45">
        <f t="shared" si="451"/>
        <v>35.367229394240319</v>
      </c>
      <c r="Q2993" s="45">
        <f t="shared" si="449"/>
        <v>0.8983913513513514</v>
      </c>
      <c r="S2993" s="51">
        <f t="shared" si="452"/>
        <v>-0.28167121185819211</v>
      </c>
      <c r="T2993" s="16">
        <f t="shared" si="453"/>
        <v>35.2340284673949</v>
      </c>
    </row>
    <row r="2994" spans="1:20" x14ac:dyDescent="0.25">
      <c r="A2994" s="72">
        <f t="shared" si="450"/>
        <v>42719</v>
      </c>
      <c r="B2994" s="73" t="s">
        <v>67</v>
      </c>
      <c r="C2994" s="73" t="s">
        <v>254</v>
      </c>
      <c r="D2994" s="73" t="s">
        <v>255</v>
      </c>
      <c r="E2994" s="73" t="s">
        <v>267</v>
      </c>
      <c r="F2994" s="73" t="s">
        <v>241</v>
      </c>
      <c r="G2994" s="73" t="s">
        <v>35</v>
      </c>
      <c r="H2994" t="s">
        <v>37</v>
      </c>
      <c r="I2994">
        <v>988</v>
      </c>
      <c r="J2994" s="43">
        <v>3700</v>
      </c>
      <c r="K2994" s="16">
        <v>0</v>
      </c>
      <c r="L2994" s="16">
        <f t="shared" si="445"/>
        <v>36.742800397219462</v>
      </c>
      <c r="M2994" s="16">
        <f t="shared" si="446"/>
        <v>0.93333333333333335</v>
      </c>
      <c r="N2994" s="44">
        <f t="shared" si="447"/>
        <v>0</v>
      </c>
      <c r="O2994" s="44">
        <f t="shared" si="448"/>
        <v>3700</v>
      </c>
      <c r="P2994" s="45">
        <f t="shared" si="451"/>
        <v>36.742800397219462</v>
      </c>
      <c r="Q2994" s="45">
        <f t="shared" si="449"/>
        <v>0.93333333333333335</v>
      </c>
      <c r="S2994" s="51">
        <f t="shared" si="452"/>
        <v>2.7777777777777679</v>
      </c>
      <c r="T2994" s="16">
        <f t="shared" si="453"/>
        <v>36.742800397219462</v>
      </c>
    </row>
    <row r="2995" spans="1:20" x14ac:dyDescent="0.25">
      <c r="A2995" s="72">
        <f t="shared" si="450"/>
        <v>42719</v>
      </c>
      <c r="B2995" s="73" t="s">
        <v>67</v>
      </c>
      <c r="C2995" s="73" t="s">
        <v>246</v>
      </c>
      <c r="D2995" s="73" t="s">
        <v>247</v>
      </c>
      <c r="E2995" s="73" t="s">
        <v>240</v>
      </c>
      <c r="F2995" s="73" t="s">
        <v>241</v>
      </c>
      <c r="G2995" s="73" t="s">
        <v>35</v>
      </c>
      <c r="H2995" t="s">
        <v>36</v>
      </c>
      <c r="I2995">
        <v>787</v>
      </c>
      <c r="J2995" s="43">
        <v>3895</v>
      </c>
      <c r="K2995" s="16">
        <v>0.08</v>
      </c>
      <c r="L2995" s="16">
        <f t="shared" si="445"/>
        <v>38.679245283018865</v>
      </c>
      <c r="M2995" s="16">
        <f t="shared" si="446"/>
        <v>0.98252252252252259</v>
      </c>
      <c r="N2995" s="44">
        <f t="shared" si="447"/>
        <v>62.96</v>
      </c>
      <c r="O2995" s="44">
        <f t="shared" si="448"/>
        <v>3957.96</v>
      </c>
      <c r="P2995" s="45">
        <f t="shared" si="451"/>
        <v>39.304468718967229</v>
      </c>
      <c r="Q2995" s="45">
        <f t="shared" si="449"/>
        <v>0.99840432432432435</v>
      </c>
      <c r="S2995" s="51">
        <f t="shared" si="452"/>
        <v>2.3831880863876664</v>
      </c>
      <c r="T2995" s="16">
        <f t="shared" si="453"/>
        <v>39.200264812975831</v>
      </c>
    </row>
    <row r="2996" spans="1:20" x14ac:dyDescent="0.25">
      <c r="A2996" s="72">
        <f t="shared" si="450"/>
        <v>42719</v>
      </c>
      <c r="B2996" s="73" t="s">
        <v>67</v>
      </c>
      <c r="C2996" s="73" t="s">
        <v>250</v>
      </c>
      <c r="D2996" s="73" t="s">
        <v>251</v>
      </c>
      <c r="E2996" s="73" t="s">
        <v>283</v>
      </c>
      <c r="F2996" s="73" t="s">
        <v>284</v>
      </c>
      <c r="G2996" s="73" t="s">
        <v>35</v>
      </c>
      <c r="H2996" t="s">
        <v>37</v>
      </c>
      <c r="I2996">
        <v>1836</v>
      </c>
      <c r="J2996" s="43">
        <v>5000</v>
      </c>
      <c r="K2996" s="16">
        <v>0</v>
      </c>
      <c r="L2996" s="16">
        <f t="shared" ref="L2996:L3033" si="454">J2996/100.7</f>
        <v>49.652432969215489</v>
      </c>
      <c r="M2996" s="16">
        <f t="shared" ref="M2996:M3033" si="455">IF(B2996="corn",J2996/(111*2000/56),J2996/(111*2000/60))</f>
        <v>1.2612612612612613</v>
      </c>
      <c r="N2996" s="44">
        <f t="shared" ref="N2996:N3033" si="456">I2996*K2996</f>
        <v>0</v>
      </c>
      <c r="O2996" s="44">
        <f t="shared" ref="O2996:O3033" si="457">J2996+N2996</f>
        <v>5000</v>
      </c>
      <c r="P2996" s="45">
        <f t="shared" si="451"/>
        <v>49.652432969215489</v>
      </c>
      <c r="Q2996" s="45">
        <f t="shared" ref="Q2996:Q3033" si="458">IF(B2996="corn",O2996/(111*2000/56),O2996/(111*2000/60))</f>
        <v>1.2612612612612613</v>
      </c>
      <c r="S2996" s="51">
        <f t="shared" si="452"/>
        <v>0</v>
      </c>
      <c r="T2996" s="16">
        <f t="shared" si="453"/>
        <v>49.652432969215489</v>
      </c>
    </row>
    <row r="2997" spans="1:20" x14ac:dyDescent="0.25">
      <c r="A2997" s="72">
        <f t="shared" si="450"/>
        <v>42719</v>
      </c>
      <c r="B2997" s="73" t="s">
        <v>67</v>
      </c>
      <c r="C2997" s="73" t="s">
        <v>256</v>
      </c>
      <c r="D2997" s="73" t="s">
        <v>247</v>
      </c>
      <c r="E2997" s="73" t="s">
        <v>285</v>
      </c>
      <c r="F2997" s="73" t="s">
        <v>264</v>
      </c>
      <c r="G2997" s="73" t="s">
        <v>35</v>
      </c>
      <c r="H2997" t="s">
        <v>37</v>
      </c>
      <c r="I2997">
        <v>1899</v>
      </c>
      <c r="J2997" s="43">
        <v>4740</v>
      </c>
      <c r="K2997" s="16">
        <v>0</v>
      </c>
      <c r="L2997" s="16">
        <f t="shared" si="454"/>
        <v>47.070506454816282</v>
      </c>
      <c r="M2997" s="16">
        <f t="shared" si="455"/>
        <v>1.1956756756756757</v>
      </c>
      <c r="N2997" s="44">
        <f t="shared" si="456"/>
        <v>0</v>
      </c>
      <c r="O2997" s="44">
        <f t="shared" si="457"/>
        <v>4740</v>
      </c>
      <c r="P2997" s="45">
        <f t="shared" si="451"/>
        <v>47.070506454816282</v>
      </c>
      <c r="Q2997" s="45">
        <f t="shared" si="458"/>
        <v>1.1956756756756757</v>
      </c>
      <c r="S2997" s="51">
        <f t="shared" si="452"/>
        <v>2.155172413793105</v>
      </c>
      <c r="T2997" s="16">
        <f t="shared" si="453"/>
        <v>47.070506454816289</v>
      </c>
    </row>
    <row r="2998" spans="1:20" x14ac:dyDescent="0.25">
      <c r="A2998" s="72">
        <f t="shared" si="450"/>
        <v>42719</v>
      </c>
      <c r="B2998" s="73" t="s">
        <v>18</v>
      </c>
      <c r="C2998" s="73" t="s">
        <v>238</v>
      </c>
      <c r="D2998" s="73" t="s">
        <v>239</v>
      </c>
      <c r="E2998" s="73" t="s">
        <v>283</v>
      </c>
      <c r="F2998" s="73" t="s">
        <v>284</v>
      </c>
      <c r="G2998" s="73" t="s">
        <v>35</v>
      </c>
      <c r="H2998" t="s">
        <v>37</v>
      </c>
      <c r="I2998">
        <v>1695</v>
      </c>
      <c r="J2998" s="43">
        <v>5600</v>
      </c>
      <c r="K2998" s="16">
        <v>0</v>
      </c>
      <c r="L2998" s="16">
        <f t="shared" si="454"/>
        <v>55.610724925521346</v>
      </c>
      <c r="M2998" s="16">
        <f t="shared" si="455"/>
        <v>1.5135135135135136</v>
      </c>
      <c r="N2998" s="44">
        <f t="shared" si="456"/>
        <v>0</v>
      </c>
      <c r="O2998" s="44">
        <f t="shared" si="457"/>
        <v>5600</v>
      </c>
      <c r="P2998" s="45">
        <f t="shared" si="451"/>
        <v>55.610724925521346</v>
      </c>
      <c r="Q2998" s="45">
        <f t="shared" si="458"/>
        <v>1.5135135135135136</v>
      </c>
      <c r="S2998" s="51">
        <f t="shared" si="452"/>
        <v>2.0036429872495543</v>
      </c>
      <c r="T2998" s="16">
        <f t="shared" si="453"/>
        <v>55.610724925521346</v>
      </c>
    </row>
    <row r="2999" spans="1:20" x14ac:dyDescent="0.25">
      <c r="A2999" s="72">
        <f t="shared" si="450"/>
        <v>42719</v>
      </c>
      <c r="B2999" s="73" t="s">
        <v>18</v>
      </c>
      <c r="C2999" s="73" t="s">
        <v>250</v>
      </c>
      <c r="D2999" s="73" t="s">
        <v>251</v>
      </c>
      <c r="E2999" s="73" t="s">
        <v>279</v>
      </c>
      <c r="F2999" s="73" t="s">
        <v>280</v>
      </c>
      <c r="G2999" s="73" t="s">
        <v>35</v>
      </c>
      <c r="H2999" t="s">
        <v>37</v>
      </c>
      <c r="I2999">
        <v>1851</v>
      </c>
      <c r="J2999" s="43">
        <v>5650</v>
      </c>
      <c r="K2999" s="16">
        <v>0</v>
      </c>
      <c r="L2999" s="16">
        <f t="shared" si="454"/>
        <v>56.107249255213503</v>
      </c>
      <c r="M2999" s="16">
        <f t="shared" si="455"/>
        <v>1.527027027027027</v>
      </c>
      <c r="N2999" s="44">
        <f t="shared" si="456"/>
        <v>0</v>
      </c>
      <c r="O2999" s="44">
        <f t="shared" si="457"/>
        <v>5650</v>
      </c>
      <c r="P2999" s="45">
        <f t="shared" si="451"/>
        <v>56.107249255213503</v>
      </c>
      <c r="Q2999" s="45">
        <f t="shared" si="458"/>
        <v>1.527027027027027</v>
      </c>
      <c r="S2999" s="51">
        <f t="shared" si="452"/>
        <v>2.5408348457350183</v>
      </c>
      <c r="T2999" s="16">
        <f t="shared" si="453"/>
        <v>56.107249255213503</v>
      </c>
    </row>
    <row r="3000" spans="1:20" x14ac:dyDescent="0.25">
      <c r="A3000" s="72">
        <f t="shared" si="450"/>
        <v>42719</v>
      </c>
      <c r="B3000" s="73" t="s">
        <v>18</v>
      </c>
      <c r="C3000" s="73" t="s">
        <v>257</v>
      </c>
      <c r="D3000" s="73" t="s">
        <v>237</v>
      </c>
      <c r="E3000" s="73" t="s">
        <v>283</v>
      </c>
      <c r="F3000" s="73" t="s">
        <v>284</v>
      </c>
      <c r="G3000" s="73" t="s">
        <v>35</v>
      </c>
      <c r="H3000" t="s">
        <v>37</v>
      </c>
      <c r="I3000">
        <v>1507</v>
      </c>
      <c r="J3000" s="43">
        <v>5500</v>
      </c>
      <c r="K3000" s="16">
        <v>0</v>
      </c>
      <c r="L3000" s="16">
        <f t="shared" si="454"/>
        <v>54.617676266137039</v>
      </c>
      <c r="M3000" s="16">
        <f t="shared" si="455"/>
        <v>1.4864864864864864</v>
      </c>
      <c r="N3000" s="44">
        <f t="shared" si="456"/>
        <v>0</v>
      </c>
      <c r="O3000" s="44">
        <f t="shared" si="457"/>
        <v>5500</v>
      </c>
      <c r="P3000" s="45">
        <f t="shared" si="451"/>
        <v>54.617676266137039</v>
      </c>
      <c r="Q3000" s="45">
        <f t="shared" si="458"/>
        <v>1.4864864864864864</v>
      </c>
      <c r="S3000" s="51">
        <f t="shared" si="452"/>
        <v>2.2304832713754719</v>
      </c>
      <c r="T3000" s="16">
        <f t="shared" si="453"/>
        <v>54.617676266137039</v>
      </c>
    </row>
    <row r="3001" spans="1:20" x14ac:dyDescent="0.25">
      <c r="A3001" s="72">
        <f t="shared" si="450"/>
        <v>42719</v>
      </c>
      <c r="B3001" s="73" t="s">
        <v>18</v>
      </c>
      <c r="C3001" s="73" t="s">
        <v>256</v>
      </c>
      <c r="D3001" s="73" t="s">
        <v>247</v>
      </c>
      <c r="E3001" s="73" t="s">
        <v>265</v>
      </c>
      <c r="F3001" s="73" t="s">
        <v>266</v>
      </c>
      <c r="G3001" s="73" t="s">
        <v>35</v>
      </c>
      <c r="H3001" t="s">
        <v>36</v>
      </c>
      <c r="I3001">
        <v>1160</v>
      </c>
      <c r="J3001" s="43">
        <v>4525</v>
      </c>
      <c r="K3001" s="16">
        <v>0.08</v>
      </c>
      <c r="L3001" s="16">
        <f t="shared" si="454"/>
        <v>44.935451837140022</v>
      </c>
      <c r="M3001" s="16">
        <f t="shared" si="455"/>
        <v>1.222972972972973</v>
      </c>
      <c r="N3001" s="44">
        <f t="shared" si="456"/>
        <v>92.8</v>
      </c>
      <c r="O3001" s="44">
        <f t="shared" si="457"/>
        <v>4617.8</v>
      </c>
      <c r="P3001" s="45">
        <f t="shared" si="451"/>
        <v>45.857000993048658</v>
      </c>
      <c r="Q3001" s="45">
        <f t="shared" si="458"/>
        <v>1.2480540540540541</v>
      </c>
      <c r="S3001" s="51">
        <f t="shared" si="452"/>
        <v>1.9516933810217907</v>
      </c>
      <c r="T3001" s="16">
        <f t="shared" si="453"/>
        <v>45.703409467063885</v>
      </c>
    </row>
    <row r="3002" spans="1:20" x14ac:dyDescent="0.25">
      <c r="A3002" s="72">
        <f t="shared" si="450"/>
        <v>42719</v>
      </c>
      <c r="B3002" s="73" t="s">
        <v>18</v>
      </c>
      <c r="C3002" s="73" t="s">
        <v>244</v>
      </c>
      <c r="D3002" s="73" t="s">
        <v>245</v>
      </c>
      <c r="E3002" s="73" t="s">
        <v>277</v>
      </c>
      <c r="F3002" s="73" t="s">
        <v>278</v>
      </c>
      <c r="G3002" s="73" t="s">
        <v>35</v>
      </c>
      <c r="H3002" t="s">
        <v>38</v>
      </c>
      <c r="I3002">
        <v>613</v>
      </c>
      <c r="J3002" s="43">
        <v>4226</v>
      </c>
      <c r="K3002" s="16">
        <v>0</v>
      </c>
      <c r="L3002" s="16">
        <f t="shared" si="454"/>
        <v>41.966236345580931</v>
      </c>
      <c r="M3002" s="16">
        <f t="shared" si="455"/>
        <v>1.1421621621621623</v>
      </c>
      <c r="N3002" s="44">
        <f t="shared" si="456"/>
        <v>0</v>
      </c>
      <c r="O3002" s="44">
        <f t="shared" si="457"/>
        <v>4226</v>
      </c>
      <c r="P3002" s="45">
        <f t="shared" si="451"/>
        <v>41.966236345580931</v>
      </c>
      <c r="Q3002" s="45">
        <f t="shared" si="458"/>
        <v>1.1421621621621623</v>
      </c>
      <c r="S3002" s="51">
        <f t="shared" si="452"/>
        <v>0</v>
      </c>
      <c r="T3002" s="16">
        <f t="shared" si="453"/>
        <v>41.966236345580931</v>
      </c>
    </row>
    <row r="3003" spans="1:20" x14ac:dyDescent="0.25">
      <c r="A3003" s="74">
        <f t="shared" si="450"/>
        <v>42719</v>
      </c>
      <c r="B3003" s="75" t="s">
        <v>18</v>
      </c>
      <c r="C3003" s="75" t="s">
        <v>258</v>
      </c>
      <c r="D3003" s="75" t="s">
        <v>255</v>
      </c>
      <c r="E3003" s="75" t="s">
        <v>279</v>
      </c>
      <c r="F3003" s="75" t="s">
        <v>280</v>
      </c>
      <c r="G3003" s="75" t="s">
        <v>35</v>
      </c>
      <c r="H3003" s="76" t="s">
        <v>36</v>
      </c>
      <c r="I3003" s="76">
        <v>1637</v>
      </c>
      <c r="J3003" s="46">
        <v>5460</v>
      </c>
      <c r="K3003" s="78">
        <v>0.08</v>
      </c>
      <c r="L3003" s="78">
        <f t="shared" si="454"/>
        <v>54.220456802383318</v>
      </c>
      <c r="M3003" s="78">
        <f t="shared" si="455"/>
        <v>1.4756756756756757</v>
      </c>
      <c r="N3003" s="47">
        <f t="shared" si="456"/>
        <v>130.96</v>
      </c>
      <c r="O3003" s="47">
        <f t="shared" si="457"/>
        <v>5590.96</v>
      </c>
      <c r="P3003" s="48">
        <f t="shared" si="451"/>
        <v>55.520953326713006</v>
      </c>
      <c r="Q3003" s="48">
        <f t="shared" si="458"/>
        <v>1.5110702702702703</v>
      </c>
      <c r="R3003" s="76"/>
      <c r="S3003" s="53">
        <f t="shared" si="452"/>
        <v>1.5185216792892309</v>
      </c>
      <c r="T3003" s="78">
        <f>AVERAGE(P2927,P2965,P3003)</f>
        <v>55.304203905991393</v>
      </c>
    </row>
    <row r="3004" spans="1:20" x14ac:dyDescent="0.25">
      <c r="A3004" s="72">
        <f t="shared" ref="A3004:A3041" si="459">IF(B3004&lt;&gt;"", DATE(2010, ROUNDUP((ROW(A3004)-1)*(1/38), 0)+5, 15), "")</f>
        <v>42750</v>
      </c>
      <c r="B3004" s="73" t="s">
        <v>0</v>
      </c>
      <c r="C3004" s="73" t="s">
        <v>359</v>
      </c>
      <c r="D3004" s="73" t="s">
        <v>235</v>
      </c>
      <c r="E3004" s="73" t="s">
        <v>260</v>
      </c>
      <c r="F3004" s="73" t="s">
        <v>261</v>
      </c>
      <c r="G3004" s="73" t="s">
        <v>34</v>
      </c>
      <c r="H3004" t="s">
        <v>36</v>
      </c>
      <c r="I3004">
        <v>506</v>
      </c>
      <c r="J3004" s="43">
        <v>3770</v>
      </c>
      <c r="K3004" s="16">
        <v>7.0000000000000007E-2</v>
      </c>
      <c r="L3004" s="16">
        <f t="shared" si="454"/>
        <v>37.437934458788483</v>
      </c>
      <c r="M3004" s="16">
        <f t="shared" si="455"/>
        <v>1.0189189189189189</v>
      </c>
      <c r="N3004" s="44">
        <f t="shared" si="456"/>
        <v>35.42</v>
      </c>
      <c r="O3004" s="44">
        <f t="shared" si="457"/>
        <v>3805.42</v>
      </c>
      <c r="P3004" s="45">
        <f t="shared" ref="P3004:P3041" si="460">O3004/100.7</f>
        <v>37.789672293942402</v>
      </c>
      <c r="Q3004" s="45">
        <f t="shared" si="458"/>
        <v>1.0284918918918919</v>
      </c>
      <c r="R3004" s="17"/>
      <c r="S3004" s="51">
        <f t="shared" ref="S3004:S3041" si="461">((O3004/O2548)-1)*100</f>
        <v>4.387350911265453</v>
      </c>
      <c r="T3004" s="16"/>
    </row>
    <row r="3005" spans="1:20" x14ac:dyDescent="0.25">
      <c r="A3005" s="72">
        <f t="shared" si="459"/>
        <v>42750</v>
      </c>
      <c r="B3005" s="73" t="s">
        <v>0</v>
      </c>
      <c r="C3005" s="73" t="s">
        <v>236</v>
      </c>
      <c r="D3005" s="73" t="s">
        <v>237</v>
      </c>
      <c r="E3005" s="73" t="s">
        <v>262</v>
      </c>
      <c r="F3005" s="73" t="s">
        <v>251</v>
      </c>
      <c r="G3005" s="73" t="s">
        <v>34</v>
      </c>
      <c r="H3005" t="s">
        <v>37</v>
      </c>
      <c r="I3005">
        <v>298</v>
      </c>
      <c r="J3005" s="43">
        <v>4143</v>
      </c>
      <c r="K3005" s="16">
        <v>0</v>
      </c>
      <c r="L3005" s="16">
        <f t="shared" si="454"/>
        <v>41.142005958291954</v>
      </c>
      <c r="M3005" s="16">
        <f t="shared" si="455"/>
        <v>1.1197297297297297</v>
      </c>
      <c r="N3005" s="44">
        <f t="shared" si="456"/>
        <v>0</v>
      </c>
      <c r="O3005" s="44">
        <f t="shared" si="457"/>
        <v>4143</v>
      </c>
      <c r="P3005" s="45">
        <f t="shared" si="460"/>
        <v>41.142005958291954</v>
      </c>
      <c r="Q3005" s="45">
        <f t="shared" si="458"/>
        <v>1.1197297297297297</v>
      </c>
      <c r="R3005" s="17"/>
      <c r="S3005" s="51">
        <f t="shared" si="461"/>
        <v>16.278417064271689</v>
      </c>
      <c r="T3005" s="16"/>
    </row>
    <row r="3006" spans="1:20" x14ac:dyDescent="0.25">
      <c r="A3006" s="72">
        <f t="shared" si="459"/>
        <v>42750</v>
      </c>
      <c r="B3006" s="73" t="s">
        <v>0</v>
      </c>
      <c r="C3006" s="73" t="s">
        <v>359</v>
      </c>
      <c r="D3006" s="73" t="s">
        <v>235</v>
      </c>
      <c r="E3006" s="73" t="s">
        <v>263</v>
      </c>
      <c r="F3006" s="73" t="s">
        <v>264</v>
      </c>
      <c r="G3006" s="73" t="s">
        <v>34</v>
      </c>
      <c r="H3006" t="s">
        <v>37</v>
      </c>
      <c r="I3006">
        <v>1530</v>
      </c>
      <c r="J3006" s="43">
        <v>6950</v>
      </c>
      <c r="K3006" s="16">
        <v>0</v>
      </c>
      <c r="L3006" s="16">
        <f t="shared" si="454"/>
        <v>69.016881827209531</v>
      </c>
      <c r="M3006" s="16">
        <f t="shared" si="455"/>
        <v>1.8783783783783783</v>
      </c>
      <c r="N3006" s="44">
        <f t="shared" si="456"/>
        <v>0</v>
      </c>
      <c r="O3006" s="44">
        <f t="shared" si="457"/>
        <v>6950</v>
      </c>
      <c r="P3006" s="45">
        <f t="shared" si="460"/>
        <v>69.016881827209531</v>
      </c>
      <c r="Q3006" s="45">
        <f t="shared" si="458"/>
        <v>1.8783783783783783</v>
      </c>
      <c r="S3006" s="51">
        <f t="shared" si="461"/>
        <v>0</v>
      </c>
      <c r="T3006" s="16"/>
    </row>
    <row r="3007" spans="1:20" x14ac:dyDescent="0.25">
      <c r="A3007" s="72">
        <f t="shared" si="459"/>
        <v>42750</v>
      </c>
      <c r="B3007" s="73" t="s">
        <v>0</v>
      </c>
      <c r="C3007" s="73" t="s">
        <v>359</v>
      </c>
      <c r="D3007" s="73" t="s">
        <v>235</v>
      </c>
      <c r="E3007" s="73" t="s">
        <v>265</v>
      </c>
      <c r="F3007" s="73" t="s">
        <v>266</v>
      </c>
      <c r="G3007" s="73" t="s">
        <v>34</v>
      </c>
      <c r="H3007" t="s">
        <v>36</v>
      </c>
      <c r="I3007">
        <v>890</v>
      </c>
      <c r="J3007" s="43">
        <v>4408</v>
      </c>
      <c r="K3007" s="16">
        <v>7.0000000000000007E-2</v>
      </c>
      <c r="L3007" s="16">
        <f t="shared" si="454"/>
        <v>43.773584905660378</v>
      </c>
      <c r="M3007" s="16">
        <f t="shared" si="455"/>
        <v>1.1913513513513514</v>
      </c>
      <c r="N3007" s="44">
        <f t="shared" si="456"/>
        <v>62.300000000000004</v>
      </c>
      <c r="O3007" s="44">
        <f t="shared" si="457"/>
        <v>4470.3</v>
      </c>
      <c r="P3007" s="45">
        <f t="shared" si="460"/>
        <v>44.392254220456806</v>
      </c>
      <c r="Q3007" s="45">
        <f t="shared" si="458"/>
        <v>1.2081891891891892</v>
      </c>
      <c r="S3007" s="51">
        <f t="shared" si="461"/>
        <v>3.6182838069630519</v>
      </c>
      <c r="T3007" s="16"/>
    </row>
    <row r="3008" spans="1:20" x14ac:dyDescent="0.25">
      <c r="A3008" s="72">
        <f t="shared" si="459"/>
        <v>42750</v>
      </c>
      <c r="B3008" s="73" t="s">
        <v>0</v>
      </c>
      <c r="C3008" s="73" t="s">
        <v>238</v>
      </c>
      <c r="D3008" s="73" t="s">
        <v>239</v>
      </c>
      <c r="E3008" s="73" t="s">
        <v>267</v>
      </c>
      <c r="F3008" s="73" t="s">
        <v>241</v>
      </c>
      <c r="G3008" s="73" t="s">
        <v>34</v>
      </c>
      <c r="H3008" t="s">
        <v>37</v>
      </c>
      <c r="I3008">
        <v>1256</v>
      </c>
      <c r="J3008" s="43">
        <v>6686</v>
      </c>
      <c r="K3008" s="16">
        <v>0</v>
      </c>
      <c r="L3008" s="16">
        <f t="shared" si="454"/>
        <v>66.395233366434951</v>
      </c>
      <c r="M3008" s="16">
        <f t="shared" si="455"/>
        <v>1.807027027027027</v>
      </c>
      <c r="N3008" s="44">
        <f t="shared" si="456"/>
        <v>0</v>
      </c>
      <c r="O3008" s="44">
        <f t="shared" si="457"/>
        <v>6686</v>
      </c>
      <c r="P3008" s="45">
        <f t="shared" si="460"/>
        <v>66.395233366434951</v>
      </c>
      <c r="Q3008" s="45">
        <f t="shared" si="458"/>
        <v>1.807027027027027</v>
      </c>
      <c r="S3008" s="51">
        <f t="shared" si="461"/>
        <v>3.083564600678379</v>
      </c>
      <c r="T3008" s="16"/>
    </row>
    <row r="3009" spans="1:20" x14ac:dyDescent="0.25">
      <c r="A3009" s="72">
        <f t="shared" si="459"/>
        <v>42750</v>
      </c>
      <c r="B3009" s="73" t="s">
        <v>0</v>
      </c>
      <c r="C3009" s="73" t="s">
        <v>358</v>
      </c>
      <c r="D3009" s="73" t="s">
        <v>235</v>
      </c>
      <c r="E3009" s="73" t="s">
        <v>267</v>
      </c>
      <c r="F3009" s="73" t="s">
        <v>241</v>
      </c>
      <c r="G3009" s="73" t="s">
        <v>34</v>
      </c>
      <c r="H3009" t="s">
        <v>36</v>
      </c>
      <c r="I3009">
        <v>975</v>
      </c>
      <c r="J3009" s="43">
        <v>4676</v>
      </c>
      <c r="K3009" s="16">
        <v>7.0000000000000007E-2</v>
      </c>
      <c r="L3009" s="16">
        <f t="shared" si="454"/>
        <v>46.434955312810324</v>
      </c>
      <c r="M3009" s="16">
        <f t="shared" si="455"/>
        <v>1.2637837837837838</v>
      </c>
      <c r="N3009" s="44">
        <f t="shared" si="456"/>
        <v>68.25</v>
      </c>
      <c r="O3009" s="44">
        <f t="shared" si="457"/>
        <v>4744.25</v>
      </c>
      <c r="P3009" s="45">
        <f t="shared" si="460"/>
        <v>47.112711022840116</v>
      </c>
      <c r="Q3009" s="45">
        <f t="shared" si="458"/>
        <v>1.2822297297297298</v>
      </c>
      <c r="S3009" s="51">
        <f t="shared" si="461"/>
        <v>3.3830899978208651</v>
      </c>
      <c r="T3009" s="16"/>
    </row>
    <row r="3010" spans="1:20" x14ac:dyDescent="0.25">
      <c r="A3010" s="72">
        <f t="shared" si="459"/>
        <v>42750</v>
      </c>
      <c r="B3010" s="73" t="s">
        <v>0</v>
      </c>
      <c r="C3010" s="73" t="s">
        <v>240</v>
      </c>
      <c r="D3010" s="73" t="s">
        <v>241</v>
      </c>
      <c r="E3010" s="73" t="s">
        <v>263</v>
      </c>
      <c r="F3010" s="73" t="s">
        <v>264</v>
      </c>
      <c r="G3010" s="73" t="s">
        <v>34</v>
      </c>
      <c r="H3010" t="s">
        <v>36</v>
      </c>
      <c r="I3010">
        <v>1357</v>
      </c>
      <c r="J3010" s="43">
        <v>4875</v>
      </c>
      <c r="K3010" s="16">
        <v>7.0000000000000007E-2</v>
      </c>
      <c r="L3010" s="16">
        <f t="shared" si="454"/>
        <v>48.4111221449851</v>
      </c>
      <c r="M3010" s="16">
        <f t="shared" si="455"/>
        <v>1.3175675675675675</v>
      </c>
      <c r="N3010" s="44">
        <f t="shared" si="456"/>
        <v>94.990000000000009</v>
      </c>
      <c r="O3010" s="44">
        <f t="shared" si="457"/>
        <v>4969.99</v>
      </c>
      <c r="P3010" s="45">
        <f t="shared" si="460"/>
        <v>49.354419066534255</v>
      </c>
      <c r="Q3010" s="45">
        <f t="shared" si="458"/>
        <v>1.3432405405405405</v>
      </c>
      <c r="S3010" s="51">
        <f t="shared" si="461"/>
        <v>3.1426401248505709</v>
      </c>
      <c r="T3010" s="16"/>
    </row>
    <row r="3011" spans="1:20" x14ac:dyDescent="0.25">
      <c r="A3011" s="72">
        <f t="shared" si="459"/>
        <v>42750</v>
      </c>
      <c r="B3011" s="73" t="s">
        <v>67</v>
      </c>
      <c r="C3011" s="73" t="s">
        <v>242</v>
      </c>
      <c r="D3011" s="73" t="s">
        <v>243</v>
      </c>
      <c r="E3011" s="73" t="s">
        <v>265</v>
      </c>
      <c r="F3011" s="73" t="s">
        <v>266</v>
      </c>
      <c r="G3011" s="73" t="s">
        <v>34</v>
      </c>
      <c r="H3011" t="s">
        <v>36</v>
      </c>
      <c r="I3011">
        <v>1006</v>
      </c>
      <c r="J3011" s="43">
        <v>3681</v>
      </c>
      <c r="K3011" s="16">
        <v>7.0000000000000007E-2</v>
      </c>
      <c r="L3011" s="16">
        <f t="shared" si="454"/>
        <v>36.554121151936442</v>
      </c>
      <c r="M3011" s="16">
        <f t="shared" si="455"/>
        <v>0.92854054054054058</v>
      </c>
      <c r="N3011" s="44">
        <f t="shared" si="456"/>
        <v>70.42</v>
      </c>
      <c r="O3011" s="44">
        <f t="shared" si="457"/>
        <v>3751.42</v>
      </c>
      <c r="P3011" s="45">
        <f t="shared" si="460"/>
        <v>37.253426017874872</v>
      </c>
      <c r="Q3011" s="45">
        <f t="shared" si="458"/>
        <v>0.94630414414414421</v>
      </c>
      <c r="S3011" s="51">
        <f t="shared" si="461"/>
        <v>-0.26744791943597024</v>
      </c>
      <c r="T3011" s="16"/>
    </row>
    <row r="3012" spans="1:20" x14ac:dyDescent="0.25">
      <c r="A3012" s="72">
        <f t="shared" si="459"/>
        <v>42750</v>
      </c>
      <c r="B3012" s="73" t="s">
        <v>67</v>
      </c>
      <c r="C3012" s="73" t="s">
        <v>244</v>
      </c>
      <c r="D3012" s="73" t="s">
        <v>245</v>
      </c>
      <c r="E3012" s="73" t="s">
        <v>268</v>
      </c>
      <c r="F3012" s="73" t="s">
        <v>269</v>
      </c>
      <c r="G3012" s="73" t="s">
        <v>34</v>
      </c>
      <c r="H3012" t="s">
        <v>38</v>
      </c>
      <c r="I3012">
        <v>860</v>
      </c>
      <c r="J3012" s="43">
        <v>6061</v>
      </c>
      <c r="K3012" s="16">
        <v>0</v>
      </c>
      <c r="L3012" s="16">
        <f t="shared" si="454"/>
        <v>60.188679245283019</v>
      </c>
      <c r="M3012" s="16">
        <f t="shared" si="455"/>
        <v>1.5289009009009009</v>
      </c>
      <c r="N3012" s="44">
        <f t="shared" si="456"/>
        <v>0</v>
      </c>
      <c r="O3012" s="44">
        <f t="shared" si="457"/>
        <v>6061</v>
      </c>
      <c r="P3012" s="45">
        <f t="shared" si="460"/>
        <v>60.188679245283019</v>
      </c>
      <c r="Q3012" s="45">
        <f t="shared" si="458"/>
        <v>1.5289009009009009</v>
      </c>
      <c r="S3012" s="51">
        <f t="shared" si="461"/>
        <v>0</v>
      </c>
      <c r="T3012" s="16"/>
    </row>
    <row r="3013" spans="1:20" x14ac:dyDescent="0.25">
      <c r="A3013" s="72">
        <f t="shared" si="459"/>
        <v>42750</v>
      </c>
      <c r="B3013" s="73" t="s">
        <v>67</v>
      </c>
      <c r="C3013" s="73" t="s">
        <v>246</v>
      </c>
      <c r="D3013" s="73" t="s">
        <v>247</v>
      </c>
      <c r="E3013" s="73" t="s">
        <v>270</v>
      </c>
      <c r="F3013" s="73" t="s">
        <v>247</v>
      </c>
      <c r="G3013" s="73" t="s">
        <v>34</v>
      </c>
      <c r="H3013" t="s">
        <v>36</v>
      </c>
      <c r="I3013">
        <v>213</v>
      </c>
      <c r="J3013" s="43">
        <v>2258</v>
      </c>
      <c r="K3013" s="16">
        <v>7.0000000000000007E-2</v>
      </c>
      <c r="L3013" s="16">
        <f t="shared" si="454"/>
        <v>22.423038728897716</v>
      </c>
      <c r="M3013" s="16">
        <f t="shared" si="455"/>
        <v>0.56958558558558559</v>
      </c>
      <c r="N3013" s="44">
        <f t="shared" si="456"/>
        <v>14.910000000000002</v>
      </c>
      <c r="O3013" s="44">
        <f t="shared" si="457"/>
        <v>2272.91</v>
      </c>
      <c r="P3013" s="45">
        <f t="shared" si="460"/>
        <v>22.571102284011914</v>
      </c>
      <c r="Q3013" s="45">
        <f t="shared" si="458"/>
        <v>0.57334666666666667</v>
      </c>
      <c r="S3013" s="51">
        <f t="shared" si="461"/>
        <v>4.0214366785047417</v>
      </c>
      <c r="T3013" s="16"/>
    </row>
    <row r="3014" spans="1:20" x14ac:dyDescent="0.25">
      <c r="A3014" s="72">
        <f t="shared" si="459"/>
        <v>42750</v>
      </c>
      <c r="B3014" s="73" t="s">
        <v>67</v>
      </c>
      <c r="C3014" s="73" t="s">
        <v>248</v>
      </c>
      <c r="D3014" s="73" t="s">
        <v>249</v>
      </c>
      <c r="E3014" s="73" t="s">
        <v>271</v>
      </c>
      <c r="F3014" s="73" t="s">
        <v>272</v>
      </c>
      <c r="G3014" s="73" t="s">
        <v>34</v>
      </c>
      <c r="H3014" t="s">
        <v>38</v>
      </c>
      <c r="I3014">
        <v>646</v>
      </c>
      <c r="J3014" s="43">
        <v>5191</v>
      </c>
      <c r="K3014" s="16">
        <v>0</v>
      </c>
      <c r="L3014" s="16">
        <f t="shared" si="454"/>
        <v>51.54915590863952</v>
      </c>
      <c r="M3014" s="16">
        <f t="shared" si="455"/>
        <v>1.3094414414414415</v>
      </c>
      <c r="N3014" s="44">
        <f t="shared" si="456"/>
        <v>0</v>
      </c>
      <c r="O3014" s="44">
        <f t="shared" si="457"/>
        <v>5191</v>
      </c>
      <c r="P3014" s="45">
        <f t="shared" si="460"/>
        <v>51.54915590863952</v>
      </c>
      <c r="Q3014" s="45">
        <f t="shared" si="458"/>
        <v>1.3094414414414415</v>
      </c>
      <c r="S3014" s="51">
        <f t="shared" si="461"/>
        <v>3.7370103916866571</v>
      </c>
      <c r="T3014" s="16"/>
    </row>
    <row r="3015" spans="1:20" x14ac:dyDescent="0.25">
      <c r="A3015" s="72">
        <f t="shared" si="459"/>
        <v>42750</v>
      </c>
      <c r="B3015" s="73" t="s">
        <v>67</v>
      </c>
      <c r="C3015" s="73" t="s">
        <v>248</v>
      </c>
      <c r="D3015" s="73" t="s">
        <v>249</v>
      </c>
      <c r="E3015" s="73" t="s">
        <v>273</v>
      </c>
      <c r="F3015" s="73" t="s">
        <v>274</v>
      </c>
      <c r="G3015" s="73" t="s">
        <v>34</v>
      </c>
      <c r="H3015" t="s">
        <v>38</v>
      </c>
      <c r="I3015">
        <v>418</v>
      </c>
      <c r="J3015" s="43">
        <v>4311</v>
      </c>
      <c r="K3015" s="16">
        <v>0</v>
      </c>
      <c r="L3015" s="16">
        <f t="shared" si="454"/>
        <v>42.810327706057599</v>
      </c>
      <c r="M3015" s="16">
        <f t="shared" si="455"/>
        <v>1.0874594594594595</v>
      </c>
      <c r="N3015" s="44">
        <f t="shared" si="456"/>
        <v>0</v>
      </c>
      <c r="O3015" s="44">
        <f t="shared" si="457"/>
        <v>4311</v>
      </c>
      <c r="P3015" s="45">
        <f t="shared" si="460"/>
        <v>42.810327706057599</v>
      </c>
      <c r="Q3015" s="45">
        <f t="shared" si="458"/>
        <v>1.0874594594594595</v>
      </c>
      <c r="S3015" s="51">
        <f t="shared" si="461"/>
        <v>0</v>
      </c>
      <c r="T3015" s="16"/>
    </row>
    <row r="3016" spans="1:20" x14ac:dyDescent="0.25">
      <c r="A3016" s="72">
        <f t="shared" si="459"/>
        <v>42750</v>
      </c>
      <c r="B3016" s="73" t="s">
        <v>67</v>
      </c>
      <c r="C3016" s="73" t="s">
        <v>246</v>
      </c>
      <c r="D3016" s="73" t="s">
        <v>247</v>
      </c>
      <c r="E3016" s="73" t="s">
        <v>275</v>
      </c>
      <c r="F3016" s="73" t="s">
        <v>276</v>
      </c>
      <c r="G3016" s="73" t="s">
        <v>34</v>
      </c>
      <c r="H3016" t="s">
        <v>36</v>
      </c>
      <c r="I3016">
        <v>626</v>
      </c>
      <c r="J3016" s="43">
        <v>3534</v>
      </c>
      <c r="K3016" s="16">
        <v>7.0000000000000007E-2</v>
      </c>
      <c r="L3016" s="16">
        <f t="shared" si="454"/>
        <v>35.094339622641506</v>
      </c>
      <c r="M3016" s="16">
        <f t="shared" si="455"/>
        <v>0.89145945945945948</v>
      </c>
      <c r="N3016" s="44">
        <f t="shared" si="456"/>
        <v>43.820000000000007</v>
      </c>
      <c r="O3016" s="44">
        <f t="shared" si="457"/>
        <v>3577.82</v>
      </c>
      <c r="P3016" s="45">
        <f t="shared" si="460"/>
        <v>35.529493545183712</v>
      </c>
      <c r="Q3016" s="45">
        <f t="shared" si="458"/>
        <v>0.90251315315315317</v>
      </c>
      <c r="S3016" s="51">
        <f t="shared" si="461"/>
        <v>2.3966251488231505</v>
      </c>
      <c r="T3016" s="16"/>
    </row>
    <row r="3017" spans="1:20" x14ac:dyDescent="0.25">
      <c r="A3017" s="72">
        <f t="shared" si="459"/>
        <v>42750</v>
      </c>
      <c r="B3017" s="73" t="s">
        <v>67</v>
      </c>
      <c r="C3017" s="73" t="s">
        <v>246</v>
      </c>
      <c r="D3017" s="73" t="s">
        <v>247</v>
      </c>
      <c r="E3017" s="73" t="s">
        <v>263</v>
      </c>
      <c r="F3017" s="73" t="s">
        <v>264</v>
      </c>
      <c r="G3017" s="73" t="s">
        <v>34</v>
      </c>
      <c r="H3017" t="s">
        <v>36</v>
      </c>
      <c r="I3017">
        <v>1823</v>
      </c>
      <c r="J3017" s="43">
        <v>5202</v>
      </c>
      <c r="K3017" s="16">
        <v>7.0000000000000007E-2</v>
      </c>
      <c r="L3017" s="16">
        <f t="shared" si="454"/>
        <v>51.658391261171793</v>
      </c>
      <c r="M3017" s="16">
        <f t="shared" si="455"/>
        <v>1.3122162162162163</v>
      </c>
      <c r="N3017" s="44">
        <f t="shared" si="456"/>
        <v>127.61000000000001</v>
      </c>
      <c r="O3017" s="44">
        <f t="shared" si="457"/>
        <v>5329.61</v>
      </c>
      <c r="P3017" s="45">
        <f t="shared" si="460"/>
        <v>52.925620655412111</v>
      </c>
      <c r="Q3017" s="45">
        <f t="shared" si="458"/>
        <v>1.344406126126126</v>
      </c>
      <c r="S3017" s="51">
        <f t="shared" si="461"/>
        <v>2.5350914995459606</v>
      </c>
      <c r="T3017" s="16"/>
    </row>
    <row r="3018" spans="1:20" x14ac:dyDescent="0.25">
      <c r="A3018" s="72">
        <f t="shared" si="459"/>
        <v>42750</v>
      </c>
      <c r="B3018" s="73" t="s">
        <v>18</v>
      </c>
      <c r="C3018" s="73" t="s">
        <v>250</v>
      </c>
      <c r="D3018" s="73" t="s">
        <v>251</v>
      </c>
      <c r="E3018" s="73" t="s">
        <v>265</v>
      </c>
      <c r="F3018" s="73" t="s">
        <v>266</v>
      </c>
      <c r="G3018" s="73" t="s">
        <v>34</v>
      </c>
      <c r="H3018" t="s">
        <v>39</v>
      </c>
      <c r="I3018">
        <v>1295</v>
      </c>
      <c r="J3018" s="43">
        <v>3639</v>
      </c>
      <c r="K3018" s="16">
        <v>2.8799999999999999E-2</v>
      </c>
      <c r="L3018" s="16">
        <f t="shared" si="454"/>
        <v>36.137040714995031</v>
      </c>
      <c r="M3018" s="16">
        <f t="shared" si="455"/>
        <v>0.98351351351351346</v>
      </c>
      <c r="N3018" s="44">
        <f t="shared" si="456"/>
        <v>37.295999999999999</v>
      </c>
      <c r="O3018" s="44">
        <f t="shared" si="457"/>
        <v>3676.2959999999998</v>
      </c>
      <c r="P3018" s="45">
        <f t="shared" si="460"/>
        <v>36.507408142999004</v>
      </c>
      <c r="Q3018" s="45">
        <f t="shared" si="458"/>
        <v>0.99359351351351344</v>
      </c>
      <c r="S3018" s="51">
        <f t="shared" si="461"/>
        <v>-2.4512975705668572</v>
      </c>
      <c r="T3018" s="16"/>
    </row>
    <row r="3019" spans="1:20" x14ac:dyDescent="0.25">
      <c r="A3019" s="72">
        <f t="shared" si="459"/>
        <v>42750</v>
      </c>
      <c r="B3019" s="73" t="s">
        <v>18</v>
      </c>
      <c r="C3019" s="73" t="s">
        <v>244</v>
      </c>
      <c r="D3019" s="73" t="s">
        <v>245</v>
      </c>
      <c r="E3019" s="73" t="s">
        <v>277</v>
      </c>
      <c r="F3019" s="73" t="s">
        <v>278</v>
      </c>
      <c r="G3019" s="73" t="s">
        <v>34</v>
      </c>
      <c r="H3019" t="s">
        <v>38</v>
      </c>
      <c r="I3019">
        <v>613</v>
      </c>
      <c r="J3019" s="43">
        <v>5051</v>
      </c>
      <c r="K3019" s="16">
        <v>0</v>
      </c>
      <c r="L3019" s="16">
        <f t="shared" si="454"/>
        <v>50.158887785501491</v>
      </c>
      <c r="M3019" s="16">
        <f t="shared" si="455"/>
        <v>1.3651351351351351</v>
      </c>
      <c r="N3019" s="44">
        <f t="shared" si="456"/>
        <v>0</v>
      </c>
      <c r="O3019" s="44">
        <f t="shared" si="457"/>
        <v>5051</v>
      </c>
      <c r="P3019" s="45">
        <f t="shared" si="460"/>
        <v>50.158887785501491</v>
      </c>
      <c r="Q3019" s="45">
        <f t="shared" si="458"/>
        <v>1.3651351351351351</v>
      </c>
      <c r="S3019" s="51">
        <f t="shared" si="461"/>
        <v>0</v>
      </c>
      <c r="T3019" s="16"/>
    </row>
    <row r="3020" spans="1:20" x14ac:dyDescent="0.25">
      <c r="A3020" s="72">
        <f t="shared" si="459"/>
        <v>42750</v>
      </c>
      <c r="B3020" s="73" t="s">
        <v>18</v>
      </c>
      <c r="C3020" s="73" t="s">
        <v>248</v>
      </c>
      <c r="D3020" s="73" t="s">
        <v>249</v>
      </c>
      <c r="E3020" s="73" t="s">
        <v>268</v>
      </c>
      <c r="F3020" s="73" t="s">
        <v>269</v>
      </c>
      <c r="G3020" s="73" t="s">
        <v>34</v>
      </c>
      <c r="H3020" t="s">
        <v>38</v>
      </c>
      <c r="I3020">
        <v>872</v>
      </c>
      <c r="J3020" s="43">
        <v>6178</v>
      </c>
      <c r="K3020" s="16">
        <v>0</v>
      </c>
      <c r="L3020" s="16">
        <f t="shared" si="454"/>
        <v>61.350546176762663</v>
      </c>
      <c r="M3020" s="16">
        <f t="shared" si="455"/>
        <v>1.6697297297297298</v>
      </c>
      <c r="N3020" s="44">
        <f t="shared" si="456"/>
        <v>0</v>
      </c>
      <c r="O3020" s="44">
        <f t="shared" si="457"/>
        <v>6178</v>
      </c>
      <c r="P3020" s="45">
        <f t="shared" si="460"/>
        <v>61.350546176762663</v>
      </c>
      <c r="Q3020" s="45">
        <f t="shared" si="458"/>
        <v>1.6697297297297298</v>
      </c>
      <c r="S3020" s="51">
        <f t="shared" si="461"/>
        <v>0</v>
      </c>
      <c r="T3020" s="16"/>
    </row>
    <row r="3021" spans="1:20" x14ac:dyDescent="0.25">
      <c r="A3021" s="72">
        <f t="shared" si="459"/>
        <v>42750</v>
      </c>
      <c r="B3021" s="73" t="s">
        <v>18</v>
      </c>
      <c r="C3021" s="73" t="s">
        <v>248</v>
      </c>
      <c r="D3021" s="73" t="s">
        <v>249</v>
      </c>
      <c r="E3021" s="73" t="s">
        <v>277</v>
      </c>
      <c r="F3021" s="73" t="s">
        <v>278</v>
      </c>
      <c r="G3021" s="73" t="s">
        <v>34</v>
      </c>
      <c r="H3021" t="s">
        <v>38</v>
      </c>
      <c r="I3021">
        <v>414</v>
      </c>
      <c r="J3021" s="43">
        <v>4529</v>
      </c>
      <c r="K3021" s="16">
        <v>0</v>
      </c>
      <c r="L3021" s="16">
        <f t="shared" si="454"/>
        <v>44.975173783515388</v>
      </c>
      <c r="M3021" s="16">
        <f t="shared" si="455"/>
        <v>1.2240540540540541</v>
      </c>
      <c r="N3021" s="44">
        <f t="shared" si="456"/>
        <v>0</v>
      </c>
      <c r="O3021" s="44">
        <f t="shared" si="457"/>
        <v>4529</v>
      </c>
      <c r="P3021" s="45">
        <f t="shared" si="460"/>
        <v>44.975173783515388</v>
      </c>
      <c r="Q3021" s="45">
        <f t="shared" si="458"/>
        <v>1.2240540540540541</v>
      </c>
      <c r="S3021" s="51">
        <f t="shared" si="461"/>
        <v>0</v>
      </c>
      <c r="T3021" s="16"/>
    </row>
    <row r="3022" spans="1:20" x14ac:dyDescent="0.25">
      <c r="A3022" s="72">
        <f t="shared" si="459"/>
        <v>42750</v>
      </c>
      <c r="B3022" s="73" t="s">
        <v>18</v>
      </c>
      <c r="C3022" s="73" t="s">
        <v>242</v>
      </c>
      <c r="D3022" s="73" t="s">
        <v>243</v>
      </c>
      <c r="E3022" s="73" t="s">
        <v>265</v>
      </c>
      <c r="F3022" s="73" t="s">
        <v>266</v>
      </c>
      <c r="G3022" s="73" t="s">
        <v>34</v>
      </c>
      <c r="H3022" t="s">
        <v>36</v>
      </c>
      <c r="I3022">
        <v>1006</v>
      </c>
      <c r="J3022" s="43">
        <v>4495</v>
      </c>
      <c r="K3022" s="16">
        <v>7.0000000000000007E-2</v>
      </c>
      <c r="L3022" s="16">
        <f t="shared" si="454"/>
        <v>44.637537239324729</v>
      </c>
      <c r="M3022" s="16">
        <f t="shared" si="455"/>
        <v>1.2148648648648648</v>
      </c>
      <c r="N3022" s="44">
        <f t="shared" si="456"/>
        <v>70.42</v>
      </c>
      <c r="O3022" s="44">
        <f t="shared" si="457"/>
        <v>4565.42</v>
      </c>
      <c r="P3022" s="45">
        <f t="shared" si="460"/>
        <v>45.336842105263159</v>
      </c>
      <c r="Q3022" s="45">
        <f t="shared" si="458"/>
        <v>1.2338972972972972</v>
      </c>
      <c r="S3022" s="51">
        <f t="shared" si="461"/>
        <v>2.009616845567419</v>
      </c>
      <c r="T3022" s="16"/>
    </row>
    <row r="3023" spans="1:20" x14ac:dyDescent="0.25">
      <c r="A3023" s="72">
        <f t="shared" si="459"/>
        <v>42750</v>
      </c>
      <c r="B3023" s="73" t="s">
        <v>0</v>
      </c>
      <c r="C3023" s="73" t="s">
        <v>252</v>
      </c>
      <c r="D3023" s="73" t="s">
        <v>117</v>
      </c>
      <c r="E3023" s="73" t="s">
        <v>279</v>
      </c>
      <c r="F3023" s="73" t="s">
        <v>280</v>
      </c>
      <c r="G3023" s="73" t="s">
        <v>35</v>
      </c>
      <c r="H3023" t="s">
        <v>37</v>
      </c>
      <c r="I3023">
        <v>880</v>
      </c>
      <c r="J3023" s="43">
        <v>3953</v>
      </c>
      <c r="K3023" s="16">
        <v>0</v>
      </c>
      <c r="L3023" s="16">
        <f t="shared" si="454"/>
        <v>39.255213505461768</v>
      </c>
      <c r="M3023" s="16">
        <f t="shared" si="455"/>
        <v>1.0683783783783785</v>
      </c>
      <c r="N3023" s="44">
        <f t="shared" si="456"/>
        <v>0</v>
      </c>
      <c r="O3023" s="44">
        <f t="shared" si="457"/>
        <v>3953</v>
      </c>
      <c r="P3023" s="45">
        <f t="shared" si="460"/>
        <v>39.255213505461768</v>
      </c>
      <c r="Q3023" s="45">
        <f t="shared" si="458"/>
        <v>1.0683783783783785</v>
      </c>
      <c r="S3023" s="51">
        <f t="shared" si="461"/>
        <v>0</v>
      </c>
      <c r="T3023" s="16"/>
    </row>
    <row r="3024" spans="1:20" x14ac:dyDescent="0.25">
      <c r="A3024" s="72">
        <f t="shared" si="459"/>
        <v>42750</v>
      </c>
      <c r="B3024" s="73" t="s">
        <v>0</v>
      </c>
      <c r="C3024" s="73" t="s">
        <v>359</v>
      </c>
      <c r="D3024" s="73" t="s">
        <v>235</v>
      </c>
      <c r="E3024" s="73" t="s">
        <v>267</v>
      </c>
      <c r="F3024" s="73" t="s">
        <v>241</v>
      </c>
      <c r="G3024" s="73" t="s">
        <v>35</v>
      </c>
      <c r="H3024" t="s">
        <v>37</v>
      </c>
      <c r="I3024">
        <v>685</v>
      </c>
      <c r="J3024" s="43">
        <v>4071</v>
      </c>
      <c r="K3024" s="16">
        <v>0</v>
      </c>
      <c r="L3024" s="16">
        <f t="shared" si="454"/>
        <v>40.427010923535249</v>
      </c>
      <c r="M3024" s="16">
        <f t="shared" si="455"/>
        <v>1.1002702702702702</v>
      </c>
      <c r="N3024" s="44">
        <f t="shared" si="456"/>
        <v>0</v>
      </c>
      <c r="O3024" s="44">
        <f t="shared" si="457"/>
        <v>4071</v>
      </c>
      <c r="P3024" s="45">
        <f t="shared" si="460"/>
        <v>40.427010923535249</v>
      </c>
      <c r="Q3024" s="45">
        <f t="shared" si="458"/>
        <v>1.1002702702702702</v>
      </c>
      <c r="S3024" s="51">
        <f t="shared" si="461"/>
        <v>3.8785404439908078</v>
      </c>
      <c r="T3024" s="16"/>
    </row>
    <row r="3025" spans="1:20" x14ac:dyDescent="0.25">
      <c r="A3025" s="72">
        <f t="shared" si="459"/>
        <v>42750</v>
      </c>
      <c r="B3025" s="73" t="s">
        <v>0</v>
      </c>
      <c r="C3025" s="73" t="s">
        <v>253</v>
      </c>
      <c r="D3025" s="73" t="s">
        <v>243</v>
      </c>
      <c r="E3025" s="73" t="s">
        <v>281</v>
      </c>
      <c r="F3025" s="73" t="s">
        <v>282</v>
      </c>
      <c r="G3025" s="73" t="s">
        <v>35</v>
      </c>
      <c r="H3025" t="s">
        <v>38</v>
      </c>
      <c r="I3025">
        <v>812</v>
      </c>
      <c r="J3025" s="43">
        <v>5492</v>
      </c>
      <c r="K3025" s="16">
        <v>0</v>
      </c>
      <c r="L3025" s="16">
        <f t="shared" si="454"/>
        <v>54.538232373386293</v>
      </c>
      <c r="M3025" s="16">
        <f t="shared" si="455"/>
        <v>1.4843243243243243</v>
      </c>
      <c r="N3025" s="44">
        <f t="shared" si="456"/>
        <v>0</v>
      </c>
      <c r="O3025" s="44">
        <f t="shared" si="457"/>
        <v>5492</v>
      </c>
      <c r="P3025" s="45">
        <f t="shared" si="460"/>
        <v>54.538232373386293</v>
      </c>
      <c r="Q3025" s="45">
        <f t="shared" si="458"/>
        <v>1.4843243243243243</v>
      </c>
      <c r="S3025" s="51">
        <f t="shared" si="461"/>
        <v>0</v>
      </c>
      <c r="T3025" s="16"/>
    </row>
    <row r="3026" spans="1:20" x14ac:dyDescent="0.25">
      <c r="A3026" s="72">
        <f t="shared" si="459"/>
        <v>42750</v>
      </c>
      <c r="B3026" s="73" t="s">
        <v>0</v>
      </c>
      <c r="C3026" s="73" t="s">
        <v>236</v>
      </c>
      <c r="D3026" s="73" t="s">
        <v>237</v>
      </c>
      <c r="E3026" s="73" t="s">
        <v>279</v>
      </c>
      <c r="F3026" s="73" t="s">
        <v>280</v>
      </c>
      <c r="G3026" s="73" t="s">
        <v>35</v>
      </c>
      <c r="H3026" t="s">
        <v>37</v>
      </c>
      <c r="I3026">
        <v>1520</v>
      </c>
      <c r="J3026" s="43">
        <v>5611</v>
      </c>
      <c r="K3026" s="16">
        <v>0</v>
      </c>
      <c r="L3026" s="16">
        <f t="shared" si="454"/>
        <v>55.71996027805362</v>
      </c>
      <c r="M3026" s="16">
        <f t="shared" si="455"/>
        <v>1.5164864864864864</v>
      </c>
      <c r="N3026" s="44">
        <f t="shared" si="456"/>
        <v>0</v>
      </c>
      <c r="O3026" s="44">
        <f t="shared" si="457"/>
        <v>5611</v>
      </c>
      <c r="P3026" s="45">
        <f t="shared" si="460"/>
        <v>55.71996027805362</v>
      </c>
      <c r="Q3026" s="45">
        <f t="shared" si="458"/>
        <v>1.5164864864864864</v>
      </c>
      <c r="S3026" s="51">
        <f t="shared" si="461"/>
        <v>0</v>
      </c>
      <c r="T3026" s="16"/>
    </row>
    <row r="3027" spans="1:20" x14ac:dyDescent="0.25">
      <c r="A3027" s="72">
        <f t="shared" si="459"/>
        <v>42750</v>
      </c>
      <c r="B3027" s="73" t="s">
        <v>0</v>
      </c>
      <c r="C3027" s="73" t="s">
        <v>236</v>
      </c>
      <c r="D3027" s="73" t="s">
        <v>237</v>
      </c>
      <c r="E3027" s="73" t="s">
        <v>267</v>
      </c>
      <c r="F3027" s="73" t="s">
        <v>241</v>
      </c>
      <c r="G3027" s="73" t="s">
        <v>35</v>
      </c>
      <c r="H3027" t="s">
        <v>37</v>
      </c>
      <c r="I3027">
        <v>1583</v>
      </c>
      <c r="J3027" s="43">
        <v>5931</v>
      </c>
      <c r="K3027" s="16">
        <v>0</v>
      </c>
      <c r="L3027" s="16">
        <f t="shared" si="454"/>
        <v>58.897715988083412</v>
      </c>
      <c r="M3027" s="16">
        <f t="shared" si="455"/>
        <v>1.6029729729729729</v>
      </c>
      <c r="N3027" s="44">
        <f t="shared" si="456"/>
        <v>0</v>
      </c>
      <c r="O3027" s="44">
        <f t="shared" si="457"/>
        <v>5931</v>
      </c>
      <c r="P3027" s="45">
        <f t="shared" si="460"/>
        <v>58.897715988083412</v>
      </c>
      <c r="Q3027" s="45">
        <f t="shared" si="458"/>
        <v>1.6029729729729729</v>
      </c>
      <c r="S3027" s="51">
        <f t="shared" si="461"/>
        <v>0</v>
      </c>
      <c r="T3027" s="16"/>
    </row>
    <row r="3028" spans="1:20" x14ac:dyDescent="0.25">
      <c r="A3028" s="72">
        <f t="shared" si="459"/>
        <v>42750</v>
      </c>
      <c r="B3028" s="73" t="s">
        <v>0</v>
      </c>
      <c r="C3028" s="73" t="s">
        <v>358</v>
      </c>
      <c r="D3028" s="73" t="s">
        <v>235</v>
      </c>
      <c r="E3028" s="73" t="s">
        <v>279</v>
      </c>
      <c r="F3028" s="73" t="s">
        <v>280</v>
      </c>
      <c r="G3028" s="73" t="s">
        <v>35</v>
      </c>
      <c r="H3028" t="s">
        <v>36</v>
      </c>
      <c r="I3028">
        <v>1599</v>
      </c>
      <c r="J3028" s="43">
        <v>5643</v>
      </c>
      <c r="K3028" s="16">
        <v>7.0000000000000007E-2</v>
      </c>
      <c r="L3028" s="16">
        <f t="shared" si="454"/>
        <v>56.037735849056602</v>
      </c>
      <c r="M3028" s="16">
        <f t="shared" si="455"/>
        <v>1.5251351351351352</v>
      </c>
      <c r="N3028" s="44">
        <f t="shared" si="456"/>
        <v>111.93</v>
      </c>
      <c r="O3028" s="44">
        <f t="shared" si="457"/>
        <v>5754.93</v>
      </c>
      <c r="P3028" s="45">
        <f t="shared" si="460"/>
        <v>57.149255213505462</v>
      </c>
      <c r="Q3028" s="45">
        <f t="shared" si="458"/>
        <v>1.5553864864864866</v>
      </c>
      <c r="S3028" s="51">
        <f t="shared" si="461"/>
        <v>2.6580828838085546</v>
      </c>
      <c r="T3028" s="16"/>
    </row>
    <row r="3029" spans="1:20" x14ac:dyDescent="0.25">
      <c r="A3029" s="72">
        <f t="shared" si="459"/>
        <v>42750</v>
      </c>
      <c r="B3029" s="73" t="s">
        <v>67</v>
      </c>
      <c r="C3029" s="73" t="s">
        <v>250</v>
      </c>
      <c r="D3029" s="73" t="s">
        <v>251</v>
      </c>
      <c r="E3029" s="73" t="s">
        <v>279</v>
      </c>
      <c r="F3029" s="73" t="s">
        <v>280</v>
      </c>
      <c r="G3029" s="73" t="s">
        <v>35</v>
      </c>
      <c r="H3029" t="s">
        <v>37</v>
      </c>
      <c r="I3029">
        <v>1851</v>
      </c>
      <c r="J3029" s="43">
        <v>5000</v>
      </c>
      <c r="K3029" s="16">
        <v>0</v>
      </c>
      <c r="L3029" s="16">
        <f t="shared" si="454"/>
        <v>49.652432969215489</v>
      </c>
      <c r="M3029" s="16">
        <f t="shared" si="455"/>
        <v>1.2612612612612613</v>
      </c>
      <c r="N3029" s="44">
        <f t="shared" si="456"/>
        <v>0</v>
      </c>
      <c r="O3029" s="44">
        <f t="shared" si="457"/>
        <v>5000</v>
      </c>
      <c r="P3029" s="45">
        <f t="shared" si="460"/>
        <v>49.652432969215489</v>
      </c>
      <c r="Q3029" s="45">
        <f t="shared" si="458"/>
        <v>1.2612612612612613</v>
      </c>
      <c r="S3029" s="51">
        <f t="shared" si="461"/>
        <v>0</v>
      </c>
      <c r="T3029" s="16"/>
    </row>
    <row r="3030" spans="1:20" x14ac:dyDescent="0.25">
      <c r="A3030" s="72">
        <f t="shared" si="459"/>
        <v>42750</v>
      </c>
      <c r="B3030" s="73" t="s">
        <v>67</v>
      </c>
      <c r="C3030" s="73" t="s">
        <v>238</v>
      </c>
      <c r="D3030" s="73" t="s">
        <v>239</v>
      </c>
      <c r="E3030" s="73" t="s">
        <v>283</v>
      </c>
      <c r="F3030" s="73" t="s">
        <v>284</v>
      </c>
      <c r="G3030" s="73" t="s">
        <v>35</v>
      </c>
      <c r="H3030" t="s">
        <v>37</v>
      </c>
      <c r="I3030">
        <v>1695</v>
      </c>
      <c r="J3030" s="43">
        <v>4960</v>
      </c>
      <c r="K3030" s="16">
        <v>0</v>
      </c>
      <c r="L3030" s="16">
        <f t="shared" si="454"/>
        <v>49.255213505461768</v>
      </c>
      <c r="M3030" s="16">
        <f t="shared" si="455"/>
        <v>1.2511711711711713</v>
      </c>
      <c r="N3030" s="44">
        <f t="shared" si="456"/>
        <v>0</v>
      </c>
      <c r="O3030" s="44">
        <f t="shared" si="457"/>
        <v>4960</v>
      </c>
      <c r="P3030" s="45">
        <f t="shared" si="460"/>
        <v>49.255213505461768</v>
      </c>
      <c r="Q3030" s="45">
        <f t="shared" si="458"/>
        <v>1.2511711711711713</v>
      </c>
      <c r="S3030" s="51">
        <f t="shared" si="461"/>
        <v>0</v>
      </c>
      <c r="T3030" s="16"/>
    </row>
    <row r="3031" spans="1:20" x14ac:dyDescent="0.25">
      <c r="A3031" s="72">
        <f t="shared" si="459"/>
        <v>42750</v>
      </c>
      <c r="B3031" s="73" t="s">
        <v>67</v>
      </c>
      <c r="C3031" s="73" t="s">
        <v>242</v>
      </c>
      <c r="D3031" s="73" t="s">
        <v>243</v>
      </c>
      <c r="E3031" s="73" t="s">
        <v>265</v>
      </c>
      <c r="F3031" s="73" t="s">
        <v>266</v>
      </c>
      <c r="G3031" s="73" t="s">
        <v>35</v>
      </c>
      <c r="H3031" t="s">
        <v>36</v>
      </c>
      <c r="I3031">
        <v>1006</v>
      </c>
      <c r="J3031" s="43">
        <v>3481</v>
      </c>
      <c r="K3031" s="16">
        <v>7.0000000000000007E-2</v>
      </c>
      <c r="L3031" s="16">
        <f t="shared" si="454"/>
        <v>34.568023833167821</v>
      </c>
      <c r="M3031" s="16">
        <f t="shared" si="455"/>
        <v>0.87809009009009009</v>
      </c>
      <c r="N3031" s="44">
        <f t="shared" si="456"/>
        <v>70.42</v>
      </c>
      <c r="O3031" s="44">
        <f t="shared" si="457"/>
        <v>3551.42</v>
      </c>
      <c r="P3031" s="45">
        <f t="shared" si="460"/>
        <v>35.267328699106258</v>
      </c>
      <c r="Q3031" s="45">
        <f t="shared" si="458"/>
        <v>0.89585369369369372</v>
      </c>
      <c r="S3031" s="51">
        <f t="shared" si="461"/>
        <v>-0.28246683962847019</v>
      </c>
      <c r="T3031" s="16"/>
    </row>
    <row r="3032" spans="1:20" x14ac:dyDescent="0.25">
      <c r="A3032" s="72">
        <f t="shared" si="459"/>
        <v>42750</v>
      </c>
      <c r="B3032" s="73" t="s">
        <v>67</v>
      </c>
      <c r="C3032" s="73" t="s">
        <v>254</v>
      </c>
      <c r="D3032" s="73" t="s">
        <v>255</v>
      </c>
      <c r="E3032" s="73" t="s">
        <v>267</v>
      </c>
      <c r="F3032" s="73" t="s">
        <v>241</v>
      </c>
      <c r="G3032" s="73" t="s">
        <v>35</v>
      </c>
      <c r="H3032" t="s">
        <v>37</v>
      </c>
      <c r="I3032">
        <v>988</v>
      </c>
      <c r="J3032" s="43">
        <v>3700</v>
      </c>
      <c r="K3032" s="16">
        <v>0</v>
      </c>
      <c r="L3032" s="16">
        <f t="shared" si="454"/>
        <v>36.742800397219462</v>
      </c>
      <c r="M3032" s="16">
        <f t="shared" si="455"/>
        <v>0.93333333333333335</v>
      </c>
      <c r="N3032" s="44">
        <f t="shared" si="456"/>
        <v>0</v>
      </c>
      <c r="O3032" s="44">
        <f t="shared" si="457"/>
        <v>3700</v>
      </c>
      <c r="P3032" s="45">
        <f t="shared" si="460"/>
        <v>36.742800397219462</v>
      </c>
      <c r="Q3032" s="45">
        <f t="shared" si="458"/>
        <v>0.93333333333333335</v>
      </c>
      <c r="S3032" s="51">
        <f t="shared" si="461"/>
        <v>2.7777777777777679</v>
      </c>
      <c r="T3032" s="16"/>
    </row>
    <row r="3033" spans="1:20" x14ac:dyDescent="0.25">
      <c r="A3033" s="72">
        <f t="shared" si="459"/>
        <v>42750</v>
      </c>
      <c r="B3033" s="73" t="s">
        <v>67</v>
      </c>
      <c r="C3033" s="73" t="s">
        <v>246</v>
      </c>
      <c r="D3033" s="73" t="s">
        <v>247</v>
      </c>
      <c r="E3033" s="73" t="s">
        <v>240</v>
      </c>
      <c r="F3033" s="73" t="s">
        <v>241</v>
      </c>
      <c r="G3033" s="73" t="s">
        <v>35</v>
      </c>
      <c r="H3033" t="s">
        <v>36</v>
      </c>
      <c r="I3033">
        <v>787</v>
      </c>
      <c r="J3033" s="43">
        <v>3895</v>
      </c>
      <c r="K3033" s="16">
        <v>7.0000000000000007E-2</v>
      </c>
      <c r="L3033" s="16">
        <f t="shared" si="454"/>
        <v>38.679245283018865</v>
      </c>
      <c r="M3033" s="16">
        <f t="shared" si="455"/>
        <v>0.98252252252252259</v>
      </c>
      <c r="N3033" s="44">
        <f t="shared" si="456"/>
        <v>55.09</v>
      </c>
      <c r="O3033" s="44">
        <f t="shared" si="457"/>
        <v>3950.09</v>
      </c>
      <c r="P3033" s="45">
        <f t="shared" si="460"/>
        <v>39.226315789473688</v>
      </c>
      <c r="Q3033" s="45">
        <f t="shared" si="458"/>
        <v>0.9964190990990992</v>
      </c>
      <c r="S3033" s="51">
        <f t="shared" si="461"/>
        <v>2.3880496428164033</v>
      </c>
      <c r="T3033" s="16"/>
    </row>
    <row r="3034" spans="1:20" x14ac:dyDescent="0.25">
      <c r="A3034" s="72">
        <f t="shared" si="459"/>
        <v>42750</v>
      </c>
      <c r="B3034" s="73" t="s">
        <v>67</v>
      </c>
      <c r="C3034" s="73" t="s">
        <v>250</v>
      </c>
      <c r="D3034" s="73" t="s">
        <v>251</v>
      </c>
      <c r="E3034" s="73" t="s">
        <v>283</v>
      </c>
      <c r="F3034" s="73" t="s">
        <v>284</v>
      </c>
      <c r="G3034" s="73" t="s">
        <v>35</v>
      </c>
      <c r="H3034" t="s">
        <v>37</v>
      </c>
      <c r="I3034">
        <v>1836</v>
      </c>
      <c r="J3034" s="43">
        <v>5000</v>
      </c>
      <c r="K3034" s="16">
        <v>0</v>
      </c>
      <c r="L3034" s="16">
        <f t="shared" ref="L3034:L3071" si="462">J3034/100.7</f>
        <v>49.652432969215489</v>
      </c>
      <c r="M3034" s="16">
        <f t="shared" ref="M3034:M3071" si="463">IF(B3034="corn",J3034/(111*2000/56),J3034/(111*2000/60))</f>
        <v>1.2612612612612613</v>
      </c>
      <c r="N3034" s="44">
        <f t="shared" ref="N3034:N3071" si="464">I3034*K3034</f>
        <v>0</v>
      </c>
      <c r="O3034" s="44">
        <f t="shared" ref="O3034:O3071" si="465">J3034+N3034</f>
        <v>5000</v>
      </c>
      <c r="P3034" s="45">
        <f t="shared" si="460"/>
        <v>49.652432969215489</v>
      </c>
      <c r="Q3034" s="45">
        <f t="shared" ref="Q3034:Q3071" si="466">IF(B3034="corn",O3034/(111*2000/56),O3034/(111*2000/60))</f>
        <v>1.2612612612612613</v>
      </c>
      <c r="S3034" s="51">
        <f t="shared" si="461"/>
        <v>0</v>
      </c>
      <c r="T3034" s="16"/>
    </row>
    <row r="3035" spans="1:20" x14ac:dyDescent="0.25">
      <c r="A3035" s="72">
        <f t="shared" si="459"/>
        <v>42750</v>
      </c>
      <c r="B3035" s="73" t="s">
        <v>67</v>
      </c>
      <c r="C3035" s="73" t="s">
        <v>256</v>
      </c>
      <c r="D3035" s="73" t="s">
        <v>247</v>
      </c>
      <c r="E3035" s="73" t="s">
        <v>285</v>
      </c>
      <c r="F3035" s="73" t="s">
        <v>264</v>
      </c>
      <c r="G3035" s="73" t="s">
        <v>35</v>
      </c>
      <c r="H3035" t="s">
        <v>37</v>
      </c>
      <c r="I3035">
        <v>1899</v>
      </c>
      <c r="J3035" s="43">
        <v>4740</v>
      </c>
      <c r="K3035" s="16">
        <v>0</v>
      </c>
      <c r="L3035" s="16">
        <f t="shared" si="462"/>
        <v>47.070506454816282</v>
      </c>
      <c r="M3035" s="16">
        <f t="shared" si="463"/>
        <v>1.1956756756756757</v>
      </c>
      <c r="N3035" s="44">
        <f t="shared" si="464"/>
        <v>0</v>
      </c>
      <c r="O3035" s="44">
        <f t="shared" si="465"/>
        <v>4740</v>
      </c>
      <c r="P3035" s="45">
        <f t="shared" si="460"/>
        <v>47.070506454816282</v>
      </c>
      <c r="Q3035" s="45">
        <f t="shared" si="466"/>
        <v>1.1956756756756757</v>
      </c>
      <c r="S3035" s="51">
        <f t="shared" si="461"/>
        <v>2.155172413793105</v>
      </c>
      <c r="T3035" s="16"/>
    </row>
    <row r="3036" spans="1:20" x14ac:dyDescent="0.25">
      <c r="A3036" s="72">
        <f t="shared" si="459"/>
        <v>42750</v>
      </c>
      <c r="B3036" s="73" t="s">
        <v>18</v>
      </c>
      <c r="C3036" s="73" t="s">
        <v>238</v>
      </c>
      <c r="D3036" s="73" t="s">
        <v>239</v>
      </c>
      <c r="E3036" s="73" t="s">
        <v>283</v>
      </c>
      <c r="F3036" s="73" t="s">
        <v>284</v>
      </c>
      <c r="G3036" s="73" t="s">
        <v>35</v>
      </c>
      <c r="H3036" t="s">
        <v>37</v>
      </c>
      <c r="I3036">
        <v>1695</v>
      </c>
      <c r="J3036" s="43">
        <v>5600</v>
      </c>
      <c r="K3036" s="16">
        <v>0</v>
      </c>
      <c r="L3036" s="16">
        <f t="shared" si="462"/>
        <v>55.610724925521346</v>
      </c>
      <c r="M3036" s="16">
        <f t="shared" si="463"/>
        <v>1.5135135135135136</v>
      </c>
      <c r="N3036" s="44">
        <f t="shared" si="464"/>
        <v>0</v>
      </c>
      <c r="O3036" s="44">
        <f t="shared" si="465"/>
        <v>5600</v>
      </c>
      <c r="P3036" s="45">
        <f t="shared" si="460"/>
        <v>55.610724925521346</v>
      </c>
      <c r="Q3036" s="45">
        <f t="shared" si="466"/>
        <v>1.5135135135135136</v>
      </c>
      <c r="S3036" s="51">
        <f t="shared" si="461"/>
        <v>2.0036429872495543</v>
      </c>
      <c r="T3036" s="16"/>
    </row>
    <row r="3037" spans="1:20" x14ac:dyDescent="0.25">
      <c r="A3037" s="72">
        <f t="shared" si="459"/>
        <v>42750</v>
      </c>
      <c r="B3037" s="73" t="s">
        <v>18</v>
      </c>
      <c r="C3037" s="73" t="s">
        <v>250</v>
      </c>
      <c r="D3037" s="73" t="s">
        <v>251</v>
      </c>
      <c r="E3037" s="73" t="s">
        <v>279</v>
      </c>
      <c r="F3037" s="73" t="s">
        <v>280</v>
      </c>
      <c r="G3037" s="73" t="s">
        <v>35</v>
      </c>
      <c r="H3037" t="s">
        <v>37</v>
      </c>
      <c r="I3037">
        <v>1851</v>
      </c>
      <c r="J3037" s="43">
        <v>5650</v>
      </c>
      <c r="K3037" s="16">
        <v>0</v>
      </c>
      <c r="L3037" s="16">
        <f t="shared" si="462"/>
        <v>56.107249255213503</v>
      </c>
      <c r="M3037" s="16">
        <f t="shared" si="463"/>
        <v>1.527027027027027</v>
      </c>
      <c r="N3037" s="44">
        <f t="shared" si="464"/>
        <v>0</v>
      </c>
      <c r="O3037" s="44">
        <f t="shared" si="465"/>
        <v>5650</v>
      </c>
      <c r="P3037" s="45">
        <f t="shared" si="460"/>
        <v>56.107249255213503</v>
      </c>
      <c r="Q3037" s="45">
        <f t="shared" si="466"/>
        <v>1.527027027027027</v>
      </c>
      <c r="S3037" s="51">
        <f t="shared" si="461"/>
        <v>2.5408348457350183</v>
      </c>
      <c r="T3037" s="16"/>
    </row>
    <row r="3038" spans="1:20" x14ac:dyDescent="0.25">
      <c r="A3038" s="72">
        <f t="shared" si="459"/>
        <v>42750</v>
      </c>
      <c r="B3038" s="73" t="s">
        <v>18</v>
      </c>
      <c r="C3038" s="73" t="s">
        <v>257</v>
      </c>
      <c r="D3038" s="73" t="s">
        <v>237</v>
      </c>
      <c r="E3038" s="73" t="s">
        <v>283</v>
      </c>
      <c r="F3038" s="73" t="s">
        <v>284</v>
      </c>
      <c r="G3038" s="73" t="s">
        <v>35</v>
      </c>
      <c r="H3038" t="s">
        <v>37</v>
      </c>
      <c r="I3038">
        <v>1507</v>
      </c>
      <c r="J3038" s="43">
        <v>5500</v>
      </c>
      <c r="K3038" s="16">
        <v>0</v>
      </c>
      <c r="L3038" s="16">
        <f t="shared" si="462"/>
        <v>54.617676266137039</v>
      </c>
      <c r="M3038" s="16">
        <f t="shared" si="463"/>
        <v>1.4864864864864864</v>
      </c>
      <c r="N3038" s="44">
        <f t="shared" si="464"/>
        <v>0</v>
      </c>
      <c r="O3038" s="44">
        <f t="shared" si="465"/>
        <v>5500</v>
      </c>
      <c r="P3038" s="45">
        <f t="shared" si="460"/>
        <v>54.617676266137039</v>
      </c>
      <c r="Q3038" s="45">
        <f t="shared" si="466"/>
        <v>1.4864864864864864</v>
      </c>
      <c r="S3038" s="51">
        <f t="shared" si="461"/>
        <v>2.2304832713754719</v>
      </c>
      <c r="T3038" s="16"/>
    </row>
    <row r="3039" spans="1:20" x14ac:dyDescent="0.25">
      <c r="A3039" s="72">
        <f t="shared" si="459"/>
        <v>42750</v>
      </c>
      <c r="B3039" s="73" t="s">
        <v>18</v>
      </c>
      <c r="C3039" s="73" t="s">
        <v>256</v>
      </c>
      <c r="D3039" s="73" t="s">
        <v>247</v>
      </c>
      <c r="E3039" s="73" t="s">
        <v>265</v>
      </c>
      <c r="F3039" s="73" t="s">
        <v>266</v>
      </c>
      <c r="G3039" s="73" t="s">
        <v>35</v>
      </c>
      <c r="H3039" t="s">
        <v>36</v>
      </c>
      <c r="I3039">
        <v>1160</v>
      </c>
      <c r="J3039" s="43">
        <v>4525</v>
      </c>
      <c r="K3039" s="16">
        <v>7.0000000000000007E-2</v>
      </c>
      <c r="L3039" s="16">
        <f t="shared" si="462"/>
        <v>44.935451837140022</v>
      </c>
      <c r="M3039" s="16">
        <f t="shared" si="463"/>
        <v>1.222972972972973</v>
      </c>
      <c r="N3039" s="44">
        <f t="shared" si="464"/>
        <v>81.2</v>
      </c>
      <c r="O3039" s="44">
        <f t="shared" si="465"/>
        <v>4606.2</v>
      </c>
      <c r="P3039" s="45">
        <f t="shared" si="460"/>
        <v>45.741807348560073</v>
      </c>
      <c r="Q3039" s="45">
        <f t="shared" si="466"/>
        <v>1.2449189189189189</v>
      </c>
      <c r="S3039" s="51">
        <f t="shared" si="461"/>
        <v>1.9567045907299851</v>
      </c>
      <c r="T3039" s="16"/>
    </row>
    <row r="3040" spans="1:20" x14ac:dyDescent="0.25">
      <c r="A3040" s="72">
        <f t="shared" si="459"/>
        <v>42750</v>
      </c>
      <c r="B3040" s="73" t="s">
        <v>18</v>
      </c>
      <c r="C3040" s="73" t="s">
        <v>244</v>
      </c>
      <c r="D3040" s="73" t="s">
        <v>245</v>
      </c>
      <c r="E3040" s="73" t="s">
        <v>277</v>
      </c>
      <c r="F3040" s="73" t="s">
        <v>278</v>
      </c>
      <c r="G3040" s="73" t="s">
        <v>35</v>
      </c>
      <c r="H3040" t="s">
        <v>38</v>
      </c>
      <c r="I3040">
        <v>613</v>
      </c>
      <c r="J3040" s="43">
        <v>4226</v>
      </c>
      <c r="K3040" s="16">
        <v>0</v>
      </c>
      <c r="L3040" s="16">
        <f t="shared" si="462"/>
        <v>41.966236345580931</v>
      </c>
      <c r="M3040" s="16">
        <f t="shared" si="463"/>
        <v>1.1421621621621623</v>
      </c>
      <c r="N3040" s="44">
        <f t="shared" si="464"/>
        <v>0</v>
      </c>
      <c r="O3040" s="44">
        <f t="shared" si="465"/>
        <v>4226</v>
      </c>
      <c r="P3040" s="45">
        <f t="shared" si="460"/>
        <v>41.966236345580931</v>
      </c>
      <c r="Q3040" s="45">
        <f t="shared" si="466"/>
        <v>1.1421621621621623</v>
      </c>
      <c r="S3040" s="51">
        <f t="shared" si="461"/>
        <v>0</v>
      </c>
      <c r="T3040" s="16"/>
    </row>
    <row r="3041" spans="1:20" x14ac:dyDescent="0.25">
      <c r="A3041" s="74">
        <f t="shared" si="459"/>
        <v>42750</v>
      </c>
      <c r="B3041" s="75" t="s">
        <v>18</v>
      </c>
      <c r="C3041" s="75" t="s">
        <v>258</v>
      </c>
      <c r="D3041" s="75" t="s">
        <v>255</v>
      </c>
      <c r="E3041" s="75" t="s">
        <v>279</v>
      </c>
      <c r="F3041" s="75" t="s">
        <v>280</v>
      </c>
      <c r="G3041" s="75" t="s">
        <v>35</v>
      </c>
      <c r="H3041" s="76" t="s">
        <v>36</v>
      </c>
      <c r="I3041" s="76">
        <v>1637</v>
      </c>
      <c r="J3041" s="46">
        <v>5460</v>
      </c>
      <c r="K3041" s="78">
        <v>7.0000000000000007E-2</v>
      </c>
      <c r="L3041" s="78">
        <f t="shared" si="462"/>
        <v>54.220456802383318</v>
      </c>
      <c r="M3041" s="78">
        <f t="shared" si="463"/>
        <v>1.4756756756756757</v>
      </c>
      <c r="N3041" s="47">
        <f t="shared" si="464"/>
        <v>114.59000000000002</v>
      </c>
      <c r="O3041" s="47">
        <f t="shared" si="465"/>
        <v>5574.59</v>
      </c>
      <c r="P3041" s="48">
        <f t="shared" si="460"/>
        <v>55.358391261171796</v>
      </c>
      <c r="Q3041" s="48">
        <f t="shared" si="466"/>
        <v>1.506645945945946</v>
      </c>
      <c r="R3041" s="76"/>
      <c r="S3041" s="53">
        <f t="shared" si="461"/>
        <v>1.523048792925108</v>
      </c>
      <c r="T3041" s="78"/>
    </row>
    <row r="3042" spans="1:20" x14ac:dyDescent="0.25">
      <c r="A3042" s="72">
        <f t="shared" ref="A3042:A3079" si="467">IF(B3042&lt;&gt;"", DATE(2010, ROUNDUP((ROW(A3042)-1)*(1/38), 0)+5, 15), "")</f>
        <v>42781</v>
      </c>
      <c r="B3042" s="73" t="s">
        <v>0</v>
      </c>
      <c r="C3042" s="73" t="s">
        <v>359</v>
      </c>
      <c r="D3042" s="73" t="s">
        <v>235</v>
      </c>
      <c r="E3042" s="73" t="s">
        <v>260</v>
      </c>
      <c r="F3042" s="73" t="s">
        <v>261</v>
      </c>
      <c r="G3042" s="73" t="s">
        <v>34</v>
      </c>
      <c r="H3042" t="s">
        <v>36</v>
      </c>
      <c r="I3042">
        <v>506</v>
      </c>
      <c r="J3042" s="43">
        <v>3770</v>
      </c>
      <c r="K3042" s="16">
        <v>0.09</v>
      </c>
      <c r="L3042" s="16">
        <f t="shared" si="462"/>
        <v>37.437934458788483</v>
      </c>
      <c r="M3042" s="16">
        <f t="shared" si="463"/>
        <v>1.0189189189189189</v>
      </c>
      <c r="N3042" s="44">
        <f t="shared" si="464"/>
        <v>45.54</v>
      </c>
      <c r="O3042" s="44">
        <f t="shared" si="465"/>
        <v>3815.54</v>
      </c>
      <c r="P3042" s="45">
        <f t="shared" ref="P3042:P3079" si="468">O3042/100.7</f>
        <v>37.890168818272095</v>
      </c>
      <c r="Q3042" s="45">
        <f t="shared" si="466"/>
        <v>1.031227027027027</v>
      </c>
      <c r="R3042" s="17"/>
      <c r="S3042" s="51">
        <f t="shared" ref="S3042:S3079" si="469">((O3042/O2586)-1)*100</f>
        <v>5.1026085998402193</v>
      </c>
    </row>
    <row r="3043" spans="1:20" x14ac:dyDescent="0.25">
      <c r="A3043" s="72">
        <f t="shared" si="467"/>
        <v>42781</v>
      </c>
      <c r="B3043" s="73" t="s">
        <v>0</v>
      </c>
      <c r="C3043" s="73" t="s">
        <v>236</v>
      </c>
      <c r="D3043" s="73" t="s">
        <v>237</v>
      </c>
      <c r="E3043" s="73" t="s">
        <v>262</v>
      </c>
      <c r="F3043" s="73" t="s">
        <v>251</v>
      </c>
      <c r="G3043" s="73" t="s">
        <v>34</v>
      </c>
      <c r="H3043" t="s">
        <v>37</v>
      </c>
      <c r="I3043">
        <v>298</v>
      </c>
      <c r="J3043" s="43">
        <v>4143</v>
      </c>
      <c r="K3043" s="16">
        <v>0</v>
      </c>
      <c r="L3043" s="16">
        <f t="shared" si="462"/>
        <v>41.142005958291954</v>
      </c>
      <c r="M3043" s="16">
        <f t="shared" si="463"/>
        <v>1.1197297297297297</v>
      </c>
      <c r="N3043" s="44">
        <f t="shared" si="464"/>
        <v>0</v>
      </c>
      <c r="O3043" s="44">
        <f t="shared" si="465"/>
        <v>4143</v>
      </c>
      <c r="P3043" s="45">
        <f t="shared" si="468"/>
        <v>41.142005958291954</v>
      </c>
      <c r="Q3043" s="45">
        <f t="shared" si="466"/>
        <v>1.1197297297297297</v>
      </c>
      <c r="R3043" s="17"/>
      <c r="S3043" s="51">
        <f t="shared" si="469"/>
        <v>16.278417064271689</v>
      </c>
      <c r="T3043" s="16"/>
    </row>
    <row r="3044" spans="1:20" x14ac:dyDescent="0.25">
      <c r="A3044" s="72">
        <f t="shared" si="467"/>
        <v>42781</v>
      </c>
      <c r="B3044" s="73" t="s">
        <v>0</v>
      </c>
      <c r="C3044" s="73" t="s">
        <v>359</v>
      </c>
      <c r="D3044" s="73" t="s">
        <v>235</v>
      </c>
      <c r="E3044" s="73" t="s">
        <v>263</v>
      </c>
      <c r="F3044" s="73" t="s">
        <v>264</v>
      </c>
      <c r="G3044" s="73" t="s">
        <v>34</v>
      </c>
      <c r="H3044" t="s">
        <v>37</v>
      </c>
      <c r="I3044">
        <v>1530</v>
      </c>
      <c r="J3044" s="43">
        <v>6950</v>
      </c>
      <c r="K3044" s="16">
        <v>0</v>
      </c>
      <c r="L3044" s="16">
        <f t="shared" si="462"/>
        <v>69.016881827209531</v>
      </c>
      <c r="M3044" s="16">
        <f t="shared" si="463"/>
        <v>1.8783783783783783</v>
      </c>
      <c r="N3044" s="44">
        <f t="shared" si="464"/>
        <v>0</v>
      </c>
      <c r="O3044" s="44">
        <f t="shared" si="465"/>
        <v>6950</v>
      </c>
      <c r="P3044" s="45">
        <f t="shared" si="468"/>
        <v>69.016881827209531</v>
      </c>
      <c r="Q3044" s="45">
        <f t="shared" si="466"/>
        <v>1.8783783783783783</v>
      </c>
      <c r="S3044" s="51">
        <f t="shared" si="469"/>
        <v>0</v>
      </c>
      <c r="T3044" s="16"/>
    </row>
    <row r="3045" spans="1:20" x14ac:dyDescent="0.25">
      <c r="A3045" s="72">
        <f t="shared" si="467"/>
        <v>42781</v>
      </c>
      <c r="B3045" s="73" t="s">
        <v>0</v>
      </c>
      <c r="C3045" s="73" t="s">
        <v>359</v>
      </c>
      <c r="D3045" s="73" t="s">
        <v>235</v>
      </c>
      <c r="E3045" s="73" t="s">
        <v>265</v>
      </c>
      <c r="F3045" s="73" t="s">
        <v>266</v>
      </c>
      <c r="G3045" s="73" t="s">
        <v>34</v>
      </c>
      <c r="H3045" t="s">
        <v>36</v>
      </c>
      <c r="I3045">
        <v>890</v>
      </c>
      <c r="J3045" s="43">
        <v>4408</v>
      </c>
      <c r="K3045" s="16">
        <v>0.09</v>
      </c>
      <c r="L3045" s="16">
        <f t="shared" si="462"/>
        <v>43.773584905660378</v>
      </c>
      <c r="M3045" s="16">
        <f t="shared" si="463"/>
        <v>1.1913513513513514</v>
      </c>
      <c r="N3045" s="44">
        <f t="shared" si="464"/>
        <v>80.099999999999994</v>
      </c>
      <c r="O3045" s="44">
        <f t="shared" si="465"/>
        <v>4488.1000000000004</v>
      </c>
      <c r="P3045" s="45">
        <f t="shared" si="468"/>
        <v>44.56901688182721</v>
      </c>
      <c r="Q3045" s="45">
        <f t="shared" si="466"/>
        <v>1.2130000000000001</v>
      </c>
      <c r="S3045" s="51">
        <f t="shared" si="469"/>
        <v>4.6787172011661937</v>
      </c>
      <c r="T3045" s="16"/>
    </row>
    <row r="3046" spans="1:20" x14ac:dyDescent="0.25">
      <c r="A3046" s="72">
        <f t="shared" si="467"/>
        <v>42781</v>
      </c>
      <c r="B3046" s="73" t="s">
        <v>0</v>
      </c>
      <c r="C3046" s="73" t="s">
        <v>238</v>
      </c>
      <c r="D3046" s="73" t="s">
        <v>239</v>
      </c>
      <c r="E3046" s="73" t="s">
        <v>267</v>
      </c>
      <c r="F3046" s="73" t="s">
        <v>241</v>
      </c>
      <c r="G3046" s="73" t="s">
        <v>34</v>
      </c>
      <c r="H3046" t="s">
        <v>37</v>
      </c>
      <c r="I3046">
        <v>1256</v>
      </c>
      <c r="J3046" s="43">
        <v>6686</v>
      </c>
      <c r="K3046" s="16">
        <v>0</v>
      </c>
      <c r="L3046" s="16">
        <f t="shared" si="462"/>
        <v>66.395233366434951</v>
      </c>
      <c r="M3046" s="16">
        <f t="shared" si="463"/>
        <v>1.807027027027027</v>
      </c>
      <c r="N3046" s="44">
        <f t="shared" si="464"/>
        <v>0</v>
      </c>
      <c r="O3046" s="44">
        <f t="shared" si="465"/>
        <v>6686</v>
      </c>
      <c r="P3046" s="45">
        <f t="shared" si="468"/>
        <v>66.395233366434951</v>
      </c>
      <c r="Q3046" s="45">
        <f t="shared" si="466"/>
        <v>1.807027027027027</v>
      </c>
      <c r="S3046" s="51">
        <f t="shared" si="469"/>
        <v>3.083564600678379</v>
      </c>
      <c r="T3046" s="16"/>
    </row>
    <row r="3047" spans="1:20" x14ac:dyDescent="0.25">
      <c r="A3047" s="72">
        <f t="shared" si="467"/>
        <v>42781</v>
      </c>
      <c r="B3047" s="73" t="s">
        <v>0</v>
      </c>
      <c r="C3047" s="73" t="s">
        <v>358</v>
      </c>
      <c r="D3047" s="73" t="s">
        <v>235</v>
      </c>
      <c r="E3047" s="73" t="s">
        <v>267</v>
      </c>
      <c r="F3047" s="73" t="s">
        <v>241</v>
      </c>
      <c r="G3047" s="73" t="s">
        <v>34</v>
      </c>
      <c r="H3047" t="s">
        <v>36</v>
      </c>
      <c r="I3047">
        <v>975</v>
      </c>
      <c r="J3047" s="43">
        <v>4676</v>
      </c>
      <c r="K3047" s="16">
        <v>0.09</v>
      </c>
      <c r="L3047" s="16">
        <f t="shared" si="462"/>
        <v>46.434955312810324</v>
      </c>
      <c r="M3047" s="16">
        <f t="shared" si="463"/>
        <v>1.2637837837837838</v>
      </c>
      <c r="N3047" s="44">
        <f t="shared" si="464"/>
        <v>87.75</v>
      </c>
      <c r="O3047" s="44">
        <f t="shared" si="465"/>
        <v>4763.75</v>
      </c>
      <c r="P3047" s="45">
        <f t="shared" si="468"/>
        <v>47.306355511420058</v>
      </c>
      <c r="Q3047" s="45">
        <f t="shared" si="466"/>
        <v>1.2875000000000001</v>
      </c>
      <c r="S3047" s="51">
        <f t="shared" si="469"/>
        <v>4.4739294917484518</v>
      </c>
      <c r="T3047" s="16"/>
    </row>
    <row r="3048" spans="1:20" x14ac:dyDescent="0.25">
      <c r="A3048" s="72">
        <f t="shared" si="467"/>
        <v>42781</v>
      </c>
      <c r="B3048" s="73" t="s">
        <v>0</v>
      </c>
      <c r="C3048" s="73" t="s">
        <v>240</v>
      </c>
      <c r="D3048" s="73" t="s">
        <v>241</v>
      </c>
      <c r="E3048" s="73" t="s">
        <v>263</v>
      </c>
      <c r="F3048" s="73" t="s">
        <v>264</v>
      </c>
      <c r="G3048" s="73" t="s">
        <v>34</v>
      </c>
      <c r="H3048" t="s">
        <v>36</v>
      </c>
      <c r="I3048">
        <v>1357</v>
      </c>
      <c r="J3048" s="43">
        <v>4875</v>
      </c>
      <c r="K3048" s="16">
        <v>0.09</v>
      </c>
      <c r="L3048" s="16">
        <f t="shared" si="462"/>
        <v>48.4111221449851</v>
      </c>
      <c r="M3048" s="16">
        <f t="shared" si="463"/>
        <v>1.3175675675675675</v>
      </c>
      <c r="N3048" s="44">
        <f t="shared" si="464"/>
        <v>122.13</v>
      </c>
      <c r="O3048" s="44">
        <f t="shared" si="465"/>
        <v>4997.13</v>
      </c>
      <c r="P3048" s="45">
        <f t="shared" si="468"/>
        <v>49.623932472691159</v>
      </c>
      <c r="Q3048" s="45">
        <f t="shared" si="466"/>
        <v>1.3505756756756757</v>
      </c>
      <c r="S3048" s="51">
        <f t="shared" si="469"/>
        <v>4.5895120190043492</v>
      </c>
      <c r="T3048" s="16"/>
    </row>
    <row r="3049" spans="1:20" x14ac:dyDescent="0.25">
      <c r="A3049" s="72">
        <f t="shared" si="467"/>
        <v>42781</v>
      </c>
      <c r="B3049" s="73" t="s">
        <v>67</v>
      </c>
      <c r="C3049" s="73" t="s">
        <v>242</v>
      </c>
      <c r="D3049" s="73" t="s">
        <v>243</v>
      </c>
      <c r="E3049" s="73" t="s">
        <v>265</v>
      </c>
      <c r="F3049" s="73" t="s">
        <v>266</v>
      </c>
      <c r="G3049" s="73" t="s">
        <v>34</v>
      </c>
      <c r="H3049" t="s">
        <v>36</v>
      </c>
      <c r="I3049">
        <v>1006</v>
      </c>
      <c r="J3049" s="43">
        <v>3681</v>
      </c>
      <c r="K3049" s="16">
        <v>0.09</v>
      </c>
      <c r="L3049" s="16">
        <f t="shared" si="462"/>
        <v>36.554121151936442</v>
      </c>
      <c r="M3049" s="16">
        <f t="shared" si="463"/>
        <v>0.92854054054054058</v>
      </c>
      <c r="N3049" s="44">
        <f t="shared" si="464"/>
        <v>90.539999999999992</v>
      </c>
      <c r="O3049" s="44">
        <f t="shared" si="465"/>
        <v>3771.54</v>
      </c>
      <c r="P3049" s="45">
        <f t="shared" si="468"/>
        <v>37.453227408143</v>
      </c>
      <c r="Q3049" s="45">
        <f t="shared" si="466"/>
        <v>0.95137945945945945</v>
      </c>
      <c r="S3049" s="51">
        <f t="shared" si="469"/>
        <v>1.0784445099563111</v>
      </c>
      <c r="T3049" s="16"/>
    </row>
    <row r="3050" spans="1:20" x14ac:dyDescent="0.25">
      <c r="A3050" s="72">
        <f t="shared" si="467"/>
        <v>42781</v>
      </c>
      <c r="B3050" s="73" t="s">
        <v>67</v>
      </c>
      <c r="C3050" s="73" t="s">
        <v>244</v>
      </c>
      <c r="D3050" s="73" t="s">
        <v>245</v>
      </c>
      <c r="E3050" s="73" t="s">
        <v>268</v>
      </c>
      <c r="F3050" s="73" t="s">
        <v>269</v>
      </c>
      <c r="G3050" s="73" t="s">
        <v>34</v>
      </c>
      <c r="H3050" t="s">
        <v>38</v>
      </c>
      <c r="I3050">
        <v>860</v>
      </c>
      <c r="J3050" s="43">
        <v>6061</v>
      </c>
      <c r="K3050" s="16">
        <v>0</v>
      </c>
      <c r="L3050" s="16">
        <f t="shared" si="462"/>
        <v>60.188679245283019</v>
      </c>
      <c r="M3050" s="16">
        <f t="shared" si="463"/>
        <v>1.5289009009009009</v>
      </c>
      <c r="N3050" s="44">
        <f t="shared" si="464"/>
        <v>0</v>
      </c>
      <c r="O3050" s="44">
        <f t="shared" si="465"/>
        <v>6061</v>
      </c>
      <c r="P3050" s="45">
        <f t="shared" si="468"/>
        <v>60.188679245283019</v>
      </c>
      <c r="Q3050" s="45">
        <f t="shared" si="466"/>
        <v>1.5289009009009009</v>
      </c>
      <c r="S3050" s="51">
        <f t="shared" si="469"/>
        <v>0</v>
      </c>
      <c r="T3050" s="16"/>
    </row>
    <row r="3051" spans="1:20" x14ac:dyDescent="0.25">
      <c r="A3051" s="72">
        <f t="shared" si="467"/>
        <v>42781</v>
      </c>
      <c r="B3051" s="73" t="s">
        <v>67</v>
      </c>
      <c r="C3051" s="73" t="s">
        <v>246</v>
      </c>
      <c r="D3051" s="73" t="s">
        <v>247</v>
      </c>
      <c r="E3051" s="73" t="s">
        <v>270</v>
      </c>
      <c r="F3051" s="73" t="s">
        <v>247</v>
      </c>
      <c r="G3051" s="73" t="s">
        <v>34</v>
      </c>
      <c r="H3051" t="s">
        <v>36</v>
      </c>
      <c r="I3051">
        <v>213</v>
      </c>
      <c r="J3051" s="43">
        <v>2258</v>
      </c>
      <c r="K3051" s="16">
        <v>0.09</v>
      </c>
      <c r="L3051" s="16">
        <f t="shared" si="462"/>
        <v>22.423038728897716</v>
      </c>
      <c r="M3051" s="16">
        <f t="shared" si="463"/>
        <v>0.56958558558558559</v>
      </c>
      <c r="N3051" s="44">
        <f t="shared" si="464"/>
        <v>19.169999999999998</v>
      </c>
      <c r="O3051" s="44">
        <f t="shared" si="465"/>
        <v>2277.17</v>
      </c>
      <c r="P3051" s="45">
        <f t="shared" si="468"/>
        <v>22.613406156901689</v>
      </c>
      <c r="Q3051" s="45">
        <f t="shared" si="466"/>
        <v>0.57442126126126125</v>
      </c>
      <c r="S3051" s="51">
        <f t="shared" si="469"/>
        <v>4.5220664172767489</v>
      </c>
      <c r="T3051" s="16"/>
    </row>
    <row r="3052" spans="1:20" x14ac:dyDescent="0.25">
      <c r="A3052" s="72">
        <f t="shared" si="467"/>
        <v>42781</v>
      </c>
      <c r="B3052" s="73" t="s">
        <v>67</v>
      </c>
      <c r="C3052" s="73" t="s">
        <v>248</v>
      </c>
      <c r="D3052" s="73" t="s">
        <v>249</v>
      </c>
      <c r="E3052" s="73" t="s">
        <v>271</v>
      </c>
      <c r="F3052" s="73" t="s">
        <v>272</v>
      </c>
      <c r="G3052" s="73" t="s">
        <v>34</v>
      </c>
      <c r="H3052" t="s">
        <v>38</v>
      </c>
      <c r="I3052">
        <v>646</v>
      </c>
      <c r="J3052" s="43">
        <v>5191</v>
      </c>
      <c r="K3052" s="16">
        <v>0</v>
      </c>
      <c r="L3052" s="16">
        <f t="shared" si="462"/>
        <v>51.54915590863952</v>
      </c>
      <c r="M3052" s="16">
        <f t="shared" si="463"/>
        <v>1.3094414414414415</v>
      </c>
      <c r="N3052" s="44">
        <f t="shared" si="464"/>
        <v>0</v>
      </c>
      <c r="O3052" s="44">
        <f t="shared" si="465"/>
        <v>5191</v>
      </c>
      <c r="P3052" s="45">
        <f t="shared" si="468"/>
        <v>51.54915590863952</v>
      </c>
      <c r="Q3052" s="45">
        <f t="shared" si="466"/>
        <v>1.3094414414414415</v>
      </c>
      <c r="S3052" s="51">
        <f t="shared" si="469"/>
        <v>3.7370103916866571</v>
      </c>
      <c r="T3052" s="16"/>
    </row>
    <row r="3053" spans="1:20" x14ac:dyDescent="0.25">
      <c r="A3053" s="72">
        <f t="shared" si="467"/>
        <v>42781</v>
      </c>
      <c r="B3053" s="73" t="s">
        <v>67</v>
      </c>
      <c r="C3053" s="73" t="s">
        <v>248</v>
      </c>
      <c r="D3053" s="73" t="s">
        <v>249</v>
      </c>
      <c r="E3053" s="73" t="s">
        <v>273</v>
      </c>
      <c r="F3053" s="73" t="s">
        <v>274</v>
      </c>
      <c r="G3053" s="73" t="s">
        <v>34</v>
      </c>
      <c r="H3053" t="s">
        <v>38</v>
      </c>
      <c r="I3053">
        <v>418</v>
      </c>
      <c r="J3053" s="43">
        <v>4311</v>
      </c>
      <c r="K3053" s="16">
        <v>0</v>
      </c>
      <c r="L3053" s="16">
        <f t="shared" si="462"/>
        <v>42.810327706057599</v>
      </c>
      <c r="M3053" s="16">
        <f t="shared" si="463"/>
        <v>1.0874594594594595</v>
      </c>
      <c r="N3053" s="44">
        <f t="shared" si="464"/>
        <v>0</v>
      </c>
      <c r="O3053" s="44">
        <f t="shared" si="465"/>
        <v>4311</v>
      </c>
      <c r="P3053" s="45">
        <f t="shared" si="468"/>
        <v>42.810327706057599</v>
      </c>
      <c r="Q3053" s="45">
        <f t="shared" si="466"/>
        <v>1.0874594594594595</v>
      </c>
      <c r="S3053" s="51">
        <f t="shared" si="469"/>
        <v>0</v>
      </c>
      <c r="T3053" s="16"/>
    </row>
    <row r="3054" spans="1:20" x14ac:dyDescent="0.25">
      <c r="A3054" s="72">
        <f t="shared" si="467"/>
        <v>42781</v>
      </c>
      <c r="B3054" s="73" t="s">
        <v>67</v>
      </c>
      <c r="C3054" s="73" t="s">
        <v>246</v>
      </c>
      <c r="D3054" s="73" t="s">
        <v>247</v>
      </c>
      <c r="E3054" s="73" t="s">
        <v>275</v>
      </c>
      <c r="F3054" s="73" t="s">
        <v>276</v>
      </c>
      <c r="G3054" s="73" t="s">
        <v>34</v>
      </c>
      <c r="H3054" t="s">
        <v>36</v>
      </c>
      <c r="I3054">
        <v>626</v>
      </c>
      <c r="J3054" s="43">
        <v>3534</v>
      </c>
      <c r="K3054" s="16">
        <v>0.09</v>
      </c>
      <c r="L3054" s="16">
        <f t="shared" si="462"/>
        <v>35.094339622641506</v>
      </c>
      <c r="M3054" s="16">
        <f t="shared" si="463"/>
        <v>0.89145945945945948</v>
      </c>
      <c r="N3054" s="44">
        <f t="shared" si="464"/>
        <v>56.339999999999996</v>
      </c>
      <c r="O3054" s="44">
        <f t="shared" si="465"/>
        <v>3590.34</v>
      </c>
      <c r="P3054" s="45">
        <f t="shared" si="468"/>
        <v>35.653823237338628</v>
      </c>
      <c r="Q3054" s="45">
        <f t="shared" si="466"/>
        <v>0.90567135135135135</v>
      </c>
      <c r="S3054" s="51">
        <f t="shared" si="469"/>
        <v>3.3102178229217571</v>
      </c>
      <c r="T3054" s="16"/>
    </row>
    <row r="3055" spans="1:20" x14ac:dyDescent="0.25">
      <c r="A3055" s="72">
        <f t="shared" si="467"/>
        <v>42781</v>
      </c>
      <c r="B3055" s="73" t="s">
        <v>67</v>
      </c>
      <c r="C3055" s="73" t="s">
        <v>246</v>
      </c>
      <c r="D3055" s="73" t="s">
        <v>247</v>
      </c>
      <c r="E3055" s="73" t="s">
        <v>263</v>
      </c>
      <c r="F3055" s="73" t="s">
        <v>264</v>
      </c>
      <c r="G3055" s="73" t="s">
        <v>34</v>
      </c>
      <c r="H3055" t="s">
        <v>36</v>
      </c>
      <c r="I3055">
        <v>1823</v>
      </c>
      <c r="J3055" s="43">
        <v>5202</v>
      </c>
      <c r="K3055" s="16">
        <v>0.09</v>
      </c>
      <c r="L3055" s="16">
        <f t="shared" si="462"/>
        <v>51.658391261171793</v>
      </c>
      <c r="M3055" s="16">
        <f t="shared" si="463"/>
        <v>1.3122162162162163</v>
      </c>
      <c r="N3055" s="44">
        <f t="shared" si="464"/>
        <v>164.07</v>
      </c>
      <c r="O3055" s="44">
        <f t="shared" si="465"/>
        <v>5366.07</v>
      </c>
      <c r="P3055" s="45">
        <f t="shared" si="468"/>
        <v>53.287686196623632</v>
      </c>
      <c r="Q3055" s="45">
        <f t="shared" si="466"/>
        <v>1.3536032432432432</v>
      </c>
      <c r="S3055" s="51">
        <f t="shared" si="469"/>
        <v>4.3343087407522685</v>
      </c>
      <c r="T3055" s="16"/>
    </row>
    <row r="3056" spans="1:20" x14ac:dyDescent="0.25">
      <c r="A3056" s="72">
        <f t="shared" si="467"/>
        <v>42781</v>
      </c>
      <c r="B3056" s="73" t="s">
        <v>18</v>
      </c>
      <c r="C3056" s="73" t="s">
        <v>250</v>
      </c>
      <c r="D3056" s="73" t="s">
        <v>251</v>
      </c>
      <c r="E3056" s="73" t="s">
        <v>265</v>
      </c>
      <c r="F3056" s="73" t="s">
        <v>266</v>
      </c>
      <c r="G3056" s="73" t="s">
        <v>34</v>
      </c>
      <c r="H3056" t="s">
        <v>39</v>
      </c>
      <c r="I3056">
        <v>1295</v>
      </c>
      <c r="J3056" s="43">
        <v>3639</v>
      </c>
      <c r="K3056" s="16">
        <v>4.5999999999999999E-2</v>
      </c>
      <c r="L3056" s="16">
        <f t="shared" si="462"/>
        <v>36.137040714995031</v>
      </c>
      <c r="M3056" s="16">
        <f t="shared" si="463"/>
        <v>0.98351351351351346</v>
      </c>
      <c r="N3056" s="44">
        <f t="shared" si="464"/>
        <v>59.57</v>
      </c>
      <c r="O3056" s="44">
        <f t="shared" si="465"/>
        <v>3698.57</v>
      </c>
      <c r="P3056" s="45">
        <f t="shared" si="468"/>
        <v>36.728599801390267</v>
      </c>
      <c r="Q3056" s="45">
        <f t="shared" si="466"/>
        <v>0.99961351351351357</v>
      </c>
      <c r="S3056" s="51">
        <f t="shared" si="469"/>
        <v>-7.9158503487230529</v>
      </c>
      <c r="T3056" s="16"/>
    </row>
    <row r="3057" spans="1:20" x14ac:dyDescent="0.25">
      <c r="A3057" s="72">
        <f t="shared" si="467"/>
        <v>42781</v>
      </c>
      <c r="B3057" s="73" t="s">
        <v>18</v>
      </c>
      <c r="C3057" s="73" t="s">
        <v>244</v>
      </c>
      <c r="D3057" s="73" t="s">
        <v>245</v>
      </c>
      <c r="E3057" s="73" t="s">
        <v>277</v>
      </c>
      <c r="F3057" s="73" t="s">
        <v>278</v>
      </c>
      <c r="G3057" s="73" t="s">
        <v>34</v>
      </c>
      <c r="H3057" t="s">
        <v>38</v>
      </c>
      <c r="I3057">
        <v>613</v>
      </c>
      <c r="J3057" s="43">
        <v>5051</v>
      </c>
      <c r="K3057" s="16">
        <v>0</v>
      </c>
      <c r="L3057" s="16">
        <f t="shared" si="462"/>
        <v>50.158887785501491</v>
      </c>
      <c r="M3057" s="16">
        <f t="shared" si="463"/>
        <v>1.3651351351351351</v>
      </c>
      <c r="N3057" s="44">
        <f t="shared" si="464"/>
        <v>0</v>
      </c>
      <c r="O3057" s="44">
        <f t="shared" si="465"/>
        <v>5051</v>
      </c>
      <c r="P3057" s="45">
        <f t="shared" si="468"/>
        <v>50.158887785501491</v>
      </c>
      <c r="Q3057" s="45">
        <f t="shared" si="466"/>
        <v>1.3651351351351351</v>
      </c>
      <c r="S3057" s="51">
        <f t="shared" si="469"/>
        <v>0</v>
      </c>
      <c r="T3057" s="16"/>
    </row>
    <row r="3058" spans="1:20" x14ac:dyDescent="0.25">
      <c r="A3058" s="72">
        <f t="shared" si="467"/>
        <v>42781</v>
      </c>
      <c r="B3058" s="73" t="s">
        <v>18</v>
      </c>
      <c r="C3058" s="73" t="s">
        <v>248</v>
      </c>
      <c r="D3058" s="73" t="s">
        <v>249</v>
      </c>
      <c r="E3058" s="73" t="s">
        <v>268</v>
      </c>
      <c r="F3058" s="73" t="s">
        <v>269</v>
      </c>
      <c r="G3058" s="73" t="s">
        <v>34</v>
      </c>
      <c r="H3058" t="s">
        <v>38</v>
      </c>
      <c r="I3058">
        <v>872</v>
      </c>
      <c r="J3058" s="43">
        <v>6178</v>
      </c>
      <c r="K3058" s="16">
        <v>0</v>
      </c>
      <c r="L3058" s="16">
        <f t="shared" si="462"/>
        <v>61.350546176762663</v>
      </c>
      <c r="M3058" s="16">
        <f t="shared" si="463"/>
        <v>1.6697297297297298</v>
      </c>
      <c r="N3058" s="44">
        <f t="shared" si="464"/>
        <v>0</v>
      </c>
      <c r="O3058" s="44">
        <f t="shared" si="465"/>
        <v>6178</v>
      </c>
      <c r="P3058" s="45">
        <f t="shared" si="468"/>
        <v>61.350546176762663</v>
      </c>
      <c r="Q3058" s="45">
        <f t="shared" si="466"/>
        <v>1.6697297297297298</v>
      </c>
      <c r="S3058" s="51">
        <f t="shared" si="469"/>
        <v>0</v>
      </c>
      <c r="T3058" s="16"/>
    </row>
    <row r="3059" spans="1:20" x14ac:dyDescent="0.25">
      <c r="A3059" s="72">
        <f t="shared" si="467"/>
        <v>42781</v>
      </c>
      <c r="B3059" s="73" t="s">
        <v>18</v>
      </c>
      <c r="C3059" s="73" t="s">
        <v>248</v>
      </c>
      <c r="D3059" s="73" t="s">
        <v>249</v>
      </c>
      <c r="E3059" s="73" t="s">
        <v>277</v>
      </c>
      <c r="F3059" s="73" t="s">
        <v>278</v>
      </c>
      <c r="G3059" s="73" t="s">
        <v>34</v>
      </c>
      <c r="H3059" t="s">
        <v>38</v>
      </c>
      <c r="I3059">
        <v>414</v>
      </c>
      <c r="J3059" s="43">
        <v>4529</v>
      </c>
      <c r="K3059" s="16">
        <v>0</v>
      </c>
      <c r="L3059" s="16">
        <f t="shared" si="462"/>
        <v>44.975173783515388</v>
      </c>
      <c r="M3059" s="16">
        <f t="shared" si="463"/>
        <v>1.2240540540540541</v>
      </c>
      <c r="N3059" s="44">
        <f t="shared" si="464"/>
        <v>0</v>
      </c>
      <c r="O3059" s="44">
        <f t="shared" si="465"/>
        <v>4529</v>
      </c>
      <c r="P3059" s="45">
        <f t="shared" si="468"/>
        <v>44.975173783515388</v>
      </c>
      <c r="Q3059" s="45">
        <f t="shared" si="466"/>
        <v>1.2240540540540541</v>
      </c>
      <c r="S3059" s="51">
        <f t="shared" si="469"/>
        <v>0</v>
      </c>
      <c r="T3059" s="16"/>
    </row>
    <row r="3060" spans="1:20" x14ac:dyDescent="0.25">
      <c r="A3060" s="72">
        <f t="shared" si="467"/>
        <v>42781</v>
      </c>
      <c r="B3060" s="73" t="s">
        <v>18</v>
      </c>
      <c r="C3060" s="73" t="s">
        <v>242</v>
      </c>
      <c r="D3060" s="73" t="s">
        <v>243</v>
      </c>
      <c r="E3060" s="73" t="s">
        <v>265</v>
      </c>
      <c r="F3060" s="73" t="s">
        <v>266</v>
      </c>
      <c r="G3060" s="73" t="s">
        <v>34</v>
      </c>
      <c r="H3060" t="s">
        <v>36</v>
      </c>
      <c r="I3060">
        <v>1006</v>
      </c>
      <c r="J3060" s="43">
        <v>4495</v>
      </c>
      <c r="K3060" s="16">
        <v>0.09</v>
      </c>
      <c r="L3060" s="16">
        <f t="shared" si="462"/>
        <v>44.637537239324729</v>
      </c>
      <c r="M3060" s="16">
        <f t="shared" si="463"/>
        <v>1.2148648648648648</v>
      </c>
      <c r="N3060" s="44">
        <f t="shared" si="464"/>
        <v>90.539999999999992</v>
      </c>
      <c r="O3060" s="44">
        <f t="shared" si="465"/>
        <v>4585.54</v>
      </c>
      <c r="P3060" s="45">
        <f t="shared" si="468"/>
        <v>45.53664349553128</v>
      </c>
      <c r="Q3060" s="45">
        <f t="shared" si="466"/>
        <v>1.2393351351351352</v>
      </c>
      <c r="S3060" s="51">
        <f t="shared" si="469"/>
        <v>3.1547927024047739</v>
      </c>
      <c r="T3060" s="16"/>
    </row>
    <row r="3061" spans="1:20" x14ac:dyDescent="0.25">
      <c r="A3061" s="72">
        <f t="shared" si="467"/>
        <v>42781</v>
      </c>
      <c r="B3061" s="73" t="s">
        <v>0</v>
      </c>
      <c r="C3061" s="73" t="s">
        <v>252</v>
      </c>
      <c r="D3061" s="73" t="s">
        <v>117</v>
      </c>
      <c r="E3061" s="73" t="s">
        <v>279</v>
      </c>
      <c r="F3061" s="73" t="s">
        <v>280</v>
      </c>
      <c r="G3061" s="73" t="s">
        <v>35</v>
      </c>
      <c r="H3061" t="s">
        <v>37</v>
      </c>
      <c r="I3061">
        <v>880</v>
      </c>
      <c r="J3061" s="43">
        <v>3953</v>
      </c>
      <c r="K3061" s="16">
        <v>0</v>
      </c>
      <c r="L3061" s="16">
        <f t="shared" si="462"/>
        <v>39.255213505461768</v>
      </c>
      <c r="M3061" s="16">
        <f t="shared" si="463"/>
        <v>1.0683783783783785</v>
      </c>
      <c r="N3061" s="44">
        <f t="shared" si="464"/>
        <v>0</v>
      </c>
      <c r="O3061" s="44">
        <f t="shared" si="465"/>
        <v>3953</v>
      </c>
      <c r="P3061" s="45">
        <f t="shared" si="468"/>
        <v>39.255213505461768</v>
      </c>
      <c r="Q3061" s="45">
        <f t="shared" si="466"/>
        <v>1.0683783783783785</v>
      </c>
      <c r="S3061" s="51">
        <f t="shared" si="469"/>
        <v>0</v>
      </c>
      <c r="T3061" s="16"/>
    </row>
    <row r="3062" spans="1:20" x14ac:dyDescent="0.25">
      <c r="A3062" s="72">
        <f t="shared" si="467"/>
        <v>42781</v>
      </c>
      <c r="B3062" s="73" t="s">
        <v>0</v>
      </c>
      <c r="C3062" s="73" t="s">
        <v>359</v>
      </c>
      <c r="D3062" s="73" t="s">
        <v>235</v>
      </c>
      <c r="E3062" s="73" t="s">
        <v>267</v>
      </c>
      <c r="F3062" s="73" t="s">
        <v>241</v>
      </c>
      <c r="G3062" s="73" t="s">
        <v>35</v>
      </c>
      <c r="H3062" t="s">
        <v>37</v>
      </c>
      <c r="I3062">
        <v>685</v>
      </c>
      <c r="J3062" s="43">
        <v>4071</v>
      </c>
      <c r="K3062" s="16">
        <v>0</v>
      </c>
      <c r="L3062" s="16">
        <f t="shared" si="462"/>
        <v>40.427010923535249</v>
      </c>
      <c r="M3062" s="16">
        <f t="shared" si="463"/>
        <v>1.1002702702702702</v>
      </c>
      <c r="N3062" s="44">
        <f t="shared" si="464"/>
        <v>0</v>
      </c>
      <c r="O3062" s="44">
        <f t="shared" si="465"/>
        <v>4071</v>
      </c>
      <c r="P3062" s="45">
        <f t="shared" si="468"/>
        <v>40.427010923535249</v>
      </c>
      <c r="Q3062" s="45">
        <f t="shared" si="466"/>
        <v>1.1002702702702702</v>
      </c>
      <c r="S3062" s="51">
        <f t="shared" si="469"/>
        <v>3.8785404439908078</v>
      </c>
      <c r="T3062" s="16"/>
    </row>
    <row r="3063" spans="1:20" x14ac:dyDescent="0.25">
      <c r="A3063" s="72">
        <f t="shared" si="467"/>
        <v>42781</v>
      </c>
      <c r="B3063" s="73" t="s">
        <v>0</v>
      </c>
      <c r="C3063" s="73" t="s">
        <v>253</v>
      </c>
      <c r="D3063" s="73" t="s">
        <v>243</v>
      </c>
      <c r="E3063" s="73" t="s">
        <v>281</v>
      </c>
      <c r="F3063" s="73" t="s">
        <v>282</v>
      </c>
      <c r="G3063" s="73" t="s">
        <v>35</v>
      </c>
      <c r="H3063" t="s">
        <v>38</v>
      </c>
      <c r="I3063">
        <v>812</v>
      </c>
      <c r="J3063" s="43">
        <v>5492</v>
      </c>
      <c r="K3063" s="16">
        <v>0</v>
      </c>
      <c r="L3063" s="16">
        <f t="shared" si="462"/>
        <v>54.538232373386293</v>
      </c>
      <c r="M3063" s="16">
        <f t="shared" si="463"/>
        <v>1.4843243243243243</v>
      </c>
      <c r="N3063" s="44">
        <f t="shared" si="464"/>
        <v>0</v>
      </c>
      <c r="O3063" s="44">
        <f t="shared" si="465"/>
        <v>5492</v>
      </c>
      <c r="P3063" s="45">
        <f t="shared" si="468"/>
        <v>54.538232373386293</v>
      </c>
      <c r="Q3063" s="45">
        <f t="shared" si="466"/>
        <v>1.4843243243243243</v>
      </c>
      <c r="S3063" s="51">
        <f t="shared" si="469"/>
        <v>0</v>
      </c>
      <c r="T3063" s="16"/>
    </row>
    <row r="3064" spans="1:20" x14ac:dyDescent="0.25">
      <c r="A3064" s="72">
        <f t="shared" si="467"/>
        <v>42781</v>
      </c>
      <c r="B3064" s="73" t="s">
        <v>0</v>
      </c>
      <c r="C3064" s="73" t="s">
        <v>236</v>
      </c>
      <c r="D3064" s="73" t="s">
        <v>237</v>
      </c>
      <c r="E3064" s="73" t="s">
        <v>279</v>
      </c>
      <c r="F3064" s="73" t="s">
        <v>280</v>
      </c>
      <c r="G3064" s="73" t="s">
        <v>35</v>
      </c>
      <c r="H3064" t="s">
        <v>37</v>
      </c>
      <c r="I3064">
        <v>1520</v>
      </c>
      <c r="J3064" s="43">
        <v>5611</v>
      </c>
      <c r="K3064" s="16">
        <v>0</v>
      </c>
      <c r="L3064" s="16">
        <f t="shared" si="462"/>
        <v>55.71996027805362</v>
      </c>
      <c r="M3064" s="16">
        <f t="shared" si="463"/>
        <v>1.5164864864864864</v>
      </c>
      <c r="N3064" s="44">
        <f t="shared" si="464"/>
        <v>0</v>
      </c>
      <c r="O3064" s="44">
        <f t="shared" si="465"/>
        <v>5611</v>
      </c>
      <c r="P3064" s="45">
        <f t="shared" si="468"/>
        <v>55.71996027805362</v>
      </c>
      <c r="Q3064" s="45">
        <f t="shared" si="466"/>
        <v>1.5164864864864864</v>
      </c>
      <c r="S3064" s="51">
        <f t="shared" si="469"/>
        <v>0</v>
      </c>
      <c r="T3064" s="16"/>
    </row>
    <row r="3065" spans="1:20" x14ac:dyDescent="0.25">
      <c r="A3065" s="72">
        <f t="shared" si="467"/>
        <v>42781</v>
      </c>
      <c r="B3065" s="73" t="s">
        <v>0</v>
      </c>
      <c r="C3065" s="73" t="s">
        <v>236</v>
      </c>
      <c r="D3065" s="73" t="s">
        <v>237</v>
      </c>
      <c r="E3065" s="73" t="s">
        <v>267</v>
      </c>
      <c r="F3065" s="73" t="s">
        <v>241</v>
      </c>
      <c r="G3065" s="73" t="s">
        <v>35</v>
      </c>
      <c r="H3065" t="s">
        <v>37</v>
      </c>
      <c r="I3065">
        <v>1583</v>
      </c>
      <c r="J3065" s="43">
        <v>5931</v>
      </c>
      <c r="K3065" s="16">
        <v>0</v>
      </c>
      <c r="L3065" s="16">
        <f t="shared" si="462"/>
        <v>58.897715988083412</v>
      </c>
      <c r="M3065" s="16">
        <f t="shared" si="463"/>
        <v>1.6029729729729729</v>
      </c>
      <c r="N3065" s="44">
        <f t="shared" si="464"/>
        <v>0</v>
      </c>
      <c r="O3065" s="44">
        <f t="shared" si="465"/>
        <v>5931</v>
      </c>
      <c r="P3065" s="45">
        <f t="shared" si="468"/>
        <v>58.897715988083412</v>
      </c>
      <c r="Q3065" s="45">
        <f t="shared" si="466"/>
        <v>1.6029729729729729</v>
      </c>
      <c r="S3065" s="51">
        <f t="shared" si="469"/>
        <v>0</v>
      </c>
      <c r="T3065" s="16"/>
    </row>
    <row r="3066" spans="1:20" x14ac:dyDescent="0.25">
      <c r="A3066" s="72">
        <f t="shared" si="467"/>
        <v>42781</v>
      </c>
      <c r="B3066" s="73" t="s">
        <v>0</v>
      </c>
      <c r="C3066" s="73" t="s">
        <v>358</v>
      </c>
      <c r="D3066" s="73" t="s">
        <v>235</v>
      </c>
      <c r="E3066" s="73" t="s">
        <v>279</v>
      </c>
      <c r="F3066" s="73" t="s">
        <v>280</v>
      </c>
      <c r="G3066" s="73" t="s">
        <v>35</v>
      </c>
      <c r="H3066" t="s">
        <v>36</v>
      </c>
      <c r="I3066">
        <v>1599</v>
      </c>
      <c r="J3066" s="43">
        <v>5643</v>
      </c>
      <c r="K3066" s="16">
        <v>0.09</v>
      </c>
      <c r="L3066" s="16">
        <f t="shared" si="462"/>
        <v>56.037735849056602</v>
      </c>
      <c r="M3066" s="16">
        <f t="shared" si="463"/>
        <v>1.5251351351351352</v>
      </c>
      <c r="N3066" s="44">
        <f t="shared" si="464"/>
        <v>143.91</v>
      </c>
      <c r="O3066" s="44">
        <f t="shared" si="465"/>
        <v>5786.91</v>
      </c>
      <c r="P3066" s="45">
        <f t="shared" si="468"/>
        <v>57.466832174776563</v>
      </c>
      <c r="Q3066" s="45">
        <f t="shared" si="466"/>
        <v>1.5640297297297296</v>
      </c>
      <c r="S3066" s="51">
        <f t="shared" si="469"/>
        <v>4.1195044935632641</v>
      </c>
      <c r="T3066" s="16"/>
    </row>
    <row r="3067" spans="1:20" x14ac:dyDescent="0.25">
      <c r="A3067" s="72">
        <f t="shared" si="467"/>
        <v>42781</v>
      </c>
      <c r="B3067" s="73" t="s">
        <v>67</v>
      </c>
      <c r="C3067" s="73" t="s">
        <v>250</v>
      </c>
      <c r="D3067" s="73" t="s">
        <v>251</v>
      </c>
      <c r="E3067" s="73" t="s">
        <v>279</v>
      </c>
      <c r="F3067" s="73" t="s">
        <v>280</v>
      </c>
      <c r="G3067" s="73" t="s">
        <v>35</v>
      </c>
      <c r="H3067" t="s">
        <v>37</v>
      </c>
      <c r="I3067">
        <v>1851</v>
      </c>
      <c r="J3067" s="43">
        <v>5000</v>
      </c>
      <c r="K3067" s="16">
        <v>0</v>
      </c>
      <c r="L3067" s="16">
        <f t="shared" si="462"/>
        <v>49.652432969215489</v>
      </c>
      <c r="M3067" s="16">
        <f t="shared" si="463"/>
        <v>1.2612612612612613</v>
      </c>
      <c r="N3067" s="44">
        <f t="shared" si="464"/>
        <v>0</v>
      </c>
      <c r="O3067" s="44">
        <f t="shared" si="465"/>
        <v>5000</v>
      </c>
      <c r="P3067" s="45">
        <f t="shared" si="468"/>
        <v>49.652432969215489</v>
      </c>
      <c r="Q3067" s="45">
        <f t="shared" si="466"/>
        <v>1.2612612612612613</v>
      </c>
      <c r="S3067" s="51">
        <f t="shared" si="469"/>
        <v>0</v>
      </c>
      <c r="T3067" s="16"/>
    </row>
    <row r="3068" spans="1:20" x14ac:dyDescent="0.25">
      <c r="A3068" s="72">
        <f t="shared" si="467"/>
        <v>42781</v>
      </c>
      <c r="B3068" s="73" t="s">
        <v>67</v>
      </c>
      <c r="C3068" s="73" t="s">
        <v>238</v>
      </c>
      <c r="D3068" s="73" t="s">
        <v>239</v>
      </c>
      <c r="E3068" s="73" t="s">
        <v>283</v>
      </c>
      <c r="F3068" s="73" t="s">
        <v>284</v>
      </c>
      <c r="G3068" s="73" t="s">
        <v>35</v>
      </c>
      <c r="H3068" t="s">
        <v>37</v>
      </c>
      <c r="I3068">
        <v>1695</v>
      </c>
      <c r="J3068" s="43">
        <v>4960</v>
      </c>
      <c r="K3068" s="16">
        <v>0</v>
      </c>
      <c r="L3068" s="16">
        <f t="shared" si="462"/>
        <v>49.255213505461768</v>
      </c>
      <c r="M3068" s="16">
        <f t="shared" si="463"/>
        <v>1.2511711711711713</v>
      </c>
      <c r="N3068" s="44">
        <f t="shared" si="464"/>
        <v>0</v>
      </c>
      <c r="O3068" s="44">
        <f t="shared" si="465"/>
        <v>4960</v>
      </c>
      <c r="P3068" s="45">
        <f t="shared" si="468"/>
        <v>49.255213505461768</v>
      </c>
      <c r="Q3068" s="45">
        <f t="shared" si="466"/>
        <v>1.2511711711711713</v>
      </c>
      <c r="S3068" s="51">
        <f t="shared" si="469"/>
        <v>0</v>
      </c>
      <c r="T3068" s="16"/>
    </row>
    <row r="3069" spans="1:20" x14ac:dyDescent="0.25">
      <c r="A3069" s="72">
        <f t="shared" si="467"/>
        <v>42781</v>
      </c>
      <c r="B3069" s="73" t="s">
        <v>67</v>
      </c>
      <c r="C3069" s="73" t="s">
        <v>242</v>
      </c>
      <c r="D3069" s="73" t="s">
        <v>243</v>
      </c>
      <c r="E3069" s="73" t="s">
        <v>265</v>
      </c>
      <c r="F3069" s="73" t="s">
        <v>266</v>
      </c>
      <c r="G3069" s="73" t="s">
        <v>35</v>
      </c>
      <c r="H3069" t="s">
        <v>36</v>
      </c>
      <c r="I3069">
        <v>1006</v>
      </c>
      <c r="J3069" s="43">
        <v>3481</v>
      </c>
      <c r="K3069" s="16">
        <v>0.09</v>
      </c>
      <c r="L3069" s="16">
        <f t="shared" si="462"/>
        <v>34.568023833167821</v>
      </c>
      <c r="M3069" s="16">
        <f t="shared" si="463"/>
        <v>0.87809009009009009</v>
      </c>
      <c r="N3069" s="44">
        <f t="shared" si="464"/>
        <v>90.539999999999992</v>
      </c>
      <c r="O3069" s="44">
        <f t="shared" si="465"/>
        <v>3571.54</v>
      </c>
      <c r="P3069" s="45">
        <f t="shared" si="468"/>
        <v>35.467130089374379</v>
      </c>
      <c r="Q3069" s="45">
        <f t="shared" si="466"/>
        <v>0.90092900900900896</v>
      </c>
      <c r="S3069" s="51">
        <f t="shared" si="469"/>
        <v>1.1395236881601711</v>
      </c>
      <c r="T3069" s="16"/>
    </row>
    <row r="3070" spans="1:20" x14ac:dyDescent="0.25">
      <c r="A3070" s="72">
        <f t="shared" si="467"/>
        <v>42781</v>
      </c>
      <c r="B3070" s="73" t="s">
        <v>67</v>
      </c>
      <c r="C3070" s="73" t="s">
        <v>254</v>
      </c>
      <c r="D3070" s="73" t="s">
        <v>255</v>
      </c>
      <c r="E3070" s="73" t="s">
        <v>267</v>
      </c>
      <c r="F3070" s="73" t="s">
        <v>241</v>
      </c>
      <c r="G3070" s="73" t="s">
        <v>35</v>
      </c>
      <c r="H3070" t="s">
        <v>37</v>
      </c>
      <c r="I3070">
        <v>988</v>
      </c>
      <c r="J3070" s="43">
        <v>3700</v>
      </c>
      <c r="K3070" s="16">
        <v>0</v>
      </c>
      <c r="L3070" s="16">
        <f t="shared" si="462"/>
        <v>36.742800397219462</v>
      </c>
      <c r="M3070" s="16">
        <f t="shared" si="463"/>
        <v>0.93333333333333335</v>
      </c>
      <c r="N3070" s="44">
        <f t="shared" si="464"/>
        <v>0</v>
      </c>
      <c r="O3070" s="44">
        <f t="shared" si="465"/>
        <v>3700</v>
      </c>
      <c r="P3070" s="45">
        <f t="shared" si="468"/>
        <v>36.742800397219462</v>
      </c>
      <c r="Q3070" s="45">
        <f t="shared" si="466"/>
        <v>0.93333333333333335</v>
      </c>
      <c r="S3070" s="51">
        <f t="shared" si="469"/>
        <v>2.7777777777777679</v>
      </c>
      <c r="T3070" s="16"/>
    </row>
    <row r="3071" spans="1:20" x14ac:dyDescent="0.25">
      <c r="A3071" s="72">
        <f t="shared" si="467"/>
        <v>42781</v>
      </c>
      <c r="B3071" s="73" t="s">
        <v>67</v>
      </c>
      <c r="C3071" s="73" t="s">
        <v>246</v>
      </c>
      <c r="D3071" s="73" t="s">
        <v>247</v>
      </c>
      <c r="E3071" s="73" t="s">
        <v>240</v>
      </c>
      <c r="F3071" s="73" t="s">
        <v>241</v>
      </c>
      <c r="G3071" s="73" t="s">
        <v>35</v>
      </c>
      <c r="H3071" t="s">
        <v>36</v>
      </c>
      <c r="I3071">
        <v>787</v>
      </c>
      <c r="J3071" s="43">
        <v>3895</v>
      </c>
      <c r="K3071" s="16">
        <v>0.09</v>
      </c>
      <c r="L3071" s="16">
        <f t="shared" si="462"/>
        <v>38.679245283018865</v>
      </c>
      <c r="M3071" s="16">
        <f t="shared" si="463"/>
        <v>0.98252252252252259</v>
      </c>
      <c r="N3071" s="44">
        <f t="shared" si="464"/>
        <v>70.83</v>
      </c>
      <c r="O3071" s="44">
        <f t="shared" si="465"/>
        <v>3965.83</v>
      </c>
      <c r="P3071" s="45">
        <f t="shared" si="468"/>
        <v>39.38262164846077</v>
      </c>
      <c r="Q3071" s="45">
        <f t="shared" si="466"/>
        <v>1.0003895495495496</v>
      </c>
      <c r="S3071" s="51">
        <f t="shared" si="469"/>
        <v>3.4290036120854905</v>
      </c>
      <c r="T3071" s="16"/>
    </row>
    <row r="3072" spans="1:20" x14ac:dyDescent="0.25">
      <c r="A3072" s="72">
        <f t="shared" si="467"/>
        <v>42781</v>
      </c>
      <c r="B3072" s="73" t="s">
        <v>67</v>
      </c>
      <c r="C3072" s="73" t="s">
        <v>250</v>
      </c>
      <c r="D3072" s="73" t="s">
        <v>251</v>
      </c>
      <c r="E3072" s="73" t="s">
        <v>283</v>
      </c>
      <c r="F3072" s="73" t="s">
        <v>284</v>
      </c>
      <c r="G3072" s="73" t="s">
        <v>35</v>
      </c>
      <c r="H3072" t="s">
        <v>37</v>
      </c>
      <c r="I3072">
        <v>1836</v>
      </c>
      <c r="J3072" s="43">
        <v>5000</v>
      </c>
      <c r="K3072" s="16">
        <v>0</v>
      </c>
      <c r="L3072" s="16">
        <f t="shared" ref="L3072:L3109" si="470">J3072/100.7</f>
        <v>49.652432969215489</v>
      </c>
      <c r="M3072" s="16">
        <f t="shared" ref="M3072:M3109" si="471">IF(B3072="corn",J3072/(111*2000/56),J3072/(111*2000/60))</f>
        <v>1.2612612612612613</v>
      </c>
      <c r="N3072" s="44">
        <f t="shared" ref="N3072:N3109" si="472">I3072*K3072</f>
        <v>0</v>
      </c>
      <c r="O3072" s="44">
        <f t="shared" ref="O3072:O3109" si="473">J3072+N3072</f>
        <v>5000</v>
      </c>
      <c r="P3072" s="45">
        <f t="shared" si="468"/>
        <v>49.652432969215489</v>
      </c>
      <c r="Q3072" s="45">
        <f t="shared" ref="Q3072:Q3109" si="474">IF(B3072="corn",O3072/(111*2000/56),O3072/(111*2000/60))</f>
        <v>1.2612612612612613</v>
      </c>
      <c r="S3072" s="51">
        <f t="shared" si="469"/>
        <v>0</v>
      </c>
      <c r="T3072" s="16"/>
    </row>
    <row r="3073" spans="1:20" x14ac:dyDescent="0.25">
      <c r="A3073" s="72">
        <f t="shared" si="467"/>
        <v>42781</v>
      </c>
      <c r="B3073" s="73" t="s">
        <v>67</v>
      </c>
      <c r="C3073" s="73" t="s">
        <v>256</v>
      </c>
      <c r="D3073" s="73" t="s">
        <v>247</v>
      </c>
      <c r="E3073" s="73" t="s">
        <v>285</v>
      </c>
      <c r="F3073" s="73" t="s">
        <v>264</v>
      </c>
      <c r="G3073" s="73" t="s">
        <v>35</v>
      </c>
      <c r="H3073" t="s">
        <v>37</v>
      </c>
      <c r="I3073">
        <v>1899</v>
      </c>
      <c r="J3073" s="43">
        <v>4740</v>
      </c>
      <c r="K3073" s="16">
        <v>0</v>
      </c>
      <c r="L3073" s="16">
        <f t="shared" si="470"/>
        <v>47.070506454816282</v>
      </c>
      <c r="M3073" s="16">
        <f t="shared" si="471"/>
        <v>1.1956756756756757</v>
      </c>
      <c r="N3073" s="44">
        <f t="shared" si="472"/>
        <v>0</v>
      </c>
      <c r="O3073" s="44">
        <f t="shared" si="473"/>
        <v>4740</v>
      </c>
      <c r="P3073" s="45">
        <f t="shared" si="468"/>
        <v>47.070506454816282</v>
      </c>
      <c r="Q3073" s="45">
        <f t="shared" si="474"/>
        <v>1.1956756756756757</v>
      </c>
      <c r="S3073" s="51">
        <f t="shared" si="469"/>
        <v>2.155172413793105</v>
      </c>
      <c r="T3073" s="16"/>
    </row>
    <row r="3074" spans="1:20" x14ac:dyDescent="0.25">
      <c r="A3074" s="72">
        <f t="shared" si="467"/>
        <v>42781</v>
      </c>
      <c r="B3074" s="73" t="s">
        <v>18</v>
      </c>
      <c r="C3074" s="73" t="s">
        <v>238</v>
      </c>
      <c r="D3074" s="73" t="s">
        <v>239</v>
      </c>
      <c r="E3074" s="73" t="s">
        <v>283</v>
      </c>
      <c r="F3074" s="73" t="s">
        <v>284</v>
      </c>
      <c r="G3074" s="73" t="s">
        <v>35</v>
      </c>
      <c r="H3074" t="s">
        <v>37</v>
      </c>
      <c r="I3074">
        <v>1695</v>
      </c>
      <c r="J3074" s="43">
        <v>5600</v>
      </c>
      <c r="K3074" s="16">
        <v>0</v>
      </c>
      <c r="L3074" s="16">
        <f t="shared" si="470"/>
        <v>55.610724925521346</v>
      </c>
      <c r="M3074" s="16">
        <f t="shared" si="471"/>
        <v>1.5135135135135136</v>
      </c>
      <c r="N3074" s="44">
        <f t="shared" si="472"/>
        <v>0</v>
      </c>
      <c r="O3074" s="44">
        <f t="shared" si="473"/>
        <v>5600</v>
      </c>
      <c r="P3074" s="45">
        <f t="shared" si="468"/>
        <v>55.610724925521346</v>
      </c>
      <c r="Q3074" s="45">
        <f t="shared" si="474"/>
        <v>1.5135135135135136</v>
      </c>
      <c r="S3074" s="51">
        <f t="shared" si="469"/>
        <v>2.0036429872495543</v>
      </c>
      <c r="T3074" s="16"/>
    </row>
    <row r="3075" spans="1:20" x14ac:dyDescent="0.25">
      <c r="A3075" s="72">
        <f t="shared" si="467"/>
        <v>42781</v>
      </c>
      <c r="B3075" s="73" t="s">
        <v>18</v>
      </c>
      <c r="C3075" s="73" t="s">
        <v>250</v>
      </c>
      <c r="D3075" s="73" t="s">
        <v>251</v>
      </c>
      <c r="E3075" s="73" t="s">
        <v>279</v>
      </c>
      <c r="F3075" s="73" t="s">
        <v>280</v>
      </c>
      <c r="G3075" s="73" t="s">
        <v>35</v>
      </c>
      <c r="H3075" t="s">
        <v>37</v>
      </c>
      <c r="I3075">
        <v>1851</v>
      </c>
      <c r="J3075" s="43">
        <v>5650</v>
      </c>
      <c r="K3075" s="16">
        <v>0</v>
      </c>
      <c r="L3075" s="16">
        <f t="shared" si="470"/>
        <v>56.107249255213503</v>
      </c>
      <c r="M3075" s="16">
        <f t="shared" si="471"/>
        <v>1.527027027027027</v>
      </c>
      <c r="N3075" s="44">
        <f t="shared" si="472"/>
        <v>0</v>
      </c>
      <c r="O3075" s="44">
        <f t="shared" si="473"/>
        <v>5650</v>
      </c>
      <c r="P3075" s="45">
        <f t="shared" si="468"/>
        <v>56.107249255213503</v>
      </c>
      <c r="Q3075" s="45">
        <f t="shared" si="474"/>
        <v>1.527027027027027</v>
      </c>
      <c r="S3075" s="51">
        <f t="shared" si="469"/>
        <v>2.5408348457350183</v>
      </c>
      <c r="T3075" s="16"/>
    </row>
    <row r="3076" spans="1:20" x14ac:dyDescent="0.25">
      <c r="A3076" s="72">
        <f t="shared" si="467"/>
        <v>42781</v>
      </c>
      <c r="B3076" s="73" t="s">
        <v>18</v>
      </c>
      <c r="C3076" s="73" t="s">
        <v>257</v>
      </c>
      <c r="D3076" s="73" t="s">
        <v>237</v>
      </c>
      <c r="E3076" s="73" t="s">
        <v>283</v>
      </c>
      <c r="F3076" s="73" t="s">
        <v>284</v>
      </c>
      <c r="G3076" s="73" t="s">
        <v>35</v>
      </c>
      <c r="H3076" t="s">
        <v>37</v>
      </c>
      <c r="I3076">
        <v>1507</v>
      </c>
      <c r="J3076" s="43">
        <v>5500</v>
      </c>
      <c r="K3076" s="16">
        <v>0</v>
      </c>
      <c r="L3076" s="16">
        <f t="shared" si="470"/>
        <v>54.617676266137039</v>
      </c>
      <c r="M3076" s="16">
        <f t="shared" si="471"/>
        <v>1.4864864864864864</v>
      </c>
      <c r="N3076" s="44">
        <f t="shared" si="472"/>
        <v>0</v>
      </c>
      <c r="O3076" s="44">
        <f t="shared" si="473"/>
        <v>5500</v>
      </c>
      <c r="P3076" s="45">
        <f t="shared" si="468"/>
        <v>54.617676266137039</v>
      </c>
      <c r="Q3076" s="45">
        <f t="shared" si="474"/>
        <v>1.4864864864864864</v>
      </c>
      <c r="S3076" s="51">
        <f t="shared" si="469"/>
        <v>2.2304832713754719</v>
      </c>
      <c r="T3076" s="16"/>
    </row>
    <row r="3077" spans="1:20" x14ac:dyDescent="0.25">
      <c r="A3077" s="72">
        <f t="shared" si="467"/>
        <v>42781</v>
      </c>
      <c r="B3077" s="73" t="s">
        <v>18</v>
      </c>
      <c r="C3077" s="73" t="s">
        <v>256</v>
      </c>
      <c r="D3077" s="73" t="s">
        <v>247</v>
      </c>
      <c r="E3077" s="73" t="s">
        <v>265</v>
      </c>
      <c r="F3077" s="73" t="s">
        <v>266</v>
      </c>
      <c r="G3077" s="73" t="s">
        <v>35</v>
      </c>
      <c r="H3077" t="s">
        <v>36</v>
      </c>
      <c r="I3077">
        <v>1160</v>
      </c>
      <c r="J3077" s="43">
        <v>4525</v>
      </c>
      <c r="K3077" s="16">
        <v>0.09</v>
      </c>
      <c r="L3077" s="16">
        <f t="shared" si="470"/>
        <v>44.935451837140022</v>
      </c>
      <c r="M3077" s="16">
        <f t="shared" si="471"/>
        <v>1.222972972972973</v>
      </c>
      <c r="N3077" s="44">
        <f t="shared" si="472"/>
        <v>104.39999999999999</v>
      </c>
      <c r="O3077" s="44">
        <f t="shared" si="473"/>
        <v>4629.3999999999996</v>
      </c>
      <c r="P3077" s="45">
        <f t="shared" si="468"/>
        <v>45.972194637537235</v>
      </c>
      <c r="Q3077" s="45">
        <f t="shared" si="474"/>
        <v>1.2511891891891891</v>
      </c>
      <c r="S3077" s="51">
        <f t="shared" si="469"/>
        <v>3.2656703100602202</v>
      </c>
      <c r="T3077" s="16"/>
    </row>
    <row r="3078" spans="1:20" x14ac:dyDescent="0.25">
      <c r="A3078" s="72">
        <f t="shared" si="467"/>
        <v>42781</v>
      </c>
      <c r="B3078" s="73" t="s">
        <v>18</v>
      </c>
      <c r="C3078" s="73" t="s">
        <v>244</v>
      </c>
      <c r="D3078" s="73" t="s">
        <v>245</v>
      </c>
      <c r="E3078" s="73" t="s">
        <v>277</v>
      </c>
      <c r="F3078" s="73" t="s">
        <v>278</v>
      </c>
      <c r="G3078" s="73" t="s">
        <v>35</v>
      </c>
      <c r="H3078" t="s">
        <v>38</v>
      </c>
      <c r="I3078">
        <v>613</v>
      </c>
      <c r="J3078" s="43">
        <v>4226</v>
      </c>
      <c r="K3078" s="16">
        <v>0</v>
      </c>
      <c r="L3078" s="16">
        <f t="shared" si="470"/>
        <v>41.966236345580931</v>
      </c>
      <c r="M3078" s="16">
        <f t="shared" si="471"/>
        <v>1.1421621621621623</v>
      </c>
      <c r="N3078" s="44">
        <f t="shared" si="472"/>
        <v>0</v>
      </c>
      <c r="O3078" s="44">
        <f t="shared" si="473"/>
        <v>4226</v>
      </c>
      <c r="P3078" s="45">
        <f t="shared" si="468"/>
        <v>41.966236345580931</v>
      </c>
      <c r="Q3078" s="45">
        <f t="shared" si="474"/>
        <v>1.1421621621621623</v>
      </c>
      <c r="S3078" s="51">
        <f t="shared" si="469"/>
        <v>0</v>
      </c>
      <c r="T3078" s="16"/>
    </row>
    <row r="3079" spans="1:20" x14ac:dyDescent="0.25">
      <c r="A3079" s="74">
        <f t="shared" si="467"/>
        <v>42781</v>
      </c>
      <c r="B3079" s="75" t="s">
        <v>18</v>
      </c>
      <c r="C3079" s="75" t="s">
        <v>258</v>
      </c>
      <c r="D3079" s="75" t="s">
        <v>255</v>
      </c>
      <c r="E3079" s="75" t="s">
        <v>279</v>
      </c>
      <c r="F3079" s="75" t="s">
        <v>280</v>
      </c>
      <c r="G3079" s="75" t="s">
        <v>35</v>
      </c>
      <c r="H3079" s="76" t="s">
        <v>36</v>
      </c>
      <c r="I3079" s="76">
        <v>1637</v>
      </c>
      <c r="J3079" s="46">
        <v>5460</v>
      </c>
      <c r="K3079" s="78">
        <v>0.09</v>
      </c>
      <c r="L3079" s="78">
        <f t="shared" si="470"/>
        <v>54.220456802383318</v>
      </c>
      <c r="M3079" s="78">
        <f t="shared" si="471"/>
        <v>1.4756756756756757</v>
      </c>
      <c r="N3079" s="47">
        <f t="shared" si="472"/>
        <v>147.32999999999998</v>
      </c>
      <c r="O3079" s="47">
        <f t="shared" si="473"/>
        <v>5607.33</v>
      </c>
      <c r="P3079" s="48">
        <f t="shared" si="468"/>
        <v>55.683515392254215</v>
      </c>
      <c r="Q3079" s="48">
        <f t="shared" si="474"/>
        <v>1.5154945945945946</v>
      </c>
      <c r="R3079" s="76"/>
      <c r="S3079" s="53">
        <f t="shared" si="469"/>
        <v>3.0408776427134132</v>
      </c>
      <c r="T3079" s="78"/>
    </row>
    <row r="3080" spans="1:20" x14ac:dyDescent="0.25">
      <c r="A3080" s="72">
        <f t="shared" ref="A3080:A3117" si="475">IF(B3080&lt;&gt;"", DATE(2010, ROUNDUP((ROW(A3080)-1)*(1/38), 0)+5, 15), "")</f>
        <v>42809</v>
      </c>
      <c r="B3080" s="73" t="s">
        <v>0</v>
      </c>
      <c r="C3080" s="73" t="s">
        <v>359</v>
      </c>
      <c r="D3080" s="73" t="s">
        <v>235</v>
      </c>
      <c r="E3080" s="73" t="s">
        <v>260</v>
      </c>
      <c r="F3080" s="73" t="s">
        <v>261</v>
      </c>
      <c r="G3080" s="73" t="s">
        <v>34</v>
      </c>
      <c r="H3080" t="s">
        <v>36</v>
      </c>
      <c r="I3080">
        <v>506</v>
      </c>
      <c r="J3080" s="43">
        <v>3770</v>
      </c>
      <c r="K3080" s="16">
        <v>0.1</v>
      </c>
      <c r="L3080" s="16">
        <f t="shared" si="470"/>
        <v>37.437934458788483</v>
      </c>
      <c r="M3080" s="16">
        <f t="shared" si="471"/>
        <v>1.0189189189189189</v>
      </c>
      <c r="N3080" s="44">
        <f t="shared" si="472"/>
        <v>50.6</v>
      </c>
      <c r="O3080" s="44">
        <f t="shared" si="473"/>
        <v>3820.6</v>
      </c>
      <c r="P3080" s="45">
        <f t="shared" ref="P3080:P3117" si="476">O3080/100.7</f>
        <v>37.940417080436937</v>
      </c>
      <c r="Q3080" s="45">
        <f t="shared" si="474"/>
        <v>1.0325945945945945</v>
      </c>
      <c r="R3080" s="17"/>
      <c r="S3080" s="51">
        <f t="shared" ref="S3080:S3117" si="477">((O3080/O2624)-1)*100</f>
        <v>5.9805825242718491</v>
      </c>
      <c r="T3080" s="16">
        <f t="shared" ref="T3080:T3116" si="478">AVERAGE(P3004,P3042,P3080)</f>
        <v>37.873419397550471</v>
      </c>
    </row>
    <row r="3081" spans="1:20" x14ac:dyDescent="0.25">
      <c r="A3081" s="72">
        <f t="shared" si="475"/>
        <v>42809</v>
      </c>
      <c r="B3081" s="73" t="s">
        <v>0</v>
      </c>
      <c r="C3081" s="73" t="s">
        <v>236</v>
      </c>
      <c r="D3081" s="73" t="s">
        <v>237</v>
      </c>
      <c r="E3081" s="73" t="s">
        <v>262</v>
      </c>
      <c r="F3081" s="73" t="s">
        <v>251</v>
      </c>
      <c r="G3081" s="73" t="s">
        <v>34</v>
      </c>
      <c r="H3081" t="s">
        <v>37</v>
      </c>
      <c r="I3081">
        <v>298</v>
      </c>
      <c r="J3081" s="43">
        <v>4143</v>
      </c>
      <c r="K3081" s="16">
        <v>0</v>
      </c>
      <c r="L3081" s="16">
        <f t="shared" si="470"/>
        <v>41.142005958291954</v>
      </c>
      <c r="M3081" s="16">
        <f t="shared" si="471"/>
        <v>1.1197297297297297</v>
      </c>
      <c r="N3081" s="44">
        <f t="shared" si="472"/>
        <v>0</v>
      </c>
      <c r="O3081" s="44">
        <f t="shared" si="473"/>
        <v>4143</v>
      </c>
      <c r="P3081" s="45">
        <f t="shared" si="476"/>
        <v>41.142005958291954</v>
      </c>
      <c r="Q3081" s="45">
        <f t="shared" si="474"/>
        <v>1.1197297297297297</v>
      </c>
      <c r="R3081" s="17"/>
      <c r="S3081" s="51">
        <f t="shared" si="477"/>
        <v>16.278417064271689</v>
      </c>
      <c r="T3081" s="16">
        <f t="shared" si="478"/>
        <v>41.142005958291954</v>
      </c>
    </row>
    <row r="3082" spans="1:20" x14ac:dyDescent="0.25">
      <c r="A3082" s="72">
        <f t="shared" si="475"/>
        <v>42809</v>
      </c>
      <c r="B3082" s="73" t="s">
        <v>0</v>
      </c>
      <c r="C3082" s="73" t="s">
        <v>359</v>
      </c>
      <c r="D3082" s="73" t="s">
        <v>235</v>
      </c>
      <c r="E3082" s="73" t="s">
        <v>263</v>
      </c>
      <c r="F3082" s="73" t="s">
        <v>264</v>
      </c>
      <c r="G3082" s="73" t="s">
        <v>34</v>
      </c>
      <c r="H3082" t="s">
        <v>37</v>
      </c>
      <c r="I3082">
        <v>1530</v>
      </c>
      <c r="J3082" s="43">
        <v>6950</v>
      </c>
      <c r="K3082" s="16">
        <v>0</v>
      </c>
      <c r="L3082" s="16">
        <f t="shared" si="470"/>
        <v>69.016881827209531</v>
      </c>
      <c r="M3082" s="16">
        <f t="shared" si="471"/>
        <v>1.8783783783783783</v>
      </c>
      <c r="N3082" s="44">
        <f t="shared" si="472"/>
        <v>0</v>
      </c>
      <c r="O3082" s="44">
        <f t="shared" si="473"/>
        <v>6950</v>
      </c>
      <c r="P3082" s="45">
        <f t="shared" si="476"/>
        <v>69.016881827209531</v>
      </c>
      <c r="Q3082" s="45">
        <f t="shared" si="474"/>
        <v>1.8783783783783783</v>
      </c>
      <c r="S3082" s="51">
        <f t="shared" si="477"/>
        <v>0</v>
      </c>
      <c r="T3082" s="16">
        <f t="shared" si="478"/>
        <v>69.016881827209531</v>
      </c>
    </row>
    <row r="3083" spans="1:20" x14ac:dyDescent="0.25">
      <c r="A3083" s="72">
        <f t="shared" si="475"/>
        <v>42809</v>
      </c>
      <c r="B3083" s="73" t="s">
        <v>0</v>
      </c>
      <c r="C3083" s="73" t="s">
        <v>359</v>
      </c>
      <c r="D3083" s="73" t="s">
        <v>235</v>
      </c>
      <c r="E3083" s="73" t="s">
        <v>265</v>
      </c>
      <c r="F3083" s="73" t="s">
        <v>266</v>
      </c>
      <c r="G3083" s="73" t="s">
        <v>34</v>
      </c>
      <c r="H3083" t="s">
        <v>36</v>
      </c>
      <c r="I3083">
        <v>890</v>
      </c>
      <c r="J3083" s="43">
        <v>4408</v>
      </c>
      <c r="K3083" s="16">
        <v>0.1</v>
      </c>
      <c r="L3083" s="16">
        <f t="shared" si="470"/>
        <v>43.773584905660378</v>
      </c>
      <c r="M3083" s="16">
        <f t="shared" si="471"/>
        <v>1.1913513513513514</v>
      </c>
      <c r="N3083" s="44">
        <f t="shared" si="472"/>
        <v>89</v>
      </c>
      <c r="O3083" s="44">
        <f t="shared" si="473"/>
        <v>4497</v>
      </c>
      <c r="P3083" s="45">
        <f t="shared" si="476"/>
        <v>44.657398212512412</v>
      </c>
      <c r="Q3083" s="45">
        <f t="shared" si="474"/>
        <v>1.2154054054054053</v>
      </c>
      <c r="S3083" s="51">
        <f t="shared" si="477"/>
        <v>5.9863304265849626</v>
      </c>
      <c r="T3083" s="16">
        <f t="shared" si="478"/>
        <v>44.539556438265471</v>
      </c>
    </row>
    <row r="3084" spans="1:20" x14ac:dyDescent="0.25">
      <c r="A3084" s="72">
        <f t="shared" si="475"/>
        <v>42809</v>
      </c>
      <c r="B3084" s="73" t="s">
        <v>0</v>
      </c>
      <c r="C3084" s="73" t="s">
        <v>238</v>
      </c>
      <c r="D3084" s="73" t="s">
        <v>239</v>
      </c>
      <c r="E3084" s="73" t="s">
        <v>267</v>
      </c>
      <c r="F3084" s="73" t="s">
        <v>241</v>
      </c>
      <c r="G3084" s="73" t="s">
        <v>34</v>
      </c>
      <c r="H3084" t="s">
        <v>37</v>
      </c>
      <c r="I3084">
        <v>1256</v>
      </c>
      <c r="J3084" s="43">
        <v>6686</v>
      </c>
      <c r="K3084" s="16">
        <v>0</v>
      </c>
      <c r="L3084" s="16">
        <f t="shared" si="470"/>
        <v>66.395233366434951</v>
      </c>
      <c r="M3084" s="16">
        <f t="shared" si="471"/>
        <v>1.807027027027027</v>
      </c>
      <c r="N3084" s="44">
        <f t="shared" si="472"/>
        <v>0</v>
      </c>
      <c r="O3084" s="44">
        <f t="shared" si="473"/>
        <v>6686</v>
      </c>
      <c r="P3084" s="45">
        <f t="shared" si="476"/>
        <v>66.395233366434951</v>
      </c>
      <c r="Q3084" s="45">
        <f t="shared" si="474"/>
        <v>1.807027027027027</v>
      </c>
      <c r="S3084" s="51">
        <f t="shared" si="477"/>
        <v>3.083564600678379</v>
      </c>
      <c r="T3084" s="16">
        <f t="shared" si="478"/>
        <v>66.395233366434951</v>
      </c>
    </row>
    <row r="3085" spans="1:20" x14ac:dyDescent="0.25">
      <c r="A3085" s="72">
        <f t="shared" si="475"/>
        <v>42809</v>
      </c>
      <c r="B3085" s="73" t="s">
        <v>0</v>
      </c>
      <c r="C3085" s="73" t="s">
        <v>358</v>
      </c>
      <c r="D3085" s="73" t="s">
        <v>235</v>
      </c>
      <c r="E3085" s="73" t="s">
        <v>267</v>
      </c>
      <c r="F3085" s="73" t="s">
        <v>241</v>
      </c>
      <c r="G3085" s="73" t="s">
        <v>34</v>
      </c>
      <c r="H3085" t="s">
        <v>36</v>
      </c>
      <c r="I3085">
        <v>975</v>
      </c>
      <c r="J3085" s="43">
        <v>4676</v>
      </c>
      <c r="K3085" s="16">
        <v>0.1</v>
      </c>
      <c r="L3085" s="16">
        <f t="shared" si="470"/>
        <v>46.434955312810324</v>
      </c>
      <c r="M3085" s="16">
        <f t="shared" si="471"/>
        <v>1.2637837837837838</v>
      </c>
      <c r="N3085" s="44">
        <f t="shared" si="472"/>
        <v>97.5</v>
      </c>
      <c r="O3085" s="44">
        <f t="shared" si="473"/>
        <v>4773.5</v>
      </c>
      <c r="P3085" s="45">
        <f t="shared" si="476"/>
        <v>47.403177755710026</v>
      </c>
      <c r="Q3085" s="45">
        <f t="shared" si="474"/>
        <v>1.2901351351351351</v>
      </c>
      <c r="S3085" s="51">
        <f t="shared" si="477"/>
        <v>5.8191088450454398</v>
      </c>
      <c r="T3085" s="16">
        <f t="shared" si="478"/>
        <v>47.274081429990069</v>
      </c>
    </row>
    <row r="3086" spans="1:20" x14ac:dyDescent="0.25">
      <c r="A3086" s="72">
        <f t="shared" si="475"/>
        <v>42809</v>
      </c>
      <c r="B3086" s="73" t="s">
        <v>0</v>
      </c>
      <c r="C3086" s="73" t="s">
        <v>240</v>
      </c>
      <c r="D3086" s="73" t="s">
        <v>241</v>
      </c>
      <c r="E3086" s="73" t="s">
        <v>263</v>
      </c>
      <c r="F3086" s="73" t="s">
        <v>264</v>
      </c>
      <c r="G3086" s="73" t="s">
        <v>34</v>
      </c>
      <c r="H3086" t="s">
        <v>36</v>
      </c>
      <c r="I3086">
        <v>1357</v>
      </c>
      <c r="J3086" s="43">
        <v>4875</v>
      </c>
      <c r="K3086" s="16">
        <v>0.1</v>
      </c>
      <c r="L3086" s="16">
        <f t="shared" si="470"/>
        <v>48.4111221449851</v>
      </c>
      <c r="M3086" s="16">
        <f t="shared" si="471"/>
        <v>1.3175675675675675</v>
      </c>
      <c r="N3086" s="44">
        <f t="shared" si="472"/>
        <v>135.70000000000002</v>
      </c>
      <c r="O3086" s="44">
        <f t="shared" si="473"/>
        <v>5010.7</v>
      </c>
      <c r="P3086" s="45">
        <f t="shared" si="476"/>
        <v>49.758689175769611</v>
      </c>
      <c r="Q3086" s="45">
        <f t="shared" si="474"/>
        <v>1.3542432432432432</v>
      </c>
      <c r="S3086" s="51">
        <f t="shared" si="477"/>
        <v>6.3842887473460674</v>
      </c>
      <c r="T3086" s="16">
        <f t="shared" si="478"/>
        <v>49.579013571665008</v>
      </c>
    </row>
    <row r="3087" spans="1:20" x14ac:dyDescent="0.25">
      <c r="A3087" s="72">
        <f t="shared" si="475"/>
        <v>42809</v>
      </c>
      <c r="B3087" s="73" t="s">
        <v>67</v>
      </c>
      <c r="C3087" s="73" t="s">
        <v>242</v>
      </c>
      <c r="D3087" s="73" t="s">
        <v>243</v>
      </c>
      <c r="E3087" s="73" t="s">
        <v>265</v>
      </c>
      <c r="F3087" s="73" t="s">
        <v>266</v>
      </c>
      <c r="G3087" s="73" t="s">
        <v>34</v>
      </c>
      <c r="H3087" t="s">
        <v>36</v>
      </c>
      <c r="I3087">
        <v>1006</v>
      </c>
      <c r="J3087" s="43">
        <v>3681</v>
      </c>
      <c r="K3087" s="16">
        <v>0.1</v>
      </c>
      <c r="L3087" s="16">
        <f t="shared" si="470"/>
        <v>36.554121151936442</v>
      </c>
      <c r="M3087" s="16">
        <f t="shared" si="471"/>
        <v>0.92854054054054058</v>
      </c>
      <c r="N3087" s="44">
        <f t="shared" si="472"/>
        <v>100.60000000000001</v>
      </c>
      <c r="O3087" s="44">
        <f t="shared" si="473"/>
        <v>3781.6</v>
      </c>
      <c r="P3087" s="45">
        <f t="shared" si="476"/>
        <v>37.553128103277061</v>
      </c>
      <c r="Q3087" s="45">
        <f t="shared" si="474"/>
        <v>0.95391711711711713</v>
      </c>
      <c r="S3087" s="51">
        <f t="shared" si="477"/>
        <v>2.7329530019016612</v>
      </c>
      <c r="T3087" s="16">
        <f t="shared" si="478"/>
        <v>37.419927176431649</v>
      </c>
    </row>
    <row r="3088" spans="1:20" x14ac:dyDescent="0.25">
      <c r="A3088" s="72">
        <f t="shared" si="475"/>
        <v>42809</v>
      </c>
      <c r="B3088" s="73" t="s">
        <v>67</v>
      </c>
      <c r="C3088" s="73" t="s">
        <v>244</v>
      </c>
      <c r="D3088" s="73" t="s">
        <v>245</v>
      </c>
      <c r="E3088" s="73" t="s">
        <v>268</v>
      </c>
      <c r="F3088" s="73" t="s">
        <v>269</v>
      </c>
      <c r="G3088" s="73" t="s">
        <v>34</v>
      </c>
      <c r="H3088" t="s">
        <v>38</v>
      </c>
      <c r="I3088">
        <v>860</v>
      </c>
      <c r="J3088" s="43">
        <v>6061</v>
      </c>
      <c r="K3088" s="16">
        <v>0</v>
      </c>
      <c r="L3088" s="16">
        <f t="shared" si="470"/>
        <v>60.188679245283019</v>
      </c>
      <c r="M3088" s="16">
        <f t="shared" si="471"/>
        <v>1.5289009009009009</v>
      </c>
      <c r="N3088" s="44">
        <f t="shared" si="472"/>
        <v>0</v>
      </c>
      <c r="O3088" s="44">
        <f t="shared" si="473"/>
        <v>6061</v>
      </c>
      <c r="P3088" s="45">
        <f t="shared" si="476"/>
        <v>60.188679245283019</v>
      </c>
      <c r="Q3088" s="45">
        <f t="shared" si="474"/>
        <v>1.5289009009009009</v>
      </c>
      <c r="S3088" s="51">
        <f t="shared" si="477"/>
        <v>0</v>
      </c>
      <c r="T3088" s="16">
        <f t="shared" si="478"/>
        <v>60.188679245283019</v>
      </c>
    </row>
    <row r="3089" spans="1:20" x14ac:dyDescent="0.25">
      <c r="A3089" s="72">
        <f t="shared" si="475"/>
        <v>42809</v>
      </c>
      <c r="B3089" s="73" t="s">
        <v>67</v>
      </c>
      <c r="C3089" s="73" t="s">
        <v>246</v>
      </c>
      <c r="D3089" s="73" t="s">
        <v>247</v>
      </c>
      <c r="E3089" s="73" t="s">
        <v>270</v>
      </c>
      <c r="F3089" s="73" t="s">
        <v>247</v>
      </c>
      <c r="G3089" s="73" t="s">
        <v>34</v>
      </c>
      <c r="H3089" t="s">
        <v>36</v>
      </c>
      <c r="I3089">
        <v>213</v>
      </c>
      <c r="J3089" s="43">
        <v>2258</v>
      </c>
      <c r="K3089" s="16">
        <v>0.1</v>
      </c>
      <c r="L3089" s="16">
        <f t="shared" si="470"/>
        <v>22.423038728897716</v>
      </c>
      <c r="M3089" s="16">
        <f t="shared" si="471"/>
        <v>0.56958558558558559</v>
      </c>
      <c r="N3089" s="44">
        <f t="shared" si="472"/>
        <v>21.3</v>
      </c>
      <c r="O3089" s="44">
        <f t="shared" si="473"/>
        <v>2279.3000000000002</v>
      </c>
      <c r="P3089" s="45">
        <f t="shared" si="476"/>
        <v>22.634558093346577</v>
      </c>
      <c r="Q3089" s="45">
        <f t="shared" si="474"/>
        <v>0.5749585585585586</v>
      </c>
      <c r="S3089" s="51">
        <f t="shared" si="477"/>
        <v>5.1337638376383943</v>
      </c>
      <c r="T3089" s="16">
        <f t="shared" si="478"/>
        <v>22.606355511420059</v>
      </c>
    </row>
    <row r="3090" spans="1:20" x14ac:dyDescent="0.25">
      <c r="A3090" s="72">
        <f t="shared" si="475"/>
        <v>42809</v>
      </c>
      <c r="B3090" s="73" t="s">
        <v>67</v>
      </c>
      <c r="C3090" s="73" t="s">
        <v>248</v>
      </c>
      <c r="D3090" s="73" t="s">
        <v>249</v>
      </c>
      <c r="E3090" s="73" t="s">
        <v>271</v>
      </c>
      <c r="F3090" s="73" t="s">
        <v>272</v>
      </c>
      <c r="G3090" s="73" t="s">
        <v>34</v>
      </c>
      <c r="H3090" t="s">
        <v>38</v>
      </c>
      <c r="I3090">
        <v>646</v>
      </c>
      <c r="J3090" s="43">
        <v>5191</v>
      </c>
      <c r="K3090" s="16">
        <v>0</v>
      </c>
      <c r="L3090" s="16">
        <f t="shared" si="470"/>
        <v>51.54915590863952</v>
      </c>
      <c r="M3090" s="16">
        <f t="shared" si="471"/>
        <v>1.3094414414414415</v>
      </c>
      <c r="N3090" s="44">
        <f t="shared" si="472"/>
        <v>0</v>
      </c>
      <c r="O3090" s="44">
        <f t="shared" si="473"/>
        <v>5191</v>
      </c>
      <c r="P3090" s="45">
        <f t="shared" si="476"/>
        <v>51.54915590863952</v>
      </c>
      <c r="Q3090" s="45">
        <f t="shared" si="474"/>
        <v>1.3094414414414415</v>
      </c>
      <c r="S3090" s="51">
        <f t="shared" si="477"/>
        <v>3.7370103916866571</v>
      </c>
      <c r="T3090" s="16">
        <f t="shared" si="478"/>
        <v>51.549155908639513</v>
      </c>
    </row>
    <row r="3091" spans="1:20" x14ac:dyDescent="0.25">
      <c r="A3091" s="72">
        <f t="shared" si="475"/>
        <v>42809</v>
      </c>
      <c r="B3091" s="73" t="s">
        <v>67</v>
      </c>
      <c r="C3091" s="73" t="s">
        <v>248</v>
      </c>
      <c r="D3091" s="73" t="s">
        <v>249</v>
      </c>
      <c r="E3091" s="73" t="s">
        <v>273</v>
      </c>
      <c r="F3091" s="73" t="s">
        <v>274</v>
      </c>
      <c r="G3091" s="73" t="s">
        <v>34</v>
      </c>
      <c r="H3091" t="s">
        <v>38</v>
      </c>
      <c r="I3091">
        <v>418</v>
      </c>
      <c r="J3091" s="43">
        <v>4311</v>
      </c>
      <c r="K3091" s="16">
        <v>0</v>
      </c>
      <c r="L3091" s="16">
        <f t="shared" si="470"/>
        <v>42.810327706057599</v>
      </c>
      <c r="M3091" s="16">
        <f t="shared" si="471"/>
        <v>1.0874594594594595</v>
      </c>
      <c r="N3091" s="44">
        <f t="shared" si="472"/>
        <v>0</v>
      </c>
      <c r="O3091" s="44">
        <f t="shared" si="473"/>
        <v>4311</v>
      </c>
      <c r="P3091" s="45">
        <f t="shared" si="476"/>
        <v>42.810327706057599</v>
      </c>
      <c r="Q3091" s="45">
        <f t="shared" si="474"/>
        <v>1.0874594594594595</v>
      </c>
      <c r="S3091" s="51">
        <f t="shared" si="477"/>
        <v>0</v>
      </c>
      <c r="T3091" s="16">
        <f t="shared" si="478"/>
        <v>42.810327706057599</v>
      </c>
    </row>
    <row r="3092" spans="1:20" x14ac:dyDescent="0.25">
      <c r="A3092" s="72">
        <f t="shared" si="475"/>
        <v>42809</v>
      </c>
      <c r="B3092" s="73" t="s">
        <v>67</v>
      </c>
      <c r="C3092" s="73" t="s">
        <v>246</v>
      </c>
      <c r="D3092" s="73" t="s">
        <v>247</v>
      </c>
      <c r="E3092" s="73" t="s">
        <v>275</v>
      </c>
      <c r="F3092" s="73" t="s">
        <v>276</v>
      </c>
      <c r="G3092" s="73" t="s">
        <v>34</v>
      </c>
      <c r="H3092" t="s">
        <v>36</v>
      </c>
      <c r="I3092">
        <v>626</v>
      </c>
      <c r="J3092" s="43">
        <v>3534</v>
      </c>
      <c r="K3092" s="16">
        <v>0.1</v>
      </c>
      <c r="L3092" s="16">
        <f t="shared" si="470"/>
        <v>35.094339622641506</v>
      </c>
      <c r="M3092" s="16">
        <f t="shared" si="471"/>
        <v>0.89145945945945948</v>
      </c>
      <c r="N3092" s="44">
        <f t="shared" si="472"/>
        <v>62.6</v>
      </c>
      <c r="O3092" s="44">
        <f t="shared" si="473"/>
        <v>3596.6</v>
      </c>
      <c r="P3092" s="45">
        <f t="shared" si="476"/>
        <v>35.715988083416086</v>
      </c>
      <c r="Q3092" s="45">
        <f t="shared" si="474"/>
        <v>0.9072504504504505</v>
      </c>
      <c r="S3092" s="51">
        <f t="shared" si="477"/>
        <v>4.4308943089430786</v>
      </c>
      <c r="T3092" s="16">
        <f t="shared" si="478"/>
        <v>35.633101621979478</v>
      </c>
    </row>
    <row r="3093" spans="1:20" x14ac:dyDescent="0.25">
      <c r="A3093" s="72">
        <f t="shared" si="475"/>
        <v>42809</v>
      </c>
      <c r="B3093" s="73" t="s">
        <v>67</v>
      </c>
      <c r="C3093" s="73" t="s">
        <v>246</v>
      </c>
      <c r="D3093" s="73" t="s">
        <v>247</v>
      </c>
      <c r="E3093" s="73" t="s">
        <v>263</v>
      </c>
      <c r="F3093" s="73" t="s">
        <v>264</v>
      </c>
      <c r="G3093" s="73" t="s">
        <v>34</v>
      </c>
      <c r="H3093" t="s">
        <v>36</v>
      </c>
      <c r="I3093">
        <v>1823</v>
      </c>
      <c r="J3093" s="43">
        <v>5202</v>
      </c>
      <c r="K3093" s="16">
        <v>0.1</v>
      </c>
      <c r="L3093" s="16">
        <f t="shared" si="470"/>
        <v>51.658391261171793</v>
      </c>
      <c r="M3093" s="16">
        <f t="shared" si="471"/>
        <v>1.3122162162162163</v>
      </c>
      <c r="N3093" s="44">
        <f t="shared" si="472"/>
        <v>182.3</v>
      </c>
      <c r="O3093" s="44">
        <f t="shared" si="473"/>
        <v>5384.3</v>
      </c>
      <c r="P3093" s="45">
        <f t="shared" si="476"/>
        <v>53.468718967229393</v>
      </c>
      <c r="Q3093" s="45">
        <f t="shared" si="474"/>
        <v>1.3582018018018018</v>
      </c>
      <c r="S3093" s="51">
        <f t="shared" si="477"/>
        <v>6.5775930324623921</v>
      </c>
      <c r="T3093" s="16">
        <f t="shared" si="478"/>
        <v>53.227341939755043</v>
      </c>
    </row>
    <row r="3094" spans="1:20" x14ac:dyDescent="0.25">
      <c r="A3094" s="72">
        <f t="shared" si="475"/>
        <v>42809</v>
      </c>
      <c r="B3094" s="73" t="s">
        <v>18</v>
      </c>
      <c r="C3094" s="73" t="s">
        <v>250</v>
      </c>
      <c r="D3094" s="73" t="s">
        <v>251</v>
      </c>
      <c r="E3094" s="73" t="s">
        <v>265</v>
      </c>
      <c r="F3094" s="73" t="s">
        <v>266</v>
      </c>
      <c r="G3094" s="73" t="s">
        <v>34</v>
      </c>
      <c r="H3094" t="s">
        <v>39</v>
      </c>
      <c r="I3094">
        <v>1295</v>
      </c>
      <c r="J3094" s="43">
        <v>3634</v>
      </c>
      <c r="K3094" s="16">
        <v>5.7500000000000002E-2</v>
      </c>
      <c r="L3094" s="16">
        <f t="shared" si="470"/>
        <v>36.08738828202582</v>
      </c>
      <c r="M3094" s="16">
        <f t="shared" si="471"/>
        <v>0.98216216216216212</v>
      </c>
      <c r="N3094" s="44">
        <f t="shared" si="472"/>
        <v>74.462500000000006</v>
      </c>
      <c r="O3094" s="44">
        <f t="shared" si="473"/>
        <v>3708.4625000000001</v>
      </c>
      <c r="P3094" s="45">
        <f t="shared" si="476"/>
        <v>36.826837140019862</v>
      </c>
      <c r="Q3094" s="45">
        <f t="shared" si="474"/>
        <v>1.0022871621621623</v>
      </c>
      <c r="S3094" s="51">
        <f t="shared" si="477"/>
        <v>-5.6130694833290917</v>
      </c>
      <c r="T3094" s="16">
        <f t="shared" si="478"/>
        <v>36.687615028136378</v>
      </c>
    </row>
    <row r="3095" spans="1:20" x14ac:dyDescent="0.25">
      <c r="A3095" s="72">
        <f t="shared" si="475"/>
        <v>42809</v>
      </c>
      <c r="B3095" s="73" t="s">
        <v>18</v>
      </c>
      <c r="C3095" s="73" t="s">
        <v>244</v>
      </c>
      <c r="D3095" s="73" t="s">
        <v>245</v>
      </c>
      <c r="E3095" s="73" t="s">
        <v>277</v>
      </c>
      <c r="F3095" s="73" t="s">
        <v>278</v>
      </c>
      <c r="G3095" s="73" t="s">
        <v>34</v>
      </c>
      <c r="H3095" t="s">
        <v>38</v>
      </c>
      <c r="I3095">
        <v>613</v>
      </c>
      <c r="J3095" s="43">
        <v>5051</v>
      </c>
      <c r="K3095" s="16">
        <v>0</v>
      </c>
      <c r="L3095" s="16">
        <f t="shared" si="470"/>
        <v>50.158887785501491</v>
      </c>
      <c r="M3095" s="16">
        <f t="shared" si="471"/>
        <v>1.3651351351351351</v>
      </c>
      <c r="N3095" s="44">
        <f t="shared" si="472"/>
        <v>0</v>
      </c>
      <c r="O3095" s="44">
        <f t="shared" si="473"/>
        <v>5051</v>
      </c>
      <c r="P3095" s="45">
        <f t="shared" si="476"/>
        <v>50.158887785501491</v>
      </c>
      <c r="Q3095" s="45">
        <f t="shared" si="474"/>
        <v>1.3651351351351351</v>
      </c>
      <c r="S3095" s="51">
        <f t="shared" si="477"/>
        <v>0</v>
      </c>
      <c r="T3095" s="16">
        <f t="shared" si="478"/>
        <v>50.158887785501491</v>
      </c>
    </row>
    <row r="3096" spans="1:20" x14ac:dyDescent="0.25">
      <c r="A3096" s="72">
        <f t="shared" si="475"/>
        <v>42809</v>
      </c>
      <c r="B3096" s="73" t="s">
        <v>18</v>
      </c>
      <c r="C3096" s="73" t="s">
        <v>248</v>
      </c>
      <c r="D3096" s="73" t="s">
        <v>249</v>
      </c>
      <c r="E3096" s="73" t="s">
        <v>268</v>
      </c>
      <c r="F3096" s="73" t="s">
        <v>269</v>
      </c>
      <c r="G3096" s="73" t="s">
        <v>34</v>
      </c>
      <c r="H3096" t="s">
        <v>38</v>
      </c>
      <c r="I3096">
        <v>872</v>
      </c>
      <c r="J3096" s="43">
        <v>6178</v>
      </c>
      <c r="K3096" s="16">
        <v>0</v>
      </c>
      <c r="L3096" s="16">
        <f t="shared" si="470"/>
        <v>61.350546176762663</v>
      </c>
      <c r="M3096" s="16">
        <f t="shared" si="471"/>
        <v>1.6697297297297298</v>
      </c>
      <c r="N3096" s="44">
        <f t="shared" si="472"/>
        <v>0</v>
      </c>
      <c r="O3096" s="44">
        <f t="shared" si="473"/>
        <v>6178</v>
      </c>
      <c r="P3096" s="45">
        <f t="shared" si="476"/>
        <v>61.350546176762663</v>
      </c>
      <c r="Q3096" s="45">
        <f t="shared" si="474"/>
        <v>1.6697297297297298</v>
      </c>
      <c r="S3096" s="51">
        <f t="shared" si="477"/>
        <v>0</v>
      </c>
      <c r="T3096" s="16">
        <f t="shared" si="478"/>
        <v>61.350546176762663</v>
      </c>
    </row>
    <row r="3097" spans="1:20" x14ac:dyDescent="0.25">
      <c r="A3097" s="72">
        <f t="shared" si="475"/>
        <v>42809</v>
      </c>
      <c r="B3097" s="73" t="s">
        <v>18</v>
      </c>
      <c r="C3097" s="73" t="s">
        <v>248</v>
      </c>
      <c r="D3097" s="73" t="s">
        <v>249</v>
      </c>
      <c r="E3097" s="73" t="s">
        <v>277</v>
      </c>
      <c r="F3097" s="73" t="s">
        <v>278</v>
      </c>
      <c r="G3097" s="73" t="s">
        <v>34</v>
      </c>
      <c r="H3097" t="s">
        <v>38</v>
      </c>
      <c r="I3097">
        <v>414</v>
      </c>
      <c r="J3097" s="43">
        <v>4529</v>
      </c>
      <c r="K3097" s="16">
        <v>0</v>
      </c>
      <c r="L3097" s="16">
        <f t="shared" si="470"/>
        <v>44.975173783515388</v>
      </c>
      <c r="M3097" s="16">
        <f t="shared" si="471"/>
        <v>1.2240540540540541</v>
      </c>
      <c r="N3097" s="44">
        <f t="shared" si="472"/>
        <v>0</v>
      </c>
      <c r="O3097" s="44">
        <f t="shared" si="473"/>
        <v>4529</v>
      </c>
      <c r="P3097" s="45">
        <f t="shared" si="476"/>
        <v>44.975173783515388</v>
      </c>
      <c r="Q3097" s="45">
        <f t="shared" si="474"/>
        <v>1.2240540540540541</v>
      </c>
      <c r="S3097" s="51">
        <f t="shared" si="477"/>
        <v>0</v>
      </c>
      <c r="T3097" s="16">
        <f t="shared" si="478"/>
        <v>44.97517378351538</v>
      </c>
    </row>
    <row r="3098" spans="1:20" x14ac:dyDescent="0.25">
      <c r="A3098" s="72">
        <f t="shared" si="475"/>
        <v>42809</v>
      </c>
      <c r="B3098" s="73" t="s">
        <v>18</v>
      </c>
      <c r="C3098" s="73" t="s">
        <v>242</v>
      </c>
      <c r="D3098" s="73" t="s">
        <v>243</v>
      </c>
      <c r="E3098" s="73" t="s">
        <v>265</v>
      </c>
      <c r="F3098" s="73" t="s">
        <v>266</v>
      </c>
      <c r="G3098" s="73" t="s">
        <v>34</v>
      </c>
      <c r="H3098" t="s">
        <v>36</v>
      </c>
      <c r="I3098">
        <v>1006</v>
      </c>
      <c r="J3098" s="43">
        <v>4495</v>
      </c>
      <c r="K3098" s="16">
        <v>0.1</v>
      </c>
      <c r="L3098" s="16">
        <f t="shared" si="470"/>
        <v>44.637537239324729</v>
      </c>
      <c r="M3098" s="16">
        <f t="shared" si="471"/>
        <v>1.2148648648648648</v>
      </c>
      <c r="N3098" s="44">
        <f t="shared" si="472"/>
        <v>100.60000000000001</v>
      </c>
      <c r="O3098" s="44">
        <f t="shared" si="473"/>
        <v>4595.6000000000004</v>
      </c>
      <c r="P3098" s="45">
        <f t="shared" si="476"/>
        <v>45.636544190665347</v>
      </c>
      <c r="Q3098" s="45">
        <f t="shared" si="474"/>
        <v>1.2420540540540541</v>
      </c>
      <c r="S3098" s="51">
        <f t="shared" si="477"/>
        <v>4.564277588168375</v>
      </c>
      <c r="T3098" s="16">
        <f t="shared" si="478"/>
        <v>45.503343263819922</v>
      </c>
    </row>
    <row r="3099" spans="1:20" x14ac:dyDescent="0.25">
      <c r="A3099" s="72">
        <f t="shared" si="475"/>
        <v>42809</v>
      </c>
      <c r="B3099" s="73" t="s">
        <v>0</v>
      </c>
      <c r="C3099" s="73" t="s">
        <v>252</v>
      </c>
      <c r="D3099" s="73" t="s">
        <v>117</v>
      </c>
      <c r="E3099" s="73" t="s">
        <v>279</v>
      </c>
      <c r="F3099" s="73" t="s">
        <v>280</v>
      </c>
      <c r="G3099" s="73" t="s">
        <v>35</v>
      </c>
      <c r="H3099" t="s">
        <v>37</v>
      </c>
      <c r="I3099">
        <v>880</v>
      </c>
      <c r="J3099" s="43">
        <v>3953</v>
      </c>
      <c r="K3099" s="16">
        <v>0</v>
      </c>
      <c r="L3099" s="16">
        <f t="shared" si="470"/>
        <v>39.255213505461768</v>
      </c>
      <c r="M3099" s="16">
        <f t="shared" si="471"/>
        <v>1.0683783783783785</v>
      </c>
      <c r="N3099" s="44">
        <f t="shared" si="472"/>
        <v>0</v>
      </c>
      <c r="O3099" s="44">
        <f t="shared" si="473"/>
        <v>3953</v>
      </c>
      <c r="P3099" s="45">
        <f t="shared" si="476"/>
        <v>39.255213505461768</v>
      </c>
      <c r="Q3099" s="45">
        <f t="shared" si="474"/>
        <v>1.0683783783783785</v>
      </c>
      <c r="S3099" s="51">
        <f t="shared" si="477"/>
        <v>0</v>
      </c>
      <c r="T3099" s="16">
        <f t="shared" si="478"/>
        <v>39.255213505461768</v>
      </c>
    </row>
    <row r="3100" spans="1:20" x14ac:dyDescent="0.25">
      <c r="A3100" s="72">
        <f t="shared" si="475"/>
        <v>42809</v>
      </c>
      <c r="B3100" s="73" t="s">
        <v>0</v>
      </c>
      <c r="C3100" s="73" t="s">
        <v>359</v>
      </c>
      <c r="D3100" s="73" t="s">
        <v>235</v>
      </c>
      <c r="E3100" s="73" t="s">
        <v>267</v>
      </c>
      <c r="F3100" s="73" t="s">
        <v>241</v>
      </c>
      <c r="G3100" s="73" t="s">
        <v>35</v>
      </c>
      <c r="H3100" t="s">
        <v>37</v>
      </c>
      <c r="I3100">
        <v>685</v>
      </c>
      <c r="J3100" s="43">
        <v>4071</v>
      </c>
      <c r="K3100" s="16">
        <v>0</v>
      </c>
      <c r="L3100" s="16">
        <f t="shared" si="470"/>
        <v>40.427010923535249</v>
      </c>
      <c r="M3100" s="16">
        <f t="shared" si="471"/>
        <v>1.1002702702702702</v>
      </c>
      <c r="N3100" s="44">
        <f t="shared" si="472"/>
        <v>0</v>
      </c>
      <c r="O3100" s="44">
        <f t="shared" si="473"/>
        <v>4071</v>
      </c>
      <c r="P3100" s="45">
        <f t="shared" si="476"/>
        <v>40.427010923535249</v>
      </c>
      <c r="Q3100" s="45">
        <f t="shared" si="474"/>
        <v>1.1002702702702702</v>
      </c>
      <c r="S3100" s="51">
        <f t="shared" si="477"/>
        <v>5.1666236114699116</v>
      </c>
      <c r="T3100" s="16">
        <f t="shared" si="478"/>
        <v>40.427010923535249</v>
      </c>
    </row>
    <row r="3101" spans="1:20" x14ac:dyDescent="0.25">
      <c r="A3101" s="72">
        <f t="shared" si="475"/>
        <v>42809</v>
      </c>
      <c r="B3101" s="73" t="s">
        <v>0</v>
      </c>
      <c r="C3101" s="73" t="s">
        <v>253</v>
      </c>
      <c r="D3101" s="73" t="s">
        <v>243</v>
      </c>
      <c r="E3101" s="73" t="s">
        <v>281</v>
      </c>
      <c r="F3101" s="73" t="s">
        <v>282</v>
      </c>
      <c r="G3101" s="73" t="s">
        <v>35</v>
      </c>
      <c r="H3101" t="s">
        <v>38</v>
      </c>
      <c r="I3101">
        <v>812</v>
      </c>
      <c r="J3101" s="43">
        <v>5492</v>
      </c>
      <c r="K3101" s="16">
        <v>0</v>
      </c>
      <c r="L3101" s="16">
        <f t="shared" si="470"/>
        <v>54.538232373386293</v>
      </c>
      <c r="M3101" s="16">
        <f t="shared" si="471"/>
        <v>1.4843243243243243</v>
      </c>
      <c r="N3101" s="44">
        <f t="shared" si="472"/>
        <v>0</v>
      </c>
      <c r="O3101" s="44">
        <f t="shared" si="473"/>
        <v>5492</v>
      </c>
      <c r="P3101" s="45">
        <f t="shared" si="476"/>
        <v>54.538232373386293</v>
      </c>
      <c r="Q3101" s="45">
        <f t="shared" si="474"/>
        <v>1.4843243243243243</v>
      </c>
      <c r="S3101" s="51">
        <f t="shared" si="477"/>
        <v>0</v>
      </c>
      <c r="T3101" s="16">
        <f t="shared" si="478"/>
        <v>54.5382323733863</v>
      </c>
    </row>
    <row r="3102" spans="1:20" x14ac:dyDescent="0.25">
      <c r="A3102" s="72">
        <f t="shared" si="475"/>
        <v>42809</v>
      </c>
      <c r="B3102" s="73" t="s">
        <v>0</v>
      </c>
      <c r="C3102" s="73" t="s">
        <v>236</v>
      </c>
      <c r="D3102" s="73" t="s">
        <v>237</v>
      </c>
      <c r="E3102" s="73" t="s">
        <v>279</v>
      </c>
      <c r="F3102" s="73" t="s">
        <v>280</v>
      </c>
      <c r="G3102" s="73" t="s">
        <v>35</v>
      </c>
      <c r="H3102" t="s">
        <v>37</v>
      </c>
      <c r="I3102">
        <v>1520</v>
      </c>
      <c r="J3102" s="43">
        <v>5611</v>
      </c>
      <c r="K3102" s="16">
        <v>0</v>
      </c>
      <c r="L3102" s="16">
        <f t="shared" si="470"/>
        <v>55.71996027805362</v>
      </c>
      <c r="M3102" s="16">
        <f t="shared" si="471"/>
        <v>1.5164864864864864</v>
      </c>
      <c r="N3102" s="44">
        <f t="shared" si="472"/>
        <v>0</v>
      </c>
      <c r="O3102" s="44">
        <f t="shared" si="473"/>
        <v>5611</v>
      </c>
      <c r="P3102" s="45">
        <f t="shared" si="476"/>
        <v>55.71996027805362</v>
      </c>
      <c r="Q3102" s="45">
        <f t="shared" si="474"/>
        <v>1.5164864864864864</v>
      </c>
      <c r="S3102" s="51">
        <f t="shared" si="477"/>
        <v>0</v>
      </c>
      <c r="T3102" s="16">
        <f t="shared" si="478"/>
        <v>55.719960278053613</v>
      </c>
    </row>
    <row r="3103" spans="1:20" x14ac:dyDescent="0.25">
      <c r="A3103" s="72">
        <f t="shared" si="475"/>
        <v>42809</v>
      </c>
      <c r="B3103" s="73" t="s">
        <v>0</v>
      </c>
      <c r="C3103" s="73" t="s">
        <v>236</v>
      </c>
      <c r="D3103" s="73" t="s">
        <v>237</v>
      </c>
      <c r="E3103" s="73" t="s">
        <v>267</v>
      </c>
      <c r="F3103" s="73" t="s">
        <v>241</v>
      </c>
      <c r="G3103" s="73" t="s">
        <v>35</v>
      </c>
      <c r="H3103" t="s">
        <v>37</v>
      </c>
      <c r="I3103">
        <v>1583</v>
      </c>
      <c r="J3103" s="43">
        <v>5931</v>
      </c>
      <c r="K3103" s="16">
        <v>0</v>
      </c>
      <c r="L3103" s="16">
        <f t="shared" si="470"/>
        <v>58.897715988083412</v>
      </c>
      <c r="M3103" s="16">
        <f t="shared" si="471"/>
        <v>1.6029729729729729</v>
      </c>
      <c r="N3103" s="44">
        <f t="shared" si="472"/>
        <v>0</v>
      </c>
      <c r="O3103" s="44">
        <f t="shared" si="473"/>
        <v>5931</v>
      </c>
      <c r="P3103" s="45">
        <f t="shared" si="476"/>
        <v>58.897715988083412</v>
      </c>
      <c r="Q3103" s="45">
        <f t="shared" si="474"/>
        <v>1.6029729729729729</v>
      </c>
      <c r="S3103" s="51">
        <f t="shared" si="477"/>
        <v>0</v>
      </c>
      <c r="T3103" s="16">
        <f t="shared" si="478"/>
        <v>58.897715988083412</v>
      </c>
    </row>
    <row r="3104" spans="1:20" x14ac:dyDescent="0.25">
      <c r="A3104" s="72">
        <f t="shared" si="475"/>
        <v>42809</v>
      </c>
      <c r="B3104" s="73" t="s">
        <v>0</v>
      </c>
      <c r="C3104" s="73" t="s">
        <v>358</v>
      </c>
      <c r="D3104" s="73" t="s">
        <v>235</v>
      </c>
      <c r="E3104" s="73" t="s">
        <v>279</v>
      </c>
      <c r="F3104" s="73" t="s">
        <v>280</v>
      </c>
      <c r="G3104" s="73" t="s">
        <v>35</v>
      </c>
      <c r="H3104" t="s">
        <v>36</v>
      </c>
      <c r="I3104">
        <v>1599</v>
      </c>
      <c r="J3104" s="43">
        <v>5643</v>
      </c>
      <c r="K3104" s="16">
        <v>0.1</v>
      </c>
      <c r="L3104" s="16">
        <f t="shared" si="470"/>
        <v>56.037735849056602</v>
      </c>
      <c r="M3104" s="16">
        <f t="shared" si="471"/>
        <v>1.5251351351351352</v>
      </c>
      <c r="N3104" s="44">
        <f t="shared" si="472"/>
        <v>159.9</v>
      </c>
      <c r="O3104" s="44">
        <f t="shared" si="473"/>
        <v>5802.9</v>
      </c>
      <c r="P3104" s="45">
        <f t="shared" si="476"/>
        <v>57.625620655412106</v>
      </c>
      <c r="Q3104" s="45">
        <f t="shared" si="474"/>
        <v>1.5683513513513512</v>
      </c>
      <c r="S3104" s="51">
        <f t="shared" si="477"/>
        <v>5.9309967141292441</v>
      </c>
      <c r="T3104" s="16">
        <f t="shared" si="478"/>
        <v>57.413902681231377</v>
      </c>
    </row>
    <row r="3105" spans="1:20" x14ac:dyDescent="0.25">
      <c r="A3105" s="72">
        <f t="shared" si="475"/>
        <v>42809</v>
      </c>
      <c r="B3105" s="73" t="s">
        <v>67</v>
      </c>
      <c r="C3105" s="73" t="s">
        <v>250</v>
      </c>
      <c r="D3105" s="73" t="s">
        <v>251</v>
      </c>
      <c r="E3105" s="73" t="s">
        <v>279</v>
      </c>
      <c r="F3105" s="73" t="s">
        <v>280</v>
      </c>
      <c r="G3105" s="73" t="s">
        <v>35</v>
      </c>
      <c r="H3105" t="s">
        <v>37</v>
      </c>
      <c r="I3105">
        <v>1851</v>
      </c>
      <c r="J3105" s="43">
        <v>5000</v>
      </c>
      <c r="K3105" s="16">
        <v>0</v>
      </c>
      <c r="L3105" s="16">
        <f t="shared" si="470"/>
        <v>49.652432969215489</v>
      </c>
      <c r="M3105" s="16">
        <f t="shared" si="471"/>
        <v>1.2612612612612613</v>
      </c>
      <c r="N3105" s="44">
        <f t="shared" si="472"/>
        <v>0</v>
      </c>
      <c r="O3105" s="44">
        <f t="shared" si="473"/>
        <v>5000</v>
      </c>
      <c r="P3105" s="45">
        <f t="shared" si="476"/>
        <v>49.652432969215489</v>
      </c>
      <c r="Q3105" s="45">
        <f t="shared" si="474"/>
        <v>1.2612612612612613</v>
      </c>
      <c r="S3105" s="51">
        <f t="shared" si="477"/>
        <v>0</v>
      </c>
      <c r="T3105" s="16">
        <f t="shared" si="478"/>
        <v>49.652432969215489</v>
      </c>
    </row>
    <row r="3106" spans="1:20" x14ac:dyDescent="0.25">
      <c r="A3106" s="72">
        <f t="shared" si="475"/>
        <v>42809</v>
      </c>
      <c r="B3106" s="73" t="s">
        <v>67</v>
      </c>
      <c r="C3106" s="73" t="s">
        <v>238</v>
      </c>
      <c r="D3106" s="73" t="s">
        <v>239</v>
      </c>
      <c r="E3106" s="73" t="s">
        <v>283</v>
      </c>
      <c r="F3106" s="73" t="s">
        <v>284</v>
      </c>
      <c r="G3106" s="73" t="s">
        <v>35</v>
      </c>
      <c r="H3106" t="s">
        <v>37</v>
      </c>
      <c r="I3106">
        <v>1695</v>
      </c>
      <c r="J3106" s="43">
        <v>4960</v>
      </c>
      <c r="K3106" s="16">
        <v>0</v>
      </c>
      <c r="L3106" s="16">
        <f t="shared" si="470"/>
        <v>49.255213505461768</v>
      </c>
      <c r="M3106" s="16">
        <f t="shared" si="471"/>
        <v>1.2511711711711713</v>
      </c>
      <c r="N3106" s="44">
        <f t="shared" si="472"/>
        <v>0</v>
      </c>
      <c r="O3106" s="44">
        <f t="shared" si="473"/>
        <v>4960</v>
      </c>
      <c r="P3106" s="45">
        <f t="shared" si="476"/>
        <v>49.255213505461768</v>
      </c>
      <c r="Q3106" s="45">
        <f t="shared" si="474"/>
        <v>1.2511711711711713</v>
      </c>
      <c r="S3106" s="51">
        <f t="shared" si="477"/>
        <v>0</v>
      </c>
      <c r="T3106" s="16">
        <f t="shared" si="478"/>
        <v>49.255213505461768</v>
      </c>
    </row>
    <row r="3107" spans="1:20" x14ac:dyDescent="0.25">
      <c r="A3107" s="72">
        <f t="shared" si="475"/>
        <v>42809</v>
      </c>
      <c r="B3107" s="73" t="s">
        <v>67</v>
      </c>
      <c r="C3107" s="73" t="s">
        <v>242</v>
      </c>
      <c r="D3107" s="73" t="s">
        <v>243</v>
      </c>
      <c r="E3107" s="73" t="s">
        <v>265</v>
      </c>
      <c r="F3107" s="73" t="s">
        <v>266</v>
      </c>
      <c r="G3107" s="73" t="s">
        <v>35</v>
      </c>
      <c r="H3107" t="s">
        <v>36</v>
      </c>
      <c r="I3107">
        <v>1006</v>
      </c>
      <c r="J3107" s="43">
        <v>3481</v>
      </c>
      <c r="K3107" s="16">
        <v>0.1</v>
      </c>
      <c r="L3107" s="16">
        <f t="shared" si="470"/>
        <v>34.568023833167821</v>
      </c>
      <c r="M3107" s="16">
        <f t="shared" si="471"/>
        <v>0.87809009009009009</v>
      </c>
      <c r="N3107" s="44">
        <f t="shared" si="472"/>
        <v>100.60000000000001</v>
      </c>
      <c r="O3107" s="44">
        <f t="shared" si="473"/>
        <v>3581.6</v>
      </c>
      <c r="P3107" s="45">
        <f t="shared" si="476"/>
        <v>35.567030784508439</v>
      </c>
      <c r="Q3107" s="45">
        <f t="shared" si="474"/>
        <v>0.90346666666666664</v>
      </c>
      <c r="S3107" s="51">
        <f t="shared" si="477"/>
        <v>2.8899741453605188</v>
      </c>
      <c r="T3107" s="16">
        <f t="shared" si="478"/>
        <v>35.433829857663028</v>
      </c>
    </row>
    <row r="3108" spans="1:20" x14ac:dyDescent="0.25">
      <c r="A3108" s="72">
        <f t="shared" si="475"/>
        <v>42809</v>
      </c>
      <c r="B3108" s="73" t="s">
        <v>67</v>
      </c>
      <c r="C3108" s="73" t="s">
        <v>254</v>
      </c>
      <c r="D3108" s="73" t="s">
        <v>255</v>
      </c>
      <c r="E3108" s="73" t="s">
        <v>267</v>
      </c>
      <c r="F3108" s="73" t="s">
        <v>241</v>
      </c>
      <c r="G3108" s="73" t="s">
        <v>35</v>
      </c>
      <c r="H3108" t="s">
        <v>37</v>
      </c>
      <c r="I3108">
        <v>988</v>
      </c>
      <c r="J3108" s="43">
        <v>3700</v>
      </c>
      <c r="K3108" s="16">
        <v>0</v>
      </c>
      <c r="L3108" s="16">
        <f t="shared" si="470"/>
        <v>36.742800397219462</v>
      </c>
      <c r="M3108" s="16">
        <f t="shared" si="471"/>
        <v>0.93333333333333335</v>
      </c>
      <c r="N3108" s="44">
        <f t="shared" si="472"/>
        <v>0</v>
      </c>
      <c r="O3108" s="44">
        <f t="shared" si="473"/>
        <v>3700</v>
      </c>
      <c r="P3108" s="45">
        <f t="shared" si="476"/>
        <v>36.742800397219462</v>
      </c>
      <c r="Q3108" s="45">
        <f t="shared" si="474"/>
        <v>0.93333333333333335</v>
      </c>
      <c r="S3108" s="51">
        <f t="shared" si="477"/>
        <v>2.7777777777777679</v>
      </c>
      <c r="T3108" s="16">
        <f t="shared" si="478"/>
        <v>36.742800397219462</v>
      </c>
    </row>
    <row r="3109" spans="1:20" x14ac:dyDescent="0.25">
      <c r="A3109" s="72">
        <f t="shared" si="475"/>
        <v>42809</v>
      </c>
      <c r="B3109" s="73" t="s">
        <v>67</v>
      </c>
      <c r="C3109" s="73" t="s">
        <v>246</v>
      </c>
      <c r="D3109" s="73" t="s">
        <v>247</v>
      </c>
      <c r="E3109" s="73" t="s">
        <v>240</v>
      </c>
      <c r="F3109" s="73" t="s">
        <v>241</v>
      </c>
      <c r="G3109" s="73" t="s">
        <v>35</v>
      </c>
      <c r="H3109" t="s">
        <v>36</v>
      </c>
      <c r="I3109">
        <v>787</v>
      </c>
      <c r="J3109" s="43">
        <v>3895</v>
      </c>
      <c r="K3109" s="16">
        <v>0.1</v>
      </c>
      <c r="L3109" s="16">
        <f t="shared" si="470"/>
        <v>38.679245283018865</v>
      </c>
      <c r="M3109" s="16">
        <f t="shared" si="471"/>
        <v>0.98252252252252259</v>
      </c>
      <c r="N3109" s="44">
        <f t="shared" si="472"/>
        <v>78.7</v>
      </c>
      <c r="O3109" s="44">
        <f t="shared" si="473"/>
        <v>3973.7</v>
      </c>
      <c r="P3109" s="45">
        <f t="shared" si="476"/>
        <v>39.460774577954318</v>
      </c>
      <c r="Q3109" s="45">
        <f t="shared" si="474"/>
        <v>1.0023747747747747</v>
      </c>
      <c r="S3109" s="51">
        <f t="shared" si="477"/>
        <v>4.7088274044795764</v>
      </c>
      <c r="T3109" s="16">
        <f t="shared" si="478"/>
        <v>39.35657067196292</v>
      </c>
    </row>
    <row r="3110" spans="1:20" x14ac:dyDescent="0.25">
      <c r="A3110" s="72">
        <f t="shared" si="475"/>
        <v>42809</v>
      </c>
      <c r="B3110" s="73" t="s">
        <v>67</v>
      </c>
      <c r="C3110" s="73" t="s">
        <v>250</v>
      </c>
      <c r="D3110" s="73" t="s">
        <v>251</v>
      </c>
      <c r="E3110" s="73" t="s">
        <v>283</v>
      </c>
      <c r="F3110" s="73" t="s">
        <v>284</v>
      </c>
      <c r="G3110" s="73" t="s">
        <v>35</v>
      </c>
      <c r="H3110" t="s">
        <v>37</v>
      </c>
      <c r="I3110">
        <v>1836</v>
      </c>
      <c r="J3110" s="43">
        <v>5000</v>
      </c>
      <c r="K3110" s="16">
        <v>0</v>
      </c>
      <c r="L3110" s="16">
        <f t="shared" ref="L3110:L3147" si="479">J3110/100.7</f>
        <v>49.652432969215489</v>
      </c>
      <c r="M3110" s="16">
        <f t="shared" ref="M3110:M3147" si="480">IF(B3110="corn",J3110/(111*2000/56),J3110/(111*2000/60))</f>
        <v>1.2612612612612613</v>
      </c>
      <c r="N3110" s="44">
        <f t="shared" ref="N3110:N3147" si="481">I3110*K3110</f>
        <v>0</v>
      </c>
      <c r="O3110" s="44">
        <f t="shared" ref="O3110:O3147" si="482">J3110+N3110</f>
        <v>5000</v>
      </c>
      <c r="P3110" s="45">
        <f t="shared" si="476"/>
        <v>49.652432969215489</v>
      </c>
      <c r="Q3110" s="45">
        <f t="shared" ref="Q3110:Q3147" si="483">IF(B3110="corn",O3110/(111*2000/56),O3110/(111*2000/60))</f>
        <v>1.2612612612612613</v>
      </c>
      <c r="S3110" s="51">
        <f t="shared" si="477"/>
        <v>0</v>
      </c>
      <c r="T3110" s="16">
        <f t="shared" si="478"/>
        <v>49.652432969215489</v>
      </c>
    </row>
    <row r="3111" spans="1:20" x14ac:dyDescent="0.25">
      <c r="A3111" s="72">
        <f t="shared" si="475"/>
        <v>42809</v>
      </c>
      <c r="B3111" s="73" t="s">
        <v>67</v>
      </c>
      <c r="C3111" s="73" t="s">
        <v>256</v>
      </c>
      <c r="D3111" s="73" t="s">
        <v>247</v>
      </c>
      <c r="E3111" s="73" t="s">
        <v>285</v>
      </c>
      <c r="F3111" s="73" t="s">
        <v>264</v>
      </c>
      <c r="G3111" s="73" t="s">
        <v>35</v>
      </c>
      <c r="H3111" t="s">
        <v>37</v>
      </c>
      <c r="I3111">
        <v>1899</v>
      </c>
      <c r="J3111" s="43">
        <v>4740</v>
      </c>
      <c r="K3111" s="16">
        <v>0</v>
      </c>
      <c r="L3111" s="16">
        <f t="shared" si="479"/>
        <v>47.070506454816282</v>
      </c>
      <c r="M3111" s="16">
        <f t="shared" si="480"/>
        <v>1.1956756756756757</v>
      </c>
      <c r="N3111" s="44">
        <f t="shared" si="481"/>
        <v>0</v>
      </c>
      <c r="O3111" s="44">
        <f t="shared" si="482"/>
        <v>4740</v>
      </c>
      <c r="P3111" s="45">
        <f t="shared" si="476"/>
        <v>47.070506454816282</v>
      </c>
      <c r="Q3111" s="45">
        <f t="shared" si="483"/>
        <v>1.1956756756756757</v>
      </c>
      <c r="S3111" s="51">
        <f t="shared" si="477"/>
        <v>2.155172413793105</v>
      </c>
      <c r="T3111" s="16">
        <f t="shared" si="478"/>
        <v>47.070506454816289</v>
      </c>
    </row>
    <row r="3112" spans="1:20" x14ac:dyDescent="0.25">
      <c r="A3112" s="72">
        <f t="shared" si="475"/>
        <v>42809</v>
      </c>
      <c r="B3112" s="73" t="s">
        <v>18</v>
      </c>
      <c r="C3112" s="73" t="s">
        <v>238</v>
      </c>
      <c r="D3112" s="73" t="s">
        <v>239</v>
      </c>
      <c r="E3112" s="73" t="s">
        <v>283</v>
      </c>
      <c r="F3112" s="73" t="s">
        <v>284</v>
      </c>
      <c r="G3112" s="73" t="s">
        <v>35</v>
      </c>
      <c r="H3112" t="s">
        <v>37</v>
      </c>
      <c r="I3112">
        <v>1695</v>
      </c>
      <c r="J3112" s="43">
        <v>5600</v>
      </c>
      <c r="K3112" s="16">
        <v>0</v>
      </c>
      <c r="L3112" s="16">
        <f t="shared" si="479"/>
        <v>55.610724925521346</v>
      </c>
      <c r="M3112" s="16">
        <f t="shared" si="480"/>
        <v>1.5135135135135136</v>
      </c>
      <c r="N3112" s="44">
        <f t="shared" si="481"/>
        <v>0</v>
      </c>
      <c r="O3112" s="44">
        <f t="shared" si="482"/>
        <v>5600</v>
      </c>
      <c r="P3112" s="45">
        <f t="shared" si="476"/>
        <v>55.610724925521346</v>
      </c>
      <c r="Q3112" s="45">
        <f t="shared" si="483"/>
        <v>1.5135135135135136</v>
      </c>
      <c r="S3112" s="51">
        <f t="shared" si="477"/>
        <v>2.0036429872495543</v>
      </c>
      <c r="T3112" s="16">
        <f t="shared" si="478"/>
        <v>55.610724925521346</v>
      </c>
    </row>
    <row r="3113" spans="1:20" x14ac:dyDescent="0.25">
      <c r="A3113" s="72">
        <f t="shared" si="475"/>
        <v>42809</v>
      </c>
      <c r="B3113" s="73" t="s">
        <v>18</v>
      </c>
      <c r="C3113" s="73" t="s">
        <v>250</v>
      </c>
      <c r="D3113" s="73" t="s">
        <v>251</v>
      </c>
      <c r="E3113" s="73" t="s">
        <v>279</v>
      </c>
      <c r="F3113" s="73" t="s">
        <v>280</v>
      </c>
      <c r="G3113" s="73" t="s">
        <v>35</v>
      </c>
      <c r="H3113" t="s">
        <v>37</v>
      </c>
      <c r="I3113">
        <v>1851</v>
      </c>
      <c r="J3113" s="43">
        <v>5650</v>
      </c>
      <c r="K3113" s="16">
        <v>0</v>
      </c>
      <c r="L3113" s="16">
        <f t="shared" si="479"/>
        <v>56.107249255213503</v>
      </c>
      <c r="M3113" s="16">
        <f t="shared" si="480"/>
        <v>1.527027027027027</v>
      </c>
      <c r="N3113" s="44">
        <f t="shared" si="481"/>
        <v>0</v>
      </c>
      <c r="O3113" s="44">
        <f t="shared" si="482"/>
        <v>5650</v>
      </c>
      <c r="P3113" s="45">
        <f t="shared" si="476"/>
        <v>56.107249255213503</v>
      </c>
      <c r="Q3113" s="45">
        <f t="shared" si="483"/>
        <v>1.527027027027027</v>
      </c>
      <c r="S3113" s="51">
        <f t="shared" si="477"/>
        <v>2.5408348457350183</v>
      </c>
      <c r="T3113" s="16">
        <f t="shared" si="478"/>
        <v>56.107249255213503</v>
      </c>
    </row>
    <row r="3114" spans="1:20" x14ac:dyDescent="0.25">
      <c r="A3114" s="72">
        <f t="shared" si="475"/>
        <v>42809</v>
      </c>
      <c r="B3114" s="73" t="s">
        <v>18</v>
      </c>
      <c r="C3114" s="73" t="s">
        <v>257</v>
      </c>
      <c r="D3114" s="73" t="s">
        <v>237</v>
      </c>
      <c r="E3114" s="73" t="s">
        <v>283</v>
      </c>
      <c r="F3114" s="73" t="s">
        <v>284</v>
      </c>
      <c r="G3114" s="73" t="s">
        <v>35</v>
      </c>
      <c r="H3114" t="s">
        <v>37</v>
      </c>
      <c r="I3114">
        <v>1507</v>
      </c>
      <c r="J3114" s="43">
        <v>5500</v>
      </c>
      <c r="K3114" s="16">
        <v>0</v>
      </c>
      <c r="L3114" s="16">
        <f t="shared" si="479"/>
        <v>54.617676266137039</v>
      </c>
      <c r="M3114" s="16">
        <f t="shared" si="480"/>
        <v>1.4864864864864864</v>
      </c>
      <c r="N3114" s="44">
        <f t="shared" si="481"/>
        <v>0</v>
      </c>
      <c r="O3114" s="44">
        <f t="shared" si="482"/>
        <v>5500</v>
      </c>
      <c r="P3114" s="45">
        <f t="shared" si="476"/>
        <v>54.617676266137039</v>
      </c>
      <c r="Q3114" s="45">
        <f t="shared" si="483"/>
        <v>1.4864864864864864</v>
      </c>
      <c r="S3114" s="51">
        <f t="shared" si="477"/>
        <v>2.2304832713754719</v>
      </c>
      <c r="T3114" s="16">
        <f t="shared" si="478"/>
        <v>54.617676266137039</v>
      </c>
    </row>
    <row r="3115" spans="1:20" x14ac:dyDescent="0.25">
      <c r="A3115" s="72">
        <f t="shared" si="475"/>
        <v>42809</v>
      </c>
      <c r="B3115" s="73" t="s">
        <v>18</v>
      </c>
      <c r="C3115" s="73" t="s">
        <v>256</v>
      </c>
      <c r="D3115" s="73" t="s">
        <v>247</v>
      </c>
      <c r="E3115" s="73" t="s">
        <v>265</v>
      </c>
      <c r="F3115" s="73" t="s">
        <v>266</v>
      </c>
      <c r="G3115" s="73" t="s">
        <v>35</v>
      </c>
      <c r="H3115" t="s">
        <v>36</v>
      </c>
      <c r="I3115">
        <v>1160</v>
      </c>
      <c r="J3115" s="43">
        <v>4525</v>
      </c>
      <c r="K3115" s="16">
        <v>0.1</v>
      </c>
      <c r="L3115" s="16">
        <f t="shared" si="479"/>
        <v>44.935451837140022</v>
      </c>
      <c r="M3115" s="16">
        <f t="shared" si="480"/>
        <v>1.222972972972973</v>
      </c>
      <c r="N3115" s="44">
        <f t="shared" si="481"/>
        <v>116</v>
      </c>
      <c r="O3115" s="44">
        <f t="shared" si="482"/>
        <v>4641</v>
      </c>
      <c r="P3115" s="45">
        <f t="shared" si="476"/>
        <v>46.08738828202582</v>
      </c>
      <c r="Q3115" s="45">
        <f t="shared" si="483"/>
        <v>1.2543243243243243</v>
      </c>
      <c r="S3115" s="51">
        <f t="shared" si="477"/>
        <v>4.8813559322033795</v>
      </c>
      <c r="T3115" s="16">
        <f t="shared" si="478"/>
        <v>45.933796756041041</v>
      </c>
    </row>
    <row r="3116" spans="1:20" x14ac:dyDescent="0.25">
      <c r="A3116" s="72">
        <f t="shared" si="475"/>
        <v>42809</v>
      </c>
      <c r="B3116" s="73" t="s">
        <v>18</v>
      </c>
      <c r="C3116" s="73" t="s">
        <v>244</v>
      </c>
      <c r="D3116" s="73" t="s">
        <v>245</v>
      </c>
      <c r="E3116" s="73" t="s">
        <v>277</v>
      </c>
      <c r="F3116" s="73" t="s">
        <v>278</v>
      </c>
      <c r="G3116" s="73" t="s">
        <v>35</v>
      </c>
      <c r="H3116" t="s">
        <v>38</v>
      </c>
      <c r="I3116">
        <v>613</v>
      </c>
      <c r="J3116" s="43">
        <v>4226</v>
      </c>
      <c r="K3116" s="16">
        <v>0</v>
      </c>
      <c r="L3116" s="16">
        <f t="shared" si="479"/>
        <v>41.966236345580931</v>
      </c>
      <c r="M3116" s="16">
        <f t="shared" si="480"/>
        <v>1.1421621621621623</v>
      </c>
      <c r="N3116" s="44">
        <f t="shared" si="481"/>
        <v>0</v>
      </c>
      <c r="O3116" s="44">
        <f t="shared" si="482"/>
        <v>4226</v>
      </c>
      <c r="P3116" s="45">
        <f t="shared" si="476"/>
        <v>41.966236345580931</v>
      </c>
      <c r="Q3116" s="45">
        <f t="shared" si="483"/>
        <v>1.1421621621621623</v>
      </c>
      <c r="S3116" s="51">
        <f t="shared" si="477"/>
        <v>0</v>
      </c>
      <c r="T3116" s="16">
        <f t="shared" si="478"/>
        <v>41.966236345580931</v>
      </c>
    </row>
    <row r="3117" spans="1:20" x14ac:dyDescent="0.25">
      <c r="A3117" s="74">
        <f t="shared" si="475"/>
        <v>42809</v>
      </c>
      <c r="B3117" s="75" t="s">
        <v>18</v>
      </c>
      <c r="C3117" s="75" t="s">
        <v>258</v>
      </c>
      <c r="D3117" s="75" t="s">
        <v>255</v>
      </c>
      <c r="E3117" s="75" t="s">
        <v>279</v>
      </c>
      <c r="F3117" s="75" t="s">
        <v>280</v>
      </c>
      <c r="G3117" s="75" t="s">
        <v>35</v>
      </c>
      <c r="H3117" s="76" t="s">
        <v>36</v>
      </c>
      <c r="I3117" s="76">
        <v>1637</v>
      </c>
      <c r="J3117" s="46">
        <v>5460</v>
      </c>
      <c r="K3117" s="78">
        <v>0.1</v>
      </c>
      <c r="L3117" s="78">
        <f t="shared" si="479"/>
        <v>54.220456802383318</v>
      </c>
      <c r="M3117" s="78">
        <f t="shared" si="480"/>
        <v>1.4756756756756757</v>
      </c>
      <c r="N3117" s="47">
        <f t="shared" si="481"/>
        <v>163.70000000000002</v>
      </c>
      <c r="O3117" s="47">
        <f t="shared" si="482"/>
        <v>5623.7</v>
      </c>
      <c r="P3117" s="48">
        <f t="shared" si="476"/>
        <v>55.846077457795431</v>
      </c>
      <c r="Q3117" s="48">
        <f t="shared" si="483"/>
        <v>1.5199189189189188</v>
      </c>
      <c r="R3117" s="76"/>
      <c r="S3117" s="53">
        <f t="shared" si="477"/>
        <v>4.9197761194029743</v>
      </c>
      <c r="T3117" s="78">
        <f>AVERAGE(P3041,P3079,P3117)</f>
        <v>55.629328037073812</v>
      </c>
    </row>
    <row r="3118" spans="1:20" x14ac:dyDescent="0.25">
      <c r="A3118" s="72">
        <f t="shared" ref="A3118:A3155" si="484">IF(B3118&lt;&gt;"", DATE(2010, ROUNDUP((ROW(A3118)-1)*(1/38), 0)+5, 15), "")</f>
        <v>42840</v>
      </c>
      <c r="B3118" s="73" t="s">
        <v>0</v>
      </c>
      <c r="C3118" s="73" t="s">
        <v>359</v>
      </c>
      <c r="D3118" s="73" t="s">
        <v>235</v>
      </c>
      <c r="E3118" s="73" t="s">
        <v>260</v>
      </c>
      <c r="F3118" s="73" t="s">
        <v>261</v>
      </c>
      <c r="G3118" s="73" t="s">
        <v>34</v>
      </c>
      <c r="H3118" t="s">
        <v>36</v>
      </c>
      <c r="I3118">
        <v>506</v>
      </c>
      <c r="J3118" s="43">
        <v>3770</v>
      </c>
      <c r="K3118" s="16">
        <v>0.1</v>
      </c>
      <c r="L3118" s="16">
        <f t="shared" si="479"/>
        <v>37.437934458788483</v>
      </c>
      <c r="M3118" s="16">
        <f t="shared" si="480"/>
        <v>1.0189189189189189</v>
      </c>
      <c r="N3118" s="44">
        <f t="shared" si="481"/>
        <v>50.6</v>
      </c>
      <c r="O3118" s="44">
        <f t="shared" si="482"/>
        <v>3820.6</v>
      </c>
      <c r="P3118" s="45">
        <f t="shared" ref="P3118:P3155" si="485">O3118/100.7</f>
        <v>37.940417080436937</v>
      </c>
      <c r="Q3118" s="45">
        <f t="shared" si="483"/>
        <v>1.0325945945945945</v>
      </c>
      <c r="R3118" s="17"/>
      <c r="S3118" s="51">
        <f t="shared" ref="S3118:S3155" si="486">((O3118/O2662)-1)*100</f>
        <v>5.9805825242718491</v>
      </c>
      <c r="T3118" s="16"/>
    </row>
    <row r="3119" spans="1:20" x14ac:dyDescent="0.25">
      <c r="A3119" s="72">
        <f t="shared" si="484"/>
        <v>42840</v>
      </c>
      <c r="B3119" s="73" t="s">
        <v>0</v>
      </c>
      <c r="C3119" s="73" t="s">
        <v>236</v>
      </c>
      <c r="D3119" s="73" t="s">
        <v>237</v>
      </c>
      <c r="E3119" s="73" t="s">
        <v>262</v>
      </c>
      <c r="F3119" s="73" t="s">
        <v>251</v>
      </c>
      <c r="G3119" s="73" t="s">
        <v>34</v>
      </c>
      <c r="H3119" t="s">
        <v>37</v>
      </c>
      <c r="I3119">
        <v>298</v>
      </c>
      <c r="J3119" s="43">
        <v>4143</v>
      </c>
      <c r="K3119" s="16">
        <v>0</v>
      </c>
      <c r="L3119" s="16">
        <f t="shared" si="479"/>
        <v>41.142005958291954</v>
      </c>
      <c r="M3119" s="16">
        <f t="shared" si="480"/>
        <v>1.1197297297297297</v>
      </c>
      <c r="N3119" s="44">
        <f t="shared" si="481"/>
        <v>0</v>
      </c>
      <c r="O3119" s="44">
        <f t="shared" si="482"/>
        <v>4143</v>
      </c>
      <c r="P3119" s="45">
        <f t="shared" si="485"/>
        <v>41.142005958291954</v>
      </c>
      <c r="Q3119" s="45">
        <f t="shared" si="483"/>
        <v>1.1197297297297297</v>
      </c>
      <c r="R3119" s="17"/>
      <c r="S3119" s="51">
        <f t="shared" si="486"/>
        <v>19.636153624025422</v>
      </c>
      <c r="T3119" s="16"/>
    </row>
    <row r="3120" spans="1:20" x14ac:dyDescent="0.25">
      <c r="A3120" s="72">
        <f t="shared" si="484"/>
        <v>42840</v>
      </c>
      <c r="B3120" s="73" t="s">
        <v>0</v>
      </c>
      <c r="C3120" s="73" t="s">
        <v>359</v>
      </c>
      <c r="D3120" s="73" t="s">
        <v>235</v>
      </c>
      <c r="E3120" s="73" t="s">
        <v>263</v>
      </c>
      <c r="F3120" s="73" t="s">
        <v>264</v>
      </c>
      <c r="G3120" s="73" t="s">
        <v>34</v>
      </c>
      <c r="H3120" t="s">
        <v>37</v>
      </c>
      <c r="I3120">
        <v>1530</v>
      </c>
      <c r="J3120" s="43">
        <v>6950</v>
      </c>
      <c r="K3120" s="16">
        <v>0</v>
      </c>
      <c r="L3120" s="16">
        <f t="shared" si="479"/>
        <v>69.016881827209531</v>
      </c>
      <c r="M3120" s="16">
        <f t="shared" si="480"/>
        <v>1.8783783783783783</v>
      </c>
      <c r="N3120" s="44">
        <f t="shared" si="481"/>
        <v>0</v>
      </c>
      <c r="O3120" s="44">
        <f t="shared" si="482"/>
        <v>6950</v>
      </c>
      <c r="P3120" s="45">
        <f t="shared" si="485"/>
        <v>69.016881827209531</v>
      </c>
      <c r="Q3120" s="45">
        <f t="shared" si="483"/>
        <v>1.8783783783783783</v>
      </c>
      <c r="S3120" s="51">
        <f t="shared" si="486"/>
        <v>0</v>
      </c>
      <c r="T3120" s="16"/>
    </row>
    <row r="3121" spans="1:20" x14ac:dyDescent="0.25">
      <c r="A3121" s="72">
        <f t="shared" si="484"/>
        <v>42840</v>
      </c>
      <c r="B3121" s="73" t="s">
        <v>0</v>
      </c>
      <c r="C3121" s="73" t="s">
        <v>359</v>
      </c>
      <c r="D3121" s="73" t="s">
        <v>235</v>
      </c>
      <c r="E3121" s="73" t="s">
        <v>265</v>
      </c>
      <c r="F3121" s="73" t="s">
        <v>266</v>
      </c>
      <c r="G3121" s="73" t="s">
        <v>34</v>
      </c>
      <c r="H3121" t="s">
        <v>36</v>
      </c>
      <c r="I3121">
        <v>890</v>
      </c>
      <c r="J3121" s="43">
        <v>4408</v>
      </c>
      <c r="K3121" s="16">
        <v>0.1</v>
      </c>
      <c r="L3121" s="16">
        <f t="shared" si="479"/>
        <v>43.773584905660378</v>
      </c>
      <c r="M3121" s="16">
        <f t="shared" si="480"/>
        <v>1.1913513513513514</v>
      </c>
      <c r="N3121" s="44">
        <f t="shared" si="481"/>
        <v>89</v>
      </c>
      <c r="O3121" s="44">
        <f t="shared" si="482"/>
        <v>4497</v>
      </c>
      <c r="P3121" s="45">
        <f t="shared" si="485"/>
        <v>44.657398212512412</v>
      </c>
      <c r="Q3121" s="45">
        <f t="shared" si="483"/>
        <v>1.2154054054054053</v>
      </c>
      <c r="S3121" s="51">
        <f t="shared" si="486"/>
        <v>5.9863304265849626</v>
      </c>
      <c r="T3121" s="16"/>
    </row>
    <row r="3122" spans="1:20" x14ac:dyDescent="0.25">
      <c r="A3122" s="72">
        <f t="shared" si="484"/>
        <v>42840</v>
      </c>
      <c r="B3122" s="73" t="s">
        <v>0</v>
      </c>
      <c r="C3122" s="73" t="s">
        <v>238</v>
      </c>
      <c r="D3122" s="73" t="s">
        <v>239</v>
      </c>
      <c r="E3122" s="73" t="s">
        <v>267</v>
      </c>
      <c r="F3122" s="73" t="s">
        <v>241</v>
      </c>
      <c r="G3122" s="73" t="s">
        <v>34</v>
      </c>
      <c r="H3122" t="s">
        <v>37</v>
      </c>
      <c r="I3122">
        <v>1256</v>
      </c>
      <c r="J3122" s="43">
        <v>6686</v>
      </c>
      <c r="K3122" s="16">
        <v>0</v>
      </c>
      <c r="L3122" s="16">
        <f t="shared" si="479"/>
        <v>66.395233366434951</v>
      </c>
      <c r="M3122" s="16">
        <f t="shared" si="480"/>
        <v>1.807027027027027</v>
      </c>
      <c r="N3122" s="44">
        <f t="shared" si="481"/>
        <v>0</v>
      </c>
      <c r="O3122" s="44">
        <f t="shared" si="482"/>
        <v>6686</v>
      </c>
      <c r="P3122" s="45">
        <f t="shared" si="485"/>
        <v>66.395233366434951</v>
      </c>
      <c r="Q3122" s="45">
        <f t="shared" si="483"/>
        <v>1.807027027027027</v>
      </c>
      <c r="S3122" s="51">
        <f t="shared" si="486"/>
        <v>3.083564600678379</v>
      </c>
      <c r="T3122" s="16"/>
    </row>
    <row r="3123" spans="1:20" x14ac:dyDescent="0.25">
      <c r="A3123" s="72">
        <f t="shared" si="484"/>
        <v>42840</v>
      </c>
      <c r="B3123" s="73" t="s">
        <v>0</v>
      </c>
      <c r="C3123" s="73" t="s">
        <v>358</v>
      </c>
      <c r="D3123" s="73" t="s">
        <v>235</v>
      </c>
      <c r="E3123" s="73" t="s">
        <v>267</v>
      </c>
      <c r="F3123" s="73" t="s">
        <v>241</v>
      </c>
      <c r="G3123" s="73" t="s">
        <v>34</v>
      </c>
      <c r="H3123" t="s">
        <v>36</v>
      </c>
      <c r="I3123">
        <v>975</v>
      </c>
      <c r="J3123" s="43">
        <v>4676</v>
      </c>
      <c r="K3123" s="16">
        <v>0.1</v>
      </c>
      <c r="L3123" s="16">
        <f t="shared" si="479"/>
        <v>46.434955312810324</v>
      </c>
      <c r="M3123" s="16">
        <f t="shared" si="480"/>
        <v>1.2637837837837838</v>
      </c>
      <c r="N3123" s="44">
        <f t="shared" si="481"/>
        <v>97.5</v>
      </c>
      <c r="O3123" s="44">
        <f t="shared" si="482"/>
        <v>4773.5</v>
      </c>
      <c r="P3123" s="45">
        <f t="shared" si="485"/>
        <v>47.403177755710026</v>
      </c>
      <c r="Q3123" s="45">
        <f t="shared" si="483"/>
        <v>1.2901351351351351</v>
      </c>
      <c r="S3123" s="51">
        <f t="shared" si="486"/>
        <v>5.8191088450454398</v>
      </c>
      <c r="T3123" s="16"/>
    </row>
    <row r="3124" spans="1:20" x14ac:dyDescent="0.25">
      <c r="A3124" s="72">
        <f t="shared" si="484"/>
        <v>42840</v>
      </c>
      <c r="B3124" s="73" t="s">
        <v>0</v>
      </c>
      <c r="C3124" s="73" t="s">
        <v>240</v>
      </c>
      <c r="D3124" s="73" t="s">
        <v>241</v>
      </c>
      <c r="E3124" s="73" t="s">
        <v>263</v>
      </c>
      <c r="F3124" s="73" t="s">
        <v>264</v>
      </c>
      <c r="G3124" s="73" t="s">
        <v>34</v>
      </c>
      <c r="H3124" t="s">
        <v>36</v>
      </c>
      <c r="I3124">
        <v>1357</v>
      </c>
      <c r="J3124" s="43">
        <v>4875</v>
      </c>
      <c r="K3124" s="16">
        <v>0.1</v>
      </c>
      <c r="L3124" s="16">
        <f t="shared" si="479"/>
        <v>48.4111221449851</v>
      </c>
      <c r="M3124" s="16">
        <f t="shared" si="480"/>
        <v>1.3175675675675675</v>
      </c>
      <c r="N3124" s="44">
        <f t="shared" si="481"/>
        <v>135.70000000000002</v>
      </c>
      <c r="O3124" s="44">
        <f t="shared" si="482"/>
        <v>5010.7</v>
      </c>
      <c r="P3124" s="45">
        <f t="shared" si="485"/>
        <v>49.758689175769611</v>
      </c>
      <c r="Q3124" s="45">
        <f t="shared" si="483"/>
        <v>1.3542432432432432</v>
      </c>
      <c r="S3124" s="51">
        <f t="shared" si="486"/>
        <v>6.3842887473460674</v>
      </c>
      <c r="T3124" s="16"/>
    </row>
    <row r="3125" spans="1:20" x14ac:dyDescent="0.25">
      <c r="A3125" s="72">
        <f t="shared" si="484"/>
        <v>42840</v>
      </c>
      <c r="B3125" s="73" t="s">
        <v>67</v>
      </c>
      <c r="C3125" s="73" t="s">
        <v>242</v>
      </c>
      <c r="D3125" s="73" t="s">
        <v>243</v>
      </c>
      <c r="E3125" s="73" t="s">
        <v>265</v>
      </c>
      <c r="F3125" s="73" t="s">
        <v>266</v>
      </c>
      <c r="G3125" s="73" t="s">
        <v>34</v>
      </c>
      <c r="H3125" t="s">
        <v>36</v>
      </c>
      <c r="I3125">
        <v>1006</v>
      </c>
      <c r="J3125" s="43">
        <v>3681</v>
      </c>
      <c r="K3125" s="16">
        <v>0.1</v>
      </c>
      <c r="L3125" s="16">
        <f t="shared" si="479"/>
        <v>36.554121151936442</v>
      </c>
      <c r="M3125" s="16">
        <f t="shared" si="480"/>
        <v>0.92854054054054058</v>
      </c>
      <c r="N3125" s="44">
        <f t="shared" si="481"/>
        <v>100.60000000000001</v>
      </c>
      <c r="O3125" s="44">
        <f t="shared" si="482"/>
        <v>3781.6</v>
      </c>
      <c r="P3125" s="45">
        <f t="shared" si="485"/>
        <v>37.553128103277061</v>
      </c>
      <c r="Q3125" s="45">
        <f t="shared" si="483"/>
        <v>0.95391711711711713</v>
      </c>
      <c r="S3125" s="51">
        <f t="shared" si="486"/>
        <v>2.7329530019016612</v>
      </c>
      <c r="T3125" s="16"/>
    </row>
    <row r="3126" spans="1:20" x14ac:dyDescent="0.25">
      <c r="A3126" s="72">
        <f t="shared" si="484"/>
        <v>42840</v>
      </c>
      <c r="B3126" s="73" t="s">
        <v>67</v>
      </c>
      <c r="C3126" s="73" t="s">
        <v>244</v>
      </c>
      <c r="D3126" s="73" t="s">
        <v>245</v>
      </c>
      <c r="E3126" s="73" t="s">
        <v>268</v>
      </c>
      <c r="F3126" s="73" t="s">
        <v>269</v>
      </c>
      <c r="G3126" s="73" t="s">
        <v>34</v>
      </c>
      <c r="H3126" t="s">
        <v>38</v>
      </c>
      <c r="I3126">
        <v>860</v>
      </c>
      <c r="J3126" s="43">
        <v>6061</v>
      </c>
      <c r="K3126" s="16">
        <v>0</v>
      </c>
      <c r="L3126" s="16">
        <f t="shared" si="479"/>
        <v>60.188679245283019</v>
      </c>
      <c r="M3126" s="16">
        <f t="shared" si="480"/>
        <v>1.5289009009009009</v>
      </c>
      <c r="N3126" s="44">
        <f t="shared" si="481"/>
        <v>0</v>
      </c>
      <c r="O3126" s="44">
        <f t="shared" si="482"/>
        <v>6061</v>
      </c>
      <c r="P3126" s="45">
        <f t="shared" si="485"/>
        <v>60.188679245283019</v>
      </c>
      <c r="Q3126" s="45">
        <f t="shared" si="483"/>
        <v>1.5289009009009009</v>
      </c>
      <c r="S3126" s="51">
        <f t="shared" si="486"/>
        <v>0</v>
      </c>
      <c r="T3126" s="16"/>
    </row>
    <row r="3127" spans="1:20" x14ac:dyDescent="0.25">
      <c r="A3127" s="72">
        <f t="shared" si="484"/>
        <v>42840</v>
      </c>
      <c r="B3127" s="73" t="s">
        <v>67</v>
      </c>
      <c r="C3127" s="73" t="s">
        <v>246</v>
      </c>
      <c r="D3127" s="73" t="s">
        <v>247</v>
      </c>
      <c r="E3127" s="73" t="s">
        <v>270</v>
      </c>
      <c r="F3127" s="73" t="s">
        <v>247</v>
      </c>
      <c r="G3127" s="73" t="s">
        <v>34</v>
      </c>
      <c r="H3127" t="s">
        <v>36</v>
      </c>
      <c r="I3127">
        <v>213</v>
      </c>
      <c r="J3127" s="43">
        <v>2258</v>
      </c>
      <c r="K3127" s="16">
        <v>0.1</v>
      </c>
      <c r="L3127" s="16">
        <f t="shared" si="479"/>
        <v>22.423038728897716</v>
      </c>
      <c r="M3127" s="16">
        <f t="shared" si="480"/>
        <v>0.56958558558558559</v>
      </c>
      <c r="N3127" s="44">
        <f t="shared" si="481"/>
        <v>21.3</v>
      </c>
      <c r="O3127" s="44">
        <f t="shared" si="482"/>
        <v>2279.3000000000002</v>
      </c>
      <c r="P3127" s="45">
        <f t="shared" si="485"/>
        <v>22.634558093346577</v>
      </c>
      <c r="Q3127" s="45">
        <f t="shared" si="483"/>
        <v>0.5749585585585586</v>
      </c>
      <c r="S3127" s="51">
        <f t="shared" si="486"/>
        <v>5.1337638376383943</v>
      </c>
      <c r="T3127" s="16"/>
    </row>
    <row r="3128" spans="1:20" x14ac:dyDescent="0.25">
      <c r="A3128" s="72">
        <f t="shared" si="484"/>
        <v>42840</v>
      </c>
      <c r="B3128" s="73" t="s">
        <v>67</v>
      </c>
      <c r="C3128" s="73" t="s">
        <v>248</v>
      </c>
      <c r="D3128" s="73" t="s">
        <v>249</v>
      </c>
      <c r="E3128" s="73" t="s">
        <v>271</v>
      </c>
      <c r="F3128" s="73" t="s">
        <v>272</v>
      </c>
      <c r="G3128" s="73" t="s">
        <v>34</v>
      </c>
      <c r="H3128" t="s">
        <v>38</v>
      </c>
      <c r="I3128">
        <v>646</v>
      </c>
      <c r="J3128" s="43">
        <v>5191</v>
      </c>
      <c r="K3128" s="16">
        <v>0</v>
      </c>
      <c r="L3128" s="16">
        <f t="shared" si="479"/>
        <v>51.54915590863952</v>
      </c>
      <c r="M3128" s="16">
        <f t="shared" si="480"/>
        <v>1.3094414414414415</v>
      </c>
      <c r="N3128" s="44">
        <f t="shared" si="481"/>
        <v>0</v>
      </c>
      <c r="O3128" s="44">
        <f t="shared" si="482"/>
        <v>5191</v>
      </c>
      <c r="P3128" s="45">
        <f t="shared" si="485"/>
        <v>51.54915590863952</v>
      </c>
      <c r="Q3128" s="45">
        <f t="shared" si="483"/>
        <v>1.3094414414414415</v>
      </c>
      <c r="S3128" s="51">
        <f t="shared" si="486"/>
        <v>3.7370103916866571</v>
      </c>
      <c r="T3128" s="16"/>
    </row>
    <row r="3129" spans="1:20" x14ac:dyDescent="0.25">
      <c r="A3129" s="72">
        <f t="shared" si="484"/>
        <v>42840</v>
      </c>
      <c r="B3129" s="73" t="s">
        <v>67</v>
      </c>
      <c r="C3129" s="73" t="s">
        <v>248</v>
      </c>
      <c r="D3129" s="73" t="s">
        <v>249</v>
      </c>
      <c r="E3129" s="73" t="s">
        <v>273</v>
      </c>
      <c r="F3129" s="73" t="s">
        <v>274</v>
      </c>
      <c r="G3129" s="73" t="s">
        <v>34</v>
      </c>
      <c r="H3129" t="s">
        <v>38</v>
      </c>
      <c r="I3129">
        <v>418</v>
      </c>
      <c r="J3129" s="43">
        <v>4311</v>
      </c>
      <c r="K3129" s="16">
        <v>0</v>
      </c>
      <c r="L3129" s="16">
        <f t="shared" si="479"/>
        <v>42.810327706057599</v>
      </c>
      <c r="M3129" s="16">
        <f t="shared" si="480"/>
        <v>1.0874594594594595</v>
      </c>
      <c r="N3129" s="44">
        <f t="shared" si="481"/>
        <v>0</v>
      </c>
      <c r="O3129" s="44">
        <f t="shared" si="482"/>
        <v>4311</v>
      </c>
      <c r="P3129" s="45">
        <f t="shared" si="485"/>
        <v>42.810327706057599</v>
      </c>
      <c r="Q3129" s="45">
        <f t="shared" si="483"/>
        <v>1.0874594594594595</v>
      </c>
      <c r="S3129" s="51">
        <f t="shared" si="486"/>
        <v>0</v>
      </c>
      <c r="T3129" s="16"/>
    </row>
    <row r="3130" spans="1:20" x14ac:dyDescent="0.25">
      <c r="A3130" s="72">
        <f t="shared" si="484"/>
        <v>42840</v>
      </c>
      <c r="B3130" s="73" t="s">
        <v>67</v>
      </c>
      <c r="C3130" s="73" t="s">
        <v>246</v>
      </c>
      <c r="D3130" s="73" t="s">
        <v>247</v>
      </c>
      <c r="E3130" s="73" t="s">
        <v>275</v>
      </c>
      <c r="F3130" s="73" t="s">
        <v>276</v>
      </c>
      <c r="G3130" s="73" t="s">
        <v>34</v>
      </c>
      <c r="H3130" t="s">
        <v>36</v>
      </c>
      <c r="I3130">
        <v>626</v>
      </c>
      <c r="J3130" s="43">
        <v>3534</v>
      </c>
      <c r="K3130" s="16">
        <v>0.1</v>
      </c>
      <c r="L3130" s="16">
        <f t="shared" si="479"/>
        <v>35.094339622641506</v>
      </c>
      <c r="M3130" s="16">
        <f t="shared" si="480"/>
        <v>0.89145945945945948</v>
      </c>
      <c r="N3130" s="44">
        <f t="shared" si="481"/>
        <v>62.6</v>
      </c>
      <c r="O3130" s="44">
        <f t="shared" si="482"/>
        <v>3596.6</v>
      </c>
      <c r="P3130" s="45">
        <f t="shared" si="485"/>
        <v>35.715988083416086</v>
      </c>
      <c r="Q3130" s="45">
        <f t="shared" si="483"/>
        <v>0.9072504504504505</v>
      </c>
      <c r="S3130" s="51">
        <f t="shared" si="486"/>
        <v>4.4308943089430786</v>
      </c>
      <c r="T3130" s="16"/>
    </row>
    <row r="3131" spans="1:20" x14ac:dyDescent="0.25">
      <c r="A3131" s="72">
        <f t="shared" si="484"/>
        <v>42840</v>
      </c>
      <c r="B3131" s="73" t="s">
        <v>67</v>
      </c>
      <c r="C3131" s="73" t="s">
        <v>246</v>
      </c>
      <c r="D3131" s="73" t="s">
        <v>247</v>
      </c>
      <c r="E3131" s="73" t="s">
        <v>263</v>
      </c>
      <c r="F3131" s="73" t="s">
        <v>264</v>
      </c>
      <c r="G3131" s="73" t="s">
        <v>34</v>
      </c>
      <c r="H3131" t="s">
        <v>36</v>
      </c>
      <c r="I3131">
        <v>1823</v>
      </c>
      <c r="J3131" s="43">
        <v>5202</v>
      </c>
      <c r="K3131" s="16">
        <v>0.1</v>
      </c>
      <c r="L3131" s="16">
        <f t="shared" si="479"/>
        <v>51.658391261171793</v>
      </c>
      <c r="M3131" s="16">
        <f t="shared" si="480"/>
        <v>1.3122162162162163</v>
      </c>
      <c r="N3131" s="44">
        <f t="shared" si="481"/>
        <v>182.3</v>
      </c>
      <c r="O3131" s="44">
        <f t="shared" si="482"/>
        <v>5384.3</v>
      </c>
      <c r="P3131" s="45">
        <f t="shared" si="485"/>
        <v>53.468718967229393</v>
      </c>
      <c r="Q3131" s="45">
        <f t="shared" si="483"/>
        <v>1.3582018018018018</v>
      </c>
      <c r="S3131" s="51">
        <f t="shared" si="486"/>
        <v>6.5775930324623921</v>
      </c>
      <c r="T3131" s="16"/>
    </row>
    <row r="3132" spans="1:20" x14ac:dyDescent="0.25">
      <c r="A3132" s="72">
        <f t="shared" si="484"/>
        <v>42840</v>
      </c>
      <c r="B3132" s="73" t="s">
        <v>18</v>
      </c>
      <c r="C3132" s="73" t="s">
        <v>250</v>
      </c>
      <c r="D3132" s="73" t="s">
        <v>251</v>
      </c>
      <c r="E3132" s="73" t="s">
        <v>265</v>
      </c>
      <c r="F3132" s="73" t="s">
        <v>266</v>
      </c>
      <c r="G3132" s="73" t="s">
        <v>34</v>
      </c>
      <c r="H3132" t="s">
        <v>39</v>
      </c>
      <c r="I3132">
        <v>1295</v>
      </c>
      <c r="J3132" s="43">
        <v>3634</v>
      </c>
      <c r="K3132" s="16">
        <v>5.1799999999999999E-2</v>
      </c>
      <c r="L3132" s="16">
        <f t="shared" si="479"/>
        <v>36.08738828202582</v>
      </c>
      <c r="M3132" s="16">
        <f t="shared" si="480"/>
        <v>0.98216216216216212</v>
      </c>
      <c r="N3132" s="44">
        <f t="shared" si="481"/>
        <v>67.081000000000003</v>
      </c>
      <c r="O3132" s="44">
        <f t="shared" si="482"/>
        <v>3701.0810000000001</v>
      </c>
      <c r="P3132" s="45">
        <f t="shared" si="485"/>
        <v>36.753535253227412</v>
      </c>
      <c r="Q3132" s="45">
        <f t="shared" si="483"/>
        <v>1.0002921621621621</v>
      </c>
      <c r="S3132" s="51">
        <f t="shared" si="486"/>
        <v>-3.2144089958158983</v>
      </c>
      <c r="T3132" s="16"/>
    </row>
    <row r="3133" spans="1:20" x14ac:dyDescent="0.25">
      <c r="A3133" s="72">
        <f t="shared" si="484"/>
        <v>42840</v>
      </c>
      <c r="B3133" s="73" t="s">
        <v>18</v>
      </c>
      <c r="C3133" s="73" t="s">
        <v>244</v>
      </c>
      <c r="D3133" s="73" t="s">
        <v>245</v>
      </c>
      <c r="E3133" s="73" t="s">
        <v>277</v>
      </c>
      <c r="F3133" s="73" t="s">
        <v>278</v>
      </c>
      <c r="G3133" s="73" t="s">
        <v>34</v>
      </c>
      <c r="H3133" t="s">
        <v>38</v>
      </c>
      <c r="I3133">
        <v>613</v>
      </c>
      <c r="J3133" s="43">
        <v>5051</v>
      </c>
      <c r="K3133" s="16">
        <v>0</v>
      </c>
      <c r="L3133" s="16">
        <f t="shared" si="479"/>
        <v>50.158887785501491</v>
      </c>
      <c r="M3133" s="16">
        <f t="shared" si="480"/>
        <v>1.3651351351351351</v>
      </c>
      <c r="N3133" s="44">
        <f t="shared" si="481"/>
        <v>0</v>
      </c>
      <c r="O3133" s="44">
        <f t="shared" si="482"/>
        <v>5051</v>
      </c>
      <c r="P3133" s="45">
        <f t="shared" si="485"/>
        <v>50.158887785501491</v>
      </c>
      <c r="Q3133" s="45">
        <f t="shared" si="483"/>
        <v>1.3651351351351351</v>
      </c>
      <c r="S3133" s="51">
        <f t="shared" si="486"/>
        <v>0</v>
      </c>
      <c r="T3133" s="16"/>
    </row>
    <row r="3134" spans="1:20" x14ac:dyDescent="0.25">
      <c r="A3134" s="72">
        <f t="shared" si="484"/>
        <v>42840</v>
      </c>
      <c r="B3134" s="73" t="s">
        <v>18</v>
      </c>
      <c r="C3134" s="73" t="s">
        <v>248</v>
      </c>
      <c r="D3134" s="73" t="s">
        <v>249</v>
      </c>
      <c r="E3134" s="73" t="s">
        <v>268</v>
      </c>
      <c r="F3134" s="73" t="s">
        <v>269</v>
      </c>
      <c r="G3134" s="73" t="s">
        <v>34</v>
      </c>
      <c r="H3134" t="s">
        <v>38</v>
      </c>
      <c r="I3134">
        <v>872</v>
      </c>
      <c r="J3134" s="43">
        <v>6178</v>
      </c>
      <c r="K3134" s="16">
        <v>0</v>
      </c>
      <c r="L3134" s="16">
        <f t="shared" si="479"/>
        <v>61.350546176762663</v>
      </c>
      <c r="M3134" s="16">
        <f t="shared" si="480"/>
        <v>1.6697297297297298</v>
      </c>
      <c r="N3134" s="44">
        <f t="shared" si="481"/>
        <v>0</v>
      </c>
      <c r="O3134" s="44">
        <f t="shared" si="482"/>
        <v>6178</v>
      </c>
      <c r="P3134" s="45">
        <f t="shared" si="485"/>
        <v>61.350546176762663</v>
      </c>
      <c r="Q3134" s="45">
        <f t="shared" si="483"/>
        <v>1.6697297297297298</v>
      </c>
      <c r="S3134" s="51">
        <f t="shared" si="486"/>
        <v>0</v>
      </c>
      <c r="T3134" s="16"/>
    </row>
    <row r="3135" spans="1:20" x14ac:dyDescent="0.25">
      <c r="A3135" s="72">
        <f t="shared" si="484"/>
        <v>42840</v>
      </c>
      <c r="B3135" s="73" t="s">
        <v>18</v>
      </c>
      <c r="C3135" s="73" t="s">
        <v>248</v>
      </c>
      <c r="D3135" s="73" t="s">
        <v>249</v>
      </c>
      <c r="E3135" s="73" t="s">
        <v>277</v>
      </c>
      <c r="F3135" s="73" t="s">
        <v>278</v>
      </c>
      <c r="G3135" s="73" t="s">
        <v>34</v>
      </c>
      <c r="H3135" t="s">
        <v>38</v>
      </c>
      <c r="I3135">
        <v>414</v>
      </c>
      <c r="J3135" s="43">
        <v>4529</v>
      </c>
      <c r="K3135" s="16">
        <v>0</v>
      </c>
      <c r="L3135" s="16">
        <f t="shared" si="479"/>
        <v>44.975173783515388</v>
      </c>
      <c r="M3135" s="16">
        <f t="shared" si="480"/>
        <v>1.2240540540540541</v>
      </c>
      <c r="N3135" s="44">
        <f t="shared" si="481"/>
        <v>0</v>
      </c>
      <c r="O3135" s="44">
        <f t="shared" si="482"/>
        <v>4529</v>
      </c>
      <c r="P3135" s="45">
        <f t="shared" si="485"/>
        <v>44.975173783515388</v>
      </c>
      <c r="Q3135" s="45">
        <f t="shared" si="483"/>
        <v>1.2240540540540541</v>
      </c>
      <c r="S3135" s="51">
        <f t="shared" si="486"/>
        <v>0</v>
      </c>
      <c r="T3135" s="16"/>
    </row>
    <row r="3136" spans="1:20" x14ac:dyDescent="0.25">
      <c r="A3136" s="72">
        <f t="shared" si="484"/>
        <v>42840</v>
      </c>
      <c r="B3136" s="73" t="s">
        <v>18</v>
      </c>
      <c r="C3136" s="73" t="s">
        <v>242</v>
      </c>
      <c r="D3136" s="73" t="s">
        <v>243</v>
      </c>
      <c r="E3136" s="73" t="s">
        <v>265</v>
      </c>
      <c r="F3136" s="73" t="s">
        <v>266</v>
      </c>
      <c r="G3136" s="73" t="s">
        <v>34</v>
      </c>
      <c r="H3136" t="s">
        <v>36</v>
      </c>
      <c r="I3136">
        <v>1006</v>
      </c>
      <c r="J3136" s="43">
        <v>4495</v>
      </c>
      <c r="K3136" s="16">
        <v>0.1</v>
      </c>
      <c r="L3136" s="16">
        <f t="shared" si="479"/>
        <v>44.637537239324729</v>
      </c>
      <c r="M3136" s="16">
        <f t="shared" si="480"/>
        <v>1.2148648648648648</v>
      </c>
      <c r="N3136" s="44">
        <f t="shared" si="481"/>
        <v>100.60000000000001</v>
      </c>
      <c r="O3136" s="44">
        <f t="shared" si="482"/>
        <v>4595.6000000000004</v>
      </c>
      <c r="P3136" s="45">
        <f t="shared" si="485"/>
        <v>45.636544190665347</v>
      </c>
      <c r="Q3136" s="45">
        <f t="shared" si="483"/>
        <v>1.2420540540540541</v>
      </c>
      <c r="S3136" s="51">
        <f t="shared" si="486"/>
        <v>4.564277588168375</v>
      </c>
      <c r="T3136" s="16"/>
    </row>
    <row r="3137" spans="1:20" x14ac:dyDescent="0.25">
      <c r="A3137" s="72">
        <f t="shared" si="484"/>
        <v>42840</v>
      </c>
      <c r="B3137" s="73" t="s">
        <v>0</v>
      </c>
      <c r="C3137" s="73" t="s">
        <v>252</v>
      </c>
      <c r="D3137" s="73" t="s">
        <v>117</v>
      </c>
      <c r="E3137" s="73" t="s">
        <v>279</v>
      </c>
      <c r="F3137" s="73" t="s">
        <v>280</v>
      </c>
      <c r="G3137" s="73" t="s">
        <v>35</v>
      </c>
      <c r="H3137" t="s">
        <v>37</v>
      </c>
      <c r="I3137">
        <v>880</v>
      </c>
      <c r="J3137" s="43">
        <v>3953</v>
      </c>
      <c r="K3137" s="16">
        <v>0</v>
      </c>
      <c r="L3137" s="16">
        <f t="shared" si="479"/>
        <v>39.255213505461768</v>
      </c>
      <c r="M3137" s="16">
        <f t="shared" si="480"/>
        <v>1.0683783783783785</v>
      </c>
      <c r="N3137" s="44">
        <f t="shared" si="481"/>
        <v>0</v>
      </c>
      <c r="O3137" s="44">
        <f t="shared" si="482"/>
        <v>3953</v>
      </c>
      <c r="P3137" s="45">
        <f t="shared" si="485"/>
        <v>39.255213505461768</v>
      </c>
      <c r="Q3137" s="45">
        <f t="shared" si="483"/>
        <v>1.0683783783783785</v>
      </c>
      <c r="S3137" s="51">
        <f t="shared" si="486"/>
        <v>2.5953802232026923</v>
      </c>
      <c r="T3137" s="16"/>
    </row>
    <row r="3138" spans="1:20" x14ac:dyDescent="0.25">
      <c r="A3138" s="72">
        <f t="shared" si="484"/>
        <v>42840</v>
      </c>
      <c r="B3138" s="73" t="s">
        <v>0</v>
      </c>
      <c r="C3138" s="73" t="s">
        <v>359</v>
      </c>
      <c r="D3138" s="73" t="s">
        <v>235</v>
      </c>
      <c r="E3138" s="73" t="s">
        <v>267</v>
      </c>
      <c r="F3138" s="73" t="s">
        <v>241</v>
      </c>
      <c r="G3138" s="73" t="s">
        <v>35</v>
      </c>
      <c r="H3138" t="s">
        <v>37</v>
      </c>
      <c r="I3138">
        <v>685</v>
      </c>
      <c r="J3138" s="43">
        <v>4071</v>
      </c>
      <c r="K3138" s="16">
        <v>0</v>
      </c>
      <c r="L3138" s="16">
        <f t="shared" si="479"/>
        <v>40.427010923535249</v>
      </c>
      <c r="M3138" s="16">
        <f t="shared" si="480"/>
        <v>1.1002702702702702</v>
      </c>
      <c r="N3138" s="44">
        <f t="shared" si="481"/>
        <v>0</v>
      </c>
      <c r="O3138" s="44">
        <f t="shared" si="482"/>
        <v>4071</v>
      </c>
      <c r="P3138" s="45">
        <f t="shared" si="485"/>
        <v>40.427010923535249</v>
      </c>
      <c r="Q3138" s="45">
        <f t="shared" si="483"/>
        <v>1.1002702702702702</v>
      </c>
      <c r="S3138" s="51">
        <f t="shared" si="486"/>
        <v>5.1666236114699116</v>
      </c>
      <c r="T3138" s="16"/>
    </row>
    <row r="3139" spans="1:20" x14ac:dyDescent="0.25">
      <c r="A3139" s="72">
        <f t="shared" si="484"/>
        <v>42840</v>
      </c>
      <c r="B3139" s="73" t="s">
        <v>0</v>
      </c>
      <c r="C3139" s="73" t="s">
        <v>253</v>
      </c>
      <c r="D3139" s="73" t="s">
        <v>243</v>
      </c>
      <c r="E3139" s="73" t="s">
        <v>281</v>
      </c>
      <c r="F3139" s="73" t="s">
        <v>282</v>
      </c>
      <c r="G3139" s="73" t="s">
        <v>35</v>
      </c>
      <c r="H3139" t="s">
        <v>38</v>
      </c>
      <c r="I3139">
        <v>812</v>
      </c>
      <c r="J3139" s="43">
        <v>5492</v>
      </c>
      <c r="K3139" s="16">
        <v>0</v>
      </c>
      <c r="L3139" s="16">
        <f t="shared" si="479"/>
        <v>54.538232373386293</v>
      </c>
      <c r="M3139" s="16">
        <f t="shared" si="480"/>
        <v>1.4843243243243243</v>
      </c>
      <c r="N3139" s="44">
        <f t="shared" si="481"/>
        <v>0</v>
      </c>
      <c r="O3139" s="44">
        <f t="shared" si="482"/>
        <v>5492</v>
      </c>
      <c r="P3139" s="45">
        <f t="shared" si="485"/>
        <v>54.538232373386293</v>
      </c>
      <c r="Q3139" s="45">
        <f t="shared" si="483"/>
        <v>1.4843243243243243</v>
      </c>
      <c r="S3139" s="51">
        <f t="shared" si="486"/>
        <v>0</v>
      </c>
      <c r="T3139" s="16"/>
    </row>
    <row r="3140" spans="1:20" x14ac:dyDescent="0.25">
      <c r="A3140" s="72">
        <f t="shared" si="484"/>
        <v>42840</v>
      </c>
      <c r="B3140" s="73" t="s">
        <v>0</v>
      </c>
      <c r="C3140" s="73" t="s">
        <v>236</v>
      </c>
      <c r="D3140" s="73" t="s">
        <v>237</v>
      </c>
      <c r="E3140" s="73" t="s">
        <v>279</v>
      </c>
      <c r="F3140" s="73" t="s">
        <v>280</v>
      </c>
      <c r="G3140" s="73" t="s">
        <v>35</v>
      </c>
      <c r="H3140" t="s">
        <v>37</v>
      </c>
      <c r="I3140">
        <v>1520</v>
      </c>
      <c r="J3140" s="43">
        <v>5611</v>
      </c>
      <c r="K3140" s="16">
        <v>0</v>
      </c>
      <c r="L3140" s="16">
        <f t="shared" si="479"/>
        <v>55.71996027805362</v>
      </c>
      <c r="M3140" s="16">
        <f t="shared" si="480"/>
        <v>1.5164864864864864</v>
      </c>
      <c r="N3140" s="44">
        <f t="shared" si="481"/>
        <v>0</v>
      </c>
      <c r="O3140" s="44">
        <f t="shared" si="482"/>
        <v>5611</v>
      </c>
      <c r="P3140" s="45">
        <f t="shared" si="485"/>
        <v>55.71996027805362</v>
      </c>
      <c r="Q3140" s="45">
        <f t="shared" si="483"/>
        <v>1.5164864864864864</v>
      </c>
      <c r="S3140" s="51">
        <f t="shared" si="486"/>
        <v>1.814552712756301</v>
      </c>
      <c r="T3140" s="16"/>
    </row>
    <row r="3141" spans="1:20" x14ac:dyDescent="0.25">
      <c r="A3141" s="72">
        <f t="shared" si="484"/>
        <v>42840</v>
      </c>
      <c r="B3141" s="73" t="s">
        <v>0</v>
      </c>
      <c r="C3141" s="73" t="s">
        <v>236</v>
      </c>
      <c r="D3141" s="73" t="s">
        <v>237</v>
      </c>
      <c r="E3141" s="73" t="s">
        <v>267</v>
      </c>
      <c r="F3141" s="73" t="s">
        <v>241</v>
      </c>
      <c r="G3141" s="73" t="s">
        <v>35</v>
      </c>
      <c r="H3141" t="s">
        <v>37</v>
      </c>
      <c r="I3141">
        <v>1583</v>
      </c>
      <c r="J3141" s="43">
        <v>5931</v>
      </c>
      <c r="K3141" s="16">
        <v>0</v>
      </c>
      <c r="L3141" s="16">
        <f t="shared" si="479"/>
        <v>58.897715988083412</v>
      </c>
      <c r="M3141" s="16">
        <f t="shared" si="480"/>
        <v>1.6029729729729729</v>
      </c>
      <c r="N3141" s="44">
        <f t="shared" si="481"/>
        <v>0</v>
      </c>
      <c r="O3141" s="44">
        <f t="shared" si="482"/>
        <v>5931</v>
      </c>
      <c r="P3141" s="45">
        <f t="shared" si="485"/>
        <v>58.897715988083412</v>
      </c>
      <c r="Q3141" s="45">
        <f t="shared" si="483"/>
        <v>1.6029729729729729</v>
      </c>
      <c r="S3141" s="51">
        <f t="shared" si="486"/>
        <v>1.7149717029669054</v>
      </c>
      <c r="T3141" s="16"/>
    </row>
    <row r="3142" spans="1:20" x14ac:dyDescent="0.25">
      <c r="A3142" s="72">
        <f t="shared" si="484"/>
        <v>42840</v>
      </c>
      <c r="B3142" s="73" t="s">
        <v>0</v>
      </c>
      <c r="C3142" s="73" t="s">
        <v>358</v>
      </c>
      <c r="D3142" s="73" t="s">
        <v>235</v>
      </c>
      <c r="E3142" s="73" t="s">
        <v>279</v>
      </c>
      <c r="F3142" s="73" t="s">
        <v>280</v>
      </c>
      <c r="G3142" s="73" t="s">
        <v>35</v>
      </c>
      <c r="H3142" t="s">
        <v>36</v>
      </c>
      <c r="I3142">
        <v>1599</v>
      </c>
      <c r="J3142" s="43">
        <v>5643</v>
      </c>
      <c r="K3142" s="16">
        <v>0.1</v>
      </c>
      <c r="L3142" s="16">
        <f t="shared" si="479"/>
        <v>56.037735849056602</v>
      </c>
      <c r="M3142" s="16">
        <f t="shared" si="480"/>
        <v>1.5251351351351352</v>
      </c>
      <c r="N3142" s="44">
        <f t="shared" si="481"/>
        <v>159.9</v>
      </c>
      <c r="O3142" s="44">
        <f t="shared" si="482"/>
        <v>5802.9</v>
      </c>
      <c r="P3142" s="45">
        <f t="shared" si="485"/>
        <v>57.625620655412106</v>
      </c>
      <c r="Q3142" s="45">
        <f t="shared" si="483"/>
        <v>1.5683513513513512</v>
      </c>
      <c r="S3142" s="51">
        <f t="shared" si="486"/>
        <v>5.9309967141292441</v>
      </c>
      <c r="T3142" s="16"/>
    </row>
    <row r="3143" spans="1:20" x14ac:dyDescent="0.25">
      <c r="A3143" s="72">
        <f t="shared" si="484"/>
        <v>42840</v>
      </c>
      <c r="B3143" s="73" t="s">
        <v>67</v>
      </c>
      <c r="C3143" s="73" t="s">
        <v>250</v>
      </c>
      <c r="D3143" s="73" t="s">
        <v>251</v>
      </c>
      <c r="E3143" s="73" t="s">
        <v>279</v>
      </c>
      <c r="F3143" s="73" t="s">
        <v>280</v>
      </c>
      <c r="G3143" s="73" t="s">
        <v>35</v>
      </c>
      <c r="H3143" t="s">
        <v>37</v>
      </c>
      <c r="I3143">
        <v>1851</v>
      </c>
      <c r="J3143" s="43">
        <v>5000</v>
      </c>
      <c r="K3143" s="16">
        <v>0</v>
      </c>
      <c r="L3143" s="16">
        <f t="shared" si="479"/>
        <v>49.652432969215489</v>
      </c>
      <c r="M3143" s="16">
        <f t="shared" si="480"/>
        <v>1.2612612612612613</v>
      </c>
      <c r="N3143" s="44">
        <f t="shared" si="481"/>
        <v>0</v>
      </c>
      <c r="O3143" s="44">
        <f t="shared" si="482"/>
        <v>5000</v>
      </c>
      <c r="P3143" s="45">
        <f t="shared" si="485"/>
        <v>49.652432969215489</v>
      </c>
      <c r="Q3143" s="45">
        <f t="shared" si="483"/>
        <v>1.2612612612612613</v>
      </c>
      <c r="S3143" s="51">
        <f t="shared" si="486"/>
        <v>0</v>
      </c>
      <c r="T3143" s="16"/>
    </row>
    <row r="3144" spans="1:20" x14ac:dyDescent="0.25">
      <c r="A3144" s="72">
        <f t="shared" si="484"/>
        <v>42840</v>
      </c>
      <c r="B3144" s="73" t="s">
        <v>67</v>
      </c>
      <c r="C3144" s="73" t="s">
        <v>238</v>
      </c>
      <c r="D3144" s="73" t="s">
        <v>239</v>
      </c>
      <c r="E3144" s="73" t="s">
        <v>283</v>
      </c>
      <c r="F3144" s="73" t="s">
        <v>284</v>
      </c>
      <c r="G3144" s="73" t="s">
        <v>35</v>
      </c>
      <c r="H3144" t="s">
        <v>37</v>
      </c>
      <c r="I3144">
        <v>1695</v>
      </c>
      <c r="J3144" s="43">
        <v>4960</v>
      </c>
      <c r="K3144" s="16">
        <v>0</v>
      </c>
      <c r="L3144" s="16">
        <f t="shared" si="479"/>
        <v>49.255213505461768</v>
      </c>
      <c r="M3144" s="16">
        <f t="shared" si="480"/>
        <v>1.2511711711711713</v>
      </c>
      <c r="N3144" s="44">
        <f t="shared" si="481"/>
        <v>0</v>
      </c>
      <c r="O3144" s="44">
        <f t="shared" si="482"/>
        <v>4960</v>
      </c>
      <c r="P3144" s="45">
        <f t="shared" si="485"/>
        <v>49.255213505461768</v>
      </c>
      <c r="Q3144" s="45">
        <f t="shared" si="483"/>
        <v>1.2511711711711713</v>
      </c>
      <c r="S3144" s="51">
        <f t="shared" si="486"/>
        <v>0</v>
      </c>
      <c r="T3144" s="16"/>
    </row>
    <row r="3145" spans="1:20" x14ac:dyDescent="0.25">
      <c r="A3145" s="72">
        <f t="shared" si="484"/>
        <v>42840</v>
      </c>
      <c r="B3145" s="73" t="s">
        <v>67</v>
      </c>
      <c r="C3145" s="73" t="s">
        <v>242</v>
      </c>
      <c r="D3145" s="73" t="s">
        <v>243</v>
      </c>
      <c r="E3145" s="73" t="s">
        <v>265</v>
      </c>
      <c r="F3145" s="73" t="s">
        <v>266</v>
      </c>
      <c r="G3145" s="73" t="s">
        <v>35</v>
      </c>
      <c r="H3145" t="s">
        <v>36</v>
      </c>
      <c r="I3145">
        <v>1006</v>
      </c>
      <c r="J3145" s="43">
        <v>3481</v>
      </c>
      <c r="K3145" s="16">
        <v>0.1</v>
      </c>
      <c r="L3145" s="16">
        <f t="shared" si="479"/>
        <v>34.568023833167821</v>
      </c>
      <c r="M3145" s="16">
        <f t="shared" si="480"/>
        <v>0.87809009009009009</v>
      </c>
      <c r="N3145" s="44">
        <f t="shared" si="481"/>
        <v>100.60000000000001</v>
      </c>
      <c r="O3145" s="44">
        <f t="shared" si="482"/>
        <v>3581.6</v>
      </c>
      <c r="P3145" s="45">
        <f t="shared" si="485"/>
        <v>35.567030784508439</v>
      </c>
      <c r="Q3145" s="45">
        <f t="shared" si="483"/>
        <v>0.90346666666666664</v>
      </c>
      <c r="S3145" s="51">
        <f t="shared" si="486"/>
        <v>2.8899741453605188</v>
      </c>
      <c r="T3145" s="16"/>
    </row>
    <row r="3146" spans="1:20" x14ac:dyDescent="0.25">
      <c r="A3146" s="72">
        <f t="shared" si="484"/>
        <v>42840</v>
      </c>
      <c r="B3146" s="73" t="s">
        <v>67</v>
      </c>
      <c r="C3146" s="73" t="s">
        <v>254</v>
      </c>
      <c r="D3146" s="73" t="s">
        <v>255</v>
      </c>
      <c r="E3146" s="73" t="s">
        <v>267</v>
      </c>
      <c r="F3146" s="73" t="s">
        <v>241</v>
      </c>
      <c r="G3146" s="73" t="s">
        <v>35</v>
      </c>
      <c r="H3146" t="s">
        <v>37</v>
      </c>
      <c r="I3146">
        <v>988</v>
      </c>
      <c r="J3146" s="43">
        <v>3700</v>
      </c>
      <c r="K3146" s="16">
        <v>0</v>
      </c>
      <c r="L3146" s="16">
        <f t="shared" si="479"/>
        <v>36.742800397219462</v>
      </c>
      <c r="M3146" s="16">
        <f t="shared" si="480"/>
        <v>0.93333333333333335</v>
      </c>
      <c r="N3146" s="44">
        <f t="shared" si="481"/>
        <v>0</v>
      </c>
      <c r="O3146" s="44">
        <f t="shared" si="482"/>
        <v>3700</v>
      </c>
      <c r="P3146" s="45">
        <f t="shared" si="485"/>
        <v>36.742800397219462</v>
      </c>
      <c r="Q3146" s="45">
        <f t="shared" si="483"/>
        <v>0.93333333333333335</v>
      </c>
      <c r="S3146" s="51">
        <f t="shared" si="486"/>
        <v>2.7777777777777679</v>
      </c>
      <c r="T3146" s="16"/>
    </row>
    <row r="3147" spans="1:20" x14ac:dyDescent="0.25">
      <c r="A3147" s="72">
        <f t="shared" si="484"/>
        <v>42840</v>
      </c>
      <c r="B3147" s="73" t="s">
        <v>67</v>
      </c>
      <c r="C3147" s="73" t="s">
        <v>246</v>
      </c>
      <c r="D3147" s="73" t="s">
        <v>247</v>
      </c>
      <c r="E3147" s="73" t="s">
        <v>240</v>
      </c>
      <c r="F3147" s="73" t="s">
        <v>241</v>
      </c>
      <c r="G3147" s="73" t="s">
        <v>35</v>
      </c>
      <c r="H3147" t="s">
        <v>36</v>
      </c>
      <c r="I3147">
        <v>787</v>
      </c>
      <c r="J3147" s="43">
        <v>3895</v>
      </c>
      <c r="K3147" s="16">
        <v>0.1</v>
      </c>
      <c r="L3147" s="16">
        <f t="shared" si="479"/>
        <v>38.679245283018865</v>
      </c>
      <c r="M3147" s="16">
        <f t="shared" si="480"/>
        <v>0.98252252252252259</v>
      </c>
      <c r="N3147" s="44">
        <f t="shared" si="481"/>
        <v>78.7</v>
      </c>
      <c r="O3147" s="44">
        <f t="shared" si="482"/>
        <v>3973.7</v>
      </c>
      <c r="P3147" s="45">
        <f t="shared" si="485"/>
        <v>39.460774577954318</v>
      </c>
      <c r="Q3147" s="45">
        <f t="shared" si="483"/>
        <v>1.0023747747747747</v>
      </c>
      <c r="S3147" s="51">
        <f t="shared" si="486"/>
        <v>4.7088274044795764</v>
      </c>
      <c r="T3147" s="16"/>
    </row>
    <row r="3148" spans="1:20" x14ac:dyDescent="0.25">
      <c r="A3148" s="72">
        <f t="shared" si="484"/>
        <v>42840</v>
      </c>
      <c r="B3148" s="73" t="s">
        <v>67</v>
      </c>
      <c r="C3148" s="73" t="s">
        <v>250</v>
      </c>
      <c r="D3148" s="73" t="s">
        <v>251</v>
      </c>
      <c r="E3148" s="73" t="s">
        <v>283</v>
      </c>
      <c r="F3148" s="73" t="s">
        <v>284</v>
      </c>
      <c r="G3148" s="73" t="s">
        <v>35</v>
      </c>
      <c r="H3148" t="s">
        <v>37</v>
      </c>
      <c r="I3148">
        <v>1836</v>
      </c>
      <c r="J3148" s="43">
        <v>5000</v>
      </c>
      <c r="K3148" s="16">
        <v>0</v>
      </c>
      <c r="L3148" s="16">
        <f t="shared" ref="L3148:L3185" si="487">J3148/100.7</f>
        <v>49.652432969215489</v>
      </c>
      <c r="M3148" s="16">
        <f t="shared" ref="M3148:M3185" si="488">IF(B3148="corn",J3148/(111*2000/56),J3148/(111*2000/60))</f>
        <v>1.2612612612612613</v>
      </c>
      <c r="N3148" s="44">
        <f t="shared" ref="N3148:N3185" si="489">I3148*K3148</f>
        <v>0</v>
      </c>
      <c r="O3148" s="44">
        <f t="shared" ref="O3148:O3185" si="490">J3148+N3148</f>
        <v>5000</v>
      </c>
      <c r="P3148" s="45">
        <f t="shared" si="485"/>
        <v>49.652432969215489</v>
      </c>
      <c r="Q3148" s="45">
        <f t="shared" ref="Q3148:Q3185" si="491">IF(B3148="corn",O3148/(111*2000/56),O3148/(111*2000/60))</f>
        <v>1.2612612612612613</v>
      </c>
      <c r="S3148" s="51">
        <f t="shared" si="486"/>
        <v>0</v>
      </c>
      <c r="T3148" s="16"/>
    </row>
    <row r="3149" spans="1:20" x14ac:dyDescent="0.25">
      <c r="A3149" s="72">
        <f t="shared" si="484"/>
        <v>42840</v>
      </c>
      <c r="B3149" s="73" t="s">
        <v>67</v>
      </c>
      <c r="C3149" s="73" t="s">
        <v>256</v>
      </c>
      <c r="D3149" s="73" t="s">
        <v>247</v>
      </c>
      <c r="E3149" s="73" t="s">
        <v>285</v>
      </c>
      <c r="F3149" s="73" t="s">
        <v>264</v>
      </c>
      <c r="G3149" s="73" t="s">
        <v>35</v>
      </c>
      <c r="H3149" t="s">
        <v>37</v>
      </c>
      <c r="I3149">
        <v>1899</v>
      </c>
      <c r="J3149" s="43">
        <v>4740</v>
      </c>
      <c r="K3149" s="16">
        <v>0</v>
      </c>
      <c r="L3149" s="16">
        <f t="shared" si="487"/>
        <v>47.070506454816282</v>
      </c>
      <c r="M3149" s="16">
        <f t="shared" si="488"/>
        <v>1.1956756756756757</v>
      </c>
      <c r="N3149" s="44">
        <f t="shared" si="489"/>
        <v>0</v>
      </c>
      <c r="O3149" s="44">
        <f t="shared" si="490"/>
        <v>4740</v>
      </c>
      <c r="P3149" s="45">
        <f t="shared" si="485"/>
        <v>47.070506454816282</v>
      </c>
      <c r="Q3149" s="45">
        <f t="shared" si="491"/>
        <v>1.1956756756756757</v>
      </c>
      <c r="S3149" s="51">
        <f t="shared" si="486"/>
        <v>2.155172413793105</v>
      </c>
      <c r="T3149" s="16"/>
    </row>
    <row r="3150" spans="1:20" x14ac:dyDescent="0.25">
      <c r="A3150" s="72">
        <f t="shared" si="484"/>
        <v>42840</v>
      </c>
      <c r="B3150" s="73" t="s">
        <v>18</v>
      </c>
      <c r="C3150" s="73" t="s">
        <v>238</v>
      </c>
      <c r="D3150" s="73" t="s">
        <v>239</v>
      </c>
      <c r="E3150" s="73" t="s">
        <v>283</v>
      </c>
      <c r="F3150" s="73" t="s">
        <v>284</v>
      </c>
      <c r="G3150" s="73" t="s">
        <v>35</v>
      </c>
      <c r="H3150" t="s">
        <v>37</v>
      </c>
      <c r="I3150">
        <v>1695</v>
      </c>
      <c r="J3150" s="43">
        <v>5600</v>
      </c>
      <c r="K3150" s="16">
        <v>0</v>
      </c>
      <c r="L3150" s="16">
        <f t="shared" si="487"/>
        <v>55.610724925521346</v>
      </c>
      <c r="M3150" s="16">
        <f t="shared" si="488"/>
        <v>1.5135135135135136</v>
      </c>
      <c r="N3150" s="44">
        <f t="shared" si="489"/>
        <v>0</v>
      </c>
      <c r="O3150" s="44">
        <f t="shared" si="490"/>
        <v>5600</v>
      </c>
      <c r="P3150" s="45">
        <f t="shared" si="485"/>
        <v>55.610724925521346</v>
      </c>
      <c r="Q3150" s="45">
        <f t="shared" si="491"/>
        <v>1.5135135135135136</v>
      </c>
      <c r="S3150" s="51">
        <f t="shared" si="486"/>
        <v>2.0036429872495543</v>
      </c>
      <c r="T3150" s="16"/>
    </row>
    <row r="3151" spans="1:20" x14ac:dyDescent="0.25">
      <c r="A3151" s="72">
        <f t="shared" si="484"/>
        <v>42840</v>
      </c>
      <c r="B3151" s="73" t="s">
        <v>18</v>
      </c>
      <c r="C3151" s="73" t="s">
        <v>250</v>
      </c>
      <c r="D3151" s="73" t="s">
        <v>251</v>
      </c>
      <c r="E3151" s="73" t="s">
        <v>279</v>
      </c>
      <c r="F3151" s="73" t="s">
        <v>280</v>
      </c>
      <c r="G3151" s="73" t="s">
        <v>35</v>
      </c>
      <c r="H3151" t="s">
        <v>37</v>
      </c>
      <c r="I3151">
        <v>1851</v>
      </c>
      <c r="J3151" s="43">
        <v>5650</v>
      </c>
      <c r="K3151" s="16">
        <v>0</v>
      </c>
      <c r="L3151" s="16">
        <f t="shared" si="487"/>
        <v>56.107249255213503</v>
      </c>
      <c r="M3151" s="16">
        <f t="shared" si="488"/>
        <v>1.527027027027027</v>
      </c>
      <c r="N3151" s="44">
        <f t="shared" si="489"/>
        <v>0</v>
      </c>
      <c r="O3151" s="44">
        <f t="shared" si="490"/>
        <v>5650</v>
      </c>
      <c r="P3151" s="45">
        <f t="shared" si="485"/>
        <v>56.107249255213503</v>
      </c>
      <c r="Q3151" s="45">
        <f t="shared" si="491"/>
        <v>1.527027027027027</v>
      </c>
      <c r="S3151" s="51">
        <f t="shared" si="486"/>
        <v>2.5408348457350183</v>
      </c>
      <c r="T3151" s="16"/>
    </row>
    <row r="3152" spans="1:20" x14ac:dyDescent="0.25">
      <c r="A3152" s="72">
        <f t="shared" si="484"/>
        <v>42840</v>
      </c>
      <c r="B3152" s="73" t="s">
        <v>18</v>
      </c>
      <c r="C3152" s="73" t="s">
        <v>257</v>
      </c>
      <c r="D3152" s="73" t="s">
        <v>237</v>
      </c>
      <c r="E3152" s="73" t="s">
        <v>283</v>
      </c>
      <c r="F3152" s="73" t="s">
        <v>284</v>
      </c>
      <c r="G3152" s="73" t="s">
        <v>35</v>
      </c>
      <c r="H3152" t="s">
        <v>37</v>
      </c>
      <c r="I3152">
        <v>1507</v>
      </c>
      <c r="J3152" s="43">
        <v>5500</v>
      </c>
      <c r="K3152" s="16">
        <v>0</v>
      </c>
      <c r="L3152" s="16">
        <f t="shared" si="487"/>
        <v>54.617676266137039</v>
      </c>
      <c r="M3152" s="16">
        <f t="shared" si="488"/>
        <v>1.4864864864864864</v>
      </c>
      <c r="N3152" s="44">
        <f t="shared" si="489"/>
        <v>0</v>
      </c>
      <c r="O3152" s="44">
        <f t="shared" si="490"/>
        <v>5500</v>
      </c>
      <c r="P3152" s="45">
        <f t="shared" si="485"/>
        <v>54.617676266137039</v>
      </c>
      <c r="Q3152" s="45">
        <f t="shared" si="491"/>
        <v>1.4864864864864864</v>
      </c>
      <c r="S3152" s="51">
        <f t="shared" si="486"/>
        <v>2.2304832713754719</v>
      </c>
      <c r="T3152" s="16"/>
    </row>
    <row r="3153" spans="1:20" x14ac:dyDescent="0.25">
      <c r="A3153" s="72">
        <f t="shared" si="484"/>
        <v>42840</v>
      </c>
      <c r="B3153" s="73" t="s">
        <v>18</v>
      </c>
      <c r="C3153" s="73" t="s">
        <v>256</v>
      </c>
      <c r="D3153" s="73" t="s">
        <v>247</v>
      </c>
      <c r="E3153" s="73" t="s">
        <v>265</v>
      </c>
      <c r="F3153" s="73" t="s">
        <v>266</v>
      </c>
      <c r="G3153" s="73" t="s">
        <v>35</v>
      </c>
      <c r="H3153" t="s">
        <v>36</v>
      </c>
      <c r="I3153">
        <v>1160</v>
      </c>
      <c r="J3153" s="43">
        <v>4525</v>
      </c>
      <c r="K3153" s="16">
        <v>0.1</v>
      </c>
      <c r="L3153" s="16">
        <f t="shared" si="487"/>
        <v>44.935451837140022</v>
      </c>
      <c r="M3153" s="16">
        <f t="shared" si="488"/>
        <v>1.222972972972973</v>
      </c>
      <c r="N3153" s="44">
        <f t="shared" si="489"/>
        <v>116</v>
      </c>
      <c r="O3153" s="44">
        <f t="shared" si="490"/>
        <v>4641</v>
      </c>
      <c r="P3153" s="45">
        <f t="shared" si="485"/>
        <v>46.08738828202582</v>
      </c>
      <c r="Q3153" s="45">
        <f t="shared" si="491"/>
        <v>1.2543243243243243</v>
      </c>
      <c r="S3153" s="51">
        <f t="shared" si="486"/>
        <v>4.8813559322033795</v>
      </c>
      <c r="T3153" s="16"/>
    </row>
    <row r="3154" spans="1:20" x14ac:dyDescent="0.25">
      <c r="A3154" s="72">
        <f t="shared" si="484"/>
        <v>42840</v>
      </c>
      <c r="B3154" s="73" t="s">
        <v>18</v>
      </c>
      <c r="C3154" s="73" t="s">
        <v>244</v>
      </c>
      <c r="D3154" s="73" t="s">
        <v>245</v>
      </c>
      <c r="E3154" s="73" t="s">
        <v>277</v>
      </c>
      <c r="F3154" s="73" t="s">
        <v>278</v>
      </c>
      <c r="G3154" s="73" t="s">
        <v>35</v>
      </c>
      <c r="H3154" t="s">
        <v>38</v>
      </c>
      <c r="I3154">
        <v>613</v>
      </c>
      <c r="J3154" s="43">
        <v>4226</v>
      </c>
      <c r="K3154" s="16">
        <v>0</v>
      </c>
      <c r="L3154" s="16">
        <f t="shared" si="487"/>
        <v>41.966236345580931</v>
      </c>
      <c r="M3154" s="16">
        <f t="shared" si="488"/>
        <v>1.1421621621621623</v>
      </c>
      <c r="N3154" s="44">
        <f t="shared" si="489"/>
        <v>0</v>
      </c>
      <c r="O3154" s="44">
        <f t="shared" si="490"/>
        <v>4226</v>
      </c>
      <c r="P3154" s="45">
        <f t="shared" si="485"/>
        <v>41.966236345580931</v>
      </c>
      <c r="Q3154" s="45">
        <f t="shared" si="491"/>
        <v>1.1421621621621623</v>
      </c>
      <c r="S3154" s="51">
        <f t="shared" si="486"/>
        <v>0</v>
      </c>
      <c r="T3154" s="16"/>
    </row>
    <row r="3155" spans="1:20" x14ac:dyDescent="0.25">
      <c r="A3155" s="74">
        <f t="shared" si="484"/>
        <v>42840</v>
      </c>
      <c r="B3155" s="75" t="s">
        <v>18</v>
      </c>
      <c r="C3155" s="75" t="s">
        <v>258</v>
      </c>
      <c r="D3155" s="75" t="s">
        <v>255</v>
      </c>
      <c r="E3155" s="75" t="s">
        <v>279</v>
      </c>
      <c r="F3155" s="75" t="s">
        <v>280</v>
      </c>
      <c r="G3155" s="75" t="s">
        <v>35</v>
      </c>
      <c r="H3155" s="76" t="s">
        <v>36</v>
      </c>
      <c r="I3155" s="76">
        <v>1637</v>
      </c>
      <c r="J3155" s="46">
        <v>5460</v>
      </c>
      <c r="K3155" s="78">
        <v>0.1</v>
      </c>
      <c r="L3155" s="78">
        <f t="shared" si="487"/>
        <v>54.220456802383318</v>
      </c>
      <c r="M3155" s="78">
        <f t="shared" si="488"/>
        <v>1.4756756756756757</v>
      </c>
      <c r="N3155" s="47">
        <f t="shared" si="489"/>
        <v>163.70000000000002</v>
      </c>
      <c r="O3155" s="47">
        <f t="shared" si="490"/>
        <v>5623.7</v>
      </c>
      <c r="P3155" s="48">
        <f t="shared" si="485"/>
        <v>55.846077457795431</v>
      </c>
      <c r="Q3155" s="48">
        <f t="shared" si="491"/>
        <v>1.5199189189189188</v>
      </c>
      <c r="R3155" s="76"/>
      <c r="S3155" s="53">
        <f t="shared" si="486"/>
        <v>4.9197761194029743</v>
      </c>
      <c r="T3155" s="78"/>
    </row>
    <row r="3156" spans="1:20" x14ac:dyDescent="0.25">
      <c r="A3156" s="72">
        <f t="shared" ref="A3156:A3193" si="492">IF(B3156&lt;&gt;"", DATE(2010, ROUNDUP((ROW(A3156)-1)*(1/38), 0)+5, 15), "")</f>
        <v>42870</v>
      </c>
      <c r="B3156" s="73" t="s">
        <v>0</v>
      </c>
      <c r="C3156" s="73" t="s">
        <v>359</v>
      </c>
      <c r="D3156" s="73" t="s">
        <v>235</v>
      </c>
      <c r="E3156" s="73" t="s">
        <v>260</v>
      </c>
      <c r="F3156" s="73" t="s">
        <v>261</v>
      </c>
      <c r="G3156" s="73" t="s">
        <v>34</v>
      </c>
      <c r="H3156" t="s">
        <v>36</v>
      </c>
      <c r="I3156">
        <v>506</v>
      </c>
      <c r="J3156" s="43">
        <v>3770</v>
      </c>
      <c r="K3156" s="16">
        <v>0.1</v>
      </c>
      <c r="L3156" s="16">
        <f t="shared" si="487"/>
        <v>37.437934458788483</v>
      </c>
      <c r="M3156" s="16">
        <f t="shared" si="488"/>
        <v>1.0189189189189189</v>
      </c>
      <c r="N3156" s="44">
        <f t="shared" si="489"/>
        <v>50.6</v>
      </c>
      <c r="O3156" s="44">
        <f t="shared" si="490"/>
        <v>3820.6</v>
      </c>
      <c r="P3156" s="45">
        <f t="shared" ref="P3156:P3193" si="493">O3156/100.7</f>
        <v>37.940417080436937</v>
      </c>
      <c r="Q3156" s="45">
        <f t="shared" si="491"/>
        <v>1.0325945945945945</v>
      </c>
      <c r="R3156" s="17"/>
      <c r="S3156" s="51">
        <f t="shared" ref="S3156:S3193" si="494">((O3156/O2700)-1)*100</f>
        <v>5.9805825242718491</v>
      </c>
      <c r="T3156" s="16"/>
    </row>
    <row r="3157" spans="1:20" x14ac:dyDescent="0.25">
      <c r="A3157" s="72">
        <f t="shared" si="492"/>
        <v>42870</v>
      </c>
      <c r="B3157" s="73" t="s">
        <v>0</v>
      </c>
      <c r="C3157" s="73" t="s">
        <v>236</v>
      </c>
      <c r="D3157" s="73" t="s">
        <v>237</v>
      </c>
      <c r="E3157" s="73" t="s">
        <v>262</v>
      </c>
      <c r="F3157" s="73" t="s">
        <v>251</v>
      </c>
      <c r="G3157" s="73" t="s">
        <v>34</v>
      </c>
      <c r="H3157" t="s">
        <v>37</v>
      </c>
      <c r="I3157">
        <v>298</v>
      </c>
      <c r="J3157" s="43">
        <v>4143</v>
      </c>
      <c r="K3157" s="16">
        <v>0</v>
      </c>
      <c r="L3157" s="16">
        <f t="shared" si="487"/>
        <v>41.142005958291954</v>
      </c>
      <c r="M3157" s="16">
        <f t="shared" si="488"/>
        <v>1.1197297297297297</v>
      </c>
      <c r="N3157" s="44">
        <f t="shared" si="489"/>
        <v>0</v>
      </c>
      <c r="O3157" s="44">
        <f t="shared" si="490"/>
        <v>4143</v>
      </c>
      <c r="P3157" s="45">
        <f t="shared" si="493"/>
        <v>41.142005958291954</v>
      </c>
      <c r="Q3157" s="45">
        <f t="shared" si="491"/>
        <v>1.1197297297297297</v>
      </c>
      <c r="R3157" s="17"/>
      <c r="S3157" s="51">
        <f t="shared" si="494"/>
        <v>19.636153624025422</v>
      </c>
      <c r="T3157" s="16"/>
    </row>
    <row r="3158" spans="1:20" x14ac:dyDescent="0.25">
      <c r="A3158" s="72">
        <f t="shared" si="492"/>
        <v>42870</v>
      </c>
      <c r="B3158" s="73" t="s">
        <v>0</v>
      </c>
      <c r="C3158" s="73" t="s">
        <v>359</v>
      </c>
      <c r="D3158" s="73" t="s">
        <v>235</v>
      </c>
      <c r="E3158" s="73" t="s">
        <v>263</v>
      </c>
      <c r="F3158" s="73" t="s">
        <v>264</v>
      </c>
      <c r="G3158" s="73" t="s">
        <v>34</v>
      </c>
      <c r="H3158" t="s">
        <v>37</v>
      </c>
      <c r="I3158">
        <v>1530</v>
      </c>
      <c r="J3158" s="43">
        <v>6950</v>
      </c>
      <c r="K3158" s="16">
        <v>0</v>
      </c>
      <c r="L3158" s="16">
        <f t="shared" si="487"/>
        <v>69.016881827209531</v>
      </c>
      <c r="M3158" s="16">
        <f t="shared" si="488"/>
        <v>1.8783783783783783</v>
      </c>
      <c r="N3158" s="44">
        <f t="shared" si="489"/>
        <v>0</v>
      </c>
      <c r="O3158" s="44">
        <f t="shared" si="490"/>
        <v>6950</v>
      </c>
      <c r="P3158" s="45">
        <f t="shared" si="493"/>
        <v>69.016881827209531</v>
      </c>
      <c r="Q3158" s="45">
        <f t="shared" si="491"/>
        <v>1.8783783783783783</v>
      </c>
      <c r="S3158" s="51">
        <f t="shared" si="494"/>
        <v>0</v>
      </c>
      <c r="T3158" s="16"/>
    </row>
    <row r="3159" spans="1:20" x14ac:dyDescent="0.25">
      <c r="A3159" s="72">
        <f t="shared" si="492"/>
        <v>42870</v>
      </c>
      <c r="B3159" s="73" t="s">
        <v>0</v>
      </c>
      <c r="C3159" s="73" t="s">
        <v>359</v>
      </c>
      <c r="D3159" s="73" t="s">
        <v>235</v>
      </c>
      <c r="E3159" s="73" t="s">
        <v>265</v>
      </c>
      <c r="F3159" s="73" t="s">
        <v>266</v>
      </c>
      <c r="G3159" s="73" t="s">
        <v>34</v>
      </c>
      <c r="H3159" t="s">
        <v>36</v>
      </c>
      <c r="I3159">
        <v>890</v>
      </c>
      <c r="J3159" s="43">
        <v>4408</v>
      </c>
      <c r="K3159" s="16">
        <v>0.1</v>
      </c>
      <c r="L3159" s="16">
        <f t="shared" si="487"/>
        <v>43.773584905660378</v>
      </c>
      <c r="M3159" s="16">
        <f t="shared" si="488"/>
        <v>1.1913513513513514</v>
      </c>
      <c r="N3159" s="44">
        <f t="shared" si="489"/>
        <v>89</v>
      </c>
      <c r="O3159" s="44">
        <f t="shared" si="490"/>
        <v>4497</v>
      </c>
      <c r="P3159" s="45">
        <f t="shared" si="493"/>
        <v>44.657398212512412</v>
      </c>
      <c r="Q3159" s="45">
        <f t="shared" si="491"/>
        <v>1.2154054054054053</v>
      </c>
      <c r="S3159" s="51">
        <f t="shared" si="494"/>
        <v>5.9863304265849626</v>
      </c>
      <c r="T3159" s="16"/>
    </row>
    <row r="3160" spans="1:20" x14ac:dyDescent="0.25">
      <c r="A3160" s="72">
        <f t="shared" si="492"/>
        <v>42870</v>
      </c>
      <c r="B3160" s="73" t="s">
        <v>0</v>
      </c>
      <c r="C3160" s="73" t="s">
        <v>238</v>
      </c>
      <c r="D3160" s="73" t="s">
        <v>239</v>
      </c>
      <c r="E3160" s="73" t="s">
        <v>267</v>
      </c>
      <c r="F3160" s="73" t="s">
        <v>241</v>
      </c>
      <c r="G3160" s="73" t="s">
        <v>34</v>
      </c>
      <c r="H3160" t="s">
        <v>37</v>
      </c>
      <c r="I3160">
        <v>1256</v>
      </c>
      <c r="J3160" s="43">
        <v>6686</v>
      </c>
      <c r="K3160" s="16">
        <v>0</v>
      </c>
      <c r="L3160" s="16">
        <f t="shared" si="487"/>
        <v>66.395233366434951</v>
      </c>
      <c r="M3160" s="16">
        <f t="shared" si="488"/>
        <v>1.807027027027027</v>
      </c>
      <c r="N3160" s="44">
        <f t="shared" si="489"/>
        <v>0</v>
      </c>
      <c r="O3160" s="44">
        <f t="shared" si="490"/>
        <v>6686</v>
      </c>
      <c r="P3160" s="45">
        <f t="shared" si="493"/>
        <v>66.395233366434951</v>
      </c>
      <c r="Q3160" s="45">
        <f t="shared" si="491"/>
        <v>1.807027027027027</v>
      </c>
      <c r="S3160" s="51">
        <f t="shared" si="494"/>
        <v>3.083564600678379</v>
      </c>
      <c r="T3160" s="16"/>
    </row>
    <row r="3161" spans="1:20" x14ac:dyDescent="0.25">
      <c r="A3161" s="72">
        <f t="shared" si="492"/>
        <v>42870</v>
      </c>
      <c r="B3161" s="73" t="s">
        <v>0</v>
      </c>
      <c r="C3161" s="73" t="s">
        <v>358</v>
      </c>
      <c r="D3161" s="73" t="s">
        <v>235</v>
      </c>
      <c r="E3161" s="73" t="s">
        <v>267</v>
      </c>
      <c r="F3161" s="73" t="s">
        <v>241</v>
      </c>
      <c r="G3161" s="73" t="s">
        <v>34</v>
      </c>
      <c r="H3161" t="s">
        <v>36</v>
      </c>
      <c r="I3161">
        <v>975</v>
      </c>
      <c r="J3161" s="43">
        <v>4676</v>
      </c>
      <c r="K3161" s="16">
        <v>0.1</v>
      </c>
      <c r="L3161" s="16">
        <f t="shared" si="487"/>
        <v>46.434955312810324</v>
      </c>
      <c r="M3161" s="16">
        <f t="shared" si="488"/>
        <v>1.2637837837837838</v>
      </c>
      <c r="N3161" s="44">
        <f t="shared" si="489"/>
        <v>97.5</v>
      </c>
      <c r="O3161" s="44">
        <f t="shared" si="490"/>
        <v>4773.5</v>
      </c>
      <c r="P3161" s="45">
        <f t="shared" si="493"/>
        <v>47.403177755710026</v>
      </c>
      <c r="Q3161" s="45">
        <f t="shared" si="491"/>
        <v>1.2901351351351351</v>
      </c>
      <c r="S3161" s="51">
        <f t="shared" si="494"/>
        <v>5.8191088450454398</v>
      </c>
      <c r="T3161" s="16"/>
    </row>
    <row r="3162" spans="1:20" x14ac:dyDescent="0.25">
      <c r="A3162" s="72">
        <f t="shared" si="492"/>
        <v>42870</v>
      </c>
      <c r="B3162" s="73" t="s">
        <v>0</v>
      </c>
      <c r="C3162" s="73" t="s">
        <v>240</v>
      </c>
      <c r="D3162" s="73" t="s">
        <v>241</v>
      </c>
      <c r="E3162" s="73" t="s">
        <v>263</v>
      </c>
      <c r="F3162" s="73" t="s">
        <v>264</v>
      </c>
      <c r="G3162" s="73" t="s">
        <v>34</v>
      </c>
      <c r="H3162" t="s">
        <v>36</v>
      </c>
      <c r="I3162">
        <v>1357</v>
      </c>
      <c r="J3162" s="43">
        <v>4875</v>
      </c>
      <c r="K3162" s="16">
        <v>0.1</v>
      </c>
      <c r="L3162" s="16">
        <f t="shared" si="487"/>
        <v>48.4111221449851</v>
      </c>
      <c r="M3162" s="16">
        <f t="shared" si="488"/>
        <v>1.3175675675675675</v>
      </c>
      <c r="N3162" s="44">
        <f t="shared" si="489"/>
        <v>135.70000000000002</v>
      </c>
      <c r="O3162" s="44">
        <f t="shared" si="490"/>
        <v>5010.7</v>
      </c>
      <c r="P3162" s="45">
        <f t="shared" si="493"/>
        <v>49.758689175769611</v>
      </c>
      <c r="Q3162" s="45">
        <f t="shared" si="491"/>
        <v>1.3542432432432432</v>
      </c>
      <c r="S3162" s="51">
        <f t="shared" si="494"/>
        <v>6.3842887473460674</v>
      </c>
      <c r="T3162" s="16"/>
    </row>
    <row r="3163" spans="1:20" x14ac:dyDescent="0.25">
      <c r="A3163" s="72">
        <f t="shared" si="492"/>
        <v>42870</v>
      </c>
      <c r="B3163" s="73" t="s">
        <v>67</v>
      </c>
      <c r="C3163" s="73" t="s">
        <v>242</v>
      </c>
      <c r="D3163" s="73" t="s">
        <v>243</v>
      </c>
      <c r="E3163" s="73" t="s">
        <v>265</v>
      </c>
      <c r="F3163" s="73" t="s">
        <v>266</v>
      </c>
      <c r="G3163" s="73" t="s">
        <v>34</v>
      </c>
      <c r="H3163" t="s">
        <v>36</v>
      </c>
      <c r="I3163">
        <v>1006</v>
      </c>
      <c r="J3163" s="43">
        <v>3681</v>
      </c>
      <c r="K3163" s="16">
        <v>0.1</v>
      </c>
      <c r="L3163" s="16">
        <f t="shared" si="487"/>
        <v>36.554121151936442</v>
      </c>
      <c r="M3163" s="16">
        <f t="shared" si="488"/>
        <v>0.92854054054054058</v>
      </c>
      <c r="N3163" s="44">
        <f t="shared" si="489"/>
        <v>100.60000000000001</v>
      </c>
      <c r="O3163" s="44">
        <f t="shared" si="490"/>
        <v>3781.6</v>
      </c>
      <c r="P3163" s="45">
        <f t="shared" si="493"/>
        <v>37.553128103277061</v>
      </c>
      <c r="Q3163" s="45">
        <f t="shared" si="491"/>
        <v>0.95391711711711713</v>
      </c>
      <c r="S3163" s="51">
        <f t="shared" si="494"/>
        <v>2.7329530019016612</v>
      </c>
      <c r="T3163" s="16"/>
    </row>
    <row r="3164" spans="1:20" x14ac:dyDescent="0.25">
      <c r="A3164" s="72">
        <f t="shared" si="492"/>
        <v>42870</v>
      </c>
      <c r="B3164" s="73" t="s">
        <v>67</v>
      </c>
      <c r="C3164" s="73" t="s">
        <v>244</v>
      </c>
      <c r="D3164" s="73" t="s">
        <v>245</v>
      </c>
      <c r="E3164" s="73" t="s">
        <v>268</v>
      </c>
      <c r="F3164" s="73" t="s">
        <v>269</v>
      </c>
      <c r="G3164" s="73" t="s">
        <v>34</v>
      </c>
      <c r="H3164" t="s">
        <v>38</v>
      </c>
      <c r="I3164">
        <v>860</v>
      </c>
      <c r="J3164" s="43">
        <v>6061</v>
      </c>
      <c r="K3164" s="16">
        <v>0</v>
      </c>
      <c r="L3164" s="16">
        <f t="shared" si="487"/>
        <v>60.188679245283019</v>
      </c>
      <c r="M3164" s="16">
        <f t="shared" si="488"/>
        <v>1.5289009009009009</v>
      </c>
      <c r="N3164" s="44">
        <f t="shared" si="489"/>
        <v>0</v>
      </c>
      <c r="O3164" s="44">
        <f t="shared" si="490"/>
        <v>6061</v>
      </c>
      <c r="P3164" s="45">
        <f t="shared" si="493"/>
        <v>60.188679245283019</v>
      </c>
      <c r="Q3164" s="45">
        <f t="shared" si="491"/>
        <v>1.5289009009009009</v>
      </c>
      <c r="S3164" s="51">
        <f t="shared" si="494"/>
        <v>0</v>
      </c>
      <c r="T3164" s="16"/>
    </row>
    <row r="3165" spans="1:20" x14ac:dyDescent="0.25">
      <c r="A3165" s="72">
        <f t="shared" si="492"/>
        <v>42870</v>
      </c>
      <c r="B3165" s="73" t="s">
        <v>67</v>
      </c>
      <c r="C3165" s="73" t="s">
        <v>246</v>
      </c>
      <c r="D3165" s="73" t="s">
        <v>247</v>
      </c>
      <c r="E3165" s="73" t="s">
        <v>270</v>
      </c>
      <c r="F3165" s="73" t="s">
        <v>247</v>
      </c>
      <c r="G3165" s="73" t="s">
        <v>34</v>
      </c>
      <c r="H3165" t="s">
        <v>36</v>
      </c>
      <c r="I3165">
        <v>213</v>
      </c>
      <c r="J3165" s="43">
        <v>2258</v>
      </c>
      <c r="K3165" s="16">
        <v>0.1</v>
      </c>
      <c r="L3165" s="16">
        <f t="shared" si="487"/>
        <v>22.423038728897716</v>
      </c>
      <c r="M3165" s="16">
        <f t="shared" si="488"/>
        <v>0.56958558558558559</v>
      </c>
      <c r="N3165" s="44">
        <f t="shared" si="489"/>
        <v>21.3</v>
      </c>
      <c r="O3165" s="44">
        <f t="shared" si="490"/>
        <v>2279.3000000000002</v>
      </c>
      <c r="P3165" s="45">
        <f t="shared" si="493"/>
        <v>22.634558093346577</v>
      </c>
      <c r="Q3165" s="45">
        <f t="shared" si="491"/>
        <v>0.5749585585585586</v>
      </c>
      <c r="S3165" s="51">
        <f t="shared" si="494"/>
        <v>5.1337638376383943</v>
      </c>
      <c r="T3165" s="16"/>
    </row>
    <row r="3166" spans="1:20" x14ac:dyDescent="0.25">
      <c r="A3166" s="72">
        <f t="shared" si="492"/>
        <v>42870</v>
      </c>
      <c r="B3166" s="73" t="s">
        <v>67</v>
      </c>
      <c r="C3166" s="73" t="s">
        <v>248</v>
      </c>
      <c r="D3166" s="73" t="s">
        <v>249</v>
      </c>
      <c r="E3166" s="73" t="s">
        <v>271</v>
      </c>
      <c r="F3166" s="73" t="s">
        <v>272</v>
      </c>
      <c r="G3166" s="73" t="s">
        <v>34</v>
      </c>
      <c r="H3166" t="s">
        <v>38</v>
      </c>
      <c r="I3166">
        <v>646</v>
      </c>
      <c r="J3166" s="43">
        <v>5191</v>
      </c>
      <c r="K3166" s="16">
        <v>0</v>
      </c>
      <c r="L3166" s="16">
        <f t="shared" si="487"/>
        <v>51.54915590863952</v>
      </c>
      <c r="M3166" s="16">
        <f t="shared" si="488"/>
        <v>1.3094414414414415</v>
      </c>
      <c r="N3166" s="44">
        <f t="shared" si="489"/>
        <v>0</v>
      </c>
      <c r="O3166" s="44">
        <f t="shared" si="490"/>
        <v>5191</v>
      </c>
      <c r="P3166" s="45">
        <f t="shared" si="493"/>
        <v>51.54915590863952</v>
      </c>
      <c r="Q3166" s="45">
        <f t="shared" si="491"/>
        <v>1.3094414414414415</v>
      </c>
      <c r="S3166" s="51">
        <f t="shared" si="494"/>
        <v>3.7370103916866571</v>
      </c>
      <c r="T3166" s="16"/>
    </row>
    <row r="3167" spans="1:20" x14ac:dyDescent="0.25">
      <c r="A3167" s="72">
        <f t="shared" si="492"/>
        <v>42870</v>
      </c>
      <c r="B3167" s="73" t="s">
        <v>67</v>
      </c>
      <c r="C3167" s="73" t="s">
        <v>248</v>
      </c>
      <c r="D3167" s="73" t="s">
        <v>249</v>
      </c>
      <c r="E3167" s="73" t="s">
        <v>273</v>
      </c>
      <c r="F3167" s="73" t="s">
        <v>274</v>
      </c>
      <c r="G3167" s="73" t="s">
        <v>34</v>
      </c>
      <c r="H3167" t="s">
        <v>38</v>
      </c>
      <c r="I3167">
        <v>418</v>
      </c>
      <c r="J3167" s="43">
        <v>4311</v>
      </c>
      <c r="K3167" s="16">
        <v>0</v>
      </c>
      <c r="L3167" s="16">
        <f t="shared" si="487"/>
        <v>42.810327706057599</v>
      </c>
      <c r="M3167" s="16">
        <f t="shared" si="488"/>
        <v>1.0874594594594595</v>
      </c>
      <c r="N3167" s="44">
        <f t="shared" si="489"/>
        <v>0</v>
      </c>
      <c r="O3167" s="44">
        <f t="shared" si="490"/>
        <v>4311</v>
      </c>
      <c r="P3167" s="45">
        <f t="shared" si="493"/>
        <v>42.810327706057599</v>
      </c>
      <c r="Q3167" s="45">
        <f t="shared" si="491"/>
        <v>1.0874594594594595</v>
      </c>
      <c r="S3167" s="51">
        <f t="shared" si="494"/>
        <v>0</v>
      </c>
      <c r="T3167" s="16"/>
    </row>
    <row r="3168" spans="1:20" x14ac:dyDescent="0.25">
      <c r="A3168" s="72">
        <f t="shared" si="492"/>
        <v>42870</v>
      </c>
      <c r="B3168" s="73" t="s">
        <v>67</v>
      </c>
      <c r="C3168" s="73" t="s">
        <v>246</v>
      </c>
      <c r="D3168" s="73" t="s">
        <v>247</v>
      </c>
      <c r="E3168" s="73" t="s">
        <v>275</v>
      </c>
      <c r="F3168" s="73" t="s">
        <v>276</v>
      </c>
      <c r="G3168" s="73" t="s">
        <v>34</v>
      </c>
      <c r="H3168" t="s">
        <v>36</v>
      </c>
      <c r="I3168">
        <v>626</v>
      </c>
      <c r="J3168" s="43">
        <v>3534</v>
      </c>
      <c r="K3168" s="16">
        <v>0.1</v>
      </c>
      <c r="L3168" s="16">
        <f t="shared" si="487"/>
        <v>35.094339622641506</v>
      </c>
      <c r="M3168" s="16">
        <f t="shared" si="488"/>
        <v>0.89145945945945948</v>
      </c>
      <c r="N3168" s="44">
        <f t="shared" si="489"/>
        <v>62.6</v>
      </c>
      <c r="O3168" s="44">
        <f t="shared" si="490"/>
        <v>3596.6</v>
      </c>
      <c r="P3168" s="45">
        <f t="shared" si="493"/>
        <v>35.715988083416086</v>
      </c>
      <c r="Q3168" s="45">
        <f t="shared" si="491"/>
        <v>0.9072504504504505</v>
      </c>
      <c r="S3168" s="51">
        <f t="shared" si="494"/>
        <v>4.4308943089430786</v>
      </c>
      <c r="T3168" s="16"/>
    </row>
    <row r="3169" spans="1:20" x14ac:dyDescent="0.25">
      <c r="A3169" s="72">
        <f t="shared" si="492"/>
        <v>42870</v>
      </c>
      <c r="B3169" s="73" t="s">
        <v>67</v>
      </c>
      <c r="C3169" s="73" t="s">
        <v>246</v>
      </c>
      <c r="D3169" s="73" t="s">
        <v>247</v>
      </c>
      <c r="E3169" s="73" t="s">
        <v>263</v>
      </c>
      <c r="F3169" s="73" t="s">
        <v>264</v>
      </c>
      <c r="G3169" s="73" t="s">
        <v>34</v>
      </c>
      <c r="H3169" t="s">
        <v>36</v>
      </c>
      <c r="I3169">
        <v>1823</v>
      </c>
      <c r="J3169" s="43">
        <v>5202</v>
      </c>
      <c r="K3169" s="16">
        <v>0.1</v>
      </c>
      <c r="L3169" s="16">
        <f t="shared" si="487"/>
        <v>51.658391261171793</v>
      </c>
      <c r="M3169" s="16">
        <f t="shared" si="488"/>
        <v>1.3122162162162163</v>
      </c>
      <c r="N3169" s="44">
        <f t="shared" si="489"/>
        <v>182.3</v>
      </c>
      <c r="O3169" s="44">
        <f t="shared" si="490"/>
        <v>5384.3</v>
      </c>
      <c r="P3169" s="45">
        <f t="shared" si="493"/>
        <v>53.468718967229393</v>
      </c>
      <c r="Q3169" s="45">
        <f t="shared" si="491"/>
        <v>1.3582018018018018</v>
      </c>
      <c r="S3169" s="51">
        <f t="shared" si="494"/>
        <v>6.5775930324623921</v>
      </c>
      <c r="T3169" s="16"/>
    </row>
    <row r="3170" spans="1:20" x14ac:dyDescent="0.25">
      <c r="A3170" s="72">
        <f t="shared" si="492"/>
        <v>42870</v>
      </c>
      <c r="B3170" s="73" t="s">
        <v>18</v>
      </c>
      <c r="C3170" s="73" t="s">
        <v>250</v>
      </c>
      <c r="D3170" s="73" t="s">
        <v>251</v>
      </c>
      <c r="E3170" s="73" t="s">
        <v>265</v>
      </c>
      <c r="F3170" s="73" t="s">
        <v>266</v>
      </c>
      <c r="G3170" s="73" t="s">
        <v>34</v>
      </c>
      <c r="H3170" t="s">
        <v>39</v>
      </c>
      <c r="I3170">
        <v>1295</v>
      </c>
      <c r="J3170" s="43">
        <v>3634</v>
      </c>
      <c r="K3170" s="16">
        <v>5.1799999999999999E-2</v>
      </c>
      <c r="L3170" s="16">
        <f t="shared" si="487"/>
        <v>36.08738828202582</v>
      </c>
      <c r="M3170" s="16">
        <f t="shared" si="488"/>
        <v>0.98216216216216212</v>
      </c>
      <c r="N3170" s="44">
        <f t="shared" si="489"/>
        <v>67.081000000000003</v>
      </c>
      <c r="O3170" s="44">
        <f t="shared" si="490"/>
        <v>3701.0810000000001</v>
      </c>
      <c r="P3170" s="45">
        <f t="shared" si="493"/>
        <v>36.753535253227412</v>
      </c>
      <c r="Q3170" s="45">
        <f t="shared" si="491"/>
        <v>1.0002921621621621</v>
      </c>
      <c r="S3170" s="51">
        <f t="shared" si="494"/>
        <v>5.6258448229251634E-2</v>
      </c>
      <c r="T3170" s="16"/>
    </row>
    <row r="3171" spans="1:20" x14ac:dyDescent="0.25">
      <c r="A3171" s="72">
        <f t="shared" si="492"/>
        <v>42870</v>
      </c>
      <c r="B3171" s="73" t="s">
        <v>18</v>
      </c>
      <c r="C3171" s="73" t="s">
        <v>244</v>
      </c>
      <c r="D3171" s="73" t="s">
        <v>245</v>
      </c>
      <c r="E3171" s="73" t="s">
        <v>277</v>
      </c>
      <c r="F3171" s="73" t="s">
        <v>278</v>
      </c>
      <c r="G3171" s="73" t="s">
        <v>34</v>
      </c>
      <c r="H3171" t="s">
        <v>38</v>
      </c>
      <c r="I3171">
        <v>613</v>
      </c>
      <c r="J3171" s="43">
        <v>5051</v>
      </c>
      <c r="K3171" s="16">
        <v>0</v>
      </c>
      <c r="L3171" s="16">
        <f t="shared" si="487"/>
        <v>50.158887785501491</v>
      </c>
      <c r="M3171" s="16">
        <f t="shared" si="488"/>
        <v>1.3651351351351351</v>
      </c>
      <c r="N3171" s="44">
        <f t="shared" si="489"/>
        <v>0</v>
      </c>
      <c r="O3171" s="44">
        <f t="shared" si="490"/>
        <v>5051</v>
      </c>
      <c r="P3171" s="45">
        <f t="shared" si="493"/>
        <v>50.158887785501491</v>
      </c>
      <c r="Q3171" s="45">
        <f t="shared" si="491"/>
        <v>1.3651351351351351</v>
      </c>
      <c r="S3171" s="51">
        <f t="shared" si="494"/>
        <v>0</v>
      </c>
      <c r="T3171" s="16"/>
    </row>
    <row r="3172" spans="1:20" x14ac:dyDescent="0.25">
      <c r="A3172" s="72">
        <f t="shared" si="492"/>
        <v>42870</v>
      </c>
      <c r="B3172" s="73" t="s">
        <v>18</v>
      </c>
      <c r="C3172" s="73" t="s">
        <v>248</v>
      </c>
      <c r="D3172" s="73" t="s">
        <v>249</v>
      </c>
      <c r="E3172" s="73" t="s">
        <v>268</v>
      </c>
      <c r="F3172" s="73" t="s">
        <v>269</v>
      </c>
      <c r="G3172" s="73" t="s">
        <v>34</v>
      </c>
      <c r="H3172" t="s">
        <v>38</v>
      </c>
      <c r="I3172">
        <v>872</v>
      </c>
      <c r="J3172" s="43">
        <v>6178</v>
      </c>
      <c r="K3172" s="16">
        <v>0</v>
      </c>
      <c r="L3172" s="16">
        <f t="shared" si="487"/>
        <v>61.350546176762663</v>
      </c>
      <c r="M3172" s="16">
        <f t="shared" si="488"/>
        <v>1.6697297297297298</v>
      </c>
      <c r="N3172" s="44">
        <f t="shared" si="489"/>
        <v>0</v>
      </c>
      <c r="O3172" s="44">
        <f t="shared" si="490"/>
        <v>6178</v>
      </c>
      <c r="P3172" s="45">
        <f t="shared" si="493"/>
        <v>61.350546176762663</v>
      </c>
      <c r="Q3172" s="45">
        <f t="shared" si="491"/>
        <v>1.6697297297297298</v>
      </c>
      <c r="S3172" s="51">
        <f t="shared" si="494"/>
        <v>0</v>
      </c>
      <c r="T3172" s="16"/>
    </row>
    <row r="3173" spans="1:20" x14ac:dyDescent="0.25">
      <c r="A3173" s="72">
        <f t="shared" si="492"/>
        <v>42870</v>
      </c>
      <c r="B3173" s="73" t="s">
        <v>18</v>
      </c>
      <c r="C3173" s="73" t="s">
        <v>248</v>
      </c>
      <c r="D3173" s="73" t="s">
        <v>249</v>
      </c>
      <c r="E3173" s="73" t="s">
        <v>277</v>
      </c>
      <c r="F3173" s="73" t="s">
        <v>278</v>
      </c>
      <c r="G3173" s="73" t="s">
        <v>34</v>
      </c>
      <c r="H3173" t="s">
        <v>38</v>
      </c>
      <c r="I3173">
        <v>414</v>
      </c>
      <c r="J3173" s="43">
        <v>4529</v>
      </c>
      <c r="K3173" s="16">
        <v>0</v>
      </c>
      <c r="L3173" s="16">
        <f t="shared" si="487"/>
        <v>44.975173783515388</v>
      </c>
      <c r="M3173" s="16">
        <f t="shared" si="488"/>
        <v>1.2240540540540541</v>
      </c>
      <c r="N3173" s="44">
        <f t="shared" si="489"/>
        <v>0</v>
      </c>
      <c r="O3173" s="44">
        <f t="shared" si="490"/>
        <v>4529</v>
      </c>
      <c r="P3173" s="45">
        <f t="shared" si="493"/>
        <v>44.975173783515388</v>
      </c>
      <c r="Q3173" s="45">
        <f t="shared" si="491"/>
        <v>1.2240540540540541</v>
      </c>
      <c r="S3173" s="51">
        <f t="shared" si="494"/>
        <v>0</v>
      </c>
      <c r="T3173" s="16"/>
    </row>
    <row r="3174" spans="1:20" x14ac:dyDescent="0.25">
      <c r="A3174" s="72">
        <f t="shared" si="492"/>
        <v>42870</v>
      </c>
      <c r="B3174" s="73" t="s">
        <v>18</v>
      </c>
      <c r="C3174" s="73" t="s">
        <v>242</v>
      </c>
      <c r="D3174" s="73" t="s">
        <v>243</v>
      </c>
      <c r="E3174" s="73" t="s">
        <v>265</v>
      </c>
      <c r="F3174" s="73" t="s">
        <v>266</v>
      </c>
      <c r="G3174" s="73" t="s">
        <v>34</v>
      </c>
      <c r="H3174" t="s">
        <v>36</v>
      </c>
      <c r="I3174">
        <v>1006</v>
      </c>
      <c r="J3174" s="43">
        <v>4495</v>
      </c>
      <c r="K3174" s="16">
        <v>0.1</v>
      </c>
      <c r="L3174" s="16">
        <f t="shared" si="487"/>
        <v>44.637537239324729</v>
      </c>
      <c r="M3174" s="16">
        <f t="shared" si="488"/>
        <v>1.2148648648648648</v>
      </c>
      <c r="N3174" s="44">
        <f t="shared" si="489"/>
        <v>100.60000000000001</v>
      </c>
      <c r="O3174" s="44">
        <f t="shared" si="490"/>
        <v>4595.6000000000004</v>
      </c>
      <c r="P3174" s="45">
        <f t="shared" si="493"/>
        <v>45.636544190665347</v>
      </c>
      <c r="Q3174" s="45">
        <f t="shared" si="491"/>
        <v>1.2420540540540541</v>
      </c>
      <c r="S3174" s="51">
        <f t="shared" si="494"/>
        <v>4.564277588168375</v>
      </c>
      <c r="T3174" s="16"/>
    </row>
    <row r="3175" spans="1:20" x14ac:dyDescent="0.25">
      <c r="A3175" s="72">
        <f t="shared" si="492"/>
        <v>42870</v>
      </c>
      <c r="B3175" s="73" t="s">
        <v>0</v>
      </c>
      <c r="C3175" s="73" t="s">
        <v>252</v>
      </c>
      <c r="D3175" s="73" t="s">
        <v>117</v>
      </c>
      <c r="E3175" s="73" t="s">
        <v>279</v>
      </c>
      <c r="F3175" s="73" t="s">
        <v>280</v>
      </c>
      <c r="G3175" s="73" t="s">
        <v>35</v>
      </c>
      <c r="H3175" t="s">
        <v>37</v>
      </c>
      <c r="I3175">
        <v>880</v>
      </c>
      <c r="J3175" s="43">
        <v>3953</v>
      </c>
      <c r="K3175" s="16">
        <v>0</v>
      </c>
      <c r="L3175" s="16">
        <f t="shared" si="487"/>
        <v>39.255213505461768</v>
      </c>
      <c r="M3175" s="16">
        <f t="shared" si="488"/>
        <v>1.0683783783783785</v>
      </c>
      <c r="N3175" s="44">
        <f t="shared" si="489"/>
        <v>0</v>
      </c>
      <c r="O3175" s="44">
        <f t="shared" si="490"/>
        <v>3953</v>
      </c>
      <c r="P3175" s="45">
        <f t="shared" si="493"/>
        <v>39.255213505461768</v>
      </c>
      <c r="Q3175" s="45">
        <f t="shared" si="491"/>
        <v>1.0683783783783785</v>
      </c>
      <c r="S3175" s="51">
        <f t="shared" si="494"/>
        <v>2.5953802232026923</v>
      </c>
      <c r="T3175" s="16"/>
    </row>
    <row r="3176" spans="1:20" x14ac:dyDescent="0.25">
      <c r="A3176" s="72">
        <f t="shared" si="492"/>
        <v>42870</v>
      </c>
      <c r="B3176" s="73" t="s">
        <v>0</v>
      </c>
      <c r="C3176" s="73" t="s">
        <v>359</v>
      </c>
      <c r="D3176" s="73" t="s">
        <v>235</v>
      </c>
      <c r="E3176" s="73" t="s">
        <v>267</v>
      </c>
      <c r="F3176" s="73" t="s">
        <v>241</v>
      </c>
      <c r="G3176" s="73" t="s">
        <v>35</v>
      </c>
      <c r="H3176" t="s">
        <v>37</v>
      </c>
      <c r="I3176">
        <v>685</v>
      </c>
      <c r="J3176" s="43">
        <v>4071</v>
      </c>
      <c r="K3176" s="16">
        <v>0</v>
      </c>
      <c r="L3176" s="16">
        <f t="shared" si="487"/>
        <v>40.427010923535249</v>
      </c>
      <c r="M3176" s="16">
        <f t="shared" si="488"/>
        <v>1.1002702702702702</v>
      </c>
      <c r="N3176" s="44">
        <f t="shared" si="489"/>
        <v>0</v>
      </c>
      <c r="O3176" s="44">
        <f t="shared" si="490"/>
        <v>4071</v>
      </c>
      <c r="P3176" s="45">
        <f t="shared" si="493"/>
        <v>40.427010923535249</v>
      </c>
      <c r="Q3176" s="45">
        <f t="shared" si="491"/>
        <v>1.1002702702702702</v>
      </c>
      <c r="S3176" s="51">
        <f t="shared" si="494"/>
        <v>5.1666236114699116</v>
      </c>
      <c r="T3176" s="16"/>
    </row>
    <row r="3177" spans="1:20" x14ac:dyDescent="0.25">
      <c r="A3177" s="72">
        <f t="shared" si="492"/>
        <v>42870</v>
      </c>
      <c r="B3177" s="73" t="s">
        <v>0</v>
      </c>
      <c r="C3177" s="73" t="s">
        <v>253</v>
      </c>
      <c r="D3177" s="73" t="s">
        <v>243</v>
      </c>
      <c r="E3177" s="73" t="s">
        <v>281</v>
      </c>
      <c r="F3177" s="73" t="s">
        <v>282</v>
      </c>
      <c r="G3177" s="73" t="s">
        <v>35</v>
      </c>
      <c r="H3177" t="s">
        <v>38</v>
      </c>
      <c r="I3177">
        <v>812</v>
      </c>
      <c r="J3177" s="43">
        <v>5492</v>
      </c>
      <c r="K3177" s="16">
        <v>0</v>
      </c>
      <c r="L3177" s="16">
        <f t="shared" si="487"/>
        <v>54.538232373386293</v>
      </c>
      <c r="M3177" s="16">
        <f t="shared" si="488"/>
        <v>1.4843243243243243</v>
      </c>
      <c r="N3177" s="44">
        <f t="shared" si="489"/>
        <v>0</v>
      </c>
      <c r="O3177" s="44">
        <f t="shared" si="490"/>
        <v>5492</v>
      </c>
      <c r="P3177" s="45">
        <f t="shared" si="493"/>
        <v>54.538232373386293</v>
      </c>
      <c r="Q3177" s="45">
        <f t="shared" si="491"/>
        <v>1.4843243243243243</v>
      </c>
      <c r="S3177" s="51">
        <f t="shared" si="494"/>
        <v>0</v>
      </c>
      <c r="T3177" s="16"/>
    </row>
    <row r="3178" spans="1:20" x14ac:dyDescent="0.25">
      <c r="A3178" s="72">
        <f t="shared" si="492"/>
        <v>42870</v>
      </c>
      <c r="B3178" s="73" t="s">
        <v>0</v>
      </c>
      <c r="C3178" s="73" t="s">
        <v>236</v>
      </c>
      <c r="D3178" s="73" t="s">
        <v>237</v>
      </c>
      <c r="E3178" s="73" t="s">
        <v>279</v>
      </c>
      <c r="F3178" s="73" t="s">
        <v>280</v>
      </c>
      <c r="G3178" s="73" t="s">
        <v>35</v>
      </c>
      <c r="H3178" t="s">
        <v>37</v>
      </c>
      <c r="I3178">
        <v>1520</v>
      </c>
      <c r="J3178" s="43">
        <v>5611</v>
      </c>
      <c r="K3178" s="16">
        <v>0</v>
      </c>
      <c r="L3178" s="16">
        <f t="shared" si="487"/>
        <v>55.71996027805362</v>
      </c>
      <c r="M3178" s="16">
        <f t="shared" si="488"/>
        <v>1.5164864864864864</v>
      </c>
      <c r="N3178" s="44">
        <f t="shared" si="489"/>
        <v>0</v>
      </c>
      <c r="O3178" s="44">
        <f t="shared" si="490"/>
        <v>5611</v>
      </c>
      <c r="P3178" s="45">
        <f t="shared" si="493"/>
        <v>55.71996027805362</v>
      </c>
      <c r="Q3178" s="45">
        <f t="shared" si="491"/>
        <v>1.5164864864864864</v>
      </c>
      <c r="S3178" s="51">
        <f t="shared" si="494"/>
        <v>1.814552712756301</v>
      </c>
      <c r="T3178" s="16"/>
    </row>
    <row r="3179" spans="1:20" x14ac:dyDescent="0.25">
      <c r="A3179" s="72">
        <f t="shared" si="492"/>
        <v>42870</v>
      </c>
      <c r="B3179" s="73" t="s">
        <v>0</v>
      </c>
      <c r="C3179" s="73" t="s">
        <v>236</v>
      </c>
      <c r="D3179" s="73" t="s">
        <v>237</v>
      </c>
      <c r="E3179" s="73" t="s">
        <v>267</v>
      </c>
      <c r="F3179" s="73" t="s">
        <v>241</v>
      </c>
      <c r="G3179" s="73" t="s">
        <v>35</v>
      </c>
      <c r="H3179" t="s">
        <v>37</v>
      </c>
      <c r="I3179">
        <v>1583</v>
      </c>
      <c r="J3179" s="43">
        <v>5931</v>
      </c>
      <c r="K3179" s="16">
        <v>0</v>
      </c>
      <c r="L3179" s="16">
        <f t="shared" si="487"/>
        <v>58.897715988083412</v>
      </c>
      <c r="M3179" s="16">
        <f t="shared" si="488"/>
        <v>1.6029729729729729</v>
      </c>
      <c r="N3179" s="44">
        <f t="shared" si="489"/>
        <v>0</v>
      </c>
      <c r="O3179" s="44">
        <f t="shared" si="490"/>
        <v>5931</v>
      </c>
      <c r="P3179" s="45">
        <f t="shared" si="493"/>
        <v>58.897715988083412</v>
      </c>
      <c r="Q3179" s="45">
        <f t="shared" si="491"/>
        <v>1.6029729729729729</v>
      </c>
      <c r="S3179" s="51">
        <f t="shared" si="494"/>
        <v>1.7149717029669054</v>
      </c>
      <c r="T3179" s="16"/>
    </row>
    <row r="3180" spans="1:20" x14ac:dyDescent="0.25">
      <c r="A3180" s="72">
        <f t="shared" si="492"/>
        <v>42870</v>
      </c>
      <c r="B3180" s="73" t="s">
        <v>0</v>
      </c>
      <c r="C3180" s="73" t="s">
        <v>358</v>
      </c>
      <c r="D3180" s="73" t="s">
        <v>235</v>
      </c>
      <c r="E3180" s="73" t="s">
        <v>279</v>
      </c>
      <c r="F3180" s="73" t="s">
        <v>280</v>
      </c>
      <c r="G3180" s="73" t="s">
        <v>35</v>
      </c>
      <c r="H3180" t="s">
        <v>36</v>
      </c>
      <c r="I3180">
        <v>1599</v>
      </c>
      <c r="J3180" s="43">
        <v>5643</v>
      </c>
      <c r="K3180" s="16">
        <v>0.1</v>
      </c>
      <c r="L3180" s="16">
        <f t="shared" si="487"/>
        <v>56.037735849056602</v>
      </c>
      <c r="M3180" s="16">
        <f t="shared" si="488"/>
        <v>1.5251351351351352</v>
      </c>
      <c r="N3180" s="44">
        <f t="shared" si="489"/>
        <v>159.9</v>
      </c>
      <c r="O3180" s="44">
        <f t="shared" si="490"/>
        <v>5802.9</v>
      </c>
      <c r="P3180" s="45">
        <f t="shared" si="493"/>
        <v>57.625620655412106</v>
      </c>
      <c r="Q3180" s="45">
        <f t="shared" si="491"/>
        <v>1.5683513513513512</v>
      </c>
      <c r="S3180" s="51">
        <f t="shared" si="494"/>
        <v>5.9309967141292441</v>
      </c>
      <c r="T3180" s="16"/>
    </row>
    <row r="3181" spans="1:20" x14ac:dyDescent="0.25">
      <c r="A3181" s="72">
        <f t="shared" si="492"/>
        <v>42870</v>
      </c>
      <c r="B3181" s="73" t="s">
        <v>67</v>
      </c>
      <c r="C3181" s="73" t="s">
        <v>250</v>
      </c>
      <c r="D3181" s="73" t="s">
        <v>251</v>
      </c>
      <c r="E3181" s="73" t="s">
        <v>279</v>
      </c>
      <c r="F3181" s="73" t="s">
        <v>280</v>
      </c>
      <c r="G3181" s="73" t="s">
        <v>35</v>
      </c>
      <c r="H3181" t="s">
        <v>37</v>
      </c>
      <c r="I3181">
        <v>1851</v>
      </c>
      <c r="J3181" s="43">
        <v>5000</v>
      </c>
      <c r="K3181" s="16">
        <v>0</v>
      </c>
      <c r="L3181" s="16">
        <f t="shared" si="487"/>
        <v>49.652432969215489</v>
      </c>
      <c r="M3181" s="16">
        <f t="shared" si="488"/>
        <v>1.2612612612612613</v>
      </c>
      <c r="N3181" s="44">
        <f t="shared" si="489"/>
        <v>0</v>
      </c>
      <c r="O3181" s="44">
        <f t="shared" si="490"/>
        <v>5000</v>
      </c>
      <c r="P3181" s="45">
        <f t="shared" si="493"/>
        <v>49.652432969215489</v>
      </c>
      <c r="Q3181" s="45">
        <f t="shared" si="491"/>
        <v>1.2612612612612613</v>
      </c>
      <c r="S3181" s="51">
        <f t="shared" si="494"/>
        <v>0</v>
      </c>
      <c r="T3181" s="16"/>
    </row>
    <row r="3182" spans="1:20" x14ac:dyDescent="0.25">
      <c r="A3182" s="72">
        <f t="shared" si="492"/>
        <v>42870</v>
      </c>
      <c r="B3182" s="73" t="s">
        <v>67</v>
      </c>
      <c r="C3182" s="73" t="s">
        <v>238</v>
      </c>
      <c r="D3182" s="73" t="s">
        <v>239</v>
      </c>
      <c r="E3182" s="73" t="s">
        <v>283</v>
      </c>
      <c r="F3182" s="73" t="s">
        <v>284</v>
      </c>
      <c r="G3182" s="73" t="s">
        <v>35</v>
      </c>
      <c r="H3182" t="s">
        <v>37</v>
      </c>
      <c r="I3182">
        <v>1695</v>
      </c>
      <c r="J3182" s="43">
        <v>4960</v>
      </c>
      <c r="K3182" s="16">
        <v>0</v>
      </c>
      <c r="L3182" s="16">
        <f t="shared" si="487"/>
        <v>49.255213505461768</v>
      </c>
      <c r="M3182" s="16">
        <f t="shared" si="488"/>
        <v>1.2511711711711713</v>
      </c>
      <c r="N3182" s="44">
        <f t="shared" si="489"/>
        <v>0</v>
      </c>
      <c r="O3182" s="44">
        <f t="shared" si="490"/>
        <v>4960</v>
      </c>
      <c r="P3182" s="45">
        <f t="shared" si="493"/>
        <v>49.255213505461768</v>
      </c>
      <c r="Q3182" s="45">
        <f t="shared" si="491"/>
        <v>1.2511711711711713</v>
      </c>
      <c r="S3182" s="51">
        <f t="shared" si="494"/>
        <v>0</v>
      </c>
      <c r="T3182" s="16"/>
    </row>
    <row r="3183" spans="1:20" x14ac:dyDescent="0.25">
      <c r="A3183" s="72">
        <f t="shared" si="492"/>
        <v>42870</v>
      </c>
      <c r="B3183" s="73" t="s">
        <v>67</v>
      </c>
      <c r="C3183" s="73" t="s">
        <v>242</v>
      </c>
      <c r="D3183" s="73" t="s">
        <v>243</v>
      </c>
      <c r="E3183" s="73" t="s">
        <v>265</v>
      </c>
      <c r="F3183" s="73" t="s">
        <v>266</v>
      </c>
      <c r="G3183" s="73" t="s">
        <v>35</v>
      </c>
      <c r="H3183" t="s">
        <v>36</v>
      </c>
      <c r="I3183">
        <v>1006</v>
      </c>
      <c r="J3183" s="43">
        <v>3481</v>
      </c>
      <c r="K3183" s="16">
        <v>0.1</v>
      </c>
      <c r="L3183" s="16">
        <f t="shared" si="487"/>
        <v>34.568023833167821</v>
      </c>
      <c r="M3183" s="16">
        <f t="shared" si="488"/>
        <v>0.87809009009009009</v>
      </c>
      <c r="N3183" s="44">
        <f t="shared" si="489"/>
        <v>100.60000000000001</v>
      </c>
      <c r="O3183" s="44">
        <f t="shared" si="490"/>
        <v>3581.6</v>
      </c>
      <c r="P3183" s="45">
        <f t="shared" si="493"/>
        <v>35.567030784508439</v>
      </c>
      <c r="Q3183" s="45">
        <f t="shared" si="491"/>
        <v>0.90346666666666664</v>
      </c>
      <c r="S3183" s="51">
        <f t="shared" si="494"/>
        <v>2.8899741453605188</v>
      </c>
      <c r="T3183" s="16"/>
    </row>
    <row r="3184" spans="1:20" x14ac:dyDescent="0.25">
      <c r="A3184" s="72">
        <f t="shared" si="492"/>
        <v>42870</v>
      </c>
      <c r="B3184" s="73" t="s">
        <v>67</v>
      </c>
      <c r="C3184" s="73" t="s">
        <v>254</v>
      </c>
      <c r="D3184" s="73" t="s">
        <v>255</v>
      </c>
      <c r="E3184" s="73" t="s">
        <v>267</v>
      </c>
      <c r="F3184" s="73" t="s">
        <v>241</v>
      </c>
      <c r="G3184" s="73" t="s">
        <v>35</v>
      </c>
      <c r="H3184" t="s">
        <v>37</v>
      </c>
      <c r="I3184">
        <v>988</v>
      </c>
      <c r="J3184" s="43">
        <v>3700</v>
      </c>
      <c r="K3184" s="16">
        <v>0</v>
      </c>
      <c r="L3184" s="16">
        <f t="shared" si="487"/>
        <v>36.742800397219462</v>
      </c>
      <c r="M3184" s="16">
        <f t="shared" si="488"/>
        <v>0.93333333333333335</v>
      </c>
      <c r="N3184" s="44">
        <f t="shared" si="489"/>
        <v>0</v>
      </c>
      <c r="O3184" s="44">
        <f t="shared" si="490"/>
        <v>3700</v>
      </c>
      <c r="P3184" s="45">
        <f t="shared" si="493"/>
        <v>36.742800397219462</v>
      </c>
      <c r="Q3184" s="45">
        <f t="shared" si="491"/>
        <v>0.93333333333333335</v>
      </c>
      <c r="S3184" s="51">
        <f t="shared" si="494"/>
        <v>2.7777777777777679</v>
      </c>
      <c r="T3184" s="16"/>
    </row>
    <row r="3185" spans="1:20" x14ac:dyDescent="0.25">
      <c r="A3185" s="72">
        <f t="shared" si="492"/>
        <v>42870</v>
      </c>
      <c r="B3185" s="73" t="s">
        <v>67</v>
      </c>
      <c r="C3185" s="73" t="s">
        <v>246</v>
      </c>
      <c r="D3185" s="73" t="s">
        <v>247</v>
      </c>
      <c r="E3185" s="73" t="s">
        <v>240</v>
      </c>
      <c r="F3185" s="73" t="s">
        <v>241</v>
      </c>
      <c r="G3185" s="73" t="s">
        <v>35</v>
      </c>
      <c r="H3185" t="s">
        <v>36</v>
      </c>
      <c r="I3185">
        <v>787</v>
      </c>
      <c r="J3185" s="43">
        <v>3895</v>
      </c>
      <c r="K3185" s="16">
        <v>0.1</v>
      </c>
      <c r="L3185" s="16">
        <f t="shared" si="487"/>
        <v>38.679245283018865</v>
      </c>
      <c r="M3185" s="16">
        <f t="shared" si="488"/>
        <v>0.98252252252252259</v>
      </c>
      <c r="N3185" s="44">
        <f t="shared" si="489"/>
        <v>78.7</v>
      </c>
      <c r="O3185" s="44">
        <f t="shared" si="490"/>
        <v>3973.7</v>
      </c>
      <c r="P3185" s="45">
        <f t="shared" si="493"/>
        <v>39.460774577954318</v>
      </c>
      <c r="Q3185" s="45">
        <f t="shared" si="491"/>
        <v>1.0023747747747747</v>
      </c>
      <c r="S3185" s="51">
        <f t="shared" si="494"/>
        <v>4.7088274044795764</v>
      </c>
      <c r="T3185" s="16"/>
    </row>
    <row r="3186" spans="1:20" x14ac:dyDescent="0.25">
      <c r="A3186" s="72">
        <f t="shared" si="492"/>
        <v>42870</v>
      </c>
      <c r="B3186" s="73" t="s">
        <v>67</v>
      </c>
      <c r="C3186" s="73" t="s">
        <v>250</v>
      </c>
      <c r="D3186" s="73" t="s">
        <v>251</v>
      </c>
      <c r="E3186" s="73" t="s">
        <v>283</v>
      </c>
      <c r="F3186" s="73" t="s">
        <v>284</v>
      </c>
      <c r="G3186" s="73" t="s">
        <v>35</v>
      </c>
      <c r="H3186" t="s">
        <v>37</v>
      </c>
      <c r="I3186">
        <v>1836</v>
      </c>
      <c r="J3186" s="43">
        <v>5000</v>
      </c>
      <c r="K3186" s="16">
        <v>0</v>
      </c>
      <c r="L3186" s="16">
        <f t="shared" ref="L3186:L3223" si="495">J3186/100.7</f>
        <v>49.652432969215489</v>
      </c>
      <c r="M3186" s="16">
        <f t="shared" ref="M3186:M3223" si="496">IF(B3186="corn",J3186/(111*2000/56),J3186/(111*2000/60))</f>
        <v>1.2612612612612613</v>
      </c>
      <c r="N3186" s="44">
        <f t="shared" ref="N3186:N3223" si="497">I3186*K3186</f>
        <v>0</v>
      </c>
      <c r="O3186" s="44">
        <f t="shared" ref="O3186:O3223" si="498">J3186+N3186</f>
        <v>5000</v>
      </c>
      <c r="P3186" s="45">
        <f t="shared" si="493"/>
        <v>49.652432969215489</v>
      </c>
      <c r="Q3186" s="45">
        <f t="shared" ref="Q3186:Q3223" si="499">IF(B3186="corn",O3186/(111*2000/56),O3186/(111*2000/60))</f>
        <v>1.2612612612612613</v>
      </c>
      <c r="S3186" s="51">
        <f t="shared" si="494"/>
        <v>0</v>
      </c>
      <c r="T3186" s="16"/>
    </row>
    <row r="3187" spans="1:20" x14ac:dyDescent="0.25">
      <c r="A3187" s="72">
        <f t="shared" si="492"/>
        <v>42870</v>
      </c>
      <c r="B3187" s="73" t="s">
        <v>67</v>
      </c>
      <c r="C3187" s="73" t="s">
        <v>256</v>
      </c>
      <c r="D3187" s="73" t="s">
        <v>247</v>
      </c>
      <c r="E3187" s="73" t="s">
        <v>285</v>
      </c>
      <c r="F3187" s="73" t="s">
        <v>264</v>
      </c>
      <c r="G3187" s="73" t="s">
        <v>35</v>
      </c>
      <c r="H3187" t="s">
        <v>37</v>
      </c>
      <c r="I3187">
        <v>1899</v>
      </c>
      <c r="J3187" s="43">
        <v>4740</v>
      </c>
      <c r="K3187" s="16">
        <v>0</v>
      </c>
      <c r="L3187" s="16">
        <f t="shared" si="495"/>
        <v>47.070506454816282</v>
      </c>
      <c r="M3187" s="16">
        <f t="shared" si="496"/>
        <v>1.1956756756756757</v>
      </c>
      <c r="N3187" s="44">
        <f t="shared" si="497"/>
        <v>0</v>
      </c>
      <c r="O3187" s="44">
        <f t="shared" si="498"/>
        <v>4740</v>
      </c>
      <c r="P3187" s="45">
        <f t="shared" si="493"/>
        <v>47.070506454816282</v>
      </c>
      <c r="Q3187" s="45">
        <f t="shared" si="499"/>
        <v>1.1956756756756757</v>
      </c>
      <c r="S3187" s="51">
        <f t="shared" si="494"/>
        <v>2.155172413793105</v>
      </c>
      <c r="T3187" s="16"/>
    </row>
    <row r="3188" spans="1:20" x14ac:dyDescent="0.25">
      <c r="A3188" s="72">
        <f t="shared" si="492"/>
        <v>42870</v>
      </c>
      <c r="B3188" s="73" t="s">
        <v>18</v>
      </c>
      <c r="C3188" s="73" t="s">
        <v>238</v>
      </c>
      <c r="D3188" s="73" t="s">
        <v>239</v>
      </c>
      <c r="E3188" s="73" t="s">
        <v>283</v>
      </c>
      <c r="F3188" s="73" t="s">
        <v>284</v>
      </c>
      <c r="G3188" s="73" t="s">
        <v>35</v>
      </c>
      <c r="H3188" t="s">
        <v>37</v>
      </c>
      <c r="I3188">
        <v>1695</v>
      </c>
      <c r="J3188" s="43">
        <v>5600</v>
      </c>
      <c r="K3188" s="16">
        <v>0</v>
      </c>
      <c r="L3188" s="16">
        <f t="shared" si="495"/>
        <v>55.610724925521346</v>
      </c>
      <c r="M3188" s="16">
        <f t="shared" si="496"/>
        <v>1.5135135135135136</v>
      </c>
      <c r="N3188" s="44">
        <f t="shared" si="497"/>
        <v>0</v>
      </c>
      <c r="O3188" s="44">
        <f t="shared" si="498"/>
        <v>5600</v>
      </c>
      <c r="P3188" s="45">
        <f t="shared" si="493"/>
        <v>55.610724925521346</v>
      </c>
      <c r="Q3188" s="45">
        <f t="shared" si="499"/>
        <v>1.5135135135135136</v>
      </c>
      <c r="S3188" s="51">
        <f t="shared" si="494"/>
        <v>2.0036429872495543</v>
      </c>
      <c r="T3188" s="16"/>
    </row>
    <row r="3189" spans="1:20" x14ac:dyDescent="0.25">
      <c r="A3189" s="72">
        <f t="shared" si="492"/>
        <v>42870</v>
      </c>
      <c r="B3189" s="73" t="s">
        <v>18</v>
      </c>
      <c r="C3189" s="73" t="s">
        <v>250</v>
      </c>
      <c r="D3189" s="73" t="s">
        <v>251</v>
      </c>
      <c r="E3189" s="73" t="s">
        <v>279</v>
      </c>
      <c r="F3189" s="73" t="s">
        <v>280</v>
      </c>
      <c r="G3189" s="73" t="s">
        <v>35</v>
      </c>
      <c r="H3189" t="s">
        <v>37</v>
      </c>
      <c r="I3189">
        <v>1851</v>
      </c>
      <c r="J3189" s="43">
        <v>5650</v>
      </c>
      <c r="K3189" s="16">
        <v>0</v>
      </c>
      <c r="L3189" s="16">
        <f t="shared" si="495"/>
        <v>56.107249255213503</v>
      </c>
      <c r="M3189" s="16">
        <f t="shared" si="496"/>
        <v>1.527027027027027</v>
      </c>
      <c r="N3189" s="44">
        <f t="shared" si="497"/>
        <v>0</v>
      </c>
      <c r="O3189" s="44">
        <f t="shared" si="498"/>
        <v>5650</v>
      </c>
      <c r="P3189" s="45">
        <f t="shared" si="493"/>
        <v>56.107249255213503</v>
      </c>
      <c r="Q3189" s="45">
        <f t="shared" si="499"/>
        <v>1.527027027027027</v>
      </c>
      <c r="S3189" s="51">
        <f t="shared" si="494"/>
        <v>2.5408348457350183</v>
      </c>
      <c r="T3189" s="16"/>
    </row>
    <row r="3190" spans="1:20" x14ac:dyDescent="0.25">
      <c r="A3190" s="72">
        <f t="shared" si="492"/>
        <v>42870</v>
      </c>
      <c r="B3190" s="73" t="s">
        <v>18</v>
      </c>
      <c r="C3190" s="73" t="s">
        <v>257</v>
      </c>
      <c r="D3190" s="73" t="s">
        <v>237</v>
      </c>
      <c r="E3190" s="73" t="s">
        <v>283</v>
      </c>
      <c r="F3190" s="73" t="s">
        <v>284</v>
      </c>
      <c r="G3190" s="73" t="s">
        <v>35</v>
      </c>
      <c r="H3190" t="s">
        <v>37</v>
      </c>
      <c r="I3190">
        <v>1507</v>
      </c>
      <c r="J3190" s="43">
        <v>5500</v>
      </c>
      <c r="K3190" s="16">
        <v>0</v>
      </c>
      <c r="L3190" s="16">
        <f t="shared" si="495"/>
        <v>54.617676266137039</v>
      </c>
      <c r="M3190" s="16">
        <f t="shared" si="496"/>
        <v>1.4864864864864864</v>
      </c>
      <c r="N3190" s="44">
        <f t="shared" si="497"/>
        <v>0</v>
      </c>
      <c r="O3190" s="44">
        <f t="shared" si="498"/>
        <v>5500</v>
      </c>
      <c r="P3190" s="45">
        <f t="shared" si="493"/>
        <v>54.617676266137039</v>
      </c>
      <c r="Q3190" s="45">
        <f t="shared" si="499"/>
        <v>1.4864864864864864</v>
      </c>
      <c r="S3190" s="51">
        <f t="shared" si="494"/>
        <v>2.2304832713754719</v>
      </c>
      <c r="T3190" s="16"/>
    </row>
    <row r="3191" spans="1:20" x14ac:dyDescent="0.25">
      <c r="A3191" s="72">
        <f t="shared" si="492"/>
        <v>42870</v>
      </c>
      <c r="B3191" s="73" t="s">
        <v>18</v>
      </c>
      <c r="C3191" s="73" t="s">
        <v>256</v>
      </c>
      <c r="D3191" s="73" t="s">
        <v>247</v>
      </c>
      <c r="E3191" s="73" t="s">
        <v>265</v>
      </c>
      <c r="F3191" s="73" t="s">
        <v>266</v>
      </c>
      <c r="G3191" s="73" t="s">
        <v>35</v>
      </c>
      <c r="H3191" t="s">
        <v>36</v>
      </c>
      <c r="I3191">
        <v>1160</v>
      </c>
      <c r="J3191" s="43">
        <v>4525</v>
      </c>
      <c r="K3191" s="16">
        <v>0.1</v>
      </c>
      <c r="L3191" s="16">
        <f t="shared" si="495"/>
        <v>44.935451837140022</v>
      </c>
      <c r="M3191" s="16">
        <f t="shared" si="496"/>
        <v>1.222972972972973</v>
      </c>
      <c r="N3191" s="44">
        <f t="shared" si="497"/>
        <v>116</v>
      </c>
      <c r="O3191" s="44">
        <f t="shared" si="498"/>
        <v>4641</v>
      </c>
      <c r="P3191" s="45">
        <f t="shared" si="493"/>
        <v>46.08738828202582</v>
      </c>
      <c r="Q3191" s="45">
        <f t="shared" si="499"/>
        <v>1.2543243243243243</v>
      </c>
      <c r="S3191" s="51">
        <f t="shared" si="494"/>
        <v>4.8813559322033795</v>
      </c>
      <c r="T3191" s="16"/>
    </row>
    <row r="3192" spans="1:20" x14ac:dyDescent="0.25">
      <c r="A3192" s="72">
        <f t="shared" si="492"/>
        <v>42870</v>
      </c>
      <c r="B3192" s="73" t="s">
        <v>18</v>
      </c>
      <c r="C3192" s="73" t="s">
        <v>244</v>
      </c>
      <c r="D3192" s="73" t="s">
        <v>245</v>
      </c>
      <c r="E3192" s="73" t="s">
        <v>277</v>
      </c>
      <c r="F3192" s="73" t="s">
        <v>278</v>
      </c>
      <c r="G3192" s="73" t="s">
        <v>35</v>
      </c>
      <c r="H3192" t="s">
        <v>38</v>
      </c>
      <c r="I3192">
        <v>613</v>
      </c>
      <c r="J3192" s="43">
        <v>4226</v>
      </c>
      <c r="K3192" s="16">
        <v>0</v>
      </c>
      <c r="L3192" s="16">
        <f t="shared" si="495"/>
        <v>41.966236345580931</v>
      </c>
      <c r="M3192" s="16">
        <f t="shared" si="496"/>
        <v>1.1421621621621623</v>
      </c>
      <c r="N3192" s="44">
        <f t="shared" si="497"/>
        <v>0</v>
      </c>
      <c r="O3192" s="44">
        <f t="shared" si="498"/>
        <v>4226</v>
      </c>
      <c r="P3192" s="45">
        <f t="shared" si="493"/>
        <v>41.966236345580931</v>
      </c>
      <c r="Q3192" s="45">
        <f t="shared" si="499"/>
        <v>1.1421621621621623</v>
      </c>
      <c r="S3192" s="51">
        <f t="shared" si="494"/>
        <v>0</v>
      </c>
      <c r="T3192" s="16"/>
    </row>
    <row r="3193" spans="1:20" x14ac:dyDescent="0.25">
      <c r="A3193" s="74">
        <f t="shared" si="492"/>
        <v>42870</v>
      </c>
      <c r="B3193" s="75" t="s">
        <v>18</v>
      </c>
      <c r="C3193" s="75" t="s">
        <v>258</v>
      </c>
      <c r="D3193" s="75" t="s">
        <v>255</v>
      </c>
      <c r="E3193" s="75" t="s">
        <v>279</v>
      </c>
      <c r="F3193" s="75" t="s">
        <v>280</v>
      </c>
      <c r="G3193" s="75" t="s">
        <v>35</v>
      </c>
      <c r="H3193" s="76" t="s">
        <v>36</v>
      </c>
      <c r="I3193" s="76">
        <v>1637</v>
      </c>
      <c r="J3193" s="46">
        <v>5460</v>
      </c>
      <c r="K3193" s="78">
        <v>0.1</v>
      </c>
      <c r="L3193" s="78">
        <f t="shared" si="495"/>
        <v>54.220456802383318</v>
      </c>
      <c r="M3193" s="78">
        <f t="shared" si="496"/>
        <v>1.4756756756756757</v>
      </c>
      <c r="N3193" s="47">
        <f t="shared" si="497"/>
        <v>163.70000000000002</v>
      </c>
      <c r="O3193" s="47">
        <f t="shared" si="498"/>
        <v>5623.7</v>
      </c>
      <c r="P3193" s="48">
        <f t="shared" si="493"/>
        <v>55.846077457795431</v>
      </c>
      <c r="Q3193" s="48">
        <f t="shared" si="499"/>
        <v>1.5199189189189188</v>
      </c>
      <c r="R3193" s="76"/>
      <c r="S3193" s="53">
        <f t="shared" si="494"/>
        <v>4.9197761194029743</v>
      </c>
      <c r="T3193" s="78"/>
    </row>
    <row r="3194" spans="1:20" x14ac:dyDescent="0.25">
      <c r="A3194" s="72">
        <f t="shared" ref="A3194:A3231" si="500">IF(B3194&lt;&gt;"", DATE(2010, ROUNDUP((ROW(A3194)-1)*(1/38), 0)+5, 15), "")</f>
        <v>42901</v>
      </c>
      <c r="B3194" s="73" t="s">
        <v>0</v>
      </c>
      <c r="C3194" s="73" t="s">
        <v>359</v>
      </c>
      <c r="D3194" s="73" t="s">
        <v>235</v>
      </c>
      <c r="E3194" s="73" t="s">
        <v>260</v>
      </c>
      <c r="F3194" s="73" t="s">
        <v>261</v>
      </c>
      <c r="G3194" s="73" t="s">
        <v>34</v>
      </c>
      <c r="H3194" t="s">
        <v>36</v>
      </c>
      <c r="I3194">
        <v>506</v>
      </c>
      <c r="J3194" s="43">
        <v>3883</v>
      </c>
      <c r="K3194" s="16">
        <v>0.1</v>
      </c>
      <c r="L3194" s="16">
        <f t="shared" si="495"/>
        <v>38.560079443892747</v>
      </c>
      <c r="M3194" s="16">
        <f t="shared" si="496"/>
        <v>1.0494594594594595</v>
      </c>
      <c r="N3194" s="44">
        <f t="shared" si="497"/>
        <v>50.6</v>
      </c>
      <c r="O3194" s="44">
        <f t="shared" si="498"/>
        <v>3933.6</v>
      </c>
      <c r="P3194" s="45">
        <f t="shared" ref="P3194:P3231" si="501">O3194/100.7</f>
        <v>39.062562065541208</v>
      </c>
      <c r="Q3194" s="45">
        <f t="shared" si="499"/>
        <v>1.063135135135135</v>
      </c>
      <c r="R3194" s="17"/>
      <c r="S3194" s="51">
        <f t="shared" ref="S3194:S3231" si="502">((O3194/O2738)-1)*100</f>
        <v>9.1151178918169151</v>
      </c>
      <c r="T3194" s="16">
        <f t="shared" ref="T3194:T3230" si="503">AVERAGE(P3118,P3156,P3194)</f>
        <v>38.314465408805027</v>
      </c>
    </row>
    <row r="3195" spans="1:20" x14ac:dyDescent="0.25">
      <c r="A3195" s="72">
        <f t="shared" si="500"/>
        <v>42901</v>
      </c>
      <c r="B3195" s="73" t="s">
        <v>0</v>
      </c>
      <c r="C3195" s="73" t="s">
        <v>236</v>
      </c>
      <c r="D3195" s="73" t="s">
        <v>237</v>
      </c>
      <c r="E3195" s="73" t="s">
        <v>262</v>
      </c>
      <c r="F3195" s="73" t="s">
        <v>251</v>
      </c>
      <c r="G3195" s="73" t="s">
        <v>34</v>
      </c>
      <c r="H3195" t="s">
        <v>37</v>
      </c>
      <c r="I3195">
        <v>298</v>
      </c>
      <c r="J3195" s="43">
        <v>4143</v>
      </c>
      <c r="K3195" s="16">
        <v>0</v>
      </c>
      <c r="L3195" s="16">
        <f t="shared" si="495"/>
        <v>41.142005958291954</v>
      </c>
      <c r="M3195" s="16">
        <f t="shared" si="496"/>
        <v>1.1197297297297297</v>
      </c>
      <c r="N3195" s="44">
        <f t="shared" si="497"/>
        <v>0</v>
      </c>
      <c r="O3195" s="44">
        <f t="shared" si="498"/>
        <v>4143</v>
      </c>
      <c r="P3195" s="45">
        <f t="shared" si="501"/>
        <v>41.142005958291954</v>
      </c>
      <c r="Q3195" s="45">
        <f t="shared" si="499"/>
        <v>1.1197297297297297</v>
      </c>
      <c r="R3195" s="17"/>
      <c r="S3195" s="51">
        <f t="shared" si="502"/>
        <v>19.636153624025422</v>
      </c>
      <c r="T3195" s="16">
        <f t="shared" si="503"/>
        <v>41.142005958291954</v>
      </c>
    </row>
    <row r="3196" spans="1:20" x14ac:dyDescent="0.25">
      <c r="A3196" s="72">
        <f t="shared" si="500"/>
        <v>42901</v>
      </c>
      <c r="B3196" s="73" t="s">
        <v>0</v>
      </c>
      <c r="C3196" s="73" t="s">
        <v>359</v>
      </c>
      <c r="D3196" s="73" t="s">
        <v>235</v>
      </c>
      <c r="E3196" s="73" t="s">
        <v>263</v>
      </c>
      <c r="F3196" s="73" t="s">
        <v>264</v>
      </c>
      <c r="G3196" s="73" t="s">
        <v>34</v>
      </c>
      <c r="H3196" t="s">
        <v>37</v>
      </c>
      <c r="I3196">
        <v>1530</v>
      </c>
      <c r="J3196" s="43">
        <v>7050</v>
      </c>
      <c r="K3196" s="16">
        <v>0</v>
      </c>
      <c r="L3196" s="16">
        <f t="shared" si="495"/>
        <v>70.009930486593845</v>
      </c>
      <c r="M3196" s="16">
        <f t="shared" si="496"/>
        <v>1.9054054054054055</v>
      </c>
      <c r="N3196" s="44">
        <f t="shared" si="497"/>
        <v>0</v>
      </c>
      <c r="O3196" s="44">
        <f t="shared" si="498"/>
        <v>7050</v>
      </c>
      <c r="P3196" s="45">
        <f t="shared" si="501"/>
        <v>70.009930486593845</v>
      </c>
      <c r="Q3196" s="45">
        <f t="shared" si="499"/>
        <v>1.9054054054054055</v>
      </c>
      <c r="S3196" s="51">
        <f t="shared" si="502"/>
        <v>1.4388489208633004</v>
      </c>
      <c r="T3196" s="16">
        <f t="shared" si="503"/>
        <v>69.347898047004307</v>
      </c>
    </row>
    <row r="3197" spans="1:20" x14ac:dyDescent="0.25">
      <c r="A3197" s="72">
        <f t="shared" si="500"/>
        <v>42901</v>
      </c>
      <c r="B3197" s="73" t="s">
        <v>0</v>
      </c>
      <c r="C3197" s="73" t="s">
        <v>359</v>
      </c>
      <c r="D3197" s="73" t="s">
        <v>235</v>
      </c>
      <c r="E3197" s="73" t="s">
        <v>265</v>
      </c>
      <c r="F3197" s="73" t="s">
        <v>266</v>
      </c>
      <c r="G3197" s="73" t="s">
        <v>34</v>
      </c>
      <c r="H3197" t="s">
        <v>36</v>
      </c>
      <c r="I3197">
        <v>890</v>
      </c>
      <c r="J3197" s="43">
        <v>4540</v>
      </c>
      <c r="K3197" s="16">
        <v>0.1</v>
      </c>
      <c r="L3197" s="16">
        <f t="shared" si="495"/>
        <v>45.084409136047668</v>
      </c>
      <c r="M3197" s="16">
        <f t="shared" si="496"/>
        <v>1.2270270270270269</v>
      </c>
      <c r="N3197" s="44">
        <f t="shared" si="497"/>
        <v>89</v>
      </c>
      <c r="O3197" s="44">
        <f t="shared" si="498"/>
        <v>4629</v>
      </c>
      <c r="P3197" s="45">
        <f t="shared" si="501"/>
        <v>45.968222442899702</v>
      </c>
      <c r="Q3197" s="45">
        <f t="shared" si="499"/>
        <v>1.2510810810810811</v>
      </c>
      <c r="S3197" s="51">
        <f t="shared" si="502"/>
        <v>9.0973367900070592</v>
      </c>
      <c r="T3197" s="16">
        <f t="shared" si="503"/>
        <v>45.094339622641506</v>
      </c>
    </row>
    <row r="3198" spans="1:20" x14ac:dyDescent="0.25">
      <c r="A3198" s="72">
        <f t="shared" si="500"/>
        <v>42901</v>
      </c>
      <c r="B3198" s="73" t="s">
        <v>0</v>
      </c>
      <c r="C3198" s="73" t="s">
        <v>238</v>
      </c>
      <c r="D3198" s="73" t="s">
        <v>239</v>
      </c>
      <c r="E3198" s="73" t="s">
        <v>267</v>
      </c>
      <c r="F3198" s="73" t="s">
        <v>241</v>
      </c>
      <c r="G3198" s="73" t="s">
        <v>34</v>
      </c>
      <c r="H3198" t="s">
        <v>37</v>
      </c>
      <c r="I3198">
        <v>1256</v>
      </c>
      <c r="J3198" s="43">
        <v>6786</v>
      </c>
      <c r="K3198" s="16">
        <v>0</v>
      </c>
      <c r="L3198" s="16">
        <f t="shared" si="495"/>
        <v>67.388282025819265</v>
      </c>
      <c r="M3198" s="16">
        <f t="shared" si="496"/>
        <v>1.834054054054054</v>
      </c>
      <c r="N3198" s="44">
        <f t="shared" si="497"/>
        <v>0</v>
      </c>
      <c r="O3198" s="44">
        <f t="shared" si="498"/>
        <v>6786</v>
      </c>
      <c r="P3198" s="45">
        <f t="shared" si="501"/>
        <v>67.388282025819265</v>
      </c>
      <c r="Q3198" s="45">
        <f t="shared" si="499"/>
        <v>1.834054054054054</v>
      </c>
      <c r="S3198" s="51">
        <f t="shared" si="502"/>
        <v>4.6253469010175685</v>
      </c>
      <c r="T3198" s="16">
        <f t="shared" si="503"/>
        <v>66.726249586229713</v>
      </c>
    </row>
    <row r="3199" spans="1:20" x14ac:dyDescent="0.25">
      <c r="A3199" s="72">
        <f t="shared" si="500"/>
        <v>42901</v>
      </c>
      <c r="B3199" s="73" t="s">
        <v>0</v>
      </c>
      <c r="C3199" s="73" t="s">
        <v>358</v>
      </c>
      <c r="D3199" s="73" t="s">
        <v>235</v>
      </c>
      <c r="E3199" s="73" t="s">
        <v>267</v>
      </c>
      <c r="F3199" s="73" t="s">
        <v>241</v>
      </c>
      <c r="G3199" s="73" t="s">
        <v>34</v>
      </c>
      <c r="H3199" t="s">
        <v>36</v>
      </c>
      <c r="I3199">
        <v>975</v>
      </c>
      <c r="J3199" s="43">
        <v>4816</v>
      </c>
      <c r="K3199" s="16">
        <v>0.1</v>
      </c>
      <c r="L3199" s="16">
        <f t="shared" si="495"/>
        <v>47.825223435948359</v>
      </c>
      <c r="M3199" s="16">
        <f t="shared" si="496"/>
        <v>1.3016216216216216</v>
      </c>
      <c r="N3199" s="44">
        <f t="shared" si="497"/>
        <v>97.5</v>
      </c>
      <c r="O3199" s="44">
        <f t="shared" si="498"/>
        <v>4913.5</v>
      </c>
      <c r="P3199" s="45">
        <f t="shared" si="501"/>
        <v>48.793445878848061</v>
      </c>
      <c r="Q3199" s="45">
        <f t="shared" si="499"/>
        <v>1.327972972972973</v>
      </c>
      <c r="S3199" s="51">
        <f t="shared" si="502"/>
        <v>8.9226335624030142</v>
      </c>
      <c r="T3199" s="16">
        <f t="shared" si="503"/>
        <v>47.866600463422706</v>
      </c>
    </row>
    <row r="3200" spans="1:20" x14ac:dyDescent="0.25">
      <c r="A3200" s="72">
        <f t="shared" si="500"/>
        <v>42901</v>
      </c>
      <c r="B3200" s="73" t="s">
        <v>0</v>
      </c>
      <c r="C3200" s="73" t="s">
        <v>240</v>
      </c>
      <c r="D3200" s="73" t="s">
        <v>241</v>
      </c>
      <c r="E3200" s="73" t="s">
        <v>263</v>
      </c>
      <c r="F3200" s="73" t="s">
        <v>264</v>
      </c>
      <c r="G3200" s="73" t="s">
        <v>34</v>
      </c>
      <c r="H3200" t="s">
        <v>36</v>
      </c>
      <c r="I3200">
        <v>1357</v>
      </c>
      <c r="J3200" s="43">
        <v>5021</v>
      </c>
      <c r="K3200" s="16">
        <v>0.1</v>
      </c>
      <c r="L3200" s="16">
        <f t="shared" si="495"/>
        <v>49.860973187686199</v>
      </c>
      <c r="M3200" s="16">
        <f t="shared" si="496"/>
        <v>1.357027027027027</v>
      </c>
      <c r="N3200" s="44">
        <f t="shared" si="497"/>
        <v>135.70000000000002</v>
      </c>
      <c r="O3200" s="44">
        <f t="shared" si="498"/>
        <v>5156.7</v>
      </c>
      <c r="P3200" s="45">
        <f t="shared" si="501"/>
        <v>51.208540218470702</v>
      </c>
      <c r="Q3200" s="45">
        <f t="shared" si="499"/>
        <v>1.3937027027027027</v>
      </c>
      <c r="S3200" s="51">
        <f t="shared" si="502"/>
        <v>9.4840764331210146</v>
      </c>
      <c r="T3200" s="16">
        <f t="shared" si="503"/>
        <v>50.241972856669975</v>
      </c>
    </row>
    <row r="3201" spans="1:20" x14ac:dyDescent="0.25">
      <c r="A3201" s="72">
        <f t="shared" si="500"/>
        <v>42901</v>
      </c>
      <c r="B3201" s="73" t="s">
        <v>67</v>
      </c>
      <c r="C3201" s="73" t="s">
        <v>242</v>
      </c>
      <c r="D3201" s="73" t="s">
        <v>243</v>
      </c>
      <c r="E3201" s="73" t="s">
        <v>265</v>
      </c>
      <c r="F3201" s="73" t="s">
        <v>266</v>
      </c>
      <c r="G3201" s="73" t="s">
        <v>34</v>
      </c>
      <c r="H3201" t="s">
        <v>36</v>
      </c>
      <c r="I3201">
        <v>1006</v>
      </c>
      <c r="J3201" s="43">
        <v>3681</v>
      </c>
      <c r="K3201" s="16">
        <v>0.1</v>
      </c>
      <c r="L3201" s="16">
        <f t="shared" si="495"/>
        <v>36.554121151936442</v>
      </c>
      <c r="M3201" s="16">
        <f t="shared" si="496"/>
        <v>0.92854054054054058</v>
      </c>
      <c r="N3201" s="44">
        <f t="shared" si="497"/>
        <v>100.60000000000001</v>
      </c>
      <c r="O3201" s="44">
        <f t="shared" si="498"/>
        <v>3781.6</v>
      </c>
      <c r="P3201" s="45">
        <f t="shared" si="501"/>
        <v>37.553128103277061</v>
      </c>
      <c r="Q3201" s="45">
        <f t="shared" si="499"/>
        <v>0.95391711711711713</v>
      </c>
      <c r="S3201" s="51">
        <f t="shared" si="502"/>
        <v>2.7329530019016612</v>
      </c>
      <c r="T3201" s="16">
        <f t="shared" si="503"/>
        <v>37.553128103277061</v>
      </c>
    </row>
    <row r="3202" spans="1:20" x14ac:dyDescent="0.25">
      <c r="A3202" s="72">
        <f t="shared" si="500"/>
        <v>42901</v>
      </c>
      <c r="B3202" s="73" t="s">
        <v>67</v>
      </c>
      <c r="C3202" s="73" t="s">
        <v>244</v>
      </c>
      <c r="D3202" s="73" t="s">
        <v>245</v>
      </c>
      <c r="E3202" s="73" t="s">
        <v>268</v>
      </c>
      <c r="F3202" s="73" t="s">
        <v>269</v>
      </c>
      <c r="G3202" s="73" t="s">
        <v>34</v>
      </c>
      <c r="H3202" t="s">
        <v>38</v>
      </c>
      <c r="I3202">
        <v>860</v>
      </c>
      <c r="J3202" s="43">
        <v>6061</v>
      </c>
      <c r="K3202" s="16">
        <v>0</v>
      </c>
      <c r="L3202" s="16">
        <f t="shared" si="495"/>
        <v>60.188679245283019</v>
      </c>
      <c r="M3202" s="16">
        <f t="shared" si="496"/>
        <v>1.5289009009009009</v>
      </c>
      <c r="N3202" s="44">
        <f t="shared" si="497"/>
        <v>0</v>
      </c>
      <c r="O3202" s="44">
        <f t="shared" si="498"/>
        <v>6061</v>
      </c>
      <c r="P3202" s="45">
        <f t="shared" si="501"/>
        <v>60.188679245283019</v>
      </c>
      <c r="Q3202" s="45">
        <f t="shared" si="499"/>
        <v>1.5289009009009009</v>
      </c>
      <c r="S3202" s="51">
        <f t="shared" si="502"/>
        <v>0</v>
      </c>
      <c r="T3202" s="16">
        <f t="shared" si="503"/>
        <v>60.188679245283019</v>
      </c>
    </row>
    <row r="3203" spans="1:20" x14ac:dyDescent="0.25">
      <c r="A3203" s="72">
        <f t="shared" si="500"/>
        <v>42901</v>
      </c>
      <c r="B3203" s="73" t="s">
        <v>67</v>
      </c>
      <c r="C3203" s="73" t="s">
        <v>246</v>
      </c>
      <c r="D3203" s="73" t="s">
        <v>247</v>
      </c>
      <c r="E3203" s="73" t="s">
        <v>270</v>
      </c>
      <c r="F3203" s="73" t="s">
        <v>247</v>
      </c>
      <c r="G3203" s="73" t="s">
        <v>34</v>
      </c>
      <c r="H3203" t="s">
        <v>36</v>
      </c>
      <c r="I3203">
        <v>213</v>
      </c>
      <c r="J3203" s="43">
        <v>2258</v>
      </c>
      <c r="K3203" s="16">
        <v>0.1</v>
      </c>
      <c r="L3203" s="16">
        <f t="shared" si="495"/>
        <v>22.423038728897716</v>
      </c>
      <c r="M3203" s="16">
        <f t="shared" si="496"/>
        <v>0.56958558558558559</v>
      </c>
      <c r="N3203" s="44">
        <f t="shared" si="497"/>
        <v>21.3</v>
      </c>
      <c r="O3203" s="44">
        <f t="shared" si="498"/>
        <v>2279.3000000000002</v>
      </c>
      <c r="P3203" s="45">
        <f t="shared" si="501"/>
        <v>22.634558093346577</v>
      </c>
      <c r="Q3203" s="45">
        <f t="shared" si="499"/>
        <v>0.5749585585585586</v>
      </c>
      <c r="S3203" s="51">
        <f t="shared" si="502"/>
        <v>5.1337638376383943</v>
      </c>
      <c r="T3203" s="16">
        <f t="shared" si="503"/>
        <v>22.634558093346573</v>
      </c>
    </row>
    <row r="3204" spans="1:20" x14ac:dyDescent="0.25">
      <c r="A3204" s="72">
        <f t="shared" si="500"/>
        <v>42901</v>
      </c>
      <c r="B3204" s="73" t="s">
        <v>67</v>
      </c>
      <c r="C3204" s="73" t="s">
        <v>248</v>
      </c>
      <c r="D3204" s="73" t="s">
        <v>249</v>
      </c>
      <c r="E3204" s="73" t="s">
        <v>271</v>
      </c>
      <c r="F3204" s="73" t="s">
        <v>272</v>
      </c>
      <c r="G3204" s="73" t="s">
        <v>34</v>
      </c>
      <c r="H3204" t="s">
        <v>38</v>
      </c>
      <c r="I3204">
        <v>646</v>
      </c>
      <c r="J3204" s="43">
        <v>5191</v>
      </c>
      <c r="K3204" s="16">
        <v>0</v>
      </c>
      <c r="L3204" s="16">
        <f t="shared" si="495"/>
        <v>51.54915590863952</v>
      </c>
      <c r="M3204" s="16">
        <f t="shared" si="496"/>
        <v>1.3094414414414415</v>
      </c>
      <c r="N3204" s="44">
        <f t="shared" si="497"/>
        <v>0</v>
      </c>
      <c r="O3204" s="44">
        <f t="shared" si="498"/>
        <v>5191</v>
      </c>
      <c r="P3204" s="45">
        <f t="shared" si="501"/>
        <v>51.54915590863952</v>
      </c>
      <c r="Q3204" s="45">
        <f t="shared" si="499"/>
        <v>1.3094414414414415</v>
      </c>
      <c r="S3204" s="51">
        <f t="shared" si="502"/>
        <v>3.7370103916866571</v>
      </c>
      <c r="T3204" s="16">
        <f t="shared" si="503"/>
        <v>51.549155908639513</v>
      </c>
    </row>
    <row r="3205" spans="1:20" x14ac:dyDescent="0.25">
      <c r="A3205" s="72">
        <f t="shared" si="500"/>
        <v>42901</v>
      </c>
      <c r="B3205" s="73" t="s">
        <v>67</v>
      </c>
      <c r="C3205" s="73" t="s">
        <v>248</v>
      </c>
      <c r="D3205" s="73" t="s">
        <v>249</v>
      </c>
      <c r="E3205" s="73" t="s">
        <v>273</v>
      </c>
      <c r="F3205" s="73" t="s">
        <v>274</v>
      </c>
      <c r="G3205" s="73" t="s">
        <v>34</v>
      </c>
      <c r="H3205" t="s">
        <v>38</v>
      </c>
      <c r="I3205">
        <v>418</v>
      </c>
      <c r="J3205" s="43">
        <v>4311</v>
      </c>
      <c r="K3205" s="16">
        <v>0</v>
      </c>
      <c r="L3205" s="16">
        <f t="shared" si="495"/>
        <v>42.810327706057599</v>
      </c>
      <c r="M3205" s="16">
        <f t="shared" si="496"/>
        <v>1.0874594594594595</v>
      </c>
      <c r="N3205" s="44">
        <f t="shared" si="497"/>
        <v>0</v>
      </c>
      <c r="O3205" s="44">
        <f t="shared" si="498"/>
        <v>4311</v>
      </c>
      <c r="P3205" s="45">
        <f t="shared" si="501"/>
        <v>42.810327706057599</v>
      </c>
      <c r="Q3205" s="45">
        <f t="shared" si="499"/>
        <v>1.0874594594594595</v>
      </c>
      <c r="S3205" s="51">
        <f t="shared" si="502"/>
        <v>0</v>
      </c>
      <c r="T3205" s="16">
        <f t="shared" si="503"/>
        <v>42.810327706057599</v>
      </c>
    </row>
    <row r="3206" spans="1:20" x14ac:dyDescent="0.25">
      <c r="A3206" s="72">
        <f t="shared" si="500"/>
        <v>42901</v>
      </c>
      <c r="B3206" s="73" t="s">
        <v>67</v>
      </c>
      <c r="C3206" s="73" t="s">
        <v>246</v>
      </c>
      <c r="D3206" s="73" t="s">
        <v>247</v>
      </c>
      <c r="E3206" s="73" t="s">
        <v>275</v>
      </c>
      <c r="F3206" s="73" t="s">
        <v>276</v>
      </c>
      <c r="G3206" s="73" t="s">
        <v>34</v>
      </c>
      <c r="H3206" t="s">
        <v>36</v>
      </c>
      <c r="I3206">
        <v>626</v>
      </c>
      <c r="J3206" s="43">
        <v>3534</v>
      </c>
      <c r="K3206" s="16">
        <v>0.1</v>
      </c>
      <c r="L3206" s="16">
        <f t="shared" si="495"/>
        <v>35.094339622641506</v>
      </c>
      <c r="M3206" s="16">
        <f t="shared" si="496"/>
        <v>0.89145945945945948</v>
      </c>
      <c r="N3206" s="44">
        <f t="shared" si="497"/>
        <v>62.6</v>
      </c>
      <c r="O3206" s="44">
        <f t="shared" si="498"/>
        <v>3596.6</v>
      </c>
      <c r="P3206" s="45">
        <f t="shared" si="501"/>
        <v>35.715988083416086</v>
      </c>
      <c r="Q3206" s="45">
        <f t="shared" si="499"/>
        <v>0.9072504504504505</v>
      </c>
      <c r="S3206" s="51">
        <f t="shared" si="502"/>
        <v>4.4308943089430786</v>
      </c>
      <c r="T3206" s="16">
        <f t="shared" si="503"/>
        <v>35.715988083416086</v>
      </c>
    </row>
    <row r="3207" spans="1:20" x14ac:dyDescent="0.25">
      <c r="A3207" s="72">
        <f t="shared" si="500"/>
        <v>42901</v>
      </c>
      <c r="B3207" s="73" t="s">
        <v>67</v>
      </c>
      <c r="C3207" s="73" t="s">
        <v>246</v>
      </c>
      <c r="D3207" s="73" t="s">
        <v>247</v>
      </c>
      <c r="E3207" s="73" t="s">
        <v>263</v>
      </c>
      <c r="F3207" s="73" t="s">
        <v>264</v>
      </c>
      <c r="G3207" s="73" t="s">
        <v>34</v>
      </c>
      <c r="H3207" t="s">
        <v>36</v>
      </c>
      <c r="I3207">
        <v>1823</v>
      </c>
      <c r="J3207" s="43">
        <v>5202</v>
      </c>
      <c r="K3207" s="16">
        <v>0.1</v>
      </c>
      <c r="L3207" s="16">
        <f t="shared" si="495"/>
        <v>51.658391261171793</v>
      </c>
      <c r="M3207" s="16">
        <f t="shared" si="496"/>
        <v>1.3122162162162163</v>
      </c>
      <c r="N3207" s="44">
        <f t="shared" si="497"/>
        <v>182.3</v>
      </c>
      <c r="O3207" s="44">
        <f t="shared" si="498"/>
        <v>5384.3</v>
      </c>
      <c r="P3207" s="45">
        <f t="shared" si="501"/>
        <v>53.468718967229393</v>
      </c>
      <c r="Q3207" s="45">
        <f t="shared" si="499"/>
        <v>1.3582018018018018</v>
      </c>
      <c r="S3207" s="51">
        <f t="shared" si="502"/>
        <v>6.5775930324623921</v>
      </c>
      <c r="T3207" s="16">
        <f t="shared" si="503"/>
        <v>53.468718967229393</v>
      </c>
    </row>
    <row r="3208" spans="1:20" x14ac:dyDescent="0.25">
      <c r="A3208" s="72">
        <f t="shared" si="500"/>
        <v>42901</v>
      </c>
      <c r="B3208" s="73" t="s">
        <v>18</v>
      </c>
      <c r="C3208" s="73" t="s">
        <v>250</v>
      </c>
      <c r="D3208" s="73" t="s">
        <v>251</v>
      </c>
      <c r="E3208" s="73" t="s">
        <v>265</v>
      </c>
      <c r="F3208" s="73" t="s">
        <v>266</v>
      </c>
      <c r="G3208" s="73" t="s">
        <v>34</v>
      </c>
      <c r="H3208" t="s">
        <v>39</v>
      </c>
      <c r="I3208">
        <v>1295</v>
      </c>
      <c r="J3208" s="43">
        <v>3634</v>
      </c>
      <c r="K3208" s="16">
        <v>5.7500000000000002E-2</v>
      </c>
      <c r="L3208" s="16">
        <f t="shared" si="495"/>
        <v>36.08738828202582</v>
      </c>
      <c r="M3208" s="16">
        <f t="shared" si="496"/>
        <v>0.98216216216216212</v>
      </c>
      <c r="N3208" s="44">
        <f t="shared" si="497"/>
        <v>74.462500000000006</v>
      </c>
      <c r="O3208" s="44">
        <f t="shared" si="498"/>
        <v>3708.4625000000001</v>
      </c>
      <c r="P3208" s="45">
        <f t="shared" si="501"/>
        <v>36.826837140019862</v>
      </c>
      <c r="Q3208" s="45">
        <f t="shared" si="499"/>
        <v>1.0022871621621623</v>
      </c>
      <c r="S3208" s="51">
        <f t="shared" si="502"/>
        <v>0.25581238172478482</v>
      </c>
      <c r="T3208" s="16">
        <f t="shared" si="503"/>
        <v>36.777969215491559</v>
      </c>
    </row>
    <row r="3209" spans="1:20" x14ac:dyDescent="0.25">
      <c r="A3209" s="72">
        <f t="shared" si="500"/>
        <v>42901</v>
      </c>
      <c r="B3209" s="73" t="s">
        <v>18</v>
      </c>
      <c r="C3209" s="73" t="s">
        <v>244</v>
      </c>
      <c r="D3209" s="73" t="s">
        <v>245</v>
      </c>
      <c r="E3209" s="73" t="s">
        <v>277</v>
      </c>
      <c r="F3209" s="73" t="s">
        <v>278</v>
      </c>
      <c r="G3209" s="73" t="s">
        <v>34</v>
      </c>
      <c r="H3209" t="s">
        <v>38</v>
      </c>
      <c r="I3209">
        <v>613</v>
      </c>
      <c r="J3209" s="43">
        <v>5051</v>
      </c>
      <c r="K3209" s="16">
        <v>0</v>
      </c>
      <c r="L3209" s="16">
        <f t="shared" si="495"/>
        <v>50.158887785501491</v>
      </c>
      <c r="M3209" s="16">
        <f t="shared" si="496"/>
        <v>1.3651351351351351</v>
      </c>
      <c r="N3209" s="44">
        <f t="shared" si="497"/>
        <v>0</v>
      </c>
      <c r="O3209" s="44">
        <f t="shared" si="498"/>
        <v>5051</v>
      </c>
      <c r="P3209" s="45">
        <f t="shared" si="501"/>
        <v>50.158887785501491</v>
      </c>
      <c r="Q3209" s="45">
        <f t="shared" si="499"/>
        <v>1.3651351351351351</v>
      </c>
      <c r="S3209" s="51">
        <f t="shared" si="502"/>
        <v>0</v>
      </c>
      <c r="T3209" s="16">
        <f t="shared" si="503"/>
        <v>50.158887785501491</v>
      </c>
    </row>
    <row r="3210" spans="1:20" x14ac:dyDescent="0.25">
      <c r="A3210" s="72">
        <f t="shared" si="500"/>
        <v>42901</v>
      </c>
      <c r="B3210" s="73" t="s">
        <v>18</v>
      </c>
      <c r="C3210" s="73" t="s">
        <v>248</v>
      </c>
      <c r="D3210" s="73" t="s">
        <v>249</v>
      </c>
      <c r="E3210" s="73" t="s">
        <v>268</v>
      </c>
      <c r="F3210" s="73" t="s">
        <v>269</v>
      </c>
      <c r="G3210" s="73" t="s">
        <v>34</v>
      </c>
      <c r="H3210" t="s">
        <v>38</v>
      </c>
      <c r="I3210">
        <v>872</v>
      </c>
      <c r="J3210" s="43">
        <v>6178</v>
      </c>
      <c r="K3210" s="16">
        <v>0</v>
      </c>
      <c r="L3210" s="16">
        <f t="shared" si="495"/>
        <v>61.350546176762663</v>
      </c>
      <c r="M3210" s="16">
        <f t="shared" si="496"/>
        <v>1.6697297297297298</v>
      </c>
      <c r="N3210" s="44">
        <f t="shared" si="497"/>
        <v>0</v>
      </c>
      <c r="O3210" s="44">
        <f t="shared" si="498"/>
        <v>6178</v>
      </c>
      <c r="P3210" s="45">
        <f t="shared" si="501"/>
        <v>61.350546176762663</v>
      </c>
      <c r="Q3210" s="45">
        <f t="shared" si="499"/>
        <v>1.6697297297297298</v>
      </c>
      <c r="S3210" s="51">
        <f t="shared" si="502"/>
        <v>0</v>
      </c>
      <c r="T3210" s="16">
        <f t="shared" si="503"/>
        <v>61.350546176762663</v>
      </c>
    </row>
    <row r="3211" spans="1:20" x14ac:dyDescent="0.25">
      <c r="A3211" s="72">
        <f t="shared" si="500"/>
        <v>42901</v>
      </c>
      <c r="B3211" s="73" t="s">
        <v>18</v>
      </c>
      <c r="C3211" s="73" t="s">
        <v>248</v>
      </c>
      <c r="D3211" s="73" t="s">
        <v>249</v>
      </c>
      <c r="E3211" s="73" t="s">
        <v>277</v>
      </c>
      <c r="F3211" s="73" t="s">
        <v>278</v>
      </c>
      <c r="G3211" s="73" t="s">
        <v>34</v>
      </c>
      <c r="H3211" t="s">
        <v>38</v>
      </c>
      <c r="I3211">
        <v>414</v>
      </c>
      <c r="J3211" s="43">
        <v>4529</v>
      </c>
      <c r="K3211" s="16">
        <v>0</v>
      </c>
      <c r="L3211" s="16">
        <f t="shared" si="495"/>
        <v>44.975173783515388</v>
      </c>
      <c r="M3211" s="16">
        <f t="shared" si="496"/>
        <v>1.2240540540540541</v>
      </c>
      <c r="N3211" s="44">
        <f t="shared" si="497"/>
        <v>0</v>
      </c>
      <c r="O3211" s="44">
        <f t="shared" si="498"/>
        <v>4529</v>
      </c>
      <c r="P3211" s="45">
        <f t="shared" si="501"/>
        <v>44.975173783515388</v>
      </c>
      <c r="Q3211" s="45">
        <f t="shared" si="499"/>
        <v>1.2240540540540541</v>
      </c>
      <c r="S3211" s="51">
        <f t="shared" si="502"/>
        <v>0</v>
      </c>
      <c r="T3211" s="16">
        <f t="shared" si="503"/>
        <v>44.97517378351538</v>
      </c>
    </row>
    <row r="3212" spans="1:20" x14ac:dyDescent="0.25">
      <c r="A3212" s="72">
        <f t="shared" si="500"/>
        <v>42901</v>
      </c>
      <c r="B3212" s="73" t="s">
        <v>18</v>
      </c>
      <c r="C3212" s="73" t="s">
        <v>242</v>
      </c>
      <c r="D3212" s="73" t="s">
        <v>243</v>
      </c>
      <c r="E3212" s="73" t="s">
        <v>265</v>
      </c>
      <c r="F3212" s="73" t="s">
        <v>266</v>
      </c>
      <c r="G3212" s="73" t="s">
        <v>34</v>
      </c>
      <c r="H3212" t="s">
        <v>36</v>
      </c>
      <c r="I3212">
        <v>1006</v>
      </c>
      <c r="J3212" s="43">
        <v>4495</v>
      </c>
      <c r="K3212" s="16">
        <v>0.1</v>
      </c>
      <c r="L3212" s="16">
        <f t="shared" si="495"/>
        <v>44.637537239324729</v>
      </c>
      <c r="M3212" s="16">
        <f t="shared" si="496"/>
        <v>1.2148648648648648</v>
      </c>
      <c r="N3212" s="44">
        <f t="shared" si="497"/>
        <v>100.60000000000001</v>
      </c>
      <c r="O3212" s="44">
        <f t="shared" si="498"/>
        <v>4595.6000000000004</v>
      </c>
      <c r="P3212" s="45">
        <f t="shared" si="501"/>
        <v>45.636544190665347</v>
      </c>
      <c r="Q3212" s="45">
        <f t="shared" si="499"/>
        <v>1.2420540540540541</v>
      </c>
      <c r="S3212" s="51">
        <f t="shared" si="502"/>
        <v>4.564277588168375</v>
      </c>
      <c r="T3212" s="16">
        <f t="shared" si="503"/>
        <v>45.636544190665347</v>
      </c>
    </row>
    <row r="3213" spans="1:20" x14ac:dyDescent="0.25">
      <c r="A3213" s="72">
        <f t="shared" si="500"/>
        <v>42901</v>
      </c>
      <c r="B3213" s="73" t="s">
        <v>0</v>
      </c>
      <c r="C3213" s="73" t="s">
        <v>252</v>
      </c>
      <c r="D3213" s="73" t="s">
        <v>117</v>
      </c>
      <c r="E3213" s="73" t="s">
        <v>279</v>
      </c>
      <c r="F3213" s="73" t="s">
        <v>280</v>
      </c>
      <c r="G3213" s="73" t="s">
        <v>35</v>
      </c>
      <c r="H3213" t="s">
        <v>37</v>
      </c>
      <c r="I3213">
        <v>880</v>
      </c>
      <c r="J3213" s="43">
        <v>3953</v>
      </c>
      <c r="K3213" s="16">
        <v>0</v>
      </c>
      <c r="L3213" s="16">
        <f t="shared" si="495"/>
        <v>39.255213505461768</v>
      </c>
      <c r="M3213" s="16">
        <f t="shared" si="496"/>
        <v>1.0683783783783785</v>
      </c>
      <c r="N3213" s="44">
        <f t="shared" si="497"/>
        <v>0</v>
      </c>
      <c r="O3213" s="44">
        <f t="shared" si="498"/>
        <v>3953</v>
      </c>
      <c r="P3213" s="45">
        <f t="shared" si="501"/>
        <v>39.255213505461768</v>
      </c>
      <c r="Q3213" s="45">
        <f t="shared" si="499"/>
        <v>1.0683783783783785</v>
      </c>
      <c r="S3213" s="51">
        <f t="shared" si="502"/>
        <v>2.5953802232026923</v>
      </c>
      <c r="T3213" s="16">
        <f t="shared" si="503"/>
        <v>39.255213505461768</v>
      </c>
    </row>
    <row r="3214" spans="1:20" x14ac:dyDescent="0.25">
      <c r="A3214" s="72">
        <f t="shared" si="500"/>
        <v>42901</v>
      </c>
      <c r="B3214" s="73" t="s">
        <v>0</v>
      </c>
      <c r="C3214" s="73" t="s">
        <v>359</v>
      </c>
      <c r="D3214" s="73" t="s">
        <v>235</v>
      </c>
      <c r="E3214" s="73" t="s">
        <v>267</v>
      </c>
      <c r="F3214" s="73" t="s">
        <v>241</v>
      </c>
      <c r="G3214" s="73" t="s">
        <v>35</v>
      </c>
      <c r="H3214" t="s">
        <v>37</v>
      </c>
      <c r="I3214">
        <v>685</v>
      </c>
      <c r="J3214" s="43">
        <v>4171</v>
      </c>
      <c r="K3214" s="16">
        <v>0</v>
      </c>
      <c r="L3214" s="16">
        <f t="shared" si="495"/>
        <v>41.420059582919563</v>
      </c>
      <c r="M3214" s="16">
        <f t="shared" si="496"/>
        <v>1.1272972972972972</v>
      </c>
      <c r="N3214" s="44">
        <f t="shared" si="497"/>
        <v>0</v>
      </c>
      <c r="O3214" s="44">
        <f t="shared" si="498"/>
        <v>4171</v>
      </c>
      <c r="P3214" s="45">
        <f t="shared" si="501"/>
        <v>41.420059582919563</v>
      </c>
      <c r="Q3214" s="45">
        <f t="shared" si="499"/>
        <v>1.1272972972972972</v>
      </c>
      <c r="S3214" s="51">
        <f t="shared" si="502"/>
        <v>7.7499354172048562</v>
      </c>
      <c r="T3214" s="16">
        <f t="shared" si="503"/>
        <v>40.758027143330018</v>
      </c>
    </row>
    <row r="3215" spans="1:20" x14ac:dyDescent="0.25">
      <c r="A3215" s="72">
        <f t="shared" si="500"/>
        <v>42901</v>
      </c>
      <c r="B3215" s="73" t="s">
        <v>0</v>
      </c>
      <c r="C3215" s="73" t="s">
        <v>253</v>
      </c>
      <c r="D3215" s="73" t="s">
        <v>243</v>
      </c>
      <c r="E3215" s="73" t="s">
        <v>281</v>
      </c>
      <c r="F3215" s="73" t="s">
        <v>282</v>
      </c>
      <c r="G3215" s="73" t="s">
        <v>35</v>
      </c>
      <c r="H3215" t="s">
        <v>38</v>
      </c>
      <c r="I3215">
        <v>812</v>
      </c>
      <c r="J3215" s="43">
        <v>5492</v>
      </c>
      <c r="K3215" s="16">
        <v>0</v>
      </c>
      <c r="L3215" s="16">
        <f t="shared" si="495"/>
        <v>54.538232373386293</v>
      </c>
      <c r="M3215" s="16">
        <f t="shared" si="496"/>
        <v>1.4843243243243243</v>
      </c>
      <c r="N3215" s="44">
        <f t="shared" si="497"/>
        <v>0</v>
      </c>
      <c r="O3215" s="44">
        <f t="shared" si="498"/>
        <v>5492</v>
      </c>
      <c r="P3215" s="45">
        <f t="shared" si="501"/>
        <v>54.538232373386293</v>
      </c>
      <c r="Q3215" s="45">
        <f t="shared" si="499"/>
        <v>1.4843243243243243</v>
      </c>
      <c r="S3215" s="51">
        <f t="shared" si="502"/>
        <v>0</v>
      </c>
      <c r="T3215" s="16">
        <f t="shared" si="503"/>
        <v>54.5382323733863</v>
      </c>
    </row>
    <row r="3216" spans="1:20" x14ac:dyDescent="0.25">
      <c r="A3216" s="72">
        <f t="shared" si="500"/>
        <v>42901</v>
      </c>
      <c r="B3216" s="73" t="s">
        <v>0</v>
      </c>
      <c r="C3216" s="73" t="s">
        <v>236</v>
      </c>
      <c r="D3216" s="73" t="s">
        <v>237</v>
      </c>
      <c r="E3216" s="73" t="s">
        <v>279</v>
      </c>
      <c r="F3216" s="73" t="s">
        <v>280</v>
      </c>
      <c r="G3216" s="73" t="s">
        <v>35</v>
      </c>
      <c r="H3216" t="s">
        <v>37</v>
      </c>
      <c r="I3216">
        <v>1520</v>
      </c>
      <c r="J3216" s="43">
        <v>5611</v>
      </c>
      <c r="K3216" s="16">
        <v>0</v>
      </c>
      <c r="L3216" s="16">
        <f t="shared" si="495"/>
        <v>55.71996027805362</v>
      </c>
      <c r="M3216" s="16">
        <f t="shared" si="496"/>
        <v>1.5164864864864864</v>
      </c>
      <c r="N3216" s="44">
        <f t="shared" si="497"/>
        <v>0</v>
      </c>
      <c r="O3216" s="44">
        <f t="shared" si="498"/>
        <v>5611</v>
      </c>
      <c r="P3216" s="45">
        <f t="shared" si="501"/>
        <v>55.71996027805362</v>
      </c>
      <c r="Q3216" s="45">
        <f t="shared" si="499"/>
        <v>1.5164864864864864</v>
      </c>
      <c r="S3216" s="51">
        <f t="shared" si="502"/>
        <v>1.814552712756301</v>
      </c>
      <c r="T3216" s="16">
        <f t="shared" si="503"/>
        <v>55.719960278053613</v>
      </c>
    </row>
    <row r="3217" spans="1:20" x14ac:dyDescent="0.25">
      <c r="A3217" s="72">
        <f t="shared" si="500"/>
        <v>42901</v>
      </c>
      <c r="B3217" s="73" t="s">
        <v>0</v>
      </c>
      <c r="C3217" s="73" t="s">
        <v>236</v>
      </c>
      <c r="D3217" s="73" t="s">
        <v>237</v>
      </c>
      <c r="E3217" s="73" t="s">
        <v>267</v>
      </c>
      <c r="F3217" s="73" t="s">
        <v>241</v>
      </c>
      <c r="G3217" s="73" t="s">
        <v>35</v>
      </c>
      <c r="H3217" t="s">
        <v>37</v>
      </c>
      <c r="I3217">
        <v>1583</v>
      </c>
      <c r="J3217" s="43">
        <v>5931</v>
      </c>
      <c r="K3217" s="16">
        <v>0</v>
      </c>
      <c r="L3217" s="16">
        <f t="shared" si="495"/>
        <v>58.897715988083412</v>
      </c>
      <c r="M3217" s="16">
        <f t="shared" si="496"/>
        <v>1.6029729729729729</v>
      </c>
      <c r="N3217" s="44">
        <f t="shared" si="497"/>
        <v>0</v>
      </c>
      <c r="O3217" s="44">
        <f t="shared" si="498"/>
        <v>5931</v>
      </c>
      <c r="P3217" s="45">
        <f t="shared" si="501"/>
        <v>58.897715988083412</v>
      </c>
      <c r="Q3217" s="45">
        <f t="shared" si="499"/>
        <v>1.6029729729729729</v>
      </c>
      <c r="S3217" s="51">
        <f t="shared" si="502"/>
        <v>1.7149717029669054</v>
      </c>
      <c r="T3217" s="16">
        <f t="shared" si="503"/>
        <v>58.897715988083412</v>
      </c>
    </row>
    <row r="3218" spans="1:20" x14ac:dyDescent="0.25">
      <c r="A3218" s="72">
        <f t="shared" si="500"/>
        <v>42901</v>
      </c>
      <c r="B3218" s="73" t="s">
        <v>0</v>
      </c>
      <c r="C3218" s="73" t="s">
        <v>358</v>
      </c>
      <c r="D3218" s="73" t="s">
        <v>235</v>
      </c>
      <c r="E3218" s="73" t="s">
        <v>279</v>
      </c>
      <c r="F3218" s="73" t="s">
        <v>280</v>
      </c>
      <c r="G3218" s="73" t="s">
        <v>35</v>
      </c>
      <c r="H3218" t="s">
        <v>36</v>
      </c>
      <c r="I3218">
        <v>1599</v>
      </c>
      <c r="J3218" s="43">
        <v>5812</v>
      </c>
      <c r="K3218" s="16">
        <v>0.1</v>
      </c>
      <c r="L3218" s="16">
        <f t="shared" si="495"/>
        <v>57.715988083416086</v>
      </c>
      <c r="M3218" s="16">
        <f t="shared" si="496"/>
        <v>1.5708108108108108</v>
      </c>
      <c r="N3218" s="44">
        <f t="shared" si="497"/>
        <v>159.9</v>
      </c>
      <c r="O3218" s="44">
        <f t="shared" si="498"/>
        <v>5971.9</v>
      </c>
      <c r="P3218" s="45">
        <f t="shared" si="501"/>
        <v>59.303872889771597</v>
      </c>
      <c r="Q3218" s="45">
        <f t="shared" si="499"/>
        <v>1.6140270270270269</v>
      </c>
      <c r="S3218" s="51">
        <f t="shared" si="502"/>
        <v>9.0160642570281002</v>
      </c>
      <c r="T3218" s="16">
        <f t="shared" si="503"/>
        <v>58.185038066865275</v>
      </c>
    </row>
    <row r="3219" spans="1:20" x14ac:dyDescent="0.25">
      <c r="A3219" s="72">
        <f t="shared" si="500"/>
        <v>42901</v>
      </c>
      <c r="B3219" s="73" t="s">
        <v>67</v>
      </c>
      <c r="C3219" s="73" t="s">
        <v>250</v>
      </c>
      <c r="D3219" s="73" t="s">
        <v>251</v>
      </c>
      <c r="E3219" s="73" t="s">
        <v>279</v>
      </c>
      <c r="F3219" s="73" t="s">
        <v>280</v>
      </c>
      <c r="G3219" s="73" t="s">
        <v>35</v>
      </c>
      <c r="H3219" t="s">
        <v>37</v>
      </c>
      <c r="I3219">
        <v>1851</v>
      </c>
      <c r="J3219" s="43">
        <v>5000</v>
      </c>
      <c r="K3219" s="16">
        <v>0</v>
      </c>
      <c r="L3219" s="16">
        <f t="shared" si="495"/>
        <v>49.652432969215489</v>
      </c>
      <c r="M3219" s="16">
        <f t="shared" si="496"/>
        <v>1.2612612612612613</v>
      </c>
      <c r="N3219" s="44">
        <f t="shared" si="497"/>
        <v>0</v>
      </c>
      <c r="O3219" s="44">
        <f t="shared" si="498"/>
        <v>5000</v>
      </c>
      <c r="P3219" s="45">
        <f t="shared" si="501"/>
        <v>49.652432969215489</v>
      </c>
      <c r="Q3219" s="45">
        <f t="shared" si="499"/>
        <v>1.2612612612612613</v>
      </c>
      <c r="S3219" s="51">
        <f t="shared" si="502"/>
        <v>0</v>
      </c>
      <c r="T3219" s="16">
        <f t="shared" si="503"/>
        <v>49.652432969215489</v>
      </c>
    </row>
    <row r="3220" spans="1:20" x14ac:dyDescent="0.25">
      <c r="A3220" s="72">
        <f t="shared" si="500"/>
        <v>42901</v>
      </c>
      <c r="B3220" s="73" t="s">
        <v>67</v>
      </c>
      <c r="C3220" s="73" t="s">
        <v>238</v>
      </c>
      <c r="D3220" s="73" t="s">
        <v>239</v>
      </c>
      <c r="E3220" s="73" t="s">
        <v>283</v>
      </c>
      <c r="F3220" s="73" t="s">
        <v>284</v>
      </c>
      <c r="G3220" s="73" t="s">
        <v>35</v>
      </c>
      <c r="H3220" t="s">
        <v>37</v>
      </c>
      <c r="I3220">
        <v>1695</v>
      </c>
      <c r="J3220" s="43">
        <v>4960</v>
      </c>
      <c r="K3220" s="16">
        <v>0</v>
      </c>
      <c r="L3220" s="16">
        <f t="shared" si="495"/>
        <v>49.255213505461768</v>
      </c>
      <c r="M3220" s="16">
        <f t="shared" si="496"/>
        <v>1.2511711711711713</v>
      </c>
      <c r="N3220" s="44">
        <f t="shared" si="497"/>
        <v>0</v>
      </c>
      <c r="O3220" s="44">
        <f t="shared" si="498"/>
        <v>4960</v>
      </c>
      <c r="P3220" s="45">
        <f t="shared" si="501"/>
        <v>49.255213505461768</v>
      </c>
      <c r="Q3220" s="45">
        <f t="shared" si="499"/>
        <v>1.2511711711711713</v>
      </c>
      <c r="S3220" s="51">
        <f t="shared" si="502"/>
        <v>0</v>
      </c>
      <c r="T3220" s="16">
        <f t="shared" si="503"/>
        <v>49.255213505461768</v>
      </c>
    </row>
    <row r="3221" spans="1:20" x14ac:dyDescent="0.25">
      <c r="A3221" s="72">
        <f t="shared" si="500"/>
        <v>42901</v>
      </c>
      <c r="B3221" s="73" t="s">
        <v>67</v>
      </c>
      <c r="C3221" s="73" t="s">
        <v>242</v>
      </c>
      <c r="D3221" s="73" t="s">
        <v>243</v>
      </c>
      <c r="E3221" s="73" t="s">
        <v>265</v>
      </c>
      <c r="F3221" s="73" t="s">
        <v>266</v>
      </c>
      <c r="G3221" s="73" t="s">
        <v>35</v>
      </c>
      <c r="H3221" t="s">
        <v>36</v>
      </c>
      <c r="I3221">
        <v>1006</v>
      </c>
      <c r="J3221" s="43">
        <v>3481</v>
      </c>
      <c r="K3221" s="16">
        <v>0.1</v>
      </c>
      <c r="L3221" s="16">
        <f t="shared" si="495"/>
        <v>34.568023833167821</v>
      </c>
      <c r="M3221" s="16">
        <f t="shared" si="496"/>
        <v>0.87809009009009009</v>
      </c>
      <c r="N3221" s="44">
        <f t="shared" si="497"/>
        <v>100.60000000000001</v>
      </c>
      <c r="O3221" s="44">
        <f t="shared" si="498"/>
        <v>3581.6</v>
      </c>
      <c r="P3221" s="45">
        <f t="shared" si="501"/>
        <v>35.567030784508439</v>
      </c>
      <c r="Q3221" s="45">
        <f t="shared" si="499"/>
        <v>0.90346666666666664</v>
      </c>
      <c r="S3221" s="51">
        <f t="shared" si="502"/>
        <v>2.8899741453605188</v>
      </c>
      <c r="T3221" s="16">
        <f t="shared" si="503"/>
        <v>35.567030784508439</v>
      </c>
    </row>
    <row r="3222" spans="1:20" x14ac:dyDescent="0.25">
      <c r="A3222" s="72">
        <f t="shared" si="500"/>
        <v>42901</v>
      </c>
      <c r="B3222" s="73" t="s">
        <v>67</v>
      </c>
      <c r="C3222" s="73" t="s">
        <v>254</v>
      </c>
      <c r="D3222" s="73" t="s">
        <v>255</v>
      </c>
      <c r="E3222" s="73" t="s">
        <v>267</v>
      </c>
      <c r="F3222" s="73" t="s">
        <v>241</v>
      </c>
      <c r="G3222" s="73" t="s">
        <v>35</v>
      </c>
      <c r="H3222" t="s">
        <v>37</v>
      </c>
      <c r="I3222">
        <v>988</v>
      </c>
      <c r="J3222" s="43">
        <v>3700</v>
      </c>
      <c r="K3222" s="16">
        <v>0</v>
      </c>
      <c r="L3222" s="16">
        <f t="shared" si="495"/>
        <v>36.742800397219462</v>
      </c>
      <c r="M3222" s="16">
        <f t="shared" si="496"/>
        <v>0.93333333333333335</v>
      </c>
      <c r="N3222" s="44">
        <f t="shared" si="497"/>
        <v>0</v>
      </c>
      <c r="O3222" s="44">
        <f t="shared" si="498"/>
        <v>3700</v>
      </c>
      <c r="P3222" s="45">
        <f t="shared" si="501"/>
        <v>36.742800397219462</v>
      </c>
      <c r="Q3222" s="45">
        <f t="shared" si="499"/>
        <v>0.93333333333333335</v>
      </c>
      <c r="S3222" s="51">
        <f t="shared" si="502"/>
        <v>2.7777777777777679</v>
      </c>
      <c r="T3222" s="16">
        <f t="shared" si="503"/>
        <v>36.742800397219462</v>
      </c>
    </row>
    <row r="3223" spans="1:20" x14ac:dyDescent="0.25">
      <c r="A3223" s="72">
        <f t="shared" si="500"/>
        <v>42901</v>
      </c>
      <c r="B3223" s="73" t="s">
        <v>67</v>
      </c>
      <c r="C3223" s="73" t="s">
        <v>246</v>
      </c>
      <c r="D3223" s="73" t="s">
        <v>247</v>
      </c>
      <c r="E3223" s="73" t="s">
        <v>240</v>
      </c>
      <c r="F3223" s="73" t="s">
        <v>241</v>
      </c>
      <c r="G3223" s="73" t="s">
        <v>35</v>
      </c>
      <c r="H3223" t="s">
        <v>36</v>
      </c>
      <c r="I3223">
        <v>787</v>
      </c>
      <c r="J3223" s="43">
        <v>3895</v>
      </c>
      <c r="K3223" s="16">
        <v>0.1</v>
      </c>
      <c r="L3223" s="16">
        <f t="shared" si="495"/>
        <v>38.679245283018865</v>
      </c>
      <c r="M3223" s="16">
        <f t="shared" si="496"/>
        <v>0.98252252252252259</v>
      </c>
      <c r="N3223" s="44">
        <f t="shared" si="497"/>
        <v>78.7</v>
      </c>
      <c r="O3223" s="44">
        <f t="shared" si="498"/>
        <v>3973.7</v>
      </c>
      <c r="P3223" s="45">
        <f t="shared" si="501"/>
        <v>39.460774577954318</v>
      </c>
      <c r="Q3223" s="45">
        <f t="shared" si="499"/>
        <v>1.0023747747747747</v>
      </c>
      <c r="S3223" s="51">
        <f t="shared" si="502"/>
        <v>4.7088274044795764</v>
      </c>
      <c r="T3223" s="16">
        <f t="shared" si="503"/>
        <v>39.460774577954318</v>
      </c>
    </row>
    <row r="3224" spans="1:20" x14ac:dyDescent="0.25">
      <c r="A3224" s="72">
        <f t="shared" si="500"/>
        <v>42901</v>
      </c>
      <c r="B3224" s="73" t="s">
        <v>67</v>
      </c>
      <c r="C3224" s="73" t="s">
        <v>250</v>
      </c>
      <c r="D3224" s="73" t="s">
        <v>251</v>
      </c>
      <c r="E3224" s="73" t="s">
        <v>283</v>
      </c>
      <c r="F3224" s="73" t="s">
        <v>284</v>
      </c>
      <c r="G3224" s="73" t="s">
        <v>35</v>
      </c>
      <c r="H3224" t="s">
        <v>37</v>
      </c>
      <c r="I3224">
        <v>1836</v>
      </c>
      <c r="J3224" s="43">
        <v>5000</v>
      </c>
      <c r="K3224" s="16">
        <v>0</v>
      </c>
      <c r="L3224" s="16">
        <f t="shared" ref="L3224:L3261" si="504">J3224/100.7</f>
        <v>49.652432969215489</v>
      </c>
      <c r="M3224" s="16">
        <f t="shared" ref="M3224:M3261" si="505">IF(B3224="corn",J3224/(111*2000/56),J3224/(111*2000/60))</f>
        <v>1.2612612612612613</v>
      </c>
      <c r="N3224" s="44">
        <f t="shared" ref="N3224:N3261" si="506">I3224*K3224</f>
        <v>0</v>
      </c>
      <c r="O3224" s="44">
        <f t="shared" ref="O3224:O3261" si="507">J3224+N3224</f>
        <v>5000</v>
      </c>
      <c r="P3224" s="45">
        <f t="shared" si="501"/>
        <v>49.652432969215489</v>
      </c>
      <c r="Q3224" s="45">
        <f t="shared" ref="Q3224:Q3261" si="508">IF(B3224="corn",O3224/(111*2000/56),O3224/(111*2000/60))</f>
        <v>1.2612612612612613</v>
      </c>
      <c r="S3224" s="51">
        <f t="shared" si="502"/>
        <v>0</v>
      </c>
      <c r="T3224" s="16">
        <f t="shared" si="503"/>
        <v>49.652432969215489</v>
      </c>
    </row>
    <row r="3225" spans="1:20" x14ac:dyDescent="0.25">
      <c r="A3225" s="72">
        <f t="shared" si="500"/>
        <v>42901</v>
      </c>
      <c r="B3225" s="73" t="s">
        <v>67</v>
      </c>
      <c r="C3225" s="73" t="s">
        <v>256</v>
      </c>
      <c r="D3225" s="73" t="s">
        <v>247</v>
      </c>
      <c r="E3225" s="73" t="s">
        <v>285</v>
      </c>
      <c r="F3225" s="73" t="s">
        <v>264</v>
      </c>
      <c r="G3225" s="73" t="s">
        <v>35</v>
      </c>
      <c r="H3225" t="s">
        <v>37</v>
      </c>
      <c r="I3225">
        <v>1899</v>
      </c>
      <c r="J3225" s="43">
        <v>4740</v>
      </c>
      <c r="K3225" s="16">
        <v>0</v>
      </c>
      <c r="L3225" s="16">
        <f t="shared" si="504"/>
        <v>47.070506454816282</v>
      </c>
      <c r="M3225" s="16">
        <f t="shared" si="505"/>
        <v>1.1956756756756757</v>
      </c>
      <c r="N3225" s="44">
        <f t="shared" si="506"/>
        <v>0</v>
      </c>
      <c r="O3225" s="44">
        <f t="shared" si="507"/>
        <v>4740</v>
      </c>
      <c r="P3225" s="45">
        <f t="shared" si="501"/>
        <v>47.070506454816282</v>
      </c>
      <c r="Q3225" s="45">
        <f t="shared" si="508"/>
        <v>1.1956756756756757</v>
      </c>
      <c r="S3225" s="51">
        <f t="shared" si="502"/>
        <v>2.155172413793105</v>
      </c>
      <c r="T3225" s="16">
        <f t="shared" si="503"/>
        <v>47.070506454816289</v>
      </c>
    </row>
    <row r="3226" spans="1:20" x14ac:dyDescent="0.25">
      <c r="A3226" s="72">
        <f t="shared" si="500"/>
        <v>42901</v>
      </c>
      <c r="B3226" s="73" t="s">
        <v>18</v>
      </c>
      <c r="C3226" s="73" t="s">
        <v>238</v>
      </c>
      <c r="D3226" s="73" t="s">
        <v>239</v>
      </c>
      <c r="E3226" s="73" t="s">
        <v>283</v>
      </c>
      <c r="F3226" s="73" t="s">
        <v>284</v>
      </c>
      <c r="G3226" s="73" t="s">
        <v>35</v>
      </c>
      <c r="H3226" t="s">
        <v>37</v>
      </c>
      <c r="I3226">
        <v>1695</v>
      </c>
      <c r="J3226" s="43">
        <v>5600</v>
      </c>
      <c r="K3226" s="16">
        <v>0</v>
      </c>
      <c r="L3226" s="16">
        <f t="shared" si="504"/>
        <v>55.610724925521346</v>
      </c>
      <c r="M3226" s="16">
        <f t="shared" si="505"/>
        <v>1.5135135135135136</v>
      </c>
      <c r="N3226" s="44">
        <f t="shared" si="506"/>
        <v>0</v>
      </c>
      <c r="O3226" s="44">
        <f t="shared" si="507"/>
        <v>5600</v>
      </c>
      <c r="P3226" s="45">
        <f t="shared" si="501"/>
        <v>55.610724925521346</v>
      </c>
      <c r="Q3226" s="45">
        <f t="shared" si="508"/>
        <v>1.5135135135135136</v>
      </c>
      <c r="S3226" s="51">
        <f t="shared" si="502"/>
        <v>2.0036429872495543</v>
      </c>
      <c r="T3226" s="16">
        <f t="shared" si="503"/>
        <v>55.610724925521346</v>
      </c>
    </row>
    <row r="3227" spans="1:20" x14ac:dyDescent="0.25">
      <c r="A3227" s="72">
        <f t="shared" si="500"/>
        <v>42901</v>
      </c>
      <c r="B3227" s="73" t="s">
        <v>18</v>
      </c>
      <c r="C3227" s="73" t="s">
        <v>250</v>
      </c>
      <c r="D3227" s="73" t="s">
        <v>251</v>
      </c>
      <c r="E3227" s="73" t="s">
        <v>279</v>
      </c>
      <c r="F3227" s="73" t="s">
        <v>280</v>
      </c>
      <c r="G3227" s="73" t="s">
        <v>35</v>
      </c>
      <c r="H3227" t="s">
        <v>37</v>
      </c>
      <c r="I3227">
        <v>1851</v>
      </c>
      <c r="J3227" s="43">
        <v>5650</v>
      </c>
      <c r="K3227" s="16">
        <v>0</v>
      </c>
      <c r="L3227" s="16">
        <f t="shared" si="504"/>
        <v>56.107249255213503</v>
      </c>
      <c r="M3227" s="16">
        <f t="shared" si="505"/>
        <v>1.527027027027027</v>
      </c>
      <c r="N3227" s="44">
        <f t="shared" si="506"/>
        <v>0</v>
      </c>
      <c r="O3227" s="44">
        <f t="shared" si="507"/>
        <v>5650</v>
      </c>
      <c r="P3227" s="45">
        <f t="shared" si="501"/>
        <v>56.107249255213503</v>
      </c>
      <c r="Q3227" s="45">
        <f t="shared" si="508"/>
        <v>1.527027027027027</v>
      </c>
      <c r="S3227" s="51">
        <f t="shared" si="502"/>
        <v>2.5408348457350183</v>
      </c>
      <c r="T3227" s="16">
        <f t="shared" si="503"/>
        <v>56.107249255213503</v>
      </c>
    </row>
    <row r="3228" spans="1:20" x14ac:dyDescent="0.25">
      <c r="A3228" s="72">
        <f t="shared" si="500"/>
        <v>42901</v>
      </c>
      <c r="B3228" s="73" t="s">
        <v>18</v>
      </c>
      <c r="C3228" s="73" t="s">
        <v>257</v>
      </c>
      <c r="D3228" s="73" t="s">
        <v>237</v>
      </c>
      <c r="E3228" s="73" t="s">
        <v>283</v>
      </c>
      <c r="F3228" s="73" t="s">
        <v>284</v>
      </c>
      <c r="G3228" s="73" t="s">
        <v>35</v>
      </c>
      <c r="H3228" t="s">
        <v>37</v>
      </c>
      <c r="I3228">
        <v>1507</v>
      </c>
      <c r="J3228" s="43">
        <v>5500</v>
      </c>
      <c r="K3228" s="16">
        <v>0</v>
      </c>
      <c r="L3228" s="16">
        <f t="shared" si="504"/>
        <v>54.617676266137039</v>
      </c>
      <c r="M3228" s="16">
        <f t="shared" si="505"/>
        <v>1.4864864864864864</v>
      </c>
      <c r="N3228" s="44">
        <f t="shared" si="506"/>
        <v>0</v>
      </c>
      <c r="O3228" s="44">
        <f t="shared" si="507"/>
        <v>5500</v>
      </c>
      <c r="P3228" s="45">
        <f t="shared" si="501"/>
        <v>54.617676266137039</v>
      </c>
      <c r="Q3228" s="45">
        <f t="shared" si="508"/>
        <v>1.4864864864864864</v>
      </c>
      <c r="S3228" s="51">
        <f t="shared" si="502"/>
        <v>2.2304832713754719</v>
      </c>
      <c r="T3228" s="16">
        <f t="shared" si="503"/>
        <v>54.617676266137039</v>
      </c>
    </row>
    <row r="3229" spans="1:20" x14ac:dyDescent="0.25">
      <c r="A3229" s="72">
        <f t="shared" si="500"/>
        <v>42901</v>
      </c>
      <c r="B3229" s="73" t="s">
        <v>18</v>
      </c>
      <c r="C3229" s="73" t="s">
        <v>256</v>
      </c>
      <c r="D3229" s="73" t="s">
        <v>247</v>
      </c>
      <c r="E3229" s="73" t="s">
        <v>265</v>
      </c>
      <c r="F3229" s="73" t="s">
        <v>266</v>
      </c>
      <c r="G3229" s="73" t="s">
        <v>35</v>
      </c>
      <c r="H3229" t="s">
        <v>36</v>
      </c>
      <c r="I3229">
        <v>1160</v>
      </c>
      <c r="J3229" s="43">
        <v>4525</v>
      </c>
      <c r="K3229" s="16">
        <v>0.1</v>
      </c>
      <c r="L3229" s="16">
        <f t="shared" si="504"/>
        <v>44.935451837140022</v>
      </c>
      <c r="M3229" s="16">
        <f t="shared" si="505"/>
        <v>1.222972972972973</v>
      </c>
      <c r="N3229" s="44">
        <f t="shared" si="506"/>
        <v>116</v>
      </c>
      <c r="O3229" s="44">
        <f t="shared" si="507"/>
        <v>4641</v>
      </c>
      <c r="P3229" s="45">
        <f t="shared" si="501"/>
        <v>46.08738828202582</v>
      </c>
      <c r="Q3229" s="45">
        <f t="shared" si="508"/>
        <v>1.2543243243243243</v>
      </c>
      <c r="S3229" s="51">
        <f t="shared" si="502"/>
        <v>4.8813559322033795</v>
      </c>
      <c r="T3229" s="16">
        <f t="shared" si="503"/>
        <v>46.08738828202582</v>
      </c>
    </row>
    <row r="3230" spans="1:20" x14ac:dyDescent="0.25">
      <c r="A3230" s="72">
        <f t="shared" si="500"/>
        <v>42901</v>
      </c>
      <c r="B3230" s="73" t="s">
        <v>18</v>
      </c>
      <c r="C3230" s="73" t="s">
        <v>244</v>
      </c>
      <c r="D3230" s="73" t="s">
        <v>245</v>
      </c>
      <c r="E3230" s="73" t="s">
        <v>277</v>
      </c>
      <c r="F3230" s="73" t="s">
        <v>278</v>
      </c>
      <c r="G3230" s="73" t="s">
        <v>35</v>
      </c>
      <c r="H3230" t="s">
        <v>38</v>
      </c>
      <c r="I3230">
        <v>613</v>
      </c>
      <c r="J3230" s="43">
        <v>4226</v>
      </c>
      <c r="K3230" s="16">
        <v>0</v>
      </c>
      <c r="L3230" s="16">
        <f t="shared" si="504"/>
        <v>41.966236345580931</v>
      </c>
      <c r="M3230" s="16">
        <f t="shared" si="505"/>
        <v>1.1421621621621623</v>
      </c>
      <c r="N3230" s="44">
        <f t="shared" si="506"/>
        <v>0</v>
      </c>
      <c r="O3230" s="44">
        <f t="shared" si="507"/>
        <v>4226</v>
      </c>
      <c r="P3230" s="45">
        <f t="shared" si="501"/>
        <v>41.966236345580931</v>
      </c>
      <c r="Q3230" s="45">
        <f t="shared" si="508"/>
        <v>1.1421621621621623</v>
      </c>
      <c r="S3230" s="51">
        <f t="shared" si="502"/>
        <v>0</v>
      </c>
      <c r="T3230" s="16">
        <f t="shared" si="503"/>
        <v>41.966236345580931</v>
      </c>
    </row>
    <row r="3231" spans="1:20" x14ac:dyDescent="0.25">
      <c r="A3231" s="74">
        <f t="shared" si="500"/>
        <v>42901</v>
      </c>
      <c r="B3231" s="75" t="s">
        <v>18</v>
      </c>
      <c r="C3231" s="75" t="s">
        <v>258</v>
      </c>
      <c r="D3231" s="75" t="s">
        <v>255</v>
      </c>
      <c r="E3231" s="75" t="s">
        <v>279</v>
      </c>
      <c r="F3231" s="75" t="s">
        <v>280</v>
      </c>
      <c r="G3231" s="75" t="s">
        <v>35</v>
      </c>
      <c r="H3231" s="76" t="s">
        <v>36</v>
      </c>
      <c r="I3231" s="76">
        <v>1637</v>
      </c>
      <c r="J3231" s="46">
        <v>5460</v>
      </c>
      <c r="K3231" s="78">
        <v>0.1</v>
      </c>
      <c r="L3231" s="78">
        <f t="shared" si="504"/>
        <v>54.220456802383318</v>
      </c>
      <c r="M3231" s="78">
        <f t="shared" si="505"/>
        <v>1.4756756756756757</v>
      </c>
      <c r="N3231" s="47">
        <f t="shared" si="506"/>
        <v>163.70000000000002</v>
      </c>
      <c r="O3231" s="47">
        <f t="shared" si="507"/>
        <v>5623.7</v>
      </c>
      <c r="P3231" s="48">
        <f t="shared" si="501"/>
        <v>55.846077457795431</v>
      </c>
      <c r="Q3231" s="48">
        <f t="shared" si="508"/>
        <v>1.5199189189189188</v>
      </c>
      <c r="R3231" s="76"/>
      <c r="S3231" s="53">
        <f t="shared" si="502"/>
        <v>4.9197761194029743</v>
      </c>
      <c r="T3231" s="78">
        <f>AVERAGE(P3155,P3193,P3231)</f>
        <v>55.846077457795424</v>
      </c>
    </row>
    <row r="3232" spans="1:20" x14ac:dyDescent="0.25">
      <c r="A3232" s="72">
        <f t="shared" ref="A3232:A3269" si="509">IF(B3232&lt;&gt;"", DATE(2010, ROUNDUP((ROW(A3232)-1)*(1/38), 0)+5, 15), "")</f>
        <v>42931</v>
      </c>
      <c r="B3232" s="73" t="s">
        <v>0</v>
      </c>
      <c r="C3232" s="73" t="s">
        <v>359</v>
      </c>
      <c r="D3232" s="73" t="s">
        <v>235</v>
      </c>
      <c r="E3232" s="73" t="s">
        <v>260</v>
      </c>
      <c r="F3232" s="73" t="s">
        <v>261</v>
      </c>
      <c r="G3232" s="73" t="s">
        <v>34</v>
      </c>
      <c r="H3232" t="s">
        <v>36</v>
      </c>
      <c r="I3232">
        <v>506</v>
      </c>
      <c r="J3232" s="43">
        <v>3883</v>
      </c>
      <c r="K3232" s="16">
        <v>0.1</v>
      </c>
      <c r="L3232" s="16">
        <f t="shared" si="504"/>
        <v>38.560079443892747</v>
      </c>
      <c r="M3232" s="16">
        <f t="shared" si="505"/>
        <v>1.0494594594594595</v>
      </c>
      <c r="N3232" s="44">
        <f t="shared" si="506"/>
        <v>50.6</v>
      </c>
      <c r="O3232" s="44">
        <f t="shared" si="507"/>
        <v>3933.6</v>
      </c>
      <c r="P3232" s="45">
        <f t="shared" ref="P3232:P3269" si="510">O3232/100.7</f>
        <v>39.062562065541208</v>
      </c>
      <c r="Q3232" s="45">
        <f t="shared" si="508"/>
        <v>1.063135135135135</v>
      </c>
      <c r="R3232" s="17"/>
      <c r="S3232" s="51">
        <f t="shared" ref="S3232:S3269" si="511">((O3232/O2776)-1)*100</f>
        <v>8.3546814312866591</v>
      </c>
      <c r="T3232" s="16"/>
    </row>
    <row r="3233" spans="1:20" x14ac:dyDescent="0.25">
      <c r="A3233" s="72">
        <f t="shared" si="509"/>
        <v>42931</v>
      </c>
      <c r="B3233" s="73" t="s">
        <v>0</v>
      </c>
      <c r="C3233" s="73" t="s">
        <v>236</v>
      </c>
      <c r="D3233" s="73" t="s">
        <v>237</v>
      </c>
      <c r="E3233" s="73" t="s">
        <v>262</v>
      </c>
      <c r="F3233" s="73" t="s">
        <v>251</v>
      </c>
      <c r="G3233" s="73" t="s">
        <v>34</v>
      </c>
      <c r="H3233" t="s">
        <v>37</v>
      </c>
      <c r="I3233">
        <v>298</v>
      </c>
      <c r="J3233" s="43">
        <v>4143</v>
      </c>
      <c r="K3233" s="16">
        <v>0</v>
      </c>
      <c r="L3233" s="16">
        <f t="shared" si="504"/>
        <v>41.142005958291954</v>
      </c>
      <c r="M3233" s="16">
        <f t="shared" si="505"/>
        <v>1.1197297297297297</v>
      </c>
      <c r="N3233" s="44">
        <f t="shared" si="506"/>
        <v>0</v>
      </c>
      <c r="O3233" s="44">
        <f t="shared" si="507"/>
        <v>4143</v>
      </c>
      <c r="P3233" s="45">
        <f t="shared" si="510"/>
        <v>41.142005958291954</v>
      </c>
      <c r="Q3233" s="45">
        <f t="shared" si="508"/>
        <v>1.1197297297297297</v>
      </c>
      <c r="R3233" s="17"/>
      <c r="S3233" s="51">
        <f t="shared" si="511"/>
        <v>19.636153624025422</v>
      </c>
      <c r="T3233" s="16"/>
    </row>
    <row r="3234" spans="1:20" x14ac:dyDescent="0.25">
      <c r="A3234" s="72">
        <f t="shared" si="509"/>
        <v>42931</v>
      </c>
      <c r="B3234" s="73" t="s">
        <v>0</v>
      </c>
      <c r="C3234" s="73" t="s">
        <v>359</v>
      </c>
      <c r="D3234" s="73" t="s">
        <v>235</v>
      </c>
      <c r="E3234" s="73" t="s">
        <v>263</v>
      </c>
      <c r="F3234" s="73" t="s">
        <v>264</v>
      </c>
      <c r="G3234" s="73" t="s">
        <v>34</v>
      </c>
      <c r="H3234" t="s">
        <v>37</v>
      </c>
      <c r="I3234">
        <v>1530</v>
      </c>
      <c r="J3234" s="43">
        <v>7050</v>
      </c>
      <c r="K3234" s="16">
        <v>0</v>
      </c>
      <c r="L3234" s="16">
        <f t="shared" si="504"/>
        <v>70.009930486593845</v>
      </c>
      <c r="M3234" s="16">
        <f t="shared" si="505"/>
        <v>1.9054054054054055</v>
      </c>
      <c r="N3234" s="44">
        <f t="shared" si="506"/>
        <v>0</v>
      </c>
      <c r="O3234" s="44">
        <f t="shared" si="507"/>
        <v>7050</v>
      </c>
      <c r="P3234" s="45">
        <f t="shared" si="510"/>
        <v>70.009930486593845</v>
      </c>
      <c r="Q3234" s="45">
        <f t="shared" si="508"/>
        <v>1.9054054054054055</v>
      </c>
      <c r="S3234" s="51">
        <f t="shared" si="511"/>
        <v>1.4388489208633004</v>
      </c>
      <c r="T3234" s="16"/>
    </row>
    <row r="3235" spans="1:20" x14ac:dyDescent="0.25">
      <c r="A3235" s="72">
        <f t="shared" si="509"/>
        <v>42931</v>
      </c>
      <c r="B3235" s="73" t="s">
        <v>0</v>
      </c>
      <c r="C3235" s="73" t="s">
        <v>359</v>
      </c>
      <c r="D3235" s="73" t="s">
        <v>235</v>
      </c>
      <c r="E3235" s="73" t="s">
        <v>265</v>
      </c>
      <c r="F3235" s="73" t="s">
        <v>266</v>
      </c>
      <c r="G3235" s="73" t="s">
        <v>34</v>
      </c>
      <c r="H3235" t="s">
        <v>36</v>
      </c>
      <c r="I3235">
        <v>890</v>
      </c>
      <c r="J3235" s="43">
        <v>4540</v>
      </c>
      <c r="K3235" s="16">
        <v>0.1</v>
      </c>
      <c r="L3235" s="16">
        <f t="shared" si="504"/>
        <v>45.084409136047668</v>
      </c>
      <c r="M3235" s="16">
        <f t="shared" si="505"/>
        <v>1.2270270270270269</v>
      </c>
      <c r="N3235" s="44">
        <f t="shared" si="506"/>
        <v>89</v>
      </c>
      <c r="O3235" s="44">
        <f t="shared" si="507"/>
        <v>4629</v>
      </c>
      <c r="P3235" s="45">
        <f t="shared" si="510"/>
        <v>45.968222442899702</v>
      </c>
      <c r="Q3235" s="45">
        <f t="shared" si="508"/>
        <v>1.2510810810810811</v>
      </c>
      <c r="S3235" s="51">
        <f t="shared" si="511"/>
        <v>7.965014577259466</v>
      </c>
      <c r="T3235" s="16"/>
    </row>
    <row r="3236" spans="1:20" x14ac:dyDescent="0.25">
      <c r="A3236" s="72">
        <f t="shared" si="509"/>
        <v>42931</v>
      </c>
      <c r="B3236" s="73" t="s">
        <v>0</v>
      </c>
      <c r="C3236" s="73" t="s">
        <v>238</v>
      </c>
      <c r="D3236" s="73" t="s">
        <v>239</v>
      </c>
      <c r="E3236" s="73" t="s">
        <v>267</v>
      </c>
      <c r="F3236" s="73" t="s">
        <v>241</v>
      </c>
      <c r="G3236" s="73" t="s">
        <v>34</v>
      </c>
      <c r="H3236" t="s">
        <v>37</v>
      </c>
      <c r="I3236">
        <v>1256</v>
      </c>
      <c r="J3236" s="43">
        <v>6786</v>
      </c>
      <c r="K3236" s="16">
        <v>0</v>
      </c>
      <c r="L3236" s="16">
        <f t="shared" si="504"/>
        <v>67.388282025819265</v>
      </c>
      <c r="M3236" s="16">
        <f t="shared" si="505"/>
        <v>1.834054054054054</v>
      </c>
      <c r="N3236" s="44">
        <f t="shared" si="506"/>
        <v>0</v>
      </c>
      <c r="O3236" s="44">
        <f t="shared" si="507"/>
        <v>6786</v>
      </c>
      <c r="P3236" s="45">
        <f t="shared" si="510"/>
        <v>67.388282025819265</v>
      </c>
      <c r="Q3236" s="45">
        <f t="shared" si="508"/>
        <v>1.834054054054054</v>
      </c>
      <c r="S3236" s="51">
        <f t="shared" si="511"/>
        <v>4.6253469010175685</v>
      </c>
      <c r="T3236" s="16"/>
    </row>
    <row r="3237" spans="1:20" x14ac:dyDescent="0.25">
      <c r="A3237" s="72">
        <f t="shared" si="509"/>
        <v>42931</v>
      </c>
      <c r="B3237" s="73" t="s">
        <v>0</v>
      </c>
      <c r="C3237" s="73" t="s">
        <v>358</v>
      </c>
      <c r="D3237" s="73" t="s">
        <v>235</v>
      </c>
      <c r="E3237" s="73" t="s">
        <v>267</v>
      </c>
      <c r="F3237" s="73" t="s">
        <v>241</v>
      </c>
      <c r="G3237" s="73" t="s">
        <v>34</v>
      </c>
      <c r="H3237" t="s">
        <v>36</v>
      </c>
      <c r="I3237">
        <v>975</v>
      </c>
      <c r="J3237" s="43">
        <v>4816</v>
      </c>
      <c r="K3237" s="16">
        <v>0.1</v>
      </c>
      <c r="L3237" s="16">
        <f t="shared" si="504"/>
        <v>47.825223435948359</v>
      </c>
      <c r="M3237" s="16">
        <f t="shared" si="505"/>
        <v>1.3016216216216216</v>
      </c>
      <c r="N3237" s="44">
        <f t="shared" si="506"/>
        <v>97.5</v>
      </c>
      <c r="O3237" s="44">
        <f t="shared" si="507"/>
        <v>4913.5</v>
      </c>
      <c r="P3237" s="45">
        <f t="shared" si="510"/>
        <v>48.793445878848061</v>
      </c>
      <c r="Q3237" s="45">
        <f t="shared" si="508"/>
        <v>1.327972972972973</v>
      </c>
      <c r="S3237" s="51">
        <f t="shared" si="511"/>
        <v>7.7581007730686879</v>
      </c>
      <c r="T3237" s="16"/>
    </row>
    <row r="3238" spans="1:20" x14ac:dyDescent="0.25">
      <c r="A3238" s="72">
        <f t="shared" si="509"/>
        <v>42931</v>
      </c>
      <c r="B3238" s="73" t="s">
        <v>0</v>
      </c>
      <c r="C3238" s="73" t="s">
        <v>240</v>
      </c>
      <c r="D3238" s="73" t="s">
        <v>241</v>
      </c>
      <c r="E3238" s="73" t="s">
        <v>263</v>
      </c>
      <c r="F3238" s="73" t="s">
        <v>264</v>
      </c>
      <c r="G3238" s="73" t="s">
        <v>34</v>
      </c>
      <c r="H3238" t="s">
        <v>36</v>
      </c>
      <c r="I3238">
        <v>1357</v>
      </c>
      <c r="J3238" s="43">
        <v>5021</v>
      </c>
      <c r="K3238" s="16">
        <v>0.1</v>
      </c>
      <c r="L3238" s="16">
        <f t="shared" si="504"/>
        <v>49.860973187686199</v>
      </c>
      <c r="M3238" s="16">
        <f t="shared" si="505"/>
        <v>1.357027027027027</v>
      </c>
      <c r="N3238" s="44">
        <f t="shared" si="506"/>
        <v>135.70000000000002</v>
      </c>
      <c r="O3238" s="44">
        <f t="shared" si="507"/>
        <v>5156.7</v>
      </c>
      <c r="P3238" s="45">
        <f t="shared" si="510"/>
        <v>51.208540218470702</v>
      </c>
      <c r="Q3238" s="45">
        <f t="shared" si="508"/>
        <v>1.3937027027027027</v>
      </c>
      <c r="S3238" s="51">
        <f t="shared" si="511"/>
        <v>7.9292987431585304</v>
      </c>
      <c r="T3238" s="16"/>
    </row>
    <row r="3239" spans="1:20" x14ac:dyDescent="0.25">
      <c r="A3239" s="72">
        <f t="shared" si="509"/>
        <v>42931</v>
      </c>
      <c r="B3239" s="73" t="s">
        <v>67</v>
      </c>
      <c r="C3239" s="73" t="s">
        <v>242</v>
      </c>
      <c r="D3239" s="73" t="s">
        <v>243</v>
      </c>
      <c r="E3239" s="73" t="s">
        <v>265</v>
      </c>
      <c r="F3239" s="73" t="s">
        <v>266</v>
      </c>
      <c r="G3239" s="73" t="s">
        <v>34</v>
      </c>
      <c r="H3239" t="s">
        <v>36</v>
      </c>
      <c r="I3239">
        <v>1006</v>
      </c>
      <c r="J3239" s="43">
        <v>3681</v>
      </c>
      <c r="K3239" s="16">
        <v>0.1</v>
      </c>
      <c r="L3239" s="16">
        <f t="shared" si="504"/>
        <v>36.554121151936442</v>
      </c>
      <c r="M3239" s="16">
        <f t="shared" si="505"/>
        <v>0.92854054054054058</v>
      </c>
      <c r="N3239" s="44">
        <f t="shared" si="506"/>
        <v>100.60000000000001</v>
      </c>
      <c r="O3239" s="44">
        <f t="shared" si="507"/>
        <v>3781.6</v>
      </c>
      <c r="P3239" s="45">
        <f t="shared" si="510"/>
        <v>37.553128103277061</v>
      </c>
      <c r="Q3239" s="45">
        <f t="shared" si="508"/>
        <v>0.95391711711711713</v>
      </c>
      <c r="S3239" s="51">
        <f t="shared" si="511"/>
        <v>1.3480556374453778</v>
      </c>
      <c r="T3239" s="16"/>
    </row>
    <row r="3240" spans="1:20" x14ac:dyDescent="0.25">
      <c r="A3240" s="72">
        <f t="shared" si="509"/>
        <v>42931</v>
      </c>
      <c r="B3240" s="73" t="s">
        <v>67</v>
      </c>
      <c r="C3240" s="73" t="s">
        <v>244</v>
      </c>
      <c r="D3240" s="73" t="s">
        <v>245</v>
      </c>
      <c r="E3240" s="73" t="s">
        <v>268</v>
      </c>
      <c r="F3240" s="73" t="s">
        <v>269</v>
      </c>
      <c r="G3240" s="73" t="s">
        <v>34</v>
      </c>
      <c r="H3240" t="s">
        <v>38</v>
      </c>
      <c r="I3240">
        <v>860</v>
      </c>
      <c r="J3240" s="43">
        <v>6061</v>
      </c>
      <c r="K3240" s="16">
        <v>0</v>
      </c>
      <c r="L3240" s="16">
        <f t="shared" si="504"/>
        <v>60.188679245283019</v>
      </c>
      <c r="M3240" s="16">
        <f t="shared" si="505"/>
        <v>1.5289009009009009</v>
      </c>
      <c r="N3240" s="44">
        <f t="shared" si="506"/>
        <v>0</v>
      </c>
      <c r="O3240" s="44">
        <f t="shared" si="507"/>
        <v>6061</v>
      </c>
      <c r="P3240" s="45">
        <f t="shared" si="510"/>
        <v>60.188679245283019</v>
      </c>
      <c r="Q3240" s="45">
        <f t="shared" si="508"/>
        <v>1.5289009009009009</v>
      </c>
      <c r="S3240" s="51">
        <f t="shared" si="511"/>
        <v>0</v>
      </c>
      <c r="T3240" s="16"/>
    </row>
    <row r="3241" spans="1:20" x14ac:dyDescent="0.25">
      <c r="A3241" s="72">
        <f t="shared" si="509"/>
        <v>42931</v>
      </c>
      <c r="B3241" s="73" t="s">
        <v>67</v>
      </c>
      <c r="C3241" s="73" t="s">
        <v>246</v>
      </c>
      <c r="D3241" s="73" t="s">
        <v>247</v>
      </c>
      <c r="E3241" s="73" t="s">
        <v>270</v>
      </c>
      <c r="F3241" s="73" t="s">
        <v>247</v>
      </c>
      <c r="G3241" s="73" t="s">
        <v>34</v>
      </c>
      <c r="H3241" t="s">
        <v>36</v>
      </c>
      <c r="I3241">
        <v>213</v>
      </c>
      <c r="J3241" s="43">
        <v>2258</v>
      </c>
      <c r="K3241" s="16">
        <v>0.1</v>
      </c>
      <c r="L3241" s="16">
        <f t="shared" si="504"/>
        <v>22.423038728897716</v>
      </c>
      <c r="M3241" s="16">
        <f t="shared" si="505"/>
        <v>0.56958558558558559</v>
      </c>
      <c r="N3241" s="44">
        <f t="shared" si="506"/>
        <v>21.3</v>
      </c>
      <c r="O3241" s="44">
        <f t="shared" si="507"/>
        <v>2279.3000000000002</v>
      </c>
      <c r="P3241" s="45">
        <f t="shared" si="510"/>
        <v>22.634558093346577</v>
      </c>
      <c r="Q3241" s="45">
        <f t="shared" si="508"/>
        <v>0.5749585585585586</v>
      </c>
      <c r="S3241" s="51">
        <f t="shared" si="511"/>
        <v>4.6198333830583138</v>
      </c>
      <c r="T3241" s="16"/>
    </row>
    <row r="3242" spans="1:20" x14ac:dyDescent="0.25">
      <c r="A3242" s="72">
        <f t="shared" si="509"/>
        <v>42931</v>
      </c>
      <c r="B3242" s="73" t="s">
        <v>67</v>
      </c>
      <c r="C3242" s="73" t="s">
        <v>248</v>
      </c>
      <c r="D3242" s="73" t="s">
        <v>249</v>
      </c>
      <c r="E3242" s="73" t="s">
        <v>271</v>
      </c>
      <c r="F3242" s="73" t="s">
        <v>272</v>
      </c>
      <c r="G3242" s="73" t="s">
        <v>34</v>
      </c>
      <c r="H3242" t="s">
        <v>38</v>
      </c>
      <c r="I3242">
        <v>646</v>
      </c>
      <c r="J3242" s="43">
        <v>5191</v>
      </c>
      <c r="K3242" s="16">
        <v>0</v>
      </c>
      <c r="L3242" s="16">
        <f t="shared" si="504"/>
        <v>51.54915590863952</v>
      </c>
      <c r="M3242" s="16">
        <f t="shared" si="505"/>
        <v>1.3094414414414415</v>
      </c>
      <c r="N3242" s="44">
        <f t="shared" si="506"/>
        <v>0</v>
      </c>
      <c r="O3242" s="44">
        <f t="shared" si="507"/>
        <v>5191</v>
      </c>
      <c r="P3242" s="45">
        <f t="shared" si="510"/>
        <v>51.54915590863952</v>
      </c>
      <c r="Q3242" s="45">
        <f t="shared" si="508"/>
        <v>1.3094414414414415</v>
      </c>
      <c r="S3242" s="51">
        <f t="shared" si="511"/>
        <v>3.7370103916866571</v>
      </c>
      <c r="T3242" s="16"/>
    </row>
    <row r="3243" spans="1:20" x14ac:dyDescent="0.25">
      <c r="A3243" s="72">
        <f t="shared" si="509"/>
        <v>42931</v>
      </c>
      <c r="B3243" s="73" t="s">
        <v>67</v>
      </c>
      <c r="C3243" s="73" t="s">
        <v>248</v>
      </c>
      <c r="D3243" s="73" t="s">
        <v>249</v>
      </c>
      <c r="E3243" s="73" t="s">
        <v>273</v>
      </c>
      <c r="F3243" s="73" t="s">
        <v>274</v>
      </c>
      <c r="G3243" s="73" t="s">
        <v>34</v>
      </c>
      <c r="H3243" t="s">
        <v>38</v>
      </c>
      <c r="I3243">
        <v>418</v>
      </c>
      <c r="J3243" s="43">
        <v>4311</v>
      </c>
      <c r="K3243" s="16">
        <v>0</v>
      </c>
      <c r="L3243" s="16">
        <f t="shared" si="504"/>
        <v>42.810327706057599</v>
      </c>
      <c r="M3243" s="16">
        <f t="shared" si="505"/>
        <v>1.0874594594594595</v>
      </c>
      <c r="N3243" s="44">
        <f t="shared" si="506"/>
        <v>0</v>
      </c>
      <c r="O3243" s="44">
        <f t="shared" si="507"/>
        <v>4311</v>
      </c>
      <c r="P3243" s="45">
        <f t="shared" si="510"/>
        <v>42.810327706057599</v>
      </c>
      <c r="Q3243" s="45">
        <f t="shared" si="508"/>
        <v>1.0874594594594595</v>
      </c>
      <c r="S3243" s="51">
        <f t="shared" si="511"/>
        <v>0</v>
      </c>
      <c r="T3243" s="16"/>
    </row>
    <row r="3244" spans="1:20" x14ac:dyDescent="0.25">
      <c r="A3244" s="72">
        <f t="shared" si="509"/>
        <v>42931</v>
      </c>
      <c r="B3244" s="73" t="s">
        <v>67</v>
      </c>
      <c r="C3244" s="73" t="s">
        <v>246</v>
      </c>
      <c r="D3244" s="73" t="s">
        <v>247</v>
      </c>
      <c r="E3244" s="73" t="s">
        <v>275</v>
      </c>
      <c r="F3244" s="73" t="s">
        <v>276</v>
      </c>
      <c r="G3244" s="73" t="s">
        <v>34</v>
      </c>
      <c r="H3244" t="s">
        <v>36</v>
      </c>
      <c r="I3244">
        <v>626</v>
      </c>
      <c r="J3244" s="43">
        <v>3534</v>
      </c>
      <c r="K3244" s="16">
        <v>0.1</v>
      </c>
      <c r="L3244" s="16">
        <f t="shared" si="504"/>
        <v>35.094339622641506</v>
      </c>
      <c r="M3244" s="16">
        <f t="shared" si="505"/>
        <v>0.89145945945945948</v>
      </c>
      <c r="N3244" s="44">
        <f t="shared" si="506"/>
        <v>62.6</v>
      </c>
      <c r="O3244" s="44">
        <f t="shared" si="507"/>
        <v>3596.6</v>
      </c>
      <c r="P3244" s="45">
        <f t="shared" si="510"/>
        <v>35.715988083416086</v>
      </c>
      <c r="Q3244" s="45">
        <f t="shared" si="508"/>
        <v>0.9072504504504505</v>
      </c>
      <c r="S3244" s="51">
        <f t="shared" si="511"/>
        <v>3.4903461571662797</v>
      </c>
      <c r="T3244" s="16"/>
    </row>
    <row r="3245" spans="1:20" x14ac:dyDescent="0.25">
      <c r="A3245" s="72">
        <f t="shared" si="509"/>
        <v>42931</v>
      </c>
      <c r="B3245" s="73" t="s">
        <v>67</v>
      </c>
      <c r="C3245" s="73" t="s">
        <v>246</v>
      </c>
      <c r="D3245" s="73" t="s">
        <v>247</v>
      </c>
      <c r="E3245" s="73" t="s">
        <v>263</v>
      </c>
      <c r="F3245" s="73" t="s">
        <v>264</v>
      </c>
      <c r="G3245" s="73" t="s">
        <v>34</v>
      </c>
      <c r="H3245" t="s">
        <v>36</v>
      </c>
      <c r="I3245">
        <v>1823</v>
      </c>
      <c r="J3245" s="43">
        <v>5202</v>
      </c>
      <c r="K3245" s="16">
        <v>0.1</v>
      </c>
      <c r="L3245" s="16">
        <f t="shared" si="504"/>
        <v>51.658391261171793</v>
      </c>
      <c r="M3245" s="16">
        <f t="shared" si="505"/>
        <v>1.3122162162162163</v>
      </c>
      <c r="N3245" s="44">
        <f t="shared" si="506"/>
        <v>182.3</v>
      </c>
      <c r="O3245" s="44">
        <f t="shared" si="507"/>
        <v>5384.3</v>
      </c>
      <c r="P3245" s="45">
        <f t="shared" si="510"/>
        <v>53.468718967229393</v>
      </c>
      <c r="Q3245" s="45">
        <f t="shared" si="508"/>
        <v>1.3582018018018018</v>
      </c>
      <c r="S3245" s="51">
        <f t="shared" si="511"/>
        <v>4.6887607789001029</v>
      </c>
      <c r="T3245" s="16"/>
    </row>
    <row r="3246" spans="1:20" x14ac:dyDescent="0.25">
      <c r="A3246" s="72">
        <f t="shared" si="509"/>
        <v>42931</v>
      </c>
      <c r="B3246" s="73" t="s">
        <v>18</v>
      </c>
      <c r="C3246" s="73" t="s">
        <v>250</v>
      </c>
      <c r="D3246" s="73" t="s">
        <v>251</v>
      </c>
      <c r="E3246" s="73" t="s">
        <v>265</v>
      </c>
      <c r="F3246" s="73" t="s">
        <v>266</v>
      </c>
      <c r="G3246" s="73" t="s">
        <v>34</v>
      </c>
      <c r="H3246" t="s">
        <v>39</v>
      </c>
      <c r="I3246">
        <v>1295</v>
      </c>
      <c r="J3246" s="43">
        <v>3634</v>
      </c>
      <c r="K3246" s="16">
        <v>5.1799999999999999E-2</v>
      </c>
      <c r="L3246" s="16">
        <f t="shared" si="504"/>
        <v>36.08738828202582</v>
      </c>
      <c r="M3246" s="16">
        <f t="shared" si="505"/>
        <v>0.98216216216216212</v>
      </c>
      <c r="N3246" s="44">
        <f t="shared" si="506"/>
        <v>67.081000000000003</v>
      </c>
      <c r="O3246" s="44">
        <f t="shared" si="507"/>
        <v>3701.0810000000001</v>
      </c>
      <c r="P3246" s="45">
        <f t="shared" si="510"/>
        <v>36.753535253227412</v>
      </c>
      <c r="Q3246" s="45">
        <f t="shared" si="508"/>
        <v>1.0002921621621621</v>
      </c>
      <c r="S3246" s="51">
        <f t="shared" si="511"/>
        <v>-0.68240775352601535</v>
      </c>
      <c r="T3246" s="16"/>
    </row>
    <row r="3247" spans="1:20" x14ac:dyDescent="0.25">
      <c r="A3247" s="72">
        <f t="shared" si="509"/>
        <v>42931</v>
      </c>
      <c r="B3247" s="73" t="s">
        <v>18</v>
      </c>
      <c r="C3247" s="73" t="s">
        <v>244</v>
      </c>
      <c r="D3247" s="73" t="s">
        <v>245</v>
      </c>
      <c r="E3247" s="73" t="s">
        <v>277</v>
      </c>
      <c r="F3247" s="73" t="s">
        <v>278</v>
      </c>
      <c r="G3247" s="73" t="s">
        <v>34</v>
      </c>
      <c r="H3247" t="s">
        <v>38</v>
      </c>
      <c r="I3247">
        <v>613</v>
      </c>
      <c r="J3247" s="43">
        <v>5051</v>
      </c>
      <c r="K3247" s="16">
        <v>0</v>
      </c>
      <c r="L3247" s="16">
        <f t="shared" si="504"/>
        <v>50.158887785501491</v>
      </c>
      <c r="M3247" s="16">
        <f t="shared" si="505"/>
        <v>1.3651351351351351</v>
      </c>
      <c r="N3247" s="44">
        <f t="shared" si="506"/>
        <v>0</v>
      </c>
      <c r="O3247" s="44">
        <f t="shared" si="507"/>
        <v>5051</v>
      </c>
      <c r="P3247" s="45">
        <f t="shared" si="510"/>
        <v>50.158887785501491</v>
      </c>
      <c r="Q3247" s="45">
        <f t="shared" si="508"/>
        <v>1.3651351351351351</v>
      </c>
      <c r="S3247" s="51">
        <f t="shared" si="511"/>
        <v>0</v>
      </c>
      <c r="T3247" s="16"/>
    </row>
    <row r="3248" spans="1:20" x14ac:dyDescent="0.25">
      <c r="A3248" s="72">
        <f t="shared" si="509"/>
        <v>42931</v>
      </c>
      <c r="B3248" s="73" t="s">
        <v>18</v>
      </c>
      <c r="C3248" s="73" t="s">
        <v>248</v>
      </c>
      <c r="D3248" s="73" t="s">
        <v>249</v>
      </c>
      <c r="E3248" s="73" t="s">
        <v>268</v>
      </c>
      <c r="F3248" s="73" t="s">
        <v>269</v>
      </c>
      <c r="G3248" s="73" t="s">
        <v>34</v>
      </c>
      <c r="H3248" t="s">
        <v>38</v>
      </c>
      <c r="I3248">
        <v>872</v>
      </c>
      <c r="J3248" s="43">
        <v>6178</v>
      </c>
      <c r="K3248" s="16">
        <v>0</v>
      </c>
      <c r="L3248" s="16">
        <f t="shared" si="504"/>
        <v>61.350546176762663</v>
      </c>
      <c r="M3248" s="16">
        <f t="shared" si="505"/>
        <v>1.6697297297297298</v>
      </c>
      <c r="N3248" s="44">
        <f t="shared" si="506"/>
        <v>0</v>
      </c>
      <c r="O3248" s="44">
        <f t="shared" si="507"/>
        <v>6178</v>
      </c>
      <c r="P3248" s="45">
        <f t="shared" si="510"/>
        <v>61.350546176762663</v>
      </c>
      <c r="Q3248" s="45">
        <f t="shared" si="508"/>
        <v>1.6697297297297298</v>
      </c>
      <c r="S3248" s="51">
        <f t="shared" si="511"/>
        <v>0</v>
      </c>
      <c r="T3248" s="16"/>
    </row>
    <row r="3249" spans="1:20" x14ac:dyDescent="0.25">
      <c r="A3249" s="72">
        <f t="shared" si="509"/>
        <v>42931</v>
      </c>
      <c r="B3249" s="73" t="s">
        <v>18</v>
      </c>
      <c r="C3249" s="73" t="s">
        <v>248</v>
      </c>
      <c r="D3249" s="73" t="s">
        <v>249</v>
      </c>
      <c r="E3249" s="73" t="s">
        <v>277</v>
      </c>
      <c r="F3249" s="73" t="s">
        <v>278</v>
      </c>
      <c r="G3249" s="73" t="s">
        <v>34</v>
      </c>
      <c r="H3249" t="s">
        <v>38</v>
      </c>
      <c r="I3249">
        <v>414</v>
      </c>
      <c r="J3249" s="43">
        <v>4529</v>
      </c>
      <c r="K3249" s="16">
        <v>0</v>
      </c>
      <c r="L3249" s="16">
        <f t="shared" si="504"/>
        <v>44.975173783515388</v>
      </c>
      <c r="M3249" s="16">
        <f t="shared" si="505"/>
        <v>1.2240540540540541</v>
      </c>
      <c r="N3249" s="44">
        <f t="shared" si="506"/>
        <v>0</v>
      </c>
      <c r="O3249" s="44">
        <f t="shared" si="507"/>
        <v>4529</v>
      </c>
      <c r="P3249" s="45">
        <f t="shared" si="510"/>
        <v>44.975173783515388</v>
      </c>
      <c r="Q3249" s="45">
        <f t="shared" si="508"/>
        <v>1.2240540540540541</v>
      </c>
      <c r="S3249" s="51">
        <f t="shared" si="511"/>
        <v>0</v>
      </c>
      <c r="T3249" s="16"/>
    </row>
    <row r="3250" spans="1:20" x14ac:dyDescent="0.25">
      <c r="A3250" s="72">
        <f t="shared" si="509"/>
        <v>42931</v>
      </c>
      <c r="B3250" s="73" t="s">
        <v>18</v>
      </c>
      <c r="C3250" s="73" t="s">
        <v>242</v>
      </c>
      <c r="D3250" s="73" t="s">
        <v>243</v>
      </c>
      <c r="E3250" s="73" t="s">
        <v>265</v>
      </c>
      <c r="F3250" s="73" t="s">
        <v>266</v>
      </c>
      <c r="G3250" s="73" t="s">
        <v>34</v>
      </c>
      <c r="H3250" t="s">
        <v>36</v>
      </c>
      <c r="I3250">
        <v>1006</v>
      </c>
      <c r="J3250" s="43">
        <v>4495</v>
      </c>
      <c r="K3250" s="16">
        <v>0.1</v>
      </c>
      <c r="L3250" s="16">
        <f t="shared" si="504"/>
        <v>44.637537239324729</v>
      </c>
      <c r="M3250" s="16">
        <f t="shared" si="505"/>
        <v>1.2148648648648648</v>
      </c>
      <c r="N3250" s="44">
        <f t="shared" si="506"/>
        <v>100.60000000000001</v>
      </c>
      <c r="O3250" s="44">
        <f t="shared" si="507"/>
        <v>4595.6000000000004</v>
      </c>
      <c r="P3250" s="45">
        <f t="shared" si="510"/>
        <v>45.636544190665347</v>
      </c>
      <c r="Q3250" s="45">
        <f t="shared" si="508"/>
        <v>1.2420540540540541</v>
      </c>
      <c r="S3250" s="51">
        <f t="shared" si="511"/>
        <v>3.3810991384158662</v>
      </c>
      <c r="T3250" s="16"/>
    </row>
    <row r="3251" spans="1:20" x14ac:dyDescent="0.25">
      <c r="A3251" s="72">
        <f t="shared" si="509"/>
        <v>42931</v>
      </c>
      <c r="B3251" s="73" t="s">
        <v>0</v>
      </c>
      <c r="C3251" s="73" t="s">
        <v>252</v>
      </c>
      <c r="D3251" s="73" t="s">
        <v>117</v>
      </c>
      <c r="E3251" s="73" t="s">
        <v>279</v>
      </c>
      <c r="F3251" s="73" t="s">
        <v>280</v>
      </c>
      <c r="G3251" s="73" t="s">
        <v>35</v>
      </c>
      <c r="H3251" t="s">
        <v>37</v>
      </c>
      <c r="I3251">
        <v>880</v>
      </c>
      <c r="J3251" s="43">
        <v>3953</v>
      </c>
      <c r="K3251" s="16">
        <v>0</v>
      </c>
      <c r="L3251" s="16">
        <f t="shared" si="504"/>
        <v>39.255213505461768</v>
      </c>
      <c r="M3251" s="16">
        <f t="shared" si="505"/>
        <v>1.0683783783783785</v>
      </c>
      <c r="N3251" s="44">
        <f t="shared" si="506"/>
        <v>0</v>
      </c>
      <c r="O3251" s="44">
        <f t="shared" si="507"/>
        <v>3953</v>
      </c>
      <c r="P3251" s="45">
        <f t="shared" si="510"/>
        <v>39.255213505461768</v>
      </c>
      <c r="Q3251" s="45">
        <f t="shared" si="508"/>
        <v>1.0683783783783785</v>
      </c>
      <c r="S3251" s="51">
        <f t="shared" si="511"/>
        <v>2.5953802232026923</v>
      </c>
      <c r="T3251" s="16"/>
    </row>
    <row r="3252" spans="1:20" x14ac:dyDescent="0.25">
      <c r="A3252" s="72">
        <f t="shared" si="509"/>
        <v>42931</v>
      </c>
      <c r="B3252" s="73" t="s">
        <v>0</v>
      </c>
      <c r="C3252" s="73" t="s">
        <v>359</v>
      </c>
      <c r="D3252" s="73" t="s">
        <v>235</v>
      </c>
      <c r="E3252" s="73" t="s">
        <v>267</v>
      </c>
      <c r="F3252" s="73" t="s">
        <v>241</v>
      </c>
      <c r="G3252" s="73" t="s">
        <v>35</v>
      </c>
      <c r="H3252" t="s">
        <v>37</v>
      </c>
      <c r="I3252">
        <v>685</v>
      </c>
      <c r="J3252" s="43">
        <v>4171</v>
      </c>
      <c r="K3252" s="16">
        <v>0</v>
      </c>
      <c r="L3252" s="16">
        <f t="shared" si="504"/>
        <v>41.420059582919563</v>
      </c>
      <c r="M3252" s="16">
        <f t="shared" si="505"/>
        <v>1.1272972972972972</v>
      </c>
      <c r="N3252" s="44">
        <f t="shared" si="506"/>
        <v>0</v>
      </c>
      <c r="O3252" s="44">
        <f t="shared" si="507"/>
        <v>4171</v>
      </c>
      <c r="P3252" s="45">
        <f t="shared" si="510"/>
        <v>41.420059582919563</v>
      </c>
      <c r="Q3252" s="45">
        <f t="shared" si="508"/>
        <v>1.1272972972972972</v>
      </c>
      <c r="S3252" s="51">
        <f t="shared" si="511"/>
        <v>7.7499354172048562</v>
      </c>
      <c r="T3252" s="16"/>
    </row>
    <row r="3253" spans="1:20" x14ac:dyDescent="0.25">
      <c r="A3253" s="72">
        <f t="shared" si="509"/>
        <v>42931</v>
      </c>
      <c r="B3253" s="73" t="s">
        <v>0</v>
      </c>
      <c r="C3253" s="73" t="s">
        <v>253</v>
      </c>
      <c r="D3253" s="73" t="s">
        <v>243</v>
      </c>
      <c r="E3253" s="73" t="s">
        <v>281</v>
      </c>
      <c r="F3253" s="73" t="s">
        <v>282</v>
      </c>
      <c r="G3253" s="73" t="s">
        <v>35</v>
      </c>
      <c r="H3253" t="s">
        <v>38</v>
      </c>
      <c r="I3253">
        <v>812</v>
      </c>
      <c r="J3253" s="43">
        <v>5492</v>
      </c>
      <c r="K3253" s="16">
        <v>0</v>
      </c>
      <c r="L3253" s="16">
        <f t="shared" si="504"/>
        <v>54.538232373386293</v>
      </c>
      <c r="M3253" s="16">
        <f t="shared" si="505"/>
        <v>1.4843243243243243</v>
      </c>
      <c r="N3253" s="44">
        <f t="shared" si="506"/>
        <v>0</v>
      </c>
      <c r="O3253" s="44">
        <f t="shared" si="507"/>
        <v>5492</v>
      </c>
      <c r="P3253" s="45">
        <f t="shared" si="510"/>
        <v>54.538232373386293</v>
      </c>
      <c r="Q3253" s="45">
        <f t="shared" si="508"/>
        <v>1.4843243243243243</v>
      </c>
      <c r="S3253" s="51">
        <f t="shared" si="511"/>
        <v>0</v>
      </c>
      <c r="T3253" s="16"/>
    </row>
    <row r="3254" spans="1:20" x14ac:dyDescent="0.25">
      <c r="A3254" s="72">
        <f t="shared" si="509"/>
        <v>42931</v>
      </c>
      <c r="B3254" s="73" t="s">
        <v>0</v>
      </c>
      <c r="C3254" s="73" t="s">
        <v>236</v>
      </c>
      <c r="D3254" s="73" t="s">
        <v>237</v>
      </c>
      <c r="E3254" s="73" t="s">
        <v>279</v>
      </c>
      <c r="F3254" s="73" t="s">
        <v>280</v>
      </c>
      <c r="G3254" s="73" t="s">
        <v>35</v>
      </c>
      <c r="H3254" t="s">
        <v>37</v>
      </c>
      <c r="I3254">
        <v>1520</v>
      </c>
      <c r="J3254" s="43">
        <v>5611</v>
      </c>
      <c r="K3254" s="16">
        <v>0</v>
      </c>
      <c r="L3254" s="16">
        <f t="shared" si="504"/>
        <v>55.71996027805362</v>
      </c>
      <c r="M3254" s="16">
        <f t="shared" si="505"/>
        <v>1.5164864864864864</v>
      </c>
      <c r="N3254" s="44">
        <f t="shared" si="506"/>
        <v>0</v>
      </c>
      <c r="O3254" s="44">
        <f t="shared" si="507"/>
        <v>5611</v>
      </c>
      <c r="P3254" s="45">
        <f t="shared" si="510"/>
        <v>55.71996027805362</v>
      </c>
      <c r="Q3254" s="45">
        <f t="shared" si="508"/>
        <v>1.5164864864864864</v>
      </c>
      <c r="S3254" s="51">
        <f t="shared" si="511"/>
        <v>1.814552712756301</v>
      </c>
      <c r="T3254" s="16"/>
    </row>
    <row r="3255" spans="1:20" x14ac:dyDescent="0.25">
      <c r="A3255" s="72">
        <f t="shared" si="509"/>
        <v>42931</v>
      </c>
      <c r="B3255" s="73" t="s">
        <v>0</v>
      </c>
      <c r="C3255" s="73" t="s">
        <v>236</v>
      </c>
      <c r="D3255" s="73" t="s">
        <v>237</v>
      </c>
      <c r="E3255" s="73" t="s">
        <v>267</v>
      </c>
      <c r="F3255" s="73" t="s">
        <v>241</v>
      </c>
      <c r="G3255" s="73" t="s">
        <v>35</v>
      </c>
      <c r="H3255" t="s">
        <v>37</v>
      </c>
      <c r="I3255">
        <v>1583</v>
      </c>
      <c r="J3255" s="43">
        <v>5931</v>
      </c>
      <c r="K3255" s="16">
        <v>0</v>
      </c>
      <c r="L3255" s="16">
        <f t="shared" si="504"/>
        <v>58.897715988083412</v>
      </c>
      <c r="M3255" s="16">
        <f t="shared" si="505"/>
        <v>1.6029729729729729</v>
      </c>
      <c r="N3255" s="44">
        <f t="shared" si="506"/>
        <v>0</v>
      </c>
      <c r="O3255" s="44">
        <f t="shared" si="507"/>
        <v>5931</v>
      </c>
      <c r="P3255" s="45">
        <f t="shared" si="510"/>
        <v>58.897715988083412</v>
      </c>
      <c r="Q3255" s="45">
        <f t="shared" si="508"/>
        <v>1.6029729729729729</v>
      </c>
      <c r="S3255" s="51">
        <f t="shared" si="511"/>
        <v>1.7149717029669054</v>
      </c>
      <c r="T3255" s="16"/>
    </row>
    <row r="3256" spans="1:20" x14ac:dyDescent="0.25">
      <c r="A3256" s="72">
        <f t="shared" si="509"/>
        <v>42931</v>
      </c>
      <c r="B3256" s="73" t="s">
        <v>0</v>
      </c>
      <c r="C3256" s="73" t="s">
        <v>358</v>
      </c>
      <c r="D3256" s="73" t="s">
        <v>235</v>
      </c>
      <c r="E3256" s="73" t="s">
        <v>279</v>
      </c>
      <c r="F3256" s="73" t="s">
        <v>280</v>
      </c>
      <c r="G3256" s="73" t="s">
        <v>35</v>
      </c>
      <c r="H3256" t="s">
        <v>36</v>
      </c>
      <c r="I3256">
        <v>1599</v>
      </c>
      <c r="J3256" s="43">
        <v>5812</v>
      </c>
      <c r="K3256" s="16">
        <v>0.1</v>
      </c>
      <c r="L3256" s="16">
        <f t="shared" si="504"/>
        <v>57.715988083416086</v>
      </c>
      <c r="M3256" s="16">
        <f t="shared" si="505"/>
        <v>1.5708108108108108</v>
      </c>
      <c r="N3256" s="44">
        <f t="shared" si="506"/>
        <v>159.9</v>
      </c>
      <c r="O3256" s="44">
        <f t="shared" si="507"/>
        <v>5971.9</v>
      </c>
      <c r="P3256" s="45">
        <f t="shared" si="510"/>
        <v>59.303872889771597</v>
      </c>
      <c r="Q3256" s="45">
        <f t="shared" si="508"/>
        <v>1.6140270270270269</v>
      </c>
      <c r="S3256" s="51">
        <f t="shared" si="511"/>
        <v>7.4478899594274894</v>
      </c>
      <c r="T3256" s="16"/>
    </row>
    <row r="3257" spans="1:20" x14ac:dyDescent="0.25">
      <c r="A3257" s="72">
        <f t="shared" si="509"/>
        <v>42931</v>
      </c>
      <c r="B3257" s="73" t="s">
        <v>67</v>
      </c>
      <c r="C3257" s="73" t="s">
        <v>250</v>
      </c>
      <c r="D3257" s="73" t="s">
        <v>251</v>
      </c>
      <c r="E3257" s="73" t="s">
        <v>279</v>
      </c>
      <c r="F3257" s="73" t="s">
        <v>280</v>
      </c>
      <c r="G3257" s="73" t="s">
        <v>35</v>
      </c>
      <c r="H3257" t="s">
        <v>37</v>
      </c>
      <c r="I3257">
        <v>1851</v>
      </c>
      <c r="J3257" s="43">
        <v>5000</v>
      </c>
      <c r="K3257" s="16">
        <v>0</v>
      </c>
      <c r="L3257" s="16">
        <f t="shared" si="504"/>
        <v>49.652432969215489</v>
      </c>
      <c r="M3257" s="16">
        <f t="shared" si="505"/>
        <v>1.2612612612612613</v>
      </c>
      <c r="N3257" s="44">
        <f t="shared" si="506"/>
        <v>0</v>
      </c>
      <c r="O3257" s="44">
        <f t="shared" si="507"/>
        <v>5000</v>
      </c>
      <c r="P3257" s="45">
        <f t="shared" si="510"/>
        <v>49.652432969215489</v>
      </c>
      <c r="Q3257" s="45">
        <f t="shared" si="508"/>
        <v>1.2612612612612613</v>
      </c>
      <c r="S3257" s="51">
        <f t="shared" si="511"/>
        <v>0</v>
      </c>
      <c r="T3257" s="16"/>
    </row>
    <row r="3258" spans="1:20" x14ac:dyDescent="0.25">
      <c r="A3258" s="72">
        <f t="shared" si="509"/>
        <v>42931</v>
      </c>
      <c r="B3258" s="73" t="s">
        <v>67</v>
      </c>
      <c r="C3258" s="73" t="s">
        <v>238</v>
      </c>
      <c r="D3258" s="73" t="s">
        <v>239</v>
      </c>
      <c r="E3258" s="73" t="s">
        <v>283</v>
      </c>
      <c r="F3258" s="73" t="s">
        <v>284</v>
      </c>
      <c r="G3258" s="73" t="s">
        <v>35</v>
      </c>
      <c r="H3258" t="s">
        <v>37</v>
      </c>
      <c r="I3258">
        <v>1695</v>
      </c>
      <c r="J3258" s="43">
        <v>4960</v>
      </c>
      <c r="K3258" s="16">
        <v>0</v>
      </c>
      <c r="L3258" s="16">
        <f t="shared" si="504"/>
        <v>49.255213505461768</v>
      </c>
      <c r="M3258" s="16">
        <f t="shared" si="505"/>
        <v>1.2511711711711713</v>
      </c>
      <c r="N3258" s="44">
        <f t="shared" si="506"/>
        <v>0</v>
      </c>
      <c r="O3258" s="44">
        <f t="shared" si="507"/>
        <v>4960</v>
      </c>
      <c r="P3258" s="45">
        <f t="shared" si="510"/>
        <v>49.255213505461768</v>
      </c>
      <c r="Q3258" s="45">
        <f t="shared" si="508"/>
        <v>1.2511711711711713</v>
      </c>
      <c r="S3258" s="51">
        <f t="shared" si="511"/>
        <v>0</v>
      </c>
      <c r="T3258" s="16"/>
    </row>
    <row r="3259" spans="1:20" x14ac:dyDescent="0.25">
      <c r="A3259" s="72">
        <f t="shared" si="509"/>
        <v>42931</v>
      </c>
      <c r="B3259" s="73" t="s">
        <v>67</v>
      </c>
      <c r="C3259" s="73" t="s">
        <v>242</v>
      </c>
      <c r="D3259" s="73" t="s">
        <v>243</v>
      </c>
      <c r="E3259" s="73" t="s">
        <v>265</v>
      </c>
      <c r="F3259" s="73" t="s">
        <v>266</v>
      </c>
      <c r="G3259" s="73" t="s">
        <v>35</v>
      </c>
      <c r="H3259" t="s">
        <v>36</v>
      </c>
      <c r="I3259">
        <v>1006</v>
      </c>
      <c r="J3259" s="43">
        <v>3481</v>
      </c>
      <c r="K3259" s="16">
        <v>0.1</v>
      </c>
      <c r="L3259" s="16">
        <f t="shared" si="504"/>
        <v>34.568023833167821</v>
      </c>
      <c r="M3259" s="16">
        <f t="shared" si="505"/>
        <v>0.87809009009009009</v>
      </c>
      <c r="N3259" s="44">
        <f t="shared" si="506"/>
        <v>100.60000000000001</v>
      </c>
      <c r="O3259" s="44">
        <f t="shared" si="507"/>
        <v>3581.6</v>
      </c>
      <c r="P3259" s="45">
        <f t="shared" si="510"/>
        <v>35.567030784508439</v>
      </c>
      <c r="Q3259" s="45">
        <f t="shared" si="508"/>
        <v>0.90346666666666664</v>
      </c>
      <c r="S3259" s="51">
        <f t="shared" si="511"/>
        <v>1.4244046102001917</v>
      </c>
      <c r="T3259" s="16"/>
    </row>
    <row r="3260" spans="1:20" x14ac:dyDescent="0.25">
      <c r="A3260" s="72">
        <f t="shared" si="509"/>
        <v>42931</v>
      </c>
      <c r="B3260" s="73" t="s">
        <v>67</v>
      </c>
      <c r="C3260" s="73" t="s">
        <v>254</v>
      </c>
      <c r="D3260" s="73" t="s">
        <v>255</v>
      </c>
      <c r="E3260" s="73" t="s">
        <v>267</v>
      </c>
      <c r="F3260" s="73" t="s">
        <v>241</v>
      </c>
      <c r="G3260" s="73" t="s">
        <v>35</v>
      </c>
      <c r="H3260" t="s">
        <v>37</v>
      </c>
      <c r="I3260">
        <v>988</v>
      </c>
      <c r="J3260" s="43">
        <v>3700</v>
      </c>
      <c r="K3260" s="16">
        <v>0</v>
      </c>
      <c r="L3260" s="16">
        <f t="shared" si="504"/>
        <v>36.742800397219462</v>
      </c>
      <c r="M3260" s="16">
        <f t="shared" si="505"/>
        <v>0.93333333333333335</v>
      </c>
      <c r="N3260" s="44">
        <f t="shared" si="506"/>
        <v>0</v>
      </c>
      <c r="O3260" s="44">
        <f t="shared" si="507"/>
        <v>3700</v>
      </c>
      <c r="P3260" s="45">
        <f t="shared" si="510"/>
        <v>36.742800397219462</v>
      </c>
      <c r="Q3260" s="45">
        <f t="shared" si="508"/>
        <v>0.93333333333333335</v>
      </c>
      <c r="S3260" s="51">
        <f t="shared" si="511"/>
        <v>2.7777777777777679</v>
      </c>
      <c r="T3260" s="16"/>
    </row>
    <row r="3261" spans="1:20" x14ac:dyDescent="0.25">
      <c r="A3261" s="72">
        <f t="shared" si="509"/>
        <v>42931</v>
      </c>
      <c r="B3261" s="73" t="s">
        <v>67</v>
      </c>
      <c r="C3261" s="73" t="s">
        <v>246</v>
      </c>
      <c r="D3261" s="73" t="s">
        <v>247</v>
      </c>
      <c r="E3261" s="73" t="s">
        <v>240</v>
      </c>
      <c r="F3261" s="73" t="s">
        <v>241</v>
      </c>
      <c r="G3261" s="73" t="s">
        <v>35</v>
      </c>
      <c r="H3261" t="s">
        <v>36</v>
      </c>
      <c r="I3261">
        <v>787</v>
      </c>
      <c r="J3261" s="43">
        <v>3895</v>
      </c>
      <c r="K3261" s="16">
        <v>0.1</v>
      </c>
      <c r="L3261" s="16">
        <f t="shared" si="504"/>
        <v>38.679245283018865</v>
      </c>
      <c r="M3261" s="16">
        <f t="shared" si="505"/>
        <v>0.98252252252252259</v>
      </c>
      <c r="N3261" s="44">
        <f t="shared" si="506"/>
        <v>78.7</v>
      </c>
      <c r="O3261" s="44">
        <f t="shared" si="507"/>
        <v>3973.7</v>
      </c>
      <c r="P3261" s="45">
        <f t="shared" si="510"/>
        <v>39.460774577954318</v>
      </c>
      <c r="Q3261" s="45">
        <f t="shared" si="508"/>
        <v>1.0023747747747747</v>
      </c>
      <c r="S3261" s="51">
        <f t="shared" si="511"/>
        <v>3.6342535240653451</v>
      </c>
      <c r="T3261" s="16"/>
    </row>
    <row r="3262" spans="1:20" x14ac:dyDescent="0.25">
      <c r="A3262" s="72">
        <f t="shared" si="509"/>
        <v>42931</v>
      </c>
      <c r="B3262" s="73" t="s">
        <v>67</v>
      </c>
      <c r="C3262" s="73" t="s">
        <v>250</v>
      </c>
      <c r="D3262" s="73" t="s">
        <v>251</v>
      </c>
      <c r="E3262" s="73" t="s">
        <v>283</v>
      </c>
      <c r="F3262" s="73" t="s">
        <v>284</v>
      </c>
      <c r="G3262" s="73" t="s">
        <v>35</v>
      </c>
      <c r="H3262" t="s">
        <v>37</v>
      </c>
      <c r="I3262">
        <v>1836</v>
      </c>
      <c r="J3262" s="43">
        <v>5000</v>
      </c>
      <c r="K3262" s="16">
        <v>0</v>
      </c>
      <c r="L3262" s="16">
        <f t="shared" ref="L3262:L3299" si="512">J3262/100.7</f>
        <v>49.652432969215489</v>
      </c>
      <c r="M3262" s="16">
        <f t="shared" ref="M3262:M3299" si="513">IF(B3262="corn",J3262/(111*2000/56),J3262/(111*2000/60))</f>
        <v>1.2612612612612613</v>
      </c>
      <c r="N3262" s="44">
        <f t="shared" ref="N3262:N3299" si="514">I3262*K3262</f>
        <v>0</v>
      </c>
      <c r="O3262" s="44">
        <f t="shared" ref="O3262:O3299" si="515">J3262+N3262</f>
        <v>5000</v>
      </c>
      <c r="P3262" s="45">
        <f t="shared" si="510"/>
        <v>49.652432969215489</v>
      </c>
      <c r="Q3262" s="45">
        <f t="shared" ref="Q3262:Q3299" si="516">IF(B3262="corn",O3262/(111*2000/56),O3262/(111*2000/60))</f>
        <v>1.2612612612612613</v>
      </c>
      <c r="S3262" s="51">
        <f t="shared" si="511"/>
        <v>0</v>
      </c>
      <c r="T3262" s="16"/>
    </row>
    <row r="3263" spans="1:20" x14ac:dyDescent="0.25">
      <c r="A3263" s="72">
        <f t="shared" si="509"/>
        <v>42931</v>
      </c>
      <c r="B3263" s="73" t="s">
        <v>67</v>
      </c>
      <c r="C3263" s="73" t="s">
        <v>256</v>
      </c>
      <c r="D3263" s="73" t="s">
        <v>247</v>
      </c>
      <c r="E3263" s="73" t="s">
        <v>285</v>
      </c>
      <c r="F3263" s="73" t="s">
        <v>264</v>
      </c>
      <c r="G3263" s="73" t="s">
        <v>35</v>
      </c>
      <c r="H3263" t="s">
        <v>37</v>
      </c>
      <c r="I3263">
        <v>1899</v>
      </c>
      <c r="J3263" s="43">
        <v>4740</v>
      </c>
      <c r="K3263" s="16">
        <v>0</v>
      </c>
      <c r="L3263" s="16">
        <f t="shared" si="512"/>
        <v>47.070506454816282</v>
      </c>
      <c r="M3263" s="16">
        <f t="shared" si="513"/>
        <v>1.1956756756756757</v>
      </c>
      <c r="N3263" s="44">
        <f t="shared" si="514"/>
        <v>0</v>
      </c>
      <c r="O3263" s="44">
        <f t="shared" si="515"/>
        <v>4740</v>
      </c>
      <c r="P3263" s="45">
        <f t="shared" si="510"/>
        <v>47.070506454816282</v>
      </c>
      <c r="Q3263" s="45">
        <f t="shared" si="516"/>
        <v>1.1956756756756757</v>
      </c>
      <c r="S3263" s="51">
        <f t="shared" si="511"/>
        <v>2.155172413793105</v>
      </c>
      <c r="T3263" s="16"/>
    </row>
    <row r="3264" spans="1:20" x14ac:dyDescent="0.25">
      <c r="A3264" s="72">
        <f t="shared" si="509"/>
        <v>42931</v>
      </c>
      <c r="B3264" s="73" t="s">
        <v>18</v>
      </c>
      <c r="C3264" s="73" t="s">
        <v>238</v>
      </c>
      <c r="D3264" s="73" t="s">
        <v>239</v>
      </c>
      <c r="E3264" s="73" t="s">
        <v>283</v>
      </c>
      <c r="F3264" s="73" t="s">
        <v>284</v>
      </c>
      <c r="G3264" s="73" t="s">
        <v>35</v>
      </c>
      <c r="H3264" t="s">
        <v>37</v>
      </c>
      <c r="I3264">
        <v>1695</v>
      </c>
      <c r="J3264" s="43">
        <v>5600</v>
      </c>
      <c r="K3264" s="16">
        <v>0</v>
      </c>
      <c r="L3264" s="16">
        <f t="shared" si="512"/>
        <v>55.610724925521346</v>
      </c>
      <c r="M3264" s="16">
        <f t="shared" si="513"/>
        <v>1.5135135135135136</v>
      </c>
      <c r="N3264" s="44">
        <f t="shared" si="514"/>
        <v>0</v>
      </c>
      <c r="O3264" s="44">
        <f t="shared" si="515"/>
        <v>5600</v>
      </c>
      <c r="P3264" s="45">
        <f t="shared" si="510"/>
        <v>55.610724925521346</v>
      </c>
      <c r="Q3264" s="45">
        <f t="shared" si="516"/>
        <v>1.5135135135135136</v>
      </c>
      <c r="S3264" s="51">
        <f t="shared" si="511"/>
        <v>2.0036429872495543</v>
      </c>
      <c r="T3264" s="16"/>
    </row>
    <row r="3265" spans="1:20" x14ac:dyDescent="0.25">
      <c r="A3265" s="72">
        <f t="shared" si="509"/>
        <v>42931</v>
      </c>
      <c r="B3265" s="73" t="s">
        <v>18</v>
      </c>
      <c r="C3265" s="73" t="s">
        <v>250</v>
      </c>
      <c r="D3265" s="73" t="s">
        <v>251</v>
      </c>
      <c r="E3265" s="73" t="s">
        <v>279</v>
      </c>
      <c r="F3265" s="73" t="s">
        <v>280</v>
      </c>
      <c r="G3265" s="73" t="s">
        <v>35</v>
      </c>
      <c r="H3265" t="s">
        <v>37</v>
      </c>
      <c r="I3265">
        <v>1851</v>
      </c>
      <c r="J3265" s="43">
        <v>5650</v>
      </c>
      <c r="K3265" s="16">
        <v>0</v>
      </c>
      <c r="L3265" s="16">
        <f t="shared" si="512"/>
        <v>56.107249255213503</v>
      </c>
      <c r="M3265" s="16">
        <f t="shared" si="513"/>
        <v>1.527027027027027</v>
      </c>
      <c r="N3265" s="44">
        <f t="shared" si="514"/>
        <v>0</v>
      </c>
      <c r="O3265" s="44">
        <f t="shared" si="515"/>
        <v>5650</v>
      </c>
      <c r="P3265" s="45">
        <f t="shared" si="510"/>
        <v>56.107249255213503</v>
      </c>
      <c r="Q3265" s="45">
        <f t="shared" si="516"/>
        <v>1.527027027027027</v>
      </c>
      <c r="S3265" s="51">
        <f t="shared" si="511"/>
        <v>2.5408348457350183</v>
      </c>
      <c r="T3265" s="16"/>
    </row>
    <row r="3266" spans="1:20" x14ac:dyDescent="0.25">
      <c r="A3266" s="72">
        <f t="shared" si="509"/>
        <v>42931</v>
      </c>
      <c r="B3266" s="73" t="s">
        <v>18</v>
      </c>
      <c r="C3266" s="73" t="s">
        <v>257</v>
      </c>
      <c r="D3266" s="73" t="s">
        <v>237</v>
      </c>
      <c r="E3266" s="73" t="s">
        <v>283</v>
      </c>
      <c r="F3266" s="73" t="s">
        <v>284</v>
      </c>
      <c r="G3266" s="73" t="s">
        <v>35</v>
      </c>
      <c r="H3266" t="s">
        <v>37</v>
      </c>
      <c r="I3266">
        <v>1507</v>
      </c>
      <c r="J3266" s="43">
        <v>5500</v>
      </c>
      <c r="K3266" s="16">
        <v>0</v>
      </c>
      <c r="L3266" s="16">
        <f t="shared" si="512"/>
        <v>54.617676266137039</v>
      </c>
      <c r="M3266" s="16">
        <f t="shared" si="513"/>
        <v>1.4864864864864864</v>
      </c>
      <c r="N3266" s="44">
        <f t="shared" si="514"/>
        <v>0</v>
      </c>
      <c r="O3266" s="44">
        <f t="shared" si="515"/>
        <v>5500</v>
      </c>
      <c r="P3266" s="45">
        <f t="shared" si="510"/>
        <v>54.617676266137039</v>
      </c>
      <c r="Q3266" s="45">
        <f t="shared" si="516"/>
        <v>1.4864864864864864</v>
      </c>
      <c r="S3266" s="51">
        <f t="shared" si="511"/>
        <v>2.2304832713754719</v>
      </c>
      <c r="T3266" s="16"/>
    </row>
    <row r="3267" spans="1:20" x14ac:dyDescent="0.25">
      <c r="A3267" s="72">
        <f t="shared" si="509"/>
        <v>42931</v>
      </c>
      <c r="B3267" s="73" t="s">
        <v>18</v>
      </c>
      <c r="C3267" s="73" t="s">
        <v>256</v>
      </c>
      <c r="D3267" s="73" t="s">
        <v>247</v>
      </c>
      <c r="E3267" s="73" t="s">
        <v>265</v>
      </c>
      <c r="F3267" s="73" t="s">
        <v>266</v>
      </c>
      <c r="G3267" s="73" t="s">
        <v>35</v>
      </c>
      <c r="H3267" t="s">
        <v>36</v>
      </c>
      <c r="I3267">
        <v>1160</v>
      </c>
      <c r="J3267" s="43">
        <v>4525</v>
      </c>
      <c r="K3267" s="16">
        <v>0.1</v>
      </c>
      <c r="L3267" s="16">
        <f t="shared" si="512"/>
        <v>44.935451837140022</v>
      </c>
      <c r="M3267" s="16">
        <f t="shared" si="513"/>
        <v>1.222972972972973</v>
      </c>
      <c r="N3267" s="44">
        <f t="shared" si="514"/>
        <v>116</v>
      </c>
      <c r="O3267" s="44">
        <f t="shared" si="515"/>
        <v>4641</v>
      </c>
      <c r="P3267" s="45">
        <f t="shared" si="510"/>
        <v>46.08738828202582</v>
      </c>
      <c r="Q3267" s="45">
        <f t="shared" si="516"/>
        <v>1.2543243243243243</v>
      </c>
      <c r="S3267" s="51">
        <f t="shared" si="511"/>
        <v>3.5244256078518887</v>
      </c>
      <c r="T3267" s="16"/>
    </row>
    <row r="3268" spans="1:20" x14ac:dyDescent="0.25">
      <c r="A3268" s="72">
        <f t="shared" si="509"/>
        <v>42931</v>
      </c>
      <c r="B3268" s="73" t="s">
        <v>18</v>
      </c>
      <c r="C3268" s="73" t="s">
        <v>244</v>
      </c>
      <c r="D3268" s="73" t="s">
        <v>245</v>
      </c>
      <c r="E3268" s="73" t="s">
        <v>277</v>
      </c>
      <c r="F3268" s="73" t="s">
        <v>278</v>
      </c>
      <c r="G3268" s="73" t="s">
        <v>35</v>
      </c>
      <c r="H3268" t="s">
        <v>38</v>
      </c>
      <c r="I3268">
        <v>613</v>
      </c>
      <c r="J3268" s="43">
        <v>4226</v>
      </c>
      <c r="K3268" s="16">
        <v>0</v>
      </c>
      <c r="L3268" s="16">
        <f t="shared" si="512"/>
        <v>41.966236345580931</v>
      </c>
      <c r="M3268" s="16">
        <f t="shared" si="513"/>
        <v>1.1421621621621623</v>
      </c>
      <c r="N3268" s="44">
        <f t="shared" si="514"/>
        <v>0</v>
      </c>
      <c r="O3268" s="44">
        <f t="shared" si="515"/>
        <v>4226</v>
      </c>
      <c r="P3268" s="45">
        <f t="shared" si="510"/>
        <v>41.966236345580931</v>
      </c>
      <c r="Q3268" s="45">
        <f t="shared" si="516"/>
        <v>1.1421621621621623</v>
      </c>
      <c r="S3268" s="51">
        <f t="shared" si="511"/>
        <v>0</v>
      </c>
      <c r="T3268" s="16"/>
    </row>
    <row r="3269" spans="1:20" x14ac:dyDescent="0.25">
      <c r="A3269" s="74">
        <f t="shared" si="509"/>
        <v>42931</v>
      </c>
      <c r="B3269" s="75" t="s">
        <v>18</v>
      </c>
      <c r="C3269" s="75" t="s">
        <v>258</v>
      </c>
      <c r="D3269" s="75" t="s">
        <v>255</v>
      </c>
      <c r="E3269" s="75" t="s">
        <v>279</v>
      </c>
      <c r="F3269" s="75" t="s">
        <v>280</v>
      </c>
      <c r="G3269" s="75" t="s">
        <v>35</v>
      </c>
      <c r="H3269" s="76" t="s">
        <v>36</v>
      </c>
      <c r="I3269" s="76">
        <v>1637</v>
      </c>
      <c r="J3269" s="46">
        <v>5460</v>
      </c>
      <c r="K3269" s="78">
        <v>0.1</v>
      </c>
      <c r="L3269" s="78">
        <f t="shared" si="512"/>
        <v>54.220456802383318</v>
      </c>
      <c r="M3269" s="78">
        <f t="shared" si="513"/>
        <v>1.4756756756756757</v>
      </c>
      <c r="N3269" s="47">
        <f t="shared" si="514"/>
        <v>163.70000000000002</v>
      </c>
      <c r="O3269" s="47">
        <f t="shared" si="515"/>
        <v>5623.7</v>
      </c>
      <c r="P3269" s="48">
        <f t="shared" si="510"/>
        <v>55.846077457795431</v>
      </c>
      <c r="Q3269" s="48">
        <f t="shared" si="516"/>
        <v>1.5199189189189188</v>
      </c>
      <c r="R3269" s="76"/>
      <c r="S3269" s="53">
        <f t="shared" si="511"/>
        <v>3.3416944605235255</v>
      </c>
      <c r="T3269" s="78"/>
    </row>
    <row r="3270" spans="1:20" x14ac:dyDescent="0.25">
      <c r="A3270" s="72">
        <f>IF(B3270&lt;&gt;"", DATE(2010, ROUNDUP((ROW(A3270)-1)*(1/38), 0)+5, 15), "")</f>
        <v>42962</v>
      </c>
      <c r="B3270" s="73" t="s">
        <v>0</v>
      </c>
      <c r="C3270" s="73" t="s">
        <v>359</v>
      </c>
      <c r="D3270" s="73" t="s">
        <v>235</v>
      </c>
      <c r="E3270" s="73" t="s">
        <v>260</v>
      </c>
      <c r="F3270" s="73" t="s">
        <v>261</v>
      </c>
      <c r="G3270" s="73" t="s">
        <v>34</v>
      </c>
      <c r="H3270" t="s">
        <v>36</v>
      </c>
      <c r="I3270">
        <v>506</v>
      </c>
      <c r="J3270" s="43">
        <v>3883</v>
      </c>
      <c r="K3270" s="16">
        <v>0.09</v>
      </c>
      <c r="L3270" s="16">
        <f t="shared" si="512"/>
        <v>38.560079443892747</v>
      </c>
      <c r="M3270" s="16">
        <f t="shared" si="513"/>
        <v>1.0494594594594595</v>
      </c>
      <c r="N3270" s="44">
        <f t="shared" si="514"/>
        <v>45.54</v>
      </c>
      <c r="O3270" s="44">
        <f t="shared" si="515"/>
        <v>3928.54</v>
      </c>
      <c r="P3270" s="45">
        <f t="shared" ref="P3270:P3307" si="517">O3270/100.7</f>
        <v>39.012313803376365</v>
      </c>
      <c r="Q3270" s="45">
        <f t="shared" si="516"/>
        <v>1.0617675675675675</v>
      </c>
      <c r="R3270" s="17"/>
      <c r="S3270" s="51">
        <f t="shared" ref="S3270:S3307" si="518">((O3270/O2814)-1)*100</f>
        <v>7.9144714071453182</v>
      </c>
      <c r="T3270" s="16"/>
    </row>
    <row r="3271" spans="1:20" x14ac:dyDescent="0.25">
      <c r="A3271" s="72">
        <f t="shared" ref="A3271:A3307" si="519">IF(B3271&lt;&gt;"", DATE(2010, ROUNDUP((ROW(A3271)-1)*(1/38), 0)+5, 15), "")</f>
        <v>42962</v>
      </c>
      <c r="B3271" s="73" t="s">
        <v>0</v>
      </c>
      <c r="C3271" s="73" t="s">
        <v>236</v>
      </c>
      <c r="D3271" s="73" t="s">
        <v>237</v>
      </c>
      <c r="E3271" s="73" t="s">
        <v>262</v>
      </c>
      <c r="F3271" s="73" t="s">
        <v>251</v>
      </c>
      <c r="G3271" s="73" t="s">
        <v>34</v>
      </c>
      <c r="H3271" t="s">
        <v>37</v>
      </c>
      <c r="I3271">
        <v>298</v>
      </c>
      <c r="J3271" s="43">
        <v>4143</v>
      </c>
      <c r="K3271" s="16">
        <v>0</v>
      </c>
      <c r="L3271" s="16">
        <f t="shared" si="512"/>
        <v>41.142005958291954</v>
      </c>
      <c r="M3271" s="16">
        <f t="shared" si="513"/>
        <v>1.1197297297297297</v>
      </c>
      <c r="N3271" s="44">
        <f t="shared" si="514"/>
        <v>0</v>
      </c>
      <c r="O3271" s="44">
        <f t="shared" si="515"/>
        <v>4143</v>
      </c>
      <c r="P3271" s="45">
        <f t="shared" si="517"/>
        <v>41.142005958291954</v>
      </c>
      <c r="Q3271" s="45">
        <f t="shared" si="516"/>
        <v>1.1197297297297297</v>
      </c>
      <c r="R3271" s="17"/>
      <c r="S3271" s="51">
        <f t="shared" si="518"/>
        <v>0</v>
      </c>
      <c r="T3271" s="16"/>
    </row>
    <row r="3272" spans="1:20" x14ac:dyDescent="0.25">
      <c r="A3272" s="72">
        <f t="shared" si="519"/>
        <v>42962</v>
      </c>
      <c r="B3272" s="73" t="s">
        <v>0</v>
      </c>
      <c r="C3272" s="73" t="s">
        <v>359</v>
      </c>
      <c r="D3272" s="73" t="s">
        <v>235</v>
      </c>
      <c r="E3272" s="73" t="s">
        <v>263</v>
      </c>
      <c r="F3272" s="73" t="s">
        <v>264</v>
      </c>
      <c r="G3272" s="73" t="s">
        <v>34</v>
      </c>
      <c r="H3272" t="s">
        <v>37</v>
      </c>
      <c r="I3272">
        <v>1530</v>
      </c>
      <c r="J3272" s="43">
        <v>7050</v>
      </c>
      <c r="K3272" s="16">
        <v>0</v>
      </c>
      <c r="L3272" s="16">
        <f t="shared" si="512"/>
        <v>70.009930486593845</v>
      </c>
      <c r="M3272" s="16">
        <f t="shared" si="513"/>
        <v>1.9054054054054055</v>
      </c>
      <c r="N3272" s="44">
        <f t="shared" si="514"/>
        <v>0</v>
      </c>
      <c r="O3272" s="44">
        <f t="shared" si="515"/>
        <v>7050</v>
      </c>
      <c r="P3272" s="45">
        <f t="shared" si="517"/>
        <v>70.009930486593845</v>
      </c>
      <c r="Q3272" s="45">
        <f t="shared" si="516"/>
        <v>1.9054054054054055</v>
      </c>
      <c r="S3272" s="51">
        <f t="shared" si="518"/>
        <v>1.4388489208633004</v>
      </c>
      <c r="T3272" s="16"/>
    </row>
    <row r="3273" spans="1:20" x14ac:dyDescent="0.25">
      <c r="A3273" s="72">
        <f t="shared" si="519"/>
        <v>42962</v>
      </c>
      <c r="B3273" s="73" t="s">
        <v>0</v>
      </c>
      <c r="C3273" s="73" t="s">
        <v>359</v>
      </c>
      <c r="D3273" s="73" t="s">
        <v>235</v>
      </c>
      <c r="E3273" s="73" t="s">
        <v>265</v>
      </c>
      <c r="F3273" s="73" t="s">
        <v>266</v>
      </c>
      <c r="G3273" s="73" t="s">
        <v>34</v>
      </c>
      <c r="H3273" t="s">
        <v>36</v>
      </c>
      <c r="I3273">
        <v>890</v>
      </c>
      <c r="J3273" s="43">
        <v>4540</v>
      </c>
      <c r="K3273" s="16">
        <v>0.09</v>
      </c>
      <c r="L3273" s="16">
        <f t="shared" si="512"/>
        <v>45.084409136047668</v>
      </c>
      <c r="M3273" s="16">
        <f t="shared" si="513"/>
        <v>1.2270270270270269</v>
      </c>
      <c r="N3273" s="44">
        <f t="shared" si="514"/>
        <v>80.099999999999994</v>
      </c>
      <c r="O3273" s="44">
        <f t="shared" si="515"/>
        <v>4620.1000000000004</v>
      </c>
      <c r="P3273" s="45">
        <f t="shared" si="517"/>
        <v>45.8798411122145</v>
      </c>
      <c r="Q3273" s="45">
        <f t="shared" si="516"/>
        <v>1.2486756756756758</v>
      </c>
      <c r="S3273" s="51">
        <f t="shared" si="518"/>
        <v>7.3119178686734898</v>
      </c>
      <c r="T3273" s="16"/>
    </row>
    <row r="3274" spans="1:20" x14ac:dyDescent="0.25">
      <c r="A3274" s="72">
        <f t="shared" si="519"/>
        <v>42962</v>
      </c>
      <c r="B3274" s="73" t="s">
        <v>0</v>
      </c>
      <c r="C3274" s="73" t="s">
        <v>238</v>
      </c>
      <c r="D3274" s="73" t="s">
        <v>239</v>
      </c>
      <c r="E3274" s="73" t="s">
        <v>267</v>
      </c>
      <c r="F3274" s="73" t="s">
        <v>241</v>
      </c>
      <c r="G3274" s="73" t="s">
        <v>34</v>
      </c>
      <c r="H3274" t="s">
        <v>37</v>
      </c>
      <c r="I3274">
        <v>1256</v>
      </c>
      <c r="J3274" s="43">
        <v>6786</v>
      </c>
      <c r="K3274" s="16">
        <v>0</v>
      </c>
      <c r="L3274" s="16">
        <f t="shared" si="512"/>
        <v>67.388282025819265</v>
      </c>
      <c r="M3274" s="16">
        <f t="shared" si="513"/>
        <v>1.834054054054054</v>
      </c>
      <c r="N3274" s="44">
        <f t="shared" si="514"/>
        <v>0</v>
      </c>
      <c r="O3274" s="44">
        <f t="shared" si="515"/>
        <v>6786</v>
      </c>
      <c r="P3274" s="45">
        <f t="shared" si="517"/>
        <v>67.388282025819265</v>
      </c>
      <c r="Q3274" s="45">
        <f t="shared" si="516"/>
        <v>1.834054054054054</v>
      </c>
      <c r="S3274" s="51">
        <f t="shared" si="518"/>
        <v>4.6253469010175685</v>
      </c>
      <c r="T3274" s="16"/>
    </row>
    <row r="3275" spans="1:20" x14ac:dyDescent="0.25">
      <c r="A3275" s="72">
        <f t="shared" si="519"/>
        <v>42962</v>
      </c>
      <c r="B3275" s="73" t="s">
        <v>0</v>
      </c>
      <c r="C3275" s="73" t="s">
        <v>358</v>
      </c>
      <c r="D3275" s="73" t="s">
        <v>235</v>
      </c>
      <c r="E3275" s="73" t="s">
        <v>267</v>
      </c>
      <c r="F3275" s="73" t="s">
        <v>241</v>
      </c>
      <c r="G3275" s="73" t="s">
        <v>34</v>
      </c>
      <c r="H3275" t="s">
        <v>36</v>
      </c>
      <c r="I3275">
        <v>975</v>
      </c>
      <c r="J3275" s="43">
        <v>4816</v>
      </c>
      <c r="K3275" s="16">
        <v>0.09</v>
      </c>
      <c r="L3275" s="16">
        <f t="shared" si="512"/>
        <v>47.825223435948359</v>
      </c>
      <c r="M3275" s="16">
        <f t="shared" si="513"/>
        <v>1.3016216216216216</v>
      </c>
      <c r="N3275" s="44">
        <f t="shared" si="514"/>
        <v>87.75</v>
      </c>
      <c r="O3275" s="44">
        <f t="shared" si="515"/>
        <v>4903.75</v>
      </c>
      <c r="P3275" s="45">
        <f t="shared" si="517"/>
        <v>48.696623634558094</v>
      </c>
      <c r="Q3275" s="45">
        <f t="shared" si="516"/>
        <v>1.3253378378378378</v>
      </c>
      <c r="S3275" s="51">
        <f t="shared" si="518"/>
        <v>7.0863132609051638</v>
      </c>
      <c r="T3275" s="16"/>
    </row>
    <row r="3276" spans="1:20" x14ac:dyDescent="0.25">
      <c r="A3276" s="72">
        <f t="shared" si="519"/>
        <v>42962</v>
      </c>
      <c r="B3276" s="73" t="s">
        <v>0</v>
      </c>
      <c r="C3276" s="73" t="s">
        <v>240</v>
      </c>
      <c r="D3276" s="73" t="s">
        <v>241</v>
      </c>
      <c r="E3276" s="73" t="s">
        <v>263</v>
      </c>
      <c r="F3276" s="73" t="s">
        <v>264</v>
      </c>
      <c r="G3276" s="73" t="s">
        <v>34</v>
      </c>
      <c r="H3276" t="s">
        <v>36</v>
      </c>
      <c r="I3276">
        <v>1357</v>
      </c>
      <c r="J3276" s="43">
        <v>5021</v>
      </c>
      <c r="K3276" s="16">
        <v>0.09</v>
      </c>
      <c r="L3276" s="16">
        <f t="shared" si="512"/>
        <v>49.860973187686199</v>
      </c>
      <c r="M3276" s="16">
        <f t="shared" si="513"/>
        <v>1.357027027027027</v>
      </c>
      <c r="N3276" s="44">
        <f t="shared" si="514"/>
        <v>122.13</v>
      </c>
      <c r="O3276" s="44">
        <f t="shared" si="515"/>
        <v>5143.13</v>
      </c>
      <c r="P3276" s="45">
        <f t="shared" si="517"/>
        <v>51.07378351539225</v>
      </c>
      <c r="Q3276" s="45">
        <f t="shared" si="516"/>
        <v>1.3900351351351352</v>
      </c>
      <c r="S3276" s="51">
        <f t="shared" si="518"/>
        <v>7.0372675073205215</v>
      </c>
      <c r="T3276" s="16"/>
    </row>
    <row r="3277" spans="1:20" x14ac:dyDescent="0.25">
      <c r="A3277" s="72">
        <f t="shared" si="519"/>
        <v>42962</v>
      </c>
      <c r="B3277" s="73" t="s">
        <v>67</v>
      </c>
      <c r="C3277" s="73" t="s">
        <v>242</v>
      </c>
      <c r="D3277" s="73" t="s">
        <v>243</v>
      </c>
      <c r="E3277" s="73" t="s">
        <v>265</v>
      </c>
      <c r="F3277" s="73" t="s">
        <v>266</v>
      </c>
      <c r="G3277" s="73" t="s">
        <v>34</v>
      </c>
      <c r="H3277" t="s">
        <v>36</v>
      </c>
      <c r="I3277">
        <v>1006</v>
      </c>
      <c r="J3277" s="43">
        <v>3681</v>
      </c>
      <c r="K3277" s="16">
        <v>0.09</v>
      </c>
      <c r="L3277" s="16">
        <f t="shared" si="512"/>
        <v>36.554121151936442</v>
      </c>
      <c r="M3277" s="16">
        <f t="shared" si="513"/>
        <v>0.92854054054054058</v>
      </c>
      <c r="N3277" s="44">
        <f t="shared" si="514"/>
        <v>90.539999999999992</v>
      </c>
      <c r="O3277" s="44">
        <f t="shared" si="515"/>
        <v>3771.54</v>
      </c>
      <c r="P3277" s="45">
        <f t="shared" si="517"/>
        <v>37.453227408143</v>
      </c>
      <c r="Q3277" s="45">
        <f t="shared" si="516"/>
        <v>0.95137945945945945</v>
      </c>
      <c r="S3277" s="51">
        <f t="shared" si="518"/>
        <v>0.53633024294799103</v>
      </c>
      <c r="T3277" s="16"/>
    </row>
    <row r="3278" spans="1:20" x14ac:dyDescent="0.25">
      <c r="A3278" s="72">
        <f t="shared" si="519"/>
        <v>42962</v>
      </c>
      <c r="B3278" s="73" t="s">
        <v>67</v>
      </c>
      <c r="C3278" s="73" t="s">
        <v>244</v>
      </c>
      <c r="D3278" s="73" t="s">
        <v>245</v>
      </c>
      <c r="E3278" s="73" t="s">
        <v>268</v>
      </c>
      <c r="F3278" s="73" t="s">
        <v>269</v>
      </c>
      <c r="G3278" s="73" t="s">
        <v>34</v>
      </c>
      <c r="H3278" t="s">
        <v>38</v>
      </c>
      <c r="I3278">
        <v>860</v>
      </c>
      <c r="J3278" s="43">
        <v>6061</v>
      </c>
      <c r="K3278" s="16">
        <v>0</v>
      </c>
      <c r="L3278" s="16">
        <f t="shared" si="512"/>
        <v>60.188679245283019</v>
      </c>
      <c r="M3278" s="16">
        <f t="shared" si="513"/>
        <v>1.5289009009009009</v>
      </c>
      <c r="N3278" s="44">
        <f t="shared" si="514"/>
        <v>0</v>
      </c>
      <c r="O3278" s="44">
        <f t="shared" si="515"/>
        <v>6061</v>
      </c>
      <c r="P3278" s="45">
        <f t="shared" si="517"/>
        <v>60.188679245283019</v>
      </c>
      <c r="Q3278" s="45">
        <f t="shared" si="516"/>
        <v>1.5289009009009009</v>
      </c>
      <c r="S3278" s="51">
        <f t="shared" si="518"/>
        <v>0</v>
      </c>
      <c r="T3278" s="16"/>
    </row>
    <row r="3279" spans="1:20" x14ac:dyDescent="0.25">
      <c r="A3279" s="72">
        <f t="shared" si="519"/>
        <v>42962</v>
      </c>
      <c r="B3279" s="73" t="s">
        <v>67</v>
      </c>
      <c r="C3279" s="73" t="s">
        <v>246</v>
      </c>
      <c r="D3279" s="73" t="s">
        <v>247</v>
      </c>
      <c r="E3279" s="73" t="s">
        <v>270</v>
      </c>
      <c r="F3279" s="73" t="s">
        <v>247</v>
      </c>
      <c r="G3279" s="73" t="s">
        <v>34</v>
      </c>
      <c r="H3279" t="s">
        <v>36</v>
      </c>
      <c r="I3279">
        <v>213</v>
      </c>
      <c r="J3279" s="43">
        <v>2258</v>
      </c>
      <c r="K3279" s="16">
        <v>0.09</v>
      </c>
      <c r="L3279" s="16">
        <f t="shared" si="512"/>
        <v>22.423038728897716</v>
      </c>
      <c r="M3279" s="16">
        <f t="shared" si="513"/>
        <v>0.56958558558558559</v>
      </c>
      <c r="N3279" s="44">
        <f t="shared" si="514"/>
        <v>19.169999999999998</v>
      </c>
      <c r="O3279" s="44">
        <f t="shared" si="515"/>
        <v>2277.17</v>
      </c>
      <c r="P3279" s="45">
        <f t="shared" si="517"/>
        <v>22.613406156901689</v>
      </c>
      <c r="Q3279" s="45">
        <f t="shared" si="516"/>
        <v>0.57442126126126125</v>
      </c>
      <c r="S3279" s="51">
        <f t="shared" si="518"/>
        <v>4.3180891562180967</v>
      </c>
      <c r="T3279" s="16"/>
    </row>
    <row r="3280" spans="1:20" x14ac:dyDescent="0.25">
      <c r="A3280" s="72">
        <f t="shared" si="519"/>
        <v>42962</v>
      </c>
      <c r="B3280" s="73" t="s">
        <v>67</v>
      </c>
      <c r="C3280" s="73" t="s">
        <v>248</v>
      </c>
      <c r="D3280" s="73" t="s">
        <v>249</v>
      </c>
      <c r="E3280" s="73" t="s">
        <v>271</v>
      </c>
      <c r="F3280" s="73" t="s">
        <v>272</v>
      </c>
      <c r="G3280" s="73" t="s">
        <v>34</v>
      </c>
      <c r="H3280" t="s">
        <v>38</v>
      </c>
      <c r="I3280">
        <v>646</v>
      </c>
      <c r="J3280" s="43">
        <v>5191</v>
      </c>
      <c r="K3280" s="16">
        <v>0</v>
      </c>
      <c r="L3280" s="16">
        <f t="shared" si="512"/>
        <v>51.54915590863952</v>
      </c>
      <c r="M3280" s="16">
        <f t="shared" si="513"/>
        <v>1.3094414414414415</v>
      </c>
      <c r="N3280" s="44">
        <f t="shared" si="514"/>
        <v>0</v>
      </c>
      <c r="O3280" s="44">
        <f t="shared" si="515"/>
        <v>5191</v>
      </c>
      <c r="P3280" s="45">
        <f t="shared" si="517"/>
        <v>51.54915590863952</v>
      </c>
      <c r="Q3280" s="45">
        <f t="shared" si="516"/>
        <v>1.3094414414414415</v>
      </c>
      <c r="S3280" s="51">
        <f t="shared" si="518"/>
        <v>3.7370103916866571</v>
      </c>
      <c r="T3280" s="16"/>
    </row>
    <row r="3281" spans="1:20" x14ac:dyDescent="0.25">
      <c r="A3281" s="72">
        <f t="shared" si="519"/>
        <v>42962</v>
      </c>
      <c r="B3281" s="73" t="s">
        <v>67</v>
      </c>
      <c r="C3281" s="73" t="s">
        <v>248</v>
      </c>
      <c r="D3281" s="73" t="s">
        <v>249</v>
      </c>
      <c r="E3281" s="73" t="s">
        <v>273</v>
      </c>
      <c r="F3281" s="73" t="s">
        <v>274</v>
      </c>
      <c r="G3281" s="73" t="s">
        <v>34</v>
      </c>
      <c r="H3281" t="s">
        <v>38</v>
      </c>
      <c r="I3281">
        <v>418</v>
      </c>
      <c r="J3281" s="43">
        <v>4311</v>
      </c>
      <c r="K3281" s="16">
        <v>0</v>
      </c>
      <c r="L3281" s="16">
        <f t="shared" si="512"/>
        <v>42.810327706057599</v>
      </c>
      <c r="M3281" s="16">
        <f t="shared" si="513"/>
        <v>1.0874594594594595</v>
      </c>
      <c r="N3281" s="44">
        <f t="shared" si="514"/>
        <v>0</v>
      </c>
      <c r="O3281" s="44">
        <f t="shared" si="515"/>
        <v>4311</v>
      </c>
      <c r="P3281" s="45">
        <f t="shared" si="517"/>
        <v>42.810327706057599</v>
      </c>
      <c r="Q3281" s="45">
        <f t="shared" si="516"/>
        <v>1.0874594594594595</v>
      </c>
      <c r="S3281" s="51">
        <f t="shared" si="518"/>
        <v>0</v>
      </c>
      <c r="T3281" s="16"/>
    </row>
    <row r="3282" spans="1:20" x14ac:dyDescent="0.25">
      <c r="A3282" s="72">
        <f t="shared" si="519"/>
        <v>42962</v>
      </c>
      <c r="B3282" s="73" t="s">
        <v>67</v>
      </c>
      <c r="C3282" s="73" t="s">
        <v>246</v>
      </c>
      <c r="D3282" s="73" t="s">
        <v>247</v>
      </c>
      <c r="E3282" s="73" t="s">
        <v>275</v>
      </c>
      <c r="F3282" s="73" t="s">
        <v>276</v>
      </c>
      <c r="G3282" s="73" t="s">
        <v>34</v>
      </c>
      <c r="H3282" t="s">
        <v>36</v>
      </c>
      <c r="I3282">
        <v>626</v>
      </c>
      <c r="J3282" s="43">
        <v>3534</v>
      </c>
      <c r="K3282" s="16">
        <v>0.09</v>
      </c>
      <c r="L3282" s="16">
        <f t="shared" si="512"/>
        <v>35.094339622641506</v>
      </c>
      <c r="M3282" s="16">
        <f t="shared" si="513"/>
        <v>0.89145945945945948</v>
      </c>
      <c r="N3282" s="44">
        <f t="shared" si="514"/>
        <v>56.339999999999996</v>
      </c>
      <c r="O3282" s="44">
        <f t="shared" si="515"/>
        <v>3590.34</v>
      </c>
      <c r="P3282" s="45">
        <f t="shared" si="517"/>
        <v>35.653823237338628</v>
      </c>
      <c r="Q3282" s="45">
        <f t="shared" si="516"/>
        <v>0.90567135135135135</v>
      </c>
      <c r="S3282" s="51">
        <f t="shared" si="518"/>
        <v>2.9393718712548145</v>
      </c>
      <c r="T3282" s="16"/>
    </row>
    <row r="3283" spans="1:20" x14ac:dyDescent="0.25">
      <c r="A3283" s="72">
        <f t="shared" si="519"/>
        <v>42962</v>
      </c>
      <c r="B3283" s="73" t="s">
        <v>67</v>
      </c>
      <c r="C3283" s="73" t="s">
        <v>246</v>
      </c>
      <c r="D3283" s="73" t="s">
        <v>247</v>
      </c>
      <c r="E3283" s="73" t="s">
        <v>263</v>
      </c>
      <c r="F3283" s="73" t="s">
        <v>264</v>
      </c>
      <c r="G3283" s="73" t="s">
        <v>34</v>
      </c>
      <c r="H3283" t="s">
        <v>36</v>
      </c>
      <c r="I3283">
        <v>1823</v>
      </c>
      <c r="J3283" s="43">
        <v>5202</v>
      </c>
      <c r="K3283" s="16">
        <v>0.09</v>
      </c>
      <c r="L3283" s="16">
        <f t="shared" si="512"/>
        <v>51.658391261171793</v>
      </c>
      <c r="M3283" s="16">
        <f t="shared" si="513"/>
        <v>1.3122162162162163</v>
      </c>
      <c r="N3283" s="44">
        <f t="shared" si="514"/>
        <v>164.07</v>
      </c>
      <c r="O3283" s="44">
        <f t="shared" si="515"/>
        <v>5366.07</v>
      </c>
      <c r="P3283" s="45">
        <f t="shared" si="517"/>
        <v>53.287686196623632</v>
      </c>
      <c r="Q3283" s="45">
        <f t="shared" si="516"/>
        <v>1.3536032432432432</v>
      </c>
      <c r="S3283" s="51">
        <f t="shared" si="518"/>
        <v>3.5998849334216265</v>
      </c>
      <c r="T3283" s="16"/>
    </row>
    <row r="3284" spans="1:20" x14ac:dyDescent="0.25">
      <c r="A3284" s="72">
        <f t="shared" si="519"/>
        <v>42962</v>
      </c>
      <c r="B3284" s="73" t="s">
        <v>18</v>
      </c>
      <c r="C3284" s="73" t="s">
        <v>250</v>
      </c>
      <c r="D3284" s="73" t="s">
        <v>251</v>
      </c>
      <c r="E3284" s="73" t="s">
        <v>265</v>
      </c>
      <c r="F3284" s="73" t="s">
        <v>266</v>
      </c>
      <c r="G3284" s="73" t="s">
        <v>34</v>
      </c>
      <c r="H3284" t="s">
        <v>39</v>
      </c>
      <c r="I3284">
        <v>1295</v>
      </c>
      <c r="J3284" s="43">
        <v>3634</v>
      </c>
      <c r="K3284" s="16">
        <v>4.5999999999999999E-2</v>
      </c>
      <c r="L3284" s="16">
        <f t="shared" si="512"/>
        <v>36.08738828202582</v>
      </c>
      <c r="M3284" s="16">
        <f t="shared" si="513"/>
        <v>0.98216216216216212</v>
      </c>
      <c r="N3284" s="44">
        <f t="shared" si="514"/>
        <v>59.57</v>
      </c>
      <c r="O3284" s="44">
        <f t="shared" si="515"/>
        <v>3693.57</v>
      </c>
      <c r="P3284" s="45">
        <f t="shared" si="517"/>
        <v>36.678947368421056</v>
      </c>
      <c r="Q3284" s="45">
        <f t="shared" si="516"/>
        <v>0.99826216216216224</v>
      </c>
      <c r="S3284" s="51">
        <f t="shared" si="518"/>
        <v>-3.7204115636541024</v>
      </c>
      <c r="T3284" s="16"/>
    </row>
    <row r="3285" spans="1:20" x14ac:dyDescent="0.25">
      <c r="A3285" s="72">
        <f t="shared" si="519"/>
        <v>42962</v>
      </c>
      <c r="B3285" s="73" t="s">
        <v>18</v>
      </c>
      <c r="C3285" s="73" t="s">
        <v>244</v>
      </c>
      <c r="D3285" s="73" t="s">
        <v>245</v>
      </c>
      <c r="E3285" s="73" t="s">
        <v>277</v>
      </c>
      <c r="F3285" s="73" t="s">
        <v>278</v>
      </c>
      <c r="G3285" s="73" t="s">
        <v>34</v>
      </c>
      <c r="H3285" t="s">
        <v>38</v>
      </c>
      <c r="I3285">
        <v>613</v>
      </c>
      <c r="J3285" s="43">
        <v>5051</v>
      </c>
      <c r="K3285" s="16">
        <v>0</v>
      </c>
      <c r="L3285" s="16">
        <f t="shared" si="512"/>
        <v>50.158887785501491</v>
      </c>
      <c r="M3285" s="16">
        <f t="shared" si="513"/>
        <v>1.3651351351351351</v>
      </c>
      <c r="N3285" s="44">
        <f t="shared" si="514"/>
        <v>0</v>
      </c>
      <c r="O3285" s="44">
        <f t="shared" si="515"/>
        <v>5051</v>
      </c>
      <c r="P3285" s="45">
        <f t="shared" si="517"/>
        <v>50.158887785501491</v>
      </c>
      <c r="Q3285" s="45">
        <f t="shared" si="516"/>
        <v>1.3651351351351351</v>
      </c>
      <c r="S3285" s="51">
        <f t="shared" si="518"/>
        <v>0</v>
      </c>
      <c r="T3285" s="16"/>
    </row>
    <row r="3286" spans="1:20" x14ac:dyDescent="0.25">
      <c r="A3286" s="72">
        <f t="shared" si="519"/>
        <v>42962</v>
      </c>
      <c r="B3286" s="73" t="s">
        <v>18</v>
      </c>
      <c r="C3286" s="73" t="s">
        <v>248</v>
      </c>
      <c r="D3286" s="73" t="s">
        <v>249</v>
      </c>
      <c r="E3286" s="73" t="s">
        <v>268</v>
      </c>
      <c r="F3286" s="73" t="s">
        <v>269</v>
      </c>
      <c r="G3286" s="73" t="s">
        <v>34</v>
      </c>
      <c r="H3286" t="s">
        <v>38</v>
      </c>
      <c r="I3286">
        <v>872</v>
      </c>
      <c r="J3286" s="43">
        <v>6178</v>
      </c>
      <c r="K3286" s="16">
        <v>0</v>
      </c>
      <c r="L3286" s="16">
        <f t="shared" si="512"/>
        <v>61.350546176762663</v>
      </c>
      <c r="M3286" s="16">
        <f t="shared" si="513"/>
        <v>1.6697297297297298</v>
      </c>
      <c r="N3286" s="44">
        <f t="shared" si="514"/>
        <v>0</v>
      </c>
      <c r="O3286" s="44">
        <f t="shared" si="515"/>
        <v>6178</v>
      </c>
      <c r="P3286" s="45">
        <f t="shared" si="517"/>
        <v>61.350546176762663</v>
      </c>
      <c r="Q3286" s="45">
        <f t="shared" si="516"/>
        <v>1.6697297297297298</v>
      </c>
      <c r="S3286" s="51">
        <f t="shared" si="518"/>
        <v>0</v>
      </c>
      <c r="T3286" s="16"/>
    </row>
    <row r="3287" spans="1:20" x14ac:dyDescent="0.25">
      <c r="A3287" s="72">
        <f t="shared" si="519"/>
        <v>42962</v>
      </c>
      <c r="B3287" s="73" t="s">
        <v>18</v>
      </c>
      <c r="C3287" s="73" t="s">
        <v>248</v>
      </c>
      <c r="D3287" s="73" t="s">
        <v>249</v>
      </c>
      <c r="E3287" s="73" t="s">
        <v>277</v>
      </c>
      <c r="F3287" s="73" t="s">
        <v>278</v>
      </c>
      <c r="G3287" s="73" t="s">
        <v>34</v>
      </c>
      <c r="H3287" t="s">
        <v>38</v>
      </c>
      <c r="I3287">
        <v>414</v>
      </c>
      <c r="J3287" s="43">
        <v>4529</v>
      </c>
      <c r="K3287" s="16">
        <v>0</v>
      </c>
      <c r="L3287" s="16">
        <f t="shared" si="512"/>
        <v>44.975173783515388</v>
      </c>
      <c r="M3287" s="16">
        <f t="shared" si="513"/>
        <v>1.2240540540540541</v>
      </c>
      <c r="N3287" s="44">
        <f t="shared" si="514"/>
        <v>0</v>
      </c>
      <c r="O3287" s="44">
        <f t="shared" si="515"/>
        <v>4529</v>
      </c>
      <c r="P3287" s="45">
        <f t="shared" si="517"/>
        <v>44.975173783515388</v>
      </c>
      <c r="Q3287" s="45">
        <f t="shared" si="516"/>
        <v>1.2240540540540541</v>
      </c>
      <c r="S3287" s="51">
        <f t="shared" si="518"/>
        <v>0</v>
      </c>
      <c r="T3287" s="16"/>
    </row>
    <row r="3288" spans="1:20" x14ac:dyDescent="0.25">
      <c r="A3288" s="72">
        <f t="shared" si="519"/>
        <v>42962</v>
      </c>
      <c r="B3288" s="73" t="s">
        <v>18</v>
      </c>
      <c r="C3288" s="73" t="s">
        <v>242</v>
      </c>
      <c r="D3288" s="73" t="s">
        <v>243</v>
      </c>
      <c r="E3288" s="73" t="s">
        <v>265</v>
      </c>
      <c r="F3288" s="73" t="s">
        <v>266</v>
      </c>
      <c r="G3288" s="73" t="s">
        <v>34</v>
      </c>
      <c r="H3288" t="s">
        <v>36</v>
      </c>
      <c r="I3288">
        <v>1006</v>
      </c>
      <c r="J3288" s="43">
        <v>4495</v>
      </c>
      <c r="K3288" s="16">
        <v>0.09</v>
      </c>
      <c r="L3288" s="16">
        <f t="shared" si="512"/>
        <v>44.637537239324729</v>
      </c>
      <c r="M3288" s="16">
        <f t="shared" si="513"/>
        <v>1.2148648648648648</v>
      </c>
      <c r="N3288" s="44">
        <f t="shared" si="514"/>
        <v>90.539999999999992</v>
      </c>
      <c r="O3288" s="44">
        <f t="shared" si="515"/>
        <v>4585.54</v>
      </c>
      <c r="P3288" s="45">
        <f t="shared" si="517"/>
        <v>45.53664349553128</v>
      </c>
      <c r="Q3288" s="45">
        <f t="shared" si="516"/>
        <v>1.2393351351351352</v>
      </c>
      <c r="S3288" s="51">
        <f t="shared" si="518"/>
        <v>2.6900045236506243</v>
      </c>
      <c r="T3288" s="16"/>
    </row>
    <row r="3289" spans="1:20" x14ac:dyDescent="0.25">
      <c r="A3289" s="72">
        <f t="shared" si="519"/>
        <v>42962</v>
      </c>
      <c r="B3289" s="73" t="s">
        <v>0</v>
      </c>
      <c r="C3289" s="73" t="s">
        <v>252</v>
      </c>
      <c r="D3289" s="73" t="s">
        <v>117</v>
      </c>
      <c r="E3289" s="73" t="s">
        <v>279</v>
      </c>
      <c r="F3289" s="73" t="s">
        <v>280</v>
      </c>
      <c r="G3289" s="73" t="s">
        <v>35</v>
      </c>
      <c r="H3289" t="s">
        <v>37</v>
      </c>
      <c r="I3289">
        <v>880</v>
      </c>
      <c r="J3289" s="43">
        <v>3953</v>
      </c>
      <c r="K3289" s="16">
        <v>0</v>
      </c>
      <c r="L3289" s="16">
        <f t="shared" si="512"/>
        <v>39.255213505461768</v>
      </c>
      <c r="M3289" s="16">
        <f t="shared" si="513"/>
        <v>1.0683783783783785</v>
      </c>
      <c r="N3289" s="44">
        <f t="shared" si="514"/>
        <v>0</v>
      </c>
      <c r="O3289" s="44">
        <f t="shared" si="515"/>
        <v>3953</v>
      </c>
      <c r="P3289" s="45">
        <f t="shared" si="517"/>
        <v>39.255213505461768</v>
      </c>
      <c r="Q3289" s="45">
        <f t="shared" si="516"/>
        <v>1.0683783783783785</v>
      </c>
      <c r="S3289" s="51">
        <f t="shared" si="518"/>
        <v>0</v>
      </c>
      <c r="T3289" s="16"/>
    </row>
    <row r="3290" spans="1:20" x14ac:dyDescent="0.25">
      <c r="A3290" s="72">
        <f t="shared" si="519"/>
        <v>42962</v>
      </c>
      <c r="B3290" s="73" t="s">
        <v>0</v>
      </c>
      <c r="C3290" s="73" t="s">
        <v>359</v>
      </c>
      <c r="D3290" s="73" t="s">
        <v>235</v>
      </c>
      <c r="E3290" s="73" t="s">
        <v>267</v>
      </c>
      <c r="F3290" s="73" t="s">
        <v>241</v>
      </c>
      <c r="G3290" s="73" t="s">
        <v>35</v>
      </c>
      <c r="H3290" t="s">
        <v>37</v>
      </c>
      <c r="I3290">
        <v>685</v>
      </c>
      <c r="J3290" s="43">
        <v>4171</v>
      </c>
      <c r="K3290" s="16">
        <v>0</v>
      </c>
      <c r="L3290" s="16">
        <f t="shared" si="512"/>
        <v>41.420059582919563</v>
      </c>
      <c r="M3290" s="16">
        <f t="shared" si="513"/>
        <v>1.1272972972972972</v>
      </c>
      <c r="N3290" s="44">
        <f t="shared" si="514"/>
        <v>0</v>
      </c>
      <c r="O3290" s="44">
        <f t="shared" si="515"/>
        <v>4171</v>
      </c>
      <c r="P3290" s="45">
        <f t="shared" si="517"/>
        <v>41.420059582919563</v>
      </c>
      <c r="Q3290" s="45">
        <f t="shared" si="516"/>
        <v>1.1272972972972972</v>
      </c>
      <c r="S3290" s="51">
        <f t="shared" si="518"/>
        <v>7.7499354172048562</v>
      </c>
      <c r="T3290" s="16"/>
    </row>
    <row r="3291" spans="1:20" x14ac:dyDescent="0.25">
      <c r="A3291" s="72">
        <f t="shared" si="519"/>
        <v>42962</v>
      </c>
      <c r="B3291" s="73" t="s">
        <v>0</v>
      </c>
      <c r="C3291" s="73" t="s">
        <v>253</v>
      </c>
      <c r="D3291" s="73" t="s">
        <v>243</v>
      </c>
      <c r="E3291" s="73" t="s">
        <v>281</v>
      </c>
      <c r="F3291" s="73" t="s">
        <v>282</v>
      </c>
      <c r="G3291" s="73" t="s">
        <v>35</v>
      </c>
      <c r="H3291" t="s">
        <v>38</v>
      </c>
      <c r="I3291">
        <v>812</v>
      </c>
      <c r="J3291" s="43">
        <v>5492</v>
      </c>
      <c r="K3291" s="16">
        <v>0</v>
      </c>
      <c r="L3291" s="16">
        <f t="shared" si="512"/>
        <v>54.538232373386293</v>
      </c>
      <c r="M3291" s="16">
        <f t="shared" si="513"/>
        <v>1.4843243243243243</v>
      </c>
      <c r="N3291" s="44">
        <f t="shared" si="514"/>
        <v>0</v>
      </c>
      <c r="O3291" s="44">
        <f t="shared" si="515"/>
        <v>5492</v>
      </c>
      <c r="P3291" s="45">
        <f t="shared" si="517"/>
        <v>54.538232373386293</v>
      </c>
      <c r="Q3291" s="45">
        <f t="shared" si="516"/>
        <v>1.4843243243243243</v>
      </c>
      <c r="S3291" s="51">
        <f t="shared" si="518"/>
        <v>0</v>
      </c>
      <c r="T3291" s="16"/>
    </row>
    <row r="3292" spans="1:20" x14ac:dyDescent="0.25">
      <c r="A3292" s="72">
        <f t="shared" si="519"/>
        <v>42962</v>
      </c>
      <c r="B3292" s="73" t="s">
        <v>0</v>
      </c>
      <c r="C3292" s="73" t="s">
        <v>236</v>
      </c>
      <c r="D3292" s="73" t="s">
        <v>237</v>
      </c>
      <c r="E3292" s="73" t="s">
        <v>279</v>
      </c>
      <c r="F3292" s="73" t="s">
        <v>280</v>
      </c>
      <c r="G3292" s="73" t="s">
        <v>35</v>
      </c>
      <c r="H3292" t="s">
        <v>37</v>
      </c>
      <c r="I3292">
        <v>1520</v>
      </c>
      <c r="J3292" s="43">
        <v>5611</v>
      </c>
      <c r="K3292" s="16">
        <v>0</v>
      </c>
      <c r="L3292" s="16">
        <f t="shared" si="512"/>
        <v>55.71996027805362</v>
      </c>
      <c r="M3292" s="16">
        <f t="shared" si="513"/>
        <v>1.5164864864864864</v>
      </c>
      <c r="N3292" s="44">
        <f t="shared" si="514"/>
        <v>0</v>
      </c>
      <c r="O3292" s="44">
        <f t="shared" si="515"/>
        <v>5611</v>
      </c>
      <c r="P3292" s="45">
        <f t="shared" si="517"/>
        <v>55.71996027805362</v>
      </c>
      <c r="Q3292" s="45">
        <f t="shared" si="516"/>
        <v>1.5164864864864864</v>
      </c>
      <c r="S3292" s="51">
        <f t="shared" si="518"/>
        <v>0</v>
      </c>
      <c r="T3292" s="16"/>
    </row>
    <row r="3293" spans="1:20" x14ac:dyDescent="0.25">
      <c r="A3293" s="72">
        <f t="shared" si="519"/>
        <v>42962</v>
      </c>
      <c r="B3293" s="73" t="s">
        <v>0</v>
      </c>
      <c r="C3293" s="73" t="s">
        <v>236</v>
      </c>
      <c r="D3293" s="73" t="s">
        <v>237</v>
      </c>
      <c r="E3293" s="73" t="s">
        <v>267</v>
      </c>
      <c r="F3293" s="73" t="s">
        <v>241</v>
      </c>
      <c r="G3293" s="73" t="s">
        <v>35</v>
      </c>
      <c r="H3293" t="s">
        <v>37</v>
      </c>
      <c r="I3293">
        <v>1583</v>
      </c>
      <c r="J3293" s="43">
        <v>5931</v>
      </c>
      <c r="K3293" s="16">
        <v>0</v>
      </c>
      <c r="L3293" s="16">
        <f t="shared" si="512"/>
        <v>58.897715988083412</v>
      </c>
      <c r="M3293" s="16">
        <f t="shared" si="513"/>
        <v>1.6029729729729729</v>
      </c>
      <c r="N3293" s="44">
        <f t="shared" si="514"/>
        <v>0</v>
      </c>
      <c r="O3293" s="44">
        <f t="shared" si="515"/>
        <v>5931</v>
      </c>
      <c r="P3293" s="45">
        <f t="shared" si="517"/>
        <v>58.897715988083412</v>
      </c>
      <c r="Q3293" s="45">
        <f t="shared" si="516"/>
        <v>1.6029729729729729</v>
      </c>
      <c r="S3293" s="51">
        <f t="shared" si="518"/>
        <v>0</v>
      </c>
      <c r="T3293" s="16"/>
    </row>
    <row r="3294" spans="1:20" x14ac:dyDescent="0.25">
      <c r="A3294" s="72">
        <f t="shared" si="519"/>
        <v>42962</v>
      </c>
      <c r="B3294" s="73" t="s">
        <v>0</v>
      </c>
      <c r="C3294" s="73" t="s">
        <v>358</v>
      </c>
      <c r="D3294" s="73" t="s">
        <v>235</v>
      </c>
      <c r="E3294" s="73" t="s">
        <v>279</v>
      </c>
      <c r="F3294" s="73" t="s">
        <v>280</v>
      </c>
      <c r="G3294" s="73" t="s">
        <v>35</v>
      </c>
      <c r="H3294" t="s">
        <v>36</v>
      </c>
      <c r="I3294">
        <v>1599</v>
      </c>
      <c r="J3294" s="43">
        <v>5812</v>
      </c>
      <c r="K3294" s="16">
        <v>0.09</v>
      </c>
      <c r="L3294" s="16">
        <f t="shared" si="512"/>
        <v>57.715988083416086</v>
      </c>
      <c r="M3294" s="16">
        <f t="shared" si="513"/>
        <v>1.5708108108108108</v>
      </c>
      <c r="N3294" s="44">
        <f t="shared" si="514"/>
        <v>143.91</v>
      </c>
      <c r="O3294" s="44">
        <f t="shared" si="515"/>
        <v>5955.91</v>
      </c>
      <c r="P3294" s="45">
        <f t="shared" si="517"/>
        <v>59.145084409136047</v>
      </c>
      <c r="Q3294" s="45">
        <f t="shared" si="516"/>
        <v>1.6097054054054054</v>
      </c>
      <c r="S3294" s="51">
        <f t="shared" si="518"/>
        <v>6.5471302860679703</v>
      </c>
      <c r="T3294" s="16"/>
    </row>
    <row r="3295" spans="1:20" x14ac:dyDescent="0.25">
      <c r="A3295" s="72">
        <f t="shared" si="519"/>
        <v>42962</v>
      </c>
      <c r="B3295" s="73" t="s">
        <v>67</v>
      </c>
      <c r="C3295" s="73" t="s">
        <v>250</v>
      </c>
      <c r="D3295" s="73" t="s">
        <v>251</v>
      </c>
      <c r="E3295" s="73" t="s">
        <v>279</v>
      </c>
      <c r="F3295" s="73" t="s">
        <v>280</v>
      </c>
      <c r="G3295" s="73" t="s">
        <v>35</v>
      </c>
      <c r="H3295" t="s">
        <v>37</v>
      </c>
      <c r="I3295">
        <v>1851</v>
      </c>
      <c r="J3295" s="43">
        <v>5000</v>
      </c>
      <c r="K3295" s="16">
        <v>0</v>
      </c>
      <c r="L3295" s="16">
        <f t="shared" si="512"/>
        <v>49.652432969215489</v>
      </c>
      <c r="M3295" s="16">
        <f t="shared" si="513"/>
        <v>1.2612612612612613</v>
      </c>
      <c r="N3295" s="44">
        <f t="shared" si="514"/>
        <v>0</v>
      </c>
      <c r="O3295" s="44">
        <f t="shared" si="515"/>
        <v>5000</v>
      </c>
      <c r="P3295" s="45">
        <f t="shared" si="517"/>
        <v>49.652432969215489</v>
      </c>
      <c r="Q3295" s="45">
        <f t="shared" si="516"/>
        <v>1.2612612612612613</v>
      </c>
      <c r="S3295" s="51">
        <f t="shared" si="518"/>
        <v>0</v>
      </c>
      <c r="T3295" s="16"/>
    </row>
    <row r="3296" spans="1:20" x14ac:dyDescent="0.25">
      <c r="A3296" s="72">
        <f t="shared" si="519"/>
        <v>42962</v>
      </c>
      <c r="B3296" s="73" t="s">
        <v>67</v>
      </c>
      <c r="C3296" s="73" t="s">
        <v>238</v>
      </c>
      <c r="D3296" s="73" t="s">
        <v>239</v>
      </c>
      <c r="E3296" s="73" t="s">
        <v>283</v>
      </c>
      <c r="F3296" s="73" t="s">
        <v>284</v>
      </c>
      <c r="G3296" s="73" t="s">
        <v>35</v>
      </c>
      <c r="H3296" t="s">
        <v>37</v>
      </c>
      <c r="I3296">
        <v>1695</v>
      </c>
      <c r="J3296" s="43">
        <v>4960</v>
      </c>
      <c r="K3296" s="16">
        <v>0</v>
      </c>
      <c r="L3296" s="16">
        <f t="shared" si="512"/>
        <v>49.255213505461768</v>
      </c>
      <c r="M3296" s="16">
        <f t="shared" si="513"/>
        <v>1.2511711711711713</v>
      </c>
      <c r="N3296" s="44">
        <f t="shared" si="514"/>
        <v>0</v>
      </c>
      <c r="O3296" s="44">
        <f t="shared" si="515"/>
        <v>4960</v>
      </c>
      <c r="P3296" s="45">
        <f t="shared" si="517"/>
        <v>49.255213505461768</v>
      </c>
      <c r="Q3296" s="45">
        <f t="shared" si="516"/>
        <v>1.2511711711711713</v>
      </c>
      <c r="S3296" s="51">
        <f t="shared" si="518"/>
        <v>0</v>
      </c>
      <c r="T3296" s="16"/>
    </row>
    <row r="3297" spans="1:20" x14ac:dyDescent="0.25">
      <c r="A3297" s="72">
        <f t="shared" si="519"/>
        <v>42962</v>
      </c>
      <c r="B3297" s="73" t="s">
        <v>67</v>
      </c>
      <c r="C3297" s="73" t="s">
        <v>242</v>
      </c>
      <c r="D3297" s="73" t="s">
        <v>243</v>
      </c>
      <c r="E3297" s="73" t="s">
        <v>265</v>
      </c>
      <c r="F3297" s="73" t="s">
        <v>266</v>
      </c>
      <c r="G3297" s="73" t="s">
        <v>35</v>
      </c>
      <c r="H3297" t="s">
        <v>36</v>
      </c>
      <c r="I3297">
        <v>1006</v>
      </c>
      <c r="J3297" s="43">
        <v>3481</v>
      </c>
      <c r="K3297" s="16">
        <v>0.09</v>
      </c>
      <c r="L3297" s="16">
        <f t="shared" si="512"/>
        <v>34.568023833167821</v>
      </c>
      <c r="M3297" s="16">
        <f t="shared" si="513"/>
        <v>0.87809009009009009</v>
      </c>
      <c r="N3297" s="44">
        <f t="shared" si="514"/>
        <v>90.539999999999992</v>
      </c>
      <c r="O3297" s="44">
        <f t="shared" si="515"/>
        <v>3571.54</v>
      </c>
      <c r="P3297" s="45">
        <f t="shared" si="517"/>
        <v>35.467130089374379</v>
      </c>
      <c r="Q3297" s="45">
        <f t="shared" si="516"/>
        <v>0.90092900900900896</v>
      </c>
      <c r="S3297" s="51">
        <f t="shared" si="518"/>
        <v>0.56653394980035188</v>
      </c>
      <c r="T3297" s="16"/>
    </row>
    <row r="3298" spans="1:20" x14ac:dyDescent="0.25">
      <c r="A3298" s="72">
        <f t="shared" si="519"/>
        <v>42962</v>
      </c>
      <c r="B3298" s="73" t="s">
        <v>67</v>
      </c>
      <c r="C3298" s="73" t="s">
        <v>254</v>
      </c>
      <c r="D3298" s="73" t="s">
        <v>255</v>
      </c>
      <c r="E3298" s="73" t="s">
        <v>267</v>
      </c>
      <c r="F3298" s="73" t="s">
        <v>241</v>
      </c>
      <c r="G3298" s="73" t="s">
        <v>35</v>
      </c>
      <c r="H3298" t="s">
        <v>37</v>
      </c>
      <c r="I3298">
        <v>988</v>
      </c>
      <c r="J3298" s="43">
        <v>3700</v>
      </c>
      <c r="K3298" s="16">
        <v>0</v>
      </c>
      <c r="L3298" s="16">
        <f t="shared" si="512"/>
        <v>36.742800397219462</v>
      </c>
      <c r="M3298" s="16">
        <f t="shared" si="513"/>
        <v>0.93333333333333335</v>
      </c>
      <c r="N3298" s="44">
        <f t="shared" si="514"/>
        <v>0</v>
      </c>
      <c r="O3298" s="44">
        <f t="shared" si="515"/>
        <v>3700</v>
      </c>
      <c r="P3298" s="45">
        <f t="shared" si="517"/>
        <v>36.742800397219462</v>
      </c>
      <c r="Q3298" s="45">
        <f t="shared" si="516"/>
        <v>0.93333333333333335</v>
      </c>
      <c r="S3298" s="51">
        <f t="shared" si="518"/>
        <v>2.7777777777777679</v>
      </c>
      <c r="T3298" s="16"/>
    </row>
    <row r="3299" spans="1:20" x14ac:dyDescent="0.25">
      <c r="A3299" s="72">
        <f t="shared" si="519"/>
        <v>42962</v>
      </c>
      <c r="B3299" s="73" t="s">
        <v>67</v>
      </c>
      <c r="C3299" s="73" t="s">
        <v>246</v>
      </c>
      <c r="D3299" s="73" t="s">
        <v>247</v>
      </c>
      <c r="E3299" s="73" t="s">
        <v>240</v>
      </c>
      <c r="F3299" s="73" t="s">
        <v>241</v>
      </c>
      <c r="G3299" s="73" t="s">
        <v>35</v>
      </c>
      <c r="H3299" t="s">
        <v>36</v>
      </c>
      <c r="I3299">
        <v>787</v>
      </c>
      <c r="J3299" s="43">
        <v>3895</v>
      </c>
      <c r="K3299" s="16">
        <v>0.09</v>
      </c>
      <c r="L3299" s="16">
        <f t="shared" si="512"/>
        <v>38.679245283018865</v>
      </c>
      <c r="M3299" s="16">
        <f t="shared" si="513"/>
        <v>0.98252252252252259</v>
      </c>
      <c r="N3299" s="44">
        <f t="shared" si="514"/>
        <v>70.83</v>
      </c>
      <c r="O3299" s="44">
        <f t="shared" si="515"/>
        <v>3965.83</v>
      </c>
      <c r="P3299" s="45">
        <f t="shared" si="517"/>
        <v>39.38262164846077</v>
      </c>
      <c r="Q3299" s="45">
        <f t="shared" si="516"/>
        <v>1.0003895495495496</v>
      </c>
      <c r="S3299" s="51">
        <f t="shared" si="518"/>
        <v>3.0061634922819991</v>
      </c>
      <c r="T3299" s="16"/>
    </row>
    <row r="3300" spans="1:20" x14ac:dyDescent="0.25">
      <c r="A3300" s="72">
        <f t="shared" si="519"/>
        <v>42962</v>
      </c>
      <c r="B3300" s="73" t="s">
        <v>67</v>
      </c>
      <c r="C3300" s="73" t="s">
        <v>250</v>
      </c>
      <c r="D3300" s="73" t="s">
        <v>251</v>
      </c>
      <c r="E3300" s="73" t="s">
        <v>283</v>
      </c>
      <c r="F3300" s="73" t="s">
        <v>284</v>
      </c>
      <c r="G3300" s="73" t="s">
        <v>35</v>
      </c>
      <c r="H3300" t="s">
        <v>37</v>
      </c>
      <c r="I3300">
        <v>1836</v>
      </c>
      <c r="J3300" s="43">
        <v>5000</v>
      </c>
      <c r="K3300" s="16">
        <v>0</v>
      </c>
      <c r="L3300" s="16">
        <f t="shared" ref="L3300:L3337" si="520">J3300/100.7</f>
        <v>49.652432969215489</v>
      </c>
      <c r="M3300" s="16">
        <f t="shared" ref="M3300:M3337" si="521">IF(B3300="corn",J3300/(111*2000/56),J3300/(111*2000/60))</f>
        <v>1.2612612612612613</v>
      </c>
      <c r="N3300" s="44">
        <f t="shared" ref="N3300:N3337" si="522">I3300*K3300</f>
        <v>0</v>
      </c>
      <c r="O3300" s="44">
        <f t="shared" ref="O3300:O3337" si="523">J3300+N3300</f>
        <v>5000</v>
      </c>
      <c r="P3300" s="45">
        <f t="shared" si="517"/>
        <v>49.652432969215489</v>
      </c>
      <c r="Q3300" s="45">
        <f t="shared" ref="Q3300:Q3337" si="524">IF(B3300="corn",O3300/(111*2000/56),O3300/(111*2000/60))</f>
        <v>1.2612612612612613</v>
      </c>
      <c r="S3300" s="51">
        <f t="shared" si="518"/>
        <v>0</v>
      </c>
      <c r="T3300" s="16"/>
    </row>
    <row r="3301" spans="1:20" x14ac:dyDescent="0.25">
      <c r="A3301" s="72">
        <f t="shared" si="519"/>
        <v>42962</v>
      </c>
      <c r="B3301" s="73" t="s">
        <v>67</v>
      </c>
      <c r="C3301" s="73" t="s">
        <v>256</v>
      </c>
      <c r="D3301" s="73" t="s">
        <v>247</v>
      </c>
      <c r="E3301" s="73" t="s">
        <v>285</v>
      </c>
      <c r="F3301" s="73" t="s">
        <v>264</v>
      </c>
      <c r="G3301" s="73" t="s">
        <v>35</v>
      </c>
      <c r="H3301" t="s">
        <v>37</v>
      </c>
      <c r="I3301">
        <v>1899</v>
      </c>
      <c r="J3301" s="43">
        <v>4740</v>
      </c>
      <c r="K3301" s="16">
        <v>0</v>
      </c>
      <c r="L3301" s="16">
        <f t="shared" si="520"/>
        <v>47.070506454816282</v>
      </c>
      <c r="M3301" s="16">
        <f t="shared" si="521"/>
        <v>1.1956756756756757</v>
      </c>
      <c r="N3301" s="44">
        <f t="shared" si="522"/>
        <v>0</v>
      </c>
      <c r="O3301" s="44">
        <f t="shared" si="523"/>
        <v>4740</v>
      </c>
      <c r="P3301" s="45">
        <f t="shared" si="517"/>
        <v>47.070506454816282</v>
      </c>
      <c r="Q3301" s="45">
        <f t="shared" si="524"/>
        <v>1.1956756756756757</v>
      </c>
      <c r="S3301" s="51">
        <f t="shared" si="518"/>
        <v>2.155172413793105</v>
      </c>
      <c r="T3301" s="16"/>
    </row>
    <row r="3302" spans="1:20" x14ac:dyDescent="0.25">
      <c r="A3302" s="72">
        <f t="shared" si="519"/>
        <v>42962</v>
      </c>
      <c r="B3302" s="73" t="s">
        <v>18</v>
      </c>
      <c r="C3302" s="73" t="s">
        <v>238</v>
      </c>
      <c r="D3302" s="73" t="s">
        <v>239</v>
      </c>
      <c r="E3302" s="73" t="s">
        <v>283</v>
      </c>
      <c r="F3302" s="73" t="s">
        <v>284</v>
      </c>
      <c r="G3302" s="73" t="s">
        <v>35</v>
      </c>
      <c r="H3302" t="s">
        <v>37</v>
      </c>
      <c r="I3302">
        <v>1695</v>
      </c>
      <c r="J3302" s="43">
        <v>5600</v>
      </c>
      <c r="K3302" s="16">
        <v>0</v>
      </c>
      <c r="L3302" s="16">
        <f t="shared" si="520"/>
        <v>55.610724925521346</v>
      </c>
      <c r="M3302" s="16">
        <f t="shared" si="521"/>
        <v>1.5135135135135136</v>
      </c>
      <c r="N3302" s="44">
        <f t="shared" si="522"/>
        <v>0</v>
      </c>
      <c r="O3302" s="44">
        <f t="shared" si="523"/>
        <v>5600</v>
      </c>
      <c r="P3302" s="45">
        <f t="shared" si="517"/>
        <v>55.610724925521346</v>
      </c>
      <c r="Q3302" s="45">
        <f t="shared" si="524"/>
        <v>1.5135135135135136</v>
      </c>
      <c r="S3302" s="51">
        <f t="shared" si="518"/>
        <v>2.0036429872495543</v>
      </c>
      <c r="T3302" s="16"/>
    </row>
    <row r="3303" spans="1:20" x14ac:dyDescent="0.25">
      <c r="A3303" s="72">
        <f t="shared" si="519"/>
        <v>42962</v>
      </c>
      <c r="B3303" s="73" t="s">
        <v>18</v>
      </c>
      <c r="C3303" s="73" t="s">
        <v>250</v>
      </c>
      <c r="D3303" s="73" t="s">
        <v>251</v>
      </c>
      <c r="E3303" s="73" t="s">
        <v>279</v>
      </c>
      <c r="F3303" s="73" t="s">
        <v>280</v>
      </c>
      <c r="G3303" s="73" t="s">
        <v>35</v>
      </c>
      <c r="H3303" t="s">
        <v>37</v>
      </c>
      <c r="I3303">
        <v>1851</v>
      </c>
      <c r="J3303" s="43">
        <v>5650</v>
      </c>
      <c r="K3303" s="16">
        <v>0</v>
      </c>
      <c r="L3303" s="16">
        <f t="shared" si="520"/>
        <v>56.107249255213503</v>
      </c>
      <c r="M3303" s="16">
        <f t="shared" si="521"/>
        <v>1.527027027027027</v>
      </c>
      <c r="N3303" s="44">
        <f t="shared" si="522"/>
        <v>0</v>
      </c>
      <c r="O3303" s="44">
        <f t="shared" si="523"/>
        <v>5650</v>
      </c>
      <c r="P3303" s="45">
        <f t="shared" si="517"/>
        <v>56.107249255213503</v>
      </c>
      <c r="Q3303" s="45">
        <f t="shared" si="524"/>
        <v>1.527027027027027</v>
      </c>
      <c r="S3303" s="51">
        <f t="shared" si="518"/>
        <v>2.5408348457350183</v>
      </c>
      <c r="T3303" s="16"/>
    </row>
    <row r="3304" spans="1:20" x14ac:dyDescent="0.25">
      <c r="A3304" s="72">
        <f t="shared" si="519"/>
        <v>42962</v>
      </c>
      <c r="B3304" s="73" t="s">
        <v>18</v>
      </c>
      <c r="C3304" s="73" t="s">
        <v>257</v>
      </c>
      <c r="D3304" s="73" t="s">
        <v>237</v>
      </c>
      <c r="E3304" s="73" t="s">
        <v>283</v>
      </c>
      <c r="F3304" s="73" t="s">
        <v>284</v>
      </c>
      <c r="G3304" s="73" t="s">
        <v>35</v>
      </c>
      <c r="H3304" t="s">
        <v>37</v>
      </c>
      <c r="I3304">
        <v>1507</v>
      </c>
      <c r="J3304" s="43">
        <v>5500</v>
      </c>
      <c r="K3304" s="16">
        <v>0</v>
      </c>
      <c r="L3304" s="16">
        <f t="shared" si="520"/>
        <v>54.617676266137039</v>
      </c>
      <c r="M3304" s="16">
        <f t="shared" si="521"/>
        <v>1.4864864864864864</v>
      </c>
      <c r="N3304" s="44">
        <f t="shared" si="522"/>
        <v>0</v>
      </c>
      <c r="O3304" s="44">
        <f t="shared" si="523"/>
        <v>5500</v>
      </c>
      <c r="P3304" s="45">
        <f t="shared" si="517"/>
        <v>54.617676266137039</v>
      </c>
      <c r="Q3304" s="45">
        <f t="shared" si="524"/>
        <v>1.4864864864864864</v>
      </c>
      <c r="S3304" s="51">
        <f t="shared" si="518"/>
        <v>2.2304832713754719</v>
      </c>
      <c r="T3304" s="16"/>
    </row>
    <row r="3305" spans="1:20" x14ac:dyDescent="0.25">
      <c r="A3305" s="72">
        <f t="shared" si="519"/>
        <v>42962</v>
      </c>
      <c r="B3305" s="73" t="s">
        <v>18</v>
      </c>
      <c r="C3305" s="73" t="s">
        <v>256</v>
      </c>
      <c r="D3305" s="73" t="s">
        <v>247</v>
      </c>
      <c r="E3305" s="73" t="s">
        <v>265</v>
      </c>
      <c r="F3305" s="73" t="s">
        <v>266</v>
      </c>
      <c r="G3305" s="73" t="s">
        <v>35</v>
      </c>
      <c r="H3305" t="s">
        <v>36</v>
      </c>
      <c r="I3305">
        <v>1160</v>
      </c>
      <c r="J3305" s="43">
        <v>4525</v>
      </c>
      <c r="K3305" s="16">
        <v>0.09</v>
      </c>
      <c r="L3305" s="16">
        <f t="shared" si="520"/>
        <v>44.935451837140022</v>
      </c>
      <c r="M3305" s="16">
        <f t="shared" si="521"/>
        <v>1.222972972972973</v>
      </c>
      <c r="N3305" s="44">
        <f t="shared" si="522"/>
        <v>104.39999999999999</v>
      </c>
      <c r="O3305" s="44">
        <f t="shared" si="523"/>
        <v>4629.3999999999996</v>
      </c>
      <c r="P3305" s="45">
        <f t="shared" si="517"/>
        <v>45.972194637537235</v>
      </c>
      <c r="Q3305" s="45">
        <f t="shared" si="524"/>
        <v>1.2511891891891891</v>
      </c>
      <c r="S3305" s="51">
        <f t="shared" si="518"/>
        <v>2.7340109182903527</v>
      </c>
      <c r="T3305" s="16"/>
    </row>
    <row r="3306" spans="1:20" x14ac:dyDescent="0.25">
      <c r="A3306" s="72">
        <f t="shared" si="519"/>
        <v>42962</v>
      </c>
      <c r="B3306" s="73" t="s">
        <v>18</v>
      </c>
      <c r="C3306" s="73" t="s">
        <v>244</v>
      </c>
      <c r="D3306" s="73" t="s">
        <v>245</v>
      </c>
      <c r="E3306" s="73" t="s">
        <v>277</v>
      </c>
      <c r="F3306" s="73" t="s">
        <v>278</v>
      </c>
      <c r="G3306" s="73" t="s">
        <v>35</v>
      </c>
      <c r="H3306" t="s">
        <v>38</v>
      </c>
      <c r="I3306">
        <v>613</v>
      </c>
      <c r="J3306" s="43">
        <v>4226</v>
      </c>
      <c r="K3306" s="16">
        <v>0</v>
      </c>
      <c r="L3306" s="16">
        <f t="shared" si="520"/>
        <v>41.966236345580931</v>
      </c>
      <c r="M3306" s="16">
        <f t="shared" si="521"/>
        <v>1.1421621621621623</v>
      </c>
      <c r="N3306" s="44">
        <f t="shared" si="522"/>
        <v>0</v>
      </c>
      <c r="O3306" s="44">
        <f t="shared" si="523"/>
        <v>4226</v>
      </c>
      <c r="P3306" s="45">
        <f t="shared" si="517"/>
        <v>41.966236345580931</v>
      </c>
      <c r="Q3306" s="45">
        <f t="shared" si="524"/>
        <v>1.1421621621621623</v>
      </c>
      <c r="S3306" s="51">
        <f t="shared" si="518"/>
        <v>0</v>
      </c>
      <c r="T3306" s="16"/>
    </row>
    <row r="3307" spans="1:20" x14ac:dyDescent="0.25">
      <c r="A3307" s="74">
        <f t="shared" si="519"/>
        <v>42962</v>
      </c>
      <c r="B3307" s="75" t="s">
        <v>18</v>
      </c>
      <c r="C3307" s="75" t="s">
        <v>258</v>
      </c>
      <c r="D3307" s="75" t="s">
        <v>255</v>
      </c>
      <c r="E3307" s="75" t="s">
        <v>279</v>
      </c>
      <c r="F3307" s="75" t="s">
        <v>280</v>
      </c>
      <c r="G3307" s="75" t="s">
        <v>35</v>
      </c>
      <c r="H3307" s="76" t="s">
        <v>36</v>
      </c>
      <c r="I3307" s="76">
        <v>1637</v>
      </c>
      <c r="J3307" s="46">
        <v>5460</v>
      </c>
      <c r="K3307" s="78">
        <v>0.09</v>
      </c>
      <c r="L3307" s="78">
        <f t="shared" si="520"/>
        <v>54.220456802383318</v>
      </c>
      <c r="M3307" s="78">
        <f t="shared" si="521"/>
        <v>1.4756756756756757</v>
      </c>
      <c r="N3307" s="47">
        <f t="shared" si="522"/>
        <v>147.32999999999998</v>
      </c>
      <c r="O3307" s="47">
        <f t="shared" si="523"/>
        <v>5607.33</v>
      </c>
      <c r="P3307" s="48">
        <f t="shared" si="517"/>
        <v>55.683515392254215</v>
      </c>
      <c r="Q3307" s="48">
        <f t="shared" si="524"/>
        <v>1.5154945945945946</v>
      </c>
      <c r="R3307" s="76"/>
      <c r="S3307" s="53">
        <f t="shared" si="518"/>
        <v>2.4246564582918406</v>
      </c>
      <c r="T3307" s="78"/>
    </row>
    <row r="3308" spans="1:20" x14ac:dyDescent="0.25">
      <c r="A3308" s="72">
        <f>IF(B3308&lt;&gt;"", DATE(2010, ROUNDUP((ROW(A3308)-1)*(1/38), 0)+5, 15), "")</f>
        <v>42993</v>
      </c>
      <c r="B3308" s="73" t="s">
        <v>0</v>
      </c>
      <c r="C3308" s="73" t="s">
        <v>359</v>
      </c>
      <c r="D3308" s="73" t="s">
        <v>235</v>
      </c>
      <c r="E3308" s="73" t="s">
        <v>260</v>
      </c>
      <c r="F3308" s="73" t="s">
        <v>261</v>
      </c>
      <c r="G3308" s="73" t="s">
        <v>34</v>
      </c>
      <c r="H3308" t="s">
        <v>36</v>
      </c>
      <c r="I3308">
        <v>506</v>
      </c>
      <c r="J3308" s="43">
        <v>3883</v>
      </c>
      <c r="K3308" s="16">
        <v>0.08</v>
      </c>
      <c r="L3308" s="16">
        <f t="shared" si="520"/>
        <v>38.560079443892747</v>
      </c>
      <c r="M3308" s="16">
        <f t="shared" si="521"/>
        <v>1.0494594594594595</v>
      </c>
      <c r="N3308" s="44">
        <f t="shared" si="522"/>
        <v>40.480000000000004</v>
      </c>
      <c r="O3308" s="44">
        <f t="shared" si="523"/>
        <v>3923.48</v>
      </c>
      <c r="P3308" s="45">
        <f t="shared" ref="P3308:P3345" si="525">O3308/100.7</f>
        <v>38.962065541211516</v>
      </c>
      <c r="Q3308" s="45">
        <f t="shared" si="524"/>
        <v>1.0604</v>
      </c>
      <c r="R3308" s="17"/>
      <c r="S3308" s="51">
        <f t="shared" ref="S3308:S3345" si="526">((O3308/O2852)-1)*100</f>
        <v>7.7754764560133083</v>
      </c>
      <c r="T3308" s="16">
        <f t="shared" ref="T3308:T3344" si="527">AVERAGE(P3232,P3270,P3308)</f>
        <v>39.012313803376365</v>
      </c>
    </row>
    <row r="3309" spans="1:20" x14ac:dyDescent="0.25">
      <c r="A3309" s="72">
        <f t="shared" ref="A3309:A3345" si="528">IF(B3309&lt;&gt;"", DATE(2010, ROUNDUP((ROW(A3309)-1)*(1/38), 0)+5, 15), "")</f>
        <v>42993</v>
      </c>
      <c r="B3309" s="73" t="s">
        <v>0</v>
      </c>
      <c r="C3309" s="73" t="s">
        <v>236</v>
      </c>
      <c r="D3309" s="73" t="s">
        <v>237</v>
      </c>
      <c r="E3309" s="73" t="s">
        <v>262</v>
      </c>
      <c r="F3309" s="73" t="s">
        <v>251</v>
      </c>
      <c r="G3309" s="73" t="s">
        <v>34</v>
      </c>
      <c r="H3309" t="s">
        <v>37</v>
      </c>
      <c r="I3309">
        <v>298</v>
      </c>
      <c r="J3309" s="43">
        <v>4143</v>
      </c>
      <c r="K3309" s="16">
        <v>0</v>
      </c>
      <c r="L3309" s="16">
        <f t="shared" si="520"/>
        <v>41.142005958291954</v>
      </c>
      <c r="M3309" s="16">
        <f t="shared" si="521"/>
        <v>1.1197297297297297</v>
      </c>
      <c r="N3309" s="44">
        <f t="shared" si="522"/>
        <v>0</v>
      </c>
      <c r="O3309" s="44">
        <f t="shared" si="523"/>
        <v>4143</v>
      </c>
      <c r="P3309" s="45">
        <f t="shared" si="525"/>
        <v>41.142005958291954</v>
      </c>
      <c r="Q3309" s="45">
        <f t="shared" si="524"/>
        <v>1.1197297297297297</v>
      </c>
      <c r="R3309" s="17"/>
      <c r="S3309" s="51">
        <f t="shared" si="526"/>
        <v>0</v>
      </c>
      <c r="T3309" s="16">
        <f t="shared" si="527"/>
        <v>41.142005958291954</v>
      </c>
    </row>
    <row r="3310" spans="1:20" x14ac:dyDescent="0.25">
      <c r="A3310" s="72">
        <f t="shared" si="528"/>
        <v>42993</v>
      </c>
      <c r="B3310" s="73" t="s">
        <v>0</v>
      </c>
      <c r="C3310" s="73" t="s">
        <v>359</v>
      </c>
      <c r="D3310" s="73" t="s">
        <v>235</v>
      </c>
      <c r="E3310" s="73" t="s">
        <v>263</v>
      </c>
      <c r="F3310" s="73" t="s">
        <v>264</v>
      </c>
      <c r="G3310" s="73" t="s">
        <v>34</v>
      </c>
      <c r="H3310" t="s">
        <v>37</v>
      </c>
      <c r="I3310">
        <v>1530</v>
      </c>
      <c r="J3310" s="43">
        <v>7050</v>
      </c>
      <c r="K3310" s="16">
        <v>0</v>
      </c>
      <c r="L3310" s="16">
        <f t="shared" si="520"/>
        <v>70.009930486593845</v>
      </c>
      <c r="M3310" s="16">
        <f t="shared" si="521"/>
        <v>1.9054054054054055</v>
      </c>
      <c r="N3310" s="44">
        <f t="shared" si="522"/>
        <v>0</v>
      </c>
      <c r="O3310" s="44">
        <f t="shared" si="523"/>
        <v>7050</v>
      </c>
      <c r="P3310" s="45">
        <f t="shared" si="525"/>
        <v>70.009930486593845</v>
      </c>
      <c r="Q3310" s="45">
        <f t="shared" si="524"/>
        <v>1.9054054054054055</v>
      </c>
      <c r="S3310" s="51">
        <f t="shared" si="526"/>
        <v>1.4388489208633004</v>
      </c>
      <c r="T3310" s="16">
        <f t="shared" si="527"/>
        <v>70.009930486593845</v>
      </c>
    </row>
    <row r="3311" spans="1:20" x14ac:dyDescent="0.25">
      <c r="A3311" s="72">
        <f t="shared" si="528"/>
        <v>42993</v>
      </c>
      <c r="B3311" s="73" t="s">
        <v>0</v>
      </c>
      <c r="C3311" s="73" t="s">
        <v>359</v>
      </c>
      <c r="D3311" s="73" t="s">
        <v>235</v>
      </c>
      <c r="E3311" s="73" t="s">
        <v>265</v>
      </c>
      <c r="F3311" s="73" t="s">
        <v>266</v>
      </c>
      <c r="G3311" s="73" t="s">
        <v>34</v>
      </c>
      <c r="H3311" t="s">
        <v>36</v>
      </c>
      <c r="I3311">
        <v>890</v>
      </c>
      <c r="J3311" s="43">
        <v>4540</v>
      </c>
      <c r="K3311" s="16">
        <v>0.08</v>
      </c>
      <c r="L3311" s="16">
        <f t="shared" si="520"/>
        <v>45.084409136047668</v>
      </c>
      <c r="M3311" s="16">
        <f t="shared" si="521"/>
        <v>1.2270270270270269</v>
      </c>
      <c r="N3311" s="44">
        <f t="shared" si="522"/>
        <v>71.2</v>
      </c>
      <c r="O3311" s="44">
        <f t="shared" si="523"/>
        <v>4611.2</v>
      </c>
      <c r="P3311" s="45">
        <f t="shared" si="525"/>
        <v>45.791459781529291</v>
      </c>
      <c r="Q3311" s="45">
        <f t="shared" si="524"/>
        <v>1.2462702702702702</v>
      </c>
      <c r="S3311" s="51">
        <f t="shared" si="526"/>
        <v>7.1051959213062954</v>
      </c>
      <c r="T3311" s="16">
        <f t="shared" si="527"/>
        <v>45.8798411122145</v>
      </c>
    </row>
    <row r="3312" spans="1:20" x14ac:dyDescent="0.25">
      <c r="A3312" s="72">
        <f t="shared" si="528"/>
        <v>42993</v>
      </c>
      <c r="B3312" s="73" t="s">
        <v>0</v>
      </c>
      <c r="C3312" s="73" t="s">
        <v>238</v>
      </c>
      <c r="D3312" s="73" t="s">
        <v>239</v>
      </c>
      <c r="E3312" s="73" t="s">
        <v>267</v>
      </c>
      <c r="F3312" s="73" t="s">
        <v>241</v>
      </c>
      <c r="G3312" s="73" t="s">
        <v>34</v>
      </c>
      <c r="H3312" t="s">
        <v>37</v>
      </c>
      <c r="I3312">
        <v>1256</v>
      </c>
      <c r="J3312" s="43">
        <v>6786</v>
      </c>
      <c r="K3312" s="16">
        <v>0</v>
      </c>
      <c r="L3312" s="16">
        <f t="shared" si="520"/>
        <v>67.388282025819265</v>
      </c>
      <c r="M3312" s="16">
        <f t="shared" si="521"/>
        <v>1.834054054054054</v>
      </c>
      <c r="N3312" s="44">
        <f t="shared" si="522"/>
        <v>0</v>
      </c>
      <c r="O3312" s="44">
        <f t="shared" si="523"/>
        <v>6786</v>
      </c>
      <c r="P3312" s="45">
        <f t="shared" si="525"/>
        <v>67.388282025819265</v>
      </c>
      <c r="Q3312" s="45">
        <f t="shared" si="524"/>
        <v>1.834054054054054</v>
      </c>
      <c r="S3312" s="51">
        <f t="shared" si="526"/>
        <v>4.6253469010175685</v>
      </c>
      <c r="T3312" s="16">
        <f t="shared" si="527"/>
        <v>67.388282025819265</v>
      </c>
    </row>
    <row r="3313" spans="1:20" x14ac:dyDescent="0.25">
      <c r="A3313" s="72">
        <f t="shared" si="528"/>
        <v>42993</v>
      </c>
      <c r="B3313" s="73" t="s">
        <v>0</v>
      </c>
      <c r="C3313" s="73" t="s">
        <v>358</v>
      </c>
      <c r="D3313" s="73" t="s">
        <v>235</v>
      </c>
      <c r="E3313" s="73" t="s">
        <v>267</v>
      </c>
      <c r="F3313" s="73" t="s">
        <v>241</v>
      </c>
      <c r="G3313" s="73" t="s">
        <v>34</v>
      </c>
      <c r="H3313" t="s">
        <v>36</v>
      </c>
      <c r="I3313">
        <v>975</v>
      </c>
      <c r="J3313" s="43">
        <v>4816</v>
      </c>
      <c r="K3313" s="16">
        <v>0.08</v>
      </c>
      <c r="L3313" s="16">
        <f t="shared" si="520"/>
        <v>47.825223435948359</v>
      </c>
      <c r="M3313" s="16">
        <f t="shared" si="521"/>
        <v>1.3016216216216216</v>
      </c>
      <c r="N3313" s="44">
        <f t="shared" si="522"/>
        <v>78</v>
      </c>
      <c r="O3313" s="44">
        <f t="shared" si="523"/>
        <v>4894</v>
      </c>
      <c r="P3313" s="45">
        <f t="shared" si="525"/>
        <v>48.599801390268119</v>
      </c>
      <c r="Q3313" s="45">
        <f t="shared" si="524"/>
        <v>1.3227027027027027</v>
      </c>
      <c r="S3313" s="51">
        <f t="shared" si="526"/>
        <v>6.8733962985205066</v>
      </c>
      <c r="T3313" s="16">
        <f t="shared" si="527"/>
        <v>48.696623634558087</v>
      </c>
    </row>
    <row r="3314" spans="1:20" x14ac:dyDescent="0.25">
      <c r="A3314" s="72">
        <f t="shared" si="528"/>
        <v>42993</v>
      </c>
      <c r="B3314" s="73" t="s">
        <v>0</v>
      </c>
      <c r="C3314" s="73" t="s">
        <v>240</v>
      </c>
      <c r="D3314" s="73" t="s">
        <v>241</v>
      </c>
      <c r="E3314" s="73" t="s">
        <v>263</v>
      </c>
      <c r="F3314" s="73" t="s">
        <v>264</v>
      </c>
      <c r="G3314" s="73" t="s">
        <v>34</v>
      </c>
      <c r="H3314" t="s">
        <v>36</v>
      </c>
      <c r="I3314">
        <v>1357</v>
      </c>
      <c r="J3314" s="43">
        <v>5021</v>
      </c>
      <c r="K3314" s="16">
        <v>0.08</v>
      </c>
      <c r="L3314" s="16">
        <f t="shared" si="520"/>
        <v>49.860973187686199</v>
      </c>
      <c r="M3314" s="16">
        <f t="shared" si="521"/>
        <v>1.357027027027027</v>
      </c>
      <c r="N3314" s="44">
        <f t="shared" si="522"/>
        <v>108.56</v>
      </c>
      <c r="O3314" s="44">
        <f t="shared" si="523"/>
        <v>5129.5600000000004</v>
      </c>
      <c r="P3314" s="45">
        <f t="shared" si="525"/>
        <v>50.939026812313806</v>
      </c>
      <c r="Q3314" s="45">
        <f t="shared" si="524"/>
        <v>1.3863675675675677</v>
      </c>
      <c r="S3314" s="51">
        <f t="shared" si="526"/>
        <v>6.7548527676436487</v>
      </c>
      <c r="T3314" s="16">
        <f t="shared" si="527"/>
        <v>51.07378351539225</v>
      </c>
    </row>
    <row r="3315" spans="1:20" x14ac:dyDescent="0.25">
      <c r="A3315" s="72">
        <f t="shared" si="528"/>
        <v>42993</v>
      </c>
      <c r="B3315" s="73" t="s">
        <v>67</v>
      </c>
      <c r="C3315" s="73" t="s">
        <v>242</v>
      </c>
      <c r="D3315" s="73" t="s">
        <v>243</v>
      </c>
      <c r="E3315" s="73" t="s">
        <v>265</v>
      </c>
      <c r="F3315" s="73" t="s">
        <v>266</v>
      </c>
      <c r="G3315" s="73" t="s">
        <v>34</v>
      </c>
      <c r="H3315" t="s">
        <v>36</v>
      </c>
      <c r="I3315">
        <v>1006</v>
      </c>
      <c r="J3315" s="43">
        <v>3681</v>
      </c>
      <c r="K3315" s="16">
        <v>0.08</v>
      </c>
      <c r="L3315" s="16">
        <f t="shared" si="520"/>
        <v>36.554121151936442</v>
      </c>
      <c r="M3315" s="16">
        <f t="shared" si="521"/>
        <v>0.92854054054054058</v>
      </c>
      <c r="N3315" s="44">
        <f t="shared" si="522"/>
        <v>80.48</v>
      </c>
      <c r="O3315" s="44">
        <f t="shared" si="523"/>
        <v>3761.48</v>
      </c>
      <c r="P3315" s="45">
        <f t="shared" si="525"/>
        <v>37.35332671300894</v>
      </c>
      <c r="Q3315" s="45">
        <f t="shared" si="524"/>
        <v>0.94884180180180178</v>
      </c>
      <c r="S3315" s="51">
        <f t="shared" si="526"/>
        <v>0.26816512147400662</v>
      </c>
      <c r="T3315" s="16">
        <f t="shared" si="527"/>
        <v>37.453227408143</v>
      </c>
    </row>
    <row r="3316" spans="1:20" x14ac:dyDescent="0.25">
      <c r="A3316" s="72">
        <f t="shared" si="528"/>
        <v>42993</v>
      </c>
      <c r="B3316" s="73" t="s">
        <v>67</v>
      </c>
      <c r="C3316" s="73" t="s">
        <v>244</v>
      </c>
      <c r="D3316" s="73" t="s">
        <v>245</v>
      </c>
      <c r="E3316" s="73" t="s">
        <v>268</v>
      </c>
      <c r="F3316" s="73" t="s">
        <v>269</v>
      </c>
      <c r="G3316" s="73" t="s">
        <v>34</v>
      </c>
      <c r="H3316" t="s">
        <v>38</v>
      </c>
      <c r="I3316">
        <v>860</v>
      </c>
      <c r="J3316" s="43">
        <v>6061</v>
      </c>
      <c r="K3316" s="16">
        <v>0</v>
      </c>
      <c r="L3316" s="16">
        <f t="shared" si="520"/>
        <v>60.188679245283019</v>
      </c>
      <c r="M3316" s="16">
        <f t="shared" si="521"/>
        <v>1.5289009009009009</v>
      </c>
      <c r="N3316" s="44">
        <f t="shared" si="522"/>
        <v>0</v>
      </c>
      <c r="O3316" s="44">
        <f t="shared" si="523"/>
        <v>6061</v>
      </c>
      <c r="P3316" s="45">
        <f t="shared" si="525"/>
        <v>60.188679245283019</v>
      </c>
      <c r="Q3316" s="45">
        <f t="shared" si="524"/>
        <v>1.5289009009009009</v>
      </c>
      <c r="S3316" s="51">
        <f t="shared" si="526"/>
        <v>0</v>
      </c>
      <c r="T3316" s="16">
        <f t="shared" si="527"/>
        <v>60.188679245283019</v>
      </c>
    </row>
    <row r="3317" spans="1:20" x14ac:dyDescent="0.25">
      <c r="A3317" s="72">
        <f t="shared" si="528"/>
        <v>42993</v>
      </c>
      <c r="B3317" s="73" t="s">
        <v>67</v>
      </c>
      <c r="C3317" s="73" t="s">
        <v>246</v>
      </c>
      <c r="D3317" s="73" t="s">
        <v>247</v>
      </c>
      <c r="E3317" s="73" t="s">
        <v>270</v>
      </c>
      <c r="F3317" s="73" t="s">
        <v>247</v>
      </c>
      <c r="G3317" s="73" t="s">
        <v>34</v>
      </c>
      <c r="H3317" t="s">
        <v>36</v>
      </c>
      <c r="I3317">
        <v>213</v>
      </c>
      <c r="J3317" s="43">
        <v>2258</v>
      </c>
      <c r="K3317" s="16">
        <v>0.08</v>
      </c>
      <c r="L3317" s="16">
        <f t="shared" si="520"/>
        <v>22.423038728897716</v>
      </c>
      <c r="M3317" s="16">
        <f t="shared" si="521"/>
        <v>0.56958558558558559</v>
      </c>
      <c r="N3317" s="44">
        <f t="shared" si="522"/>
        <v>17.04</v>
      </c>
      <c r="O3317" s="44">
        <f t="shared" si="523"/>
        <v>2275.04</v>
      </c>
      <c r="P3317" s="45">
        <f t="shared" si="525"/>
        <v>22.592254220456802</v>
      </c>
      <c r="Q3317" s="45">
        <f t="shared" si="524"/>
        <v>0.57388396396396402</v>
      </c>
      <c r="S3317" s="51">
        <f t="shared" si="526"/>
        <v>4.220512984960445</v>
      </c>
      <c r="T3317" s="16">
        <f t="shared" si="527"/>
        <v>22.613406156901689</v>
      </c>
    </row>
    <row r="3318" spans="1:20" x14ac:dyDescent="0.25">
      <c r="A3318" s="72">
        <f t="shared" si="528"/>
        <v>42993</v>
      </c>
      <c r="B3318" s="73" t="s">
        <v>67</v>
      </c>
      <c r="C3318" s="73" t="s">
        <v>248</v>
      </c>
      <c r="D3318" s="73" t="s">
        <v>249</v>
      </c>
      <c r="E3318" s="73" t="s">
        <v>271</v>
      </c>
      <c r="F3318" s="73" t="s">
        <v>272</v>
      </c>
      <c r="G3318" s="73" t="s">
        <v>34</v>
      </c>
      <c r="H3318" t="s">
        <v>38</v>
      </c>
      <c r="I3318">
        <v>646</v>
      </c>
      <c r="J3318" s="43">
        <v>5191</v>
      </c>
      <c r="K3318" s="16">
        <v>0</v>
      </c>
      <c r="L3318" s="16">
        <f t="shared" si="520"/>
        <v>51.54915590863952</v>
      </c>
      <c r="M3318" s="16">
        <f t="shared" si="521"/>
        <v>1.3094414414414415</v>
      </c>
      <c r="N3318" s="44">
        <f t="shared" si="522"/>
        <v>0</v>
      </c>
      <c r="O3318" s="44">
        <f t="shared" si="523"/>
        <v>5191</v>
      </c>
      <c r="P3318" s="45">
        <f t="shared" si="525"/>
        <v>51.54915590863952</v>
      </c>
      <c r="Q3318" s="45">
        <f t="shared" si="524"/>
        <v>1.3094414414414415</v>
      </c>
      <c r="S3318" s="51">
        <f t="shared" si="526"/>
        <v>3.7370103916866571</v>
      </c>
      <c r="T3318" s="16">
        <f t="shared" si="527"/>
        <v>51.549155908639513</v>
      </c>
    </row>
    <row r="3319" spans="1:20" x14ac:dyDescent="0.25">
      <c r="A3319" s="72">
        <f t="shared" si="528"/>
        <v>42993</v>
      </c>
      <c r="B3319" s="73" t="s">
        <v>67</v>
      </c>
      <c r="C3319" s="73" t="s">
        <v>248</v>
      </c>
      <c r="D3319" s="73" t="s">
        <v>249</v>
      </c>
      <c r="E3319" s="73" t="s">
        <v>273</v>
      </c>
      <c r="F3319" s="73" t="s">
        <v>274</v>
      </c>
      <c r="G3319" s="73" t="s">
        <v>34</v>
      </c>
      <c r="H3319" t="s">
        <v>38</v>
      </c>
      <c r="I3319">
        <v>418</v>
      </c>
      <c r="J3319" s="43">
        <v>4311</v>
      </c>
      <c r="K3319" s="16">
        <v>0</v>
      </c>
      <c r="L3319" s="16">
        <f t="shared" si="520"/>
        <v>42.810327706057599</v>
      </c>
      <c r="M3319" s="16">
        <f t="shared" si="521"/>
        <v>1.0874594594594595</v>
      </c>
      <c r="N3319" s="44">
        <f t="shared" si="522"/>
        <v>0</v>
      </c>
      <c r="O3319" s="44">
        <f t="shared" si="523"/>
        <v>4311</v>
      </c>
      <c r="P3319" s="45">
        <f t="shared" si="525"/>
        <v>42.810327706057599</v>
      </c>
      <c r="Q3319" s="45">
        <f t="shared" si="524"/>
        <v>1.0874594594594595</v>
      </c>
      <c r="S3319" s="51">
        <f t="shared" si="526"/>
        <v>0</v>
      </c>
      <c r="T3319" s="16">
        <f t="shared" si="527"/>
        <v>42.810327706057599</v>
      </c>
    </row>
    <row r="3320" spans="1:20" x14ac:dyDescent="0.25">
      <c r="A3320" s="72">
        <f t="shared" si="528"/>
        <v>42993</v>
      </c>
      <c r="B3320" s="73" t="s">
        <v>67</v>
      </c>
      <c r="C3320" s="73" t="s">
        <v>246</v>
      </c>
      <c r="D3320" s="73" t="s">
        <v>247</v>
      </c>
      <c r="E3320" s="73" t="s">
        <v>275</v>
      </c>
      <c r="F3320" s="73" t="s">
        <v>276</v>
      </c>
      <c r="G3320" s="73" t="s">
        <v>34</v>
      </c>
      <c r="H3320" t="s">
        <v>36</v>
      </c>
      <c r="I3320">
        <v>626</v>
      </c>
      <c r="J3320" s="43">
        <v>3534</v>
      </c>
      <c r="K3320" s="16">
        <v>0.08</v>
      </c>
      <c r="L3320" s="16">
        <f t="shared" si="520"/>
        <v>35.094339622641506</v>
      </c>
      <c r="M3320" s="16">
        <f t="shared" si="521"/>
        <v>0.89145945945945948</v>
      </c>
      <c r="N3320" s="44">
        <f t="shared" si="522"/>
        <v>50.08</v>
      </c>
      <c r="O3320" s="44">
        <f t="shared" si="523"/>
        <v>3584.08</v>
      </c>
      <c r="P3320" s="45">
        <f t="shared" si="525"/>
        <v>35.59165839126117</v>
      </c>
      <c r="Q3320" s="45">
        <f t="shared" si="524"/>
        <v>0.9040922522522522</v>
      </c>
      <c r="S3320" s="51">
        <f t="shared" si="526"/>
        <v>2.7598901319448865</v>
      </c>
      <c r="T3320" s="16">
        <f t="shared" si="527"/>
        <v>35.653823237338628</v>
      </c>
    </row>
    <row r="3321" spans="1:20" x14ac:dyDescent="0.25">
      <c r="A3321" s="72">
        <f t="shared" si="528"/>
        <v>42993</v>
      </c>
      <c r="B3321" s="73" t="s">
        <v>67</v>
      </c>
      <c r="C3321" s="73" t="s">
        <v>246</v>
      </c>
      <c r="D3321" s="73" t="s">
        <v>247</v>
      </c>
      <c r="E3321" s="73" t="s">
        <v>263</v>
      </c>
      <c r="F3321" s="73" t="s">
        <v>264</v>
      </c>
      <c r="G3321" s="73" t="s">
        <v>34</v>
      </c>
      <c r="H3321" t="s">
        <v>36</v>
      </c>
      <c r="I3321">
        <v>1823</v>
      </c>
      <c r="J3321" s="43">
        <v>5202</v>
      </c>
      <c r="K3321" s="16">
        <v>0.08</v>
      </c>
      <c r="L3321" s="16">
        <f t="shared" si="520"/>
        <v>51.658391261171793</v>
      </c>
      <c r="M3321" s="16">
        <f t="shared" si="521"/>
        <v>1.3122162162162163</v>
      </c>
      <c r="N3321" s="44">
        <f t="shared" si="522"/>
        <v>145.84</v>
      </c>
      <c r="O3321" s="44">
        <f t="shared" si="523"/>
        <v>5347.84</v>
      </c>
      <c r="P3321" s="45">
        <f t="shared" si="525"/>
        <v>53.106653426017871</v>
      </c>
      <c r="Q3321" s="45">
        <f t="shared" si="524"/>
        <v>1.3490046846846848</v>
      </c>
      <c r="S3321" s="51">
        <f t="shared" si="526"/>
        <v>3.2479279327980448</v>
      </c>
      <c r="T3321" s="16">
        <f t="shared" si="527"/>
        <v>53.287686196623632</v>
      </c>
    </row>
    <row r="3322" spans="1:20" x14ac:dyDescent="0.25">
      <c r="A3322" s="72">
        <f t="shared" si="528"/>
        <v>42993</v>
      </c>
      <c r="B3322" s="73" t="s">
        <v>18</v>
      </c>
      <c r="C3322" s="73" t="s">
        <v>250</v>
      </c>
      <c r="D3322" s="73" t="s">
        <v>251</v>
      </c>
      <c r="E3322" s="73" t="s">
        <v>265</v>
      </c>
      <c r="F3322" s="73" t="s">
        <v>266</v>
      </c>
      <c r="G3322" s="73" t="s">
        <v>34</v>
      </c>
      <c r="H3322" t="s">
        <v>39</v>
      </c>
      <c r="I3322">
        <v>1295</v>
      </c>
      <c r="J3322" s="43">
        <v>3634</v>
      </c>
      <c r="K3322" s="16">
        <v>4.0300000000000002E-2</v>
      </c>
      <c r="L3322" s="16">
        <f t="shared" si="520"/>
        <v>36.08738828202582</v>
      </c>
      <c r="M3322" s="16">
        <f t="shared" si="521"/>
        <v>0.98216216216216212</v>
      </c>
      <c r="N3322" s="44">
        <f t="shared" si="522"/>
        <v>52.188500000000005</v>
      </c>
      <c r="O3322" s="44">
        <f t="shared" si="523"/>
        <v>3686.1885000000002</v>
      </c>
      <c r="P3322" s="45">
        <f t="shared" si="525"/>
        <v>36.605645481628599</v>
      </c>
      <c r="Q3322" s="45">
        <f t="shared" si="524"/>
        <v>0.99626716216216227</v>
      </c>
      <c r="S3322" s="51">
        <f t="shared" si="526"/>
        <v>-3.7243276914216805</v>
      </c>
      <c r="T3322" s="16">
        <f t="shared" si="527"/>
        <v>36.679376034425687</v>
      </c>
    </row>
    <row r="3323" spans="1:20" x14ac:dyDescent="0.25">
      <c r="A3323" s="72">
        <f t="shared" si="528"/>
        <v>42993</v>
      </c>
      <c r="B3323" s="73" t="s">
        <v>18</v>
      </c>
      <c r="C3323" s="73" t="s">
        <v>244</v>
      </c>
      <c r="D3323" s="73" t="s">
        <v>245</v>
      </c>
      <c r="E3323" s="73" t="s">
        <v>277</v>
      </c>
      <c r="F3323" s="73" t="s">
        <v>278</v>
      </c>
      <c r="G3323" s="73" t="s">
        <v>34</v>
      </c>
      <c r="H3323" t="s">
        <v>38</v>
      </c>
      <c r="I3323">
        <v>613</v>
      </c>
      <c r="J3323" s="43">
        <v>5051</v>
      </c>
      <c r="K3323" s="16">
        <v>0</v>
      </c>
      <c r="L3323" s="16">
        <f t="shared" si="520"/>
        <v>50.158887785501491</v>
      </c>
      <c r="M3323" s="16">
        <f t="shared" si="521"/>
        <v>1.3651351351351351</v>
      </c>
      <c r="N3323" s="44">
        <f t="shared" si="522"/>
        <v>0</v>
      </c>
      <c r="O3323" s="44">
        <f t="shared" si="523"/>
        <v>5051</v>
      </c>
      <c r="P3323" s="45">
        <f t="shared" si="525"/>
        <v>50.158887785501491</v>
      </c>
      <c r="Q3323" s="45">
        <f t="shared" si="524"/>
        <v>1.3651351351351351</v>
      </c>
      <c r="S3323" s="51">
        <f t="shared" si="526"/>
        <v>0</v>
      </c>
      <c r="T3323" s="16">
        <f t="shared" si="527"/>
        <v>50.158887785501491</v>
      </c>
    </row>
    <row r="3324" spans="1:20" x14ac:dyDescent="0.25">
      <c r="A3324" s="72">
        <f t="shared" si="528"/>
        <v>42993</v>
      </c>
      <c r="B3324" s="73" t="s">
        <v>18</v>
      </c>
      <c r="C3324" s="73" t="s">
        <v>248</v>
      </c>
      <c r="D3324" s="73" t="s">
        <v>249</v>
      </c>
      <c r="E3324" s="73" t="s">
        <v>268</v>
      </c>
      <c r="F3324" s="73" t="s">
        <v>269</v>
      </c>
      <c r="G3324" s="73" t="s">
        <v>34</v>
      </c>
      <c r="H3324" t="s">
        <v>38</v>
      </c>
      <c r="I3324">
        <v>872</v>
      </c>
      <c r="J3324" s="43">
        <v>6178</v>
      </c>
      <c r="K3324" s="16">
        <v>0</v>
      </c>
      <c r="L3324" s="16">
        <f t="shared" si="520"/>
        <v>61.350546176762663</v>
      </c>
      <c r="M3324" s="16">
        <f t="shared" si="521"/>
        <v>1.6697297297297298</v>
      </c>
      <c r="N3324" s="44">
        <f t="shared" si="522"/>
        <v>0</v>
      </c>
      <c r="O3324" s="44">
        <f t="shared" si="523"/>
        <v>6178</v>
      </c>
      <c r="P3324" s="45">
        <f t="shared" si="525"/>
        <v>61.350546176762663</v>
      </c>
      <c r="Q3324" s="45">
        <f t="shared" si="524"/>
        <v>1.6697297297297298</v>
      </c>
      <c r="S3324" s="51">
        <f t="shared" si="526"/>
        <v>0</v>
      </c>
      <c r="T3324" s="16">
        <f t="shared" si="527"/>
        <v>61.350546176762663</v>
      </c>
    </row>
    <row r="3325" spans="1:20" x14ac:dyDescent="0.25">
      <c r="A3325" s="72">
        <f t="shared" si="528"/>
        <v>42993</v>
      </c>
      <c r="B3325" s="73" t="s">
        <v>18</v>
      </c>
      <c r="C3325" s="73" t="s">
        <v>248</v>
      </c>
      <c r="D3325" s="73" t="s">
        <v>249</v>
      </c>
      <c r="E3325" s="73" t="s">
        <v>277</v>
      </c>
      <c r="F3325" s="73" t="s">
        <v>278</v>
      </c>
      <c r="G3325" s="73" t="s">
        <v>34</v>
      </c>
      <c r="H3325" t="s">
        <v>38</v>
      </c>
      <c r="I3325">
        <v>414</v>
      </c>
      <c r="J3325" s="43">
        <v>4529</v>
      </c>
      <c r="K3325" s="16">
        <v>0</v>
      </c>
      <c r="L3325" s="16">
        <f t="shared" si="520"/>
        <v>44.975173783515388</v>
      </c>
      <c r="M3325" s="16">
        <f t="shared" si="521"/>
        <v>1.2240540540540541</v>
      </c>
      <c r="N3325" s="44">
        <f t="shared" si="522"/>
        <v>0</v>
      </c>
      <c r="O3325" s="44">
        <f t="shared" si="523"/>
        <v>4529</v>
      </c>
      <c r="P3325" s="45">
        <f t="shared" si="525"/>
        <v>44.975173783515388</v>
      </c>
      <c r="Q3325" s="45">
        <f t="shared" si="524"/>
        <v>1.2240540540540541</v>
      </c>
      <c r="S3325" s="51">
        <f t="shared" si="526"/>
        <v>0</v>
      </c>
      <c r="T3325" s="16">
        <f t="shared" si="527"/>
        <v>44.97517378351538</v>
      </c>
    </row>
    <row r="3326" spans="1:20" x14ac:dyDescent="0.25">
      <c r="A3326" s="72">
        <f t="shared" si="528"/>
        <v>42993</v>
      </c>
      <c r="B3326" s="73" t="s">
        <v>18</v>
      </c>
      <c r="C3326" s="73" t="s">
        <v>242</v>
      </c>
      <c r="D3326" s="73" t="s">
        <v>243</v>
      </c>
      <c r="E3326" s="73" t="s">
        <v>265</v>
      </c>
      <c r="F3326" s="73" t="s">
        <v>266</v>
      </c>
      <c r="G3326" s="73" t="s">
        <v>34</v>
      </c>
      <c r="H3326" t="s">
        <v>36</v>
      </c>
      <c r="I3326">
        <v>1006</v>
      </c>
      <c r="J3326" s="43">
        <v>4495</v>
      </c>
      <c r="K3326" s="16">
        <v>0.08</v>
      </c>
      <c r="L3326" s="16">
        <f t="shared" si="520"/>
        <v>44.637537239324729</v>
      </c>
      <c r="M3326" s="16">
        <f t="shared" si="521"/>
        <v>1.2148648648648648</v>
      </c>
      <c r="N3326" s="44">
        <f t="shared" si="522"/>
        <v>80.48</v>
      </c>
      <c r="O3326" s="44">
        <f t="shared" si="523"/>
        <v>4575.4799999999996</v>
      </c>
      <c r="P3326" s="45">
        <f t="shared" si="525"/>
        <v>45.436742800397212</v>
      </c>
      <c r="Q3326" s="45">
        <f t="shared" si="524"/>
        <v>1.2366162162162162</v>
      </c>
      <c r="S3326" s="51">
        <f t="shared" si="526"/>
        <v>2.4647177645103824</v>
      </c>
      <c r="T3326" s="16">
        <f t="shared" si="527"/>
        <v>45.53664349553128</v>
      </c>
    </row>
    <row r="3327" spans="1:20" x14ac:dyDescent="0.25">
      <c r="A3327" s="72">
        <f t="shared" si="528"/>
        <v>42993</v>
      </c>
      <c r="B3327" s="73" t="s">
        <v>0</v>
      </c>
      <c r="C3327" s="73" t="s">
        <v>252</v>
      </c>
      <c r="D3327" s="73" t="s">
        <v>117</v>
      </c>
      <c r="E3327" s="73" t="s">
        <v>279</v>
      </c>
      <c r="F3327" s="73" t="s">
        <v>280</v>
      </c>
      <c r="G3327" s="73" t="s">
        <v>35</v>
      </c>
      <c r="H3327" t="s">
        <v>37</v>
      </c>
      <c r="I3327">
        <v>880</v>
      </c>
      <c r="J3327" s="43">
        <v>3953</v>
      </c>
      <c r="K3327" s="16">
        <v>0</v>
      </c>
      <c r="L3327" s="16">
        <f t="shared" si="520"/>
        <v>39.255213505461768</v>
      </c>
      <c r="M3327" s="16">
        <f t="shared" si="521"/>
        <v>1.0683783783783785</v>
      </c>
      <c r="N3327" s="44">
        <f t="shared" si="522"/>
        <v>0</v>
      </c>
      <c r="O3327" s="44">
        <f t="shared" si="523"/>
        <v>3953</v>
      </c>
      <c r="P3327" s="45">
        <f t="shared" si="525"/>
        <v>39.255213505461768</v>
      </c>
      <c r="Q3327" s="45">
        <f t="shared" si="524"/>
        <v>1.0683783783783785</v>
      </c>
      <c r="S3327" s="51">
        <f t="shared" si="526"/>
        <v>0</v>
      </c>
      <c r="T3327" s="16">
        <f t="shared" si="527"/>
        <v>39.255213505461768</v>
      </c>
    </row>
    <row r="3328" spans="1:20" x14ac:dyDescent="0.25">
      <c r="A3328" s="72">
        <f t="shared" si="528"/>
        <v>42993</v>
      </c>
      <c r="B3328" s="73" t="s">
        <v>0</v>
      </c>
      <c r="C3328" s="73" t="s">
        <v>359</v>
      </c>
      <c r="D3328" s="73" t="s">
        <v>235</v>
      </c>
      <c r="E3328" s="73" t="s">
        <v>267</v>
      </c>
      <c r="F3328" s="73" t="s">
        <v>241</v>
      </c>
      <c r="G3328" s="73" t="s">
        <v>35</v>
      </c>
      <c r="H3328" t="s">
        <v>37</v>
      </c>
      <c r="I3328">
        <v>685</v>
      </c>
      <c r="J3328" s="43">
        <v>4171</v>
      </c>
      <c r="K3328" s="16">
        <v>0</v>
      </c>
      <c r="L3328" s="16">
        <f t="shared" si="520"/>
        <v>41.420059582919563</v>
      </c>
      <c r="M3328" s="16">
        <f t="shared" si="521"/>
        <v>1.1272972972972972</v>
      </c>
      <c r="N3328" s="44">
        <f t="shared" si="522"/>
        <v>0</v>
      </c>
      <c r="O3328" s="44">
        <f t="shared" si="523"/>
        <v>4171</v>
      </c>
      <c r="P3328" s="45">
        <f t="shared" si="525"/>
        <v>41.420059582919563</v>
      </c>
      <c r="Q3328" s="45">
        <f t="shared" si="524"/>
        <v>1.1272972972972972</v>
      </c>
      <c r="S3328" s="51">
        <f t="shared" si="526"/>
        <v>7.7499354172048562</v>
      </c>
      <c r="T3328" s="16">
        <f t="shared" si="527"/>
        <v>41.420059582919563</v>
      </c>
    </row>
    <row r="3329" spans="1:20" x14ac:dyDescent="0.25">
      <c r="A3329" s="72">
        <f t="shared" si="528"/>
        <v>42993</v>
      </c>
      <c r="B3329" s="73" t="s">
        <v>0</v>
      </c>
      <c r="C3329" s="73" t="s">
        <v>253</v>
      </c>
      <c r="D3329" s="73" t="s">
        <v>243</v>
      </c>
      <c r="E3329" s="73" t="s">
        <v>281</v>
      </c>
      <c r="F3329" s="73" t="s">
        <v>282</v>
      </c>
      <c r="G3329" s="73" t="s">
        <v>35</v>
      </c>
      <c r="H3329" t="s">
        <v>38</v>
      </c>
      <c r="I3329">
        <v>812</v>
      </c>
      <c r="J3329" s="43">
        <v>5492</v>
      </c>
      <c r="K3329" s="16">
        <v>0</v>
      </c>
      <c r="L3329" s="16">
        <f t="shared" si="520"/>
        <v>54.538232373386293</v>
      </c>
      <c r="M3329" s="16">
        <f t="shared" si="521"/>
        <v>1.4843243243243243</v>
      </c>
      <c r="N3329" s="44">
        <f t="shared" si="522"/>
        <v>0</v>
      </c>
      <c r="O3329" s="44">
        <f t="shared" si="523"/>
        <v>5492</v>
      </c>
      <c r="P3329" s="45">
        <f t="shared" si="525"/>
        <v>54.538232373386293</v>
      </c>
      <c r="Q3329" s="45">
        <f t="shared" si="524"/>
        <v>1.4843243243243243</v>
      </c>
      <c r="S3329" s="51">
        <f t="shared" si="526"/>
        <v>0</v>
      </c>
      <c r="T3329" s="16">
        <f t="shared" si="527"/>
        <v>54.5382323733863</v>
      </c>
    </row>
    <row r="3330" spans="1:20" x14ac:dyDescent="0.25">
      <c r="A3330" s="72">
        <f t="shared" si="528"/>
        <v>42993</v>
      </c>
      <c r="B3330" s="73" t="s">
        <v>0</v>
      </c>
      <c r="C3330" s="73" t="s">
        <v>236</v>
      </c>
      <c r="D3330" s="73" t="s">
        <v>237</v>
      </c>
      <c r="E3330" s="73" t="s">
        <v>279</v>
      </c>
      <c r="F3330" s="73" t="s">
        <v>280</v>
      </c>
      <c r="G3330" s="73" t="s">
        <v>35</v>
      </c>
      <c r="H3330" t="s">
        <v>37</v>
      </c>
      <c r="I3330">
        <v>1520</v>
      </c>
      <c r="J3330" s="43">
        <v>5611</v>
      </c>
      <c r="K3330" s="16">
        <v>0</v>
      </c>
      <c r="L3330" s="16">
        <f t="shared" si="520"/>
        <v>55.71996027805362</v>
      </c>
      <c r="M3330" s="16">
        <f t="shared" si="521"/>
        <v>1.5164864864864864</v>
      </c>
      <c r="N3330" s="44">
        <f t="shared" si="522"/>
        <v>0</v>
      </c>
      <c r="O3330" s="44">
        <f t="shared" si="523"/>
        <v>5611</v>
      </c>
      <c r="P3330" s="45">
        <f t="shared" si="525"/>
        <v>55.71996027805362</v>
      </c>
      <c r="Q3330" s="45">
        <f t="shared" si="524"/>
        <v>1.5164864864864864</v>
      </c>
      <c r="S3330" s="51">
        <f t="shared" si="526"/>
        <v>0</v>
      </c>
      <c r="T3330" s="16">
        <f t="shared" si="527"/>
        <v>55.719960278053613</v>
      </c>
    </row>
    <row r="3331" spans="1:20" x14ac:dyDescent="0.25">
      <c r="A3331" s="72">
        <f t="shared" si="528"/>
        <v>42993</v>
      </c>
      <c r="B3331" s="73" t="s">
        <v>0</v>
      </c>
      <c r="C3331" s="73" t="s">
        <v>236</v>
      </c>
      <c r="D3331" s="73" t="s">
        <v>237</v>
      </c>
      <c r="E3331" s="73" t="s">
        <v>267</v>
      </c>
      <c r="F3331" s="73" t="s">
        <v>241</v>
      </c>
      <c r="G3331" s="73" t="s">
        <v>35</v>
      </c>
      <c r="H3331" t="s">
        <v>37</v>
      </c>
      <c r="I3331">
        <v>1583</v>
      </c>
      <c r="J3331" s="43">
        <v>5931</v>
      </c>
      <c r="K3331" s="16">
        <v>0</v>
      </c>
      <c r="L3331" s="16">
        <f t="shared" si="520"/>
        <v>58.897715988083412</v>
      </c>
      <c r="M3331" s="16">
        <f t="shared" si="521"/>
        <v>1.6029729729729729</v>
      </c>
      <c r="N3331" s="44">
        <f t="shared" si="522"/>
        <v>0</v>
      </c>
      <c r="O3331" s="44">
        <f t="shared" si="523"/>
        <v>5931</v>
      </c>
      <c r="P3331" s="45">
        <f t="shared" si="525"/>
        <v>58.897715988083412</v>
      </c>
      <c r="Q3331" s="45">
        <f t="shared" si="524"/>
        <v>1.6029729729729729</v>
      </c>
      <c r="S3331" s="51">
        <f t="shared" si="526"/>
        <v>0</v>
      </c>
      <c r="T3331" s="16">
        <f t="shared" si="527"/>
        <v>58.897715988083412</v>
      </c>
    </row>
    <row r="3332" spans="1:20" x14ac:dyDescent="0.25">
      <c r="A3332" s="72">
        <f t="shared" si="528"/>
        <v>42993</v>
      </c>
      <c r="B3332" s="73" t="s">
        <v>0</v>
      </c>
      <c r="C3332" s="73" t="s">
        <v>358</v>
      </c>
      <c r="D3332" s="73" t="s">
        <v>235</v>
      </c>
      <c r="E3332" s="73" t="s">
        <v>279</v>
      </c>
      <c r="F3332" s="73" t="s">
        <v>280</v>
      </c>
      <c r="G3332" s="73" t="s">
        <v>35</v>
      </c>
      <c r="H3332" t="s">
        <v>36</v>
      </c>
      <c r="I3332">
        <v>1599</v>
      </c>
      <c r="J3332" s="43">
        <v>5812</v>
      </c>
      <c r="K3332" s="16">
        <v>0.08</v>
      </c>
      <c r="L3332" s="16">
        <f t="shared" si="520"/>
        <v>57.715988083416086</v>
      </c>
      <c r="M3332" s="16">
        <f t="shared" si="521"/>
        <v>1.5708108108108108</v>
      </c>
      <c r="N3332" s="44">
        <f t="shared" si="522"/>
        <v>127.92</v>
      </c>
      <c r="O3332" s="44">
        <f t="shared" si="523"/>
        <v>5939.92</v>
      </c>
      <c r="P3332" s="45">
        <f t="shared" si="525"/>
        <v>58.986295928500496</v>
      </c>
      <c r="Q3332" s="45">
        <f t="shared" si="524"/>
        <v>1.6053837837837839</v>
      </c>
      <c r="S3332" s="51">
        <f t="shared" si="526"/>
        <v>6.2610801924174231</v>
      </c>
      <c r="T3332" s="16">
        <f t="shared" si="527"/>
        <v>59.145084409136047</v>
      </c>
    </row>
    <row r="3333" spans="1:20" x14ac:dyDescent="0.25">
      <c r="A3333" s="72">
        <f t="shared" si="528"/>
        <v>42993</v>
      </c>
      <c r="B3333" s="73" t="s">
        <v>67</v>
      </c>
      <c r="C3333" s="73" t="s">
        <v>250</v>
      </c>
      <c r="D3333" s="73" t="s">
        <v>251</v>
      </c>
      <c r="E3333" s="73" t="s">
        <v>279</v>
      </c>
      <c r="F3333" s="73" t="s">
        <v>280</v>
      </c>
      <c r="G3333" s="73" t="s">
        <v>35</v>
      </c>
      <c r="H3333" t="s">
        <v>37</v>
      </c>
      <c r="I3333">
        <v>1851</v>
      </c>
      <c r="J3333" s="43">
        <v>5000</v>
      </c>
      <c r="K3333" s="16">
        <v>0</v>
      </c>
      <c r="L3333" s="16">
        <f t="shared" si="520"/>
        <v>49.652432969215489</v>
      </c>
      <c r="M3333" s="16">
        <f t="shared" si="521"/>
        <v>1.2612612612612613</v>
      </c>
      <c r="N3333" s="44">
        <f t="shared" si="522"/>
        <v>0</v>
      </c>
      <c r="O3333" s="44">
        <f t="shared" si="523"/>
        <v>5000</v>
      </c>
      <c r="P3333" s="45">
        <f t="shared" si="525"/>
        <v>49.652432969215489</v>
      </c>
      <c r="Q3333" s="45">
        <f t="shared" si="524"/>
        <v>1.2612612612612613</v>
      </c>
      <c r="S3333" s="51">
        <f t="shared" si="526"/>
        <v>0</v>
      </c>
      <c r="T3333" s="16">
        <f t="shared" si="527"/>
        <v>49.652432969215489</v>
      </c>
    </row>
    <row r="3334" spans="1:20" x14ac:dyDescent="0.25">
      <c r="A3334" s="72">
        <f t="shared" si="528"/>
        <v>42993</v>
      </c>
      <c r="B3334" s="73" t="s">
        <v>67</v>
      </c>
      <c r="C3334" s="73" t="s">
        <v>238</v>
      </c>
      <c r="D3334" s="73" t="s">
        <v>239</v>
      </c>
      <c r="E3334" s="73" t="s">
        <v>283</v>
      </c>
      <c r="F3334" s="73" t="s">
        <v>284</v>
      </c>
      <c r="G3334" s="73" t="s">
        <v>35</v>
      </c>
      <c r="H3334" t="s">
        <v>37</v>
      </c>
      <c r="I3334">
        <v>1695</v>
      </c>
      <c r="J3334" s="43">
        <v>4960</v>
      </c>
      <c r="K3334" s="16">
        <v>0</v>
      </c>
      <c r="L3334" s="16">
        <f t="shared" si="520"/>
        <v>49.255213505461768</v>
      </c>
      <c r="M3334" s="16">
        <f t="shared" si="521"/>
        <v>1.2511711711711713</v>
      </c>
      <c r="N3334" s="44">
        <f t="shared" si="522"/>
        <v>0</v>
      </c>
      <c r="O3334" s="44">
        <f t="shared" si="523"/>
        <v>4960</v>
      </c>
      <c r="P3334" s="45">
        <f t="shared" si="525"/>
        <v>49.255213505461768</v>
      </c>
      <c r="Q3334" s="45">
        <f t="shared" si="524"/>
        <v>1.2511711711711713</v>
      </c>
      <c r="S3334" s="51">
        <f t="shared" si="526"/>
        <v>0</v>
      </c>
      <c r="T3334" s="16">
        <f t="shared" si="527"/>
        <v>49.255213505461768</v>
      </c>
    </row>
    <row r="3335" spans="1:20" x14ac:dyDescent="0.25">
      <c r="A3335" s="72">
        <f t="shared" si="528"/>
        <v>42993</v>
      </c>
      <c r="B3335" s="73" t="s">
        <v>67</v>
      </c>
      <c r="C3335" s="73" t="s">
        <v>242</v>
      </c>
      <c r="D3335" s="73" t="s">
        <v>243</v>
      </c>
      <c r="E3335" s="73" t="s">
        <v>265</v>
      </c>
      <c r="F3335" s="73" t="s">
        <v>266</v>
      </c>
      <c r="G3335" s="73" t="s">
        <v>35</v>
      </c>
      <c r="H3335" t="s">
        <v>36</v>
      </c>
      <c r="I3335">
        <v>1006</v>
      </c>
      <c r="J3335" s="43">
        <v>3481</v>
      </c>
      <c r="K3335" s="16">
        <v>0.08</v>
      </c>
      <c r="L3335" s="16">
        <f t="shared" si="520"/>
        <v>34.568023833167821</v>
      </c>
      <c r="M3335" s="16">
        <f t="shared" si="521"/>
        <v>0.87809009009009009</v>
      </c>
      <c r="N3335" s="44">
        <f t="shared" si="522"/>
        <v>80.48</v>
      </c>
      <c r="O3335" s="44">
        <f t="shared" si="523"/>
        <v>3561.48</v>
      </c>
      <c r="P3335" s="45">
        <f t="shared" si="525"/>
        <v>35.367229394240319</v>
      </c>
      <c r="Q3335" s="45">
        <f t="shared" si="524"/>
        <v>0.8983913513513514</v>
      </c>
      <c r="S3335" s="51">
        <f t="shared" si="526"/>
        <v>0.28326697490017594</v>
      </c>
      <c r="T3335" s="16">
        <f t="shared" si="527"/>
        <v>35.467130089374386</v>
      </c>
    </row>
    <row r="3336" spans="1:20" x14ac:dyDescent="0.25">
      <c r="A3336" s="72">
        <f t="shared" si="528"/>
        <v>42993</v>
      </c>
      <c r="B3336" s="73" t="s">
        <v>67</v>
      </c>
      <c r="C3336" s="73" t="s">
        <v>254</v>
      </c>
      <c r="D3336" s="73" t="s">
        <v>255</v>
      </c>
      <c r="E3336" s="73" t="s">
        <v>267</v>
      </c>
      <c r="F3336" s="73" t="s">
        <v>241</v>
      </c>
      <c r="G3336" s="73" t="s">
        <v>35</v>
      </c>
      <c r="H3336" t="s">
        <v>37</v>
      </c>
      <c r="I3336">
        <v>988</v>
      </c>
      <c r="J3336" s="43">
        <v>3700</v>
      </c>
      <c r="K3336" s="16">
        <v>0</v>
      </c>
      <c r="L3336" s="16">
        <f t="shared" si="520"/>
        <v>36.742800397219462</v>
      </c>
      <c r="M3336" s="16">
        <f t="shared" si="521"/>
        <v>0.93333333333333335</v>
      </c>
      <c r="N3336" s="44">
        <f t="shared" si="522"/>
        <v>0</v>
      </c>
      <c r="O3336" s="44">
        <f t="shared" si="523"/>
        <v>3700</v>
      </c>
      <c r="P3336" s="45">
        <f t="shared" si="525"/>
        <v>36.742800397219462</v>
      </c>
      <c r="Q3336" s="45">
        <f t="shared" si="524"/>
        <v>0.93333333333333335</v>
      </c>
      <c r="S3336" s="51">
        <f t="shared" si="526"/>
        <v>2.7777777777777679</v>
      </c>
      <c r="T3336" s="16">
        <f t="shared" si="527"/>
        <v>36.742800397219462</v>
      </c>
    </row>
    <row r="3337" spans="1:20" x14ac:dyDescent="0.25">
      <c r="A3337" s="72">
        <f t="shared" si="528"/>
        <v>42993</v>
      </c>
      <c r="B3337" s="73" t="s">
        <v>67</v>
      </c>
      <c r="C3337" s="73" t="s">
        <v>246</v>
      </c>
      <c r="D3337" s="73" t="s">
        <v>247</v>
      </c>
      <c r="E3337" s="73" t="s">
        <v>240</v>
      </c>
      <c r="F3337" s="73" t="s">
        <v>241</v>
      </c>
      <c r="G3337" s="73" t="s">
        <v>35</v>
      </c>
      <c r="H3337" t="s">
        <v>36</v>
      </c>
      <c r="I3337">
        <v>787</v>
      </c>
      <c r="J3337" s="43">
        <v>3895</v>
      </c>
      <c r="K3337" s="16">
        <v>0.08</v>
      </c>
      <c r="L3337" s="16">
        <f t="shared" si="520"/>
        <v>38.679245283018865</v>
      </c>
      <c r="M3337" s="16">
        <f t="shared" si="521"/>
        <v>0.98252252252252259</v>
      </c>
      <c r="N3337" s="44">
        <f t="shared" si="522"/>
        <v>62.96</v>
      </c>
      <c r="O3337" s="44">
        <f t="shared" si="523"/>
        <v>3957.96</v>
      </c>
      <c r="P3337" s="45">
        <f t="shared" si="525"/>
        <v>39.304468718967229</v>
      </c>
      <c r="Q3337" s="45">
        <f t="shared" si="524"/>
        <v>0.99840432432432435</v>
      </c>
      <c r="S3337" s="51">
        <f t="shared" si="526"/>
        <v>2.8017526863008291</v>
      </c>
      <c r="T3337" s="16">
        <f t="shared" si="527"/>
        <v>39.38262164846077</v>
      </c>
    </row>
    <row r="3338" spans="1:20" x14ac:dyDescent="0.25">
      <c r="A3338" s="72">
        <f t="shared" si="528"/>
        <v>42993</v>
      </c>
      <c r="B3338" s="73" t="s">
        <v>67</v>
      </c>
      <c r="C3338" s="73" t="s">
        <v>250</v>
      </c>
      <c r="D3338" s="73" t="s">
        <v>251</v>
      </c>
      <c r="E3338" s="73" t="s">
        <v>283</v>
      </c>
      <c r="F3338" s="73" t="s">
        <v>284</v>
      </c>
      <c r="G3338" s="73" t="s">
        <v>35</v>
      </c>
      <c r="H3338" t="s">
        <v>37</v>
      </c>
      <c r="I3338">
        <v>1836</v>
      </c>
      <c r="J3338" s="43">
        <v>5000</v>
      </c>
      <c r="K3338" s="16">
        <v>0</v>
      </c>
      <c r="L3338" s="16">
        <f t="shared" ref="L3338:L3375" si="529">J3338/100.7</f>
        <v>49.652432969215489</v>
      </c>
      <c r="M3338" s="16">
        <f t="shared" ref="M3338:M3375" si="530">IF(B3338="corn",J3338/(111*2000/56),J3338/(111*2000/60))</f>
        <v>1.2612612612612613</v>
      </c>
      <c r="N3338" s="44">
        <f t="shared" ref="N3338:N3375" si="531">I3338*K3338</f>
        <v>0</v>
      </c>
      <c r="O3338" s="44">
        <f t="shared" ref="O3338:O3375" si="532">J3338+N3338</f>
        <v>5000</v>
      </c>
      <c r="P3338" s="45">
        <f t="shared" si="525"/>
        <v>49.652432969215489</v>
      </c>
      <c r="Q3338" s="45">
        <f t="shared" ref="Q3338:Q3375" si="533">IF(B3338="corn",O3338/(111*2000/56),O3338/(111*2000/60))</f>
        <v>1.2612612612612613</v>
      </c>
      <c r="S3338" s="51">
        <f t="shared" si="526"/>
        <v>0</v>
      </c>
      <c r="T3338" s="16">
        <f t="shared" si="527"/>
        <v>49.652432969215489</v>
      </c>
    </row>
    <row r="3339" spans="1:20" x14ac:dyDescent="0.25">
      <c r="A3339" s="72">
        <f t="shared" si="528"/>
        <v>42993</v>
      </c>
      <c r="B3339" s="73" t="s">
        <v>67</v>
      </c>
      <c r="C3339" s="73" t="s">
        <v>256</v>
      </c>
      <c r="D3339" s="73" t="s">
        <v>247</v>
      </c>
      <c r="E3339" s="73" t="s">
        <v>285</v>
      </c>
      <c r="F3339" s="73" t="s">
        <v>264</v>
      </c>
      <c r="G3339" s="73" t="s">
        <v>35</v>
      </c>
      <c r="H3339" t="s">
        <v>37</v>
      </c>
      <c r="I3339">
        <v>1899</v>
      </c>
      <c r="J3339" s="43">
        <v>4740</v>
      </c>
      <c r="K3339" s="16">
        <v>0</v>
      </c>
      <c r="L3339" s="16">
        <f t="shared" si="529"/>
        <v>47.070506454816282</v>
      </c>
      <c r="M3339" s="16">
        <f t="shared" si="530"/>
        <v>1.1956756756756757</v>
      </c>
      <c r="N3339" s="44">
        <f t="shared" si="531"/>
        <v>0</v>
      </c>
      <c r="O3339" s="44">
        <f t="shared" si="532"/>
        <v>4740</v>
      </c>
      <c r="P3339" s="45">
        <f t="shared" si="525"/>
        <v>47.070506454816282</v>
      </c>
      <c r="Q3339" s="45">
        <f t="shared" si="533"/>
        <v>1.1956756756756757</v>
      </c>
      <c r="S3339" s="51">
        <f t="shared" si="526"/>
        <v>2.155172413793105</v>
      </c>
      <c r="T3339" s="16">
        <f t="shared" si="527"/>
        <v>47.070506454816289</v>
      </c>
    </row>
    <row r="3340" spans="1:20" x14ac:dyDescent="0.25">
      <c r="A3340" s="72">
        <f t="shared" si="528"/>
        <v>42993</v>
      </c>
      <c r="B3340" s="73" t="s">
        <v>18</v>
      </c>
      <c r="C3340" s="73" t="s">
        <v>238</v>
      </c>
      <c r="D3340" s="73" t="s">
        <v>239</v>
      </c>
      <c r="E3340" s="73" t="s">
        <v>283</v>
      </c>
      <c r="F3340" s="73" t="s">
        <v>284</v>
      </c>
      <c r="G3340" s="73" t="s">
        <v>35</v>
      </c>
      <c r="H3340" t="s">
        <v>37</v>
      </c>
      <c r="I3340">
        <v>1695</v>
      </c>
      <c r="J3340" s="43">
        <v>5600</v>
      </c>
      <c r="K3340" s="16">
        <v>0</v>
      </c>
      <c r="L3340" s="16">
        <f t="shared" si="529"/>
        <v>55.610724925521346</v>
      </c>
      <c r="M3340" s="16">
        <f t="shared" si="530"/>
        <v>1.5135135135135136</v>
      </c>
      <c r="N3340" s="44">
        <f t="shared" si="531"/>
        <v>0</v>
      </c>
      <c r="O3340" s="44">
        <f t="shared" si="532"/>
        <v>5600</v>
      </c>
      <c r="P3340" s="45">
        <f t="shared" si="525"/>
        <v>55.610724925521346</v>
      </c>
      <c r="Q3340" s="45">
        <f t="shared" si="533"/>
        <v>1.5135135135135136</v>
      </c>
      <c r="S3340" s="51">
        <f t="shared" si="526"/>
        <v>2.0036429872495543</v>
      </c>
      <c r="T3340" s="16">
        <f t="shared" si="527"/>
        <v>55.610724925521346</v>
      </c>
    </row>
    <row r="3341" spans="1:20" x14ac:dyDescent="0.25">
      <c r="A3341" s="72">
        <f t="shared" si="528"/>
        <v>42993</v>
      </c>
      <c r="B3341" s="73" t="s">
        <v>18</v>
      </c>
      <c r="C3341" s="73" t="s">
        <v>250</v>
      </c>
      <c r="D3341" s="73" t="s">
        <v>251</v>
      </c>
      <c r="E3341" s="73" t="s">
        <v>279</v>
      </c>
      <c r="F3341" s="73" t="s">
        <v>280</v>
      </c>
      <c r="G3341" s="73" t="s">
        <v>35</v>
      </c>
      <c r="H3341" t="s">
        <v>37</v>
      </c>
      <c r="I3341">
        <v>1851</v>
      </c>
      <c r="J3341" s="43">
        <v>5650</v>
      </c>
      <c r="K3341" s="16">
        <v>0</v>
      </c>
      <c r="L3341" s="16">
        <f t="shared" si="529"/>
        <v>56.107249255213503</v>
      </c>
      <c r="M3341" s="16">
        <f t="shared" si="530"/>
        <v>1.527027027027027</v>
      </c>
      <c r="N3341" s="44">
        <f t="shared" si="531"/>
        <v>0</v>
      </c>
      <c r="O3341" s="44">
        <f t="shared" si="532"/>
        <v>5650</v>
      </c>
      <c r="P3341" s="45">
        <f t="shared" si="525"/>
        <v>56.107249255213503</v>
      </c>
      <c r="Q3341" s="45">
        <f t="shared" si="533"/>
        <v>1.527027027027027</v>
      </c>
      <c r="S3341" s="51">
        <f t="shared" si="526"/>
        <v>2.5408348457350183</v>
      </c>
      <c r="T3341" s="16">
        <f t="shared" si="527"/>
        <v>56.107249255213503</v>
      </c>
    </row>
    <row r="3342" spans="1:20" x14ac:dyDescent="0.25">
      <c r="A3342" s="72">
        <f t="shared" si="528"/>
        <v>42993</v>
      </c>
      <c r="B3342" s="73" t="s">
        <v>18</v>
      </c>
      <c r="C3342" s="73" t="s">
        <v>257</v>
      </c>
      <c r="D3342" s="73" t="s">
        <v>237</v>
      </c>
      <c r="E3342" s="73" t="s">
        <v>283</v>
      </c>
      <c r="F3342" s="73" t="s">
        <v>284</v>
      </c>
      <c r="G3342" s="73" t="s">
        <v>35</v>
      </c>
      <c r="H3342" t="s">
        <v>37</v>
      </c>
      <c r="I3342">
        <v>1507</v>
      </c>
      <c r="J3342" s="43">
        <v>5500</v>
      </c>
      <c r="K3342" s="16">
        <v>0</v>
      </c>
      <c r="L3342" s="16">
        <f t="shared" si="529"/>
        <v>54.617676266137039</v>
      </c>
      <c r="M3342" s="16">
        <f t="shared" si="530"/>
        <v>1.4864864864864864</v>
      </c>
      <c r="N3342" s="44">
        <f t="shared" si="531"/>
        <v>0</v>
      </c>
      <c r="O3342" s="44">
        <f t="shared" si="532"/>
        <v>5500</v>
      </c>
      <c r="P3342" s="45">
        <f t="shared" si="525"/>
        <v>54.617676266137039</v>
      </c>
      <c r="Q3342" s="45">
        <f t="shared" si="533"/>
        <v>1.4864864864864864</v>
      </c>
      <c r="S3342" s="51">
        <f t="shared" si="526"/>
        <v>2.2304832713754719</v>
      </c>
      <c r="T3342" s="16">
        <f t="shared" si="527"/>
        <v>54.617676266137039</v>
      </c>
    </row>
    <row r="3343" spans="1:20" x14ac:dyDescent="0.25">
      <c r="A3343" s="72">
        <f t="shared" si="528"/>
        <v>42993</v>
      </c>
      <c r="B3343" s="73" t="s">
        <v>18</v>
      </c>
      <c r="C3343" s="73" t="s">
        <v>256</v>
      </c>
      <c r="D3343" s="73" t="s">
        <v>247</v>
      </c>
      <c r="E3343" s="73" t="s">
        <v>265</v>
      </c>
      <c r="F3343" s="73" t="s">
        <v>266</v>
      </c>
      <c r="G3343" s="73" t="s">
        <v>35</v>
      </c>
      <c r="H3343" t="s">
        <v>36</v>
      </c>
      <c r="I3343">
        <v>1160</v>
      </c>
      <c r="J3343" s="43">
        <v>4525</v>
      </c>
      <c r="K3343" s="16">
        <v>0.08</v>
      </c>
      <c r="L3343" s="16">
        <f t="shared" si="529"/>
        <v>44.935451837140022</v>
      </c>
      <c r="M3343" s="16">
        <f t="shared" si="530"/>
        <v>1.222972972972973</v>
      </c>
      <c r="N3343" s="44">
        <f t="shared" si="531"/>
        <v>92.8</v>
      </c>
      <c r="O3343" s="44">
        <f t="shared" si="532"/>
        <v>4617.8</v>
      </c>
      <c r="P3343" s="45">
        <f t="shared" si="525"/>
        <v>45.857000993048658</v>
      </c>
      <c r="Q3343" s="45">
        <f t="shared" si="533"/>
        <v>1.2480540540540541</v>
      </c>
      <c r="S3343" s="51">
        <f t="shared" si="526"/>
        <v>2.4765878123474305</v>
      </c>
      <c r="T3343" s="16">
        <f t="shared" si="527"/>
        <v>45.972194637537235</v>
      </c>
    </row>
    <row r="3344" spans="1:20" x14ac:dyDescent="0.25">
      <c r="A3344" s="72">
        <f t="shared" si="528"/>
        <v>42993</v>
      </c>
      <c r="B3344" s="73" t="s">
        <v>18</v>
      </c>
      <c r="C3344" s="73" t="s">
        <v>244</v>
      </c>
      <c r="D3344" s="73" t="s">
        <v>245</v>
      </c>
      <c r="E3344" s="73" t="s">
        <v>277</v>
      </c>
      <c r="F3344" s="73" t="s">
        <v>278</v>
      </c>
      <c r="G3344" s="73" t="s">
        <v>35</v>
      </c>
      <c r="H3344" t="s">
        <v>38</v>
      </c>
      <c r="I3344">
        <v>613</v>
      </c>
      <c r="J3344" s="43">
        <v>4226</v>
      </c>
      <c r="K3344" s="16">
        <v>0</v>
      </c>
      <c r="L3344" s="16">
        <f t="shared" si="529"/>
        <v>41.966236345580931</v>
      </c>
      <c r="M3344" s="16">
        <f t="shared" si="530"/>
        <v>1.1421621621621623</v>
      </c>
      <c r="N3344" s="44">
        <f t="shared" si="531"/>
        <v>0</v>
      </c>
      <c r="O3344" s="44">
        <f t="shared" si="532"/>
        <v>4226</v>
      </c>
      <c r="P3344" s="45">
        <f t="shared" si="525"/>
        <v>41.966236345580931</v>
      </c>
      <c r="Q3344" s="45">
        <f t="shared" si="533"/>
        <v>1.1421621621621623</v>
      </c>
      <c r="S3344" s="51">
        <f t="shared" si="526"/>
        <v>0</v>
      </c>
      <c r="T3344" s="16">
        <f t="shared" si="527"/>
        <v>41.966236345580931</v>
      </c>
    </row>
    <row r="3345" spans="1:20" x14ac:dyDescent="0.25">
      <c r="A3345" s="74">
        <f t="shared" si="528"/>
        <v>42993</v>
      </c>
      <c r="B3345" s="75" t="s">
        <v>18</v>
      </c>
      <c r="C3345" s="75" t="s">
        <v>258</v>
      </c>
      <c r="D3345" s="75" t="s">
        <v>255</v>
      </c>
      <c r="E3345" s="75" t="s">
        <v>279</v>
      </c>
      <c r="F3345" s="75" t="s">
        <v>280</v>
      </c>
      <c r="G3345" s="75" t="s">
        <v>35</v>
      </c>
      <c r="H3345" s="76" t="s">
        <v>36</v>
      </c>
      <c r="I3345" s="76">
        <v>1637</v>
      </c>
      <c r="J3345" s="46">
        <v>5460</v>
      </c>
      <c r="K3345" s="78">
        <v>0.08</v>
      </c>
      <c r="L3345" s="78">
        <f t="shared" si="529"/>
        <v>54.220456802383318</v>
      </c>
      <c r="M3345" s="78">
        <f t="shared" si="530"/>
        <v>1.4756756756756757</v>
      </c>
      <c r="N3345" s="47">
        <f t="shared" si="531"/>
        <v>130.96</v>
      </c>
      <c r="O3345" s="47">
        <f t="shared" si="532"/>
        <v>5590.96</v>
      </c>
      <c r="P3345" s="48">
        <f t="shared" si="525"/>
        <v>55.520953326713006</v>
      </c>
      <c r="Q3345" s="48">
        <f t="shared" si="533"/>
        <v>1.5110702702702703</v>
      </c>
      <c r="R3345" s="76"/>
      <c r="S3345" s="53">
        <f t="shared" si="526"/>
        <v>2.1256386322993981</v>
      </c>
      <c r="T3345" s="78">
        <f>AVERAGE(P3269,P3307,P3345)</f>
        <v>55.683515392254215</v>
      </c>
    </row>
    <row r="3346" spans="1:20" x14ac:dyDescent="0.25">
      <c r="A3346" s="72">
        <f>IF(B3346&lt;&gt;"", DATE(2010, ROUNDUP((ROW(A3346)-1)*(1/38), 0)+5, 15), "")</f>
        <v>43023</v>
      </c>
      <c r="B3346" s="73" t="s">
        <v>0</v>
      </c>
      <c r="C3346" s="73" t="s">
        <v>359</v>
      </c>
      <c r="D3346" s="73" t="s">
        <v>235</v>
      </c>
      <c r="E3346" s="73" t="s">
        <v>260</v>
      </c>
      <c r="F3346" s="73" t="s">
        <v>261</v>
      </c>
      <c r="G3346" s="73" t="s">
        <v>34</v>
      </c>
      <c r="H3346" t="s">
        <v>36</v>
      </c>
      <c r="I3346">
        <v>506</v>
      </c>
      <c r="J3346" s="43">
        <v>3883</v>
      </c>
      <c r="K3346" s="16">
        <v>0.1</v>
      </c>
      <c r="L3346" s="16">
        <f t="shared" si="529"/>
        <v>38.560079443892747</v>
      </c>
      <c r="M3346" s="16">
        <f t="shared" si="530"/>
        <v>1.0494594594594595</v>
      </c>
      <c r="N3346" s="44">
        <f t="shared" si="531"/>
        <v>50.6</v>
      </c>
      <c r="O3346" s="44">
        <f t="shared" si="532"/>
        <v>3933.6</v>
      </c>
      <c r="P3346" s="45">
        <f t="shared" ref="P3346:P3383" si="534">O3346/100.7</f>
        <v>39.062562065541208</v>
      </c>
      <c r="Q3346" s="45">
        <f t="shared" si="533"/>
        <v>1.063135135135135</v>
      </c>
      <c r="R3346" s="17"/>
      <c r="S3346" s="51">
        <f t="shared" ref="S3346:S3383" si="535">((O3346/O2890)-1)*100</f>
        <v>3.5059836436547975</v>
      </c>
      <c r="T3346" s="16"/>
    </row>
    <row r="3347" spans="1:20" x14ac:dyDescent="0.25">
      <c r="A3347" s="72">
        <f t="shared" ref="A3347:A3383" si="536">IF(B3347&lt;&gt;"", DATE(2010, ROUNDUP((ROW(A3347)-1)*(1/38), 0)+5, 15), "")</f>
        <v>43023</v>
      </c>
      <c r="B3347" s="73" t="s">
        <v>0</v>
      </c>
      <c r="C3347" s="73" t="s">
        <v>236</v>
      </c>
      <c r="D3347" s="73" t="s">
        <v>237</v>
      </c>
      <c r="E3347" s="73" t="s">
        <v>262</v>
      </c>
      <c r="F3347" s="73" t="s">
        <v>251</v>
      </c>
      <c r="G3347" s="73" t="s">
        <v>34</v>
      </c>
      <c r="H3347" t="s">
        <v>37</v>
      </c>
      <c r="I3347">
        <v>298</v>
      </c>
      <c r="J3347" s="43">
        <v>4143</v>
      </c>
      <c r="K3347" s="16">
        <v>0</v>
      </c>
      <c r="L3347" s="16">
        <f t="shared" si="529"/>
        <v>41.142005958291954</v>
      </c>
      <c r="M3347" s="16">
        <f t="shared" si="530"/>
        <v>1.1197297297297297</v>
      </c>
      <c r="N3347" s="44">
        <f t="shared" si="531"/>
        <v>0</v>
      </c>
      <c r="O3347" s="44">
        <f t="shared" si="532"/>
        <v>4143</v>
      </c>
      <c r="P3347" s="45">
        <f t="shared" si="534"/>
        <v>41.142005958291954</v>
      </c>
      <c r="Q3347" s="45">
        <f t="shared" si="533"/>
        <v>1.1197297297297297</v>
      </c>
      <c r="R3347" s="17"/>
      <c r="S3347" s="51">
        <f t="shared" si="535"/>
        <v>0</v>
      </c>
      <c r="T3347" s="16"/>
    </row>
    <row r="3348" spans="1:20" x14ac:dyDescent="0.25">
      <c r="A3348" s="72">
        <f t="shared" si="536"/>
        <v>43023</v>
      </c>
      <c r="B3348" s="73" t="s">
        <v>0</v>
      </c>
      <c r="C3348" s="73" t="s">
        <v>359</v>
      </c>
      <c r="D3348" s="73" t="s">
        <v>235</v>
      </c>
      <c r="E3348" s="73" t="s">
        <v>263</v>
      </c>
      <c r="F3348" s="73" t="s">
        <v>264</v>
      </c>
      <c r="G3348" s="73" t="s">
        <v>34</v>
      </c>
      <c r="H3348" t="s">
        <v>37</v>
      </c>
      <c r="I3348">
        <v>1530</v>
      </c>
      <c r="J3348" s="43">
        <v>7050</v>
      </c>
      <c r="K3348" s="16">
        <v>0</v>
      </c>
      <c r="L3348" s="16">
        <f t="shared" si="529"/>
        <v>70.009930486593845</v>
      </c>
      <c r="M3348" s="16">
        <f t="shared" si="530"/>
        <v>1.9054054054054055</v>
      </c>
      <c r="N3348" s="44">
        <f t="shared" si="531"/>
        <v>0</v>
      </c>
      <c r="O3348" s="44">
        <f t="shared" si="532"/>
        <v>7050</v>
      </c>
      <c r="P3348" s="45">
        <f t="shared" si="534"/>
        <v>70.009930486593845</v>
      </c>
      <c r="Q3348" s="45">
        <f t="shared" si="533"/>
        <v>1.9054054054054055</v>
      </c>
      <c r="S3348" s="51">
        <f t="shared" si="535"/>
        <v>1.4388489208633004</v>
      </c>
      <c r="T3348" s="16"/>
    </row>
    <row r="3349" spans="1:20" x14ac:dyDescent="0.25">
      <c r="A3349" s="72">
        <f t="shared" si="536"/>
        <v>43023</v>
      </c>
      <c r="B3349" s="73" t="s">
        <v>0</v>
      </c>
      <c r="C3349" s="73" t="s">
        <v>359</v>
      </c>
      <c r="D3349" s="73" t="s">
        <v>235</v>
      </c>
      <c r="E3349" s="73" t="s">
        <v>265</v>
      </c>
      <c r="F3349" s="73" t="s">
        <v>266</v>
      </c>
      <c r="G3349" s="73" t="s">
        <v>34</v>
      </c>
      <c r="H3349" t="s">
        <v>36</v>
      </c>
      <c r="I3349">
        <v>890</v>
      </c>
      <c r="J3349" s="43">
        <v>4540</v>
      </c>
      <c r="K3349" s="16">
        <v>0.1</v>
      </c>
      <c r="L3349" s="16">
        <f t="shared" si="529"/>
        <v>45.084409136047668</v>
      </c>
      <c r="M3349" s="16">
        <f t="shared" si="530"/>
        <v>1.2270270270270269</v>
      </c>
      <c r="N3349" s="44">
        <f t="shared" si="531"/>
        <v>89</v>
      </c>
      <c r="O3349" s="44">
        <f t="shared" si="532"/>
        <v>4629</v>
      </c>
      <c r="P3349" s="45">
        <f t="shared" si="534"/>
        <v>45.968222442899702</v>
      </c>
      <c r="Q3349" s="45">
        <f t="shared" si="533"/>
        <v>1.2510810810810811</v>
      </c>
      <c r="S3349" s="51">
        <f t="shared" si="535"/>
        <v>3.7566683103958498</v>
      </c>
      <c r="T3349" s="16"/>
    </row>
    <row r="3350" spans="1:20" x14ac:dyDescent="0.25">
      <c r="A3350" s="72">
        <f t="shared" si="536"/>
        <v>43023</v>
      </c>
      <c r="B3350" s="73" t="s">
        <v>0</v>
      </c>
      <c r="C3350" s="73" t="s">
        <v>238</v>
      </c>
      <c r="D3350" s="73" t="s">
        <v>239</v>
      </c>
      <c r="E3350" s="73" t="s">
        <v>267</v>
      </c>
      <c r="F3350" s="73" t="s">
        <v>241</v>
      </c>
      <c r="G3350" s="73" t="s">
        <v>34</v>
      </c>
      <c r="H3350" t="s">
        <v>37</v>
      </c>
      <c r="I3350">
        <v>1256</v>
      </c>
      <c r="J3350" s="43">
        <v>6786</v>
      </c>
      <c r="K3350" s="16">
        <v>0</v>
      </c>
      <c r="L3350" s="16">
        <f t="shared" si="529"/>
        <v>67.388282025819265</v>
      </c>
      <c r="M3350" s="16">
        <f t="shared" si="530"/>
        <v>1.834054054054054</v>
      </c>
      <c r="N3350" s="44">
        <f t="shared" si="531"/>
        <v>0</v>
      </c>
      <c r="O3350" s="44">
        <f t="shared" si="532"/>
        <v>6786</v>
      </c>
      <c r="P3350" s="45">
        <f t="shared" si="534"/>
        <v>67.388282025819265</v>
      </c>
      <c r="Q3350" s="45">
        <f t="shared" si="533"/>
        <v>1.834054054054054</v>
      </c>
      <c r="S3350" s="51">
        <f t="shared" si="535"/>
        <v>4.6253469010175685</v>
      </c>
      <c r="T3350" s="16"/>
    </row>
    <row r="3351" spans="1:20" x14ac:dyDescent="0.25">
      <c r="A3351" s="72">
        <f t="shared" si="536"/>
        <v>43023</v>
      </c>
      <c r="B3351" s="73" t="s">
        <v>0</v>
      </c>
      <c r="C3351" s="73" t="s">
        <v>358</v>
      </c>
      <c r="D3351" s="73" t="s">
        <v>235</v>
      </c>
      <c r="E3351" s="73" t="s">
        <v>267</v>
      </c>
      <c r="F3351" s="73" t="s">
        <v>241</v>
      </c>
      <c r="G3351" s="73" t="s">
        <v>34</v>
      </c>
      <c r="H3351" t="s">
        <v>36</v>
      </c>
      <c r="I3351">
        <v>975</v>
      </c>
      <c r="J3351" s="43">
        <v>4816</v>
      </c>
      <c r="K3351" s="16">
        <v>0.1</v>
      </c>
      <c r="L3351" s="16">
        <f t="shared" si="529"/>
        <v>47.825223435948359</v>
      </c>
      <c r="M3351" s="16">
        <f t="shared" si="530"/>
        <v>1.3016216216216216</v>
      </c>
      <c r="N3351" s="44">
        <f t="shared" si="531"/>
        <v>97.5</v>
      </c>
      <c r="O3351" s="44">
        <f t="shared" si="532"/>
        <v>4913.5</v>
      </c>
      <c r="P3351" s="45">
        <f t="shared" si="534"/>
        <v>48.793445878848061</v>
      </c>
      <c r="Q3351" s="45">
        <f t="shared" si="533"/>
        <v>1.327972972972973</v>
      </c>
      <c r="S3351" s="51">
        <f t="shared" si="535"/>
        <v>3.7807582638082149</v>
      </c>
      <c r="T3351" s="16"/>
    </row>
    <row r="3352" spans="1:20" x14ac:dyDescent="0.25">
      <c r="A3352" s="72">
        <f t="shared" si="536"/>
        <v>43023</v>
      </c>
      <c r="B3352" s="73" t="s">
        <v>0</v>
      </c>
      <c r="C3352" s="73" t="s">
        <v>240</v>
      </c>
      <c r="D3352" s="73" t="s">
        <v>241</v>
      </c>
      <c r="E3352" s="73" t="s">
        <v>263</v>
      </c>
      <c r="F3352" s="73" t="s">
        <v>264</v>
      </c>
      <c r="G3352" s="73" t="s">
        <v>34</v>
      </c>
      <c r="H3352" t="s">
        <v>36</v>
      </c>
      <c r="I3352">
        <v>1357</v>
      </c>
      <c r="J3352" s="43">
        <v>5021</v>
      </c>
      <c r="K3352" s="16">
        <v>0.1</v>
      </c>
      <c r="L3352" s="16">
        <f t="shared" si="529"/>
        <v>49.860973187686199</v>
      </c>
      <c r="M3352" s="16">
        <f t="shared" si="530"/>
        <v>1.357027027027027</v>
      </c>
      <c r="N3352" s="44">
        <f t="shared" si="531"/>
        <v>135.70000000000002</v>
      </c>
      <c r="O3352" s="44">
        <f t="shared" si="532"/>
        <v>5156.7</v>
      </c>
      <c r="P3352" s="45">
        <f t="shared" si="534"/>
        <v>51.208540218470702</v>
      </c>
      <c r="Q3352" s="45">
        <f t="shared" si="533"/>
        <v>1.3937027027027027</v>
      </c>
      <c r="S3352" s="51">
        <f t="shared" si="535"/>
        <v>4.0408197852482175</v>
      </c>
      <c r="T3352" s="16"/>
    </row>
    <row r="3353" spans="1:20" x14ac:dyDescent="0.25">
      <c r="A3353" s="72">
        <f t="shared" si="536"/>
        <v>43023</v>
      </c>
      <c r="B3353" s="73" t="s">
        <v>67</v>
      </c>
      <c r="C3353" s="73" t="s">
        <v>242</v>
      </c>
      <c r="D3353" s="73" t="s">
        <v>243</v>
      </c>
      <c r="E3353" s="73" t="s">
        <v>265</v>
      </c>
      <c r="F3353" s="73" t="s">
        <v>266</v>
      </c>
      <c r="G3353" s="73" t="s">
        <v>34</v>
      </c>
      <c r="H3353" t="s">
        <v>36</v>
      </c>
      <c r="I3353">
        <v>1006</v>
      </c>
      <c r="J3353" s="43">
        <v>3931</v>
      </c>
      <c r="K3353" s="16">
        <v>0.1</v>
      </c>
      <c r="L3353" s="16">
        <f t="shared" si="529"/>
        <v>39.036742800397221</v>
      </c>
      <c r="M3353" s="16">
        <f t="shared" si="530"/>
        <v>0.99160360360360367</v>
      </c>
      <c r="N3353" s="44">
        <f t="shared" si="531"/>
        <v>100.60000000000001</v>
      </c>
      <c r="O3353" s="44">
        <f t="shared" si="532"/>
        <v>4031.6</v>
      </c>
      <c r="P3353" s="45">
        <f t="shared" si="534"/>
        <v>40.035749751737832</v>
      </c>
      <c r="Q3353" s="45">
        <f t="shared" si="533"/>
        <v>1.0169801801801801</v>
      </c>
      <c r="S3353" s="51">
        <f t="shared" si="535"/>
        <v>7.7576068595377023</v>
      </c>
      <c r="T3353" s="16"/>
    </row>
    <row r="3354" spans="1:20" x14ac:dyDescent="0.25">
      <c r="A3354" s="72">
        <f t="shared" si="536"/>
        <v>43023</v>
      </c>
      <c r="B3354" s="73" t="s">
        <v>67</v>
      </c>
      <c r="C3354" s="73" t="s">
        <v>244</v>
      </c>
      <c r="D3354" s="73" t="s">
        <v>245</v>
      </c>
      <c r="E3354" s="73" t="s">
        <v>268</v>
      </c>
      <c r="F3354" s="73" t="s">
        <v>269</v>
      </c>
      <c r="G3354" s="73" t="s">
        <v>34</v>
      </c>
      <c r="H3354" t="s">
        <v>38</v>
      </c>
      <c r="I3354">
        <v>860</v>
      </c>
      <c r="J3354" s="43">
        <v>6344</v>
      </c>
      <c r="K3354" s="16">
        <v>0</v>
      </c>
      <c r="L3354" s="16">
        <f t="shared" si="529"/>
        <v>62.999006951340611</v>
      </c>
      <c r="M3354" s="16">
        <f t="shared" si="530"/>
        <v>1.6002882882882883</v>
      </c>
      <c r="N3354" s="44">
        <f t="shared" si="531"/>
        <v>0</v>
      </c>
      <c r="O3354" s="44">
        <f t="shared" si="532"/>
        <v>6344</v>
      </c>
      <c r="P3354" s="45">
        <f t="shared" si="534"/>
        <v>62.999006951340611</v>
      </c>
      <c r="Q3354" s="45">
        <f t="shared" si="533"/>
        <v>1.6002882882882883</v>
      </c>
      <c r="S3354" s="51">
        <f t="shared" si="535"/>
        <v>4.6691965022273463</v>
      </c>
      <c r="T3354" s="16"/>
    </row>
    <row r="3355" spans="1:20" x14ac:dyDescent="0.25">
      <c r="A3355" s="72">
        <f t="shared" si="536"/>
        <v>43023</v>
      </c>
      <c r="B3355" s="73" t="s">
        <v>67</v>
      </c>
      <c r="C3355" s="73" t="s">
        <v>246</v>
      </c>
      <c r="D3355" s="73" t="s">
        <v>247</v>
      </c>
      <c r="E3355" s="73" t="s">
        <v>270</v>
      </c>
      <c r="F3355" s="73" t="s">
        <v>247</v>
      </c>
      <c r="G3355" s="73" t="s">
        <v>34</v>
      </c>
      <c r="H3355" t="s">
        <v>36</v>
      </c>
      <c r="I3355">
        <v>213</v>
      </c>
      <c r="J3355" s="43">
        <v>2258</v>
      </c>
      <c r="K3355" s="16">
        <v>0.1</v>
      </c>
      <c r="L3355" s="16">
        <f t="shared" si="529"/>
        <v>22.423038728897716</v>
      </c>
      <c r="M3355" s="16">
        <f t="shared" si="530"/>
        <v>0.56958558558558559</v>
      </c>
      <c r="N3355" s="44">
        <f t="shared" si="531"/>
        <v>21.3</v>
      </c>
      <c r="O3355" s="44">
        <f t="shared" si="532"/>
        <v>2279.3000000000002</v>
      </c>
      <c r="P3355" s="45">
        <f t="shared" si="534"/>
        <v>22.634558093346577</v>
      </c>
      <c r="Q3355" s="45">
        <f t="shared" si="533"/>
        <v>0.5749585585585586</v>
      </c>
      <c r="S3355" s="51">
        <f t="shared" si="535"/>
        <v>0.37520147262173342</v>
      </c>
      <c r="T3355" s="16"/>
    </row>
    <row r="3356" spans="1:20" x14ac:dyDescent="0.25">
      <c r="A3356" s="72">
        <f t="shared" si="536"/>
        <v>43023</v>
      </c>
      <c r="B3356" s="73" t="s">
        <v>67</v>
      </c>
      <c r="C3356" s="73" t="s">
        <v>248</v>
      </c>
      <c r="D3356" s="73" t="s">
        <v>249</v>
      </c>
      <c r="E3356" s="73" t="s">
        <v>271</v>
      </c>
      <c r="F3356" s="73" t="s">
        <v>272</v>
      </c>
      <c r="G3356" s="73" t="s">
        <v>34</v>
      </c>
      <c r="H3356" t="s">
        <v>38</v>
      </c>
      <c r="I3356">
        <v>646</v>
      </c>
      <c r="J3356" s="43">
        <v>5446</v>
      </c>
      <c r="K3356" s="16">
        <v>0</v>
      </c>
      <c r="L3356" s="16">
        <f t="shared" si="529"/>
        <v>54.081429990069509</v>
      </c>
      <c r="M3356" s="16">
        <f t="shared" si="530"/>
        <v>1.3737657657657658</v>
      </c>
      <c r="N3356" s="44">
        <f t="shared" si="531"/>
        <v>0</v>
      </c>
      <c r="O3356" s="44">
        <f t="shared" si="532"/>
        <v>5446</v>
      </c>
      <c r="P3356" s="45">
        <f t="shared" si="534"/>
        <v>54.081429990069509</v>
      </c>
      <c r="Q3356" s="45">
        <f t="shared" si="533"/>
        <v>1.3737657657657658</v>
      </c>
      <c r="S3356" s="51">
        <f t="shared" si="535"/>
        <v>4.9123482951261899</v>
      </c>
      <c r="T3356" s="16"/>
    </row>
    <row r="3357" spans="1:20" x14ac:dyDescent="0.25">
      <c r="A3357" s="72">
        <f t="shared" si="536"/>
        <v>43023</v>
      </c>
      <c r="B3357" s="73" t="s">
        <v>67</v>
      </c>
      <c r="C3357" s="73" t="s">
        <v>248</v>
      </c>
      <c r="D3357" s="73" t="s">
        <v>249</v>
      </c>
      <c r="E3357" s="73" t="s">
        <v>273</v>
      </c>
      <c r="F3357" s="73" t="s">
        <v>274</v>
      </c>
      <c r="G3357" s="73" t="s">
        <v>34</v>
      </c>
      <c r="H3357" t="s">
        <v>38</v>
      </c>
      <c r="I3357">
        <v>418</v>
      </c>
      <c r="J3357" s="43">
        <v>4540</v>
      </c>
      <c r="K3357" s="16">
        <v>0</v>
      </c>
      <c r="L3357" s="16">
        <f t="shared" si="529"/>
        <v>45.084409136047668</v>
      </c>
      <c r="M3357" s="16">
        <f t="shared" si="530"/>
        <v>1.1452252252252253</v>
      </c>
      <c r="N3357" s="44">
        <f t="shared" si="531"/>
        <v>0</v>
      </c>
      <c r="O3357" s="44">
        <f t="shared" si="532"/>
        <v>4540</v>
      </c>
      <c r="P3357" s="45">
        <f t="shared" si="534"/>
        <v>45.084409136047668</v>
      </c>
      <c r="Q3357" s="45">
        <f t="shared" si="533"/>
        <v>1.1452252252252253</v>
      </c>
      <c r="S3357" s="51">
        <f t="shared" si="535"/>
        <v>5.3119925771282661</v>
      </c>
      <c r="T3357" s="16"/>
    </row>
    <row r="3358" spans="1:20" x14ac:dyDescent="0.25">
      <c r="A3358" s="72">
        <f t="shared" si="536"/>
        <v>43023</v>
      </c>
      <c r="B3358" s="73" t="s">
        <v>67</v>
      </c>
      <c r="C3358" s="73" t="s">
        <v>246</v>
      </c>
      <c r="D3358" s="73" t="s">
        <v>247</v>
      </c>
      <c r="E3358" s="73" t="s">
        <v>275</v>
      </c>
      <c r="F3358" s="73" t="s">
        <v>276</v>
      </c>
      <c r="G3358" s="73" t="s">
        <v>34</v>
      </c>
      <c r="H3358" t="s">
        <v>36</v>
      </c>
      <c r="I3358">
        <v>626</v>
      </c>
      <c r="J3358" s="43">
        <v>3609</v>
      </c>
      <c r="K3358" s="16">
        <v>0.1</v>
      </c>
      <c r="L3358" s="16">
        <f t="shared" si="529"/>
        <v>35.839126117179738</v>
      </c>
      <c r="M3358" s="16">
        <f t="shared" si="530"/>
        <v>0.91037837837837843</v>
      </c>
      <c r="N3358" s="44">
        <f t="shared" si="531"/>
        <v>62.6</v>
      </c>
      <c r="O3358" s="44">
        <f t="shared" si="532"/>
        <v>3671.6</v>
      </c>
      <c r="P3358" s="45">
        <f t="shared" si="534"/>
        <v>36.460774577954318</v>
      </c>
      <c r="Q3358" s="45">
        <f t="shared" si="533"/>
        <v>0.92616936936936933</v>
      </c>
      <c r="S3358" s="51">
        <f t="shared" si="535"/>
        <v>2.8010169225772374</v>
      </c>
      <c r="T3358" s="16"/>
    </row>
    <row r="3359" spans="1:20" x14ac:dyDescent="0.25">
      <c r="A3359" s="72">
        <f t="shared" si="536"/>
        <v>43023</v>
      </c>
      <c r="B3359" s="73" t="s">
        <v>67</v>
      </c>
      <c r="C3359" s="73" t="s">
        <v>246</v>
      </c>
      <c r="D3359" s="73" t="s">
        <v>247</v>
      </c>
      <c r="E3359" s="73" t="s">
        <v>263</v>
      </c>
      <c r="F3359" s="73" t="s">
        <v>264</v>
      </c>
      <c r="G3359" s="73" t="s">
        <v>34</v>
      </c>
      <c r="H3359" t="s">
        <v>36</v>
      </c>
      <c r="I3359">
        <v>1823</v>
      </c>
      <c r="J3359" s="43">
        <v>5327</v>
      </c>
      <c r="K3359" s="16">
        <v>0.1</v>
      </c>
      <c r="L3359" s="16">
        <f t="shared" si="529"/>
        <v>52.899702085402183</v>
      </c>
      <c r="M3359" s="16">
        <f t="shared" si="530"/>
        <v>1.3437477477477477</v>
      </c>
      <c r="N3359" s="44">
        <f t="shared" si="531"/>
        <v>182.3</v>
      </c>
      <c r="O3359" s="44">
        <f t="shared" si="532"/>
        <v>5509.3</v>
      </c>
      <c r="P3359" s="45">
        <f t="shared" si="534"/>
        <v>54.710029791459782</v>
      </c>
      <c r="Q3359" s="45">
        <f t="shared" si="533"/>
        <v>1.3897333333333335</v>
      </c>
      <c r="S3359" s="51">
        <f t="shared" si="535"/>
        <v>3.7263385410194694</v>
      </c>
      <c r="T3359" s="16"/>
    </row>
    <row r="3360" spans="1:20" x14ac:dyDescent="0.25">
      <c r="A3360" s="72">
        <f t="shared" si="536"/>
        <v>43023</v>
      </c>
      <c r="B3360" s="73" t="s">
        <v>18</v>
      </c>
      <c r="C3360" s="73" t="s">
        <v>250</v>
      </c>
      <c r="D3360" s="73" t="s">
        <v>251</v>
      </c>
      <c r="E3360" s="73" t="s">
        <v>265</v>
      </c>
      <c r="F3360" s="73" t="s">
        <v>266</v>
      </c>
      <c r="G3360" s="73" t="s">
        <v>34</v>
      </c>
      <c r="H3360" t="s">
        <v>39</v>
      </c>
      <c r="I3360">
        <v>1295</v>
      </c>
      <c r="J3360" s="43">
        <v>3634</v>
      </c>
      <c r="K3360" s="16">
        <v>5.7500000000000002E-2</v>
      </c>
      <c r="L3360" s="16">
        <f t="shared" si="529"/>
        <v>36.08738828202582</v>
      </c>
      <c r="M3360" s="16">
        <f t="shared" si="530"/>
        <v>0.98216216216216212</v>
      </c>
      <c r="N3360" s="44">
        <f t="shared" si="531"/>
        <v>74.462500000000006</v>
      </c>
      <c r="O3360" s="44">
        <f t="shared" si="532"/>
        <v>3708.4625000000001</v>
      </c>
      <c r="P3360" s="45">
        <f t="shared" si="534"/>
        <v>36.826837140019862</v>
      </c>
      <c r="Q3360" s="45">
        <f t="shared" si="533"/>
        <v>1.0022871621621623</v>
      </c>
      <c r="S3360" s="51">
        <f t="shared" si="535"/>
        <v>-6.0885425470559085</v>
      </c>
      <c r="T3360" s="16"/>
    </row>
    <row r="3361" spans="1:20" x14ac:dyDescent="0.25">
      <c r="A3361" s="72">
        <f t="shared" si="536"/>
        <v>43023</v>
      </c>
      <c r="B3361" s="73" t="s">
        <v>18</v>
      </c>
      <c r="C3361" s="73" t="s">
        <v>244</v>
      </c>
      <c r="D3361" s="73" t="s">
        <v>245</v>
      </c>
      <c r="E3361" s="73" t="s">
        <v>277</v>
      </c>
      <c r="F3361" s="73" t="s">
        <v>278</v>
      </c>
      <c r="G3361" s="73" t="s">
        <v>34</v>
      </c>
      <c r="H3361" t="s">
        <v>38</v>
      </c>
      <c r="I3361">
        <v>613</v>
      </c>
      <c r="J3361" s="43">
        <v>5287</v>
      </c>
      <c r="K3361" s="16">
        <v>0</v>
      </c>
      <c r="L3361" s="16">
        <f t="shared" si="529"/>
        <v>52.502482621648461</v>
      </c>
      <c r="M3361" s="16">
        <f t="shared" si="530"/>
        <v>1.4289189189189189</v>
      </c>
      <c r="N3361" s="44">
        <f t="shared" si="531"/>
        <v>0</v>
      </c>
      <c r="O3361" s="44">
        <f t="shared" si="532"/>
        <v>5287</v>
      </c>
      <c r="P3361" s="45">
        <f t="shared" si="534"/>
        <v>52.502482621648461</v>
      </c>
      <c r="Q3361" s="45">
        <f t="shared" si="533"/>
        <v>1.4289189189189189</v>
      </c>
      <c r="S3361" s="51">
        <f t="shared" si="535"/>
        <v>4.6723421104731822</v>
      </c>
      <c r="T3361" s="16"/>
    </row>
    <row r="3362" spans="1:20" x14ac:dyDescent="0.25">
      <c r="A3362" s="72">
        <f t="shared" si="536"/>
        <v>43023</v>
      </c>
      <c r="B3362" s="73" t="s">
        <v>18</v>
      </c>
      <c r="C3362" s="73" t="s">
        <v>248</v>
      </c>
      <c r="D3362" s="73" t="s">
        <v>249</v>
      </c>
      <c r="E3362" s="73" t="s">
        <v>268</v>
      </c>
      <c r="F3362" s="73" t="s">
        <v>269</v>
      </c>
      <c r="G3362" s="73" t="s">
        <v>34</v>
      </c>
      <c r="H3362" t="s">
        <v>38</v>
      </c>
      <c r="I3362">
        <v>872</v>
      </c>
      <c r="J3362" s="43">
        <v>6460</v>
      </c>
      <c r="K3362" s="16">
        <v>0</v>
      </c>
      <c r="L3362" s="16">
        <f t="shared" si="529"/>
        <v>64.15094339622641</v>
      </c>
      <c r="M3362" s="16">
        <f t="shared" si="530"/>
        <v>1.7459459459459459</v>
      </c>
      <c r="N3362" s="44">
        <f t="shared" si="531"/>
        <v>0</v>
      </c>
      <c r="O3362" s="44">
        <f t="shared" si="532"/>
        <v>6460</v>
      </c>
      <c r="P3362" s="45">
        <f t="shared" si="534"/>
        <v>64.15094339622641</v>
      </c>
      <c r="Q3362" s="45">
        <f t="shared" si="533"/>
        <v>1.7459459459459459</v>
      </c>
      <c r="S3362" s="51">
        <f t="shared" si="535"/>
        <v>4.5645840077695121</v>
      </c>
      <c r="T3362" s="16"/>
    </row>
    <row r="3363" spans="1:20" x14ac:dyDescent="0.25">
      <c r="A3363" s="72">
        <f t="shared" si="536"/>
        <v>43023</v>
      </c>
      <c r="B3363" s="73" t="s">
        <v>18</v>
      </c>
      <c r="C3363" s="73" t="s">
        <v>248</v>
      </c>
      <c r="D3363" s="73" t="s">
        <v>249</v>
      </c>
      <c r="E3363" s="73" t="s">
        <v>277</v>
      </c>
      <c r="F3363" s="73" t="s">
        <v>278</v>
      </c>
      <c r="G3363" s="73" t="s">
        <v>34</v>
      </c>
      <c r="H3363" t="s">
        <v>38</v>
      </c>
      <c r="I3363">
        <v>414</v>
      </c>
      <c r="J3363" s="43">
        <v>4764</v>
      </c>
      <c r="K3363" s="16">
        <v>0</v>
      </c>
      <c r="L3363" s="16">
        <f t="shared" si="529"/>
        <v>47.308838133068519</v>
      </c>
      <c r="M3363" s="16">
        <f t="shared" si="530"/>
        <v>1.2875675675675675</v>
      </c>
      <c r="N3363" s="44">
        <f t="shared" si="531"/>
        <v>0</v>
      </c>
      <c r="O3363" s="44">
        <f t="shared" si="532"/>
        <v>4764</v>
      </c>
      <c r="P3363" s="45">
        <f t="shared" si="534"/>
        <v>47.308838133068519</v>
      </c>
      <c r="Q3363" s="45">
        <f t="shared" si="533"/>
        <v>1.2875675675675675</v>
      </c>
      <c r="S3363" s="51">
        <f t="shared" si="535"/>
        <v>5.1887833958931262</v>
      </c>
      <c r="T3363" s="16"/>
    </row>
    <row r="3364" spans="1:20" x14ac:dyDescent="0.25">
      <c r="A3364" s="72">
        <f t="shared" si="536"/>
        <v>43023</v>
      </c>
      <c r="B3364" s="73" t="s">
        <v>18</v>
      </c>
      <c r="C3364" s="73" t="s">
        <v>242</v>
      </c>
      <c r="D3364" s="73" t="s">
        <v>243</v>
      </c>
      <c r="E3364" s="73" t="s">
        <v>265</v>
      </c>
      <c r="F3364" s="73" t="s">
        <v>266</v>
      </c>
      <c r="G3364" s="73" t="s">
        <v>34</v>
      </c>
      <c r="H3364" t="s">
        <v>36</v>
      </c>
      <c r="I3364">
        <v>1006</v>
      </c>
      <c r="J3364" s="43">
        <v>4745</v>
      </c>
      <c r="K3364" s="16">
        <v>0.1</v>
      </c>
      <c r="L3364" s="16">
        <f t="shared" si="529"/>
        <v>47.1201588877855</v>
      </c>
      <c r="M3364" s="16">
        <f t="shared" si="530"/>
        <v>1.2824324324324323</v>
      </c>
      <c r="N3364" s="44">
        <f t="shared" si="531"/>
        <v>100.60000000000001</v>
      </c>
      <c r="O3364" s="44">
        <f t="shared" si="532"/>
        <v>4845.6000000000004</v>
      </c>
      <c r="P3364" s="45">
        <f t="shared" si="534"/>
        <v>48.119165839126119</v>
      </c>
      <c r="Q3364" s="45">
        <f t="shared" si="533"/>
        <v>1.3096216216216217</v>
      </c>
      <c r="S3364" s="51">
        <f t="shared" si="535"/>
        <v>6.3713954550244312</v>
      </c>
      <c r="T3364" s="16"/>
    </row>
    <row r="3365" spans="1:20" x14ac:dyDescent="0.25">
      <c r="A3365" s="72">
        <f t="shared" si="536"/>
        <v>43023</v>
      </c>
      <c r="B3365" s="73" t="s">
        <v>0</v>
      </c>
      <c r="C3365" s="73" t="s">
        <v>252</v>
      </c>
      <c r="D3365" s="73" t="s">
        <v>117</v>
      </c>
      <c r="E3365" s="73" t="s">
        <v>279</v>
      </c>
      <c r="F3365" s="73" t="s">
        <v>280</v>
      </c>
      <c r="G3365" s="73" t="s">
        <v>35</v>
      </c>
      <c r="H3365" t="s">
        <v>37</v>
      </c>
      <c r="I3365">
        <v>880</v>
      </c>
      <c r="J3365" s="43">
        <v>3953</v>
      </c>
      <c r="K3365" s="16">
        <v>0</v>
      </c>
      <c r="L3365" s="16">
        <f t="shared" si="529"/>
        <v>39.255213505461768</v>
      </c>
      <c r="M3365" s="16">
        <f t="shared" si="530"/>
        <v>1.0683783783783785</v>
      </c>
      <c r="N3365" s="44">
        <f t="shared" si="531"/>
        <v>0</v>
      </c>
      <c r="O3365" s="44">
        <f t="shared" si="532"/>
        <v>3953</v>
      </c>
      <c r="P3365" s="45">
        <f t="shared" si="534"/>
        <v>39.255213505461768</v>
      </c>
      <c r="Q3365" s="45">
        <f t="shared" si="533"/>
        <v>1.0683783783783785</v>
      </c>
      <c r="S3365" s="51">
        <f t="shared" si="535"/>
        <v>0</v>
      </c>
      <c r="T3365" s="16"/>
    </row>
    <row r="3366" spans="1:20" x14ac:dyDescent="0.25">
      <c r="A3366" s="72">
        <f t="shared" si="536"/>
        <v>43023</v>
      </c>
      <c r="B3366" s="73" t="s">
        <v>0</v>
      </c>
      <c r="C3366" s="73" t="s">
        <v>359</v>
      </c>
      <c r="D3366" s="73" t="s">
        <v>235</v>
      </c>
      <c r="E3366" s="73" t="s">
        <v>267</v>
      </c>
      <c r="F3366" s="73" t="s">
        <v>241</v>
      </c>
      <c r="G3366" s="73" t="s">
        <v>35</v>
      </c>
      <c r="H3366" t="s">
        <v>37</v>
      </c>
      <c r="I3366">
        <v>685</v>
      </c>
      <c r="J3366" s="43">
        <v>4171</v>
      </c>
      <c r="K3366" s="16">
        <v>0</v>
      </c>
      <c r="L3366" s="16">
        <f t="shared" si="529"/>
        <v>41.420059582919563</v>
      </c>
      <c r="M3366" s="16">
        <f t="shared" si="530"/>
        <v>1.1272972972972972</v>
      </c>
      <c r="N3366" s="44">
        <f t="shared" si="531"/>
        <v>0</v>
      </c>
      <c r="O3366" s="44">
        <f t="shared" si="532"/>
        <v>4171</v>
      </c>
      <c r="P3366" s="45">
        <f t="shared" si="534"/>
        <v>41.420059582919563</v>
      </c>
      <c r="Q3366" s="45">
        <f t="shared" si="533"/>
        <v>1.1272972972972972</v>
      </c>
      <c r="S3366" s="51">
        <f t="shared" si="535"/>
        <v>7.7499354172048562</v>
      </c>
      <c r="T3366" s="16"/>
    </row>
    <row r="3367" spans="1:20" x14ac:dyDescent="0.25">
      <c r="A3367" s="72">
        <f t="shared" si="536"/>
        <v>43023</v>
      </c>
      <c r="B3367" s="73" t="s">
        <v>0</v>
      </c>
      <c r="C3367" s="73" t="s">
        <v>253</v>
      </c>
      <c r="D3367" s="73" t="s">
        <v>243</v>
      </c>
      <c r="E3367" s="73" t="s">
        <v>281</v>
      </c>
      <c r="F3367" s="73" t="s">
        <v>282</v>
      </c>
      <c r="G3367" s="73" t="s">
        <v>35</v>
      </c>
      <c r="H3367" t="s">
        <v>38</v>
      </c>
      <c r="I3367">
        <v>812</v>
      </c>
      <c r="J3367" s="43">
        <v>5663</v>
      </c>
      <c r="K3367" s="16">
        <v>0</v>
      </c>
      <c r="L3367" s="16">
        <f t="shared" si="529"/>
        <v>56.236345580933467</v>
      </c>
      <c r="M3367" s="16">
        <f t="shared" si="530"/>
        <v>1.5305405405405406</v>
      </c>
      <c r="N3367" s="44">
        <f t="shared" si="531"/>
        <v>0</v>
      </c>
      <c r="O3367" s="44">
        <f t="shared" si="532"/>
        <v>5663</v>
      </c>
      <c r="P3367" s="45">
        <f t="shared" si="534"/>
        <v>56.236345580933467</v>
      </c>
      <c r="Q3367" s="45">
        <f t="shared" si="533"/>
        <v>1.5305405405405406</v>
      </c>
      <c r="S3367" s="51">
        <f t="shared" si="535"/>
        <v>3.1136198106336499</v>
      </c>
      <c r="T3367" s="16"/>
    </row>
    <row r="3368" spans="1:20" x14ac:dyDescent="0.25">
      <c r="A3368" s="72">
        <f t="shared" si="536"/>
        <v>43023</v>
      </c>
      <c r="B3368" s="73" t="s">
        <v>0</v>
      </c>
      <c r="C3368" s="73" t="s">
        <v>236</v>
      </c>
      <c r="D3368" s="73" t="s">
        <v>237</v>
      </c>
      <c r="E3368" s="73" t="s">
        <v>279</v>
      </c>
      <c r="F3368" s="73" t="s">
        <v>280</v>
      </c>
      <c r="G3368" s="73" t="s">
        <v>35</v>
      </c>
      <c r="H3368" t="s">
        <v>37</v>
      </c>
      <c r="I3368">
        <v>1520</v>
      </c>
      <c r="J3368" s="43">
        <v>5611</v>
      </c>
      <c r="K3368" s="16">
        <v>0</v>
      </c>
      <c r="L3368" s="16">
        <f t="shared" si="529"/>
        <v>55.71996027805362</v>
      </c>
      <c r="M3368" s="16">
        <f t="shared" si="530"/>
        <v>1.5164864864864864</v>
      </c>
      <c r="N3368" s="44">
        <f t="shared" si="531"/>
        <v>0</v>
      </c>
      <c r="O3368" s="44">
        <f t="shared" si="532"/>
        <v>5611</v>
      </c>
      <c r="P3368" s="45">
        <f t="shared" si="534"/>
        <v>55.71996027805362</v>
      </c>
      <c r="Q3368" s="45">
        <f t="shared" si="533"/>
        <v>1.5164864864864864</v>
      </c>
      <c r="S3368" s="51">
        <f t="shared" si="535"/>
        <v>0</v>
      </c>
      <c r="T3368" s="16"/>
    </row>
    <row r="3369" spans="1:20" x14ac:dyDescent="0.25">
      <c r="A3369" s="72">
        <f t="shared" si="536"/>
        <v>43023</v>
      </c>
      <c r="B3369" s="73" t="s">
        <v>0</v>
      </c>
      <c r="C3369" s="73" t="s">
        <v>236</v>
      </c>
      <c r="D3369" s="73" t="s">
        <v>237</v>
      </c>
      <c r="E3369" s="73" t="s">
        <v>267</v>
      </c>
      <c r="F3369" s="73" t="s">
        <v>241</v>
      </c>
      <c r="G3369" s="73" t="s">
        <v>35</v>
      </c>
      <c r="H3369" t="s">
        <v>37</v>
      </c>
      <c r="I3369">
        <v>1583</v>
      </c>
      <c r="J3369" s="43">
        <v>5931</v>
      </c>
      <c r="K3369" s="16">
        <v>0</v>
      </c>
      <c r="L3369" s="16">
        <f t="shared" si="529"/>
        <v>58.897715988083412</v>
      </c>
      <c r="M3369" s="16">
        <f t="shared" si="530"/>
        <v>1.6029729729729729</v>
      </c>
      <c r="N3369" s="44">
        <f t="shared" si="531"/>
        <v>0</v>
      </c>
      <c r="O3369" s="44">
        <f t="shared" si="532"/>
        <v>5931</v>
      </c>
      <c r="P3369" s="45">
        <f t="shared" si="534"/>
        <v>58.897715988083412</v>
      </c>
      <c r="Q3369" s="45">
        <f t="shared" si="533"/>
        <v>1.6029729729729729</v>
      </c>
      <c r="S3369" s="51">
        <f t="shared" si="535"/>
        <v>0</v>
      </c>
      <c r="T3369" s="16"/>
    </row>
    <row r="3370" spans="1:20" x14ac:dyDescent="0.25">
      <c r="A3370" s="72">
        <f t="shared" si="536"/>
        <v>43023</v>
      </c>
      <c r="B3370" s="73" t="s">
        <v>0</v>
      </c>
      <c r="C3370" s="73" t="s">
        <v>358</v>
      </c>
      <c r="D3370" s="73" t="s">
        <v>235</v>
      </c>
      <c r="E3370" s="73" t="s">
        <v>279</v>
      </c>
      <c r="F3370" s="73" t="s">
        <v>280</v>
      </c>
      <c r="G3370" s="73" t="s">
        <v>35</v>
      </c>
      <c r="H3370" t="s">
        <v>36</v>
      </c>
      <c r="I3370">
        <v>1599</v>
      </c>
      <c r="J3370" s="43">
        <v>5812</v>
      </c>
      <c r="K3370" s="16">
        <v>0.1</v>
      </c>
      <c r="L3370" s="16">
        <f t="shared" si="529"/>
        <v>57.715988083416086</v>
      </c>
      <c r="M3370" s="16">
        <f t="shared" si="530"/>
        <v>1.5708108108108108</v>
      </c>
      <c r="N3370" s="44">
        <f t="shared" si="531"/>
        <v>159.9</v>
      </c>
      <c r="O3370" s="44">
        <f t="shared" si="532"/>
        <v>5971.9</v>
      </c>
      <c r="P3370" s="45">
        <f t="shared" si="534"/>
        <v>59.303872889771597</v>
      </c>
      <c r="Q3370" s="45">
        <f t="shared" si="533"/>
        <v>1.6140270270270269</v>
      </c>
      <c r="S3370" s="51">
        <f t="shared" si="535"/>
        <v>4.0592862096484827</v>
      </c>
      <c r="T3370" s="16"/>
    </row>
    <row r="3371" spans="1:20" x14ac:dyDescent="0.25">
      <c r="A3371" s="72">
        <f t="shared" si="536"/>
        <v>43023</v>
      </c>
      <c r="B3371" s="73" t="s">
        <v>67</v>
      </c>
      <c r="C3371" s="73" t="s">
        <v>250</v>
      </c>
      <c r="D3371" s="73" t="s">
        <v>251</v>
      </c>
      <c r="E3371" s="73" t="s">
        <v>279</v>
      </c>
      <c r="F3371" s="73" t="s">
        <v>280</v>
      </c>
      <c r="G3371" s="73" t="s">
        <v>35</v>
      </c>
      <c r="H3371" t="s">
        <v>37</v>
      </c>
      <c r="I3371">
        <v>1851</v>
      </c>
      <c r="J3371" s="43">
        <v>5000</v>
      </c>
      <c r="K3371" s="16">
        <v>0</v>
      </c>
      <c r="L3371" s="16">
        <f t="shared" si="529"/>
        <v>49.652432969215489</v>
      </c>
      <c r="M3371" s="16">
        <f t="shared" si="530"/>
        <v>1.2612612612612613</v>
      </c>
      <c r="N3371" s="44">
        <f t="shared" si="531"/>
        <v>0</v>
      </c>
      <c r="O3371" s="44">
        <f t="shared" si="532"/>
        <v>5000</v>
      </c>
      <c r="P3371" s="45">
        <f t="shared" si="534"/>
        <v>49.652432969215489</v>
      </c>
      <c r="Q3371" s="45">
        <f t="shared" si="533"/>
        <v>1.2612612612612613</v>
      </c>
      <c r="S3371" s="51">
        <f t="shared" si="535"/>
        <v>0</v>
      </c>
      <c r="T3371" s="16"/>
    </row>
    <row r="3372" spans="1:20" x14ac:dyDescent="0.25">
      <c r="A3372" s="72">
        <f t="shared" si="536"/>
        <v>43023</v>
      </c>
      <c r="B3372" s="73" t="s">
        <v>67</v>
      </c>
      <c r="C3372" s="73" t="s">
        <v>238</v>
      </c>
      <c r="D3372" s="73" t="s">
        <v>239</v>
      </c>
      <c r="E3372" s="73" t="s">
        <v>283</v>
      </c>
      <c r="F3372" s="73" t="s">
        <v>284</v>
      </c>
      <c r="G3372" s="73" t="s">
        <v>35</v>
      </c>
      <c r="H3372" t="s">
        <v>37</v>
      </c>
      <c r="I3372">
        <v>1695</v>
      </c>
      <c r="J3372" s="43">
        <v>4960</v>
      </c>
      <c r="K3372" s="16">
        <v>0</v>
      </c>
      <c r="L3372" s="16">
        <f t="shared" si="529"/>
        <v>49.255213505461768</v>
      </c>
      <c r="M3372" s="16">
        <f t="shared" si="530"/>
        <v>1.2511711711711713</v>
      </c>
      <c r="N3372" s="44">
        <f t="shared" si="531"/>
        <v>0</v>
      </c>
      <c r="O3372" s="44">
        <f t="shared" si="532"/>
        <v>4960</v>
      </c>
      <c r="P3372" s="45">
        <f t="shared" si="534"/>
        <v>49.255213505461768</v>
      </c>
      <c r="Q3372" s="45">
        <f t="shared" si="533"/>
        <v>1.2511711711711713</v>
      </c>
      <c r="S3372" s="51">
        <f t="shared" si="535"/>
        <v>0</v>
      </c>
      <c r="T3372" s="16"/>
    </row>
    <row r="3373" spans="1:20" x14ac:dyDescent="0.25">
      <c r="A3373" s="72">
        <f t="shared" si="536"/>
        <v>43023</v>
      </c>
      <c r="B3373" s="73" t="s">
        <v>67</v>
      </c>
      <c r="C3373" s="73" t="s">
        <v>242</v>
      </c>
      <c r="D3373" s="73" t="s">
        <v>243</v>
      </c>
      <c r="E3373" s="73" t="s">
        <v>265</v>
      </c>
      <c r="F3373" s="73" t="s">
        <v>266</v>
      </c>
      <c r="G3373" s="73" t="s">
        <v>35</v>
      </c>
      <c r="H3373" t="s">
        <v>36</v>
      </c>
      <c r="I3373">
        <v>1006</v>
      </c>
      <c r="J3373" s="43">
        <v>3731</v>
      </c>
      <c r="K3373" s="16">
        <v>0.1</v>
      </c>
      <c r="L3373" s="16">
        <f t="shared" si="529"/>
        <v>37.050645481628599</v>
      </c>
      <c r="M3373" s="16">
        <f t="shared" si="530"/>
        <v>0.94115315315315318</v>
      </c>
      <c r="N3373" s="44">
        <f t="shared" si="531"/>
        <v>100.60000000000001</v>
      </c>
      <c r="O3373" s="44">
        <f t="shared" si="532"/>
        <v>3831.6</v>
      </c>
      <c r="P3373" s="45">
        <f t="shared" si="534"/>
        <v>38.049652432969211</v>
      </c>
      <c r="Q3373" s="45">
        <f t="shared" si="533"/>
        <v>0.96652972972972973</v>
      </c>
      <c r="S3373" s="51">
        <f t="shared" si="535"/>
        <v>8.1957214177603923</v>
      </c>
      <c r="T3373" s="16"/>
    </row>
    <row r="3374" spans="1:20" x14ac:dyDescent="0.25">
      <c r="A3374" s="72">
        <f t="shared" si="536"/>
        <v>43023</v>
      </c>
      <c r="B3374" s="73" t="s">
        <v>67</v>
      </c>
      <c r="C3374" s="73" t="s">
        <v>254</v>
      </c>
      <c r="D3374" s="73" t="s">
        <v>255</v>
      </c>
      <c r="E3374" s="73" t="s">
        <v>267</v>
      </c>
      <c r="F3374" s="73" t="s">
        <v>241</v>
      </c>
      <c r="G3374" s="73" t="s">
        <v>35</v>
      </c>
      <c r="H3374" t="s">
        <v>37</v>
      </c>
      <c r="I3374">
        <v>988</v>
      </c>
      <c r="J3374" s="43">
        <v>3700</v>
      </c>
      <c r="K3374" s="16">
        <v>0</v>
      </c>
      <c r="L3374" s="16">
        <f t="shared" si="529"/>
        <v>36.742800397219462</v>
      </c>
      <c r="M3374" s="16">
        <f t="shared" si="530"/>
        <v>0.93333333333333335</v>
      </c>
      <c r="N3374" s="44">
        <f t="shared" si="531"/>
        <v>0</v>
      </c>
      <c r="O3374" s="44">
        <f t="shared" si="532"/>
        <v>3700</v>
      </c>
      <c r="P3374" s="45">
        <f t="shared" si="534"/>
        <v>36.742800397219462</v>
      </c>
      <c r="Q3374" s="45">
        <f t="shared" si="533"/>
        <v>0.93333333333333335</v>
      </c>
      <c r="S3374" s="51">
        <f t="shared" si="535"/>
        <v>0</v>
      </c>
      <c r="T3374" s="16"/>
    </row>
    <row r="3375" spans="1:20" x14ac:dyDescent="0.25">
      <c r="A3375" s="72">
        <f t="shared" si="536"/>
        <v>43023</v>
      </c>
      <c r="B3375" s="73" t="s">
        <v>67</v>
      </c>
      <c r="C3375" s="73" t="s">
        <v>246</v>
      </c>
      <c r="D3375" s="73" t="s">
        <v>247</v>
      </c>
      <c r="E3375" s="73" t="s">
        <v>240</v>
      </c>
      <c r="F3375" s="73" t="s">
        <v>241</v>
      </c>
      <c r="G3375" s="73" t="s">
        <v>35</v>
      </c>
      <c r="H3375" t="s">
        <v>36</v>
      </c>
      <c r="I3375">
        <v>787</v>
      </c>
      <c r="J3375" s="43">
        <v>3970</v>
      </c>
      <c r="K3375" s="16">
        <v>0.1</v>
      </c>
      <c r="L3375" s="16">
        <f t="shared" si="529"/>
        <v>39.424031777557097</v>
      </c>
      <c r="M3375" s="16">
        <f t="shared" si="530"/>
        <v>1.0014414414414414</v>
      </c>
      <c r="N3375" s="44">
        <f t="shared" si="531"/>
        <v>78.7</v>
      </c>
      <c r="O3375" s="44">
        <f t="shared" si="532"/>
        <v>4048.7</v>
      </c>
      <c r="P3375" s="45">
        <f t="shared" si="534"/>
        <v>40.20556107249255</v>
      </c>
      <c r="Q3375" s="45">
        <f t="shared" si="533"/>
        <v>1.0212936936936936</v>
      </c>
      <c r="S3375" s="51">
        <f t="shared" si="535"/>
        <v>2.701016178701332</v>
      </c>
      <c r="T3375" s="16"/>
    </row>
    <row r="3376" spans="1:20" x14ac:dyDescent="0.25">
      <c r="A3376" s="72">
        <f t="shared" si="536"/>
        <v>43023</v>
      </c>
      <c r="B3376" s="73" t="s">
        <v>67</v>
      </c>
      <c r="C3376" s="73" t="s">
        <v>250</v>
      </c>
      <c r="D3376" s="73" t="s">
        <v>251</v>
      </c>
      <c r="E3376" s="73" t="s">
        <v>283</v>
      </c>
      <c r="F3376" s="73" t="s">
        <v>284</v>
      </c>
      <c r="G3376" s="73" t="s">
        <v>35</v>
      </c>
      <c r="H3376" t="s">
        <v>37</v>
      </c>
      <c r="I3376">
        <v>1836</v>
      </c>
      <c r="J3376" s="43">
        <v>5000</v>
      </c>
      <c r="K3376" s="16">
        <v>0</v>
      </c>
      <c r="L3376" s="16">
        <f t="shared" ref="L3376:L3413" si="537">J3376/100.7</f>
        <v>49.652432969215489</v>
      </c>
      <c r="M3376" s="16">
        <f t="shared" ref="M3376:M3413" si="538">IF(B3376="corn",J3376/(111*2000/56),J3376/(111*2000/60))</f>
        <v>1.2612612612612613</v>
      </c>
      <c r="N3376" s="44">
        <f t="shared" ref="N3376:N3413" si="539">I3376*K3376</f>
        <v>0</v>
      </c>
      <c r="O3376" s="44">
        <f t="shared" ref="O3376:O3413" si="540">J3376+N3376</f>
        <v>5000</v>
      </c>
      <c r="P3376" s="45">
        <f t="shared" si="534"/>
        <v>49.652432969215489</v>
      </c>
      <c r="Q3376" s="45">
        <f t="shared" ref="Q3376:Q3413" si="541">IF(B3376="corn",O3376/(111*2000/56),O3376/(111*2000/60))</f>
        <v>1.2612612612612613</v>
      </c>
      <c r="S3376" s="51">
        <f t="shared" si="535"/>
        <v>0</v>
      </c>
      <c r="T3376" s="16"/>
    </row>
    <row r="3377" spans="1:20" x14ac:dyDescent="0.25">
      <c r="A3377" s="72">
        <f t="shared" si="536"/>
        <v>43023</v>
      </c>
      <c r="B3377" s="73" t="s">
        <v>67</v>
      </c>
      <c r="C3377" s="73" t="s">
        <v>256</v>
      </c>
      <c r="D3377" s="73" t="s">
        <v>247</v>
      </c>
      <c r="E3377" s="73" t="s">
        <v>285</v>
      </c>
      <c r="F3377" s="73" t="s">
        <v>264</v>
      </c>
      <c r="G3377" s="73" t="s">
        <v>35</v>
      </c>
      <c r="H3377" t="s">
        <v>37</v>
      </c>
      <c r="I3377">
        <v>1899</v>
      </c>
      <c r="J3377" s="43">
        <v>4820</v>
      </c>
      <c r="K3377" s="16">
        <v>0</v>
      </c>
      <c r="L3377" s="16">
        <f t="shared" si="537"/>
        <v>47.864945382323732</v>
      </c>
      <c r="M3377" s="16">
        <f t="shared" si="538"/>
        <v>1.2158558558558559</v>
      </c>
      <c r="N3377" s="44">
        <f t="shared" si="539"/>
        <v>0</v>
      </c>
      <c r="O3377" s="44">
        <f t="shared" si="540"/>
        <v>4820</v>
      </c>
      <c r="P3377" s="45">
        <f t="shared" si="534"/>
        <v>47.864945382323732</v>
      </c>
      <c r="Q3377" s="45">
        <f t="shared" si="541"/>
        <v>1.2158558558558559</v>
      </c>
      <c r="S3377" s="51">
        <f t="shared" si="535"/>
        <v>1.6877637130801704</v>
      </c>
      <c r="T3377" s="16"/>
    </row>
    <row r="3378" spans="1:20" x14ac:dyDescent="0.25">
      <c r="A3378" s="72">
        <f t="shared" si="536"/>
        <v>43023</v>
      </c>
      <c r="B3378" s="73" t="s">
        <v>18</v>
      </c>
      <c r="C3378" s="73" t="s">
        <v>238</v>
      </c>
      <c r="D3378" s="73" t="s">
        <v>239</v>
      </c>
      <c r="E3378" s="73" t="s">
        <v>283</v>
      </c>
      <c r="F3378" s="73" t="s">
        <v>284</v>
      </c>
      <c r="G3378" s="73" t="s">
        <v>35</v>
      </c>
      <c r="H3378" t="s">
        <v>37</v>
      </c>
      <c r="I3378">
        <v>1695</v>
      </c>
      <c r="J3378" s="43">
        <v>5600</v>
      </c>
      <c r="K3378" s="16">
        <v>0</v>
      </c>
      <c r="L3378" s="16">
        <f t="shared" si="537"/>
        <v>55.610724925521346</v>
      </c>
      <c r="M3378" s="16">
        <f t="shared" si="538"/>
        <v>1.5135135135135136</v>
      </c>
      <c r="N3378" s="44">
        <f t="shared" si="539"/>
        <v>0</v>
      </c>
      <c r="O3378" s="44">
        <f t="shared" si="540"/>
        <v>5600</v>
      </c>
      <c r="P3378" s="45">
        <f t="shared" si="534"/>
        <v>55.610724925521346</v>
      </c>
      <c r="Q3378" s="45">
        <f t="shared" si="541"/>
        <v>1.5135135135135136</v>
      </c>
      <c r="S3378" s="51">
        <f t="shared" si="535"/>
        <v>0</v>
      </c>
      <c r="T3378" s="16"/>
    </row>
    <row r="3379" spans="1:20" x14ac:dyDescent="0.25">
      <c r="A3379" s="72">
        <f t="shared" si="536"/>
        <v>43023</v>
      </c>
      <c r="B3379" s="73" t="s">
        <v>18</v>
      </c>
      <c r="C3379" s="73" t="s">
        <v>250</v>
      </c>
      <c r="D3379" s="73" t="s">
        <v>251</v>
      </c>
      <c r="E3379" s="73" t="s">
        <v>279</v>
      </c>
      <c r="F3379" s="73" t="s">
        <v>280</v>
      </c>
      <c r="G3379" s="73" t="s">
        <v>35</v>
      </c>
      <c r="H3379" t="s">
        <v>37</v>
      </c>
      <c r="I3379">
        <v>1851</v>
      </c>
      <c r="J3379" s="43">
        <v>5650</v>
      </c>
      <c r="K3379" s="16">
        <v>0</v>
      </c>
      <c r="L3379" s="16">
        <f t="shared" si="537"/>
        <v>56.107249255213503</v>
      </c>
      <c r="M3379" s="16">
        <f t="shared" si="538"/>
        <v>1.527027027027027</v>
      </c>
      <c r="N3379" s="44">
        <f t="shared" si="539"/>
        <v>0</v>
      </c>
      <c r="O3379" s="44">
        <f t="shared" si="540"/>
        <v>5650</v>
      </c>
      <c r="P3379" s="45">
        <f t="shared" si="534"/>
        <v>56.107249255213503</v>
      </c>
      <c r="Q3379" s="45">
        <f t="shared" si="541"/>
        <v>1.527027027027027</v>
      </c>
      <c r="S3379" s="51">
        <f t="shared" si="535"/>
        <v>0</v>
      </c>
      <c r="T3379" s="16"/>
    </row>
    <row r="3380" spans="1:20" x14ac:dyDescent="0.25">
      <c r="A3380" s="72">
        <f t="shared" si="536"/>
        <v>43023</v>
      </c>
      <c r="B3380" s="73" t="s">
        <v>18</v>
      </c>
      <c r="C3380" s="73" t="s">
        <v>257</v>
      </c>
      <c r="D3380" s="73" t="s">
        <v>237</v>
      </c>
      <c r="E3380" s="73" t="s">
        <v>283</v>
      </c>
      <c r="F3380" s="73" t="s">
        <v>284</v>
      </c>
      <c r="G3380" s="73" t="s">
        <v>35</v>
      </c>
      <c r="H3380" t="s">
        <v>37</v>
      </c>
      <c r="I3380">
        <v>1507</v>
      </c>
      <c r="J3380" s="43">
        <v>5500</v>
      </c>
      <c r="K3380" s="16">
        <v>0</v>
      </c>
      <c r="L3380" s="16">
        <f t="shared" si="537"/>
        <v>54.617676266137039</v>
      </c>
      <c r="M3380" s="16">
        <f t="shared" si="538"/>
        <v>1.4864864864864864</v>
      </c>
      <c r="N3380" s="44">
        <f t="shared" si="539"/>
        <v>0</v>
      </c>
      <c r="O3380" s="44">
        <f t="shared" si="540"/>
        <v>5500</v>
      </c>
      <c r="P3380" s="45">
        <f t="shared" si="534"/>
        <v>54.617676266137039</v>
      </c>
      <c r="Q3380" s="45">
        <f t="shared" si="541"/>
        <v>1.4864864864864864</v>
      </c>
      <c r="S3380" s="51">
        <f t="shared" si="535"/>
        <v>0</v>
      </c>
      <c r="T3380" s="16"/>
    </row>
    <row r="3381" spans="1:20" x14ac:dyDescent="0.25">
      <c r="A3381" s="72">
        <f t="shared" si="536"/>
        <v>43023</v>
      </c>
      <c r="B3381" s="73" t="s">
        <v>18</v>
      </c>
      <c r="C3381" s="73" t="s">
        <v>256</v>
      </c>
      <c r="D3381" s="73" t="s">
        <v>247</v>
      </c>
      <c r="E3381" s="73" t="s">
        <v>265</v>
      </c>
      <c r="F3381" s="73" t="s">
        <v>266</v>
      </c>
      <c r="G3381" s="73" t="s">
        <v>35</v>
      </c>
      <c r="H3381" t="s">
        <v>36</v>
      </c>
      <c r="I3381">
        <v>1160</v>
      </c>
      <c r="J3381" s="43">
        <v>4775</v>
      </c>
      <c r="K3381" s="16">
        <v>0.1</v>
      </c>
      <c r="L3381" s="16">
        <f t="shared" si="537"/>
        <v>47.418073485600793</v>
      </c>
      <c r="M3381" s="16">
        <f t="shared" si="538"/>
        <v>1.2905405405405406</v>
      </c>
      <c r="N3381" s="44">
        <f t="shared" si="539"/>
        <v>116</v>
      </c>
      <c r="O3381" s="44">
        <f t="shared" si="540"/>
        <v>4891</v>
      </c>
      <c r="P3381" s="45">
        <f t="shared" si="534"/>
        <v>48.570009930486592</v>
      </c>
      <c r="Q3381" s="45">
        <f t="shared" si="541"/>
        <v>1.3218918918918918</v>
      </c>
      <c r="S3381" s="51">
        <f t="shared" si="535"/>
        <v>6.4510512340573589</v>
      </c>
      <c r="T3381" s="16"/>
    </row>
    <row r="3382" spans="1:20" x14ac:dyDescent="0.25">
      <c r="A3382" s="72">
        <f t="shared" si="536"/>
        <v>43023</v>
      </c>
      <c r="B3382" s="73" t="s">
        <v>18</v>
      </c>
      <c r="C3382" s="73" t="s">
        <v>244</v>
      </c>
      <c r="D3382" s="73" t="s">
        <v>245</v>
      </c>
      <c r="E3382" s="73" t="s">
        <v>277</v>
      </c>
      <c r="F3382" s="73" t="s">
        <v>278</v>
      </c>
      <c r="G3382" s="73" t="s">
        <v>35</v>
      </c>
      <c r="H3382" s="73" t="s">
        <v>38</v>
      </c>
      <c r="I3382">
        <v>613</v>
      </c>
      <c r="J3382" s="43">
        <v>4352</v>
      </c>
      <c r="K3382" s="16">
        <v>0</v>
      </c>
      <c r="L3382" s="16">
        <f t="shared" si="537"/>
        <v>43.217477656405165</v>
      </c>
      <c r="M3382" s="16">
        <f t="shared" si="538"/>
        <v>1.1762162162162162</v>
      </c>
      <c r="N3382" s="44">
        <f t="shared" ref="N3382" si="542">I3382*K3382</f>
        <v>0</v>
      </c>
      <c r="O3382" s="44">
        <f t="shared" ref="O3382" si="543">J3382+N3382</f>
        <v>4352</v>
      </c>
      <c r="P3382" s="45">
        <f t="shared" ref="P3382" si="544">O3382/100.7</f>
        <v>43.217477656405165</v>
      </c>
      <c r="Q3382" s="45">
        <f t="shared" ref="Q3382" si="545">IF(B3382="corn",O3382/(111*2000/56),O3382/(111*2000/60))</f>
        <v>1.1762162162162162</v>
      </c>
      <c r="S3382" s="51">
        <f t="shared" si="535"/>
        <v>2.9815428300993929</v>
      </c>
      <c r="T3382" s="16"/>
    </row>
    <row r="3383" spans="1:20" x14ac:dyDescent="0.25">
      <c r="A3383" s="74">
        <f t="shared" si="536"/>
        <v>43023</v>
      </c>
      <c r="B3383" s="75" t="s">
        <v>18</v>
      </c>
      <c r="C3383" s="75" t="s">
        <v>258</v>
      </c>
      <c r="D3383" s="75" t="s">
        <v>255</v>
      </c>
      <c r="E3383" s="75" t="s">
        <v>279</v>
      </c>
      <c r="F3383" s="75" t="s">
        <v>280</v>
      </c>
      <c r="G3383" s="75" t="s">
        <v>35</v>
      </c>
      <c r="H3383" s="76" t="s">
        <v>36</v>
      </c>
      <c r="I3383" s="76">
        <v>1637</v>
      </c>
      <c r="J3383" s="46">
        <v>5710</v>
      </c>
      <c r="K3383" s="78">
        <v>0.1</v>
      </c>
      <c r="L3383" s="78">
        <f t="shared" si="537"/>
        <v>56.703078450844089</v>
      </c>
      <c r="M3383" s="78">
        <f t="shared" si="538"/>
        <v>1.5432432432432432</v>
      </c>
      <c r="N3383" s="47">
        <f t="shared" si="539"/>
        <v>163.70000000000002</v>
      </c>
      <c r="O3383" s="47">
        <f t="shared" si="540"/>
        <v>5873.7</v>
      </c>
      <c r="P3383" s="48">
        <f t="shared" si="534"/>
        <v>58.328699106256202</v>
      </c>
      <c r="Q3383" s="48">
        <f t="shared" si="541"/>
        <v>1.5874864864864864</v>
      </c>
      <c r="R3383" s="76"/>
      <c r="S3383" s="53">
        <f t="shared" si="535"/>
        <v>5.6759178298088075</v>
      </c>
      <c r="T3383" s="78"/>
    </row>
    <row r="3384" spans="1:20" x14ac:dyDescent="0.25">
      <c r="A3384" s="72">
        <f>DATE(YEAR(A3383), MONTH(A3383)+1, 15)</f>
        <v>43054</v>
      </c>
      <c r="B3384" s="73" t="s">
        <v>0</v>
      </c>
      <c r="C3384" s="73" t="s">
        <v>359</v>
      </c>
      <c r="D3384" s="73" t="s">
        <v>235</v>
      </c>
      <c r="E3384" s="73" t="s">
        <v>260</v>
      </c>
      <c r="F3384" s="73" t="s">
        <v>261</v>
      </c>
      <c r="G3384" s="73" t="s">
        <v>34</v>
      </c>
      <c r="H3384" t="s">
        <v>36</v>
      </c>
      <c r="I3384">
        <v>506</v>
      </c>
      <c r="J3384" s="43">
        <v>3883</v>
      </c>
      <c r="K3384" s="16">
        <v>0.14000000000000001</v>
      </c>
      <c r="L3384" s="16">
        <f t="shared" si="537"/>
        <v>38.560079443892747</v>
      </c>
      <c r="M3384" s="16">
        <f t="shared" si="538"/>
        <v>1.0494594594594595</v>
      </c>
      <c r="N3384" s="44">
        <f t="shared" si="539"/>
        <v>70.84</v>
      </c>
      <c r="O3384" s="44">
        <f t="shared" si="540"/>
        <v>3953.84</v>
      </c>
      <c r="P3384" s="45">
        <f t="shared" ref="P3384:P3421" si="546">O3384/100.7</f>
        <v>39.263555114200599</v>
      </c>
      <c r="Q3384" s="45">
        <f t="shared" si="541"/>
        <v>1.0686054054054055</v>
      </c>
      <c r="R3384" s="17"/>
      <c r="S3384" s="51">
        <f>((O3384/O2928)-1)*100</f>
        <v>4.038564767548336</v>
      </c>
      <c r="T3384" s="16"/>
    </row>
    <row r="3385" spans="1:20" x14ac:dyDescent="0.25">
      <c r="A3385" s="72">
        <f>A3384</f>
        <v>43054</v>
      </c>
      <c r="B3385" s="73" t="s">
        <v>0</v>
      </c>
      <c r="C3385" s="73" t="s">
        <v>236</v>
      </c>
      <c r="D3385" s="73" t="s">
        <v>237</v>
      </c>
      <c r="E3385" s="73" t="s">
        <v>262</v>
      </c>
      <c r="F3385" s="73" t="s">
        <v>251</v>
      </c>
      <c r="G3385" s="73" t="s">
        <v>34</v>
      </c>
      <c r="H3385" t="s">
        <v>37</v>
      </c>
      <c r="I3385">
        <v>298</v>
      </c>
      <c r="J3385" s="43">
        <v>4143</v>
      </c>
      <c r="K3385" s="16">
        <v>0</v>
      </c>
      <c r="L3385" s="16">
        <f t="shared" si="537"/>
        <v>41.142005958291954</v>
      </c>
      <c r="M3385" s="16">
        <f t="shared" si="538"/>
        <v>1.1197297297297297</v>
      </c>
      <c r="N3385" s="44">
        <f t="shared" si="539"/>
        <v>0</v>
      </c>
      <c r="O3385" s="44">
        <f t="shared" si="540"/>
        <v>4143</v>
      </c>
      <c r="P3385" s="45">
        <f t="shared" si="546"/>
        <v>41.142005958291954</v>
      </c>
      <c r="Q3385" s="45">
        <f t="shared" si="541"/>
        <v>1.1197297297297297</v>
      </c>
      <c r="R3385" s="17"/>
      <c r="S3385" s="51">
        <f t="shared" ref="S3385:S3421" si="547">((O3385/O2929)-1)*100</f>
        <v>0</v>
      </c>
      <c r="T3385" s="16"/>
    </row>
    <row r="3386" spans="1:20" x14ac:dyDescent="0.25">
      <c r="A3386" s="72">
        <f t="shared" ref="A3386:A3420" si="548">A3385</f>
        <v>43054</v>
      </c>
      <c r="B3386" s="73" t="s">
        <v>0</v>
      </c>
      <c r="C3386" s="73" t="s">
        <v>359</v>
      </c>
      <c r="D3386" s="73" t="s">
        <v>235</v>
      </c>
      <c r="E3386" s="73" t="s">
        <v>263</v>
      </c>
      <c r="F3386" s="73" t="s">
        <v>264</v>
      </c>
      <c r="G3386" s="73" t="s">
        <v>34</v>
      </c>
      <c r="H3386" t="s">
        <v>37</v>
      </c>
      <c r="I3386">
        <v>1530</v>
      </c>
      <c r="J3386" s="43">
        <v>7050</v>
      </c>
      <c r="K3386" s="16">
        <v>0</v>
      </c>
      <c r="L3386" s="16">
        <f t="shared" si="537"/>
        <v>70.009930486593845</v>
      </c>
      <c r="M3386" s="16">
        <f t="shared" si="538"/>
        <v>1.9054054054054055</v>
      </c>
      <c r="N3386" s="44">
        <f t="shared" si="539"/>
        <v>0</v>
      </c>
      <c r="O3386" s="44">
        <f t="shared" si="540"/>
        <v>7050</v>
      </c>
      <c r="P3386" s="45">
        <f t="shared" si="546"/>
        <v>70.009930486593845</v>
      </c>
      <c r="Q3386" s="45">
        <f t="shared" si="541"/>
        <v>1.9054054054054055</v>
      </c>
      <c r="S3386" s="51">
        <f t="shared" si="547"/>
        <v>1.4388489208633004</v>
      </c>
      <c r="T3386" s="16"/>
    </row>
    <row r="3387" spans="1:20" x14ac:dyDescent="0.25">
      <c r="A3387" s="72">
        <f t="shared" si="548"/>
        <v>43054</v>
      </c>
      <c r="B3387" s="73" t="s">
        <v>0</v>
      </c>
      <c r="C3387" s="73" t="s">
        <v>359</v>
      </c>
      <c r="D3387" s="73" t="s">
        <v>235</v>
      </c>
      <c r="E3387" s="73" t="s">
        <v>265</v>
      </c>
      <c r="F3387" s="73" t="s">
        <v>266</v>
      </c>
      <c r="G3387" s="73" t="s">
        <v>34</v>
      </c>
      <c r="H3387" t="s">
        <v>36</v>
      </c>
      <c r="I3387">
        <v>890</v>
      </c>
      <c r="J3387" s="43">
        <v>4540</v>
      </c>
      <c r="K3387" s="16">
        <v>0.14000000000000001</v>
      </c>
      <c r="L3387" s="16">
        <f t="shared" si="537"/>
        <v>45.084409136047668</v>
      </c>
      <c r="M3387" s="16">
        <f t="shared" si="538"/>
        <v>1.2270270270270269</v>
      </c>
      <c r="N3387" s="44">
        <f t="shared" si="539"/>
        <v>124.60000000000001</v>
      </c>
      <c r="O3387" s="44">
        <f t="shared" si="540"/>
        <v>4664.6000000000004</v>
      </c>
      <c r="P3387" s="45">
        <f t="shared" si="546"/>
        <v>46.321747765640517</v>
      </c>
      <c r="Q3387" s="45">
        <f t="shared" si="541"/>
        <v>1.2607027027027029</v>
      </c>
      <c r="S3387" s="51">
        <f t="shared" si="547"/>
        <v>4.5546241090240969</v>
      </c>
      <c r="T3387" s="16"/>
    </row>
    <row r="3388" spans="1:20" x14ac:dyDescent="0.25">
      <c r="A3388" s="72">
        <f t="shared" si="548"/>
        <v>43054</v>
      </c>
      <c r="B3388" s="73" t="s">
        <v>0</v>
      </c>
      <c r="C3388" s="73" t="s">
        <v>238</v>
      </c>
      <c r="D3388" s="73" t="s">
        <v>239</v>
      </c>
      <c r="E3388" s="73" t="s">
        <v>267</v>
      </c>
      <c r="F3388" s="73" t="s">
        <v>241</v>
      </c>
      <c r="G3388" s="73" t="s">
        <v>34</v>
      </c>
      <c r="H3388" t="s">
        <v>37</v>
      </c>
      <c r="I3388">
        <v>1256</v>
      </c>
      <c r="J3388" s="43">
        <v>6786</v>
      </c>
      <c r="K3388" s="16">
        <v>0</v>
      </c>
      <c r="L3388" s="16">
        <f t="shared" si="537"/>
        <v>67.388282025819265</v>
      </c>
      <c r="M3388" s="16">
        <f t="shared" si="538"/>
        <v>1.834054054054054</v>
      </c>
      <c r="N3388" s="44">
        <f t="shared" si="539"/>
        <v>0</v>
      </c>
      <c r="O3388" s="44">
        <f t="shared" si="540"/>
        <v>6786</v>
      </c>
      <c r="P3388" s="45">
        <f t="shared" si="546"/>
        <v>67.388282025819265</v>
      </c>
      <c r="Q3388" s="45">
        <f t="shared" si="541"/>
        <v>1.834054054054054</v>
      </c>
      <c r="S3388" s="51">
        <f t="shared" si="547"/>
        <v>4.6253469010175685</v>
      </c>
      <c r="T3388" s="16"/>
    </row>
    <row r="3389" spans="1:20" x14ac:dyDescent="0.25">
      <c r="A3389" s="72">
        <f t="shared" si="548"/>
        <v>43054</v>
      </c>
      <c r="B3389" s="73" t="s">
        <v>0</v>
      </c>
      <c r="C3389" s="73" t="s">
        <v>358</v>
      </c>
      <c r="D3389" s="73" t="s">
        <v>235</v>
      </c>
      <c r="E3389" s="73" t="s">
        <v>267</v>
      </c>
      <c r="F3389" s="73" t="s">
        <v>241</v>
      </c>
      <c r="G3389" s="73" t="s">
        <v>34</v>
      </c>
      <c r="H3389" t="s">
        <v>36</v>
      </c>
      <c r="I3389">
        <v>975</v>
      </c>
      <c r="J3389" s="43">
        <v>4816</v>
      </c>
      <c r="K3389" s="16">
        <v>0.14000000000000001</v>
      </c>
      <c r="L3389" s="16">
        <f t="shared" si="537"/>
        <v>47.825223435948359</v>
      </c>
      <c r="M3389" s="16">
        <f t="shared" si="538"/>
        <v>1.3016216216216216</v>
      </c>
      <c r="N3389" s="44">
        <f t="shared" si="539"/>
        <v>136.5</v>
      </c>
      <c r="O3389" s="44">
        <f t="shared" si="540"/>
        <v>4952.5</v>
      </c>
      <c r="P3389" s="45">
        <f t="shared" si="546"/>
        <v>49.180734856007945</v>
      </c>
      <c r="Q3389" s="45">
        <f t="shared" si="541"/>
        <v>1.3385135135135136</v>
      </c>
      <c r="S3389" s="51">
        <f t="shared" si="547"/>
        <v>4.6044988911183804</v>
      </c>
      <c r="T3389" s="16"/>
    </row>
    <row r="3390" spans="1:20" x14ac:dyDescent="0.25">
      <c r="A3390" s="72">
        <f t="shared" si="548"/>
        <v>43054</v>
      </c>
      <c r="B3390" s="73" t="s">
        <v>0</v>
      </c>
      <c r="C3390" s="73" t="s">
        <v>240</v>
      </c>
      <c r="D3390" s="73" t="s">
        <v>241</v>
      </c>
      <c r="E3390" s="73" t="s">
        <v>263</v>
      </c>
      <c r="F3390" s="73" t="s">
        <v>264</v>
      </c>
      <c r="G3390" s="73" t="s">
        <v>34</v>
      </c>
      <c r="H3390" t="s">
        <v>36</v>
      </c>
      <c r="I3390">
        <v>1357</v>
      </c>
      <c r="J3390" s="43">
        <v>5021</v>
      </c>
      <c r="K3390" s="16">
        <v>0.14000000000000001</v>
      </c>
      <c r="L3390" s="16">
        <f t="shared" si="537"/>
        <v>49.860973187686199</v>
      </c>
      <c r="M3390" s="16">
        <f t="shared" si="538"/>
        <v>1.357027027027027</v>
      </c>
      <c r="N3390" s="44">
        <f t="shared" si="539"/>
        <v>189.98000000000002</v>
      </c>
      <c r="O3390" s="44">
        <f t="shared" si="540"/>
        <v>5210.9799999999996</v>
      </c>
      <c r="P3390" s="45">
        <f t="shared" si="546"/>
        <v>51.747567030784502</v>
      </c>
      <c r="Q3390" s="45">
        <f t="shared" si="541"/>
        <v>1.4083729729729728</v>
      </c>
      <c r="S3390" s="51">
        <f t="shared" si="547"/>
        <v>5.1359650715637306</v>
      </c>
      <c r="T3390" s="16"/>
    </row>
    <row r="3391" spans="1:20" x14ac:dyDescent="0.25">
      <c r="A3391" s="72">
        <f t="shared" si="548"/>
        <v>43054</v>
      </c>
      <c r="B3391" s="73" t="s">
        <v>67</v>
      </c>
      <c r="C3391" s="73" t="s">
        <v>242</v>
      </c>
      <c r="D3391" s="73" t="s">
        <v>243</v>
      </c>
      <c r="E3391" s="73" t="s">
        <v>265</v>
      </c>
      <c r="F3391" s="73" t="s">
        <v>266</v>
      </c>
      <c r="G3391" s="73" t="s">
        <v>34</v>
      </c>
      <c r="H3391" t="s">
        <v>36</v>
      </c>
      <c r="I3391">
        <v>1006</v>
      </c>
      <c r="J3391" s="43">
        <v>3931</v>
      </c>
      <c r="K3391" s="16">
        <v>0.14000000000000001</v>
      </c>
      <c r="L3391" s="16">
        <f t="shared" si="537"/>
        <v>39.036742800397221</v>
      </c>
      <c r="M3391" s="16">
        <f t="shared" si="538"/>
        <v>0.99160360360360367</v>
      </c>
      <c r="N3391" s="44">
        <f t="shared" si="539"/>
        <v>140.84</v>
      </c>
      <c r="O3391" s="44">
        <f t="shared" si="540"/>
        <v>4071.84</v>
      </c>
      <c r="P3391" s="45">
        <f t="shared" si="546"/>
        <v>40.435352532274081</v>
      </c>
      <c r="Q3391" s="45">
        <f t="shared" si="541"/>
        <v>1.0271308108108108</v>
      </c>
      <c r="S3391" s="51">
        <f t="shared" si="547"/>
        <v>8.8331515812431824</v>
      </c>
      <c r="T3391" s="16"/>
    </row>
    <row r="3392" spans="1:20" x14ac:dyDescent="0.25">
      <c r="A3392" s="72">
        <f t="shared" si="548"/>
        <v>43054</v>
      </c>
      <c r="B3392" s="73" t="s">
        <v>67</v>
      </c>
      <c r="C3392" s="73" t="s">
        <v>244</v>
      </c>
      <c r="D3392" s="73" t="s">
        <v>245</v>
      </c>
      <c r="E3392" s="73" t="s">
        <v>268</v>
      </c>
      <c r="F3392" s="73" t="s">
        <v>269</v>
      </c>
      <c r="G3392" s="73" t="s">
        <v>34</v>
      </c>
      <c r="H3392" t="s">
        <v>38</v>
      </c>
      <c r="I3392">
        <v>860</v>
      </c>
      <c r="J3392" s="43">
        <v>6344</v>
      </c>
      <c r="K3392" s="16">
        <v>0</v>
      </c>
      <c r="L3392" s="16">
        <f t="shared" si="537"/>
        <v>62.999006951340611</v>
      </c>
      <c r="M3392" s="16">
        <f t="shared" si="538"/>
        <v>1.6002882882882883</v>
      </c>
      <c r="N3392" s="44">
        <f t="shared" si="539"/>
        <v>0</v>
      </c>
      <c r="O3392" s="44">
        <f t="shared" si="540"/>
        <v>6344</v>
      </c>
      <c r="P3392" s="45">
        <f t="shared" si="546"/>
        <v>62.999006951340611</v>
      </c>
      <c r="Q3392" s="45">
        <f t="shared" si="541"/>
        <v>1.6002882882882883</v>
      </c>
      <c r="S3392" s="51">
        <f t="shared" si="547"/>
        <v>4.6691965022273463</v>
      </c>
      <c r="T3392" s="16"/>
    </row>
    <row r="3393" spans="1:20" x14ac:dyDescent="0.25">
      <c r="A3393" s="72">
        <f t="shared" si="548"/>
        <v>43054</v>
      </c>
      <c r="B3393" s="73" t="s">
        <v>67</v>
      </c>
      <c r="C3393" s="73" t="s">
        <v>246</v>
      </c>
      <c r="D3393" s="73" t="s">
        <v>247</v>
      </c>
      <c r="E3393" s="73" t="s">
        <v>270</v>
      </c>
      <c r="F3393" s="73" t="s">
        <v>247</v>
      </c>
      <c r="G3393" s="73" t="s">
        <v>34</v>
      </c>
      <c r="H3393" t="s">
        <v>36</v>
      </c>
      <c r="I3393">
        <v>213</v>
      </c>
      <c r="J3393" s="43">
        <v>2258</v>
      </c>
      <c r="K3393" s="16">
        <v>0.14000000000000001</v>
      </c>
      <c r="L3393" s="16">
        <f t="shared" si="537"/>
        <v>22.423038728897716</v>
      </c>
      <c r="M3393" s="16">
        <f t="shared" si="538"/>
        <v>0.56958558558558559</v>
      </c>
      <c r="N3393" s="44">
        <f t="shared" si="539"/>
        <v>29.820000000000004</v>
      </c>
      <c r="O3393" s="44">
        <f t="shared" si="540"/>
        <v>2287.8200000000002</v>
      </c>
      <c r="P3393" s="45">
        <f t="shared" si="546"/>
        <v>22.719165839126116</v>
      </c>
      <c r="Q3393" s="45">
        <f t="shared" si="541"/>
        <v>0.57710774774774776</v>
      </c>
      <c r="S3393" s="51">
        <f t="shared" si="547"/>
        <v>0.75040294524348905</v>
      </c>
      <c r="T3393" s="16"/>
    </row>
    <row r="3394" spans="1:20" x14ac:dyDescent="0.25">
      <c r="A3394" s="72">
        <f t="shared" si="548"/>
        <v>43054</v>
      </c>
      <c r="B3394" s="73" t="s">
        <v>67</v>
      </c>
      <c r="C3394" s="73" t="s">
        <v>248</v>
      </c>
      <c r="D3394" s="73" t="s">
        <v>249</v>
      </c>
      <c r="E3394" s="73" t="s">
        <v>271</v>
      </c>
      <c r="F3394" s="73" t="s">
        <v>272</v>
      </c>
      <c r="G3394" s="73" t="s">
        <v>34</v>
      </c>
      <c r="H3394" t="s">
        <v>38</v>
      </c>
      <c r="I3394">
        <v>646</v>
      </c>
      <c r="J3394" s="43">
        <v>5446</v>
      </c>
      <c r="K3394" s="16">
        <v>0</v>
      </c>
      <c r="L3394" s="16">
        <f t="shared" si="537"/>
        <v>54.081429990069509</v>
      </c>
      <c r="M3394" s="16">
        <f t="shared" si="538"/>
        <v>1.3737657657657658</v>
      </c>
      <c r="N3394" s="44">
        <f t="shared" si="539"/>
        <v>0</v>
      </c>
      <c r="O3394" s="44">
        <f t="shared" si="540"/>
        <v>5446</v>
      </c>
      <c r="P3394" s="45">
        <f t="shared" si="546"/>
        <v>54.081429990069509</v>
      </c>
      <c r="Q3394" s="45">
        <f t="shared" si="541"/>
        <v>1.3737657657657658</v>
      </c>
      <c r="S3394" s="51">
        <f t="shared" si="547"/>
        <v>4.9123482951261899</v>
      </c>
      <c r="T3394" s="16"/>
    </row>
    <row r="3395" spans="1:20" x14ac:dyDescent="0.25">
      <c r="A3395" s="72">
        <f t="shared" si="548"/>
        <v>43054</v>
      </c>
      <c r="B3395" s="73" t="s">
        <v>67</v>
      </c>
      <c r="C3395" s="73" t="s">
        <v>248</v>
      </c>
      <c r="D3395" s="73" t="s">
        <v>249</v>
      </c>
      <c r="E3395" s="73" t="s">
        <v>273</v>
      </c>
      <c r="F3395" s="73" t="s">
        <v>274</v>
      </c>
      <c r="G3395" s="73" t="s">
        <v>34</v>
      </c>
      <c r="H3395" t="s">
        <v>38</v>
      </c>
      <c r="I3395">
        <v>418</v>
      </c>
      <c r="J3395" s="43">
        <v>4540</v>
      </c>
      <c r="K3395" s="16">
        <v>0</v>
      </c>
      <c r="L3395" s="16">
        <f t="shared" si="537"/>
        <v>45.084409136047668</v>
      </c>
      <c r="M3395" s="16">
        <f t="shared" si="538"/>
        <v>1.1452252252252253</v>
      </c>
      <c r="N3395" s="44">
        <f t="shared" si="539"/>
        <v>0</v>
      </c>
      <c r="O3395" s="44">
        <f t="shared" si="540"/>
        <v>4540</v>
      </c>
      <c r="P3395" s="45">
        <f t="shared" si="546"/>
        <v>45.084409136047668</v>
      </c>
      <c r="Q3395" s="45">
        <f t="shared" si="541"/>
        <v>1.1452252252252253</v>
      </c>
      <c r="S3395" s="51">
        <f t="shared" si="547"/>
        <v>5.3119925771282661</v>
      </c>
      <c r="T3395" s="16"/>
    </row>
    <row r="3396" spans="1:20" x14ac:dyDescent="0.25">
      <c r="A3396" s="72">
        <f t="shared" si="548"/>
        <v>43054</v>
      </c>
      <c r="B3396" s="73" t="s">
        <v>67</v>
      </c>
      <c r="C3396" s="73" t="s">
        <v>246</v>
      </c>
      <c r="D3396" s="73" t="s">
        <v>247</v>
      </c>
      <c r="E3396" s="73" t="s">
        <v>275</v>
      </c>
      <c r="F3396" s="73" t="s">
        <v>276</v>
      </c>
      <c r="G3396" s="73" t="s">
        <v>34</v>
      </c>
      <c r="H3396" t="s">
        <v>36</v>
      </c>
      <c r="I3396">
        <v>626</v>
      </c>
      <c r="J3396" s="43">
        <v>3609</v>
      </c>
      <c r="K3396" s="16">
        <v>0.14000000000000001</v>
      </c>
      <c r="L3396" s="16">
        <f t="shared" si="537"/>
        <v>35.839126117179738</v>
      </c>
      <c r="M3396" s="16">
        <f t="shared" si="538"/>
        <v>0.91037837837837843</v>
      </c>
      <c r="N3396" s="44">
        <f t="shared" si="539"/>
        <v>87.640000000000015</v>
      </c>
      <c r="O3396" s="44">
        <f t="shared" si="540"/>
        <v>3696.64</v>
      </c>
      <c r="P3396" s="45">
        <f t="shared" si="546"/>
        <v>36.70943396226415</v>
      </c>
      <c r="Q3396" s="45">
        <f t="shared" si="541"/>
        <v>0.9324857657657657</v>
      </c>
      <c r="S3396" s="51">
        <f t="shared" si="547"/>
        <v>3.5021111223106915</v>
      </c>
      <c r="T3396" s="16"/>
    </row>
    <row r="3397" spans="1:20" x14ac:dyDescent="0.25">
      <c r="A3397" s="72">
        <f t="shared" si="548"/>
        <v>43054</v>
      </c>
      <c r="B3397" s="73" t="s">
        <v>67</v>
      </c>
      <c r="C3397" s="73" t="s">
        <v>246</v>
      </c>
      <c r="D3397" s="73" t="s">
        <v>247</v>
      </c>
      <c r="E3397" s="73" t="s">
        <v>263</v>
      </c>
      <c r="F3397" s="73" t="s">
        <v>264</v>
      </c>
      <c r="G3397" s="73" t="s">
        <v>34</v>
      </c>
      <c r="H3397" t="s">
        <v>36</v>
      </c>
      <c r="I3397">
        <v>1823</v>
      </c>
      <c r="J3397" s="43">
        <v>5327</v>
      </c>
      <c r="K3397" s="16">
        <v>0.14000000000000001</v>
      </c>
      <c r="L3397" s="16">
        <f t="shared" si="537"/>
        <v>52.899702085402183</v>
      </c>
      <c r="M3397" s="16">
        <f t="shared" si="538"/>
        <v>1.3437477477477477</v>
      </c>
      <c r="N3397" s="44">
        <f t="shared" si="539"/>
        <v>255.22000000000003</v>
      </c>
      <c r="O3397" s="44">
        <f t="shared" si="540"/>
        <v>5582.22</v>
      </c>
      <c r="P3397" s="45">
        <f t="shared" si="546"/>
        <v>55.434160873882824</v>
      </c>
      <c r="Q3397" s="45">
        <f t="shared" si="541"/>
        <v>1.4081275675675677</v>
      </c>
      <c r="S3397" s="51">
        <f t="shared" si="547"/>
        <v>5.099239745602846</v>
      </c>
      <c r="T3397" s="16"/>
    </row>
    <row r="3398" spans="1:20" x14ac:dyDescent="0.25">
      <c r="A3398" s="72">
        <f t="shared" si="548"/>
        <v>43054</v>
      </c>
      <c r="B3398" s="73" t="s">
        <v>18</v>
      </c>
      <c r="C3398" s="73" t="s">
        <v>250</v>
      </c>
      <c r="D3398" s="73" t="s">
        <v>251</v>
      </c>
      <c r="E3398" s="73" t="s">
        <v>265</v>
      </c>
      <c r="F3398" s="73" t="s">
        <v>266</v>
      </c>
      <c r="G3398" s="73" t="s">
        <v>34</v>
      </c>
      <c r="H3398" t="s">
        <v>39</v>
      </c>
      <c r="I3398">
        <v>1277</v>
      </c>
      <c r="J3398" s="43">
        <v>3631</v>
      </c>
      <c r="K3398" s="16">
        <v>9.7799999999999998E-2</v>
      </c>
      <c r="L3398" s="16">
        <f t="shared" si="537"/>
        <v>36.057596822244292</v>
      </c>
      <c r="M3398" s="16">
        <f t="shared" si="538"/>
        <v>0.98135135135135132</v>
      </c>
      <c r="N3398" s="44">
        <f t="shared" si="539"/>
        <v>124.89059999999999</v>
      </c>
      <c r="O3398" s="44">
        <f t="shared" si="540"/>
        <v>3755.8906000000002</v>
      </c>
      <c r="P3398" s="45">
        <f t="shared" si="546"/>
        <v>37.297821251241309</v>
      </c>
      <c r="Q3398" s="45">
        <f t="shared" si="541"/>
        <v>1.0151055675675675</v>
      </c>
      <c r="S3398" s="51">
        <f t="shared" si="547"/>
        <v>2.3742356120623143</v>
      </c>
      <c r="T3398" s="16"/>
    </row>
    <row r="3399" spans="1:20" x14ac:dyDescent="0.25">
      <c r="A3399" s="72">
        <f t="shared" si="548"/>
        <v>43054</v>
      </c>
      <c r="B3399" s="73" t="s">
        <v>18</v>
      </c>
      <c r="C3399" s="73" t="s">
        <v>244</v>
      </c>
      <c r="D3399" s="73" t="s">
        <v>245</v>
      </c>
      <c r="E3399" s="73" t="s">
        <v>277</v>
      </c>
      <c r="F3399" s="73" t="s">
        <v>278</v>
      </c>
      <c r="G3399" s="73" t="s">
        <v>34</v>
      </c>
      <c r="H3399" t="s">
        <v>38</v>
      </c>
      <c r="I3399">
        <v>613</v>
      </c>
      <c r="J3399" s="43">
        <v>5287</v>
      </c>
      <c r="K3399" s="16">
        <v>0</v>
      </c>
      <c r="L3399" s="16">
        <f t="shared" si="537"/>
        <v>52.502482621648461</v>
      </c>
      <c r="M3399" s="16">
        <f t="shared" si="538"/>
        <v>1.4289189189189189</v>
      </c>
      <c r="N3399" s="44">
        <f t="shared" si="539"/>
        <v>0</v>
      </c>
      <c r="O3399" s="44">
        <f t="shared" si="540"/>
        <v>5287</v>
      </c>
      <c r="P3399" s="45">
        <f t="shared" si="546"/>
        <v>52.502482621648461</v>
      </c>
      <c r="Q3399" s="45">
        <f t="shared" si="541"/>
        <v>1.4289189189189189</v>
      </c>
      <c r="S3399" s="51">
        <f t="shared" si="547"/>
        <v>4.6723421104731822</v>
      </c>
      <c r="T3399" s="16"/>
    </row>
    <row r="3400" spans="1:20" x14ac:dyDescent="0.25">
      <c r="A3400" s="72">
        <f t="shared" si="548"/>
        <v>43054</v>
      </c>
      <c r="B3400" s="73" t="s">
        <v>18</v>
      </c>
      <c r="C3400" s="73" t="s">
        <v>248</v>
      </c>
      <c r="D3400" s="73" t="s">
        <v>249</v>
      </c>
      <c r="E3400" s="73" t="s">
        <v>268</v>
      </c>
      <c r="F3400" s="73" t="s">
        <v>269</v>
      </c>
      <c r="G3400" s="73" t="s">
        <v>34</v>
      </c>
      <c r="H3400" t="s">
        <v>38</v>
      </c>
      <c r="I3400">
        <v>872</v>
      </c>
      <c r="J3400" s="43">
        <v>6460</v>
      </c>
      <c r="K3400" s="16">
        <v>0</v>
      </c>
      <c r="L3400" s="16">
        <f t="shared" si="537"/>
        <v>64.15094339622641</v>
      </c>
      <c r="M3400" s="16">
        <f t="shared" si="538"/>
        <v>1.7459459459459459</v>
      </c>
      <c r="N3400" s="44">
        <f t="shared" si="539"/>
        <v>0</v>
      </c>
      <c r="O3400" s="44">
        <f t="shared" si="540"/>
        <v>6460</v>
      </c>
      <c r="P3400" s="45">
        <f t="shared" si="546"/>
        <v>64.15094339622641</v>
      </c>
      <c r="Q3400" s="45">
        <f t="shared" si="541"/>
        <v>1.7459459459459459</v>
      </c>
      <c r="S3400" s="51">
        <f t="shared" si="547"/>
        <v>4.5645840077695121</v>
      </c>
      <c r="T3400" s="16"/>
    </row>
    <row r="3401" spans="1:20" x14ac:dyDescent="0.25">
      <c r="A3401" s="72">
        <f t="shared" si="548"/>
        <v>43054</v>
      </c>
      <c r="B3401" s="73" t="s">
        <v>18</v>
      </c>
      <c r="C3401" s="73" t="s">
        <v>248</v>
      </c>
      <c r="D3401" s="73" t="s">
        <v>249</v>
      </c>
      <c r="E3401" s="73" t="s">
        <v>277</v>
      </c>
      <c r="F3401" s="73" t="s">
        <v>278</v>
      </c>
      <c r="G3401" s="73" t="s">
        <v>34</v>
      </c>
      <c r="H3401" t="s">
        <v>38</v>
      </c>
      <c r="I3401">
        <v>414</v>
      </c>
      <c r="J3401" s="43">
        <v>4764</v>
      </c>
      <c r="K3401" s="16">
        <v>0</v>
      </c>
      <c r="L3401" s="16">
        <f t="shared" si="537"/>
        <v>47.308838133068519</v>
      </c>
      <c r="M3401" s="16">
        <f t="shared" si="538"/>
        <v>1.2875675675675675</v>
      </c>
      <c r="N3401" s="44">
        <f t="shared" si="539"/>
        <v>0</v>
      </c>
      <c r="O3401" s="44">
        <f t="shared" si="540"/>
        <v>4764</v>
      </c>
      <c r="P3401" s="45">
        <f t="shared" si="546"/>
        <v>47.308838133068519</v>
      </c>
      <c r="Q3401" s="45">
        <f t="shared" si="541"/>
        <v>1.2875675675675675</v>
      </c>
      <c r="S3401" s="51">
        <f t="shared" si="547"/>
        <v>5.1887833958931262</v>
      </c>
      <c r="T3401" s="16"/>
    </row>
    <row r="3402" spans="1:20" x14ac:dyDescent="0.25">
      <c r="A3402" s="72">
        <f t="shared" si="548"/>
        <v>43054</v>
      </c>
      <c r="B3402" s="73" t="s">
        <v>18</v>
      </c>
      <c r="C3402" s="73" t="s">
        <v>242</v>
      </c>
      <c r="D3402" s="73" t="s">
        <v>243</v>
      </c>
      <c r="E3402" s="73" t="s">
        <v>265</v>
      </c>
      <c r="F3402" s="73" t="s">
        <v>266</v>
      </c>
      <c r="G3402" s="73" t="s">
        <v>34</v>
      </c>
      <c r="H3402" t="s">
        <v>36</v>
      </c>
      <c r="I3402">
        <v>1006</v>
      </c>
      <c r="J3402" s="43">
        <v>4745</v>
      </c>
      <c r="K3402" s="16">
        <v>0.14000000000000001</v>
      </c>
      <c r="L3402" s="16">
        <f t="shared" si="537"/>
        <v>47.1201588877855</v>
      </c>
      <c r="M3402" s="16">
        <f t="shared" si="538"/>
        <v>1.2824324324324323</v>
      </c>
      <c r="N3402" s="44">
        <f t="shared" si="539"/>
        <v>140.84</v>
      </c>
      <c r="O3402" s="44">
        <f t="shared" si="540"/>
        <v>4885.84</v>
      </c>
      <c r="P3402" s="45">
        <f t="shared" si="546"/>
        <v>48.51876861966236</v>
      </c>
      <c r="Q3402" s="45">
        <f t="shared" si="541"/>
        <v>1.3204972972972973</v>
      </c>
      <c r="S3402" s="51">
        <f t="shared" si="547"/>
        <v>7.2547504478241098</v>
      </c>
      <c r="T3402" s="16"/>
    </row>
    <row r="3403" spans="1:20" x14ac:dyDescent="0.25">
      <c r="A3403" s="72">
        <f t="shared" si="548"/>
        <v>43054</v>
      </c>
      <c r="B3403" s="73" t="s">
        <v>0</v>
      </c>
      <c r="C3403" s="73" t="s">
        <v>252</v>
      </c>
      <c r="D3403" s="73" t="s">
        <v>117</v>
      </c>
      <c r="E3403" s="73" t="s">
        <v>279</v>
      </c>
      <c r="F3403" s="73" t="s">
        <v>280</v>
      </c>
      <c r="G3403" s="73" t="s">
        <v>35</v>
      </c>
      <c r="H3403" t="s">
        <v>37</v>
      </c>
      <c r="I3403">
        <v>880</v>
      </c>
      <c r="J3403" s="43">
        <v>3953</v>
      </c>
      <c r="K3403" s="16">
        <v>0</v>
      </c>
      <c r="L3403" s="16">
        <f t="shared" si="537"/>
        <v>39.255213505461768</v>
      </c>
      <c r="M3403" s="16">
        <f t="shared" si="538"/>
        <v>1.0683783783783785</v>
      </c>
      <c r="N3403" s="44">
        <f t="shared" si="539"/>
        <v>0</v>
      </c>
      <c r="O3403" s="44">
        <f t="shared" si="540"/>
        <v>3953</v>
      </c>
      <c r="P3403" s="45">
        <f t="shared" si="546"/>
        <v>39.255213505461768</v>
      </c>
      <c r="Q3403" s="45">
        <f t="shared" si="541"/>
        <v>1.0683783783783785</v>
      </c>
      <c r="S3403" s="51">
        <f t="shared" si="547"/>
        <v>0</v>
      </c>
      <c r="T3403" s="16"/>
    </row>
    <row r="3404" spans="1:20" x14ac:dyDescent="0.25">
      <c r="A3404" s="72">
        <f t="shared" si="548"/>
        <v>43054</v>
      </c>
      <c r="B3404" s="73" t="s">
        <v>0</v>
      </c>
      <c r="C3404" s="73" t="s">
        <v>359</v>
      </c>
      <c r="D3404" s="73" t="s">
        <v>235</v>
      </c>
      <c r="E3404" s="73" t="s">
        <v>267</v>
      </c>
      <c r="F3404" s="73" t="s">
        <v>241</v>
      </c>
      <c r="G3404" s="73" t="s">
        <v>35</v>
      </c>
      <c r="H3404" t="s">
        <v>37</v>
      </c>
      <c r="I3404">
        <v>685</v>
      </c>
      <c r="J3404" s="43">
        <v>4171</v>
      </c>
      <c r="K3404" s="16">
        <v>0</v>
      </c>
      <c r="L3404" s="16">
        <f t="shared" si="537"/>
        <v>41.420059582919563</v>
      </c>
      <c r="M3404" s="16">
        <f t="shared" si="538"/>
        <v>1.1272972972972972</v>
      </c>
      <c r="N3404" s="44">
        <f t="shared" si="539"/>
        <v>0</v>
      </c>
      <c r="O3404" s="44">
        <f t="shared" si="540"/>
        <v>4171</v>
      </c>
      <c r="P3404" s="45">
        <f t="shared" si="546"/>
        <v>41.420059582919563</v>
      </c>
      <c r="Q3404" s="45">
        <f t="shared" si="541"/>
        <v>1.1272972972972972</v>
      </c>
      <c r="S3404" s="51">
        <f t="shared" si="547"/>
        <v>7.7499354172048562</v>
      </c>
      <c r="T3404" s="16"/>
    </row>
    <row r="3405" spans="1:20" x14ac:dyDescent="0.25">
      <c r="A3405" s="72">
        <f t="shared" si="548"/>
        <v>43054</v>
      </c>
      <c r="B3405" s="73" t="s">
        <v>0</v>
      </c>
      <c r="C3405" s="73" t="s">
        <v>253</v>
      </c>
      <c r="D3405" s="73" t="s">
        <v>243</v>
      </c>
      <c r="E3405" s="73" t="s">
        <v>281</v>
      </c>
      <c r="F3405" s="73" t="s">
        <v>282</v>
      </c>
      <c r="G3405" s="73" t="s">
        <v>35</v>
      </c>
      <c r="H3405" t="s">
        <v>38</v>
      </c>
      <c r="I3405">
        <v>812</v>
      </c>
      <c r="J3405" s="43">
        <v>5663</v>
      </c>
      <c r="K3405" s="16">
        <v>0</v>
      </c>
      <c r="L3405" s="16">
        <f t="shared" si="537"/>
        <v>56.236345580933467</v>
      </c>
      <c r="M3405" s="16">
        <f t="shared" si="538"/>
        <v>1.5305405405405406</v>
      </c>
      <c r="N3405" s="44">
        <f t="shared" si="539"/>
        <v>0</v>
      </c>
      <c r="O3405" s="44">
        <f t="shared" si="540"/>
        <v>5663</v>
      </c>
      <c r="P3405" s="45">
        <f t="shared" si="546"/>
        <v>56.236345580933467</v>
      </c>
      <c r="Q3405" s="45">
        <f t="shared" si="541"/>
        <v>1.5305405405405406</v>
      </c>
      <c r="S3405" s="51">
        <f t="shared" si="547"/>
        <v>3.1136198106336499</v>
      </c>
      <c r="T3405" s="16"/>
    </row>
    <row r="3406" spans="1:20" x14ac:dyDescent="0.25">
      <c r="A3406" s="72">
        <f t="shared" si="548"/>
        <v>43054</v>
      </c>
      <c r="B3406" s="73" t="s">
        <v>0</v>
      </c>
      <c r="C3406" s="73" t="s">
        <v>236</v>
      </c>
      <c r="D3406" s="73" t="s">
        <v>237</v>
      </c>
      <c r="E3406" s="73" t="s">
        <v>279</v>
      </c>
      <c r="F3406" s="73" t="s">
        <v>280</v>
      </c>
      <c r="G3406" s="73" t="s">
        <v>35</v>
      </c>
      <c r="H3406" t="s">
        <v>37</v>
      </c>
      <c r="I3406">
        <v>1520</v>
      </c>
      <c r="J3406" s="43">
        <v>5611</v>
      </c>
      <c r="K3406" s="16">
        <v>0</v>
      </c>
      <c r="L3406" s="16">
        <f t="shared" si="537"/>
        <v>55.71996027805362</v>
      </c>
      <c r="M3406" s="16">
        <f t="shared" si="538"/>
        <v>1.5164864864864864</v>
      </c>
      <c r="N3406" s="44">
        <f t="shared" si="539"/>
        <v>0</v>
      </c>
      <c r="O3406" s="44">
        <f t="shared" si="540"/>
        <v>5611</v>
      </c>
      <c r="P3406" s="45">
        <f t="shared" si="546"/>
        <v>55.71996027805362</v>
      </c>
      <c r="Q3406" s="45">
        <f t="shared" si="541"/>
        <v>1.5164864864864864</v>
      </c>
      <c r="S3406" s="51">
        <f t="shared" si="547"/>
        <v>0</v>
      </c>
      <c r="T3406" s="16"/>
    </row>
    <row r="3407" spans="1:20" x14ac:dyDescent="0.25">
      <c r="A3407" s="72">
        <f t="shared" si="548"/>
        <v>43054</v>
      </c>
      <c r="B3407" s="73" t="s">
        <v>0</v>
      </c>
      <c r="C3407" s="73" t="s">
        <v>236</v>
      </c>
      <c r="D3407" s="73" t="s">
        <v>237</v>
      </c>
      <c r="E3407" s="73" t="s">
        <v>267</v>
      </c>
      <c r="F3407" s="73" t="s">
        <v>241</v>
      </c>
      <c r="G3407" s="73" t="s">
        <v>35</v>
      </c>
      <c r="H3407" t="s">
        <v>37</v>
      </c>
      <c r="I3407">
        <v>1583</v>
      </c>
      <c r="J3407" s="43">
        <v>5931</v>
      </c>
      <c r="K3407" s="16">
        <v>0</v>
      </c>
      <c r="L3407" s="16">
        <f t="shared" si="537"/>
        <v>58.897715988083412</v>
      </c>
      <c r="M3407" s="16">
        <f t="shared" si="538"/>
        <v>1.6029729729729729</v>
      </c>
      <c r="N3407" s="44">
        <f t="shared" si="539"/>
        <v>0</v>
      </c>
      <c r="O3407" s="44">
        <f t="shared" si="540"/>
        <v>5931</v>
      </c>
      <c r="P3407" s="45">
        <f t="shared" si="546"/>
        <v>58.897715988083412</v>
      </c>
      <c r="Q3407" s="45">
        <f t="shared" si="541"/>
        <v>1.6029729729729729</v>
      </c>
      <c r="S3407" s="51">
        <f t="shared" si="547"/>
        <v>0</v>
      </c>
      <c r="T3407" s="16"/>
    </row>
    <row r="3408" spans="1:20" x14ac:dyDescent="0.25">
      <c r="A3408" s="72">
        <f t="shared" si="548"/>
        <v>43054</v>
      </c>
      <c r="B3408" s="73" t="s">
        <v>0</v>
      </c>
      <c r="C3408" s="73" t="s">
        <v>358</v>
      </c>
      <c r="D3408" s="73" t="s">
        <v>235</v>
      </c>
      <c r="E3408" s="73" t="s">
        <v>279</v>
      </c>
      <c r="F3408" s="73" t="s">
        <v>280</v>
      </c>
      <c r="G3408" s="73" t="s">
        <v>35</v>
      </c>
      <c r="H3408" t="s">
        <v>36</v>
      </c>
      <c r="I3408">
        <v>1599</v>
      </c>
      <c r="J3408" s="43">
        <v>5812</v>
      </c>
      <c r="K3408" s="16">
        <v>0.14000000000000001</v>
      </c>
      <c r="L3408" s="16">
        <f t="shared" si="537"/>
        <v>57.715988083416086</v>
      </c>
      <c r="M3408" s="16">
        <f t="shared" si="538"/>
        <v>1.5708108108108108</v>
      </c>
      <c r="N3408" s="44">
        <f t="shared" si="539"/>
        <v>223.86</v>
      </c>
      <c r="O3408" s="44">
        <f t="shared" si="540"/>
        <v>6035.86</v>
      </c>
      <c r="P3408" s="45">
        <f t="shared" si="546"/>
        <v>59.939026812313799</v>
      </c>
      <c r="Q3408" s="45">
        <f t="shared" si="541"/>
        <v>1.6313135135135135</v>
      </c>
      <c r="S3408" s="51">
        <f t="shared" si="547"/>
        <v>5.1737777359582182</v>
      </c>
      <c r="T3408" s="16"/>
    </row>
    <row r="3409" spans="1:20" x14ac:dyDescent="0.25">
      <c r="A3409" s="72">
        <f t="shared" si="548"/>
        <v>43054</v>
      </c>
      <c r="B3409" s="73" t="s">
        <v>67</v>
      </c>
      <c r="C3409" s="73" t="s">
        <v>250</v>
      </c>
      <c r="D3409" s="73" t="s">
        <v>251</v>
      </c>
      <c r="E3409" s="73" t="s">
        <v>279</v>
      </c>
      <c r="F3409" s="73" t="s">
        <v>280</v>
      </c>
      <c r="G3409" s="73" t="s">
        <v>35</v>
      </c>
      <c r="H3409" t="s">
        <v>37</v>
      </c>
      <c r="I3409">
        <v>1851</v>
      </c>
      <c r="J3409" s="43">
        <v>5000</v>
      </c>
      <c r="K3409" s="16">
        <v>0</v>
      </c>
      <c r="L3409" s="16">
        <f t="shared" si="537"/>
        <v>49.652432969215489</v>
      </c>
      <c r="M3409" s="16">
        <f t="shared" si="538"/>
        <v>1.2612612612612613</v>
      </c>
      <c r="N3409" s="44">
        <f t="shared" si="539"/>
        <v>0</v>
      </c>
      <c r="O3409" s="44">
        <f t="shared" si="540"/>
        <v>5000</v>
      </c>
      <c r="P3409" s="45">
        <f t="shared" si="546"/>
        <v>49.652432969215489</v>
      </c>
      <c r="Q3409" s="45">
        <f t="shared" si="541"/>
        <v>1.2612612612612613</v>
      </c>
      <c r="S3409" s="51">
        <f t="shared" si="547"/>
        <v>0</v>
      </c>
      <c r="T3409" s="16"/>
    </row>
    <row r="3410" spans="1:20" x14ac:dyDescent="0.25">
      <c r="A3410" s="72">
        <f t="shared" si="548"/>
        <v>43054</v>
      </c>
      <c r="B3410" s="73" t="s">
        <v>67</v>
      </c>
      <c r="C3410" s="73" t="s">
        <v>238</v>
      </c>
      <c r="D3410" s="73" t="s">
        <v>239</v>
      </c>
      <c r="E3410" s="73" t="s">
        <v>283</v>
      </c>
      <c r="F3410" s="73" t="s">
        <v>284</v>
      </c>
      <c r="G3410" s="73" t="s">
        <v>35</v>
      </c>
      <c r="H3410" t="s">
        <v>37</v>
      </c>
      <c r="I3410">
        <v>1695</v>
      </c>
      <c r="J3410" s="43">
        <v>4960</v>
      </c>
      <c r="K3410" s="16">
        <v>0</v>
      </c>
      <c r="L3410" s="16">
        <f t="shared" si="537"/>
        <v>49.255213505461768</v>
      </c>
      <c r="M3410" s="16">
        <f t="shared" si="538"/>
        <v>1.2511711711711713</v>
      </c>
      <c r="N3410" s="44">
        <f t="shared" si="539"/>
        <v>0</v>
      </c>
      <c r="O3410" s="44">
        <f t="shared" si="540"/>
        <v>4960</v>
      </c>
      <c r="P3410" s="45">
        <f t="shared" si="546"/>
        <v>49.255213505461768</v>
      </c>
      <c r="Q3410" s="45">
        <f t="shared" si="541"/>
        <v>1.2511711711711713</v>
      </c>
      <c r="S3410" s="51">
        <f t="shared" si="547"/>
        <v>0</v>
      </c>
      <c r="T3410" s="16"/>
    </row>
    <row r="3411" spans="1:20" x14ac:dyDescent="0.25">
      <c r="A3411" s="72">
        <f t="shared" si="548"/>
        <v>43054</v>
      </c>
      <c r="B3411" s="73" t="s">
        <v>67</v>
      </c>
      <c r="C3411" s="73" t="s">
        <v>242</v>
      </c>
      <c r="D3411" s="73" t="s">
        <v>243</v>
      </c>
      <c r="E3411" s="73" t="s">
        <v>265</v>
      </c>
      <c r="F3411" s="73" t="s">
        <v>266</v>
      </c>
      <c r="G3411" s="73" t="s">
        <v>35</v>
      </c>
      <c r="H3411" t="s">
        <v>36</v>
      </c>
      <c r="I3411">
        <v>1006</v>
      </c>
      <c r="J3411" s="43">
        <v>3731</v>
      </c>
      <c r="K3411" s="16">
        <v>0.14000000000000001</v>
      </c>
      <c r="L3411" s="16">
        <f t="shared" si="537"/>
        <v>37.050645481628599</v>
      </c>
      <c r="M3411" s="16">
        <f t="shared" si="538"/>
        <v>0.94115315315315318</v>
      </c>
      <c r="N3411" s="44">
        <f t="shared" si="539"/>
        <v>140.84</v>
      </c>
      <c r="O3411" s="44">
        <f t="shared" si="540"/>
        <v>3871.84</v>
      </c>
      <c r="P3411" s="45">
        <f t="shared" si="546"/>
        <v>38.449255213505459</v>
      </c>
      <c r="Q3411" s="45">
        <f t="shared" si="541"/>
        <v>0.97668036036036043</v>
      </c>
      <c r="S3411" s="51">
        <f t="shared" si="547"/>
        <v>9.3320080421081197</v>
      </c>
      <c r="T3411" s="16"/>
    </row>
    <row r="3412" spans="1:20" x14ac:dyDescent="0.25">
      <c r="A3412" s="72">
        <f t="shared" si="548"/>
        <v>43054</v>
      </c>
      <c r="B3412" s="73" t="s">
        <v>67</v>
      </c>
      <c r="C3412" s="73" t="s">
        <v>254</v>
      </c>
      <c r="D3412" s="73" t="s">
        <v>255</v>
      </c>
      <c r="E3412" s="73" t="s">
        <v>267</v>
      </c>
      <c r="F3412" s="73" t="s">
        <v>241</v>
      </c>
      <c r="G3412" s="73" t="s">
        <v>35</v>
      </c>
      <c r="H3412" t="s">
        <v>37</v>
      </c>
      <c r="I3412">
        <v>988</v>
      </c>
      <c r="J3412" s="43">
        <v>3700</v>
      </c>
      <c r="K3412" s="16">
        <v>0</v>
      </c>
      <c r="L3412" s="16">
        <f t="shared" si="537"/>
        <v>36.742800397219462</v>
      </c>
      <c r="M3412" s="16">
        <f t="shared" si="538"/>
        <v>0.93333333333333335</v>
      </c>
      <c r="N3412" s="44">
        <f t="shared" si="539"/>
        <v>0</v>
      </c>
      <c r="O3412" s="44">
        <f t="shared" si="540"/>
        <v>3700</v>
      </c>
      <c r="P3412" s="45">
        <f t="shared" si="546"/>
        <v>36.742800397219462</v>
      </c>
      <c r="Q3412" s="45">
        <f t="shared" si="541"/>
        <v>0.93333333333333335</v>
      </c>
      <c r="S3412" s="51">
        <f t="shared" si="547"/>
        <v>0</v>
      </c>
      <c r="T3412" s="16"/>
    </row>
    <row r="3413" spans="1:20" x14ac:dyDescent="0.25">
      <c r="A3413" s="72">
        <f t="shared" si="548"/>
        <v>43054</v>
      </c>
      <c r="B3413" s="73" t="s">
        <v>67</v>
      </c>
      <c r="C3413" s="73" t="s">
        <v>246</v>
      </c>
      <c r="D3413" s="73" t="s">
        <v>247</v>
      </c>
      <c r="E3413" s="73" t="s">
        <v>240</v>
      </c>
      <c r="F3413" s="73" t="s">
        <v>241</v>
      </c>
      <c r="G3413" s="73" t="s">
        <v>35</v>
      </c>
      <c r="H3413" t="s">
        <v>36</v>
      </c>
      <c r="I3413">
        <v>787</v>
      </c>
      <c r="J3413" s="43">
        <v>3970</v>
      </c>
      <c r="K3413" s="16">
        <v>0.14000000000000001</v>
      </c>
      <c r="L3413" s="16">
        <f t="shared" si="537"/>
        <v>39.424031777557097</v>
      </c>
      <c r="M3413" s="16">
        <f t="shared" si="538"/>
        <v>1.0014414414414414</v>
      </c>
      <c r="N3413" s="44">
        <f t="shared" si="539"/>
        <v>110.18</v>
      </c>
      <c r="O3413" s="44">
        <f t="shared" si="540"/>
        <v>4080.18</v>
      </c>
      <c r="P3413" s="45">
        <f t="shared" si="546"/>
        <v>40.518172790466728</v>
      </c>
      <c r="Q3413" s="45">
        <f t="shared" si="541"/>
        <v>1.0292345945945947</v>
      </c>
      <c r="S3413" s="51">
        <f t="shared" si="547"/>
        <v>3.4995510144030462</v>
      </c>
      <c r="T3413" s="16"/>
    </row>
    <row r="3414" spans="1:20" x14ac:dyDescent="0.25">
      <c r="A3414" s="72">
        <f t="shared" si="548"/>
        <v>43054</v>
      </c>
      <c r="B3414" s="73" t="s">
        <v>67</v>
      </c>
      <c r="C3414" s="73" t="s">
        <v>250</v>
      </c>
      <c r="D3414" s="73" t="s">
        <v>251</v>
      </c>
      <c r="E3414" s="73" t="s">
        <v>283</v>
      </c>
      <c r="F3414" s="73" t="s">
        <v>284</v>
      </c>
      <c r="G3414" s="73" t="s">
        <v>35</v>
      </c>
      <c r="H3414" t="s">
        <v>37</v>
      </c>
      <c r="I3414">
        <v>1836</v>
      </c>
      <c r="J3414" s="43">
        <v>5000</v>
      </c>
      <c r="K3414" s="16">
        <v>0</v>
      </c>
      <c r="L3414" s="16">
        <f t="shared" ref="L3414:L3451" si="549">J3414/100.7</f>
        <v>49.652432969215489</v>
      </c>
      <c r="M3414" s="16">
        <f t="shared" ref="M3414:M3451" si="550">IF(B3414="corn",J3414/(111*2000/56),J3414/(111*2000/60))</f>
        <v>1.2612612612612613</v>
      </c>
      <c r="N3414" s="44">
        <f t="shared" ref="N3414:N3451" si="551">I3414*K3414</f>
        <v>0</v>
      </c>
      <c r="O3414" s="44">
        <f t="shared" ref="O3414:O3451" si="552">J3414+N3414</f>
        <v>5000</v>
      </c>
      <c r="P3414" s="45">
        <f t="shared" si="546"/>
        <v>49.652432969215489</v>
      </c>
      <c r="Q3414" s="45">
        <f t="shared" ref="Q3414:Q3451" si="553">IF(B3414="corn",O3414/(111*2000/56),O3414/(111*2000/60))</f>
        <v>1.2612612612612613</v>
      </c>
      <c r="S3414" s="51">
        <f t="shared" si="547"/>
        <v>0</v>
      </c>
      <c r="T3414" s="16"/>
    </row>
    <row r="3415" spans="1:20" x14ac:dyDescent="0.25">
      <c r="A3415" s="72">
        <f t="shared" si="548"/>
        <v>43054</v>
      </c>
      <c r="B3415" s="73" t="s">
        <v>67</v>
      </c>
      <c r="C3415" s="73" t="s">
        <v>256</v>
      </c>
      <c r="D3415" s="73" t="s">
        <v>247</v>
      </c>
      <c r="E3415" s="73" t="s">
        <v>285</v>
      </c>
      <c r="F3415" s="73" t="s">
        <v>264</v>
      </c>
      <c r="G3415" s="73" t="s">
        <v>35</v>
      </c>
      <c r="H3415" t="s">
        <v>37</v>
      </c>
      <c r="I3415">
        <v>1899</v>
      </c>
      <c r="J3415" s="43">
        <v>4820</v>
      </c>
      <c r="K3415" s="16">
        <v>0</v>
      </c>
      <c r="L3415" s="16">
        <f t="shared" si="549"/>
        <v>47.864945382323732</v>
      </c>
      <c r="M3415" s="16">
        <f t="shared" si="550"/>
        <v>1.2158558558558559</v>
      </c>
      <c r="N3415" s="44">
        <f t="shared" si="551"/>
        <v>0</v>
      </c>
      <c r="O3415" s="44">
        <f t="shared" si="552"/>
        <v>4820</v>
      </c>
      <c r="P3415" s="45">
        <f t="shared" si="546"/>
        <v>47.864945382323732</v>
      </c>
      <c r="Q3415" s="45">
        <f t="shared" si="553"/>
        <v>1.2158558558558559</v>
      </c>
      <c r="S3415" s="51">
        <f t="shared" si="547"/>
        <v>1.6877637130801704</v>
      </c>
      <c r="T3415" s="16"/>
    </row>
    <row r="3416" spans="1:20" x14ac:dyDescent="0.25">
      <c r="A3416" s="72">
        <f t="shared" si="548"/>
        <v>43054</v>
      </c>
      <c r="B3416" s="73" t="s">
        <v>18</v>
      </c>
      <c r="C3416" s="73" t="s">
        <v>238</v>
      </c>
      <c r="D3416" s="73" t="s">
        <v>239</v>
      </c>
      <c r="E3416" s="73" t="s">
        <v>283</v>
      </c>
      <c r="F3416" s="73" t="s">
        <v>284</v>
      </c>
      <c r="G3416" s="73" t="s">
        <v>35</v>
      </c>
      <c r="H3416" t="s">
        <v>37</v>
      </c>
      <c r="I3416">
        <v>1695</v>
      </c>
      <c r="J3416" s="43">
        <v>5600</v>
      </c>
      <c r="K3416" s="16">
        <v>0</v>
      </c>
      <c r="L3416" s="16">
        <f t="shared" si="549"/>
        <v>55.610724925521346</v>
      </c>
      <c r="M3416" s="16">
        <f t="shared" si="550"/>
        <v>1.5135135135135136</v>
      </c>
      <c r="N3416" s="44">
        <f t="shared" si="551"/>
        <v>0</v>
      </c>
      <c r="O3416" s="44">
        <f t="shared" si="552"/>
        <v>5600</v>
      </c>
      <c r="P3416" s="45">
        <f t="shared" si="546"/>
        <v>55.610724925521346</v>
      </c>
      <c r="Q3416" s="45">
        <f t="shared" si="553"/>
        <v>1.5135135135135136</v>
      </c>
      <c r="S3416" s="51">
        <f t="shared" si="547"/>
        <v>0</v>
      </c>
      <c r="T3416" s="16"/>
    </row>
    <row r="3417" spans="1:20" x14ac:dyDescent="0.25">
      <c r="A3417" s="72">
        <f t="shared" si="548"/>
        <v>43054</v>
      </c>
      <c r="B3417" s="73" t="s">
        <v>18</v>
      </c>
      <c r="C3417" s="73" t="s">
        <v>250</v>
      </c>
      <c r="D3417" s="73" t="s">
        <v>251</v>
      </c>
      <c r="E3417" s="73" t="s">
        <v>279</v>
      </c>
      <c r="F3417" s="73" t="s">
        <v>280</v>
      </c>
      <c r="G3417" s="73" t="s">
        <v>35</v>
      </c>
      <c r="H3417" t="s">
        <v>37</v>
      </c>
      <c r="I3417">
        <v>1851</v>
      </c>
      <c r="J3417" s="43">
        <v>5650</v>
      </c>
      <c r="K3417" s="16">
        <v>0</v>
      </c>
      <c r="L3417" s="16">
        <f t="shared" si="549"/>
        <v>56.107249255213503</v>
      </c>
      <c r="M3417" s="16">
        <f t="shared" si="550"/>
        <v>1.527027027027027</v>
      </c>
      <c r="N3417" s="44">
        <f t="shared" si="551"/>
        <v>0</v>
      </c>
      <c r="O3417" s="44">
        <f t="shared" si="552"/>
        <v>5650</v>
      </c>
      <c r="P3417" s="45">
        <f t="shared" si="546"/>
        <v>56.107249255213503</v>
      </c>
      <c r="Q3417" s="45">
        <f t="shared" si="553"/>
        <v>1.527027027027027</v>
      </c>
      <c r="S3417" s="51">
        <f t="shared" si="547"/>
        <v>0</v>
      </c>
      <c r="T3417" s="16"/>
    </row>
    <row r="3418" spans="1:20" x14ac:dyDescent="0.25">
      <c r="A3418" s="72">
        <f t="shared" si="548"/>
        <v>43054</v>
      </c>
      <c r="B3418" s="73" t="s">
        <v>18</v>
      </c>
      <c r="C3418" s="73" t="s">
        <v>257</v>
      </c>
      <c r="D3418" s="73" t="s">
        <v>237</v>
      </c>
      <c r="E3418" s="73" t="s">
        <v>283</v>
      </c>
      <c r="F3418" s="73" t="s">
        <v>284</v>
      </c>
      <c r="G3418" s="73" t="s">
        <v>35</v>
      </c>
      <c r="H3418" t="s">
        <v>37</v>
      </c>
      <c r="I3418">
        <v>1507</v>
      </c>
      <c r="J3418" s="43">
        <v>5500</v>
      </c>
      <c r="K3418" s="16">
        <v>0</v>
      </c>
      <c r="L3418" s="16">
        <f t="shared" si="549"/>
        <v>54.617676266137039</v>
      </c>
      <c r="M3418" s="16">
        <f t="shared" si="550"/>
        <v>1.4864864864864864</v>
      </c>
      <c r="N3418" s="44">
        <f t="shared" si="551"/>
        <v>0</v>
      </c>
      <c r="O3418" s="44">
        <f t="shared" si="552"/>
        <v>5500</v>
      </c>
      <c r="P3418" s="45">
        <f t="shared" si="546"/>
        <v>54.617676266137039</v>
      </c>
      <c r="Q3418" s="45">
        <f t="shared" si="553"/>
        <v>1.4864864864864864</v>
      </c>
      <c r="S3418" s="51">
        <f t="shared" si="547"/>
        <v>0</v>
      </c>
      <c r="T3418" s="16"/>
    </row>
    <row r="3419" spans="1:20" x14ac:dyDescent="0.25">
      <c r="A3419" s="72">
        <f t="shared" si="548"/>
        <v>43054</v>
      </c>
      <c r="B3419" s="73" t="s">
        <v>18</v>
      </c>
      <c r="C3419" s="73" t="s">
        <v>256</v>
      </c>
      <c r="D3419" s="73" t="s">
        <v>247</v>
      </c>
      <c r="E3419" s="73" t="s">
        <v>265</v>
      </c>
      <c r="F3419" s="73" t="s">
        <v>266</v>
      </c>
      <c r="G3419" s="73" t="s">
        <v>35</v>
      </c>
      <c r="H3419" t="s">
        <v>36</v>
      </c>
      <c r="I3419">
        <v>1160</v>
      </c>
      <c r="J3419" s="43">
        <v>4775</v>
      </c>
      <c r="K3419" s="16">
        <v>0.14000000000000001</v>
      </c>
      <c r="L3419" s="16">
        <f t="shared" si="549"/>
        <v>47.418073485600793</v>
      </c>
      <c r="M3419" s="16">
        <f t="shared" si="550"/>
        <v>1.2905405405405406</v>
      </c>
      <c r="N3419" s="44">
        <f t="shared" si="551"/>
        <v>162.4</v>
      </c>
      <c r="O3419" s="44">
        <f t="shared" si="552"/>
        <v>4937.3999999999996</v>
      </c>
      <c r="P3419" s="45">
        <f t="shared" si="546"/>
        <v>49.03078450844091</v>
      </c>
      <c r="Q3419" s="45">
        <f t="shared" si="553"/>
        <v>1.3344324324324324</v>
      </c>
      <c r="S3419" s="51">
        <f t="shared" si="547"/>
        <v>7.4609323989030418</v>
      </c>
      <c r="T3419" s="16"/>
    </row>
    <row r="3420" spans="1:20" x14ac:dyDescent="0.25">
      <c r="A3420" s="72">
        <f t="shared" si="548"/>
        <v>43054</v>
      </c>
      <c r="B3420" s="73" t="s">
        <v>18</v>
      </c>
      <c r="C3420" s="73" t="s">
        <v>244</v>
      </c>
      <c r="D3420" s="73" t="s">
        <v>245</v>
      </c>
      <c r="E3420" s="73" t="s">
        <v>277</v>
      </c>
      <c r="F3420" s="73" t="s">
        <v>278</v>
      </c>
      <c r="G3420" s="73" t="s">
        <v>35</v>
      </c>
      <c r="H3420" s="73" t="s">
        <v>38</v>
      </c>
      <c r="I3420">
        <v>613</v>
      </c>
      <c r="J3420" s="43">
        <v>4352</v>
      </c>
      <c r="K3420" s="16">
        <v>0</v>
      </c>
      <c r="L3420" s="16">
        <f t="shared" si="549"/>
        <v>43.217477656405165</v>
      </c>
      <c r="M3420" s="16">
        <f t="shared" si="550"/>
        <v>1.1762162162162162</v>
      </c>
      <c r="N3420" s="44">
        <f t="shared" si="551"/>
        <v>0</v>
      </c>
      <c r="O3420" s="44">
        <f t="shared" si="552"/>
        <v>4352</v>
      </c>
      <c r="P3420" s="45">
        <f t="shared" si="546"/>
        <v>43.217477656405165</v>
      </c>
      <c r="Q3420" s="45">
        <f t="shared" si="553"/>
        <v>1.1762162162162162</v>
      </c>
      <c r="S3420" s="51">
        <f t="shared" si="547"/>
        <v>2.9815428300993929</v>
      </c>
      <c r="T3420" s="16"/>
    </row>
    <row r="3421" spans="1:20" x14ac:dyDescent="0.25">
      <c r="A3421" s="74">
        <f>A3419</f>
        <v>43054</v>
      </c>
      <c r="B3421" s="75" t="s">
        <v>18</v>
      </c>
      <c r="C3421" s="75" t="s">
        <v>258</v>
      </c>
      <c r="D3421" s="75" t="s">
        <v>255</v>
      </c>
      <c r="E3421" s="75" t="s">
        <v>279</v>
      </c>
      <c r="F3421" s="75" t="s">
        <v>280</v>
      </c>
      <c r="G3421" s="75" t="s">
        <v>35</v>
      </c>
      <c r="H3421" s="76" t="s">
        <v>36</v>
      </c>
      <c r="I3421" s="76">
        <v>1637</v>
      </c>
      <c r="J3421" s="46">
        <v>5710</v>
      </c>
      <c r="K3421" s="78">
        <v>0.14000000000000001</v>
      </c>
      <c r="L3421" s="78">
        <f t="shared" si="549"/>
        <v>56.703078450844089</v>
      </c>
      <c r="M3421" s="78">
        <f t="shared" si="550"/>
        <v>1.5432432432432432</v>
      </c>
      <c r="N3421" s="47">
        <f t="shared" si="551"/>
        <v>229.18000000000004</v>
      </c>
      <c r="O3421" s="47">
        <f t="shared" si="552"/>
        <v>5939.18</v>
      </c>
      <c r="P3421" s="48">
        <f t="shared" si="546"/>
        <v>58.978947368421053</v>
      </c>
      <c r="Q3421" s="48">
        <f t="shared" si="553"/>
        <v>1.6051837837837839</v>
      </c>
      <c r="R3421" s="76"/>
      <c r="S3421" s="53">
        <f t="shared" si="547"/>
        <v>6.8539928250411108</v>
      </c>
      <c r="T3421" s="78"/>
    </row>
    <row r="3422" spans="1:20" x14ac:dyDescent="0.25">
      <c r="A3422" s="72">
        <f>DATE(YEAR(A3421), MONTH(A3421)+1, 15)</f>
        <v>43084</v>
      </c>
      <c r="B3422" s="73" t="s">
        <v>0</v>
      </c>
      <c r="C3422" s="73" t="s">
        <v>359</v>
      </c>
      <c r="D3422" s="73" t="s">
        <v>235</v>
      </c>
      <c r="E3422" s="73" t="s">
        <v>260</v>
      </c>
      <c r="F3422" s="73" t="s">
        <v>261</v>
      </c>
      <c r="G3422" s="73" t="s">
        <v>34</v>
      </c>
      <c r="H3422" t="s">
        <v>36</v>
      </c>
      <c r="I3422">
        <v>506</v>
      </c>
      <c r="J3422" s="43">
        <v>3883</v>
      </c>
      <c r="K3422" s="16">
        <v>0.14000000000000001</v>
      </c>
      <c r="L3422" s="16">
        <f t="shared" si="549"/>
        <v>38.560079443892747</v>
      </c>
      <c r="M3422" s="16">
        <f t="shared" si="550"/>
        <v>1.0494594594594595</v>
      </c>
      <c r="N3422" s="44">
        <f t="shared" si="551"/>
        <v>70.84</v>
      </c>
      <c r="O3422" s="44">
        <f t="shared" si="552"/>
        <v>3953.84</v>
      </c>
      <c r="P3422" s="45">
        <f t="shared" ref="P3422:P3459" si="554">O3422/100.7</f>
        <v>39.263555114200599</v>
      </c>
      <c r="Q3422" s="45">
        <f t="shared" si="553"/>
        <v>1.0686054054054055</v>
      </c>
      <c r="R3422" s="17"/>
      <c r="S3422" s="51">
        <f>((O3422/O2966)-1)*100</f>
        <v>3.762255673825865</v>
      </c>
      <c r="T3422" s="16">
        <f>AVERAGE(P3346,P3384,P3422)</f>
        <v>39.196557431314133</v>
      </c>
    </row>
    <row r="3423" spans="1:20" x14ac:dyDescent="0.25">
      <c r="A3423" s="72">
        <f>A3422</f>
        <v>43084</v>
      </c>
      <c r="B3423" s="73" t="s">
        <v>0</v>
      </c>
      <c r="C3423" s="73" t="s">
        <v>236</v>
      </c>
      <c r="D3423" s="73" t="s">
        <v>237</v>
      </c>
      <c r="E3423" s="73" t="s">
        <v>262</v>
      </c>
      <c r="F3423" s="73" t="s">
        <v>251</v>
      </c>
      <c r="G3423" s="73" t="s">
        <v>34</v>
      </c>
      <c r="H3423" t="s">
        <v>37</v>
      </c>
      <c r="I3423">
        <v>298</v>
      </c>
      <c r="J3423" s="43">
        <v>4143</v>
      </c>
      <c r="K3423" s="16">
        <v>0</v>
      </c>
      <c r="L3423" s="16">
        <f t="shared" si="549"/>
        <v>41.142005958291954</v>
      </c>
      <c r="M3423" s="16">
        <f t="shared" si="550"/>
        <v>1.1197297297297297</v>
      </c>
      <c r="N3423" s="44">
        <f t="shared" si="551"/>
        <v>0</v>
      </c>
      <c r="O3423" s="44">
        <f t="shared" si="552"/>
        <v>4143</v>
      </c>
      <c r="P3423" s="45">
        <f t="shared" si="554"/>
        <v>41.142005958291954</v>
      </c>
      <c r="Q3423" s="45">
        <f t="shared" si="553"/>
        <v>1.1197297297297297</v>
      </c>
      <c r="R3423" s="17"/>
      <c r="S3423" s="51">
        <f t="shared" ref="S3423:S3459" si="555">((O3423/O2967)-1)*100</f>
        <v>0</v>
      </c>
      <c r="T3423" s="16">
        <f t="shared" ref="T3423:T3459" si="556">AVERAGE(P3347,P3385,P3423)</f>
        <v>41.142005958291954</v>
      </c>
    </row>
    <row r="3424" spans="1:20" x14ac:dyDescent="0.25">
      <c r="A3424" s="72">
        <f t="shared" ref="A3424:A3458" si="557">A3423</f>
        <v>43084</v>
      </c>
      <c r="B3424" s="73" t="s">
        <v>0</v>
      </c>
      <c r="C3424" s="73" t="s">
        <v>359</v>
      </c>
      <c r="D3424" s="73" t="s">
        <v>235</v>
      </c>
      <c r="E3424" s="73" t="s">
        <v>263</v>
      </c>
      <c r="F3424" s="73" t="s">
        <v>264</v>
      </c>
      <c r="G3424" s="73" t="s">
        <v>34</v>
      </c>
      <c r="H3424" t="s">
        <v>37</v>
      </c>
      <c r="I3424">
        <v>1530</v>
      </c>
      <c r="J3424" s="43">
        <v>7050</v>
      </c>
      <c r="K3424" s="16">
        <v>0</v>
      </c>
      <c r="L3424" s="16">
        <f t="shared" si="549"/>
        <v>70.009930486593845</v>
      </c>
      <c r="M3424" s="16">
        <f t="shared" si="550"/>
        <v>1.9054054054054055</v>
      </c>
      <c r="N3424" s="44">
        <f t="shared" si="551"/>
        <v>0</v>
      </c>
      <c r="O3424" s="44">
        <f t="shared" si="552"/>
        <v>7050</v>
      </c>
      <c r="P3424" s="45">
        <f t="shared" si="554"/>
        <v>70.009930486593845</v>
      </c>
      <c r="Q3424" s="45">
        <f t="shared" si="553"/>
        <v>1.9054054054054055</v>
      </c>
      <c r="S3424" s="51">
        <f t="shared" si="555"/>
        <v>1.4388489208633004</v>
      </c>
      <c r="T3424" s="16">
        <f t="shared" si="556"/>
        <v>70.009930486593845</v>
      </c>
    </row>
    <row r="3425" spans="1:20" x14ac:dyDescent="0.25">
      <c r="A3425" s="72">
        <f t="shared" si="557"/>
        <v>43084</v>
      </c>
      <c r="B3425" s="73" t="s">
        <v>0</v>
      </c>
      <c r="C3425" s="73" t="s">
        <v>359</v>
      </c>
      <c r="D3425" s="73" t="s">
        <v>235</v>
      </c>
      <c r="E3425" s="73" t="s">
        <v>265</v>
      </c>
      <c r="F3425" s="73" t="s">
        <v>266</v>
      </c>
      <c r="G3425" s="73" t="s">
        <v>34</v>
      </c>
      <c r="H3425" t="s">
        <v>36</v>
      </c>
      <c r="I3425">
        <v>890</v>
      </c>
      <c r="J3425" s="43">
        <v>4540</v>
      </c>
      <c r="K3425" s="16">
        <v>0.14000000000000001</v>
      </c>
      <c r="L3425" s="16">
        <f t="shared" si="549"/>
        <v>45.084409136047668</v>
      </c>
      <c r="M3425" s="16">
        <f t="shared" si="550"/>
        <v>1.2270270270270269</v>
      </c>
      <c r="N3425" s="44">
        <f t="shared" si="551"/>
        <v>124.60000000000001</v>
      </c>
      <c r="O3425" s="44">
        <f t="shared" si="552"/>
        <v>4664.6000000000004</v>
      </c>
      <c r="P3425" s="45">
        <f t="shared" si="554"/>
        <v>46.321747765640517</v>
      </c>
      <c r="Q3425" s="45">
        <f t="shared" si="553"/>
        <v>1.2607027027027029</v>
      </c>
      <c r="S3425" s="51">
        <f t="shared" si="555"/>
        <v>4.1391319878549826</v>
      </c>
      <c r="T3425" s="16">
        <f t="shared" si="556"/>
        <v>46.203905991393576</v>
      </c>
    </row>
    <row r="3426" spans="1:20" x14ac:dyDescent="0.25">
      <c r="A3426" s="72">
        <f t="shared" si="557"/>
        <v>43084</v>
      </c>
      <c r="B3426" s="73" t="s">
        <v>0</v>
      </c>
      <c r="C3426" s="73" t="s">
        <v>238</v>
      </c>
      <c r="D3426" s="73" t="s">
        <v>239</v>
      </c>
      <c r="E3426" s="73" t="s">
        <v>267</v>
      </c>
      <c r="F3426" s="73" t="s">
        <v>241</v>
      </c>
      <c r="G3426" s="73" t="s">
        <v>34</v>
      </c>
      <c r="H3426" t="s">
        <v>37</v>
      </c>
      <c r="I3426">
        <v>1256</v>
      </c>
      <c r="J3426" s="43">
        <v>6786</v>
      </c>
      <c r="K3426" s="16">
        <v>0</v>
      </c>
      <c r="L3426" s="16">
        <f t="shared" si="549"/>
        <v>67.388282025819265</v>
      </c>
      <c r="M3426" s="16">
        <f t="shared" si="550"/>
        <v>1.834054054054054</v>
      </c>
      <c r="N3426" s="44">
        <f t="shared" si="551"/>
        <v>0</v>
      </c>
      <c r="O3426" s="44">
        <f t="shared" si="552"/>
        <v>6786</v>
      </c>
      <c r="P3426" s="45">
        <f t="shared" si="554"/>
        <v>67.388282025819265</v>
      </c>
      <c r="Q3426" s="45">
        <f t="shared" si="553"/>
        <v>1.834054054054054</v>
      </c>
      <c r="S3426" s="51">
        <f t="shared" si="555"/>
        <v>4.6253469010175685</v>
      </c>
      <c r="T3426" s="16">
        <f t="shared" si="556"/>
        <v>67.388282025819265</v>
      </c>
    </row>
    <row r="3427" spans="1:20" x14ac:dyDescent="0.25">
      <c r="A3427" s="72">
        <f t="shared" si="557"/>
        <v>43084</v>
      </c>
      <c r="B3427" s="73" t="s">
        <v>0</v>
      </c>
      <c r="C3427" s="73" t="s">
        <v>358</v>
      </c>
      <c r="D3427" s="73" t="s">
        <v>235</v>
      </c>
      <c r="E3427" s="73" t="s">
        <v>267</v>
      </c>
      <c r="F3427" s="73" t="s">
        <v>241</v>
      </c>
      <c r="G3427" s="73" t="s">
        <v>34</v>
      </c>
      <c r="H3427" t="s">
        <v>36</v>
      </c>
      <c r="I3427">
        <v>975</v>
      </c>
      <c r="J3427" s="43">
        <v>4816</v>
      </c>
      <c r="K3427" s="16">
        <v>0.14000000000000001</v>
      </c>
      <c r="L3427" s="16">
        <f t="shared" si="549"/>
        <v>47.825223435948359</v>
      </c>
      <c r="M3427" s="16">
        <f t="shared" si="550"/>
        <v>1.3016216216216216</v>
      </c>
      <c r="N3427" s="44">
        <f t="shared" si="551"/>
        <v>136.5</v>
      </c>
      <c r="O3427" s="44">
        <f t="shared" si="552"/>
        <v>4952.5</v>
      </c>
      <c r="P3427" s="45">
        <f t="shared" si="554"/>
        <v>49.180734856007945</v>
      </c>
      <c r="Q3427" s="45">
        <f t="shared" si="553"/>
        <v>1.3385135135135136</v>
      </c>
      <c r="S3427" s="51">
        <f t="shared" si="555"/>
        <v>4.1754312158182483</v>
      </c>
      <c r="T3427" s="16">
        <f t="shared" si="556"/>
        <v>49.051638530287981</v>
      </c>
    </row>
    <row r="3428" spans="1:20" x14ac:dyDescent="0.25">
      <c r="A3428" s="72">
        <f t="shared" si="557"/>
        <v>43084</v>
      </c>
      <c r="B3428" s="73" t="s">
        <v>0</v>
      </c>
      <c r="C3428" s="73" t="s">
        <v>240</v>
      </c>
      <c r="D3428" s="73" t="s">
        <v>241</v>
      </c>
      <c r="E3428" s="73" t="s">
        <v>263</v>
      </c>
      <c r="F3428" s="73" t="s">
        <v>264</v>
      </c>
      <c r="G3428" s="73" t="s">
        <v>34</v>
      </c>
      <c r="H3428" t="s">
        <v>36</v>
      </c>
      <c r="I3428">
        <v>1357</v>
      </c>
      <c r="J3428" s="43">
        <v>5021</v>
      </c>
      <c r="K3428" s="16">
        <v>0.14000000000000001</v>
      </c>
      <c r="L3428" s="16">
        <f t="shared" si="549"/>
        <v>49.860973187686199</v>
      </c>
      <c r="M3428" s="16">
        <f t="shared" si="550"/>
        <v>1.357027027027027</v>
      </c>
      <c r="N3428" s="44">
        <f t="shared" si="551"/>
        <v>189.98000000000002</v>
      </c>
      <c r="O3428" s="44">
        <f t="shared" si="552"/>
        <v>5210.9799999999996</v>
      </c>
      <c r="P3428" s="45">
        <f t="shared" si="554"/>
        <v>51.747567030784502</v>
      </c>
      <c r="Q3428" s="45">
        <f t="shared" si="553"/>
        <v>1.4083729729729728</v>
      </c>
      <c r="S3428" s="51">
        <f t="shared" si="555"/>
        <v>4.5634044739101931</v>
      </c>
      <c r="T3428" s="16">
        <f t="shared" si="556"/>
        <v>51.5678914266799</v>
      </c>
    </row>
    <row r="3429" spans="1:20" x14ac:dyDescent="0.25">
      <c r="A3429" s="72">
        <f t="shared" si="557"/>
        <v>43084</v>
      </c>
      <c r="B3429" s="73" t="s">
        <v>67</v>
      </c>
      <c r="C3429" s="73" t="s">
        <v>242</v>
      </c>
      <c r="D3429" s="73" t="s">
        <v>243</v>
      </c>
      <c r="E3429" s="73" t="s">
        <v>265</v>
      </c>
      <c r="F3429" s="73" t="s">
        <v>266</v>
      </c>
      <c r="G3429" s="73" t="s">
        <v>34</v>
      </c>
      <c r="H3429" t="s">
        <v>36</v>
      </c>
      <c r="I3429">
        <v>1006</v>
      </c>
      <c r="J3429" s="43">
        <v>3931</v>
      </c>
      <c r="K3429" s="16">
        <v>0.14000000000000001</v>
      </c>
      <c r="L3429" s="16">
        <f t="shared" si="549"/>
        <v>39.036742800397221</v>
      </c>
      <c r="M3429" s="16">
        <f t="shared" si="550"/>
        <v>0.99160360360360367</v>
      </c>
      <c r="N3429" s="44">
        <f t="shared" si="551"/>
        <v>140.84</v>
      </c>
      <c r="O3429" s="44">
        <f t="shared" si="552"/>
        <v>4071.84</v>
      </c>
      <c r="P3429" s="45">
        <f t="shared" si="554"/>
        <v>40.435352532274081</v>
      </c>
      <c r="Q3429" s="45">
        <f t="shared" si="553"/>
        <v>1.0271308108108108</v>
      </c>
      <c r="S3429" s="51">
        <f t="shared" si="555"/>
        <v>8.2510075821219395</v>
      </c>
      <c r="T3429" s="16">
        <f t="shared" si="556"/>
        <v>40.302151605428669</v>
      </c>
    </row>
    <row r="3430" spans="1:20" x14ac:dyDescent="0.25">
      <c r="A3430" s="72">
        <f t="shared" si="557"/>
        <v>43084</v>
      </c>
      <c r="B3430" s="73" t="s">
        <v>67</v>
      </c>
      <c r="C3430" s="73" t="s">
        <v>244</v>
      </c>
      <c r="D3430" s="73" t="s">
        <v>245</v>
      </c>
      <c r="E3430" s="73" t="s">
        <v>268</v>
      </c>
      <c r="F3430" s="73" t="s">
        <v>269</v>
      </c>
      <c r="G3430" s="73" t="s">
        <v>34</v>
      </c>
      <c r="H3430" t="s">
        <v>38</v>
      </c>
      <c r="I3430">
        <v>860</v>
      </c>
      <c r="J3430" s="43">
        <v>6344</v>
      </c>
      <c r="K3430" s="16">
        <v>0</v>
      </c>
      <c r="L3430" s="16">
        <f t="shared" si="549"/>
        <v>62.999006951340611</v>
      </c>
      <c r="M3430" s="16">
        <f t="shared" si="550"/>
        <v>1.6002882882882883</v>
      </c>
      <c r="N3430" s="44">
        <f t="shared" si="551"/>
        <v>0</v>
      </c>
      <c r="O3430" s="44">
        <f t="shared" si="552"/>
        <v>6344</v>
      </c>
      <c r="P3430" s="45">
        <f t="shared" si="554"/>
        <v>62.999006951340611</v>
      </c>
      <c r="Q3430" s="45">
        <f t="shared" si="553"/>
        <v>1.6002882882882883</v>
      </c>
      <c r="S3430" s="51">
        <f t="shared" si="555"/>
        <v>4.6691965022273463</v>
      </c>
      <c r="T3430" s="16">
        <f t="shared" si="556"/>
        <v>62.999006951340611</v>
      </c>
    </row>
    <row r="3431" spans="1:20" x14ac:dyDescent="0.25">
      <c r="A3431" s="72">
        <f t="shared" si="557"/>
        <v>43084</v>
      </c>
      <c r="B3431" s="73" t="s">
        <v>67</v>
      </c>
      <c r="C3431" s="73" t="s">
        <v>246</v>
      </c>
      <c r="D3431" s="73" t="s">
        <v>247</v>
      </c>
      <c r="E3431" s="73" t="s">
        <v>270</v>
      </c>
      <c r="F3431" s="73" t="s">
        <v>247</v>
      </c>
      <c r="G3431" s="73" t="s">
        <v>34</v>
      </c>
      <c r="H3431" t="s">
        <v>36</v>
      </c>
      <c r="I3431">
        <v>213</v>
      </c>
      <c r="J3431" s="43">
        <v>2258</v>
      </c>
      <c r="K3431" s="16">
        <v>0.14000000000000001</v>
      </c>
      <c r="L3431" s="16">
        <f t="shared" si="549"/>
        <v>22.423038728897716</v>
      </c>
      <c r="M3431" s="16">
        <f t="shared" si="550"/>
        <v>0.56958558558558559</v>
      </c>
      <c r="N3431" s="44">
        <f t="shared" si="551"/>
        <v>29.820000000000004</v>
      </c>
      <c r="O3431" s="44">
        <f t="shared" si="552"/>
        <v>2287.8200000000002</v>
      </c>
      <c r="P3431" s="45">
        <f t="shared" si="554"/>
        <v>22.719165839126116</v>
      </c>
      <c r="Q3431" s="45">
        <f t="shared" si="553"/>
        <v>0.57710774774774776</v>
      </c>
      <c r="S3431" s="51">
        <f t="shared" si="555"/>
        <v>0.56174836486393431</v>
      </c>
      <c r="T3431" s="16">
        <f t="shared" si="556"/>
        <v>22.690963257199602</v>
      </c>
    </row>
    <row r="3432" spans="1:20" x14ac:dyDescent="0.25">
      <c r="A3432" s="72">
        <f t="shared" si="557"/>
        <v>43084</v>
      </c>
      <c r="B3432" s="73" t="s">
        <v>67</v>
      </c>
      <c r="C3432" s="73" t="s">
        <v>248</v>
      </c>
      <c r="D3432" s="73" t="s">
        <v>249</v>
      </c>
      <c r="E3432" s="73" t="s">
        <v>271</v>
      </c>
      <c r="F3432" s="73" t="s">
        <v>272</v>
      </c>
      <c r="G3432" s="73" t="s">
        <v>34</v>
      </c>
      <c r="H3432" t="s">
        <v>38</v>
      </c>
      <c r="I3432">
        <v>646</v>
      </c>
      <c r="J3432" s="43">
        <v>5446</v>
      </c>
      <c r="K3432" s="16">
        <v>0</v>
      </c>
      <c r="L3432" s="16">
        <f t="shared" si="549"/>
        <v>54.081429990069509</v>
      </c>
      <c r="M3432" s="16">
        <f t="shared" si="550"/>
        <v>1.3737657657657658</v>
      </c>
      <c r="N3432" s="44">
        <f t="shared" si="551"/>
        <v>0</v>
      </c>
      <c r="O3432" s="44">
        <f t="shared" si="552"/>
        <v>5446</v>
      </c>
      <c r="P3432" s="45">
        <f t="shared" si="554"/>
        <v>54.081429990069509</v>
      </c>
      <c r="Q3432" s="45">
        <f t="shared" si="553"/>
        <v>1.3737657657657658</v>
      </c>
      <c r="S3432" s="51">
        <f t="shared" si="555"/>
        <v>4.9123482951261899</v>
      </c>
      <c r="T3432" s="16">
        <f t="shared" si="556"/>
        <v>54.081429990069502</v>
      </c>
    </row>
    <row r="3433" spans="1:20" x14ac:dyDescent="0.25">
      <c r="A3433" s="72">
        <f t="shared" si="557"/>
        <v>43084</v>
      </c>
      <c r="B3433" s="73" t="s">
        <v>67</v>
      </c>
      <c r="C3433" s="73" t="s">
        <v>248</v>
      </c>
      <c r="D3433" s="73" t="s">
        <v>249</v>
      </c>
      <c r="E3433" s="73" t="s">
        <v>273</v>
      </c>
      <c r="F3433" s="73" t="s">
        <v>274</v>
      </c>
      <c r="G3433" s="73" t="s">
        <v>34</v>
      </c>
      <c r="H3433" t="s">
        <v>38</v>
      </c>
      <c r="I3433">
        <v>418</v>
      </c>
      <c r="J3433" s="43">
        <v>4540</v>
      </c>
      <c r="K3433" s="16">
        <v>0</v>
      </c>
      <c r="L3433" s="16">
        <f t="shared" si="549"/>
        <v>45.084409136047668</v>
      </c>
      <c r="M3433" s="16">
        <f t="shared" si="550"/>
        <v>1.1452252252252253</v>
      </c>
      <c r="N3433" s="44">
        <f t="shared" si="551"/>
        <v>0</v>
      </c>
      <c r="O3433" s="44">
        <f t="shared" si="552"/>
        <v>4540</v>
      </c>
      <c r="P3433" s="45">
        <f t="shared" si="554"/>
        <v>45.084409136047668</v>
      </c>
      <c r="Q3433" s="45">
        <f t="shared" si="553"/>
        <v>1.1452252252252253</v>
      </c>
      <c r="S3433" s="51">
        <f t="shared" si="555"/>
        <v>5.3119925771282661</v>
      </c>
      <c r="T3433" s="16">
        <f t="shared" si="556"/>
        <v>45.084409136047668</v>
      </c>
    </row>
    <row r="3434" spans="1:20" x14ac:dyDescent="0.25">
      <c r="A3434" s="72">
        <f t="shared" si="557"/>
        <v>43084</v>
      </c>
      <c r="B3434" s="73" t="s">
        <v>67</v>
      </c>
      <c r="C3434" s="73" t="s">
        <v>246</v>
      </c>
      <c r="D3434" s="73" t="s">
        <v>247</v>
      </c>
      <c r="E3434" s="73" t="s">
        <v>275</v>
      </c>
      <c r="F3434" s="73" t="s">
        <v>276</v>
      </c>
      <c r="G3434" s="73" t="s">
        <v>34</v>
      </c>
      <c r="H3434" t="s">
        <v>36</v>
      </c>
      <c r="I3434">
        <v>626</v>
      </c>
      <c r="J3434" s="43">
        <v>3609</v>
      </c>
      <c r="K3434" s="16">
        <v>0.14000000000000001</v>
      </c>
      <c r="L3434" s="16">
        <f t="shared" si="549"/>
        <v>35.839126117179738</v>
      </c>
      <c r="M3434" s="16">
        <f t="shared" si="550"/>
        <v>0.91037837837837843</v>
      </c>
      <c r="N3434" s="44">
        <f t="shared" si="551"/>
        <v>87.640000000000015</v>
      </c>
      <c r="O3434" s="44">
        <f t="shared" si="552"/>
        <v>3696.64</v>
      </c>
      <c r="P3434" s="45">
        <f t="shared" si="554"/>
        <v>36.70943396226415</v>
      </c>
      <c r="Q3434" s="45">
        <f t="shared" si="553"/>
        <v>0.9324857657657657</v>
      </c>
      <c r="S3434" s="51">
        <f t="shared" si="555"/>
        <v>3.1405548983281628</v>
      </c>
      <c r="T3434" s="16">
        <f t="shared" si="556"/>
        <v>36.626547500827542</v>
      </c>
    </row>
    <row r="3435" spans="1:20" x14ac:dyDescent="0.25">
      <c r="A3435" s="72">
        <f t="shared" si="557"/>
        <v>43084</v>
      </c>
      <c r="B3435" s="73" t="s">
        <v>67</v>
      </c>
      <c r="C3435" s="73" t="s">
        <v>246</v>
      </c>
      <c r="D3435" s="73" t="s">
        <v>247</v>
      </c>
      <c r="E3435" s="73" t="s">
        <v>263</v>
      </c>
      <c r="F3435" s="73" t="s">
        <v>264</v>
      </c>
      <c r="G3435" s="73" t="s">
        <v>34</v>
      </c>
      <c r="H3435" t="s">
        <v>36</v>
      </c>
      <c r="I3435">
        <v>1823</v>
      </c>
      <c r="J3435" s="43">
        <v>5327</v>
      </c>
      <c r="K3435" s="16">
        <v>0.14000000000000001</v>
      </c>
      <c r="L3435" s="16">
        <f t="shared" si="549"/>
        <v>52.899702085402183</v>
      </c>
      <c r="M3435" s="16">
        <f t="shared" si="550"/>
        <v>1.3437477477477477</v>
      </c>
      <c r="N3435" s="44">
        <f t="shared" si="551"/>
        <v>255.22000000000003</v>
      </c>
      <c r="O3435" s="44">
        <f t="shared" si="552"/>
        <v>5582.22</v>
      </c>
      <c r="P3435" s="45">
        <f t="shared" si="554"/>
        <v>55.434160873882824</v>
      </c>
      <c r="Q3435" s="45">
        <f t="shared" si="553"/>
        <v>1.4081275675675677</v>
      </c>
      <c r="S3435" s="51">
        <f t="shared" si="555"/>
        <v>4.3827040449976096</v>
      </c>
      <c r="T3435" s="16">
        <f t="shared" si="556"/>
        <v>55.192783846408474</v>
      </c>
    </row>
    <row r="3436" spans="1:20" x14ac:dyDescent="0.25">
      <c r="A3436" s="72">
        <f t="shared" si="557"/>
        <v>43084</v>
      </c>
      <c r="B3436" s="73" t="s">
        <v>18</v>
      </c>
      <c r="C3436" s="73" t="s">
        <v>250</v>
      </c>
      <c r="D3436" s="73" t="s">
        <v>251</v>
      </c>
      <c r="E3436" s="73" t="s">
        <v>265</v>
      </c>
      <c r="F3436" s="73" t="s">
        <v>266</v>
      </c>
      <c r="G3436" s="73" t="s">
        <v>34</v>
      </c>
      <c r="H3436" t="s">
        <v>39</v>
      </c>
      <c r="I3436">
        <v>1277</v>
      </c>
      <c r="J3436" s="43">
        <v>3631</v>
      </c>
      <c r="K3436" s="16">
        <v>9.7799999999999998E-2</v>
      </c>
      <c r="L3436" s="16">
        <f t="shared" si="549"/>
        <v>36.057596822244292</v>
      </c>
      <c r="M3436" s="16">
        <f t="shared" si="550"/>
        <v>0.98135135135135132</v>
      </c>
      <c r="N3436" s="44">
        <f t="shared" si="551"/>
        <v>124.89059999999999</v>
      </c>
      <c r="O3436" s="44">
        <f t="shared" si="552"/>
        <v>3755.8906000000002</v>
      </c>
      <c r="P3436" s="45">
        <f t="shared" si="554"/>
        <v>37.297821251241309</v>
      </c>
      <c r="Q3436" s="45">
        <f t="shared" si="553"/>
        <v>1.0151055675675675</v>
      </c>
      <c r="S3436" s="51">
        <f t="shared" si="555"/>
        <v>1.9603534782836052</v>
      </c>
      <c r="T3436" s="16">
        <f t="shared" si="556"/>
        <v>37.140826547500829</v>
      </c>
    </row>
    <row r="3437" spans="1:20" x14ac:dyDescent="0.25">
      <c r="A3437" s="72">
        <f t="shared" si="557"/>
        <v>43084</v>
      </c>
      <c r="B3437" s="73" t="s">
        <v>18</v>
      </c>
      <c r="C3437" s="73" t="s">
        <v>244</v>
      </c>
      <c r="D3437" s="73" t="s">
        <v>245</v>
      </c>
      <c r="E3437" s="73" t="s">
        <v>277</v>
      </c>
      <c r="F3437" s="73" t="s">
        <v>278</v>
      </c>
      <c r="G3437" s="73" t="s">
        <v>34</v>
      </c>
      <c r="H3437" t="s">
        <v>38</v>
      </c>
      <c r="I3437">
        <v>613</v>
      </c>
      <c r="J3437" s="43">
        <v>5287</v>
      </c>
      <c r="K3437" s="16">
        <v>0</v>
      </c>
      <c r="L3437" s="16">
        <f t="shared" si="549"/>
        <v>52.502482621648461</v>
      </c>
      <c r="M3437" s="16">
        <f t="shared" si="550"/>
        <v>1.4289189189189189</v>
      </c>
      <c r="N3437" s="44">
        <f t="shared" si="551"/>
        <v>0</v>
      </c>
      <c r="O3437" s="44">
        <f t="shared" si="552"/>
        <v>5287</v>
      </c>
      <c r="P3437" s="45">
        <f t="shared" si="554"/>
        <v>52.502482621648461</v>
      </c>
      <c r="Q3437" s="45">
        <f t="shared" si="553"/>
        <v>1.4289189189189189</v>
      </c>
      <c r="S3437" s="51">
        <f t="shared" si="555"/>
        <v>4.6723421104731822</v>
      </c>
      <c r="T3437" s="16">
        <f t="shared" si="556"/>
        <v>52.502482621648461</v>
      </c>
    </row>
    <row r="3438" spans="1:20" x14ac:dyDescent="0.25">
      <c r="A3438" s="72">
        <f t="shared" si="557"/>
        <v>43084</v>
      </c>
      <c r="B3438" s="73" t="s">
        <v>18</v>
      </c>
      <c r="C3438" s="73" t="s">
        <v>248</v>
      </c>
      <c r="D3438" s="73" t="s">
        <v>249</v>
      </c>
      <c r="E3438" s="73" t="s">
        <v>268</v>
      </c>
      <c r="F3438" s="73" t="s">
        <v>269</v>
      </c>
      <c r="G3438" s="73" t="s">
        <v>34</v>
      </c>
      <c r="H3438" t="s">
        <v>38</v>
      </c>
      <c r="I3438">
        <v>872</v>
      </c>
      <c r="J3438" s="43">
        <v>6460</v>
      </c>
      <c r="K3438" s="16">
        <v>0</v>
      </c>
      <c r="L3438" s="16">
        <f t="shared" si="549"/>
        <v>64.15094339622641</v>
      </c>
      <c r="M3438" s="16">
        <f t="shared" si="550"/>
        <v>1.7459459459459459</v>
      </c>
      <c r="N3438" s="44">
        <f t="shared" si="551"/>
        <v>0</v>
      </c>
      <c r="O3438" s="44">
        <f t="shared" si="552"/>
        <v>6460</v>
      </c>
      <c r="P3438" s="45">
        <f t="shared" si="554"/>
        <v>64.15094339622641</v>
      </c>
      <c r="Q3438" s="45">
        <f t="shared" si="553"/>
        <v>1.7459459459459459</v>
      </c>
      <c r="S3438" s="51">
        <f t="shared" si="555"/>
        <v>4.5645840077695121</v>
      </c>
      <c r="T3438" s="16">
        <f t="shared" si="556"/>
        <v>64.15094339622641</v>
      </c>
    </row>
    <row r="3439" spans="1:20" x14ac:dyDescent="0.25">
      <c r="A3439" s="72">
        <f t="shared" si="557"/>
        <v>43084</v>
      </c>
      <c r="B3439" s="73" t="s">
        <v>18</v>
      </c>
      <c r="C3439" s="73" t="s">
        <v>248</v>
      </c>
      <c r="D3439" s="73" t="s">
        <v>249</v>
      </c>
      <c r="E3439" s="73" t="s">
        <v>277</v>
      </c>
      <c r="F3439" s="73" t="s">
        <v>278</v>
      </c>
      <c r="G3439" s="73" t="s">
        <v>34</v>
      </c>
      <c r="H3439" t="s">
        <v>38</v>
      </c>
      <c r="I3439">
        <v>414</v>
      </c>
      <c r="J3439" s="43">
        <v>4764</v>
      </c>
      <c r="K3439" s="16">
        <v>0</v>
      </c>
      <c r="L3439" s="16">
        <f t="shared" si="549"/>
        <v>47.308838133068519</v>
      </c>
      <c r="M3439" s="16">
        <f t="shared" si="550"/>
        <v>1.2875675675675675</v>
      </c>
      <c r="N3439" s="44">
        <f t="shared" si="551"/>
        <v>0</v>
      </c>
      <c r="O3439" s="44">
        <f t="shared" si="552"/>
        <v>4764</v>
      </c>
      <c r="P3439" s="45">
        <f t="shared" si="554"/>
        <v>47.308838133068519</v>
      </c>
      <c r="Q3439" s="45">
        <f t="shared" si="553"/>
        <v>1.2875675675675675</v>
      </c>
      <c r="S3439" s="51">
        <f t="shared" si="555"/>
        <v>5.1887833958931262</v>
      </c>
      <c r="T3439" s="16">
        <f t="shared" si="556"/>
        <v>47.308838133068519</v>
      </c>
    </row>
    <row r="3440" spans="1:20" x14ac:dyDescent="0.25">
      <c r="A3440" s="72">
        <f t="shared" si="557"/>
        <v>43084</v>
      </c>
      <c r="B3440" s="73" t="s">
        <v>18</v>
      </c>
      <c r="C3440" s="73" t="s">
        <v>242</v>
      </c>
      <c r="D3440" s="73" t="s">
        <v>243</v>
      </c>
      <c r="E3440" s="73" t="s">
        <v>265</v>
      </c>
      <c r="F3440" s="73" t="s">
        <v>266</v>
      </c>
      <c r="G3440" s="73" t="s">
        <v>34</v>
      </c>
      <c r="H3440" t="s">
        <v>36</v>
      </c>
      <c r="I3440">
        <v>1006</v>
      </c>
      <c r="J3440" s="43">
        <v>4745</v>
      </c>
      <c r="K3440" s="16">
        <v>0.14000000000000001</v>
      </c>
      <c r="L3440" s="16">
        <f t="shared" si="549"/>
        <v>47.1201588877855</v>
      </c>
      <c r="M3440" s="16">
        <f t="shared" si="550"/>
        <v>1.2824324324324323</v>
      </c>
      <c r="N3440" s="44">
        <f t="shared" si="551"/>
        <v>140.84</v>
      </c>
      <c r="O3440" s="44">
        <f t="shared" si="552"/>
        <v>4885.84</v>
      </c>
      <c r="P3440" s="45">
        <f t="shared" si="554"/>
        <v>48.51876861966236</v>
      </c>
      <c r="Q3440" s="45">
        <f t="shared" si="553"/>
        <v>1.3204972972972973</v>
      </c>
      <c r="S3440" s="51">
        <f t="shared" si="555"/>
        <v>6.7831134656910486</v>
      </c>
      <c r="T3440" s="16">
        <f t="shared" si="556"/>
        <v>48.385567692816949</v>
      </c>
    </row>
    <row r="3441" spans="1:20" x14ac:dyDescent="0.25">
      <c r="A3441" s="72">
        <f t="shared" si="557"/>
        <v>43084</v>
      </c>
      <c r="B3441" s="73" t="s">
        <v>0</v>
      </c>
      <c r="C3441" s="73" t="s">
        <v>252</v>
      </c>
      <c r="D3441" s="73" t="s">
        <v>117</v>
      </c>
      <c r="E3441" s="73" t="s">
        <v>279</v>
      </c>
      <c r="F3441" s="73" t="s">
        <v>280</v>
      </c>
      <c r="G3441" s="73" t="s">
        <v>35</v>
      </c>
      <c r="H3441" t="s">
        <v>37</v>
      </c>
      <c r="I3441">
        <v>880</v>
      </c>
      <c r="J3441" s="43">
        <v>3953</v>
      </c>
      <c r="K3441" s="16">
        <v>0</v>
      </c>
      <c r="L3441" s="16">
        <f t="shared" si="549"/>
        <v>39.255213505461768</v>
      </c>
      <c r="M3441" s="16">
        <f t="shared" si="550"/>
        <v>1.0683783783783785</v>
      </c>
      <c r="N3441" s="44">
        <f t="shared" si="551"/>
        <v>0</v>
      </c>
      <c r="O3441" s="44">
        <f t="shared" si="552"/>
        <v>3953</v>
      </c>
      <c r="P3441" s="45">
        <f t="shared" si="554"/>
        <v>39.255213505461768</v>
      </c>
      <c r="Q3441" s="45">
        <f t="shared" si="553"/>
        <v>1.0683783783783785</v>
      </c>
      <c r="S3441" s="51">
        <f t="shared" si="555"/>
        <v>0</v>
      </c>
      <c r="T3441" s="16">
        <f t="shared" si="556"/>
        <v>39.255213505461768</v>
      </c>
    </row>
    <row r="3442" spans="1:20" x14ac:dyDescent="0.25">
      <c r="A3442" s="72">
        <f t="shared" si="557"/>
        <v>43084</v>
      </c>
      <c r="B3442" s="73" t="s">
        <v>0</v>
      </c>
      <c r="C3442" s="73" t="s">
        <v>359</v>
      </c>
      <c r="D3442" s="73" t="s">
        <v>235</v>
      </c>
      <c r="E3442" s="73" t="s">
        <v>267</v>
      </c>
      <c r="F3442" s="73" t="s">
        <v>241</v>
      </c>
      <c r="G3442" s="73" t="s">
        <v>35</v>
      </c>
      <c r="H3442" t="s">
        <v>37</v>
      </c>
      <c r="I3442">
        <v>685</v>
      </c>
      <c r="J3442" s="43">
        <v>4171</v>
      </c>
      <c r="K3442" s="16">
        <v>0</v>
      </c>
      <c r="L3442" s="16">
        <f t="shared" si="549"/>
        <v>41.420059582919563</v>
      </c>
      <c r="M3442" s="16">
        <f t="shared" si="550"/>
        <v>1.1272972972972972</v>
      </c>
      <c r="N3442" s="44">
        <f t="shared" si="551"/>
        <v>0</v>
      </c>
      <c r="O3442" s="44">
        <f t="shared" si="552"/>
        <v>4171</v>
      </c>
      <c r="P3442" s="45">
        <f t="shared" si="554"/>
        <v>41.420059582919563</v>
      </c>
      <c r="Q3442" s="45">
        <f t="shared" si="553"/>
        <v>1.1272972972972972</v>
      </c>
      <c r="S3442" s="51">
        <f t="shared" si="555"/>
        <v>7.7499354172048562</v>
      </c>
      <c r="T3442" s="16">
        <f t="shared" si="556"/>
        <v>41.420059582919563</v>
      </c>
    </row>
    <row r="3443" spans="1:20" x14ac:dyDescent="0.25">
      <c r="A3443" s="72">
        <f t="shared" si="557"/>
        <v>43084</v>
      </c>
      <c r="B3443" s="73" t="s">
        <v>0</v>
      </c>
      <c r="C3443" s="73" t="s">
        <v>253</v>
      </c>
      <c r="D3443" s="73" t="s">
        <v>243</v>
      </c>
      <c r="E3443" s="73" t="s">
        <v>281</v>
      </c>
      <c r="F3443" s="73" t="s">
        <v>282</v>
      </c>
      <c r="G3443" s="73" t="s">
        <v>35</v>
      </c>
      <c r="H3443" t="s">
        <v>38</v>
      </c>
      <c r="I3443">
        <v>812</v>
      </c>
      <c r="J3443" s="43">
        <v>5663</v>
      </c>
      <c r="K3443" s="16">
        <v>0</v>
      </c>
      <c r="L3443" s="16">
        <f t="shared" si="549"/>
        <v>56.236345580933467</v>
      </c>
      <c r="M3443" s="16">
        <f t="shared" si="550"/>
        <v>1.5305405405405406</v>
      </c>
      <c r="N3443" s="44">
        <f t="shared" si="551"/>
        <v>0</v>
      </c>
      <c r="O3443" s="44">
        <f t="shared" si="552"/>
        <v>5663</v>
      </c>
      <c r="P3443" s="45">
        <f t="shared" si="554"/>
        <v>56.236345580933467</v>
      </c>
      <c r="Q3443" s="45">
        <f t="shared" si="553"/>
        <v>1.5305405405405406</v>
      </c>
      <c r="S3443" s="51">
        <f t="shared" si="555"/>
        <v>3.1136198106336499</v>
      </c>
      <c r="T3443" s="16">
        <f t="shared" si="556"/>
        <v>56.236345580933467</v>
      </c>
    </row>
    <row r="3444" spans="1:20" x14ac:dyDescent="0.25">
      <c r="A3444" s="72">
        <f t="shared" si="557"/>
        <v>43084</v>
      </c>
      <c r="B3444" s="73" t="s">
        <v>0</v>
      </c>
      <c r="C3444" s="73" t="s">
        <v>236</v>
      </c>
      <c r="D3444" s="73" t="s">
        <v>237</v>
      </c>
      <c r="E3444" s="73" t="s">
        <v>279</v>
      </c>
      <c r="F3444" s="73" t="s">
        <v>280</v>
      </c>
      <c r="G3444" s="73" t="s">
        <v>35</v>
      </c>
      <c r="H3444" t="s">
        <v>37</v>
      </c>
      <c r="I3444">
        <v>1520</v>
      </c>
      <c r="J3444" s="43">
        <v>5611</v>
      </c>
      <c r="K3444" s="16">
        <v>0</v>
      </c>
      <c r="L3444" s="16">
        <f t="shared" si="549"/>
        <v>55.71996027805362</v>
      </c>
      <c r="M3444" s="16">
        <f t="shared" si="550"/>
        <v>1.5164864864864864</v>
      </c>
      <c r="N3444" s="44">
        <f t="shared" si="551"/>
        <v>0</v>
      </c>
      <c r="O3444" s="44">
        <f t="shared" si="552"/>
        <v>5611</v>
      </c>
      <c r="P3444" s="45">
        <f t="shared" si="554"/>
        <v>55.71996027805362</v>
      </c>
      <c r="Q3444" s="45">
        <f t="shared" si="553"/>
        <v>1.5164864864864864</v>
      </c>
      <c r="S3444" s="51">
        <f t="shared" si="555"/>
        <v>0</v>
      </c>
      <c r="T3444" s="16">
        <f t="shared" si="556"/>
        <v>55.719960278053613</v>
      </c>
    </row>
    <row r="3445" spans="1:20" x14ac:dyDescent="0.25">
      <c r="A3445" s="72">
        <f t="shared" si="557"/>
        <v>43084</v>
      </c>
      <c r="B3445" s="73" t="s">
        <v>0</v>
      </c>
      <c r="C3445" s="73" t="s">
        <v>236</v>
      </c>
      <c r="D3445" s="73" t="s">
        <v>237</v>
      </c>
      <c r="E3445" s="73" t="s">
        <v>267</v>
      </c>
      <c r="F3445" s="73" t="s">
        <v>241</v>
      </c>
      <c r="G3445" s="73" t="s">
        <v>35</v>
      </c>
      <c r="H3445" t="s">
        <v>37</v>
      </c>
      <c r="I3445">
        <v>1583</v>
      </c>
      <c r="J3445" s="43">
        <v>5931</v>
      </c>
      <c r="K3445" s="16">
        <v>0</v>
      </c>
      <c r="L3445" s="16">
        <f t="shared" si="549"/>
        <v>58.897715988083412</v>
      </c>
      <c r="M3445" s="16">
        <f t="shared" si="550"/>
        <v>1.6029729729729729</v>
      </c>
      <c r="N3445" s="44">
        <f t="shared" si="551"/>
        <v>0</v>
      </c>
      <c r="O3445" s="44">
        <f t="shared" si="552"/>
        <v>5931</v>
      </c>
      <c r="P3445" s="45">
        <f t="shared" si="554"/>
        <v>58.897715988083412</v>
      </c>
      <c r="Q3445" s="45">
        <f t="shared" si="553"/>
        <v>1.6029729729729729</v>
      </c>
      <c r="S3445" s="51">
        <f t="shared" si="555"/>
        <v>0</v>
      </c>
      <c r="T3445" s="16">
        <f t="shared" si="556"/>
        <v>58.897715988083412</v>
      </c>
    </row>
    <row r="3446" spans="1:20" x14ac:dyDescent="0.25">
      <c r="A3446" s="72">
        <f t="shared" si="557"/>
        <v>43084</v>
      </c>
      <c r="B3446" s="73" t="s">
        <v>0</v>
      </c>
      <c r="C3446" s="73" t="s">
        <v>358</v>
      </c>
      <c r="D3446" s="73" t="s">
        <v>235</v>
      </c>
      <c r="E3446" s="73" t="s">
        <v>279</v>
      </c>
      <c r="F3446" s="73" t="s">
        <v>280</v>
      </c>
      <c r="G3446" s="73" t="s">
        <v>35</v>
      </c>
      <c r="H3446" t="s">
        <v>36</v>
      </c>
      <c r="I3446">
        <v>1599</v>
      </c>
      <c r="J3446" s="43">
        <v>5812</v>
      </c>
      <c r="K3446" s="16">
        <v>0.14000000000000001</v>
      </c>
      <c r="L3446" s="16">
        <f t="shared" si="549"/>
        <v>57.715988083416086</v>
      </c>
      <c r="M3446" s="16">
        <f t="shared" si="550"/>
        <v>1.5708108108108108</v>
      </c>
      <c r="N3446" s="44">
        <f t="shared" si="551"/>
        <v>223.86</v>
      </c>
      <c r="O3446" s="44">
        <f t="shared" si="552"/>
        <v>6035.86</v>
      </c>
      <c r="P3446" s="45">
        <f t="shared" si="554"/>
        <v>59.939026812313799</v>
      </c>
      <c r="Q3446" s="45">
        <f t="shared" si="553"/>
        <v>1.6313135135135135</v>
      </c>
      <c r="S3446" s="51">
        <f t="shared" si="555"/>
        <v>4.5909491034358485</v>
      </c>
      <c r="T3446" s="16">
        <f t="shared" si="556"/>
        <v>59.727308838133069</v>
      </c>
    </row>
    <row r="3447" spans="1:20" x14ac:dyDescent="0.25">
      <c r="A3447" s="72">
        <f t="shared" si="557"/>
        <v>43084</v>
      </c>
      <c r="B3447" s="73" t="s">
        <v>67</v>
      </c>
      <c r="C3447" s="73" t="s">
        <v>250</v>
      </c>
      <c r="D3447" s="73" t="s">
        <v>251</v>
      </c>
      <c r="E3447" s="73" t="s">
        <v>279</v>
      </c>
      <c r="F3447" s="73" t="s">
        <v>280</v>
      </c>
      <c r="G3447" s="73" t="s">
        <v>35</v>
      </c>
      <c r="H3447" t="s">
        <v>37</v>
      </c>
      <c r="I3447">
        <v>1851</v>
      </c>
      <c r="J3447" s="43">
        <v>5000</v>
      </c>
      <c r="K3447" s="16">
        <v>0</v>
      </c>
      <c r="L3447" s="16">
        <f t="shared" si="549"/>
        <v>49.652432969215489</v>
      </c>
      <c r="M3447" s="16">
        <f t="shared" si="550"/>
        <v>1.2612612612612613</v>
      </c>
      <c r="N3447" s="44">
        <f t="shared" si="551"/>
        <v>0</v>
      </c>
      <c r="O3447" s="44">
        <f t="shared" si="552"/>
        <v>5000</v>
      </c>
      <c r="P3447" s="45">
        <f t="shared" si="554"/>
        <v>49.652432969215489</v>
      </c>
      <c r="Q3447" s="45">
        <f t="shared" si="553"/>
        <v>1.2612612612612613</v>
      </c>
      <c r="S3447" s="51">
        <f t="shared" si="555"/>
        <v>0</v>
      </c>
      <c r="T3447" s="16">
        <f t="shared" si="556"/>
        <v>49.652432969215489</v>
      </c>
    </row>
    <row r="3448" spans="1:20" x14ac:dyDescent="0.25">
      <c r="A3448" s="72">
        <f t="shared" si="557"/>
        <v>43084</v>
      </c>
      <c r="B3448" s="73" t="s">
        <v>67</v>
      </c>
      <c r="C3448" s="73" t="s">
        <v>238</v>
      </c>
      <c r="D3448" s="73" t="s">
        <v>239</v>
      </c>
      <c r="E3448" s="73" t="s">
        <v>283</v>
      </c>
      <c r="F3448" s="73" t="s">
        <v>284</v>
      </c>
      <c r="G3448" s="73" t="s">
        <v>35</v>
      </c>
      <c r="H3448" t="s">
        <v>37</v>
      </c>
      <c r="I3448">
        <v>1695</v>
      </c>
      <c r="J3448" s="43">
        <v>4960</v>
      </c>
      <c r="K3448" s="16">
        <v>0</v>
      </c>
      <c r="L3448" s="16">
        <f t="shared" si="549"/>
        <v>49.255213505461768</v>
      </c>
      <c r="M3448" s="16">
        <f t="shared" si="550"/>
        <v>1.2511711711711713</v>
      </c>
      <c r="N3448" s="44">
        <f t="shared" si="551"/>
        <v>0</v>
      </c>
      <c r="O3448" s="44">
        <f t="shared" si="552"/>
        <v>4960</v>
      </c>
      <c r="P3448" s="45">
        <f t="shared" si="554"/>
        <v>49.255213505461768</v>
      </c>
      <c r="Q3448" s="45">
        <f t="shared" si="553"/>
        <v>1.2511711711711713</v>
      </c>
      <c r="S3448" s="51">
        <f t="shared" si="555"/>
        <v>0</v>
      </c>
      <c r="T3448" s="16">
        <f t="shared" si="556"/>
        <v>49.255213505461768</v>
      </c>
    </row>
    <row r="3449" spans="1:20" x14ac:dyDescent="0.25">
      <c r="A3449" s="72">
        <f t="shared" si="557"/>
        <v>43084</v>
      </c>
      <c r="B3449" s="73" t="s">
        <v>67</v>
      </c>
      <c r="C3449" s="73" t="s">
        <v>242</v>
      </c>
      <c r="D3449" s="73" t="s">
        <v>243</v>
      </c>
      <c r="E3449" s="73" t="s">
        <v>265</v>
      </c>
      <c r="F3449" s="73" t="s">
        <v>266</v>
      </c>
      <c r="G3449" s="73" t="s">
        <v>35</v>
      </c>
      <c r="H3449" t="s">
        <v>36</v>
      </c>
      <c r="I3449">
        <v>1006</v>
      </c>
      <c r="J3449" s="43">
        <v>3731</v>
      </c>
      <c r="K3449" s="16">
        <v>0.14000000000000001</v>
      </c>
      <c r="L3449" s="16">
        <f t="shared" si="549"/>
        <v>37.050645481628599</v>
      </c>
      <c r="M3449" s="16">
        <f t="shared" si="550"/>
        <v>0.94115315315315318</v>
      </c>
      <c r="N3449" s="44">
        <f t="shared" si="551"/>
        <v>140.84</v>
      </c>
      <c r="O3449" s="44">
        <f t="shared" si="552"/>
        <v>3871.84</v>
      </c>
      <c r="P3449" s="45">
        <f t="shared" si="554"/>
        <v>38.449255213505459</v>
      </c>
      <c r="Q3449" s="45">
        <f t="shared" si="553"/>
        <v>0.97668036036036043</v>
      </c>
      <c r="S3449" s="51">
        <f t="shared" si="555"/>
        <v>8.7143547064703508</v>
      </c>
      <c r="T3449" s="16">
        <f t="shared" si="556"/>
        <v>38.316054286660041</v>
      </c>
    </row>
    <row r="3450" spans="1:20" x14ac:dyDescent="0.25">
      <c r="A3450" s="72">
        <f t="shared" si="557"/>
        <v>43084</v>
      </c>
      <c r="B3450" s="73" t="s">
        <v>67</v>
      </c>
      <c r="C3450" s="73" t="s">
        <v>254</v>
      </c>
      <c r="D3450" s="73" t="s">
        <v>255</v>
      </c>
      <c r="E3450" s="73" t="s">
        <v>267</v>
      </c>
      <c r="F3450" s="73" t="s">
        <v>241</v>
      </c>
      <c r="G3450" s="73" t="s">
        <v>35</v>
      </c>
      <c r="H3450" t="s">
        <v>37</v>
      </c>
      <c r="I3450">
        <v>988</v>
      </c>
      <c r="J3450" s="43">
        <v>3700</v>
      </c>
      <c r="K3450" s="16">
        <v>0</v>
      </c>
      <c r="L3450" s="16">
        <f t="shared" si="549"/>
        <v>36.742800397219462</v>
      </c>
      <c r="M3450" s="16">
        <f t="shared" si="550"/>
        <v>0.93333333333333335</v>
      </c>
      <c r="N3450" s="44">
        <f t="shared" si="551"/>
        <v>0</v>
      </c>
      <c r="O3450" s="44">
        <f t="shared" si="552"/>
        <v>3700</v>
      </c>
      <c r="P3450" s="45">
        <f t="shared" si="554"/>
        <v>36.742800397219462</v>
      </c>
      <c r="Q3450" s="45">
        <f t="shared" si="553"/>
        <v>0.93333333333333335</v>
      </c>
      <c r="S3450" s="51">
        <f t="shared" si="555"/>
        <v>0</v>
      </c>
      <c r="T3450" s="16">
        <f t="shared" si="556"/>
        <v>36.742800397219462</v>
      </c>
    </row>
    <row r="3451" spans="1:20" x14ac:dyDescent="0.25">
      <c r="A3451" s="72">
        <f t="shared" si="557"/>
        <v>43084</v>
      </c>
      <c r="B3451" s="73" t="s">
        <v>67</v>
      </c>
      <c r="C3451" s="73" t="s">
        <v>246</v>
      </c>
      <c r="D3451" s="73" t="s">
        <v>247</v>
      </c>
      <c r="E3451" s="73" t="s">
        <v>240</v>
      </c>
      <c r="F3451" s="73" t="s">
        <v>241</v>
      </c>
      <c r="G3451" s="73" t="s">
        <v>35</v>
      </c>
      <c r="H3451" t="s">
        <v>36</v>
      </c>
      <c r="I3451">
        <v>787</v>
      </c>
      <c r="J3451" s="43">
        <v>3970</v>
      </c>
      <c r="K3451" s="16">
        <v>0.14000000000000001</v>
      </c>
      <c r="L3451" s="16">
        <f t="shared" si="549"/>
        <v>39.424031777557097</v>
      </c>
      <c r="M3451" s="16">
        <f t="shared" si="550"/>
        <v>1.0014414414414414</v>
      </c>
      <c r="N3451" s="44">
        <f t="shared" si="551"/>
        <v>110.18</v>
      </c>
      <c r="O3451" s="44">
        <f t="shared" si="552"/>
        <v>4080.18</v>
      </c>
      <c r="P3451" s="45">
        <f t="shared" si="554"/>
        <v>40.518172790466728</v>
      </c>
      <c r="Q3451" s="45">
        <f t="shared" si="553"/>
        <v>1.0292345945945947</v>
      </c>
      <c r="S3451" s="51">
        <f t="shared" si="555"/>
        <v>3.0879544007518911</v>
      </c>
      <c r="T3451" s="16">
        <f t="shared" si="556"/>
        <v>40.413968884475338</v>
      </c>
    </row>
    <row r="3452" spans="1:20" x14ac:dyDescent="0.25">
      <c r="A3452" s="72">
        <f t="shared" si="557"/>
        <v>43084</v>
      </c>
      <c r="B3452" s="73" t="s">
        <v>67</v>
      </c>
      <c r="C3452" s="73" t="s">
        <v>250</v>
      </c>
      <c r="D3452" s="73" t="s">
        <v>251</v>
      </c>
      <c r="E3452" s="73" t="s">
        <v>283</v>
      </c>
      <c r="F3452" s="73" t="s">
        <v>284</v>
      </c>
      <c r="G3452" s="73" t="s">
        <v>35</v>
      </c>
      <c r="H3452" t="s">
        <v>37</v>
      </c>
      <c r="I3452">
        <v>1836</v>
      </c>
      <c r="J3452" s="43">
        <v>5000</v>
      </c>
      <c r="K3452" s="16">
        <v>0</v>
      </c>
      <c r="L3452" s="16">
        <f t="shared" ref="L3452:L3489" si="558">J3452/100.7</f>
        <v>49.652432969215489</v>
      </c>
      <c r="M3452" s="16">
        <f t="shared" ref="M3452:M3489" si="559">IF(B3452="corn",J3452/(111*2000/56),J3452/(111*2000/60))</f>
        <v>1.2612612612612613</v>
      </c>
      <c r="N3452" s="44">
        <f t="shared" ref="N3452:N3489" si="560">I3452*K3452</f>
        <v>0</v>
      </c>
      <c r="O3452" s="44">
        <f t="shared" ref="O3452:O3489" si="561">J3452+N3452</f>
        <v>5000</v>
      </c>
      <c r="P3452" s="45">
        <f t="shared" si="554"/>
        <v>49.652432969215489</v>
      </c>
      <c r="Q3452" s="45">
        <f t="shared" ref="Q3452:Q3489" si="562">IF(B3452="corn",O3452/(111*2000/56),O3452/(111*2000/60))</f>
        <v>1.2612612612612613</v>
      </c>
      <c r="S3452" s="51">
        <f t="shared" si="555"/>
        <v>0</v>
      </c>
      <c r="T3452" s="16">
        <f t="shared" si="556"/>
        <v>49.652432969215489</v>
      </c>
    </row>
    <row r="3453" spans="1:20" x14ac:dyDescent="0.25">
      <c r="A3453" s="72">
        <f t="shared" si="557"/>
        <v>43084</v>
      </c>
      <c r="B3453" s="73" t="s">
        <v>67</v>
      </c>
      <c r="C3453" s="73" t="s">
        <v>256</v>
      </c>
      <c r="D3453" s="73" t="s">
        <v>247</v>
      </c>
      <c r="E3453" s="73" t="s">
        <v>285</v>
      </c>
      <c r="F3453" s="73" t="s">
        <v>264</v>
      </c>
      <c r="G3453" s="73" t="s">
        <v>35</v>
      </c>
      <c r="H3453" t="s">
        <v>37</v>
      </c>
      <c r="I3453">
        <v>1899</v>
      </c>
      <c r="J3453" s="43">
        <v>4820</v>
      </c>
      <c r="K3453" s="16">
        <v>0</v>
      </c>
      <c r="L3453" s="16">
        <f t="shared" si="558"/>
        <v>47.864945382323732</v>
      </c>
      <c r="M3453" s="16">
        <f t="shared" si="559"/>
        <v>1.2158558558558559</v>
      </c>
      <c r="N3453" s="44">
        <f t="shared" si="560"/>
        <v>0</v>
      </c>
      <c r="O3453" s="44">
        <f t="shared" si="561"/>
        <v>4820</v>
      </c>
      <c r="P3453" s="45">
        <f t="shared" si="554"/>
        <v>47.864945382323732</v>
      </c>
      <c r="Q3453" s="45">
        <f t="shared" si="562"/>
        <v>1.2158558558558559</v>
      </c>
      <c r="S3453" s="51">
        <f t="shared" si="555"/>
        <v>1.6877637130801704</v>
      </c>
      <c r="T3453" s="16">
        <f t="shared" si="556"/>
        <v>47.864945382323732</v>
      </c>
    </row>
    <row r="3454" spans="1:20" x14ac:dyDescent="0.25">
      <c r="A3454" s="72">
        <f t="shared" si="557"/>
        <v>43084</v>
      </c>
      <c r="B3454" s="73" t="s">
        <v>18</v>
      </c>
      <c r="C3454" s="73" t="s">
        <v>238</v>
      </c>
      <c r="D3454" s="73" t="s">
        <v>239</v>
      </c>
      <c r="E3454" s="73" t="s">
        <v>283</v>
      </c>
      <c r="F3454" s="73" t="s">
        <v>284</v>
      </c>
      <c r="G3454" s="73" t="s">
        <v>35</v>
      </c>
      <c r="H3454" t="s">
        <v>37</v>
      </c>
      <c r="I3454">
        <v>1695</v>
      </c>
      <c r="J3454" s="43">
        <v>5600</v>
      </c>
      <c r="K3454" s="16">
        <v>0</v>
      </c>
      <c r="L3454" s="16">
        <f t="shared" si="558"/>
        <v>55.610724925521346</v>
      </c>
      <c r="M3454" s="16">
        <f t="shared" si="559"/>
        <v>1.5135135135135136</v>
      </c>
      <c r="N3454" s="44">
        <f t="shared" si="560"/>
        <v>0</v>
      </c>
      <c r="O3454" s="44">
        <f t="shared" si="561"/>
        <v>5600</v>
      </c>
      <c r="P3454" s="45">
        <f t="shared" si="554"/>
        <v>55.610724925521346</v>
      </c>
      <c r="Q3454" s="45">
        <f t="shared" si="562"/>
        <v>1.5135135135135136</v>
      </c>
      <c r="S3454" s="51">
        <f t="shared" si="555"/>
        <v>0</v>
      </c>
      <c r="T3454" s="16">
        <f t="shared" si="556"/>
        <v>55.610724925521346</v>
      </c>
    </row>
    <row r="3455" spans="1:20" x14ac:dyDescent="0.25">
      <c r="A3455" s="72">
        <f t="shared" si="557"/>
        <v>43084</v>
      </c>
      <c r="B3455" s="73" t="s">
        <v>18</v>
      </c>
      <c r="C3455" s="73" t="s">
        <v>250</v>
      </c>
      <c r="D3455" s="73" t="s">
        <v>251</v>
      </c>
      <c r="E3455" s="73" t="s">
        <v>279</v>
      </c>
      <c r="F3455" s="73" t="s">
        <v>280</v>
      </c>
      <c r="G3455" s="73" t="s">
        <v>35</v>
      </c>
      <c r="H3455" t="s">
        <v>37</v>
      </c>
      <c r="I3455">
        <v>1851</v>
      </c>
      <c r="J3455" s="43">
        <v>5650</v>
      </c>
      <c r="K3455" s="16">
        <v>0</v>
      </c>
      <c r="L3455" s="16">
        <f t="shared" si="558"/>
        <v>56.107249255213503</v>
      </c>
      <c r="M3455" s="16">
        <f t="shared" si="559"/>
        <v>1.527027027027027</v>
      </c>
      <c r="N3455" s="44">
        <f t="shared" si="560"/>
        <v>0</v>
      </c>
      <c r="O3455" s="44">
        <f t="shared" si="561"/>
        <v>5650</v>
      </c>
      <c r="P3455" s="45">
        <f t="shared" si="554"/>
        <v>56.107249255213503</v>
      </c>
      <c r="Q3455" s="45">
        <f t="shared" si="562"/>
        <v>1.527027027027027</v>
      </c>
      <c r="S3455" s="51">
        <f t="shared" si="555"/>
        <v>0</v>
      </c>
      <c r="T3455" s="16">
        <f t="shared" si="556"/>
        <v>56.107249255213503</v>
      </c>
    </row>
    <row r="3456" spans="1:20" x14ac:dyDescent="0.25">
      <c r="A3456" s="72">
        <f t="shared" si="557"/>
        <v>43084</v>
      </c>
      <c r="B3456" s="73" t="s">
        <v>18</v>
      </c>
      <c r="C3456" s="73" t="s">
        <v>257</v>
      </c>
      <c r="D3456" s="73" t="s">
        <v>237</v>
      </c>
      <c r="E3456" s="73" t="s">
        <v>283</v>
      </c>
      <c r="F3456" s="73" t="s">
        <v>284</v>
      </c>
      <c r="G3456" s="73" t="s">
        <v>35</v>
      </c>
      <c r="H3456" t="s">
        <v>37</v>
      </c>
      <c r="I3456">
        <v>1507</v>
      </c>
      <c r="J3456" s="43">
        <v>5500</v>
      </c>
      <c r="K3456" s="16">
        <v>0</v>
      </c>
      <c r="L3456" s="16">
        <f t="shared" si="558"/>
        <v>54.617676266137039</v>
      </c>
      <c r="M3456" s="16">
        <f t="shared" si="559"/>
        <v>1.4864864864864864</v>
      </c>
      <c r="N3456" s="44">
        <f t="shared" si="560"/>
        <v>0</v>
      </c>
      <c r="O3456" s="44">
        <f t="shared" si="561"/>
        <v>5500</v>
      </c>
      <c r="P3456" s="45">
        <f t="shared" si="554"/>
        <v>54.617676266137039</v>
      </c>
      <c r="Q3456" s="45">
        <f t="shared" si="562"/>
        <v>1.4864864864864864</v>
      </c>
      <c r="S3456" s="51">
        <f t="shared" si="555"/>
        <v>0</v>
      </c>
      <c r="T3456" s="16">
        <f t="shared" si="556"/>
        <v>54.617676266137039</v>
      </c>
    </row>
    <row r="3457" spans="1:20" x14ac:dyDescent="0.25">
      <c r="A3457" s="72">
        <f t="shared" si="557"/>
        <v>43084</v>
      </c>
      <c r="B3457" s="73" t="s">
        <v>18</v>
      </c>
      <c r="C3457" s="73" t="s">
        <v>256</v>
      </c>
      <c r="D3457" s="73" t="s">
        <v>247</v>
      </c>
      <c r="E3457" s="73" t="s">
        <v>265</v>
      </c>
      <c r="F3457" s="73" t="s">
        <v>266</v>
      </c>
      <c r="G3457" s="73" t="s">
        <v>35</v>
      </c>
      <c r="H3457" t="s">
        <v>36</v>
      </c>
      <c r="I3457">
        <v>1160</v>
      </c>
      <c r="J3457" s="43">
        <v>4775</v>
      </c>
      <c r="K3457" s="16">
        <v>0.14000000000000001</v>
      </c>
      <c r="L3457" s="16">
        <f t="shared" si="558"/>
        <v>47.418073485600793</v>
      </c>
      <c r="M3457" s="16">
        <f t="shared" si="559"/>
        <v>1.2905405405405406</v>
      </c>
      <c r="N3457" s="44">
        <f t="shared" si="560"/>
        <v>162.4</v>
      </c>
      <c r="O3457" s="44">
        <f t="shared" si="561"/>
        <v>4937.3999999999996</v>
      </c>
      <c r="P3457" s="45">
        <f t="shared" si="554"/>
        <v>49.03078450844091</v>
      </c>
      <c r="Q3457" s="45">
        <f t="shared" si="562"/>
        <v>1.3344324324324324</v>
      </c>
      <c r="S3457" s="51">
        <f t="shared" si="555"/>
        <v>6.9210446532981029</v>
      </c>
      <c r="T3457" s="16">
        <f t="shared" si="556"/>
        <v>48.877192982456137</v>
      </c>
    </row>
    <row r="3458" spans="1:20" x14ac:dyDescent="0.25">
      <c r="A3458" s="72">
        <f t="shared" si="557"/>
        <v>43084</v>
      </c>
      <c r="B3458" s="73" t="s">
        <v>18</v>
      </c>
      <c r="C3458" s="73" t="s">
        <v>244</v>
      </c>
      <c r="D3458" s="73" t="s">
        <v>245</v>
      </c>
      <c r="E3458" s="73" t="s">
        <v>277</v>
      </c>
      <c r="F3458" s="73" t="s">
        <v>278</v>
      </c>
      <c r="G3458" s="73" t="s">
        <v>35</v>
      </c>
      <c r="H3458" s="73" t="s">
        <v>38</v>
      </c>
      <c r="I3458">
        <v>613</v>
      </c>
      <c r="J3458" s="43">
        <v>4352</v>
      </c>
      <c r="K3458" s="16">
        <v>0</v>
      </c>
      <c r="L3458" s="16">
        <f t="shared" si="558"/>
        <v>43.217477656405165</v>
      </c>
      <c r="M3458" s="16">
        <f t="shared" si="559"/>
        <v>1.1762162162162162</v>
      </c>
      <c r="N3458" s="44">
        <f t="shared" si="560"/>
        <v>0</v>
      </c>
      <c r="O3458" s="44">
        <f t="shared" si="561"/>
        <v>4352</v>
      </c>
      <c r="P3458" s="45">
        <f t="shared" si="554"/>
        <v>43.217477656405165</v>
      </c>
      <c r="Q3458" s="45">
        <f t="shared" si="562"/>
        <v>1.1762162162162162</v>
      </c>
      <c r="S3458" s="51">
        <f t="shared" si="555"/>
        <v>2.9815428300993929</v>
      </c>
      <c r="T3458" s="16">
        <f>AVERAGE(P3382,P3420,P3458)</f>
        <v>43.217477656405173</v>
      </c>
    </row>
    <row r="3459" spans="1:20" x14ac:dyDescent="0.25">
      <c r="A3459" s="74">
        <f>A3457</f>
        <v>43084</v>
      </c>
      <c r="B3459" s="75" t="s">
        <v>18</v>
      </c>
      <c r="C3459" s="75" t="s">
        <v>258</v>
      </c>
      <c r="D3459" s="75" t="s">
        <v>255</v>
      </c>
      <c r="E3459" s="75" t="s">
        <v>279</v>
      </c>
      <c r="F3459" s="75" t="s">
        <v>280</v>
      </c>
      <c r="G3459" s="75" t="s">
        <v>35</v>
      </c>
      <c r="H3459" s="76" t="s">
        <v>36</v>
      </c>
      <c r="I3459" s="76">
        <v>1637</v>
      </c>
      <c r="J3459" s="46">
        <v>5710</v>
      </c>
      <c r="K3459" s="78">
        <v>0.14000000000000001</v>
      </c>
      <c r="L3459" s="78">
        <f t="shared" si="558"/>
        <v>56.703078450844089</v>
      </c>
      <c r="M3459" s="78">
        <f t="shared" si="559"/>
        <v>1.5432432432432432</v>
      </c>
      <c r="N3459" s="47">
        <f t="shared" si="560"/>
        <v>229.18000000000004</v>
      </c>
      <c r="O3459" s="47">
        <f t="shared" si="561"/>
        <v>5939.18</v>
      </c>
      <c r="P3459" s="48">
        <f t="shared" si="554"/>
        <v>58.978947368421053</v>
      </c>
      <c r="Q3459" s="48">
        <f t="shared" si="562"/>
        <v>1.6051837837837839</v>
      </c>
      <c r="R3459" s="76"/>
      <c r="S3459" s="53">
        <f t="shared" si="555"/>
        <v>6.228268490563349</v>
      </c>
      <c r="T3459" s="78">
        <f t="shared" si="556"/>
        <v>58.762197947699434</v>
      </c>
    </row>
    <row r="3460" spans="1:20" x14ac:dyDescent="0.25">
      <c r="A3460" s="72">
        <f>DATE(YEAR(A3459), MONTH(A3459)+1, 15)</f>
        <v>43115</v>
      </c>
      <c r="B3460" s="73" t="s">
        <v>0</v>
      </c>
      <c r="C3460" s="73" t="s">
        <v>359</v>
      </c>
      <c r="D3460" s="73" t="s">
        <v>235</v>
      </c>
      <c r="E3460" s="73" t="s">
        <v>260</v>
      </c>
      <c r="F3460" s="73" t="s">
        <v>261</v>
      </c>
      <c r="G3460" s="73" t="s">
        <v>34</v>
      </c>
      <c r="H3460" t="s">
        <v>36</v>
      </c>
      <c r="I3460">
        <v>506</v>
      </c>
      <c r="J3460" s="43">
        <v>3883</v>
      </c>
      <c r="K3460" s="16">
        <v>0.17</v>
      </c>
      <c r="L3460" s="16">
        <f t="shared" si="558"/>
        <v>38.560079443892747</v>
      </c>
      <c r="M3460" s="16">
        <f t="shared" si="559"/>
        <v>1.0494594594594595</v>
      </c>
      <c r="N3460" s="44">
        <f t="shared" si="560"/>
        <v>86.02000000000001</v>
      </c>
      <c r="O3460" s="44">
        <f t="shared" si="561"/>
        <v>3969.02</v>
      </c>
      <c r="P3460" s="45">
        <f t="shared" ref="P3460:P3497" si="563">O3460/100.7</f>
        <v>39.414299900695134</v>
      </c>
      <c r="Q3460" s="45">
        <f t="shared" si="562"/>
        <v>1.072708108108108</v>
      </c>
      <c r="R3460" s="17"/>
      <c r="S3460" s="51">
        <f>((O3460/O3004)-1)*100</f>
        <v>4.2991312391273517</v>
      </c>
      <c r="T3460" s="16"/>
    </row>
    <row r="3461" spans="1:20" x14ac:dyDescent="0.25">
      <c r="A3461" s="72">
        <f>A3460</f>
        <v>43115</v>
      </c>
      <c r="B3461" s="73" t="s">
        <v>0</v>
      </c>
      <c r="C3461" s="73" t="s">
        <v>236</v>
      </c>
      <c r="D3461" s="73" t="s">
        <v>237</v>
      </c>
      <c r="E3461" s="73" t="s">
        <v>262</v>
      </c>
      <c r="F3461" s="73" t="s">
        <v>251</v>
      </c>
      <c r="G3461" s="73" t="s">
        <v>34</v>
      </c>
      <c r="H3461" t="s">
        <v>37</v>
      </c>
      <c r="I3461">
        <v>298</v>
      </c>
      <c r="J3461" s="43">
        <v>4143</v>
      </c>
      <c r="K3461" s="16">
        <v>0</v>
      </c>
      <c r="L3461" s="16">
        <f t="shared" si="558"/>
        <v>41.142005958291954</v>
      </c>
      <c r="M3461" s="16">
        <f t="shared" si="559"/>
        <v>1.1197297297297297</v>
      </c>
      <c r="N3461" s="44">
        <f t="shared" si="560"/>
        <v>0</v>
      </c>
      <c r="O3461" s="44">
        <f t="shared" si="561"/>
        <v>4143</v>
      </c>
      <c r="P3461" s="45">
        <f t="shared" si="563"/>
        <v>41.142005958291954</v>
      </c>
      <c r="Q3461" s="45">
        <f t="shared" si="562"/>
        <v>1.1197297297297297</v>
      </c>
      <c r="R3461" s="17"/>
      <c r="S3461" s="51">
        <f t="shared" ref="S3461:S3497" si="564">((O3461/O3005)-1)*100</f>
        <v>0</v>
      </c>
      <c r="T3461" s="16"/>
    </row>
    <row r="3462" spans="1:20" x14ac:dyDescent="0.25">
      <c r="A3462" s="72">
        <f t="shared" ref="A3462:A3496" si="565">A3461</f>
        <v>43115</v>
      </c>
      <c r="B3462" s="73" t="s">
        <v>0</v>
      </c>
      <c r="C3462" s="73" t="s">
        <v>359</v>
      </c>
      <c r="D3462" s="73" t="s">
        <v>235</v>
      </c>
      <c r="E3462" s="73" t="s">
        <v>263</v>
      </c>
      <c r="F3462" s="73" t="s">
        <v>264</v>
      </c>
      <c r="G3462" s="73" t="s">
        <v>34</v>
      </c>
      <c r="H3462" t="s">
        <v>37</v>
      </c>
      <c r="I3462">
        <v>1530</v>
      </c>
      <c r="J3462" s="43">
        <v>7050</v>
      </c>
      <c r="K3462" s="16">
        <v>0</v>
      </c>
      <c r="L3462" s="16">
        <f t="shared" si="558"/>
        <v>70.009930486593845</v>
      </c>
      <c r="M3462" s="16">
        <f t="shared" si="559"/>
        <v>1.9054054054054055</v>
      </c>
      <c r="N3462" s="44">
        <f t="shared" si="560"/>
        <v>0</v>
      </c>
      <c r="O3462" s="44">
        <f t="shared" si="561"/>
        <v>7050</v>
      </c>
      <c r="P3462" s="45">
        <f t="shared" si="563"/>
        <v>70.009930486593845</v>
      </c>
      <c r="Q3462" s="45">
        <f t="shared" si="562"/>
        <v>1.9054054054054055</v>
      </c>
      <c r="S3462" s="51">
        <f t="shared" si="564"/>
        <v>1.4388489208633004</v>
      </c>
      <c r="T3462" s="16"/>
    </row>
    <row r="3463" spans="1:20" x14ac:dyDescent="0.25">
      <c r="A3463" s="72">
        <f t="shared" si="565"/>
        <v>43115</v>
      </c>
      <c r="B3463" s="73" t="s">
        <v>0</v>
      </c>
      <c r="C3463" s="73" t="s">
        <v>359</v>
      </c>
      <c r="D3463" s="73" t="s">
        <v>235</v>
      </c>
      <c r="E3463" s="73" t="s">
        <v>265</v>
      </c>
      <c r="F3463" s="73" t="s">
        <v>266</v>
      </c>
      <c r="G3463" s="73" t="s">
        <v>34</v>
      </c>
      <c r="H3463" t="s">
        <v>36</v>
      </c>
      <c r="I3463">
        <v>890</v>
      </c>
      <c r="J3463" s="43">
        <v>4540</v>
      </c>
      <c r="K3463" s="16">
        <v>0.17</v>
      </c>
      <c r="L3463" s="16">
        <f t="shared" si="558"/>
        <v>45.084409136047668</v>
      </c>
      <c r="M3463" s="16">
        <f t="shared" si="559"/>
        <v>1.2270270270270269</v>
      </c>
      <c r="N3463" s="44">
        <f t="shared" si="560"/>
        <v>151.30000000000001</v>
      </c>
      <c r="O3463" s="44">
        <f t="shared" si="561"/>
        <v>4691.3</v>
      </c>
      <c r="P3463" s="45">
        <f t="shared" si="563"/>
        <v>46.586891757696129</v>
      </c>
      <c r="Q3463" s="45">
        <f t="shared" si="562"/>
        <v>1.2679189189189191</v>
      </c>
      <c r="S3463" s="51">
        <f t="shared" si="564"/>
        <v>4.9437397937498684</v>
      </c>
      <c r="T3463" s="16"/>
    </row>
    <row r="3464" spans="1:20" x14ac:dyDescent="0.25">
      <c r="A3464" s="72">
        <f t="shared" si="565"/>
        <v>43115</v>
      </c>
      <c r="B3464" s="73" t="s">
        <v>0</v>
      </c>
      <c r="C3464" s="73" t="s">
        <v>238</v>
      </c>
      <c r="D3464" s="73" t="s">
        <v>239</v>
      </c>
      <c r="E3464" s="73" t="s">
        <v>267</v>
      </c>
      <c r="F3464" s="73" t="s">
        <v>241</v>
      </c>
      <c r="G3464" s="73" t="s">
        <v>34</v>
      </c>
      <c r="H3464" t="s">
        <v>37</v>
      </c>
      <c r="I3464">
        <v>1256</v>
      </c>
      <c r="J3464" s="43">
        <v>6786</v>
      </c>
      <c r="K3464" s="16">
        <v>0</v>
      </c>
      <c r="L3464" s="16">
        <f t="shared" si="558"/>
        <v>67.388282025819265</v>
      </c>
      <c r="M3464" s="16">
        <f t="shared" si="559"/>
        <v>1.834054054054054</v>
      </c>
      <c r="N3464" s="44">
        <f t="shared" si="560"/>
        <v>0</v>
      </c>
      <c r="O3464" s="44">
        <f t="shared" si="561"/>
        <v>6786</v>
      </c>
      <c r="P3464" s="45">
        <f t="shared" si="563"/>
        <v>67.388282025819265</v>
      </c>
      <c r="Q3464" s="45">
        <f t="shared" si="562"/>
        <v>1.834054054054054</v>
      </c>
      <c r="S3464" s="51">
        <f t="shared" si="564"/>
        <v>1.4956625785222943</v>
      </c>
      <c r="T3464" s="16"/>
    </row>
    <row r="3465" spans="1:20" x14ac:dyDescent="0.25">
      <c r="A3465" s="72">
        <f t="shared" si="565"/>
        <v>43115</v>
      </c>
      <c r="B3465" s="73" t="s">
        <v>0</v>
      </c>
      <c r="C3465" s="73" t="s">
        <v>358</v>
      </c>
      <c r="D3465" s="73" t="s">
        <v>235</v>
      </c>
      <c r="E3465" s="73" t="s">
        <v>267</v>
      </c>
      <c r="F3465" s="73" t="s">
        <v>241</v>
      </c>
      <c r="G3465" s="73" t="s">
        <v>34</v>
      </c>
      <c r="H3465" t="s">
        <v>36</v>
      </c>
      <c r="I3465">
        <v>975</v>
      </c>
      <c r="J3465" s="43">
        <v>4816</v>
      </c>
      <c r="K3465" s="16">
        <v>0.17</v>
      </c>
      <c r="L3465" s="16">
        <f t="shared" si="558"/>
        <v>47.825223435948359</v>
      </c>
      <c r="M3465" s="16">
        <f t="shared" si="559"/>
        <v>1.3016216216216216</v>
      </c>
      <c r="N3465" s="44">
        <f t="shared" si="560"/>
        <v>165.75</v>
      </c>
      <c r="O3465" s="44">
        <f t="shared" si="561"/>
        <v>4981.75</v>
      </c>
      <c r="P3465" s="45">
        <f t="shared" si="563"/>
        <v>49.471201588877854</v>
      </c>
      <c r="Q3465" s="45">
        <f t="shared" si="562"/>
        <v>1.3464189189189189</v>
      </c>
      <c r="S3465" s="51">
        <f t="shared" si="564"/>
        <v>5.0060599673288797</v>
      </c>
      <c r="T3465" s="16"/>
    </row>
    <row r="3466" spans="1:20" x14ac:dyDescent="0.25">
      <c r="A3466" s="72">
        <f t="shared" si="565"/>
        <v>43115</v>
      </c>
      <c r="B3466" s="73" t="s">
        <v>0</v>
      </c>
      <c r="C3466" s="73" t="s">
        <v>240</v>
      </c>
      <c r="D3466" s="73" t="s">
        <v>241</v>
      </c>
      <c r="E3466" s="73" t="s">
        <v>263</v>
      </c>
      <c r="F3466" s="73" t="s">
        <v>264</v>
      </c>
      <c r="G3466" s="73" t="s">
        <v>34</v>
      </c>
      <c r="H3466" t="s">
        <v>36</v>
      </c>
      <c r="I3466">
        <v>1357</v>
      </c>
      <c r="J3466" s="43">
        <v>5021</v>
      </c>
      <c r="K3466" s="16">
        <v>0.17</v>
      </c>
      <c r="L3466" s="16">
        <f t="shared" si="558"/>
        <v>49.860973187686199</v>
      </c>
      <c r="M3466" s="16">
        <f t="shared" si="559"/>
        <v>1.357027027027027</v>
      </c>
      <c r="N3466" s="44">
        <f t="shared" si="560"/>
        <v>230.69000000000003</v>
      </c>
      <c r="O3466" s="44">
        <f t="shared" si="561"/>
        <v>5251.69</v>
      </c>
      <c r="P3466" s="45">
        <f t="shared" si="563"/>
        <v>52.151837140019857</v>
      </c>
      <c r="Q3466" s="45">
        <f t="shared" si="562"/>
        <v>1.4193756756756755</v>
      </c>
      <c r="S3466" s="51">
        <f t="shared" si="564"/>
        <v>5.6680194527554351</v>
      </c>
      <c r="T3466" s="16"/>
    </row>
    <row r="3467" spans="1:20" x14ac:dyDescent="0.25">
      <c r="A3467" s="72">
        <f t="shared" si="565"/>
        <v>43115</v>
      </c>
      <c r="B3467" s="73" t="s">
        <v>67</v>
      </c>
      <c r="C3467" s="73" t="s">
        <v>242</v>
      </c>
      <c r="D3467" s="73" t="s">
        <v>243</v>
      </c>
      <c r="E3467" s="73" t="s">
        <v>265</v>
      </c>
      <c r="F3467" s="73" t="s">
        <v>266</v>
      </c>
      <c r="G3467" s="73" t="s">
        <v>34</v>
      </c>
      <c r="H3467" t="s">
        <v>36</v>
      </c>
      <c r="I3467">
        <v>1006</v>
      </c>
      <c r="J3467" s="43">
        <v>3931</v>
      </c>
      <c r="K3467" s="16">
        <v>0.17</v>
      </c>
      <c r="L3467" s="16">
        <f t="shared" si="558"/>
        <v>39.036742800397221</v>
      </c>
      <c r="M3467" s="16">
        <f t="shared" si="559"/>
        <v>0.99160360360360367</v>
      </c>
      <c r="N3467" s="44">
        <f t="shared" si="560"/>
        <v>171.02</v>
      </c>
      <c r="O3467" s="44">
        <f t="shared" si="561"/>
        <v>4102.0200000000004</v>
      </c>
      <c r="P3467" s="45">
        <f t="shared" si="563"/>
        <v>40.735054617676269</v>
      </c>
      <c r="Q3467" s="45">
        <f t="shared" si="562"/>
        <v>1.0347437837837838</v>
      </c>
      <c r="S3467" s="51">
        <f t="shared" si="564"/>
        <v>9.3457943925233664</v>
      </c>
      <c r="T3467" s="16"/>
    </row>
    <row r="3468" spans="1:20" x14ac:dyDescent="0.25">
      <c r="A3468" s="72">
        <f t="shared" si="565"/>
        <v>43115</v>
      </c>
      <c r="B3468" s="73" t="s">
        <v>67</v>
      </c>
      <c r="C3468" s="73" t="s">
        <v>244</v>
      </c>
      <c r="D3468" s="73" t="s">
        <v>245</v>
      </c>
      <c r="E3468" s="73" t="s">
        <v>268</v>
      </c>
      <c r="F3468" s="73" t="s">
        <v>269</v>
      </c>
      <c r="G3468" s="73" t="s">
        <v>34</v>
      </c>
      <c r="H3468" t="s">
        <v>38</v>
      </c>
      <c r="I3468">
        <v>860</v>
      </c>
      <c r="J3468" s="43">
        <v>6344</v>
      </c>
      <c r="K3468" s="16">
        <v>0</v>
      </c>
      <c r="L3468" s="16">
        <f t="shared" si="558"/>
        <v>62.999006951340611</v>
      </c>
      <c r="M3468" s="16">
        <f t="shared" si="559"/>
        <v>1.6002882882882883</v>
      </c>
      <c r="N3468" s="44">
        <f t="shared" si="560"/>
        <v>0</v>
      </c>
      <c r="O3468" s="44">
        <f t="shared" si="561"/>
        <v>6344</v>
      </c>
      <c r="P3468" s="45">
        <f t="shared" si="563"/>
        <v>62.999006951340611</v>
      </c>
      <c r="Q3468" s="45">
        <f t="shared" si="562"/>
        <v>1.6002882882882883</v>
      </c>
      <c r="S3468" s="51">
        <f t="shared" si="564"/>
        <v>4.6691965022273463</v>
      </c>
      <c r="T3468" s="16"/>
    </row>
    <row r="3469" spans="1:20" x14ac:dyDescent="0.25">
      <c r="A3469" s="72">
        <f t="shared" si="565"/>
        <v>43115</v>
      </c>
      <c r="B3469" s="73" t="s">
        <v>67</v>
      </c>
      <c r="C3469" s="73" t="s">
        <v>246</v>
      </c>
      <c r="D3469" s="73" t="s">
        <v>247</v>
      </c>
      <c r="E3469" s="73" t="s">
        <v>270</v>
      </c>
      <c r="F3469" s="73" t="s">
        <v>247</v>
      </c>
      <c r="G3469" s="73" t="s">
        <v>34</v>
      </c>
      <c r="H3469" t="s">
        <v>36</v>
      </c>
      <c r="I3469">
        <v>213</v>
      </c>
      <c r="J3469" s="43">
        <v>2258</v>
      </c>
      <c r="K3469" s="16">
        <v>0.17</v>
      </c>
      <c r="L3469" s="16">
        <f t="shared" si="558"/>
        <v>22.423038728897716</v>
      </c>
      <c r="M3469" s="16">
        <f t="shared" si="559"/>
        <v>0.56958558558558559</v>
      </c>
      <c r="N3469" s="44">
        <f t="shared" si="560"/>
        <v>36.21</v>
      </c>
      <c r="O3469" s="44">
        <f t="shared" si="561"/>
        <v>2294.21</v>
      </c>
      <c r="P3469" s="45">
        <f t="shared" si="563"/>
        <v>22.782621648460776</v>
      </c>
      <c r="Q3469" s="45">
        <f t="shared" si="562"/>
        <v>0.57871963963963968</v>
      </c>
      <c r="S3469" s="51">
        <f t="shared" si="564"/>
        <v>0.93712465517772348</v>
      </c>
      <c r="T3469" s="16"/>
    </row>
    <row r="3470" spans="1:20" x14ac:dyDescent="0.25">
      <c r="A3470" s="72">
        <f t="shared" si="565"/>
        <v>43115</v>
      </c>
      <c r="B3470" s="73" t="s">
        <v>67</v>
      </c>
      <c r="C3470" s="73" t="s">
        <v>248</v>
      </c>
      <c r="D3470" s="73" t="s">
        <v>249</v>
      </c>
      <c r="E3470" s="73" t="s">
        <v>271</v>
      </c>
      <c r="F3470" s="73" t="s">
        <v>272</v>
      </c>
      <c r="G3470" s="73" t="s">
        <v>34</v>
      </c>
      <c r="H3470" t="s">
        <v>38</v>
      </c>
      <c r="I3470">
        <v>646</v>
      </c>
      <c r="J3470" s="43">
        <v>5446</v>
      </c>
      <c r="K3470" s="16">
        <v>0</v>
      </c>
      <c r="L3470" s="16">
        <f t="shared" si="558"/>
        <v>54.081429990069509</v>
      </c>
      <c r="M3470" s="16">
        <f t="shared" si="559"/>
        <v>1.3737657657657658</v>
      </c>
      <c r="N3470" s="44">
        <f t="shared" si="560"/>
        <v>0</v>
      </c>
      <c r="O3470" s="44">
        <f t="shared" si="561"/>
        <v>5446</v>
      </c>
      <c r="P3470" s="45">
        <f t="shared" si="563"/>
        <v>54.081429990069509</v>
      </c>
      <c r="Q3470" s="45">
        <f t="shared" si="562"/>
        <v>1.3737657657657658</v>
      </c>
      <c r="S3470" s="51">
        <f t="shared" si="564"/>
        <v>4.9123482951261899</v>
      </c>
      <c r="T3470" s="16"/>
    </row>
    <row r="3471" spans="1:20" x14ac:dyDescent="0.25">
      <c r="A3471" s="72">
        <f t="shared" si="565"/>
        <v>43115</v>
      </c>
      <c r="B3471" s="73" t="s">
        <v>67</v>
      </c>
      <c r="C3471" s="73" t="s">
        <v>248</v>
      </c>
      <c r="D3471" s="73" t="s">
        <v>249</v>
      </c>
      <c r="E3471" s="73" t="s">
        <v>273</v>
      </c>
      <c r="F3471" s="73" t="s">
        <v>274</v>
      </c>
      <c r="G3471" s="73" t="s">
        <v>34</v>
      </c>
      <c r="H3471" t="s">
        <v>38</v>
      </c>
      <c r="I3471">
        <v>418</v>
      </c>
      <c r="J3471" s="43">
        <v>4540</v>
      </c>
      <c r="K3471" s="16">
        <v>0</v>
      </c>
      <c r="L3471" s="16">
        <f t="shared" si="558"/>
        <v>45.084409136047668</v>
      </c>
      <c r="M3471" s="16">
        <f t="shared" si="559"/>
        <v>1.1452252252252253</v>
      </c>
      <c r="N3471" s="44">
        <f t="shared" si="560"/>
        <v>0</v>
      </c>
      <c r="O3471" s="44">
        <f t="shared" si="561"/>
        <v>4540</v>
      </c>
      <c r="P3471" s="45">
        <f t="shared" si="563"/>
        <v>45.084409136047668</v>
      </c>
      <c r="Q3471" s="45">
        <f t="shared" si="562"/>
        <v>1.1452252252252253</v>
      </c>
      <c r="S3471" s="51">
        <f t="shared" si="564"/>
        <v>5.3119925771282661</v>
      </c>
      <c r="T3471" s="16"/>
    </row>
    <row r="3472" spans="1:20" x14ac:dyDescent="0.25">
      <c r="A3472" s="72">
        <f t="shared" si="565"/>
        <v>43115</v>
      </c>
      <c r="B3472" s="73" t="s">
        <v>67</v>
      </c>
      <c r="C3472" s="73" t="s">
        <v>246</v>
      </c>
      <c r="D3472" s="73" t="s">
        <v>247</v>
      </c>
      <c r="E3472" s="73" t="s">
        <v>275</v>
      </c>
      <c r="F3472" s="73" t="s">
        <v>276</v>
      </c>
      <c r="G3472" s="73" t="s">
        <v>34</v>
      </c>
      <c r="H3472" t="s">
        <v>36</v>
      </c>
      <c r="I3472">
        <v>626</v>
      </c>
      <c r="J3472" s="43">
        <v>3609</v>
      </c>
      <c r="K3472" s="16">
        <v>0.17</v>
      </c>
      <c r="L3472" s="16">
        <f t="shared" si="558"/>
        <v>35.839126117179738</v>
      </c>
      <c r="M3472" s="16">
        <f t="shared" si="559"/>
        <v>0.91037837837837843</v>
      </c>
      <c r="N3472" s="44">
        <f t="shared" si="560"/>
        <v>106.42</v>
      </c>
      <c r="O3472" s="44">
        <f t="shared" si="561"/>
        <v>3715.42</v>
      </c>
      <c r="P3472" s="45">
        <f t="shared" si="563"/>
        <v>36.895928500496524</v>
      </c>
      <c r="Q3472" s="45">
        <f t="shared" si="562"/>
        <v>0.93722306306306313</v>
      </c>
      <c r="S3472" s="51">
        <f t="shared" si="564"/>
        <v>3.8459173463170293</v>
      </c>
      <c r="T3472" s="16"/>
    </row>
    <row r="3473" spans="1:20" x14ac:dyDescent="0.25">
      <c r="A3473" s="72">
        <f t="shared" si="565"/>
        <v>43115</v>
      </c>
      <c r="B3473" s="73" t="s">
        <v>67</v>
      </c>
      <c r="C3473" s="73" t="s">
        <v>246</v>
      </c>
      <c r="D3473" s="73" t="s">
        <v>247</v>
      </c>
      <c r="E3473" s="73" t="s">
        <v>263</v>
      </c>
      <c r="F3473" s="73" t="s">
        <v>264</v>
      </c>
      <c r="G3473" s="73" t="s">
        <v>34</v>
      </c>
      <c r="H3473" t="s">
        <v>36</v>
      </c>
      <c r="I3473">
        <v>1823</v>
      </c>
      <c r="J3473" s="43">
        <v>5327</v>
      </c>
      <c r="K3473" s="16">
        <v>0.17</v>
      </c>
      <c r="L3473" s="16">
        <f t="shared" si="558"/>
        <v>52.899702085402183</v>
      </c>
      <c r="M3473" s="16">
        <f t="shared" si="559"/>
        <v>1.3437477477477477</v>
      </c>
      <c r="N3473" s="44">
        <f t="shared" si="560"/>
        <v>309.91000000000003</v>
      </c>
      <c r="O3473" s="44">
        <f t="shared" si="561"/>
        <v>5636.91</v>
      </c>
      <c r="P3473" s="45">
        <f t="shared" si="563"/>
        <v>55.977259185700099</v>
      </c>
      <c r="Q3473" s="45">
        <f t="shared" si="562"/>
        <v>1.4219232432432432</v>
      </c>
      <c r="S3473" s="51">
        <f t="shared" si="564"/>
        <v>5.7659003191603109</v>
      </c>
      <c r="T3473" s="16"/>
    </row>
    <row r="3474" spans="1:20" x14ac:dyDescent="0.25">
      <c r="A3474" s="72">
        <f t="shared" si="565"/>
        <v>43115</v>
      </c>
      <c r="B3474" s="73" t="s">
        <v>18</v>
      </c>
      <c r="C3474" s="73" t="s">
        <v>250</v>
      </c>
      <c r="D3474" s="73" t="s">
        <v>251</v>
      </c>
      <c r="E3474" s="73" t="s">
        <v>265</v>
      </c>
      <c r="F3474" s="73" t="s">
        <v>266</v>
      </c>
      <c r="G3474" s="73" t="s">
        <v>34</v>
      </c>
      <c r="H3474" t="s">
        <v>39</v>
      </c>
      <c r="I3474">
        <v>1277</v>
      </c>
      <c r="J3474" s="43">
        <v>3631</v>
      </c>
      <c r="K3474" s="16">
        <v>0.1208</v>
      </c>
      <c r="L3474" s="16">
        <f t="shared" si="558"/>
        <v>36.057596822244292</v>
      </c>
      <c r="M3474" s="16">
        <f t="shared" si="559"/>
        <v>0.98135135135135132</v>
      </c>
      <c r="N3474" s="44">
        <f t="shared" si="560"/>
        <v>154.26160000000002</v>
      </c>
      <c r="O3474" s="44">
        <f t="shared" si="561"/>
        <v>3785.2615999999998</v>
      </c>
      <c r="P3474" s="45">
        <f t="shared" si="563"/>
        <v>37.589489572989073</v>
      </c>
      <c r="Q3474" s="45">
        <f t="shared" si="562"/>
        <v>1.0230436756756756</v>
      </c>
      <c r="S3474" s="51">
        <f t="shared" si="564"/>
        <v>2.9640050746729818</v>
      </c>
      <c r="T3474" s="16"/>
    </row>
    <row r="3475" spans="1:20" x14ac:dyDescent="0.25">
      <c r="A3475" s="72">
        <f t="shared" si="565"/>
        <v>43115</v>
      </c>
      <c r="B3475" s="73" t="s">
        <v>18</v>
      </c>
      <c r="C3475" s="73" t="s">
        <v>244</v>
      </c>
      <c r="D3475" s="73" t="s">
        <v>245</v>
      </c>
      <c r="E3475" s="73" t="s">
        <v>277</v>
      </c>
      <c r="F3475" s="73" t="s">
        <v>278</v>
      </c>
      <c r="G3475" s="73" t="s">
        <v>34</v>
      </c>
      <c r="H3475" t="s">
        <v>38</v>
      </c>
      <c r="I3475">
        <v>613</v>
      </c>
      <c r="J3475" s="43">
        <v>5287</v>
      </c>
      <c r="K3475" s="16">
        <v>0</v>
      </c>
      <c r="L3475" s="16">
        <f t="shared" si="558"/>
        <v>52.502482621648461</v>
      </c>
      <c r="M3475" s="16">
        <f t="shared" si="559"/>
        <v>1.4289189189189189</v>
      </c>
      <c r="N3475" s="44">
        <f t="shared" si="560"/>
        <v>0</v>
      </c>
      <c r="O3475" s="44">
        <f t="shared" si="561"/>
        <v>5287</v>
      </c>
      <c r="P3475" s="45">
        <f t="shared" si="563"/>
        <v>52.502482621648461</v>
      </c>
      <c r="Q3475" s="45">
        <f t="shared" si="562"/>
        <v>1.4289189189189189</v>
      </c>
      <c r="S3475" s="51">
        <f t="shared" si="564"/>
        <v>4.6723421104731822</v>
      </c>
      <c r="T3475" s="16"/>
    </row>
    <row r="3476" spans="1:20" x14ac:dyDescent="0.25">
      <c r="A3476" s="72">
        <f t="shared" si="565"/>
        <v>43115</v>
      </c>
      <c r="B3476" s="73" t="s">
        <v>18</v>
      </c>
      <c r="C3476" s="73" t="s">
        <v>248</v>
      </c>
      <c r="D3476" s="73" t="s">
        <v>249</v>
      </c>
      <c r="E3476" s="73" t="s">
        <v>268</v>
      </c>
      <c r="F3476" s="73" t="s">
        <v>269</v>
      </c>
      <c r="G3476" s="73" t="s">
        <v>34</v>
      </c>
      <c r="H3476" t="s">
        <v>38</v>
      </c>
      <c r="I3476">
        <v>872</v>
      </c>
      <c r="J3476" s="43">
        <v>6460</v>
      </c>
      <c r="K3476" s="16">
        <v>0</v>
      </c>
      <c r="L3476" s="16">
        <f t="shared" si="558"/>
        <v>64.15094339622641</v>
      </c>
      <c r="M3476" s="16">
        <f t="shared" si="559"/>
        <v>1.7459459459459459</v>
      </c>
      <c r="N3476" s="44">
        <f t="shared" si="560"/>
        <v>0</v>
      </c>
      <c r="O3476" s="44">
        <f t="shared" si="561"/>
        <v>6460</v>
      </c>
      <c r="P3476" s="45">
        <f t="shared" si="563"/>
        <v>64.15094339622641</v>
      </c>
      <c r="Q3476" s="45">
        <f t="shared" si="562"/>
        <v>1.7459459459459459</v>
      </c>
      <c r="S3476" s="51">
        <f t="shared" si="564"/>
        <v>4.5645840077695121</v>
      </c>
      <c r="T3476" s="16"/>
    </row>
    <row r="3477" spans="1:20" x14ac:dyDescent="0.25">
      <c r="A3477" s="72">
        <f t="shared" si="565"/>
        <v>43115</v>
      </c>
      <c r="B3477" s="73" t="s">
        <v>18</v>
      </c>
      <c r="C3477" s="73" t="s">
        <v>248</v>
      </c>
      <c r="D3477" s="73" t="s">
        <v>249</v>
      </c>
      <c r="E3477" s="73" t="s">
        <v>277</v>
      </c>
      <c r="F3477" s="73" t="s">
        <v>278</v>
      </c>
      <c r="G3477" s="73" t="s">
        <v>34</v>
      </c>
      <c r="H3477" t="s">
        <v>38</v>
      </c>
      <c r="I3477">
        <v>414</v>
      </c>
      <c r="J3477" s="43">
        <v>4764</v>
      </c>
      <c r="K3477" s="16">
        <v>0</v>
      </c>
      <c r="L3477" s="16">
        <f t="shared" si="558"/>
        <v>47.308838133068519</v>
      </c>
      <c r="M3477" s="16">
        <f t="shared" si="559"/>
        <v>1.2875675675675675</v>
      </c>
      <c r="N3477" s="44">
        <f t="shared" si="560"/>
        <v>0</v>
      </c>
      <c r="O3477" s="44">
        <f t="shared" si="561"/>
        <v>4764</v>
      </c>
      <c r="P3477" s="45">
        <f t="shared" si="563"/>
        <v>47.308838133068519</v>
      </c>
      <c r="Q3477" s="45">
        <f t="shared" si="562"/>
        <v>1.2875675675675675</v>
      </c>
      <c r="S3477" s="51">
        <f t="shared" si="564"/>
        <v>5.1887833958931262</v>
      </c>
      <c r="T3477" s="16"/>
    </row>
    <row r="3478" spans="1:20" x14ac:dyDescent="0.25">
      <c r="A3478" s="72">
        <f t="shared" si="565"/>
        <v>43115</v>
      </c>
      <c r="B3478" s="73" t="s">
        <v>18</v>
      </c>
      <c r="C3478" s="73" t="s">
        <v>242</v>
      </c>
      <c r="D3478" s="73" t="s">
        <v>243</v>
      </c>
      <c r="E3478" s="73" t="s">
        <v>265</v>
      </c>
      <c r="F3478" s="73" t="s">
        <v>266</v>
      </c>
      <c r="G3478" s="73" t="s">
        <v>34</v>
      </c>
      <c r="H3478" t="s">
        <v>36</v>
      </c>
      <c r="I3478">
        <v>1006</v>
      </c>
      <c r="J3478" s="43">
        <v>4745</v>
      </c>
      <c r="K3478" s="16">
        <v>0.17</v>
      </c>
      <c r="L3478" s="16">
        <f t="shared" si="558"/>
        <v>47.1201588877855</v>
      </c>
      <c r="M3478" s="16">
        <f t="shared" si="559"/>
        <v>1.2824324324324323</v>
      </c>
      <c r="N3478" s="44">
        <f t="shared" si="560"/>
        <v>171.02</v>
      </c>
      <c r="O3478" s="44">
        <f t="shared" si="561"/>
        <v>4916.0200000000004</v>
      </c>
      <c r="P3478" s="45">
        <f t="shared" si="563"/>
        <v>48.818470705064549</v>
      </c>
      <c r="Q3478" s="45">
        <f t="shared" si="562"/>
        <v>1.3286540540540541</v>
      </c>
      <c r="S3478" s="51">
        <f t="shared" si="564"/>
        <v>7.6794687016747742</v>
      </c>
      <c r="T3478" s="16"/>
    </row>
    <row r="3479" spans="1:20" x14ac:dyDescent="0.25">
      <c r="A3479" s="72">
        <f t="shared" si="565"/>
        <v>43115</v>
      </c>
      <c r="B3479" s="73" t="s">
        <v>0</v>
      </c>
      <c r="C3479" s="73" t="s">
        <v>252</v>
      </c>
      <c r="D3479" s="73" t="s">
        <v>117</v>
      </c>
      <c r="E3479" s="73" t="s">
        <v>279</v>
      </c>
      <c r="F3479" s="73" t="s">
        <v>280</v>
      </c>
      <c r="G3479" s="73" t="s">
        <v>35</v>
      </c>
      <c r="H3479" t="s">
        <v>37</v>
      </c>
      <c r="I3479">
        <v>880</v>
      </c>
      <c r="J3479" s="43">
        <v>3953</v>
      </c>
      <c r="K3479" s="16">
        <v>0</v>
      </c>
      <c r="L3479" s="16">
        <f t="shared" si="558"/>
        <v>39.255213505461768</v>
      </c>
      <c r="M3479" s="16">
        <f t="shared" si="559"/>
        <v>1.0683783783783785</v>
      </c>
      <c r="N3479" s="44">
        <f t="shared" si="560"/>
        <v>0</v>
      </c>
      <c r="O3479" s="44">
        <f t="shared" si="561"/>
        <v>3953</v>
      </c>
      <c r="P3479" s="45">
        <f t="shared" si="563"/>
        <v>39.255213505461768</v>
      </c>
      <c r="Q3479" s="45">
        <f t="shared" si="562"/>
        <v>1.0683783783783785</v>
      </c>
      <c r="S3479" s="51">
        <f t="shared" si="564"/>
        <v>0</v>
      </c>
      <c r="T3479" s="16"/>
    </row>
    <row r="3480" spans="1:20" x14ac:dyDescent="0.25">
      <c r="A3480" s="72">
        <f t="shared" si="565"/>
        <v>43115</v>
      </c>
      <c r="B3480" s="73" t="s">
        <v>0</v>
      </c>
      <c r="C3480" s="73" t="s">
        <v>359</v>
      </c>
      <c r="D3480" s="73" t="s">
        <v>235</v>
      </c>
      <c r="E3480" s="73" t="s">
        <v>267</v>
      </c>
      <c r="F3480" s="73" t="s">
        <v>241</v>
      </c>
      <c r="G3480" s="73" t="s">
        <v>35</v>
      </c>
      <c r="H3480" t="s">
        <v>37</v>
      </c>
      <c r="I3480">
        <v>685</v>
      </c>
      <c r="J3480" s="43">
        <v>4171</v>
      </c>
      <c r="K3480" s="16">
        <v>0</v>
      </c>
      <c r="L3480" s="16">
        <f t="shared" si="558"/>
        <v>41.420059582919563</v>
      </c>
      <c r="M3480" s="16">
        <f t="shared" si="559"/>
        <v>1.1272972972972972</v>
      </c>
      <c r="N3480" s="44">
        <f t="shared" si="560"/>
        <v>0</v>
      </c>
      <c r="O3480" s="44">
        <f t="shared" si="561"/>
        <v>4171</v>
      </c>
      <c r="P3480" s="45">
        <f t="shared" si="563"/>
        <v>41.420059582919563</v>
      </c>
      <c r="Q3480" s="45">
        <f t="shared" si="562"/>
        <v>1.1272972972972972</v>
      </c>
      <c r="S3480" s="51">
        <f t="shared" si="564"/>
        <v>2.4563989191844771</v>
      </c>
      <c r="T3480" s="16"/>
    </row>
    <row r="3481" spans="1:20" x14ac:dyDescent="0.25">
      <c r="A3481" s="72">
        <f t="shared" si="565"/>
        <v>43115</v>
      </c>
      <c r="B3481" s="73" t="s">
        <v>0</v>
      </c>
      <c r="C3481" s="73" t="s">
        <v>253</v>
      </c>
      <c r="D3481" s="73" t="s">
        <v>243</v>
      </c>
      <c r="E3481" s="73" t="s">
        <v>281</v>
      </c>
      <c r="F3481" s="73" t="s">
        <v>282</v>
      </c>
      <c r="G3481" s="73" t="s">
        <v>35</v>
      </c>
      <c r="H3481" t="s">
        <v>38</v>
      </c>
      <c r="I3481">
        <v>812</v>
      </c>
      <c r="J3481" s="43">
        <v>5663</v>
      </c>
      <c r="K3481" s="16">
        <v>0</v>
      </c>
      <c r="L3481" s="16">
        <f t="shared" si="558"/>
        <v>56.236345580933467</v>
      </c>
      <c r="M3481" s="16">
        <f t="shared" si="559"/>
        <v>1.5305405405405406</v>
      </c>
      <c r="N3481" s="44">
        <f t="shared" si="560"/>
        <v>0</v>
      </c>
      <c r="O3481" s="44">
        <f t="shared" si="561"/>
        <v>5663</v>
      </c>
      <c r="P3481" s="45">
        <f t="shared" si="563"/>
        <v>56.236345580933467</v>
      </c>
      <c r="Q3481" s="45">
        <f t="shared" si="562"/>
        <v>1.5305405405405406</v>
      </c>
      <c r="S3481" s="51">
        <f t="shared" si="564"/>
        <v>3.1136198106336499</v>
      </c>
      <c r="T3481" s="16"/>
    </row>
    <row r="3482" spans="1:20" x14ac:dyDescent="0.25">
      <c r="A3482" s="72">
        <f t="shared" si="565"/>
        <v>43115</v>
      </c>
      <c r="B3482" s="73" t="s">
        <v>0</v>
      </c>
      <c r="C3482" s="73" t="s">
        <v>236</v>
      </c>
      <c r="D3482" s="73" t="s">
        <v>237</v>
      </c>
      <c r="E3482" s="73" t="s">
        <v>279</v>
      </c>
      <c r="F3482" s="73" t="s">
        <v>280</v>
      </c>
      <c r="G3482" s="73" t="s">
        <v>35</v>
      </c>
      <c r="H3482" t="s">
        <v>37</v>
      </c>
      <c r="I3482">
        <v>1520</v>
      </c>
      <c r="J3482" s="43">
        <v>5611</v>
      </c>
      <c r="K3482" s="16">
        <v>0</v>
      </c>
      <c r="L3482" s="16">
        <f t="shared" si="558"/>
        <v>55.71996027805362</v>
      </c>
      <c r="M3482" s="16">
        <f t="shared" si="559"/>
        <v>1.5164864864864864</v>
      </c>
      <c r="N3482" s="44">
        <f t="shared" si="560"/>
        <v>0</v>
      </c>
      <c r="O3482" s="44">
        <f t="shared" si="561"/>
        <v>5611</v>
      </c>
      <c r="P3482" s="45">
        <f t="shared" si="563"/>
        <v>55.71996027805362</v>
      </c>
      <c r="Q3482" s="45">
        <f t="shared" si="562"/>
        <v>1.5164864864864864</v>
      </c>
      <c r="S3482" s="51">
        <f t="shared" si="564"/>
        <v>0</v>
      </c>
      <c r="T3482" s="16"/>
    </row>
    <row r="3483" spans="1:20" x14ac:dyDescent="0.25">
      <c r="A3483" s="72">
        <f t="shared" si="565"/>
        <v>43115</v>
      </c>
      <c r="B3483" s="73" t="s">
        <v>0</v>
      </c>
      <c r="C3483" s="73" t="s">
        <v>236</v>
      </c>
      <c r="D3483" s="73" t="s">
        <v>237</v>
      </c>
      <c r="E3483" s="73" t="s">
        <v>267</v>
      </c>
      <c r="F3483" s="73" t="s">
        <v>241</v>
      </c>
      <c r="G3483" s="73" t="s">
        <v>35</v>
      </c>
      <c r="H3483" t="s">
        <v>37</v>
      </c>
      <c r="I3483">
        <v>1583</v>
      </c>
      <c r="J3483" s="43">
        <v>5931</v>
      </c>
      <c r="K3483" s="16">
        <v>0</v>
      </c>
      <c r="L3483" s="16">
        <f t="shared" si="558"/>
        <v>58.897715988083412</v>
      </c>
      <c r="M3483" s="16">
        <f t="shared" si="559"/>
        <v>1.6029729729729729</v>
      </c>
      <c r="N3483" s="44">
        <f t="shared" si="560"/>
        <v>0</v>
      </c>
      <c r="O3483" s="44">
        <f t="shared" si="561"/>
        <v>5931</v>
      </c>
      <c r="P3483" s="45">
        <f t="shared" si="563"/>
        <v>58.897715988083412</v>
      </c>
      <c r="Q3483" s="45">
        <f t="shared" si="562"/>
        <v>1.6029729729729729</v>
      </c>
      <c r="S3483" s="51">
        <f t="shared" si="564"/>
        <v>0</v>
      </c>
      <c r="T3483" s="16"/>
    </row>
    <row r="3484" spans="1:20" x14ac:dyDescent="0.25">
      <c r="A3484" s="72">
        <f t="shared" si="565"/>
        <v>43115</v>
      </c>
      <c r="B3484" s="73" t="s">
        <v>0</v>
      </c>
      <c r="C3484" s="73" t="s">
        <v>358</v>
      </c>
      <c r="D3484" s="73" t="s">
        <v>235</v>
      </c>
      <c r="E3484" s="73" t="s">
        <v>279</v>
      </c>
      <c r="F3484" s="73" t="s">
        <v>280</v>
      </c>
      <c r="G3484" s="73" t="s">
        <v>35</v>
      </c>
      <c r="H3484" t="s">
        <v>36</v>
      </c>
      <c r="I3484">
        <v>1599</v>
      </c>
      <c r="J3484" s="43">
        <v>5812</v>
      </c>
      <c r="K3484" s="16">
        <v>0.17</v>
      </c>
      <c r="L3484" s="16">
        <f t="shared" si="558"/>
        <v>57.715988083416086</v>
      </c>
      <c r="M3484" s="16">
        <f t="shared" si="559"/>
        <v>1.5708108108108108</v>
      </c>
      <c r="N3484" s="44">
        <f t="shared" si="560"/>
        <v>271.83000000000004</v>
      </c>
      <c r="O3484" s="44">
        <f t="shared" si="561"/>
        <v>6083.83</v>
      </c>
      <c r="P3484" s="45">
        <f t="shared" si="563"/>
        <v>60.415392254220457</v>
      </c>
      <c r="Q3484" s="45">
        <f t="shared" si="562"/>
        <v>1.6442783783783783</v>
      </c>
      <c r="S3484" s="51">
        <f t="shared" si="564"/>
        <v>5.7150999230225041</v>
      </c>
      <c r="T3484" s="16"/>
    </row>
    <row r="3485" spans="1:20" x14ac:dyDescent="0.25">
      <c r="A3485" s="72">
        <f t="shared" si="565"/>
        <v>43115</v>
      </c>
      <c r="B3485" s="73" t="s">
        <v>67</v>
      </c>
      <c r="C3485" s="73" t="s">
        <v>250</v>
      </c>
      <c r="D3485" s="73" t="s">
        <v>251</v>
      </c>
      <c r="E3485" s="73" t="s">
        <v>279</v>
      </c>
      <c r="F3485" s="73" t="s">
        <v>280</v>
      </c>
      <c r="G3485" s="73" t="s">
        <v>35</v>
      </c>
      <c r="H3485" t="s">
        <v>37</v>
      </c>
      <c r="I3485">
        <v>1851</v>
      </c>
      <c r="J3485" s="43">
        <v>5000</v>
      </c>
      <c r="K3485" s="16">
        <v>0</v>
      </c>
      <c r="L3485" s="16">
        <f t="shared" si="558"/>
        <v>49.652432969215489</v>
      </c>
      <c r="M3485" s="16">
        <f t="shared" si="559"/>
        <v>1.2612612612612613</v>
      </c>
      <c r="N3485" s="44">
        <f t="shared" si="560"/>
        <v>0</v>
      </c>
      <c r="O3485" s="44">
        <f t="shared" si="561"/>
        <v>5000</v>
      </c>
      <c r="P3485" s="45">
        <f t="shared" si="563"/>
        <v>49.652432969215489</v>
      </c>
      <c r="Q3485" s="45">
        <f t="shared" si="562"/>
        <v>1.2612612612612613</v>
      </c>
      <c r="S3485" s="51">
        <f t="shared" si="564"/>
        <v>0</v>
      </c>
      <c r="T3485" s="16"/>
    </row>
    <row r="3486" spans="1:20" x14ac:dyDescent="0.25">
      <c r="A3486" s="72">
        <f t="shared" si="565"/>
        <v>43115</v>
      </c>
      <c r="B3486" s="73" t="s">
        <v>67</v>
      </c>
      <c r="C3486" s="73" t="s">
        <v>238</v>
      </c>
      <c r="D3486" s="73" t="s">
        <v>239</v>
      </c>
      <c r="E3486" s="73" t="s">
        <v>283</v>
      </c>
      <c r="F3486" s="73" t="s">
        <v>284</v>
      </c>
      <c r="G3486" s="73" t="s">
        <v>35</v>
      </c>
      <c r="H3486" t="s">
        <v>37</v>
      </c>
      <c r="I3486">
        <v>1695</v>
      </c>
      <c r="J3486" s="43">
        <v>4960</v>
      </c>
      <c r="K3486" s="16">
        <v>0</v>
      </c>
      <c r="L3486" s="16">
        <f t="shared" si="558"/>
        <v>49.255213505461768</v>
      </c>
      <c r="M3486" s="16">
        <f t="shared" si="559"/>
        <v>1.2511711711711713</v>
      </c>
      <c r="N3486" s="44">
        <f t="shared" si="560"/>
        <v>0</v>
      </c>
      <c r="O3486" s="44">
        <f t="shared" si="561"/>
        <v>4960</v>
      </c>
      <c r="P3486" s="45">
        <f t="shared" si="563"/>
        <v>49.255213505461768</v>
      </c>
      <c r="Q3486" s="45">
        <f t="shared" si="562"/>
        <v>1.2511711711711713</v>
      </c>
      <c r="S3486" s="51">
        <f t="shared" si="564"/>
        <v>0</v>
      </c>
      <c r="T3486" s="16"/>
    </row>
    <row r="3487" spans="1:20" x14ac:dyDescent="0.25">
      <c r="A3487" s="72">
        <f t="shared" si="565"/>
        <v>43115</v>
      </c>
      <c r="B3487" s="73" t="s">
        <v>67</v>
      </c>
      <c r="C3487" s="73" t="s">
        <v>242</v>
      </c>
      <c r="D3487" s="73" t="s">
        <v>243</v>
      </c>
      <c r="E3487" s="73" t="s">
        <v>265</v>
      </c>
      <c r="F3487" s="73" t="s">
        <v>266</v>
      </c>
      <c r="G3487" s="73" t="s">
        <v>35</v>
      </c>
      <c r="H3487" t="s">
        <v>36</v>
      </c>
      <c r="I3487">
        <v>1006</v>
      </c>
      <c r="J3487" s="43">
        <v>3731</v>
      </c>
      <c r="K3487" s="16">
        <v>0.17</v>
      </c>
      <c r="L3487" s="16">
        <f t="shared" si="558"/>
        <v>37.050645481628599</v>
      </c>
      <c r="M3487" s="16">
        <f t="shared" si="559"/>
        <v>0.94115315315315318</v>
      </c>
      <c r="N3487" s="44">
        <f t="shared" si="560"/>
        <v>171.02</v>
      </c>
      <c r="O3487" s="44">
        <f t="shared" si="561"/>
        <v>3902.02</v>
      </c>
      <c r="P3487" s="45">
        <f t="shared" si="563"/>
        <v>38.748957298907648</v>
      </c>
      <c r="Q3487" s="45">
        <f t="shared" si="562"/>
        <v>0.98429333333333335</v>
      </c>
      <c r="S3487" s="51">
        <f t="shared" si="564"/>
        <v>9.8721074950301571</v>
      </c>
      <c r="T3487" s="16"/>
    </row>
    <row r="3488" spans="1:20" x14ac:dyDescent="0.25">
      <c r="A3488" s="72">
        <f t="shared" si="565"/>
        <v>43115</v>
      </c>
      <c r="B3488" s="73" t="s">
        <v>67</v>
      </c>
      <c r="C3488" s="73" t="s">
        <v>254</v>
      </c>
      <c r="D3488" s="73" t="s">
        <v>255</v>
      </c>
      <c r="E3488" s="73" t="s">
        <v>267</v>
      </c>
      <c r="F3488" s="73" t="s">
        <v>241</v>
      </c>
      <c r="G3488" s="73" t="s">
        <v>35</v>
      </c>
      <c r="H3488" t="s">
        <v>37</v>
      </c>
      <c r="I3488">
        <v>988</v>
      </c>
      <c r="J3488" s="43">
        <v>3700</v>
      </c>
      <c r="K3488" s="16">
        <v>0</v>
      </c>
      <c r="L3488" s="16">
        <f t="shared" si="558"/>
        <v>36.742800397219462</v>
      </c>
      <c r="M3488" s="16">
        <f t="shared" si="559"/>
        <v>0.93333333333333335</v>
      </c>
      <c r="N3488" s="44">
        <f t="shared" si="560"/>
        <v>0</v>
      </c>
      <c r="O3488" s="44">
        <f t="shared" si="561"/>
        <v>3700</v>
      </c>
      <c r="P3488" s="45">
        <f t="shared" si="563"/>
        <v>36.742800397219462</v>
      </c>
      <c r="Q3488" s="45">
        <f t="shared" si="562"/>
        <v>0.93333333333333335</v>
      </c>
      <c r="S3488" s="51">
        <f t="shared" si="564"/>
        <v>0</v>
      </c>
      <c r="T3488" s="16"/>
    </row>
    <row r="3489" spans="1:20" x14ac:dyDescent="0.25">
      <c r="A3489" s="72">
        <f t="shared" si="565"/>
        <v>43115</v>
      </c>
      <c r="B3489" s="73" t="s">
        <v>67</v>
      </c>
      <c r="C3489" s="73" t="s">
        <v>246</v>
      </c>
      <c r="D3489" s="73" t="s">
        <v>247</v>
      </c>
      <c r="E3489" s="73" t="s">
        <v>240</v>
      </c>
      <c r="F3489" s="73" t="s">
        <v>241</v>
      </c>
      <c r="G3489" s="73" t="s">
        <v>35</v>
      </c>
      <c r="H3489" t="s">
        <v>36</v>
      </c>
      <c r="I3489">
        <v>787</v>
      </c>
      <c r="J3489" s="43">
        <v>3970</v>
      </c>
      <c r="K3489" s="16">
        <v>0.17</v>
      </c>
      <c r="L3489" s="16">
        <f t="shared" si="558"/>
        <v>39.424031777557097</v>
      </c>
      <c r="M3489" s="16">
        <f t="shared" si="559"/>
        <v>1.0014414414414414</v>
      </c>
      <c r="N3489" s="44">
        <f t="shared" si="560"/>
        <v>133.79000000000002</v>
      </c>
      <c r="O3489" s="44">
        <f t="shared" si="561"/>
        <v>4103.79</v>
      </c>
      <c r="P3489" s="45">
        <f t="shared" si="563"/>
        <v>40.752631578947366</v>
      </c>
      <c r="Q3489" s="45">
        <f t="shared" si="562"/>
        <v>1.0351902702702702</v>
      </c>
      <c r="S3489" s="51">
        <f t="shared" si="564"/>
        <v>3.8910505836575737</v>
      </c>
      <c r="T3489" s="16"/>
    </row>
    <row r="3490" spans="1:20" x14ac:dyDescent="0.25">
      <c r="A3490" s="72">
        <f t="shared" si="565"/>
        <v>43115</v>
      </c>
      <c r="B3490" s="73" t="s">
        <v>67</v>
      </c>
      <c r="C3490" s="73" t="s">
        <v>250</v>
      </c>
      <c r="D3490" s="73" t="s">
        <v>251</v>
      </c>
      <c r="E3490" s="73" t="s">
        <v>283</v>
      </c>
      <c r="F3490" s="73" t="s">
        <v>284</v>
      </c>
      <c r="G3490" s="73" t="s">
        <v>35</v>
      </c>
      <c r="H3490" t="s">
        <v>37</v>
      </c>
      <c r="I3490">
        <v>1836</v>
      </c>
      <c r="J3490" s="43">
        <v>5000</v>
      </c>
      <c r="K3490" s="16">
        <v>0</v>
      </c>
      <c r="L3490" s="16">
        <f t="shared" ref="L3490:L3527" si="566">J3490/100.7</f>
        <v>49.652432969215489</v>
      </c>
      <c r="M3490" s="16">
        <f t="shared" ref="M3490:M3527" si="567">IF(B3490="corn",J3490/(111*2000/56),J3490/(111*2000/60))</f>
        <v>1.2612612612612613</v>
      </c>
      <c r="N3490" s="44">
        <f t="shared" ref="N3490:N3527" si="568">I3490*K3490</f>
        <v>0</v>
      </c>
      <c r="O3490" s="44">
        <f t="shared" ref="O3490:O3527" si="569">J3490+N3490</f>
        <v>5000</v>
      </c>
      <c r="P3490" s="45">
        <f t="shared" si="563"/>
        <v>49.652432969215489</v>
      </c>
      <c r="Q3490" s="45">
        <f t="shared" ref="Q3490:Q3527" si="570">IF(B3490="corn",O3490/(111*2000/56),O3490/(111*2000/60))</f>
        <v>1.2612612612612613</v>
      </c>
      <c r="S3490" s="51">
        <f t="shared" si="564"/>
        <v>0</v>
      </c>
      <c r="T3490" s="16"/>
    </row>
    <row r="3491" spans="1:20" x14ac:dyDescent="0.25">
      <c r="A3491" s="72">
        <f t="shared" si="565"/>
        <v>43115</v>
      </c>
      <c r="B3491" s="73" t="s">
        <v>67</v>
      </c>
      <c r="C3491" s="73" t="s">
        <v>256</v>
      </c>
      <c r="D3491" s="73" t="s">
        <v>247</v>
      </c>
      <c r="E3491" s="73" t="s">
        <v>285</v>
      </c>
      <c r="F3491" s="73" t="s">
        <v>264</v>
      </c>
      <c r="G3491" s="73" t="s">
        <v>35</v>
      </c>
      <c r="H3491" t="s">
        <v>37</v>
      </c>
      <c r="I3491">
        <v>1899</v>
      </c>
      <c r="J3491" s="43">
        <v>4820</v>
      </c>
      <c r="K3491" s="16">
        <v>0</v>
      </c>
      <c r="L3491" s="16">
        <f t="shared" si="566"/>
        <v>47.864945382323732</v>
      </c>
      <c r="M3491" s="16">
        <f t="shared" si="567"/>
        <v>1.2158558558558559</v>
      </c>
      <c r="N3491" s="44">
        <f t="shared" si="568"/>
        <v>0</v>
      </c>
      <c r="O3491" s="44">
        <f t="shared" si="569"/>
        <v>4820</v>
      </c>
      <c r="P3491" s="45">
        <f t="shared" si="563"/>
        <v>47.864945382323732</v>
      </c>
      <c r="Q3491" s="45">
        <f t="shared" si="570"/>
        <v>1.2158558558558559</v>
      </c>
      <c r="S3491" s="51">
        <f t="shared" si="564"/>
        <v>1.6877637130801704</v>
      </c>
      <c r="T3491" s="16"/>
    </row>
    <row r="3492" spans="1:20" x14ac:dyDescent="0.25">
      <c r="A3492" s="72">
        <f t="shared" si="565"/>
        <v>43115</v>
      </c>
      <c r="B3492" s="73" t="s">
        <v>18</v>
      </c>
      <c r="C3492" s="73" t="s">
        <v>238</v>
      </c>
      <c r="D3492" s="73" t="s">
        <v>239</v>
      </c>
      <c r="E3492" s="73" t="s">
        <v>283</v>
      </c>
      <c r="F3492" s="73" t="s">
        <v>284</v>
      </c>
      <c r="G3492" s="73" t="s">
        <v>35</v>
      </c>
      <c r="H3492" t="s">
        <v>37</v>
      </c>
      <c r="I3492">
        <v>1695</v>
      </c>
      <c r="J3492" s="43">
        <v>5600</v>
      </c>
      <c r="K3492" s="16">
        <v>0</v>
      </c>
      <c r="L3492" s="16">
        <f t="shared" si="566"/>
        <v>55.610724925521346</v>
      </c>
      <c r="M3492" s="16">
        <f t="shared" si="567"/>
        <v>1.5135135135135136</v>
      </c>
      <c r="N3492" s="44">
        <f t="shared" si="568"/>
        <v>0</v>
      </c>
      <c r="O3492" s="44">
        <f t="shared" si="569"/>
        <v>5600</v>
      </c>
      <c r="P3492" s="45">
        <f t="shared" si="563"/>
        <v>55.610724925521346</v>
      </c>
      <c r="Q3492" s="45">
        <f t="shared" si="570"/>
        <v>1.5135135135135136</v>
      </c>
      <c r="S3492" s="51">
        <f t="shared" si="564"/>
        <v>0</v>
      </c>
      <c r="T3492" s="16"/>
    </row>
    <row r="3493" spans="1:20" x14ac:dyDescent="0.25">
      <c r="A3493" s="72">
        <f t="shared" si="565"/>
        <v>43115</v>
      </c>
      <c r="B3493" s="73" t="s">
        <v>18</v>
      </c>
      <c r="C3493" s="73" t="s">
        <v>250</v>
      </c>
      <c r="D3493" s="73" t="s">
        <v>251</v>
      </c>
      <c r="E3493" s="73" t="s">
        <v>279</v>
      </c>
      <c r="F3493" s="73" t="s">
        <v>280</v>
      </c>
      <c r="G3493" s="73" t="s">
        <v>35</v>
      </c>
      <c r="H3493" t="s">
        <v>37</v>
      </c>
      <c r="I3493">
        <v>1851</v>
      </c>
      <c r="J3493" s="43">
        <v>5650</v>
      </c>
      <c r="K3493" s="16">
        <v>0</v>
      </c>
      <c r="L3493" s="16">
        <f t="shared" si="566"/>
        <v>56.107249255213503</v>
      </c>
      <c r="M3493" s="16">
        <f t="shared" si="567"/>
        <v>1.527027027027027</v>
      </c>
      <c r="N3493" s="44">
        <f t="shared" si="568"/>
        <v>0</v>
      </c>
      <c r="O3493" s="44">
        <f t="shared" si="569"/>
        <v>5650</v>
      </c>
      <c r="P3493" s="45">
        <f t="shared" si="563"/>
        <v>56.107249255213503</v>
      </c>
      <c r="Q3493" s="45">
        <f t="shared" si="570"/>
        <v>1.527027027027027</v>
      </c>
      <c r="S3493" s="51">
        <f t="shared" si="564"/>
        <v>0</v>
      </c>
      <c r="T3493" s="16"/>
    </row>
    <row r="3494" spans="1:20" x14ac:dyDescent="0.25">
      <c r="A3494" s="72">
        <f t="shared" si="565"/>
        <v>43115</v>
      </c>
      <c r="B3494" s="73" t="s">
        <v>18</v>
      </c>
      <c r="C3494" s="73" t="s">
        <v>257</v>
      </c>
      <c r="D3494" s="73" t="s">
        <v>237</v>
      </c>
      <c r="E3494" s="73" t="s">
        <v>283</v>
      </c>
      <c r="F3494" s="73" t="s">
        <v>284</v>
      </c>
      <c r="G3494" s="73" t="s">
        <v>35</v>
      </c>
      <c r="H3494" t="s">
        <v>37</v>
      </c>
      <c r="I3494">
        <v>1507</v>
      </c>
      <c r="J3494" s="43">
        <v>5500</v>
      </c>
      <c r="K3494" s="16">
        <v>0</v>
      </c>
      <c r="L3494" s="16">
        <f t="shared" si="566"/>
        <v>54.617676266137039</v>
      </c>
      <c r="M3494" s="16">
        <f t="shared" si="567"/>
        <v>1.4864864864864864</v>
      </c>
      <c r="N3494" s="44">
        <f t="shared" si="568"/>
        <v>0</v>
      </c>
      <c r="O3494" s="44">
        <f t="shared" si="569"/>
        <v>5500</v>
      </c>
      <c r="P3494" s="45">
        <f t="shared" si="563"/>
        <v>54.617676266137039</v>
      </c>
      <c r="Q3494" s="45">
        <f t="shared" si="570"/>
        <v>1.4864864864864864</v>
      </c>
      <c r="S3494" s="51">
        <f t="shared" si="564"/>
        <v>0</v>
      </c>
      <c r="T3494" s="16"/>
    </row>
    <row r="3495" spans="1:20" x14ac:dyDescent="0.25">
      <c r="A3495" s="72">
        <f t="shared" si="565"/>
        <v>43115</v>
      </c>
      <c r="B3495" s="73" t="s">
        <v>18</v>
      </c>
      <c r="C3495" s="73" t="s">
        <v>256</v>
      </c>
      <c r="D3495" s="73" t="s">
        <v>247</v>
      </c>
      <c r="E3495" s="73" t="s">
        <v>265</v>
      </c>
      <c r="F3495" s="73" t="s">
        <v>266</v>
      </c>
      <c r="G3495" s="73" t="s">
        <v>35</v>
      </c>
      <c r="H3495" t="s">
        <v>36</v>
      </c>
      <c r="I3495">
        <v>1160</v>
      </c>
      <c r="J3495" s="43">
        <v>4775</v>
      </c>
      <c r="K3495" s="16">
        <v>0.17</v>
      </c>
      <c r="L3495" s="16">
        <f t="shared" si="566"/>
        <v>47.418073485600793</v>
      </c>
      <c r="M3495" s="16">
        <f t="shared" si="567"/>
        <v>1.2905405405405406</v>
      </c>
      <c r="N3495" s="44">
        <f t="shared" si="568"/>
        <v>197.20000000000002</v>
      </c>
      <c r="O3495" s="44">
        <f t="shared" si="569"/>
        <v>4972.2</v>
      </c>
      <c r="P3495" s="45">
        <f t="shared" si="563"/>
        <v>49.37636544190665</v>
      </c>
      <c r="Q3495" s="45">
        <f t="shared" si="570"/>
        <v>1.3438378378378377</v>
      </c>
      <c r="S3495" s="51">
        <f t="shared" si="564"/>
        <v>7.9458121662107528</v>
      </c>
      <c r="T3495" s="16"/>
    </row>
    <row r="3496" spans="1:20" x14ac:dyDescent="0.25">
      <c r="A3496" s="72">
        <f t="shared" si="565"/>
        <v>43115</v>
      </c>
      <c r="B3496" s="73" t="s">
        <v>18</v>
      </c>
      <c r="C3496" s="73" t="s">
        <v>244</v>
      </c>
      <c r="D3496" s="73" t="s">
        <v>245</v>
      </c>
      <c r="E3496" s="73" t="s">
        <v>277</v>
      </c>
      <c r="F3496" s="73" t="s">
        <v>278</v>
      </c>
      <c r="G3496" s="73" t="s">
        <v>35</v>
      </c>
      <c r="H3496" s="73" t="s">
        <v>38</v>
      </c>
      <c r="I3496">
        <v>613</v>
      </c>
      <c r="J3496" s="43">
        <v>4352</v>
      </c>
      <c r="K3496" s="16">
        <v>0</v>
      </c>
      <c r="L3496" s="16">
        <f t="shared" si="566"/>
        <v>43.217477656405165</v>
      </c>
      <c r="M3496" s="16">
        <f t="shared" si="567"/>
        <v>1.1762162162162162</v>
      </c>
      <c r="N3496" s="44">
        <f t="shared" si="568"/>
        <v>0</v>
      </c>
      <c r="O3496" s="44">
        <f t="shared" si="569"/>
        <v>4352</v>
      </c>
      <c r="P3496" s="45">
        <f t="shared" si="563"/>
        <v>43.217477656405165</v>
      </c>
      <c r="Q3496" s="45">
        <f t="shared" si="570"/>
        <v>1.1762162162162162</v>
      </c>
      <c r="S3496" s="51">
        <f t="shared" si="564"/>
        <v>2.9815428300993929</v>
      </c>
      <c r="T3496" s="16"/>
    </row>
    <row r="3497" spans="1:20" x14ac:dyDescent="0.25">
      <c r="A3497" s="74">
        <f>A3495</f>
        <v>43115</v>
      </c>
      <c r="B3497" s="75" t="s">
        <v>18</v>
      </c>
      <c r="C3497" s="75" t="s">
        <v>258</v>
      </c>
      <c r="D3497" s="75" t="s">
        <v>255</v>
      </c>
      <c r="E3497" s="75" t="s">
        <v>279</v>
      </c>
      <c r="F3497" s="75" t="s">
        <v>280</v>
      </c>
      <c r="G3497" s="75" t="s">
        <v>35</v>
      </c>
      <c r="H3497" s="76" t="s">
        <v>36</v>
      </c>
      <c r="I3497" s="76">
        <v>1637</v>
      </c>
      <c r="J3497" s="46">
        <v>5710</v>
      </c>
      <c r="K3497" s="78">
        <v>0.17</v>
      </c>
      <c r="L3497" s="78">
        <f t="shared" si="566"/>
        <v>56.703078450844089</v>
      </c>
      <c r="M3497" s="78">
        <f t="shared" si="567"/>
        <v>1.5432432432432432</v>
      </c>
      <c r="N3497" s="47">
        <f t="shared" si="568"/>
        <v>278.29000000000002</v>
      </c>
      <c r="O3497" s="47">
        <f t="shared" si="569"/>
        <v>5988.29</v>
      </c>
      <c r="P3497" s="48">
        <f t="shared" si="563"/>
        <v>59.466633565044688</v>
      </c>
      <c r="Q3497" s="48">
        <f t="shared" si="570"/>
        <v>1.6184567567567567</v>
      </c>
      <c r="R3497" s="76"/>
      <c r="S3497" s="53">
        <f t="shared" si="564"/>
        <v>7.4211735750969954</v>
      </c>
      <c r="T3497" s="78"/>
    </row>
    <row r="3498" spans="1:20" x14ac:dyDescent="0.25">
      <c r="A3498" s="72">
        <f>DATE(YEAR(A3497), MONTH(A3497)+1, 15)</f>
        <v>43146</v>
      </c>
      <c r="B3498" s="73" t="s">
        <v>0</v>
      </c>
      <c r="C3498" s="73" t="s">
        <v>359</v>
      </c>
      <c r="D3498" s="73" t="s">
        <v>235</v>
      </c>
      <c r="E3498" s="73" t="s">
        <v>260</v>
      </c>
      <c r="F3498" s="73" t="s">
        <v>261</v>
      </c>
      <c r="G3498" s="73" t="s">
        <v>34</v>
      </c>
      <c r="H3498" t="s">
        <v>36</v>
      </c>
      <c r="I3498">
        <v>506</v>
      </c>
      <c r="J3498" s="43">
        <v>3883</v>
      </c>
      <c r="K3498" s="16">
        <v>0.17</v>
      </c>
      <c r="L3498" s="16">
        <f t="shared" si="566"/>
        <v>38.560079443892747</v>
      </c>
      <c r="M3498" s="16">
        <f t="shared" si="567"/>
        <v>1.0494594594594595</v>
      </c>
      <c r="N3498" s="44">
        <f t="shared" si="568"/>
        <v>86.02000000000001</v>
      </c>
      <c r="O3498" s="44">
        <f t="shared" si="569"/>
        <v>3969.02</v>
      </c>
      <c r="P3498" s="45">
        <f t="shared" ref="P3498:P3535" si="571">O3498/100.7</f>
        <v>39.414299900695134</v>
      </c>
      <c r="Q3498" s="45">
        <f t="shared" si="570"/>
        <v>1.072708108108108</v>
      </c>
      <c r="R3498" s="17"/>
      <c r="S3498" s="51">
        <f>((O3498/O3042)-1)*100</f>
        <v>4.0224974708691352</v>
      </c>
      <c r="T3498" s="16"/>
    </row>
    <row r="3499" spans="1:20" x14ac:dyDescent="0.25">
      <c r="A3499" s="72">
        <f>A3498</f>
        <v>43146</v>
      </c>
      <c r="B3499" s="73" t="s">
        <v>0</v>
      </c>
      <c r="C3499" s="73" t="s">
        <v>236</v>
      </c>
      <c r="D3499" s="73" t="s">
        <v>237</v>
      </c>
      <c r="E3499" s="73" t="s">
        <v>262</v>
      </c>
      <c r="F3499" s="73" t="s">
        <v>251</v>
      </c>
      <c r="G3499" s="73" t="s">
        <v>34</v>
      </c>
      <c r="H3499" t="s">
        <v>37</v>
      </c>
      <c r="I3499">
        <v>298</v>
      </c>
      <c r="J3499" s="43">
        <v>4143</v>
      </c>
      <c r="K3499" s="16">
        <v>0</v>
      </c>
      <c r="L3499" s="16">
        <f t="shared" si="566"/>
        <v>41.142005958291954</v>
      </c>
      <c r="M3499" s="16">
        <f t="shared" si="567"/>
        <v>1.1197297297297297</v>
      </c>
      <c r="N3499" s="44">
        <f t="shared" si="568"/>
        <v>0</v>
      </c>
      <c r="O3499" s="44">
        <f t="shared" si="569"/>
        <v>4143</v>
      </c>
      <c r="P3499" s="45">
        <f t="shared" si="571"/>
        <v>41.142005958291954</v>
      </c>
      <c r="Q3499" s="45">
        <f t="shared" si="570"/>
        <v>1.1197297297297297</v>
      </c>
      <c r="R3499" s="17"/>
      <c r="S3499" s="51">
        <f t="shared" ref="S3499:S3535" si="572">((O3499/O3043)-1)*100</f>
        <v>0</v>
      </c>
      <c r="T3499" s="16"/>
    </row>
    <row r="3500" spans="1:20" x14ac:dyDescent="0.25">
      <c r="A3500" s="72">
        <f t="shared" ref="A3500:A3534" si="573">A3499</f>
        <v>43146</v>
      </c>
      <c r="B3500" s="73" t="s">
        <v>0</v>
      </c>
      <c r="C3500" s="73" t="s">
        <v>359</v>
      </c>
      <c r="D3500" s="73" t="s">
        <v>235</v>
      </c>
      <c r="E3500" s="73" t="s">
        <v>263</v>
      </c>
      <c r="F3500" s="73" t="s">
        <v>264</v>
      </c>
      <c r="G3500" s="73" t="s">
        <v>34</v>
      </c>
      <c r="H3500" t="s">
        <v>37</v>
      </c>
      <c r="I3500">
        <v>1530</v>
      </c>
      <c r="J3500" s="43">
        <v>7050</v>
      </c>
      <c r="K3500" s="16">
        <v>0</v>
      </c>
      <c r="L3500" s="16">
        <f t="shared" si="566"/>
        <v>70.009930486593845</v>
      </c>
      <c r="M3500" s="16">
        <f t="shared" si="567"/>
        <v>1.9054054054054055</v>
      </c>
      <c r="N3500" s="44">
        <f t="shared" si="568"/>
        <v>0</v>
      </c>
      <c r="O3500" s="44">
        <f t="shared" si="569"/>
        <v>7050</v>
      </c>
      <c r="P3500" s="45">
        <f t="shared" si="571"/>
        <v>70.009930486593845</v>
      </c>
      <c r="Q3500" s="45">
        <f t="shared" si="570"/>
        <v>1.9054054054054055</v>
      </c>
      <c r="S3500" s="51">
        <f t="shared" si="572"/>
        <v>1.4388489208633004</v>
      </c>
      <c r="T3500" s="16"/>
    </row>
    <row r="3501" spans="1:20" x14ac:dyDescent="0.25">
      <c r="A3501" s="72">
        <f t="shared" si="573"/>
        <v>43146</v>
      </c>
      <c r="B3501" s="73" t="s">
        <v>0</v>
      </c>
      <c r="C3501" s="73" t="s">
        <v>359</v>
      </c>
      <c r="D3501" s="73" t="s">
        <v>235</v>
      </c>
      <c r="E3501" s="73" t="s">
        <v>265</v>
      </c>
      <c r="F3501" s="73" t="s">
        <v>266</v>
      </c>
      <c r="G3501" s="73" t="s">
        <v>34</v>
      </c>
      <c r="H3501" t="s">
        <v>36</v>
      </c>
      <c r="I3501">
        <v>890</v>
      </c>
      <c r="J3501" s="43">
        <v>4540</v>
      </c>
      <c r="K3501" s="16">
        <v>0.17</v>
      </c>
      <c r="L3501" s="16">
        <f t="shared" si="566"/>
        <v>45.084409136047668</v>
      </c>
      <c r="M3501" s="16">
        <f t="shared" si="567"/>
        <v>1.2270270270270269</v>
      </c>
      <c r="N3501" s="44">
        <f t="shared" si="568"/>
        <v>151.30000000000001</v>
      </c>
      <c r="O3501" s="44">
        <f t="shared" si="569"/>
        <v>4691.3</v>
      </c>
      <c r="P3501" s="45">
        <f t="shared" si="571"/>
        <v>46.586891757696129</v>
      </c>
      <c r="Q3501" s="45">
        <f t="shared" si="570"/>
        <v>1.2679189189189191</v>
      </c>
      <c r="S3501" s="51">
        <f t="shared" si="572"/>
        <v>4.5275283527550503</v>
      </c>
      <c r="T3501" s="16"/>
    </row>
    <row r="3502" spans="1:20" x14ac:dyDescent="0.25">
      <c r="A3502" s="72">
        <f t="shared" si="573"/>
        <v>43146</v>
      </c>
      <c r="B3502" s="73" t="s">
        <v>0</v>
      </c>
      <c r="C3502" s="73" t="s">
        <v>238</v>
      </c>
      <c r="D3502" s="73" t="s">
        <v>239</v>
      </c>
      <c r="E3502" s="73" t="s">
        <v>267</v>
      </c>
      <c r="F3502" s="73" t="s">
        <v>241</v>
      </c>
      <c r="G3502" s="73" t="s">
        <v>34</v>
      </c>
      <c r="H3502" t="s">
        <v>37</v>
      </c>
      <c r="I3502">
        <v>1256</v>
      </c>
      <c r="J3502" s="43">
        <v>6786</v>
      </c>
      <c r="K3502" s="16">
        <v>0</v>
      </c>
      <c r="L3502" s="16">
        <f t="shared" si="566"/>
        <v>67.388282025819265</v>
      </c>
      <c r="M3502" s="16">
        <f t="shared" si="567"/>
        <v>1.834054054054054</v>
      </c>
      <c r="N3502" s="44">
        <f t="shared" si="568"/>
        <v>0</v>
      </c>
      <c r="O3502" s="44">
        <f t="shared" si="569"/>
        <v>6786</v>
      </c>
      <c r="P3502" s="45">
        <f t="shared" si="571"/>
        <v>67.388282025819265</v>
      </c>
      <c r="Q3502" s="45">
        <f t="shared" si="570"/>
        <v>1.834054054054054</v>
      </c>
      <c r="S3502" s="51">
        <f t="shared" si="572"/>
        <v>1.4956625785222943</v>
      </c>
      <c r="T3502" s="16"/>
    </row>
    <row r="3503" spans="1:20" x14ac:dyDescent="0.25">
      <c r="A3503" s="72">
        <f t="shared" si="573"/>
        <v>43146</v>
      </c>
      <c r="B3503" s="73" t="s">
        <v>0</v>
      </c>
      <c r="C3503" s="73" t="s">
        <v>358</v>
      </c>
      <c r="D3503" s="73" t="s">
        <v>235</v>
      </c>
      <c r="E3503" s="73" t="s">
        <v>267</v>
      </c>
      <c r="F3503" s="73" t="s">
        <v>241</v>
      </c>
      <c r="G3503" s="73" t="s">
        <v>34</v>
      </c>
      <c r="H3503" t="s">
        <v>36</v>
      </c>
      <c r="I3503">
        <v>975</v>
      </c>
      <c r="J3503" s="43">
        <v>4816</v>
      </c>
      <c r="K3503" s="16">
        <v>0.17</v>
      </c>
      <c r="L3503" s="16">
        <f t="shared" si="566"/>
        <v>47.825223435948359</v>
      </c>
      <c r="M3503" s="16">
        <f t="shared" si="567"/>
        <v>1.3016216216216216</v>
      </c>
      <c r="N3503" s="44">
        <f t="shared" si="568"/>
        <v>165.75</v>
      </c>
      <c r="O3503" s="44">
        <f t="shared" si="569"/>
        <v>4981.75</v>
      </c>
      <c r="P3503" s="45">
        <f t="shared" si="571"/>
        <v>49.471201588877854</v>
      </c>
      <c r="Q3503" s="45">
        <f t="shared" si="570"/>
        <v>1.3464189189189189</v>
      </c>
      <c r="S3503" s="51">
        <f t="shared" si="572"/>
        <v>4.5762267121490341</v>
      </c>
      <c r="T3503" s="16"/>
    </row>
    <row r="3504" spans="1:20" x14ac:dyDescent="0.25">
      <c r="A3504" s="72">
        <f t="shared" si="573"/>
        <v>43146</v>
      </c>
      <c r="B3504" s="73" t="s">
        <v>0</v>
      </c>
      <c r="C3504" s="73" t="s">
        <v>240</v>
      </c>
      <c r="D3504" s="73" t="s">
        <v>241</v>
      </c>
      <c r="E3504" s="73" t="s">
        <v>263</v>
      </c>
      <c r="F3504" s="73" t="s">
        <v>264</v>
      </c>
      <c r="G3504" s="73" t="s">
        <v>34</v>
      </c>
      <c r="H3504" t="s">
        <v>36</v>
      </c>
      <c r="I3504">
        <v>1357</v>
      </c>
      <c r="J3504" s="43">
        <v>5021</v>
      </c>
      <c r="K3504" s="16">
        <v>0.17</v>
      </c>
      <c r="L3504" s="16">
        <f t="shared" si="566"/>
        <v>49.860973187686199</v>
      </c>
      <c r="M3504" s="16">
        <f t="shared" si="567"/>
        <v>1.357027027027027</v>
      </c>
      <c r="N3504" s="44">
        <f t="shared" si="568"/>
        <v>230.69000000000003</v>
      </c>
      <c r="O3504" s="44">
        <f t="shared" si="569"/>
        <v>5251.69</v>
      </c>
      <c r="P3504" s="45">
        <f t="shared" si="571"/>
        <v>52.151837140019857</v>
      </c>
      <c r="Q3504" s="45">
        <f t="shared" si="570"/>
        <v>1.4193756756756755</v>
      </c>
      <c r="S3504" s="51">
        <f t="shared" si="572"/>
        <v>5.0941240271916044</v>
      </c>
      <c r="T3504" s="16"/>
    </row>
    <row r="3505" spans="1:20" x14ac:dyDescent="0.25">
      <c r="A3505" s="72">
        <f t="shared" si="573"/>
        <v>43146</v>
      </c>
      <c r="B3505" s="73" t="s">
        <v>67</v>
      </c>
      <c r="C3505" s="73" t="s">
        <v>242</v>
      </c>
      <c r="D3505" s="73" t="s">
        <v>243</v>
      </c>
      <c r="E3505" s="73" t="s">
        <v>265</v>
      </c>
      <c r="F3505" s="73" t="s">
        <v>266</v>
      </c>
      <c r="G3505" s="73" t="s">
        <v>34</v>
      </c>
      <c r="H3505" t="s">
        <v>36</v>
      </c>
      <c r="I3505">
        <v>1006</v>
      </c>
      <c r="J3505" s="43">
        <v>3931</v>
      </c>
      <c r="K3505" s="16">
        <v>0.17</v>
      </c>
      <c r="L3505" s="16">
        <f t="shared" si="566"/>
        <v>39.036742800397221</v>
      </c>
      <c r="M3505" s="16">
        <f t="shared" si="567"/>
        <v>0.99160360360360367</v>
      </c>
      <c r="N3505" s="44">
        <f t="shared" si="568"/>
        <v>171.02</v>
      </c>
      <c r="O3505" s="44">
        <f t="shared" si="569"/>
        <v>4102.0200000000004</v>
      </c>
      <c r="P3505" s="45">
        <f t="shared" si="571"/>
        <v>40.735054617676269</v>
      </c>
      <c r="Q3505" s="45">
        <f t="shared" si="570"/>
        <v>1.0347437837837838</v>
      </c>
      <c r="S3505" s="51">
        <f t="shared" si="572"/>
        <v>8.7624683816160065</v>
      </c>
      <c r="T3505" s="16"/>
    </row>
    <row r="3506" spans="1:20" x14ac:dyDescent="0.25">
      <c r="A3506" s="72">
        <f t="shared" si="573"/>
        <v>43146</v>
      </c>
      <c r="B3506" s="73" t="s">
        <v>67</v>
      </c>
      <c r="C3506" s="73" t="s">
        <v>244</v>
      </c>
      <c r="D3506" s="73" t="s">
        <v>245</v>
      </c>
      <c r="E3506" s="73" t="s">
        <v>268</v>
      </c>
      <c r="F3506" s="73" t="s">
        <v>269</v>
      </c>
      <c r="G3506" s="73" t="s">
        <v>34</v>
      </c>
      <c r="H3506" t="s">
        <v>38</v>
      </c>
      <c r="I3506">
        <v>860</v>
      </c>
      <c r="J3506" s="43">
        <v>6344</v>
      </c>
      <c r="K3506" s="16">
        <v>0</v>
      </c>
      <c r="L3506" s="16">
        <f t="shared" si="566"/>
        <v>62.999006951340611</v>
      </c>
      <c r="M3506" s="16">
        <f t="shared" si="567"/>
        <v>1.6002882882882883</v>
      </c>
      <c r="N3506" s="44">
        <f t="shared" si="568"/>
        <v>0</v>
      </c>
      <c r="O3506" s="44">
        <f t="shared" si="569"/>
        <v>6344</v>
      </c>
      <c r="P3506" s="45">
        <f t="shared" si="571"/>
        <v>62.999006951340611</v>
      </c>
      <c r="Q3506" s="45">
        <f t="shared" si="570"/>
        <v>1.6002882882882883</v>
      </c>
      <c r="S3506" s="51">
        <f t="shared" si="572"/>
        <v>4.6691965022273463</v>
      </c>
      <c r="T3506" s="16"/>
    </row>
    <row r="3507" spans="1:20" x14ac:dyDescent="0.25">
      <c r="A3507" s="72">
        <f t="shared" si="573"/>
        <v>43146</v>
      </c>
      <c r="B3507" s="73" t="s">
        <v>67</v>
      </c>
      <c r="C3507" s="73" t="s">
        <v>246</v>
      </c>
      <c r="D3507" s="73" t="s">
        <v>247</v>
      </c>
      <c r="E3507" s="73" t="s">
        <v>270</v>
      </c>
      <c r="F3507" s="73" t="s">
        <v>247</v>
      </c>
      <c r="G3507" s="73" t="s">
        <v>34</v>
      </c>
      <c r="H3507" t="s">
        <v>36</v>
      </c>
      <c r="I3507">
        <v>213</v>
      </c>
      <c r="J3507" s="43">
        <v>2258</v>
      </c>
      <c r="K3507" s="16">
        <v>0.17</v>
      </c>
      <c r="L3507" s="16">
        <f t="shared" si="566"/>
        <v>22.423038728897716</v>
      </c>
      <c r="M3507" s="16">
        <f t="shared" si="567"/>
        <v>0.56958558558558559</v>
      </c>
      <c r="N3507" s="44">
        <f t="shared" si="568"/>
        <v>36.21</v>
      </c>
      <c r="O3507" s="44">
        <f t="shared" si="569"/>
        <v>2294.21</v>
      </c>
      <c r="P3507" s="45">
        <f t="shared" si="571"/>
        <v>22.782621648460776</v>
      </c>
      <c r="Q3507" s="45">
        <f t="shared" si="570"/>
        <v>0.57871963963963968</v>
      </c>
      <c r="S3507" s="51">
        <f t="shared" si="572"/>
        <v>0.74829722857756575</v>
      </c>
      <c r="T3507" s="16"/>
    </row>
    <row r="3508" spans="1:20" x14ac:dyDescent="0.25">
      <c r="A3508" s="72">
        <f t="shared" si="573"/>
        <v>43146</v>
      </c>
      <c r="B3508" s="73" t="s">
        <v>67</v>
      </c>
      <c r="C3508" s="73" t="s">
        <v>248</v>
      </c>
      <c r="D3508" s="73" t="s">
        <v>249</v>
      </c>
      <c r="E3508" s="73" t="s">
        <v>271</v>
      </c>
      <c r="F3508" s="73" t="s">
        <v>272</v>
      </c>
      <c r="G3508" s="73" t="s">
        <v>34</v>
      </c>
      <c r="H3508" t="s">
        <v>38</v>
      </c>
      <c r="I3508">
        <v>646</v>
      </c>
      <c r="J3508" s="43">
        <v>5446</v>
      </c>
      <c r="K3508" s="16">
        <v>0</v>
      </c>
      <c r="L3508" s="16">
        <f t="shared" si="566"/>
        <v>54.081429990069509</v>
      </c>
      <c r="M3508" s="16">
        <f t="shared" si="567"/>
        <v>1.3737657657657658</v>
      </c>
      <c r="N3508" s="44">
        <f t="shared" si="568"/>
        <v>0</v>
      </c>
      <c r="O3508" s="44">
        <f t="shared" si="569"/>
        <v>5446</v>
      </c>
      <c r="P3508" s="45">
        <f t="shared" si="571"/>
        <v>54.081429990069509</v>
      </c>
      <c r="Q3508" s="45">
        <f t="shared" si="570"/>
        <v>1.3737657657657658</v>
      </c>
      <c r="S3508" s="51">
        <f t="shared" si="572"/>
        <v>4.9123482951261899</v>
      </c>
      <c r="T3508" s="16"/>
    </row>
    <row r="3509" spans="1:20" x14ac:dyDescent="0.25">
      <c r="A3509" s="72">
        <f t="shared" si="573"/>
        <v>43146</v>
      </c>
      <c r="B3509" s="73" t="s">
        <v>67</v>
      </c>
      <c r="C3509" s="73" t="s">
        <v>248</v>
      </c>
      <c r="D3509" s="73" t="s">
        <v>249</v>
      </c>
      <c r="E3509" s="73" t="s">
        <v>273</v>
      </c>
      <c r="F3509" s="73" t="s">
        <v>274</v>
      </c>
      <c r="G3509" s="73" t="s">
        <v>34</v>
      </c>
      <c r="H3509" t="s">
        <v>38</v>
      </c>
      <c r="I3509">
        <v>418</v>
      </c>
      <c r="J3509" s="43">
        <v>4540</v>
      </c>
      <c r="K3509" s="16">
        <v>0</v>
      </c>
      <c r="L3509" s="16">
        <f t="shared" si="566"/>
        <v>45.084409136047668</v>
      </c>
      <c r="M3509" s="16">
        <f t="shared" si="567"/>
        <v>1.1452252252252253</v>
      </c>
      <c r="N3509" s="44">
        <f t="shared" si="568"/>
        <v>0</v>
      </c>
      <c r="O3509" s="44">
        <f t="shared" si="569"/>
        <v>4540</v>
      </c>
      <c r="P3509" s="45">
        <f t="shared" si="571"/>
        <v>45.084409136047668</v>
      </c>
      <c r="Q3509" s="45">
        <f t="shared" si="570"/>
        <v>1.1452252252252253</v>
      </c>
      <c r="S3509" s="51">
        <f t="shared" si="572"/>
        <v>5.3119925771282661</v>
      </c>
      <c r="T3509" s="16"/>
    </row>
    <row r="3510" spans="1:20" x14ac:dyDescent="0.25">
      <c r="A3510" s="72">
        <f t="shared" si="573"/>
        <v>43146</v>
      </c>
      <c r="B3510" s="73" t="s">
        <v>67</v>
      </c>
      <c r="C3510" s="73" t="s">
        <v>246</v>
      </c>
      <c r="D3510" s="73" t="s">
        <v>247</v>
      </c>
      <c r="E3510" s="73" t="s">
        <v>275</v>
      </c>
      <c r="F3510" s="73" t="s">
        <v>276</v>
      </c>
      <c r="G3510" s="73" t="s">
        <v>34</v>
      </c>
      <c r="H3510" t="s">
        <v>36</v>
      </c>
      <c r="I3510">
        <v>626</v>
      </c>
      <c r="J3510" s="43">
        <v>3609</v>
      </c>
      <c r="K3510" s="16">
        <v>0.17</v>
      </c>
      <c r="L3510" s="16">
        <f t="shared" si="566"/>
        <v>35.839126117179738</v>
      </c>
      <c r="M3510" s="16">
        <f t="shared" si="567"/>
        <v>0.91037837837837843</v>
      </c>
      <c r="N3510" s="44">
        <f t="shared" si="568"/>
        <v>106.42</v>
      </c>
      <c r="O3510" s="44">
        <f t="shared" si="569"/>
        <v>3715.42</v>
      </c>
      <c r="P3510" s="45">
        <f t="shared" si="571"/>
        <v>36.895928500496524</v>
      </c>
      <c r="Q3510" s="45">
        <f t="shared" si="570"/>
        <v>0.93722306306306313</v>
      </c>
      <c r="S3510" s="51">
        <f t="shared" si="572"/>
        <v>3.483792621311621</v>
      </c>
      <c r="T3510" s="16"/>
    </row>
    <row r="3511" spans="1:20" x14ac:dyDescent="0.25">
      <c r="A3511" s="72">
        <f t="shared" si="573"/>
        <v>43146</v>
      </c>
      <c r="B3511" s="73" t="s">
        <v>67</v>
      </c>
      <c r="C3511" s="73" t="s">
        <v>246</v>
      </c>
      <c r="D3511" s="73" t="s">
        <v>247</v>
      </c>
      <c r="E3511" s="73" t="s">
        <v>263</v>
      </c>
      <c r="F3511" s="73" t="s">
        <v>264</v>
      </c>
      <c r="G3511" s="73" t="s">
        <v>34</v>
      </c>
      <c r="H3511" t="s">
        <v>36</v>
      </c>
      <c r="I3511">
        <v>1823</v>
      </c>
      <c r="J3511" s="43">
        <v>5327</v>
      </c>
      <c r="K3511" s="16">
        <v>0.17</v>
      </c>
      <c r="L3511" s="16">
        <f t="shared" si="566"/>
        <v>52.899702085402183</v>
      </c>
      <c r="M3511" s="16">
        <f t="shared" si="567"/>
        <v>1.3437477477477477</v>
      </c>
      <c r="N3511" s="44">
        <f t="shared" si="568"/>
        <v>309.91000000000003</v>
      </c>
      <c r="O3511" s="44">
        <f t="shared" si="569"/>
        <v>5636.91</v>
      </c>
      <c r="P3511" s="45">
        <f t="shared" si="571"/>
        <v>55.977259185700099</v>
      </c>
      <c r="Q3511" s="45">
        <f t="shared" si="570"/>
        <v>1.4219232432432432</v>
      </c>
      <c r="S3511" s="51">
        <f t="shared" si="572"/>
        <v>5.0472692305542077</v>
      </c>
      <c r="T3511" s="16"/>
    </row>
    <row r="3512" spans="1:20" x14ac:dyDescent="0.25">
      <c r="A3512" s="72">
        <f t="shared" si="573"/>
        <v>43146</v>
      </c>
      <c r="B3512" s="73" t="s">
        <v>18</v>
      </c>
      <c r="C3512" s="73" t="s">
        <v>250</v>
      </c>
      <c r="D3512" s="73" t="s">
        <v>251</v>
      </c>
      <c r="E3512" s="73" t="s">
        <v>265</v>
      </c>
      <c r="F3512" s="73" t="s">
        <v>266</v>
      </c>
      <c r="G3512" s="73" t="s">
        <v>34</v>
      </c>
      <c r="H3512" t="s">
        <v>39</v>
      </c>
      <c r="I3512">
        <v>1277</v>
      </c>
      <c r="J3512" s="43">
        <v>3631</v>
      </c>
      <c r="K3512" s="16">
        <v>0.1208</v>
      </c>
      <c r="L3512" s="16">
        <f t="shared" si="566"/>
        <v>36.057596822244292</v>
      </c>
      <c r="M3512" s="16">
        <f t="shared" si="567"/>
        <v>0.98135135135135132</v>
      </c>
      <c r="N3512" s="44">
        <f t="shared" si="568"/>
        <v>154.26160000000002</v>
      </c>
      <c r="O3512" s="44">
        <f t="shared" si="569"/>
        <v>3785.2615999999998</v>
      </c>
      <c r="P3512" s="45">
        <f t="shared" si="571"/>
        <v>37.589489572989073</v>
      </c>
      <c r="Q3512" s="45">
        <f t="shared" si="570"/>
        <v>1.0230436756756756</v>
      </c>
      <c r="S3512" s="51">
        <f t="shared" si="572"/>
        <v>2.3439221104372576</v>
      </c>
      <c r="T3512" s="16"/>
    </row>
    <row r="3513" spans="1:20" x14ac:dyDescent="0.25">
      <c r="A3513" s="72">
        <f t="shared" si="573"/>
        <v>43146</v>
      </c>
      <c r="B3513" s="73" t="s">
        <v>18</v>
      </c>
      <c r="C3513" s="73" t="s">
        <v>244</v>
      </c>
      <c r="D3513" s="73" t="s">
        <v>245</v>
      </c>
      <c r="E3513" s="73" t="s">
        <v>277</v>
      </c>
      <c r="F3513" s="73" t="s">
        <v>278</v>
      </c>
      <c r="G3513" s="73" t="s">
        <v>34</v>
      </c>
      <c r="H3513" t="s">
        <v>38</v>
      </c>
      <c r="I3513">
        <v>613</v>
      </c>
      <c r="J3513" s="43">
        <v>5287</v>
      </c>
      <c r="K3513" s="16">
        <v>0</v>
      </c>
      <c r="L3513" s="16">
        <f t="shared" si="566"/>
        <v>52.502482621648461</v>
      </c>
      <c r="M3513" s="16">
        <f t="shared" si="567"/>
        <v>1.4289189189189189</v>
      </c>
      <c r="N3513" s="44">
        <f t="shared" si="568"/>
        <v>0</v>
      </c>
      <c r="O3513" s="44">
        <f t="shared" si="569"/>
        <v>5287</v>
      </c>
      <c r="P3513" s="45">
        <f t="shared" si="571"/>
        <v>52.502482621648461</v>
      </c>
      <c r="Q3513" s="45">
        <f t="shared" si="570"/>
        <v>1.4289189189189189</v>
      </c>
      <c r="S3513" s="51">
        <f t="shared" si="572"/>
        <v>4.6723421104731822</v>
      </c>
      <c r="T3513" s="16"/>
    </row>
    <row r="3514" spans="1:20" x14ac:dyDescent="0.25">
      <c r="A3514" s="72">
        <f t="shared" si="573"/>
        <v>43146</v>
      </c>
      <c r="B3514" s="73" t="s">
        <v>18</v>
      </c>
      <c r="C3514" s="73" t="s">
        <v>248</v>
      </c>
      <c r="D3514" s="73" t="s">
        <v>249</v>
      </c>
      <c r="E3514" s="73" t="s">
        <v>268</v>
      </c>
      <c r="F3514" s="73" t="s">
        <v>269</v>
      </c>
      <c r="G3514" s="73" t="s">
        <v>34</v>
      </c>
      <c r="H3514" t="s">
        <v>38</v>
      </c>
      <c r="I3514">
        <v>872</v>
      </c>
      <c r="J3514" s="43">
        <v>6460</v>
      </c>
      <c r="K3514" s="16">
        <v>0</v>
      </c>
      <c r="L3514" s="16">
        <f t="shared" si="566"/>
        <v>64.15094339622641</v>
      </c>
      <c r="M3514" s="16">
        <f t="shared" si="567"/>
        <v>1.7459459459459459</v>
      </c>
      <c r="N3514" s="44">
        <f t="shared" si="568"/>
        <v>0</v>
      </c>
      <c r="O3514" s="44">
        <f t="shared" si="569"/>
        <v>6460</v>
      </c>
      <c r="P3514" s="45">
        <f t="shared" si="571"/>
        <v>64.15094339622641</v>
      </c>
      <c r="Q3514" s="45">
        <f t="shared" si="570"/>
        <v>1.7459459459459459</v>
      </c>
      <c r="S3514" s="51">
        <f t="shared" si="572"/>
        <v>4.5645840077695121</v>
      </c>
      <c r="T3514" s="16"/>
    </row>
    <row r="3515" spans="1:20" x14ac:dyDescent="0.25">
      <c r="A3515" s="72">
        <f t="shared" si="573"/>
        <v>43146</v>
      </c>
      <c r="B3515" s="73" t="s">
        <v>18</v>
      </c>
      <c r="C3515" s="73" t="s">
        <v>248</v>
      </c>
      <c r="D3515" s="73" t="s">
        <v>249</v>
      </c>
      <c r="E3515" s="73" t="s">
        <v>277</v>
      </c>
      <c r="F3515" s="73" t="s">
        <v>278</v>
      </c>
      <c r="G3515" s="73" t="s">
        <v>34</v>
      </c>
      <c r="H3515" t="s">
        <v>38</v>
      </c>
      <c r="I3515">
        <v>414</v>
      </c>
      <c r="J3515" s="43">
        <v>4764</v>
      </c>
      <c r="K3515" s="16">
        <v>0</v>
      </c>
      <c r="L3515" s="16">
        <f t="shared" si="566"/>
        <v>47.308838133068519</v>
      </c>
      <c r="M3515" s="16">
        <f t="shared" si="567"/>
        <v>1.2875675675675675</v>
      </c>
      <c r="N3515" s="44">
        <f t="shared" si="568"/>
        <v>0</v>
      </c>
      <c r="O3515" s="44">
        <f t="shared" si="569"/>
        <v>4764</v>
      </c>
      <c r="P3515" s="45">
        <f t="shared" si="571"/>
        <v>47.308838133068519</v>
      </c>
      <c r="Q3515" s="45">
        <f t="shared" si="570"/>
        <v>1.2875675675675675</v>
      </c>
      <c r="S3515" s="51">
        <f t="shared" si="572"/>
        <v>5.1887833958931262</v>
      </c>
      <c r="T3515" s="16"/>
    </row>
    <row r="3516" spans="1:20" x14ac:dyDescent="0.25">
      <c r="A3516" s="72">
        <f t="shared" si="573"/>
        <v>43146</v>
      </c>
      <c r="B3516" s="73" t="s">
        <v>18</v>
      </c>
      <c r="C3516" s="73" t="s">
        <v>242</v>
      </c>
      <c r="D3516" s="73" t="s">
        <v>243</v>
      </c>
      <c r="E3516" s="73" t="s">
        <v>265</v>
      </c>
      <c r="F3516" s="73" t="s">
        <v>266</v>
      </c>
      <c r="G3516" s="73" t="s">
        <v>34</v>
      </c>
      <c r="H3516" t="s">
        <v>36</v>
      </c>
      <c r="I3516">
        <v>1006</v>
      </c>
      <c r="J3516" s="43">
        <v>4745</v>
      </c>
      <c r="K3516" s="16">
        <v>0.17</v>
      </c>
      <c r="L3516" s="16">
        <f t="shared" si="566"/>
        <v>47.1201588877855</v>
      </c>
      <c r="M3516" s="16">
        <f t="shared" si="567"/>
        <v>1.2824324324324323</v>
      </c>
      <c r="N3516" s="44">
        <f t="shared" si="568"/>
        <v>171.02</v>
      </c>
      <c r="O3516" s="44">
        <f t="shared" si="569"/>
        <v>4916.0200000000004</v>
      </c>
      <c r="P3516" s="45">
        <f t="shared" si="571"/>
        <v>48.818470705064549</v>
      </c>
      <c r="Q3516" s="45">
        <f t="shared" si="570"/>
        <v>1.3286540540540541</v>
      </c>
      <c r="S3516" s="51">
        <f t="shared" si="572"/>
        <v>7.2070028829756216</v>
      </c>
      <c r="T3516" s="16"/>
    </row>
    <row r="3517" spans="1:20" x14ac:dyDescent="0.25">
      <c r="A3517" s="72">
        <f t="shared" si="573"/>
        <v>43146</v>
      </c>
      <c r="B3517" s="73" t="s">
        <v>0</v>
      </c>
      <c r="C3517" s="73" t="s">
        <v>252</v>
      </c>
      <c r="D3517" s="73" t="s">
        <v>117</v>
      </c>
      <c r="E3517" s="73" t="s">
        <v>279</v>
      </c>
      <c r="F3517" s="73" t="s">
        <v>280</v>
      </c>
      <c r="G3517" s="73" t="s">
        <v>35</v>
      </c>
      <c r="H3517" t="s">
        <v>37</v>
      </c>
      <c r="I3517">
        <v>880</v>
      </c>
      <c r="J3517" s="43">
        <v>3953</v>
      </c>
      <c r="K3517" s="16">
        <v>0</v>
      </c>
      <c r="L3517" s="16">
        <f t="shared" si="566"/>
        <v>39.255213505461768</v>
      </c>
      <c r="M3517" s="16">
        <f t="shared" si="567"/>
        <v>1.0683783783783785</v>
      </c>
      <c r="N3517" s="44">
        <f t="shared" si="568"/>
        <v>0</v>
      </c>
      <c r="O3517" s="44">
        <f t="shared" si="569"/>
        <v>3953</v>
      </c>
      <c r="P3517" s="45">
        <f t="shared" si="571"/>
        <v>39.255213505461768</v>
      </c>
      <c r="Q3517" s="45">
        <f t="shared" si="570"/>
        <v>1.0683783783783785</v>
      </c>
      <c r="S3517" s="51">
        <f t="shared" si="572"/>
        <v>0</v>
      </c>
      <c r="T3517" s="16"/>
    </row>
    <row r="3518" spans="1:20" x14ac:dyDescent="0.25">
      <c r="A3518" s="72">
        <f t="shared" si="573"/>
        <v>43146</v>
      </c>
      <c r="B3518" s="73" t="s">
        <v>0</v>
      </c>
      <c r="C3518" s="73" t="s">
        <v>359</v>
      </c>
      <c r="D3518" s="73" t="s">
        <v>235</v>
      </c>
      <c r="E3518" s="73" t="s">
        <v>267</v>
      </c>
      <c r="F3518" s="73" t="s">
        <v>241</v>
      </c>
      <c r="G3518" s="73" t="s">
        <v>35</v>
      </c>
      <c r="H3518" t="s">
        <v>37</v>
      </c>
      <c r="I3518">
        <v>685</v>
      </c>
      <c r="J3518" s="43">
        <v>4171</v>
      </c>
      <c r="K3518" s="16">
        <v>0</v>
      </c>
      <c r="L3518" s="16">
        <f t="shared" si="566"/>
        <v>41.420059582919563</v>
      </c>
      <c r="M3518" s="16">
        <f t="shared" si="567"/>
        <v>1.1272972972972972</v>
      </c>
      <c r="N3518" s="44">
        <f t="shared" si="568"/>
        <v>0</v>
      </c>
      <c r="O3518" s="44">
        <f t="shared" si="569"/>
        <v>4171</v>
      </c>
      <c r="P3518" s="45">
        <f t="shared" si="571"/>
        <v>41.420059582919563</v>
      </c>
      <c r="Q3518" s="45">
        <f t="shared" si="570"/>
        <v>1.1272972972972972</v>
      </c>
      <c r="S3518" s="51">
        <f t="shared" si="572"/>
        <v>2.4563989191844771</v>
      </c>
      <c r="T3518" s="16"/>
    </row>
    <row r="3519" spans="1:20" x14ac:dyDescent="0.25">
      <c r="A3519" s="72">
        <f t="shared" si="573"/>
        <v>43146</v>
      </c>
      <c r="B3519" s="73" t="s">
        <v>0</v>
      </c>
      <c r="C3519" s="73" t="s">
        <v>253</v>
      </c>
      <c r="D3519" s="73" t="s">
        <v>243</v>
      </c>
      <c r="E3519" s="73" t="s">
        <v>281</v>
      </c>
      <c r="F3519" s="73" t="s">
        <v>282</v>
      </c>
      <c r="G3519" s="73" t="s">
        <v>35</v>
      </c>
      <c r="H3519" t="s">
        <v>38</v>
      </c>
      <c r="I3519">
        <v>812</v>
      </c>
      <c r="J3519" s="43">
        <v>5663</v>
      </c>
      <c r="K3519" s="16">
        <v>0</v>
      </c>
      <c r="L3519" s="16">
        <f t="shared" si="566"/>
        <v>56.236345580933467</v>
      </c>
      <c r="M3519" s="16">
        <f t="shared" si="567"/>
        <v>1.5305405405405406</v>
      </c>
      <c r="N3519" s="44">
        <f t="shared" si="568"/>
        <v>0</v>
      </c>
      <c r="O3519" s="44">
        <f t="shared" si="569"/>
        <v>5663</v>
      </c>
      <c r="P3519" s="45">
        <f t="shared" si="571"/>
        <v>56.236345580933467</v>
      </c>
      <c r="Q3519" s="45">
        <f t="shared" si="570"/>
        <v>1.5305405405405406</v>
      </c>
      <c r="S3519" s="51">
        <f t="shared" si="572"/>
        <v>3.1136198106336499</v>
      </c>
      <c r="T3519" s="16"/>
    </row>
    <row r="3520" spans="1:20" x14ac:dyDescent="0.25">
      <c r="A3520" s="72">
        <f t="shared" si="573"/>
        <v>43146</v>
      </c>
      <c r="B3520" s="73" t="s">
        <v>0</v>
      </c>
      <c r="C3520" s="73" t="s">
        <v>236</v>
      </c>
      <c r="D3520" s="73" t="s">
        <v>237</v>
      </c>
      <c r="E3520" s="73" t="s">
        <v>279</v>
      </c>
      <c r="F3520" s="73" t="s">
        <v>280</v>
      </c>
      <c r="G3520" s="73" t="s">
        <v>35</v>
      </c>
      <c r="H3520" t="s">
        <v>37</v>
      </c>
      <c r="I3520">
        <v>1520</v>
      </c>
      <c r="J3520" s="43">
        <v>5611</v>
      </c>
      <c r="K3520" s="16">
        <v>0</v>
      </c>
      <c r="L3520" s="16">
        <f t="shared" si="566"/>
        <v>55.71996027805362</v>
      </c>
      <c r="M3520" s="16">
        <f t="shared" si="567"/>
        <v>1.5164864864864864</v>
      </c>
      <c r="N3520" s="44">
        <f t="shared" si="568"/>
        <v>0</v>
      </c>
      <c r="O3520" s="44">
        <f t="shared" si="569"/>
        <v>5611</v>
      </c>
      <c r="P3520" s="45">
        <f t="shared" si="571"/>
        <v>55.71996027805362</v>
      </c>
      <c r="Q3520" s="45">
        <f t="shared" si="570"/>
        <v>1.5164864864864864</v>
      </c>
      <c r="S3520" s="51">
        <f t="shared" si="572"/>
        <v>0</v>
      </c>
      <c r="T3520" s="16"/>
    </row>
    <row r="3521" spans="1:20" x14ac:dyDescent="0.25">
      <c r="A3521" s="72">
        <f t="shared" si="573"/>
        <v>43146</v>
      </c>
      <c r="B3521" s="73" t="s">
        <v>0</v>
      </c>
      <c r="C3521" s="73" t="s">
        <v>236</v>
      </c>
      <c r="D3521" s="73" t="s">
        <v>237</v>
      </c>
      <c r="E3521" s="73" t="s">
        <v>267</v>
      </c>
      <c r="F3521" s="73" t="s">
        <v>241</v>
      </c>
      <c r="G3521" s="73" t="s">
        <v>35</v>
      </c>
      <c r="H3521" t="s">
        <v>37</v>
      </c>
      <c r="I3521">
        <v>1583</v>
      </c>
      <c r="J3521" s="43">
        <v>5931</v>
      </c>
      <c r="K3521" s="16">
        <v>0</v>
      </c>
      <c r="L3521" s="16">
        <f t="shared" si="566"/>
        <v>58.897715988083412</v>
      </c>
      <c r="M3521" s="16">
        <f t="shared" si="567"/>
        <v>1.6029729729729729</v>
      </c>
      <c r="N3521" s="44">
        <f t="shared" si="568"/>
        <v>0</v>
      </c>
      <c r="O3521" s="44">
        <f t="shared" si="569"/>
        <v>5931</v>
      </c>
      <c r="P3521" s="45">
        <f t="shared" si="571"/>
        <v>58.897715988083412</v>
      </c>
      <c r="Q3521" s="45">
        <f t="shared" si="570"/>
        <v>1.6029729729729729</v>
      </c>
      <c r="S3521" s="51">
        <f t="shared" si="572"/>
        <v>0</v>
      </c>
      <c r="T3521" s="16"/>
    </row>
    <row r="3522" spans="1:20" x14ac:dyDescent="0.25">
      <c r="A3522" s="72">
        <f t="shared" si="573"/>
        <v>43146</v>
      </c>
      <c r="B3522" s="73" t="s">
        <v>0</v>
      </c>
      <c r="C3522" s="73" t="s">
        <v>358</v>
      </c>
      <c r="D3522" s="73" t="s">
        <v>235</v>
      </c>
      <c r="E3522" s="73" t="s">
        <v>279</v>
      </c>
      <c r="F3522" s="73" t="s">
        <v>280</v>
      </c>
      <c r="G3522" s="73" t="s">
        <v>35</v>
      </c>
      <c r="H3522" t="s">
        <v>36</v>
      </c>
      <c r="I3522">
        <v>1599</v>
      </c>
      <c r="J3522" s="43">
        <v>5812</v>
      </c>
      <c r="K3522" s="16">
        <v>0.17</v>
      </c>
      <c r="L3522" s="16">
        <f t="shared" si="566"/>
        <v>57.715988083416086</v>
      </c>
      <c r="M3522" s="16">
        <f t="shared" si="567"/>
        <v>1.5708108108108108</v>
      </c>
      <c r="N3522" s="44">
        <f t="shared" si="568"/>
        <v>271.83000000000004</v>
      </c>
      <c r="O3522" s="44">
        <f t="shared" si="569"/>
        <v>6083.83</v>
      </c>
      <c r="P3522" s="45">
        <f t="shared" si="571"/>
        <v>60.415392254220457</v>
      </c>
      <c r="Q3522" s="45">
        <f t="shared" si="570"/>
        <v>1.6442783783783783</v>
      </c>
      <c r="S3522" s="51">
        <f t="shared" si="572"/>
        <v>5.1308902333023987</v>
      </c>
      <c r="T3522" s="16"/>
    </row>
    <row r="3523" spans="1:20" x14ac:dyDescent="0.25">
      <c r="A3523" s="72">
        <f t="shared" si="573"/>
        <v>43146</v>
      </c>
      <c r="B3523" s="73" t="s">
        <v>67</v>
      </c>
      <c r="C3523" s="73" t="s">
        <v>250</v>
      </c>
      <c r="D3523" s="73" t="s">
        <v>251</v>
      </c>
      <c r="E3523" s="73" t="s">
        <v>279</v>
      </c>
      <c r="F3523" s="73" t="s">
        <v>280</v>
      </c>
      <c r="G3523" s="73" t="s">
        <v>35</v>
      </c>
      <c r="H3523" t="s">
        <v>37</v>
      </c>
      <c r="I3523">
        <v>1851</v>
      </c>
      <c r="J3523" s="43">
        <v>5000</v>
      </c>
      <c r="K3523" s="16">
        <v>0</v>
      </c>
      <c r="L3523" s="16">
        <f t="shared" si="566"/>
        <v>49.652432969215489</v>
      </c>
      <c r="M3523" s="16">
        <f t="shared" si="567"/>
        <v>1.2612612612612613</v>
      </c>
      <c r="N3523" s="44">
        <f t="shared" si="568"/>
        <v>0</v>
      </c>
      <c r="O3523" s="44">
        <f t="shared" si="569"/>
        <v>5000</v>
      </c>
      <c r="P3523" s="45">
        <f t="shared" si="571"/>
        <v>49.652432969215489</v>
      </c>
      <c r="Q3523" s="45">
        <f t="shared" si="570"/>
        <v>1.2612612612612613</v>
      </c>
      <c r="S3523" s="51">
        <f t="shared" si="572"/>
        <v>0</v>
      </c>
      <c r="T3523" s="16"/>
    </row>
    <row r="3524" spans="1:20" x14ac:dyDescent="0.25">
      <c r="A3524" s="72">
        <f t="shared" si="573"/>
        <v>43146</v>
      </c>
      <c r="B3524" s="73" t="s">
        <v>67</v>
      </c>
      <c r="C3524" s="73" t="s">
        <v>238</v>
      </c>
      <c r="D3524" s="73" t="s">
        <v>239</v>
      </c>
      <c r="E3524" s="73" t="s">
        <v>283</v>
      </c>
      <c r="F3524" s="73" t="s">
        <v>284</v>
      </c>
      <c r="G3524" s="73" t="s">
        <v>35</v>
      </c>
      <c r="H3524" t="s">
        <v>37</v>
      </c>
      <c r="I3524">
        <v>1695</v>
      </c>
      <c r="J3524" s="43">
        <v>4960</v>
      </c>
      <c r="K3524" s="16">
        <v>0</v>
      </c>
      <c r="L3524" s="16">
        <f t="shared" si="566"/>
        <v>49.255213505461768</v>
      </c>
      <c r="M3524" s="16">
        <f t="shared" si="567"/>
        <v>1.2511711711711713</v>
      </c>
      <c r="N3524" s="44">
        <f t="shared" si="568"/>
        <v>0</v>
      </c>
      <c r="O3524" s="44">
        <f t="shared" si="569"/>
        <v>4960</v>
      </c>
      <c r="P3524" s="45">
        <f t="shared" si="571"/>
        <v>49.255213505461768</v>
      </c>
      <c r="Q3524" s="45">
        <f t="shared" si="570"/>
        <v>1.2511711711711713</v>
      </c>
      <c r="S3524" s="51">
        <f t="shared" si="572"/>
        <v>0</v>
      </c>
      <c r="T3524" s="16"/>
    </row>
    <row r="3525" spans="1:20" x14ac:dyDescent="0.25">
      <c r="A3525" s="72">
        <f t="shared" si="573"/>
        <v>43146</v>
      </c>
      <c r="B3525" s="73" t="s">
        <v>67</v>
      </c>
      <c r="C3525" s="73" t="s">
        <v>242</v>
      </c>
      <c r="D3525" s="73" t="s">
        <v>243</v>
      </c>
      <c r="E3525" s="73" t="s">
        <v>265</v>
      </c>
      <c r="F3525" s="73" t="s">
        <v>266</v>
      </c>
      <c r="G3525" s="73" t="s">
        <v>35</v>
      </c>
      <c r="H3525" t="s">
        <v>36</v>
      </c>
      <c r="I3525">
        <v>1006</v>
      </c>
      <c r="J3525" s="43">
        <v>3731</v>
      </c>
      <c r="K3525" s="16">
        <v>0.17</v>
      </c>
      <c r="L3525" s="16">
        <f t="shared" si="566"/>
        <v>37.050645481628599</v>
      </c>
      <c r="M3525" s="16">
        <f t="shared" si="567"/>
        <v>0.94115315315315318</v>
      </c>
      <c r="N3525" s="44">
        <f t="shared" si="568"/>
        <v>171.02</v>
      </c>
      <c r="O3525" s="44">
        <f t="shared" si="569"/>
        <v>3902.02</v>
      </c>
      <c r="P3525" s="45">
        <f t="shared" si="571"/>
        <v>38.748957298907648</v>
      </c>
      <c r="Q3525" s="45">
        <f t="shared" si="570"/>
        <v>0.98429333333333335</v>
      </c>
      <c r="S3525" s="51">
        <f t="shared" si="572"/>
        <v>9.2531513016793845</v>
      </c>
      <c r="T3525" s="16"/>
    </row>
    <row r="3526" spans="1:20" x14ac:dyDescent="0.25">
      <c r="A3526" s="72">
        <f t="shared" si="573"/>
        <v>43146</v>
      </c>
      <c r="B3526" s="73" t="s">
        <v>67</v>
      </c>
      <c r="C3526" s="73" t="s">
        <v>254</v>
      </c>
      <c r="D3526" s="73" t="s">
        <v>255</v>
      </c>
      <c r="E3526" s="73" t="s">
        <v>267</v>
      </c>
      <c r="F3526" s="73" t="s">
        <v>241</v>
      </c>
      <c r="G3526" s="73" t="s">
        <v>35</v>
      </c>
      <c r="H3526" t="s">
        <v>37</v>
      </c>
      <c r="I3526">
        <v>988</v>
      </c>
      <c r="J3526" s="43">
        <v>3700</v>
      </c>
      <c r="K3526" s="16">
        <v>0</v>
      </c>
      <c r="L3526" s="16">
        <f t="shared" si="566"/>
        <v>36.742800397219462</v>
      </c>
      <c r="M3526" s="16">
        <f t="shared" si="567"/>
        <v>0.93333333333333335</v>
      </c>
      <c r="N3526" s="44">
        <f t="shared" si="568"/>
        <v>0</v>
      </c>
      <c r="O3526" s="44">
        <f t="shared" si="569"/>
        <v>3700</v>
      </c>
      <c r="P3526" s="45">
        <f t="shared" si="571"/>
        <v>36.742800397219462</v>
      </c>
      <c r="Q3526" s="45">
        <f t="shared" si="570"/>
        <v>0.93333333333333335</v>
      </c>
      <c r="S3526" s="51">
        <f t="shared" si="572"/>
        <v>0</v>
      </c>
      <c r="T3526" s="16"/>
    </row>
    <row r="3527" spans="1:20" x14ac:dyDescent="0.25">
      <c r="A3527" s="72">
        <f t="shared" si="573"/>
        <v>43146</v>
      </c>
      <c r="B3527" s="73" t="s">
        <v>67</v>
      </c>
      <c r="C3527" s="73" t="s">
        <v>246</v>
      </c>
      <c r="D3527" s="73" t="s">
        <v>247</v>
      </c>
      <c r="E3527" s="73" t="s">
        <v>240</v>
      </c>
      <c r="F3527" s="73" t="s">
        <v>241</v>
      </c>
      <c r="G3527" s="73" t="s">
        <v>35</v>
      </c>
      <c r="H3527" t="s">
        <v>36</v>
      </c>
      <c r="I3527">
        <v>787</v>
      </c>
      <c r="J3527" s="43">
        <v>3970</v>
      </c>
      <c r="K3527" s="16">
        <v>0.17</v>
      </c>
      <c r="L3527" s="16">
        <f t="shared" si="566"/>
        <v>39.424031777557097</v>
      </c>
      <c r="M3527" s="16">
        <f t="shared" si="567"/>
        <v>1.0014414414414414</v>
      </c>
      <c r="N3527" s="44">
        <f t="shared" si="568"/>
        <v>133.79000000000002</v>
      </c>
      <c r="O3527" s="44">
        <f t="shared" si="569"/>
        <v>4103.79</v>
      </c>
      <c r="P3527" s="45">
        <f t="shared" si="571"/>
        <v>40.752631578947366</v>
      </c>
      <c r="Q3527" s="45">
        <f t="shared" si="570"/>
        <v>1.0351902702702702</v>
      </c>
      <c r="S3527" s="51">
        <f t="shared" si="572"/>
        <v>3.4787169394552953</v>
      </c>
      <c r="T3527" s="16"/>
    </row>
    <row r="3528" spans="1:20" x14ac:dyDescent="0.25">
      <c r="A3528" s="72">
        <f t="shared" si="573"/>
        <v>43146</v>
      </c>
      <c r="B3528" s="73" t="s">
        <v>67</v>
      </c>
      <c r="C3528" s="73" t="s">
        <v>250</v>
      </c>
      <c r="D3528" s="73" t="s">
        <v>251</v>
      </c>
      <c r="E3528" s="73" t="s">
        <v>283</v>
      </c>
      <c r="F3528" s="73" t="s">
        <v>284</v>
      </c>
      <c r="G3528" s="73" t="s">
        <v>35</v>
      </c>
      <c r="H3528" t="s">
        <v>37</v>
      </c>
      <c r="I3528">
        <v>1836</v>
      </c>
      <c r="J3528" s="43">
        <v>5000</v>
      </c>
      <c r="K3528" s="16">
        <v>0</v>
      </c>
      <c r="L3528" s="16">
        <f t="shared" ref="L3528:L3565" si="574">J3528/100.7</f>
        <v>49.652432969215489</v>
      </c>
      <c r="M3528" s="16">
        <f t="shared" ref="M3528:M3565" si="575">IF(B3528="corn",J3528/(111*2000/56),J3528/(111*2000/60))</f>
        <v>1.2612612612612613</v>
      </c>
      <c r="N3528" s="44">
        <f t="shared" ref="N3528:N3565" si="576">I3528*K3528</f>
        <v>0</v>
      </c>
      <c r="O3528" s="44">
        <f t="shared" ref="O3528:O3565" si="577">J3528+N3528</f>
        <v>5000</v>
      </c>
      <c r="P3528" s="45">
        <f t="shared" si="571"/>
        <v>49.652432969215489</v>
      </c>
      <c r="Q3528" s="45">
        <f t="shared" ref="Q3528:Q3565" si="578">IF(B3528="corn",O3528/(111*2000/56),O3528/(111*2000/60))</f>
        <v>1.2612612612612613</v>
      </c>
      <c r="S3528" s="51">
        <f t="shared" si="572"/>
        <v>0</v>
      </c>
      <c r="T3528" s="16"/>
    </row>
    <row r="3529" spans="1:20" x14ac:dyDescent="0.25">
      <c r="A3529" s="72">
        <f t="shared" si="573"/>
        <v>43146</v>
      </c>
      <c r="B3529" s="73" t="s">
        <v>67</v>
      </c>
      <c r="C3529" s="73" t="s">
        <v>256</v>
      </c>
      <c r="D3529" s="73" t="s">
        <v>247</v>
      </c>
      <c r="E3529" s="73" t="s">
        <v>285</v>
      </c>
      <c r="F3529" s="73" t="s">
        <v>264</v>
      </c>
      <c r="G3529" s="73" t="s">
        <v>35</v>
      </c>
      <c r="H3529" t="s">
        <v>37</v>
      </c>
      <c r="I3529">
        <v>1899</v>
      </c>
      <c r="J3529" s="43">
        <v>4820</v>
      </c>
      <c r="K3529" s="16">
        <v>0</v>
      </c>
      <c r="L3529" s="16">
        <f t="shared" si="574"/>
        <v>47.864945382323732</v>
      </c>
      <c r="M3529" s="16">
        <f t="shared" si="575"/>
        <v>1.2158558558558559</v>
      </c>
      <c r="N3529" s="44">
        <f t="shared" si="576"/>
        <v>0</v>
      </c>
      <c r="O3529" s="44">
        <f t="shared" si="577"/>
        <v>4820</v>
      </c>
      <c r="P3529" s="45">
        <f t="shared" si="571"/>
        <v>47.864945382323732</v>
      </c>
      <c r="Q3529" s="45">
        <f t="shared" si="578"/>
        <v>1.2158558558558559</v>
      </c>
      <c r="S3529" s="51">
        <f t="shared" si="572"/>
        <v>1.6877637130801704</v>
      </c>
      <c r="T3529" s="16"/>
    </row>
    <row r="3530" spans="1:20" x14ac:dyDescent="0.25">
      <c r="A3530" s="72">
        <f t="shared" si="573"/>
        <v>43146</v>
      </c>
      <c r="B3530" s="73" t="s">
        <v>18</v>
      </c>
      <c r="C3530" s="73" t="s">
        <v>238</v>
      </c>
      <c r="D3530" s="73" t="s">
        <v>239</v>
      </c>
      <c r="E3530" s="73" t="s">
        <v>283</v>
      </c>
      <c r="F3530" s="73" t="s">
        <v>284</v>
      </c>
      <c r="G3530" s="73" t="s">
        <v>35</v>
      </c>
      <c r="H3530" t="s">
        <v>37</v>
      </c>
      <c r="I3530">
        <v>1695</v>
      </c>
      <c r="J3530" s="43">
        <v>5600</v>
      </c>
      <c r="K3530" s="16">
        <v>0</v>
      </c>
      <c r="L3530" s="16">
        <f t="shared" si="574"/>
        <v>55.610724925521346</v>
      </c>
      <c r="M3530" s="16">
        <f t="shared" si="575"/>
        <v>1.5135135135135136</v>
      </c>
      <c r="N3530" s="44">
        <f t="shared" si="576"/>
        <v>0</v>
      </c>
      <c r="O3530" s="44">
        <f t="shared" si="577"/>
        <v>5600</v>
      </c>
      <c r="P3530" s="45">
        <f t="shared" si="571"/>
        <v>55.610724925521346</v>
      </c>
      <c r="Q3530" s="45">
        <f t="shared" si="578"/>
        <v>1.5135135135135136</v>
      </c>
      <c r="S3530" s="51">
        <f t="shared" si="572"/>
        <v>0</v>
      </c>
      <c r="T3530" s="16"/>
    </row>
    <row r="3531" spans="1:20" x14ac:dyDescent="0.25">
      <c r="A3531" s="72">
        <f t="shared" si="573"/>
        <v>43146</v>
      </c>
      <c r="B3531" s="73" t="s">
        <v>18</v>
      </c>
      <c r="C3531" s="73" t="s">
        <v>250</v>
      </c>
      <c r="D3531" s="73" t="s">
        <v>251</v>
      </c>
      <c r="E3531" s="73" t="s">
        <v>279</v>
      </c>
      <c r="F3531" s="73" t="s">
        <v>280</v>
      </c>
      <c r="G3531" s="73" t="s">
        <v>35</v>
      </c>
      <c r="H3531" t="s">
        <v>37</v>
      </c>
      <c r="I3531">
        <v>1851</v>
      </c>
      <c r="J3531" s="43">
        <v>5650</v>
      </c>
      <c r="K3531" s="16">
        <v>0</v>
      </c>
      <c r="L3531" s="16">
        <f t="shared" si="574"/>
        <v>56.107249255213503</v>
      </c>
      <c r="M3531" s="16">
        <f t="shared" si="575"/>
        <v>1.527027027027027</v>
      </c>
      <c r="N3531" s="44">
        <f t="shared" si="576"/>
        <v>0</v>
      </c>
      <c r="O3531" s="44">
        <f t="shared" si="577"/>
        <v>5650</v>
      </c>
      <c r="P3531" s="45">
        <f t="shared" si="571"/>
        <v>56.107249255213503</v>
      </c>
      <c r="Q3531" s="45">
        <f t="shared" si="578"/>
        <v>1.527027027027027</v>
      </c>
      <c r="S3531" s="51">
        <f t="shared" si="572"/>
        <v>0</v>
      </c>
      <c r="T3531" s="16"/>
    </row>
    <row r="3532" spans="1:20" x14ac:dyDescent="0.25">
      <c r="A3532" s="72">
        <f t="shared" si="573"/>
        <v>43146</v>
      </c>
      <c r="B3532" s="73" t="s">
        <v>18</v>
      </c>
      <c r="C3532" s="73" t="s">
        <v>257</v>
      </c>
      <c r="D3532" s="73" t="s">
        <v>237</v>
      </c>
      <c r="E3532" s="73" t="s">
        <v>283</v>
      </c>
      <c r="F3532" s="73" t="s">
        <v>284</v>
      </c>
      <c r="G3532" s="73" t="s">
        <v>35</v>
      </c>
      <c r="H3532" t="s">
        <v>37</v>
      </c>
      <c r="I3532">
        <v>1507</v>
      </c>
      <c r="J3532" s="43">
        <v>5500</v>
      </c>
      <c r="K3532" s="16">
        <v>0</v>
      </c>
      <c r="L3532" s="16">
        <f t="shared" si="574"/>
        <v>54.617676266137039</v>
      </c>
      <c r="M3532" s="16">
        <f t="shared" si="575"/>
        <v>1.4864864864864864</v>
      </c>
      <c r="N3532" s="44">
        <f t="shared" si="576"/>
        <v>0</v>
      </c>
      <c r="O3532" s="44">
        <f t="shared" si="577"/>
        <v>5500</v>
      </c>
      <c r="P3532" s="45">
        <f t="shared" si="571"/>
        <v>54.617676266137039</v>
      </c>
      <c r="Q3532" s="45">
        <f t="shared" si="578"/>
        <v>1.4864864864864864</v>
      </c>
      <c r="S3532" s="51">
        <f t="shared" si="572"/>
        <v>0</v>
      </c>
      <c r="T3532" s="16"/>
    </row>
    <row r="3533" spans="1:20" x14ac:dyDescent="0.25">
      <c r="A3533" s="72">
        <f t="shared" si="573"/>
        <v>43146</v>
      </c>
      <c r="B3533" s="73" t="s">
        <v>18</v>
      </c>
      <c r="C3533" s="73" t="s">
        <v>256</v>
      </c>
      <c r="D3533" s="73" t="s">
        <v>247</v>
      </c>
      <c r="E3533" s="73" t="s">
        <v>265</v>
      </c>
      <c r="F3533" s="73" t="s">
        <v>266</v>
      </c>
      <c r="G3533" s="73" t="s">
        <v>35</v>
      </c>
      <c r="H3533" t="s">
        <v>36</v>
      </c>
      <c r="I3533">
        <v>1160</v>
      </c>
      <c r="J3533" s="43">
        <v>4775</v>
      </c>
      <c r="K3533" s="16">
        <v>0.17</v>
      </c>
      <c r="L3533" s="16">
        <f t="shared" si="574"/>
        <v>47.418073485600793</v>
      </c>
      <c r="M3533" s="16">
        <f t="shared" si="575"/>
        <v>1.2905405405405406</v>
      </c>
      <c r="N3533" s="44">
        <f t="shared" si="576"/>
        <v>197.20000000000002</v>
      </c>
      <c r="O3533" s="44">
        <f t="shared" si="577"/>
        <v>4972.2</v>
      </c>
      <c r="P3533" s="45">
        <f t="shared" si="571"/>
        <v>49.37636544190665</v>
      </c>
      <c r="Q3533" s="45">
        <f t="shared" si="578"/>
        <v>1.3438378378378377</v>
      </c>
      <c r="S3533" s="51">
        <f t="shared" si="572"/>
        <v>7.4048472804251197</v>
      </c>
      <c r="T3533" s="16"/>
    </row>
    <row r="3534" spans="1:20" x14ac:dyDescent="0.25">
      <c r="A3534" s="72">
        <f t="shared" si="573"/>
        <v>43146</v>
      </c>
      <c r="B3534" s="73" t="s">
        <v>18</v>
      </c>
      <c r="C3534" s="73" t="s">
        <v>244</v>
      </c>
      <c r="D3534" s="73" t="s">
        <v>245</v>
      </c>
      <c r="E3534" s="73" t="s">
        <v>277</v>
      </c>
      <c r="F3534" s="73" t="s">
        <v>278</v>
      </c>
      <c r="G3534" s="73" t="s">
        <v>35</v>
      </c>
      <c r="H3534" s="73" t="s">
        <v>38</v>
      </c>
      <c r="I3534">
        <v>613</v>
      </c>
      <c r="J3534" s="43">
        <v>4352</v>
      </c>
      <c r="K3534" s="16">
        <v>0</v>
      </c>
      <c r="L3534" s="16">
        <f t="shared" si="574"/>
        <v>43.217477656405165</v>
      </c>
      <c r="M3534" s="16">
        <f t="shared" si="575"/>
        <v>1.1762162162162162</v>
      </c>
      <c r="N3534" s="44">
        <f t="shared" si="576"/>
        <v>0</v>
      </c>
      <c r="O3534" s="44">
        <f t="shared" si="577"/>
        <v>4352</v>
      </c>
      <c r="P3534" s="45">
        <f t="shared" si="571"/>
        <v>43.217477656405165</v>
      </c>
      <c r="Q3534" s="45">
        <f t="shared" si="578"/>
        <v>1.1762162162162162</v>
      </c>
      <c r="S3534" s="51">
        <f t="shared" si="572"/>
        <v>2.9815428300993929</v>
      </c>
      <c r="T3534" s="16"/>
    </row>
    <row r="3535" spans="1:20" x14ac:dyDescent="0.25">
      <c r="A3535" s="74">
        <f>A3533</f>
        <v>43146</v>
      </c>
      <c r="B3535" s="75" t="s">
        <v>18</v>
      </c>
      <c r="C3535" s="75" t="s">
        <v>258</v>
      </c>
      <c r="D3535" s="75" t="s">
        <v>255</v>
      </c>
      <c r="E3535" s="75" t="s">
        <v>279</v>
      </c>
      <c r="F3535" s="75" t="s">
        <v>280</v>
      </c>
      <c r="G3535" s="75" t="s">
        <v>35</v>
      </c>
      <c r="H3535" s="76" t="s">
        <v>36</v>
      </c>
      <c r="I3535" s="76">
        <v>1637</v>
      </c>
      <c r="J3535" s="46">
        <v>5710</v>
      </c>
      <c r="K3535" s="78">
        <v>0.17</v>
      </c>
      <c r="L3535" s="78">
        <f t="shared" si="574"/>
        <v>56.703078450844089</v>
      </c>
      <c r="M3535" s="78">
        <f t="shared" si="575"/>
        <v>1.5432432432432432</v>
      </c>
      <c r="N3535" s="47">
        <f t="shared" si="576"/>
        <v>278.29000000000002</v>
      </c>
      <c r="O3535" s="47">
        <f t="shared" si="577"/>
        <v>5988.29</v>
      </c>
      <c r="P3535" s="48">
        <f t="shared" si="571"/>
        <v>59.466633565044688</v>
      </c>
      <c r="Q3535" s="48">
        <f t="shared" si="578"/>
        <v>1.6184567567567567</v>
      </c>
      <c r="R3535" s="76"/>
      <c r="S3535" s="53">
        <f t="shared" si="572"/>
        <v>6.7939643288338569</v>
      </c>
      <c r="T3535" s="78"/>
    </row>
    <row r="3536" spans="1:20" x14ac:dyDescent="0.25">
      <c r="A3536" s="72">
        <f>DATE(YEAR(A3535), MONTH(A3535)+1, 15)</f>
        <v>43174</v>
      </c>
      <c r="B3536" s="73" t="s">
        <v>0</v>
      </c>
      <c r="C3536" s="73" t="s">
        <v>359</v>
      </c>
      <c r="D3536" s="73" t="s">
        <v>235</v>
      </c>
      <c r="E3536" s="73" t="s">
        <v>260</v>
      </c>
      <c r="F3536" s="73" t="s">
        <v>261</v>
      </c>
      <c r="G3536" s="73" t="s">
        <v>34</v>
      </c>
      <c r="H3536" t="s">
        <v>36</v>
      </c>
      <c r="I3536">
        <v>506</v>
      </c>
      <c r="J3536" s="43">
        <v>3883</v>
      </c>
      <c r="K3536" s="16">
        <v>0.19</v>
      </c>
      <c r="L3536" s="16">
        <f t="shared" si="574"/>
        <v>38.560079443892747</v>
      </c>
      <c r="M3536" s="16">
        <f t="shared" si="575"/>
        <v>1.0494594594594595</v>
      </c>
      <c r="N3536" s="44">
        <f t="shared" si="576"/>
        <v>96.14</v>
      </c>
      <c r="O3536" s="44">
        <f t="shared" si="577"/>
        <v>3979.14</v>
      </c>
      <c r="P3536" s="45">
        <f t="shared" ref="P3536:P3573" si="579">O3536/100.7</f>
        <v>39.514796425024826</v>
      </c>
      <c r="Q3536" s="45">
        <f t="shared" si="578"/>
        <v>1.0754432432432433</v>
      </c>
      <c r="R3536" s="17"/>
      <c r="S3536" s="51">
        <f>((O3536/O3080)-1)*100</f>
        <v>4.1496100088991295</v>
      </c>
      <c r="T3536" s="16">
        <f>AVERAGE(P3460,P3498,P3536)</f>
        <v>39.447798742138367</v>
      </c>
    </row>
    <row r="3537" spans="1:20" x14ac:dyDescent="0.25">
      <c r="A3537" s="72">
        <f>A3536</f>
        <v>43174</v>
      </c>
      <c r="B3537" s="73" t="s">
        <v>0</v>
      </c>
      <c r="C3537" s="73" t="s">
        <v>236</v>
      </c>
      <c r="D3537" s="73" t="s">
        <v>237</v>
      </c>
      <c r="E3537" s="73" t="s">
        <v>262</v>
      </c>
      <c r="F3537" s="73" t="s">
        <v>251</v>
      </c>
      <c r="G3537" s="73" t="s">
        <v>34</v>
      </c>
      <c r="H3537" t="s">
        <v>37</v>
      </c>
      <c r="I3537">
        <v>298</v>
      </c>
      <c r="J3537" s="43">
        <v>4143</v>
      </c>
      <c r="K3537" s="16">
        <v>0</v>
      </c>
      <c r="L3537" s="16">
        <f t="shared" si="574"/>
        <v>41.142005958291954</v>
      </c>
      <c r="M3537" s="16">
        <f t="shared" si="575"/>
        <v>1.1197297297297297</v>
      </c>
      <c r="N3537" s="44">
        <f t="shared" si="576"/>
        <v>0</v>
      </c>
      <c r="O3537" s="44">
        <f t="shared" si="577"/>
        <v>4143</v>
      </c>
      <c r="P3537" s="45">
        <f t="shared" si="579"/>
        <v>41.142005958291954</v>
      </c>
      <c r="Q3537" s="45">
        <f t="shared" si="578"/>
        <v>1.1197297297297297</v>
      </c>
      <c r="R3537" s="17"/>
      <c r="S3537" s="51">
        <f t="shared" ref="S3537:S3573" si="580">((O3537/O3081)-1)*100</f>
        <v>0</v>
      </c>
      <c r="T3537" s="16">
        <f t="shared" ref="T3537:T3573" si="581">AVERAGE(P3461,P3499,P3537)</f>
        <v>41.142005958291954</v>
      </c>
    </row>
    <row r="3538" spans="1:20" x14ac:dyDescent="0.25">
      <c r="A3538" s="72">
        <f t="shared" ref="A3538:A3572" si="582">A3537</f>
        <v>43174</v>
      </c>
      <c r="B3538" s="73" t="s">
        <v>0</v>
      </c>
      <c r="C3538" s="73" t="s">
        <v>359</v>
      </c>
      <c r="D3538" s="73" t="s">
        <v>235</v>
      </c>
      <c r="E3538" s="73" t="s">
        <v>263</v>
      </c>
      <c r="F3538" s="73" t="s">
        <v>264</v>
      </c>
      <c r="G3538" s="73" t="s">
        <v>34</v>
      </c>
      <c r="H3538" t="s">
        <v>37</v>
      </c>
      <c r="I3538">
        <v>1530</v>
      </c>
      <c r="J3538" s="43">
        <v>7050</v>
      </c>
      <c r="K3538" s="16">
        <v>0</v>
      </c>
      <c r="L3538" s="16">
        <f t="shared" si="574"/>
        <v>70.009930486593845</v>
      </c>
      <c r="M3538" s="16">
        <f t="shared" si="575"/>
        <v>1.9054054054054055</v>
      </c>
      <c r="N3538" s="44">
        <f t="shared" si="576"/>
        <v>0</v>
      </c>
      <c r="O3538" s="44">
        <f t="shared" si="577"/>
        <v>7050</v>
      </c>
      <c r="P3538" s="45">
        <f t="shared" si="579"/>
        <v>70.009930486593845</v>
      </c>
      <c r="Q3538" s="45">
        <f t="shared" si="578"/>
        <v>1.9054054054054055</v>
      </c>
      <c r="S3538" s="51">
        <f t="shared" si="580"/>
        <v>1.4388489208633004</v>
      </c>
      <c r="T3538" s="16">
        <f t="shared" si="581"/>
        <v>70.009930486593845</v>
      </c>
    </row>
    <row r="3539" spans="1:20" x14ac:dyDescent="0.25">
      <c r="A3539" s="72">
        <f t="shared" si="582"/>
        <v>43174</v>
      </c>
      <c r="B3539" s="73" t="s">
        <v>0</v>
      </c>
      <c r="C3539" s="73" t="s">
        <v>359</v>
      </c>
      <c r="D3539" s="73" t="s">
        <v>235</v>
      </c>
      <c r="E3539" s="73" t="s">
        <v>265</v>
      </c>
      <c r="F3539" s="73" t="s">
        <v>266</v>
      </c>
      <c r="G3539" s="73" t="s">
        <v>34</v>
      </c>
      <c r="H3539" t="s">
        <v>36</v>
      </c>
      <c r="I3539">
        <v>890</v>
      </c>
      <c r="J3539" s="43">
        <v>4540</v>
      </c>
      <c r="K3539" s="16">
        <v>0.19</v>
      </c>
      <c r="L3539" s="16">
        <f t="shared" si="574"/>
        <v>45.084409136047668</v>
      </c>
      <c r="M3539" s="16">
        <f t="shared" si="575"/>
        <v>1.2270270270270269</v>
      </c>
      <c r="N3539" s="44">
        <f t="shared" si="576"/>
        <v>169.1</v>
      </c>
      <c r="O3539" s="44">
        <f t="shared" si="577"/>
        <v>4709.1000000000004</v>
      </c>
      <c r="P3539" s="45">
        <f t="shared" si="579"/>
        <v>46.763654419066533</v>
      </c>
      <c r="Q3539" s="45">
        <f t="shared" si="578"/>
        <v>1.2727297297297298</v>
      </c>
      <c r="S3539" s="51">
        <f t="shared" si="580"/>
        <v>4.7164776517678586</v>
      </c>
      <c r="T3539" s="16">
        <f t="shared" si="581"/>
        <v>46.645812644819593</v>
      </c>
    </row>
    <row r="3540" spans="1:20" x14ac:dyDescent="0.25">
      <c r="A3540" s="72">
        <f t="shared" si="582"/>
        <v>43174</v>
      </c>
      <c r="B3540" s="73" t="s">
        <v>0</v>
      </c>
      <c r="C3540" s="73" t="s">
        <v>238</v>
      </c>
      <c r="D3540" s="73" t="s">
        <v>239</v>
      </c>
      <c r="E3540" s="73" t="s">
        <v>267</v>
      </c>
      <c r="F3540" s="73" t="s">
        <v>241</v>
      </c>
      <c r="G3540" s="73" t="s">
        <v>34</v>
      </c>
      <c r="H3540" t="s">
        <v>37</v>
      </c>
      <c r="I3540">
        <v>1256</v>
      </c>
      <c r="J3540" s="43">
        <v>6786</v>
      </c>
      <c r="K3540" s="16">
        <v>0</v>
      </c>
      <c r="L3540" s="16">
        <f t="shared" si="574"/>
        <v>67.388282025819265</v>
      </c>
      <c r="M3540" s="16">
        <f t="shared" si="575"/>
        <v>1.834054054054054</v>
      </c>
      <c r="N3540" s="44">
        <f t="shared" si="576"/>
        <v>0</v>
      </c>
      <c r="O3540" s="44">
        <f t="shared" si="577"/>
        <v>6786</v>
      </c>
      <c r="P3540" s="45">
        <f t="shared" si="579"/>
        <v>67.388282025819265</v>
      </c>
      <c r="Q3540" s="45">
        <f t="shared" si="578"/>
        <v>1.834054054054054</v>
      </c>
      <c r="S3540" s="51">
        <f t="shared" si="580"/>
        <v>1.4956625785222943</v>
      </c>
      <c r="T3540" s="16">
        <f t="shared" si="581"/>
        <v>67.388282025819265</v>
      </c>
    </row>
    <row r="3541" spans="1:20" x14ac:dyDescent="0.25">
      <c r="A3541" s="72">
        <f t="shared" si="582"/>
        <v>43174</v>
      </c>
      <c r="B3541" s="73" t="s">
        <v>0</v>
      </c>
      <c r="C3541" s="73" t="s">
        <v>358</v>
      </c>
      <c r="D3541" s="73" t="s">
        <v>235</v>
      </c>
      <c r="E3541" s="73" t="s">
        <v>267</v>
      </c>
      <c r="F3541" s="73" t="s">
        <v>241</v>
      </c>
      <c r="G3541" s="73" t="s">
        <v>34</v>
      </c>
      <c r="H3541" t="s">
        <v>36</v>
      </c>
      <c r="I3541">
        <v>975</v>
      </c>
      <c r="J3541" s="43">
        <v>4816</v>
      </c>
      <c r="K3541" s="16">
        <v>0.19</v>
      </c>
      <c r="L3541" s="16">
        <f t="shared" si="574"/>
        <v>47.825223435948359</v>
      </c>
      <c r="M3541" s="16">
        <f t="shared" si="575"/>
        <v>1.3016216216216216</v>
      </c>
      <c r="N3541" s="44">
        <f t="shared" si="576"/>
        <v>185.25</v>
      </c>
      <c r="O3541" s="44">
        <f t="shared" si="577"/>
        <v>5001.25</v>
      </c>
      <c r="P3541" s="45">
        <f t="shared" si="579"/>
        <v>49.664846077457796</v>
      </c>
      <c r="Q3541" s="45">
        <f t="shared" si="578"/>
        <v>1.3516891891891891</v>
      </c>
      <c r="S3541" s="51">
        <f t="shared" si="580"/>
        <v>4.7711322928668753</v>
      </c>
      <c r="T3541" s="16">
        <f t="shared" si="581"/>
        <v>49.535749751737832</v>
      </c>
    </row>
    <row r="3542" spans="1:20" x14ac:dyDescent="0.25">
      <c r="A3542" s="72">
        <f t="shared" si="582"/>
        <v>43174</v>
      </c>
      <c r="B3542" s="73" t="s">
        <v>0</v>
      </c>
      <c r="C3542" s="73" t="s">
        <v>240</v>
      </c>
      <c r="D3542" s="73" t="s">
        <v>241</v>
      </c>
      <c r="E3542" s="73" t="s">
        <v>263</v>
      </c>
      <c r="F3542" s="73" t="s">
        <v>264</v>
      </c>
      <c r="G3542" s="73" t="s">
        <v>34</v>
      </c>
      <c r="H3542" t="s">
        <v>36</v>
      </c>
      <c r="I3542">
        <v>1357</v>
      </c>
      <c r="J3542" s="43">
        <v>5021</v>
      </c>
      <c r="K3542" s="16">
        <v>0.19</v>
      </c>
      <c r="L3542" s="16">
        <f t="shared" si="574"/>
        <v>49.860973187686199</v>
      </c>
      <c r="M3542" s="16">
        <f t="shared" si="575"/>
        <v>1.357027027027027</v>
      </c>
      <c r="N3542" s="44">
        <f t="shared" si="576"/>
        <v>257.83</v>
      </c>
      <c r="O3542" s="44">
        <f t="shared" si="577"/>
        <v>5278.83</v>
      </c>
      <c r="P3542" s="45">
        <f t="shared" si="579"/>
        <v>52.421350546176761</v>
      </c>
      <c r="Q3542" s="45">
        <f t="shared" si="578"/>
        <v>1.4267108108108109</v>
      </c>
      <c r="S3542" s="51">
        <f t="shared" si="580"/>
        <v>5.3511485421198657</v>
      </c>
      <c r="T3542" s="16">
        <f t="shared" si="581"/>
        <v>52.241674942072159</v>
      </c>
    </row>
    <row r="3543" spans="1:20" x14ac:dyDescent="0.25">
      <c r="A3543" s="72">
        <f t="shared" si="582"/>
        <v>43174</v>
      </c>
      <c r="B3543" s="73" t="s">
        <v>67</v>
      </c>
      <c r="C3543" s="73" t="s">
        <v>242</v>
      </c>
      <c r="D3543" s="73" t="s">
        <v>243</v>
      </c>
      <c r="E3543" s="73" t="s">
        <v>265</v>
      </c>
      <c r="F3543" s="73" t="s">
        <v>266</v>
      </c>
      <c r="G3543" s="73" t="s">
        <v>34</v>
      </c>
      <c r="H3543" t="s">
        <v>36</v>
      </c>
      <c r="I3543">
        <v>1006</v>
      </c>
      <c r="J3543" s="43">
        <v>3931</v>
      </c>
      <c r="K3543" s="16">
        <v>0.19</v>
      </c>
      <c r="L3543" s="16">
        <f t="shared" si="574"/>
        <v>39.036742800397221</v>
      </c>
      <c r="M3543" s="16">
        <f t="shared" si="575"/>
        <v>0.99160360360360367</v>
      </c>
      <c r="N3543" s="44">
        <f t="shared" si="576"/>
        <v>191.14000000000001</v>
      </c>
      <c r="O3543" s="44">
        <f t="shared" si="577"/>
        <v>4122.1400000000003</v>
      </c>
      <c r="P3543" s="45">
        <f t="shared" si="579"/>
        <v>40.93485600794439</v>
      </c>
      <c r="Q3543" s="45">
        <f t="shared" si="578"/>
        <v>1.0398190990990992</v>
      </c>
      <c r="S3543" s="51">
        <f t="shared" si="580"/>
        <v>9.0051829913264427</v>
      </c>
      <c r="T3543" s="16">
        <f t="shared" si="581"/>
        <v>40.801655081098978</v>
      </c>
    </row>
    <row r="3544" spans="1:20" x14ac:dyDescent="0.25">
      <c r="A3544" s="72">
        <f t="shared" si="582"/>
        <v>43174</v>
      </c>
      <c r="B3544" s="73" t="s">
        <v>67</v>
      </c>
      <c r="C3544" s="73" t="s">
        <v>244</v>
      </c>
      <c r="D3544" s="73" t="s">
        <v>245</v>
      </c>
      <c r="E3544" s="73" t="s">
        <v>268</v>
      </c>
      <c r="F3544" s="73" t="s">
        <v>269</v>
      </c>
      <c r="G3544" s="73" t="s">
        <v>34</v>
      </c>
      <c r="H3544" t="s">
        <v>38</v>
      </c>
      <c r="I3544">
        <v>860</v>
      </c>
      <c r="J3544" s="43">
        <v>6344</v>
      </c>
      <c r="K3544" s="16">
        <v>0</v>
      </c>
      <c r="L3544" s="16">
        <f t="shared" si="574"/>
        <v>62.999006951340611</v>
      </c>
      <c r="M3544" s="16">
        <f t="shared" si="575"/>
        <v>1.6002882882882883</v>
      </c>
      <c r="N3544" s="44">
        <f t="shared" si="576"/>
        <v>0</v>
      </c>
      <c r="O3544" s="44">
        <f t="shared" si="577"/>
        <v>6344</v>
      </c>
      <c r="P3544" s="45">
        <f t="shared" si="579"/>
        <v>62.999006951340611</v>
      </c>
      <c r="Q3544" s="45">
        <f t="shared" si="578"/>
        <v>1.6002882882882883</v>
      </c>
      <c r="S3544" s="51">
        <f t="shared" si="580"/>
        <v>4.6691965022273463</v>
      </c>
      <c r="T3544" s="16">
        <f t="shared" si="581"/>
        <v>62.999006951340611</v>
      </c>
    </row>
    <row r="3545" spans="1:20" x14ac:dyDescent="0.25">
      <c r="A3545" s="72">
        <f t="shared" si="582"/>
        <v>43174</v>
      </c>
      <c r="B3545" s="73" t="s">
        <v>67</v>
      </c>
      <c r="C3545" s="73" t="s">
        <v>246</v>
      </c>
      <c r="D3545" s="73" t="s">
        <v>247</v>
      </c>
      <c r="E3545" s="73" t="s">
        <v>270</v>
      </c>
      <c r="F3545" s="73" t="s">
        <v>247</v>
      </c>
      <c r="G3545" s="73" t="s">
        <v>34</v>
      </c>
      <c r="H3545" t="s">
        <v>36</v>
      </c>
      <c r="I3545">
        <v>213</v>
      </c>
      <c r="J3545" s="43">
        <v>2258</v>
      </c>
      <c r="K3545" s="16">
        <v>0.19</v>
      </c>
      <c r="L3545" s="16">
        <f t="shared" si="574"/>
        <v>22.423038728897716</v>
      </c>
      <c r="M3545" s="16">
        <f t="shared" si="575"/>
        <v>0.56958558558558559</v>
      </c>
      <c r="N3545" s="44">
        <f t="shared" si="576"/>
        <v>40.47</v>
      </c>
      <c r="O3545" s="44">
        <f t="shared" si="577"/>
        <v>2298.4699999999998</v>
      </c>
      <c r="P3545" s="45">
        <f t="shared" si="579"/>
        <v>22.824925521350544</v>
      </c>
      <c r="Q3545" s="45">
        <f t="shared" si="578"/>
        <v>0.57979423423423415</v>
      </c>
      <c r="S3545" s="51">
        <f t="shared" si="580"/>
        <v>0.84104769008026548</v>
      </c>
      <c r="T3545" s="16">
        <f t="shared" si="581"/>
        <v>22.796722939424029</v>
      </c>
    </row>
    <row r="3546" spans="1:20" x14ac:dyDescent="0.25">
      <c r="A3546" s="72">
        <f t="shared" si="582"/>
        <v>43174</v>
      </c>
      <c r="B3546" s="73" t="s">
        <v>67</v>
      </c>
      <c r="C3546" s="73" t="s">
        <v>248</v>
      </c>
      <c r="D3546" s="73" t="s">
        <v>249</v>
      </c>
      <c r="E3546" s="73" t="s">
        <v>271</v>
      </c>
      <c r="F3546" s="73" t="s">
        <v>272</v>
      </c>
      <c r="G3546" s="73" t="s">
        <v>34</v>
      </c>
      <c r="H3546" t="s">
        <v>38</v>
      </c>
      <c r="I3546">
        <v>646</v>
      </c>
      <c r="J3546" s="43">
        <v>5446</v>
      </c>
      <c r="K3546" s="16">
        <v>0</v>
      </c>
      <c r="L3546" s="16">
        <f t="shared" si="574"/>
        <v>54.081429990069509</v>
      </c>
      <c r="M3546" s="16">
        <f t="shared" si="575"/>
        <v>1.3737657657657658</v>
      </c>
      <c r="N3546" s="44">
        <f t="shared" si="576"/>
        <v>0</v>
      </c>
      <c r="O3546" s="44">
        <f t="shared" si="577"/>
        <v>5446</v>
      </c>
      <c r="P3546" s="45">
        <f t="shared" si="579"/>
        <v>54.081429990069509</v>
      </c>
      <c r="Q3546" s="45">
        <f t="shared" si="578"/>
        <v>1.3737657657657658</v>
      </c>
      <c r="S3546" s="51">
        <f t="shared" si="580"/>
        <v>4.9123482951261899</v>
      </c>
      <c r="T3546" s="16">
        <f t="shared" si="581"/>
        <v>54.081429990069502</v>
      </c>
    </row>
    <row r="3547" spans="1:20" x14ac:dyDescent="0.25">
      <c r="A3547" s="72">
        <f t="shared" si="582"/>
        <v>43174</v>
      </c>
      <c r="B3547" s="73" t="s">
        <v>67</v>
      </c>
      <c r="C3547" s="73" t="s">
        <v>248</v>
      </c>
      <c r="D3547" s="73" t="s">
        <v>249</v>
      </c>
      <c r="E3547" s="73" t="s">
        <v>273</v>
      </c>
      <c r="F3547" s="73" t="s">
        <v>274</v>
      </c>
      <c r="G3547" s="73" t="s">
        <v>34</v>
      </c>
      <c r="H3547" t="s">
        <v>38</v>
      </c>
      <c r="I3547">
        <v>418</v>
      </c>
      <c r="J3547" s="43">
        <v>4540</v>
      </c>
      <c r="K3547" s="16">
        <v>0</v>
      </c>
      <c r="L3547" s="16">
        <f t="shared" si="574"/>
        <v>45.084409136047668</v>
      </c>
      <c r="M3547" s="16">
        <f t="shared" si="575"/>
        <v>1.1452252252252253</v>
      </c>
      <c r="N3547" s="44">
        <f t="shared" si="576"/>
        <v>0</v>
      </c>
      <c r="O3547" s="44">
        <f t="shared" si="577"/>
        <v>4540</v>
      </c>
      <c r="P3547" s="45">
        <f t="shared" si="579"/>
        <v>45.084409136047668</v>
      </c>
      <c r="Q3547" s="45">
        <f t="shared" si="578"/>
        <v>1.1452252252252253</v>
      </c>
      <c r="S3547" s="51">
        <f t="shared" si="580"/>
        <v>5.3119925771282661</v>
      </c>
      <c r="T3547" s="16">
        <f t="shared" si="581"/>
        <v>45.084409136047668</v>
      </c>
    </row>
    <row r="3548" spans="1:20" x14ac:dyDescent="0.25">
      <c r="A3548" s="72">
        <f t="shared" si="582"/>
        <v>43174</v>
      </c>
      <c r="B3548" s="73" t="s">
        <v>67</v>
      </c>
      <c r="C3548" s="73" t="s">
        <v>246</v>
      </c>
      <c r="D3548" s="73" t="s">
        <v>247</v>
      </c>
      <c r="E3548" s="73" t="s">
        <v>275</v>
      </c>
      <c r="F3548" s="73" t="s">
        <v>276</v>
      </c>
      <c r="G3548" s="73" t="s">
        <v>34</v>
      </c>
      <c r="H3548" t="s">
        <v>36</v>
      </c>
      <c r="I3548">
        <v>626</v>
      </c>
      <c r="J3548" s="43">
        <v>3609</v>
      </c>
      <c r="K3548" s="16">
        <v>0.19</v>
      </c>
      <c r="L3548" s="16">
        <f t="shared" si="574"/>
        <v>35.839126117179738</v>
      </c>
      <c r="M3548" s="16">
        <f t="shared" si="575"/>
        <v>0.91037837837837843</v>
      </c>
      <c r="N3548" s="44">
        <f t="shared" si="576"/>
        <v>118.94</v>
      </c>
      <c r="O3548" s="44">
        <f t="shared" si="577"/>
        <v>3727.94</v>
      </c>
      <c r="P3548" s="45">
        <f t="shared" si="579"/>
        <v>37.02025819265144</v>
      </c>
      <c r="Q3548" s="45">
        <f t="shared" si="578"/>
        <v>0.94038126126126131</v>
      </c>
      <c r="S3548" s="51">
        <f t="shared" si="580"/>
        <v>3.651782238781065</v>
      </c>
      <c r="T3548" s="16">
        <f t="shared" si="581"/>
        <v>36.937371731214832</v>
      </c>
    </row>
    <row r="3549" spans="1:20" x14ac:dyDescent="0.25">
      <c r="A3549" s="72">
        <f t="shared" si="582"/>
        <v>43174</v>
      </c>
      <c r="B3549" s="73" t="s">
        <v>67</v>
      </c>
      <c r="C3549" s="73" t="s">
        <v>246</v>
      </c>
      <c r="D3549" s="73" t="s">
        <v>247</v>
      </c>
      <c r="E3549" s="73" t="s">
        <v>263</v>
      </c>
      <c r="F3549" s="73" t="s">
        <v>264</v>
      </c>
      <c r="G3549" s="73" t="s">
        <v>34</v>
      </c>
      <c r="H3549" t="s">
        <v>36</v>
      </c>
      <c r="I3549">
        <v>1823</v>
      </c>
      <c r="J3549" s="43">
        <v>5327</v>
      </c>
      <c r="K3549" s="16">
        <v>0.19</v>
      </c>
      <c r="L3549" s="16">
        <f t="shared" si="574"/>
        <v>52.899702085402183</v>
      </c>
      <c r="M3549" s="16">
        <f t="shared" si="575"/>
        <v>1.3437477477477477</v>
      </c>
      <c r="N3549" s="44">
        <f t="shared" si="576"/>
        <v>346.37</v>
      </c>
      <c r="O3549" s="44">
        <f t="shared" si="577"/>
        <v>5673.37</v>
      </c>
      <c r="P3549" s="45">
        <f t="shared" si="579"/>
        <v>56.339324726911613</v>
      </c>
      <c r="Q3549" s="45">
        <f t="shared" si="578"/>
        <v>1.4311203603603604</v>
      </c>
      <c r="S3549" s="51">
        <f t="shared" si="580"/>
        <v>5.3687573129283184</v>
      </c>
      <c r="T3549" s="16">
        <f t="shared" si="581"/>
        <v>56.09794769943727</v>
      </c>
    </row>
    <row r="3550" spans="1:20" x14ac:dyDescent="0.25">
      <c r="A3550" s="72">
        <f t="shared" si="582"/>
        <v>43174</v>
      </c>
      <c r="B3550" s="73" t="s">
        <v>18</v>
      </c>
      <c r="C3550" s="73" t="s">
        <v>250</v>
      </c>
      <c r="D3550" s="73" t="s">
        <v>251</v>
      </c>
      <c r="E3550" s="73" t="s">
        <v>265</v>
      </c>
      <c r="F3550" s="73" t="s">
        <v>266</v>
      </c>
      <c r="G3550" s="73" t="s">
        <v>34</v>
      </c>
      <c r="H3550" t="s">
        <v>39</v>
      </c>
      <c r="I3550">
        <v>1277</v>
      </c>
      <c r="J3550" s="43">
        <v>4131</v>
      </c>
      <c r="K3550" s="16">
        <v>0.13800000000000001</v>
      </c>
      <c r="L3550" s="16">
        <f t="shared" si="574"/>
        <v>41.022840119165835</v>
      </c>
      <c r="M3550" s="16">
        <f t="shared" si="575"/>
        <v>1.1164864864864865</v>
      </c>
      <c r="N3550" s="44">
        <f t="shared" si="576"/>
        <v>176.22600000000003</v>
      </c>
      <c r="O3550" s="44">
        <f t="shared" si="577"/>
        <v>4307.2259999999997</v>
      </c>
      <c r="P3550" s="45">
        <f t="shared" si="579"/>
        <v>42.772850049652426</v>
      </c>
      <c r="Q3550" s="45">
        <f t="shared" si="578"/>
        <v>1.1641151351351351</v>
      </c>
      <c r="S3550" s="51">
        <f t="shared" si="580"/>
        <v>16.145869076470355</v>
      </c>
      <c r="T3550" s="16">
        <f t="shared" si="581"/>
        <v>39.317276398543527</v>
      </c>
    </row>
    <row r="3551" spans="1:20" x14ac:dyDescent="0.25">
      <c r="A3551" s="72">
        <f t="shared" si="582"/>
        <v>43174</v>
      </c>
      <c r="B3551" s="73" t="s">
        <v>18</v>
      </c>
      <c r="C3551" s="73" t="s">
        <v>244</v>
      </c>
      <c r="D3551" s="73" t="s">
        <v>245</v>
      </c>
      <c r="E3551" s="73" t="s">
        <v>277</v>
      </c>
      <c r="F3551" s="73" t="s">
        <v>278</v>
      </c>
      <c r="G3551" s="73" t="s">
        <v>34</v>
      </c>
      <c r="H3551" t="s">
        <v>38</v>
      </c>
      <c r="I3551">
        <v>613</v>
      </c>
      <c r="J3551" s="43">
        <v>5287</v>
      </c>
      <c r="K3551" s="16">
        <v>0</v>
      </c>
      <c r="L3551" s="16">
        <f t="shared" si="574"/>
        <v>52.502482621648461</v>
      </c>
      <c r="M3551" s="16">
        <f t="shared" si="575"/>
        <v>1.4289189189189189</v>
      </c>
      <c r="N3551" s="44">
        <f t="shared" si="576"/>
        <v>0</v>
      </c>
      <c r="O3551" s="44">
        <f t="shared" si="577"/>
        <v>5287</v>
      </c>
      <c r="P3551" s="45">
        <f t="shared" si="579"/>
        <v>52.502482621648461</v>
      </c>
      <c r="Q3551" s="45">
        <f t="shared" si="578"/>
        <v>1.4289189189189189</v>
      </c>
      <c r="S3551" s="51">
        <f t="shared" si="580"/>
        <v>4.6723421104731822</v>
      </c>
      <c r="T3551" s="16">
        <f t="shared" si="581"/>
        <v>52.502482621648461</v>
      </c>
    </row>
    <row r="3552" spans="1:20" x14ac:dyDescent="0.25">
      <c r="A3552" s="72">
        <f t="shared" si="582"/>
        <v>43174</v>
      </c>
      <c r="B3552" s="73" t="s">
        <v>18</v>
      </c>
      <c r="C3552" s="73" t="s">
        <v>248</v>
      </c>
      <c r="D3552" s="73" t="s">
        <v>249</v>
      </c>
      <c r="E3552" s="73" t="s">
        <v>268</v>
      </c>
      <c r="F3552" s="73" t="s">
        <v>269</v>
      </c>
      <c r="G3552" s="73" t="s">
        <v>34</v>
      </c>
      <c r="H3552" t="s">
        <v>38</v>
      </c>
      <c r="I3552">
        <v>872</v>
      </c>
      <c r="J3552" s="43">
        <v>6460</v>
      </c>
      <c r="K3552" s="16">
        <v>0</v>
      </c>
      <c r="L3552" s="16">
        <f t="shared" si="574"/>
        <v>64.15094339622641</v>
      </c>
      <c r="M3552" s="16">
        <f t="shared" si="575"/>
        <v>1.7459459459459459</v>
      </c>
      <c r="N3552" s="44">
        <f t="shared" si="576"/>
        <v>0</v>
      </c>
      <c r="O3552" s="44">
        <f t="shared" si="577"/>
        <v>6460</v>
      </c>
      <c r="P3552" s="45">
        <f t="shared" si="579"/>
        <v>64.15094339622641</v>
      </c>
      <c r="Q3552" s="45">
        <f t="shared" si="578"/>
        <v>1.7459459459459459</v>
      </c>
      <c r="S3552" s="51">
        <f t="shared" si="580"/>
        <v>4.5645840077695121</v>
      </c>
      <c r="T3552" s="16">
        <f t="shared" si="581"/>
        <v>64.15094339622641</v>
      </c>
    </row>
    <row r="3553" spans="1:20" x14ac:dyDescent="0.25">
      <c r="A3553" s="72">
        <f t="shared" si="582"/>
        <v>43174</v>
      </c>
      <c r="B3553" s="73" t="s">
        <v>18</v>
      </c>
      <c r="C3553" s="73" t="s">
        <v>248</v>
      </c>
      <c r="D3553" s="73" t="s">
        <v>249</v>
      </c>
      <c r="E3553" s="73" t="s">
        <v>277</v>
      </c>
      <c r="F3553" s="73" t="s">
        <v>278</v>
      </c>
      <c r="G3553" s="73" t="s">
        <v>34</v>
      </c>
      <c r="H3553" t="s">
        <v>38</v>
      </c>
      <c r="I3553">
        <v>414</v>
      </c>
      <c r="J3553" s="43">
        <v>4764</v>
      </c>
      <c r="K3553" s="16">
        <v>0</v>
      </c>
      <c r="L3553" s="16">
        <f t="shared" si="574"/>
        <v>47.308838133068519</v>
      </c>
      <c r="M3553" s="16">
        <f t="shared" si="575"/>
        <v>1.2875675675675675</v>
      </c>
      <c r="N3553" s="44">
        <f t="shared" si="576"/>
        <v>0</v>
      </c>
      <c r="O3553" s="44">
        <f t="shared" si="577"/>
        <v>4764</v>
      </c>
      <c r="P3553" s="45">
        <f t="shared" si="579"/>
        <v>47.308838133068519</v>
      </c>
      <c r="Q3553" s="45">
        <f t="shared" si="578"/>
        <v>1.2875675675675675</v>
      </c>
      <c r="S3553" s="51">
        <f t="shared" si="580"/>
        <v>5.1887833958931262</v>
      </c>
      <c r="T3553" s="16">
        <f t="shared" si="581"/>
        <v>47.308838133068519</v>
      </c>
    </row>
    <row r="3554" spans="1:20" x14ac:dyDescent="0.25">
      <c r="A3554" s="72">
        <f t="shared" si="582"/>
        <v>43174</v>
      </c>
      <c r="B3554" s="73" t="s">
        <v>18</v>
      </c>
      <c r="C3554" s="73" t="s">
        <v>242</v>
      </c>
      <c r="D3554" s="73" t="s">
        <v>243</v>
      </c>
      <c r="E3554" s="73" t="s">
        <v>265</v>
      </c>
      <c r="F3554" s="73" t="s">
        <v>266</v>
      </c>
      <c r="G3554" s="73" t="s">
        <v>34</v>
      </c>
      <c r="H3554" t="s">
        <v>36</v>
      </c>
      <c r="I3554">
        <v>1006</v>
      </c>
      <c r="J3554" s="43">
        <v>4745</v>
      </c>
      <c r="K3554" s="16">
        <v>0.19</v>
      </c>
      <c r="L3554" s="16">
        <f t="shared" si="574"/>
        <v>47.1201588877855</v>
      </c>
      <c r="M3554" s="16">
        <f t="shared" si="575"/>
        <v>1.2824324324324323</v>
      </c>
      <c r="N3554" s="44">
        <f t="shared" si="576"/>
        <v>191.14000000000001</v>
      </c>
      <c r="O3554" s="44">
        <f t="shared" si="577"/>
        <v>4936.1400000000003</v>
      </c>
      <c r="P3554" s="45">
        <f t="shared" si="579"/>
        <v>49.018272095332676</v>
      </c>
      <c r="Q3554" s="45">
        <f t="shared" si="578"/>
        <v>1.334091891891892</v>
      </c>
      <c r="S3554" s="51">
        <f t="shared" si="580"/>
        <v>7.4101314300635268</v>
      </c>
      <c r="T3554" s="16">
        <f t="shared" si="581"/>
        <v>48.885071168487258</v>
      </c>
    </row>
    <row r="3555" spans="1:20" x14ac:dyDescent="0.25">
      <c r="A3555" s="72">
        <f t="shared" si="582"/>
        <v>43174</v>
      </c>
      <c r="B3555" s="73" t="s">
        <v>0</v>
      </c>
      <c r="C3555" s="73" t="s">
        <v>252</v>
      </c>
      <c r="D3555" s="73" t="s">
        <v>117</v>
      </c>
      <c r="E3555" s="73" t="s">
        <v>279</v>
      </c>
      <c r="F3555" s="73" t="s">
        <v>280</v>
      </c>
      <c r="G3555" s="73" t="s">
        <v>35</v>
      </c>
      <c r="H3555" t="s">
        <v>37</v>
      </c>
      <c r="I3555">
        <v>880</v>
      </c>
      <c r="J3555" s="43">
        <v>3953</v>
      </c>
      <c r="K3555" s="16">
        <v>0</v>
      </c>
      <c r="L3555" s="16">
        <f t="shared" si="574"/>
        <v>39.255213505461768</v>
      </c>
      <c r="M3555" s="16">
        <f t="shared" si="575"/>
        <v>1.0683783783783785</v>
      </c>
      <c r="N3555" s="44">
        <f t="shared" si="576"/>
        <v>0</v>
      </c>
      <c r="O3555" s="44">
        <f t="shared" si="577"/>
        <v>3953</v>
      </c>
      <c r="P3555" s="45">
        <f t="shared" si="579"/>
        <v>39.255213505461768</v>
      </c>
      <c r="Q3555" s="45">
        <f t="shared" si="578"/>
        <v>1.0683783783783785</v>
      </c>
      <c r="S3555" s="51">
        <f t="shared" si="580"/>
        <v>0</v>
      </c>
      <c r="T3555" s="16">
        <f t="shared" si="581"/>
        <v>39.255213505461768</v>
      </c>
    </row>
    <row r="3556" spans="1:20" x14ac:dyDescent="0.25">
      <c r="A3556" s="72">
        <f t="shared" si="582"/>
        <v>43174</v>
      </c>
      <c r="B3556" s="73" t="s">
        <v>0</v>
      </c>
      <c r="C3556" s="73" t="s">
        <v>359</v>
      </c>
      <c r="D3556" s="73" t="s">
        <v>235</v>
      </c>
      <c r="E3556" s="73" t="s">
        <v>267</v>
      </c>
      <c r="F3556" s="73" t="s">
        <v>241</v>
      </c>
      <c r="G3556" s="73" t="s">
        <v>35</v>
      </c>
      <c r="H3556" t="s">
        <v>37</v>
      </c>
      <c r="I3556">
        <v>685</v>
      </c>
      <c r="J3556" s="43">
        <v>4171</v>
      </c>
      <c r="K3556" s="16">
        <v>0</v>
      </c>
      <c r="L3556" s="16">
        <f t="shared" si="574"/>
        <v>41.420059582919563</v>
      </c>
      <c r="M3556" s="16">
        <f t="shared" si="575"/>
        <v>1.1272972972972972</v>
      </c>
      <c r="N3556" s="44">
        <f t="shared" si="576"/>
        <v>0</v>
      </c>
      <c r="O3556" s="44">
        <f t="shared" si="577"/>
        <v>4171</v>
      </c>
      <c r="P3556" s="45">
        <f t="shared" si="579"/>
        <v>41.420059582919563</v>
      </c>
      <c r="Q3556" s="45">
        <f t="shared" si="578"/>
        <v>1.1272972972972972</v>
      </c>
      <c r="S3556" s="51">
        <f t="shared" si="580"/>
        <v>2.4563989191844771</v>
      </c>
      <c r="T3556" s="16">
        <f t="shared" si="581"/>
        <v>41.420059582919563</v>
      </c>
    </row>
    <row r="3557" spans="1:20" x14ac:dyDescent="0.25">
      <c r="A3557" s="72">
        <f t="shared" si="582"/>
        <v>43174</v>
      </c>
      <c r="B3557" s="73" t="s">
        <v>0</v>
      </c>
      <c r="C3557" s="73" t="s">
        <v>253</v>
      </c>
      <c r="D3557" s="73" t="s">
        <v>243</v>
      </c>
      <c r="E3557" s="73" t="s">
        <v>281</v>
      </c>
      <c r="F3557" s="73" t="s">
        <v>282</v>
      </c>
      <c r="G3557" s="73" t="s">
        <v>35</v>
      </c>
      <c r="H3557" t="s">
        <v>38</v>
      </c>
      <c r="I3557">
        <v>812</v>
      </c>
      <c r="J3557" s="43">
        <v>5663</v>
      </c>
      <c r="K3557" s="16">
        <v>0</v>
      </c>
      <c r="L3557" s="16">
        <f t="shared" si="574"/>
        <v>56.236345580933467</v>
      </c>
      <c r="M3557" s="16">
        <f t="shared" si="575"/>
        <v>1.5305405405405406</v>
      </c>
      <c r="N3557" s="44">
        <f t="shared" si="576"/>
        <v>0</v>
      </c>
      <c r="O3557" s="44">
        <f t="shared" si="577"/>
        <v>5663</v>
      </c>
      <c r="P3557" s="45">
        <f t="shared" si="579"/>
        <v>56.236345580933467</v>
      </c>
      <c r="Q3557" s="45">
        <f t="shared" si="578"/>
        <v>1.5305405405405406</v>
      </c>
      <c r="S3557" s="51">
        <f t="shared" si="580"/>
        <v>3.1136198106336499</v>
      </c>
      <c r="T3557" s="16">
        <f t="shared" si="581"/>
        <v>56.236345580933467</v>
      </c>
    </row>
    <row r="3558" spans="1:20" x14ac:dyDescent="0.25">
      <c r="A3558" s="72">
        <f t="shared" si="582"/>
        <v>43174</v>
      </c>
      <c r="B3558" s="73" t="s">
        <v>0</v>
      </c>
      <c r="C3558" s="73" t="s">
        <v>236</v>
      </c>
      <c r="D3558" s="73" t="s">
        <v>237</v>
      </c>
      <c r="E3558" s="73" t="s">
        <v>279</v>
      </c>
      <c r="F3558" s="73" t="s">
        <v>280</v>
      </c>
      <c r="G3558" s="73" t="s">
        <v>35</v>
      </c>
      <c r="H3558" t="s">
        <v>37</v>
      </c>
      <c r="I3558">
        <v>1520</v>
      </c>
      <c r="J3558" s="43">
        <v>5611</v>
      </c>
      <c r="K3558" s="16">
        <v>0</v>
      </c>
      <c r="L3558" s="16">
        <f t="shared" si="574"/>
        <v>55.71996027805362</v>
      </c>
      <c r="M3558" s="16">
        <f t="shared" si="575"/>
        <v>1.5164864864864864</v>
      </c>
      <c r="N3558" s="44">
        <f t="shared" si="576"/>
        <v>0</v>
      </c>
      <c r="O3558" s="44">
        <f t="shared" si="577"/>
        <v>5611</v>
      </c>
      <c r="P3558" s="45">
        <f t="shared" si="579"/>
        <v>55.71996027805362</v>
      </c>
      <c r="Q3558" s="45">
        <f t="shared" si="578"/>
        <v>1.5164864864864864</v>
      </c>
      <c r="S3558" s="51">
        <f t="shared" si="580"/>
        <v>0</v>
      </c>
      <c r="T3558" s="16">
        <f t="shared" si="581"/>
        <v>55.719960278053613</v>
      </c>
    </row>
    <row r="3559" spans="1:20" x14ac:dyDescent="0.25">
      <c r="A3559" s="72">
        <f t="shared" si="582"/>
        <v>43174</v>
      </c>
      <c r="B3559" s="73" t="s">
        <v>0</v>
      </c>
      <c r="C3559" s="73" t="s">
        <v>236</v>
      </c>
      <c r="D3559" s="73" t="s">
        <v>237</v>
      </c>
      <c r="E3559" s="73" t="s">
        <v>267</v>
      </c>
      <c r="F3559" s="73" t="s">
        <v>241</v>
      </c>
      <c r="G3559" s="73" t="s">
        <v>35</v>
      </c>
      <c r="H3559" t="s">
        <v>37</v>
      </c>
      <c r="I3559">
        <v>1583</v>
      </c>
      <c r="J3559" s="43">
        <v>5931</v>
      </c>
      <c r="K3559" s="16">
        <v>0</v>
      </c>
      <c r="L3559" s="16">
        <f t="shared" si="574"/>
        <v>58.897715988083412</v>
      </c>
      <c r="M3559" s="16">
        <f t="shared" si="575"/>
        <v>1.6029729729729729</v>
      </c>
      <c r="N3559" s="44">
        <f t="shared" si="576"/>
        <v>0</v>
      </c>
      <c r="O3559" s="44">
        <f t="shared" si="577"/>
        <v>5931</v>
      </c>
      <c r="P3559" s="45">
        <f t="shared" si="579"/>
        <v>58.897715988083412</v>
      </c>
      <c r="Q3559" s="45">
        <f t="shared" si="578"/>
        <v>1.6029729729729729</v>
      </c>
      <c r="S3559" s="51">
        <f t="shared" si="580"/>
        <v>0</v>
      </c>
      <c r="T3559" s="16">
        <f t="shared" si="581"/>
        <v>58.897715988083412</v>
      </c>
    </row>
    <row r="3560" spans="1:20" x14ac:dyDescent="0.25">
      <c r="A3560" s="72">
        <f t="shared" si="582"/>
        <v>43174</v>
      </c>
      <c r="B3560" s="73" t="s">
        <v>0</v>
      </c>
      <c r="C3560" s="73" t="s">
        <v>358</v>
      </c>
      <c r="D3560" s="73" t="s">
        <v>235</v>
      </c>
      <c r="E3560" s="73" t="s">
        <v>279</v>
      </c>
      <c r="F3560" s="73" t="s">
        <v>280</v>
      </c>
      <c r="G3560" s="73" t="s">
        <v>35</v>
      </c>
      <c r="H3560" t="s">
        <v>36</v>
      </c>
      <c r="I3560">
        <v>1599</v>
      </c>
      <c r="J3560" s="43">
        <v>5812</v>
      </c>
      <c r="K3560" s="16">
        <v>0.19</v>
      </c>
      <c r="L3560" s="16">
        <f t="shared" si="574"/>
        <v>57.715988083416086</v>
      </c>
      <c r="M3560" s="16">
        <f t="shared" si="575"/>
        <v>1.5708108108108108</v>
      </c>
      <c r="N3560" s="44">
        <f t="shared" si="576"/>
        <v>303.81</v>
      </c>
      <c r="O3560" s="44">
        <f t="shared" si="577"/>
        <v>6115.81</v>
      </c>
      <c r="P3560" s="45">
        <f t="shared" si="579"/>
        <v>60.732969215491565</v>
      </c>
      <c r="Q3560" s="45">
        <f t="shared" si="578"/>
        <v>1.6529216216216218</v>
      </c>
      <c r="S3560" s="51">
        <f t="shared" si="580"/>
        <v>5.3923038480759855</v>
      </c>
      <c r="T3560" s="16">
        <f t="shared" si="581"/>
        <v>60.521251241310829</v>
      </c>
    </row>
    <row r="3561" spans="1:20" x14ac:dyDescent="0.25">
      <c r="A3561" s="72">
        <f t="shared" si="582"/>
        <v>43174</v>
      </c>
      <c r="B3561" s="73" t="s">
        <v>67</v>
      </c>
      <c r="C3561" s="73" t="s">
        <v>250</v>
      </c>
      <c r="D3561" s="73" t="s">
        <v>251</v>
      </c>
      <c r="E3561" s="73" t="s">
        <v>279</v>
      </c>
      <c r="F3561" s="73" t="s">
        <v>280</v>
      </c>
      <c r="G3561" s="73" t="s">
        <v>35</v>
      </c>
      <c r="H3561" t="s">
        <v>37</v>
      </c>
      <c r="I3561">
        <v>1851</v>
      </c>
      <c r="J3561" s="43">
        <v>5000</v>
      </c>
      <c r="K3561" s="16">
        <v>0</v>
      </c>
      <c r="L3561" s="16">
        <f t="shared" si="574"/>
        <v>49.652432969215489</v>
      </c>
      <c r="M3561" s="16">
        <f t="shared" si="575"/>
        <v>1.2612612612612613</v>
      </c>
      <c r="N3561" s="44">
        <f t="shared" si="576"/>
        <v>0</v>
      </c>
      <c r="O3561" s="44">
        <f t="shared" si="577"/>
        <v>5000</v>
      </c>
      <c r="P3561" s="45">
        <f t="shared" si="579"/>
        <v>49.652432969215489</v>
      </c>
      <c r="Q3561" s="45">
        <f t="shared" si="578"/>
        <v>1.2612612612612613</v>
      </c>
      <c r="S3561" s="51">
        <f t="shared" si="580"/>
        <v>0</v>
      </c>
      <c r="T3561" s="16">
        <f t="shared" si="581"/>
        <v>49.652432969215489</v>
      </c>
    </row>
    <row r="3562" spans="1:20" x14ac:dyDescent="0.25">
      <c r="A3562" s="72">
        <f t="shared" si="582"/>
        <v>43174</v>
      </c>
      <c r="B3562" s="73" t="s">
        <v>67</v>
      </c>
      <c r="C3562" s="73" t="s">
        <v>238</v>
      </c>
      <c r="D3562" s="73" t="s">
        <v>239</v>
      </c>
      <c r="E3562" s="73" t="s">
        <v>283</v>
      </c>
      <c r="F3562" s="73" t="s">
        <v>284</v>
      </c>
      <c r="G3562" s="73" t="s">
        <v>35</v>
      </c>
      <c r="H3562" t="s">
        <v>37</v>
      </c>
      <c r="I3562">
        <v>1695</v>
      </c>
      <c r="J3562" s="43">
        <v>4960</v>
      </c>
      <c r="K3562" s="16">
        <v>0</v>
      </c>
      <c r="L3562" s="16">
        <f t="shared" si="574"/>
        <v>49.255213505461768</v>
      </c>
      <c r="M3562" s="16">
        <f t="shared" si="575"/>
        <v>1.2511711711711713</v>
      </c>
      <c r="N3562" s="44">
        <f t="shared" si="576"/>
        <v>0</v>
      </c>
      <c r="O3562" s="44">
        <f t="shared" si="577"/>
        <v>4960</v>
      </c>
      <c r="P3562" s="45">
        <f t="shared" si="579"/>
        <v>49.255213505461768</v>
      </c>
      <c r="Q3562" s="45">
        <f t="shared" si="578"/>
        <v>1.2511711711711713</v>
      </c>
      <c r="S3562" s="51">
        <f t="shared" si="580"/>
        <v>0</v>
      </c>
      <c r="T3562" s="16">
        <f t="shared" si="581"/>
        <v>49.255213505461768</v>
      </c>
    </row>
    <row r="3563" spans="1:20" x14ac:dyDescent="0.25">
      <c r="A3563" s="72">
        <f t="shared" si="582"/>
        <v>43174</v>
      </c>
      <c r="B3563" s="73" t="s">
        <v>67</v>
      </c>
      <c r="C3563" s="73" t="s">
        <v>242</v>
      </c>
      <c r="D3563" s="73" t="s">
        <v>243</v>
      </c>
      <c r="E3563" s="73" t="s">
        <v>265</v>
      </c>
      <c r="F3563" s="73" t="s">
        <v>266</v>
      </c>
      <c r="G3563" s="73" t="s">
        <v>35</v>
      </c>
      <c r="H3563" t="s">
        <v>36</v>
      </c>
      <c r="I3563">
        <v>1006</v>
      </c>
      <c r="J3563" s="43">
        <v>3731</v>
      </c>
      <c r="K3563" s="16">
        <v>0.19</v>
      </c>
      <c r="L3563" s="16">
        <f t="shared" si="574"/>
        <v>37.050645481628599</v>
      </c>
      <c r="M3563" s="16">
        <f t="shared" si="575"/>
        <v>0.94115315315315318</v>
      </c>
      <c r="N3563" s="44">
        <f t="shared" si="576"/>
        <v>191.14000000000001</v>
      </c>
      <c r="O3563" s="44">
        <f t="shared" si="577"/>
        <v>3922.14</v>
      </c>
      <c r="P3563" s="45">
        <f t="shared" si="579"/>
        <v>38.948758689175769</v>
      </c>
      <c r="Q3563" s="45">
        <f t="shared" si="578"/>
        <v>0.9893686486486486</v>
      </c>
      <c r="S3563" s="51">
        <f t="shared" si="580"/>
        <v>9.5080410989501818</v>
      </c>
      <c r="T3563" s="16">
        <f t="shared" si="581"/>
        <v>38.81555776233035</v>
      </c>
    </row>
    <row r="3564" spans="1:20" x14ac:dyDescent="0.25">
      <c r="A3564" s="72">
        <f t="shared" si="582"/>
        <v>43174</v>
      </c>
      <c r="B3564" s="73" t="s">
        <v>67</v>
      </c>
      <c r="C3564" s="73" t="s">
        <v>254</v>
      </c>
      <c r="D3564" s="73" t="s">
        <v>255</v>
      </c>
      <c r="E3564" s="73" t="s">
        <v>267</v>
      </c>
      <c r="F3564" s="73" t="s">
        <v>241</v>
      </c>
      <c r="G3564" s="73" t="s">
        <v>35</v>
      </c>
      <c r="H3564" t="s">
        <v>37</v>
      </c>
      <c r="I3564">
        <v>988</v>
      </c>
      <c r="J3564" s="43">
        <v>3700</v>
      </c>
      <c r="K3564" s="16">
        <v>0</v>
      </c>
      <c r="L3564" s="16">
        <f t="shared" si="574"/>
        <v>36.742800397219462</v>
      </c>
      <c r="M3564" s="16">
        <f t="shared" si="575"/>
        <v>0.93333333333333335</v>
      </c>
      <c r="N3564" s="44">
        <f t="shared" si="576"/>
        <v>0</v>
      </c>
      <c r="O3564" s="44">
        <f t="shared" si="577"/>
        <v>3700</v>
      </c>
      <c r="P3564" s="45">
        <f t="shared" si="579"/>
        <v>36.742800397219462</v>
      </c>
      <c r="Q3564" s="45">
        <f t="shared" si="578"/>
        <v>0.93333333333333335</v>
      </c>
      <c r="S3564" s="51">
        <f t="shared" si="580"/>
        <v>0</v>
      </c>
      <c r="T3564" s="16">
        <f t="shared" si="581"/>
        <v>36.742800397219462</v>
      </c>
    </row>
    <row r="3565" spans="1:20" x14ac:dyDescent="0.25">
      <c r="A3565" s="72">
        <f t="shared" si="582"/>
        <v>43174</v>
      </c>
      <c r="B3565" s="73" t="s">
        <v>67</v>
      </c>
      <c r="C3565" s="73" t="s">
        <v>246</v>
      </c>
      <c r="D3565" s="73" t="s">
        <v>247</v>
      </c>
      <c r="E3565" s="73" t="s">
        <v>240</v>
      </c>
      <c r="F3565" s="73" t="s">
        <v>241</v>
      </c>
      <c r="G3565" s="73" t="s">
        <v>35</v>
      </c>
      <c r="H3565" t="s">
        <v>36</v>
      </c>
      <c r="I3565">
        <v>787</v>
      </c>
      <c r="J3565" s="43">
        <v>3970</v>
      </c>
      <c r="K3565" s="16">
        <v>0.19</v>
      </c>
      <c r="L3565" s="16">
        <f t="shared" si="574"/>
        <v>39.424031777557097</v>
      </c>
      <c r="M3565" s="16">
        <f t="shared" si="575"/>
        <v>1.0014414414414414</v>
      </c>
      <c r="N3565" s="44">
        <f t="shared" si="576"/>
        <v>149.53</v>
      </c>
      <c r="O3565" s="44">
        <f t="shared" si="577"/>
        <v>4119.53</v>
      </c>
      <c r="P3565" s="45">
        <f t="shared" si="579"/>
        <v>40.908937437934455</v>
      </c>
      <c r="Q3565" s="45">
        <f t="shared" si="578"/>
        <v>1.0391607207207207</v>
      </c>
      <c r="S3565" s="51">
        <f t="shared" si="580"/>
        <v>3.6698794574326232</v>
      </c>
      <c r="T3565" s="16">
        <f t="shared" si="581"/>
        <v>40.804733531943064</v>
      </c>
    </row>
    <row r="3566" spans="1:20" x14ac:dyDescent="0.25">
      <c r="A3566" s="72">
        <f t="shared" si="582"/>
        <v>43174</v>
      </c>
      <c r="B3566" s="73" t="s">
        <v>67</v>
      </c>
      <c r="C3566" s="73" t="s">
        <v>250</v>
      </c>
      <c r="D3566" s="73" t="s">
        <v>251</v>
      </c>
      <c r="E3566" s="73" t="s">
        <v>283</v>
      </c>
      <c r="F3566" s="73" t="s">
        <v>284</v>
      </c>
      <c r="G3566" s="73" t="s">
        <v>35</v>
      </c>
      <c r="H3566" t="s">
        <v>37</v>
      </c>
      <c r="I3566">
        <v>1836</v>
      </c>
      <c r="J3566" s="43">
        <v>5000</v>
      </c>
      <c r="K3566" s="16">
        <v>0</v>
      </c>
      <c r="L3566" s="16">
        <f t="shared" ref="L3566:L3603" si="583">J3566/100.7</f>
        <v>49.652432969215489</v>
      </c>
      <c r="M3566" s="16">
        <f t="shared" ref="M3566:M3603" si="584">IF(B3566="corn",J3566/(111*2000/56),J3566/(111*2000/60))</f>
        <v>1.2612612612612613</v>
      </c>
      <c r="N3566" s="44">
        <f t="shared" ref="N3566:N3603" si="585">I3566*K3566</f>
        <v>0</v>
      </c>
      <c r="O3566" s="44">
        <f t="shared" ref="O3566:O3603" si="586">J3566+N3566</f>
        <v>5000</v>
      </c>
      <c r="P3566" s="45">
        <f t="shared" si="579"/>
        <v>49.652432969215489</v>
      </c>
      <c r="Q3566" s="45">
        <f t="shared" ref="Q3566:Q3603" si="587">IF(B3566="corn",O3566/(111*2000/56),O3566/(111*2000/60))</f>
        <v>1.2612612612612613</v>
      </c>
      <c r="S3566" s="51">
        <f t="shared" si="580"/>
        <v>0</v>
      </c>
      <c r="T3566" s="16">
        <f t="shared" si="581"/>
        <v>49.652432969215489</v>
      </c>
    </row>
    <row r="3567" spans="1:20" x14ac:dyDescent="0.25">
      <c r="A3567" s="72">
        <f t="shared" si="582"/>
        <v>43174</v>
      </c>
      <c r="B3567" s="73" t="s">
        <v>67</v>
      </c>
      <c r="C3567" s="73" t="s">
        <v>256</v>
      </c>
      <c r="D3567" s="73" t="s">
        <v>247</v>
      </c>
      <c r="E3567" s="73" t="s">
        <v>285</v>
      </c>
      <c r="F3567" s="73" t="s">
        <v>264</v>
      </c>
      <c r="G3567" s="73" t="s">
        <v>35</v>
      </c>
      <c r="H3567" t="s">
        <v>37</v>
      </c>
      <c r="I3567">
        <v>1899</v>
      </c>
      <c r="J3567" s="43">
        <v>4820</v>
      </c>
      <c r="K3567" s="16">
        <v>0</v>
      </c>
      <c r="L3567" s="16">
        <f t="shared" si="583"/>
        <v>47.864945382323732</v>
      </c>
      <c r="M3567" s="16">
        <f t="shared" si="584"/>
        <v>1.2158558558558559</v>
      </c>
      <c r="N3567" s="44">
        <f t="shared" si="585"/>
        <v>0</v>
      </c>
      <c r="O3567" s="44">
        <f t="shared" si="586"/>
        <v>4820</v>
      </c>
      <c r="P3567" s="45">
        <f t="shared" si="579"/>
        <v>47.864945382323732</v>
      </c>
      <c r="Q3567" s="45">
        <f t="shared" si="587"/>
        <v>1.2158558558558559</v>
      </c>
      <c r="S3567" s="51">
        <f t="shared" si="580"/>
        <v>1.6877637130801704</v>
      </c>
      <c r="T3567" s="16">
        <f t="shared" si="581"/>
        <v>47.864945382323732</v>
      </c>
    </row>
    <row r="3568" spans="1:20" x14ac:dyDescent="0.25">
      <c r="A3568" s="72">
        <f t="shared" si="582"/>
        <v>43174</v>
      </c>
      <c r="B3568" s="73" t="s">
        <v>18</v>
      </c>
      <c r="C3568" s="73" t="s">
        <v>238</v>
      </c>
      <c r="D3568" s="73" t="s">
        <v>239</v>
      </c>
      <c r="E3568" s="73" t="s">
        <v>283</v>
      </c>
      <c r="F3568" s="73" t="s">
        <v>284</v>
      </c>
      <c r="G3568" s="73" t="s">
        <v>35</v>
      </c>
      <c r="H3568" t="s">
        <v>37</v>
      </c>
      <c r="I3568">
        <v>1695</v>
      </c>
      <c r="J3568" s="43">
        <v>5600</v>
      </c>
      <c r="K3568" s="16">
        <v>0</v>
      </c>
      <c r="L3568" s="16">
        <f t="shared" si="583"/>
        <v>55.610724925521346</v>
      </c>
      <c r="M3568" s="16">
        <f t="shared" si="584"/>
        <v>1.5135135135135136</v>
      </c>
      <c r="N3568" s="44">
        <f t="shared" si="585"/>
        <v>0</v>
      </c>
      <c r="O3568" s="44">
        <f t="shared" si="586"/>
        <v>5600</v>
      </c>
      <c r="P3568" s="45">
        <f t="shared" si="579"/>
        <v>55.610724925521346</v>
      </c>
      <c r="Q3568" s="45">
        <f t="shared" si="587"/>
        <v>1.5135135135135136</v>
      </c>
      <c r="S3568" s="51">
        <f t="shared" si="580"/>
        <v>0</v>
      </c>
      <c r="T3568" s="16">
        <f t="shared" si="581"/>
        <v>55.610724925521346</v>
      </c>
    </row>
    <row r="3569" spans="1:20" x14ac:dyDescent="0.25">
      <c r="A3569" s="72">
        <f t="shared" si="582"/>
        <v>43174</v>
      </c>
      <c r="B3569" s="73" t="s">
        <v>18</v>
      </c>
      <c r="C3569" s="73" t="s">
        <v>250</v>
      </c>
      <c r="D3569" s="73" t="s">
        <v>251</v>
      </c>
      <c r="E3569" s="73" t="s">
        <v>279</v>
      </c>
      <c r="F3569" s="73" t="s">
        <v>280</v>
      </c>
      <c r="G3569" s="73" t="s">
        <v>35</v>
      </c>
      <c r="H3569" t="s">
        <v>37</v>
      </c>
      <c r="I3569">
        <v>1851</v>
      </c>
      <c r="J3569" s="43">
        <v>5650</v>
      </c>
      <c r="K3569" s="16">
        <v>0</v>
      </c>
      <c r="L3569" s="16">
        <f t="shared" si="583"/>
        <v>56.107249255213503</v>
      </c>
      <c r="M3569" s="16">
        <f t="shared" si="584"/>
        <v>1.527027027027027</v>
      </c>
      <c r="N3569" s="44">
        <f t="shared" si="585"/>
        <v>0</v>
      </c>
      <c r="O3569" s="44">
        <f t="shared" si="586"/>
        <v>5650</v>
      </c>
      <c r="P3569" s="45">
        <f t="shared" si="579"/>
        <v>56.107249255213503</v>
      </c>
      <c r="Q3569" s="45">
        <f t="shared" si="587"/>
        <v>1.527027027027027</v>
      </c>
      <c r="S3569" s="51">
        <f t="shared" si="580"/>
        <v>0</v>
      </c>
      <c r="T3569" s="16">
        <f t="shared" si="581"/>
        <v>56.107249255213503</v>
      </c>
    </row>
    <row r="3570" spans="1:20" x14ac:dyDescent="0.25">
      <c r="A3570" s="72">
        <f t="shared" si="582"/>
        <v>43174</v>
      </c>
      <c r="B3570" s="73" t="s">
        <v>18</v>
      </c>
      <c r="C3570" s="73" t="s">
        <v>257</v>
      </c>
      <c r="D3570" s="73" t="s">
        <v>237</v>
      </c>
      <c r="E3570" s="73" t="s">
        <v>283</v>
      </c>
      <c r="F3570" s="73" t="s">
        <v>284</v>
      </c>
      <c r="G3570" s="73" t="s">
        <v>35</v>
      </c>
      <c r="H3570" t="s">
        <v>37</v>
      </c>
      <c r="I3570">
        <v>1507</v>
      </c>
      <c r="J3570" s="43">
        <v>5500</v>
      </c>
      <c r="K3570" s="16">
        <v>0</v>
      </c>
      <c r="L3570" s="16">
        <f t="shared" si="583"/>
        <v>54.617676266137039</v>
      </c>
      <c r="M3570" s="16">
        <f t="shared" si="584"/>
        <v>1.4864864864864864</v>
      </c>
      <c r="N3570" s="44">
        <f t="shared" si="585"/>
        <v>0</v>
      </c>
      <c r="O3570" s="44">
        <f t="shared" si="586"/>
        <v>5500</v>
      </c>
      <c r="P3570" s="45">
        <f t="shared" si="579"/>
        <v>54.617676266137039</v>
      </c>
      <c r="Q3570" s="45">
        <f t="shared" si="587"/>
        <v>1.4864864864864864</v>
      </c>
      <c r="S3570" s="51">
        <f t="shared" si="580"/>
        <v>0</v>
      </c>
      <c r="T3570" s="16">
        <f t="shared" si="581"/>
        <v>54.617676266137039</v>
      </c>
    </row>
    <row r="3571" spans="1:20" x14ac:dyDescent="0.25">
      <c r="A3571" s="72">
        <f t="shared" si="582"/>
        <v>43174</v>
      </c>
      <c r="B3571" s="73" t="s">
        <v>18</v>
      </c>
      <c r="C3571" s="73" t="s">
        <v>256</v>
      </c>
      <c r="D3571" s="73" t="s">
        <v>247</v>
      </c>
      <c r="E3571" s="73" t="s">
        <v>265</v>
      </c>
      <c r="F3571" s="73" t="s">
        <v>266</v>
      </c>
      <c r="G3571" s="73" t="s">
        <v>35</v>
      </c>
      <c r="H3571" t="s">
        <v>36</v>
      </c>
      <c r="I3571">
        <v>1160</v>
      </c>
      <c r="J3571" s="43">
        <v>4775</v>
      </c>
      <c r="K3571" s="16">
        <v>0.19</v>
      </c>
      <c r="L3571" s="16">
        <f t="shared" si="583"/>
        <v>47.418073485600793</v>
      </c>
      <c r="M3571" s="16">
        <f t="shared" si="584"/>
        <v>1.2905405405405406</v>
      </c>
      <c r="N3571" s="44">
        <f t="shared" si="585"/>
        <v>220.4</v>
      </c>
      <c r="O3571" s="44">
        <f t="shared" si="586"/>
        <v>4995.3999999999996</v>
      </c>
      <c r="P3571" s="45">
        <f t="shared" si="579"/>
        <v>49.606752730883805</v>
      </c>
      <c r="Q3571" s="45">
        <f t="shared" si="587"/>
        <v>1.3501081081081081</v>
      </c>
      <c r="S3571" s="51">
        <f t="shared" si="580"/>
        <v>7.6362852833441019</v>
      </c>
      <c r="T3571" s="16">
        <f t="shared" si="581"/>
        <v>49.453161204899033</v>
      </c>
    </row>
    <row r="3572" spans="1:20" x14ac:dyDescent="0.25">
      <c r="A3572" s="72">
        <f t="shared" si="582"/>
        <v>43174</v>
      </c>
      <c r="B3572" s="73" t="s">
        <v>18</v>
      </c>
      <c r="C3572" s="73" t="s">
        <v>244</v>
      </c>
      <c r="D3572" s="73" t="s">
        <v>245</v>
      </c>
      <c r="E3572" s="73" t="s">
        <v>277</v>
      </c>
      <c r="F3572" s="73" t="s">
        <v>278</v>
      </c>
      <c r="G3572" s="73" t="s">
        <v>35</v>
      </c>
      <c r="H3572" s="73" t="s">
        <v>38</v>
      </c>
      <c r="I3572">
        <v>613</v>
      </c>
      <c r="J3572" s="43">
        <v>4352</v>
      </c>
      <c r="K3572" s="16">
        <v>0</v>
      </c>
      <c r="L3572" s="16">
        <f t="shared" si="583"/>
        <v>43.217477656405165</v>
      </c>
      <c r="M3572" s="16">
        <f t="shared" si="584"/>
        <v>1.1762162162162162</v>
      </c>
      <c r="N3572" s="44">
        <f t="shared" si="585"/>
        <v>0</v>
      </c>
      <c r="O3572" s="44">
        <f t="shared" si="586"/>
        <v>4352</v>
      </c>
      <c r="P3572" s="45">
        <f t="shared" si="579"/>
        <v>43.217477656405165</v>
      </c>
      <c r="Q3572" s="45">
        <f t="shared" si="587"/>
        <v>1.1762162162162162</v>
      </c>
      <c r="S3572" s="51">
        <f t="shared" si="580"/>
        <v>2.9815428300993929</v>
      </c>
      <c r="T3572" s="16">
        <f>AVERAGE(P3496,P3534,P3572)</f>
        <v>43.217477656405173</v>
      </c>
    </row>
    <row r="3573" spans="1:20" x14ac:dyDescent="0.25">
      <c r="A3573" s="74">
        <f>A3571</f>
        <v>43174</v>
      </c>
      <c r="B3573" s="75" t="s">
        <v>18</v>
      </c>
      <c r="C3573" s="75" t="s">
        <v>258</v>
      </c>
      <c r="D3573" s="75" t="s">
        <v>255</v>
      </c>
      <c r="E3573" s="75" t="s">
        <v>279</v>
      </c>
      <c r="F3573" s="75" t="s">
        <v>280</v>
      </c>
      <c r="G3573" s="75" t="s">
        <v>35</v>
      </c>
      <c r="H3573" s="76" t="s">
        <v>36</v>
      </c>
      <c r="I3573" s="76">
        <v>1637</v>
      </c>
      <c r="J3573" s="46">
        <v>5710</v>
      </c>
      <c r="K3573" s="78">
        <v>0.19</v>
      </c>
      <c r="L3573" s="78">
        <f t="shared" si="583"/>
        <v>56.703078450844089</v>
      </c>
      <c r="M3573" s="78">
        <f t="shared" si="584"/>
        <v>1.5432432432432432</v>
      </c>
      <c r="N3573" s="47">
        <f t="shared" si="585"/>
        <v>311.03000000000003</v>
      </c>
      <c r="O3573" s="47">
        <f t="shared" si="586"/>
        <v>6021.03</v>
      </c>
      <c r="P3573" s="48">
        <f t="shared" si="579"/>
        <v>59.791757696127107</v>
      </c>
      <c r="Q3573" s="48">
        <f t="shared" si="587"/>
        <v>1.6273054054054052</v>
      </c>
      <c r="R3573" s="76"/>
      <c r="S3573" s="53">
        <f t="shared" si="580"/>
        <v>7.0652773085335241</v>
      </c>
      <c r="T3573" s="78">
        <f t="shared" si="581"/>
        <v>59.575008275405501</v>
      </c>
    </row>
    <row r="3574" spans="1:20" x14ac:dyDescent="0.25">
      <c r="A3574" s="72">
        <f>DATE(YEAR(A3573), MONTH(A3573)+1, 15)</f>
        <v>43205</v>
      </c>
      <c r="B3574" s="73" t="s">
        <v>0</v>
      </c>
      <c r="C3574" s="73" t="s">
        <v>359</v>
      </c>
      <c r="D3574" s="73" t="s">
        <v>235</v>
      </c>
      <c r="E3574" s="73" t="s">
        <v>260</v>
      </c>
      <c r="F3574" s="73" t="s">
        <v>261</v>
      </c>
      <c r="G3574" s="73" t="s">
        <v>34</v>
      </c>
      <c r="H3574" t="s">
        <v>36</v>
      </c>
      <c r="I3574">
        <v>506</v>
      </c>
      <c r="J3574" s="43">
        <v>3883</v>
      </c>
      <c r="K3574" s="16">
        <v>0.19</v>
      </c>
      <c r="L3574" s="16">
        <f t="shared" si="583"/>
        <v>38.560079443892747</v>
      </c>
      <c r="M3574" s="16">
        <f t="shared" si="584"/>
        <v>1.0494594594594595</v>
      </c>
      <c r="N3574" s="44">
        <f t="shared" si="585"/>
        <v>96.14</v>
      </c>
      <c r="O3574" s="44">
        <f t="shared" si="586"/>
        <v>3979.14</v>
      </c>
      <c r="P3574" s="45">
        <f t="shared" ref="P3574:P3611" si="588">O3574/100.7</f>
        <v>39.514796425024826</v>
      </c>
      <c r="Q3574" s="45">
        <f t="shared" si="587"/>
        <v>1.0754432432432433</v>
      </c>
      <c r="R3574" s="17"/>
      <c r="S3574" s="51">
        <f>((O3574/O3118)-1)*100</f>
        <v>4.1496100088991295</v>
      </c>
      <c r="T3574" s="16"/>
    </row>
    <row r="3575" spans="1:20" x14ac:dyDescent="0.25">
      <c r="A3575" s="72">
        <f>A3574</f>
        <v>43205</v>
      </c>
      <c r="B3575" s="73" t="s">
        <v>0</v>
      </c>
      <c r="C3575" s="73" t="s">
        <v>236</v>
      </c>
      <c r="D3575" s="73" t="s">
        <v>237</v>
      </c>
      <c r="E3575" s="73" t="s">
        <v>262</v>
      </c>
      <c r="F3575" s="73" t="s">
        <v>251</v>
      </c>
      <c r="G3575" s="73" t="s">
        <v>34</v>
      </c>
      <c r="H3575" t="s">
        <v>37</v>
      </c>
      <c r="I3575">
        <v>298</v>
      </c>
      <c r="J3575" s="43">
        <v>4143</v>
      </c>
      <c r="K3575" s="16">
        <v>0</v>
      </c>
      <c r="L3575" s="16">
        <f t="shared" si="583"/>
        <v>41.142005958291954</v>
      </c>
      <c r="M3575" s="16">
        <f t="shared" si="584"/>
        <v>1.1197297297297297</v>
      </c>
      <c r="N3575" s="44">
        <f t="shared" si="585"/>
        <v>0</v>
      </c>
      <c r="O3575" s="44">
        <f t="shared" si="586"/>
        <v>4143</v>
      </c>
      <c r="P3575" s="45">
        <f t="shared" si="588"/>
        <v>41.142005958291954</v>
      </c>
      <c r="Q3575" s="45">
        <f t="shared" si="587"/>
        <v>1.1197297297297297</v>
      </c>
      <c r="R3575" s="17"/>
      <c r="S3575" s="51">
        <f t="shared" ref="S3575:S3611" si="589">((O3575/O3119)-1)*100</f>
        <v>0</v>
      </c>
      <c r="T3575" s="16"/>
    </row>
    <row r="3576" spans="1:20" x14ac:dyDescent="0.25">
      <c r="A3576" s="72">
        <f t="shared" ref="A3576:A3610" si="590">A3575</f>
        <v>43205</v>
      </c>
      <c r="B3576" s="73" t="s">
        <v>0</v>
      </c>
      <c r="C3576" s="73" t="s">
        <v>359</v>
      </c>
      <c r="D3576" s="73" t="s">
        <v>235</v>
      </c>
      <c r="E3576" s="73" t="s">
        <v>263</v>
      </c>
      <c r="F3576" s="73" t="s">
        <v>264</v>
      </c>
      <c r="G3576" s="73" t="s">
        <v>34</v>
      </c>
      <c r="H3576" t="s">
        <v>37</v>
      </c>
      <c r="I3576">
        <v>1530</v>
      </c>
      <c r="J3576" s="43">
        <v>7050</v>
      </c>
      <c r="K3576" s="16">
        <v>0</v>
      </c>
      <c r="L3576" s="16">
        <f t="shared" si="583"/>
        <v>70.009930486593845</v>
      </c>
      <c r="M3576" s="16">
        <f t="shared" si="584"/>
        <v>1.9054054054054055</v>
      </c>
      <c r="N3576" s="44">
        <f t="shared" si="585"/>
        <v>0</v>
      </c>
      <c r="O3576" s="44">
        <f t="shared" si="586"/>
        <v>7050</v>
      </c>
      <c r="P3576" s="45">
        <f t="shared" si="588"/>
        <v>70.009930486593845</v>
      </c>
      <c r="Q3576" s="45">
        <f t="shared" si="587"/>
        <v>1.9054054054054055</v>
      </c>
      <c r="S3576" s="51">
        <f t="shared" si="589"/>
        <v>1.4388489208633004</v>
      </c>
      <c r="T3576" s="16"/>
    </row>
    <row r="3577" spans="1:20" x14ac:dyDescent="0.25">
      <c r="A3577" s="72">
        <f t="shared" si="590"/>
        <v>43205</v>
      </c>
      <c r="B3577" s="73" t="s">
        <v>0</v>
      </c>
      <c r="C3577" s="73" t="s">
        <v>359</v>
      </c>
      <c r="D3577" s="73" t="s">
        <v>235</v>
      </c>
      <c r="E3577" s="73" t="s">
        <v>265</v>
      </c>
      <c r="F3577" s="73" t="s">
        <v>266</v>
      </c>
      <c r="G3577" s="73" t="s">
        <v>34</v>
      </c>
      <c r="H3577" t="s">
        <v>36</v>
      </c>
      <c r="I3577">
        <v>890</v>
      </c>
      <c r="J3577" s="43">
        <v>4540</v>
      </c>
      <c r="K3577" s="16">
        <v>0.19</v>
      </c>
      <c r="L3577" s="16">
        <f t="shared" si="583"/>
        <v>45.084409136047668</v>
      </c>
      <c r="M3577" s="16">
        <f t="shared" si="584"/>
        <v>1.2270270270270269</v>
      </c>
      <c r="N3577" s="44">
        <f t="shared" si="585"/>
        <v>169.1</v>
      </c>
      <c r="O3577" s="44">
        <f t="shared" si="586"/>
        <v>4709.1000000000004</v>
      </c>
      <c r="P3577" s="45">
        <f t="shared" si="588"/>
        <v>46.763654419066533</v>
      </c>
      <c r="Q3577" s="45">
        <f t="shared" si="587"/>
        <v>1.2727297297297298</v>
      </c>
      <c r="S3577" s="51">
        <f t="shared" si="589"/>
        <v>4.7164776517678586</v>
      </c>
      <c r="T3577" s="16"/>
    </row>
    <row r="3578" spans="1:20" x14ac:dyDescent="0.25">
      <c r="A3578" s="72">
        <f t="shared" si="590"/>
        <v>43205</v>
      </c>
      <c r="B3578" s="73" t="s">
        <v>0</v>
      </c>
      <c r="C3578" s="73" t="s">
        <v>238</v>
      </c>
      <c r="D3578" s="73" t="s">
        <v>239</v>
      </c>
      <c r="E3578" s="73" t="s">
        <v>267</v>
      </c>
      <c r="F3578" s="73" t="s">
        <v>241</v>
      </c>
      <c r="G3578" s="73" t="s">
        <v>34</v>
      </c>
      <c r="H3578" t="s">
        <v>37</v>
      </c>
      <c r="I3578">
        <v>1256</v>
      </c>
      <c r="J3578" s="43">
        <v>6786</v>
      </c>
      <c r="K3578" s="16">
        <v>0</v>
      </c>
      <c r="L3578" s="16">
        <f t="shared" si="583"/>
        <v>67.388282025819265</v>
      </c>
      <c r="M3578" s="16">
        <f t="shared" si="584"/>
        <v>1.834054054054054</v>
      </c>
      <c r="N3578" s="44">
        <f t="shared" si="585"/>
        <v>0</v>
      </c>
      <c r="O3578" s="44">
        <f t="shared" si="586"/>
        <v>6786</v>
      </c>
      <c r="P3578" s="45">
        <f t="shared" si="588"/>
        <v>67.388282025819265</v>
      </c>
      <c r="Q3578" s="45">
        <f t="shared" si="587"/>
        <v>1.834054054054054</v>
      </c>
      <c r="S3578" s="51">
        <f t="shared" si="589"/>
        <v>1.4956625785222943</v>
      </c>
      <c r="T3578" s="16"/>
    </row>
    <row r="3579" spans="1:20" x14ac:dyDescent="0.25">
      <c r="A3579" s="72">
        <f t="shared" si="590"/>
        <v>43205</v>
      </c>
      <c r="B3579" s="73" t="s">
        <v>0</v>
      </c>
      <c r="C3579" s="73" t="s">
        <v>358</v>
      </c>
      <c r="D3579" s="73" t="s">
        <v>235</v>
      </c>
      <c r="E3579" s="73" t="s">
        <v>267</v>
      </c>
      <c r="F3579" s="73" t="s">
        <v>241</v>
      </c>
      <c r="G3579" s="73" t="s">
        <v>34</v>
      </c>
      <c r="H3579" t="s">
        <v>36</v>
      </c>
      <c r="I3579">
        <v>975</v>
      </c>
      <c r="J3579" s="43">
        <v>4816</v>
      </c>
      <c r="K3579" s="16">
        <v>0.19</v>
      </c>
      <c r="L3579" s="16">
        <f t="shared" si="583"/>
        <v>47.825223435948359</v>
      </c>
      <c r="M3579" s="16">
        <f t="shared" si="584"/>
        <v>1.3016216216216216</v>
      </c>
      <c r="N3579" s="44">
        <f t="shared" si="585"/>
        <v>185.25</v>
      </c>
      <c r="O3579" s="44">
        <f t="shared" si="586"/>
        <v>5001.25</v>
      </c>
      <c r="P3579" s="45">
        <f t="shared" si="588"/>
        <v>49.664846077457796</v>
      </c>
      <c r="Q3579" s="45">
        <f t="shared" si="587"/>
        <v>1.3516891891891891</v>
      </c>
      <c r="S3579" s="51">
        <f t="shared" si="589"/>
        <v>4.7711322928668753</v>
      </c>
      <c r="T3579" s="16"/>
    </row>
    <row r="3580" spans="1:20" x14ac:dyDescent="0.25">
      <c r="A3580" s="72">
        <f t="shared" si="590"/>
        <v>43205</v>
      </c>
      <c r="B3580" s="73" t="s">
        <v>0</v>
      </c>
      <c r="C3580" s="73" t="s">
        <v>240</v>
      </c>
      <c r="D3580" s="73" t="s">
        <v>241</v>
      </c>
      <c r="E3580" s="73" t="s">
        <v>263</v>
      </c>
      <c r="F3580" s="73" t="s">
        <v>264</v>
      </c>
      <c r="G3580" s="73" t="s">
        <v>34</v>
      </c>
      <c r="H3580" t="s">
        <v>36</v>
      </c>
      <c r="I3580">
        <v>1357</v>
      </c>
      <c r="J3580" s="43">
        <v>5021</v>
      </c>
      <c r="K3580" s="16">
        <v>0.19</v>
      </c>
      <c r="L3580" s="16">
        <f t="shared" si="583"/>
        <v>49.860973187686199</v>
      </c>
      <c r="M3580" s="16">
        <f t="shared" si="584"/>
        <v>1.357027027027027</v>
      </c>
      <c r="N3580" s="44">
        <f t="shared" si="585"/>
        <v>257.83</v>
      </c>
      <c r="O3580" s="44">
        <f t="shared" si="586"/>
        <v>5278.83</v>
      </c>
      <c r="P3580" s="45">
        <f t="shared" si="588"/>
        <v>52.421350546176761</v>
      </c>
      <c r="Q3580" s="45">
        <f t="shared" si="587"/>
        <v>1.4267108108108109</v>
      </c>
      <c r="S3580" s="51">
        <f t="shared" si="589"/>
        <v>5.3511485421198657</v>
      </c>
      <c r="T3580" s="16"/>
    </row>
    <row r="3581" spans="1:20" x14ac:dyDescent="0.25">
      <c r="A3581" s="72">
        <f t="shared" si="590"/>
        <v>43205</v>
      </c>
      <c r="B3581" s="73" t="s">
        <v>67</v>
      </c>
      <c r="C3581" s="73" t="s">
        <v>242</v>
      </c>
      <c r="D3581" s="73" t="s">
        <v>243</v>
      </c>
      <c r="E3581" s="73" t="s">
        <v>265</v>
      </c>
      <c r="F3581" s="73" t="s">
        <v>266</v>
      </c>
      <c r="G3581" s="73" t="s">
        <v>34</v>
      </c>
      <c r="H3581" t="s">
        <v>36</v>
      </c>
      <c r="I3581">
        <v>1006</v>
      </c>
      <c r="J3581" s="43">
        <v>3931</v>
      </c>
      <c r="K3581" s="16">
        <v>0.19</v>
      </c>
      <c r="L3581" s="16">
        <f t="shared" si="583"/>
        <v>39.036742800397221</v>
      </c>
      <c r="M3581" s="16">
        <f t="shared" si="584"/>
        <v>0.99160360360360367</v>
      </c>
      <c r="N3581" s="44">
        <f t="shared" si="585"/>
        <v>191.14000000000001</v>
      </c>
      <c r="O3581" s="44">
        <f t="shared" si="586"/>
        <v>4122.1400000000003</v>
      </c>
      <c r="P3581" s="45">
        <f t="shared" si="588"/>
        <v>40.93485600794439</v>
      </c>
      <c r="Q3581" s="45">
        <f t="shared" si="587"/>
        <v>1.0398190990990992</v>
      </c>
      <c r="S3581" s="51">
        <f t="shared" si="589"/>
        <v>9.0051829913264427</v>
      </c>
      <c r="T3581" s="16"/>
    </row>
    <row r="3582" spans="1:20" x14ac:dyDescent="0.25">
      <c r="A3582" s="72">
        <f t="shared" si="590"/>
        <v>43205</v>
      </c>
      <c r="B3582" s="73" t="s">
        <v>67</v>
      </c>
      <c r="C3582" s="73" t="s">
        <v>244</v>
      </c>
      <c r="D3582" s="73" t="s">
        <v>245</v>
      </c>
      <c r="E3582" s="73" t="s">
        <v>268</v>
      </c>
      <c r="F3582" s="73" t="s">
        <v>269</v>
      </c>
      <c r="G3582" s="73" t="s">
        <v>34</v>
      </c>
      <c r="H3582" t="s">
        <v>38</v>
      </c>
      <c r="I3582">
        <v>860</v>
      </c>
      <c r="J3582" s="43">
        <v>6344</v>
      </c>
      <c r="K3582" s="16">
        <v>0</v>
      </c>
      <c r="L3582" s="16">
        <f t="shared" si="583"/>
        <v>62.999006951340611</v>
      </c>
      <c r="M3582" s="16">
        <f t="shared" si="584"/>
        <v>1.6002882882882883</v>
      </c>
      <c r="N3582" s="44">
        <f t="shared" si="585"/>
        <v>0</v>
      </c>
      <c r="O3582" s="44">
        <f t="shared" si="586"/>
        <v>6344</v>
      </c>
      <c r="P3582" s="45">
        <f t="shared" si="588"/>
        <v>62.999006951340611</v>
      </c>
      <c r="Q3582" s="45">
        <f t="shared" si="587"/>
        <v>1.6002882882882883</v>
      </c>
      <c r="S3582" s="51">
        <f t="shared" si="589"/>
        <v>4.6691965022273463</v>
      </c>
      <c r="T3582" s="16"/>
    </row>
    <row r="3583" spans="1:20" x14ac:dyDescent="0.25">
      <c r="A3583" s="72">
        <f t="shared" si="590"/>
        <v>43205</v>
      </c>
      <c r="B3583" s="73" t="s">
        <v>67</v>
      </c>
      <c r="C3583" s="73" t="s">
        <v>246</v>
      </c>
      <c r="D3583" s="73" t="s">
        <v>247</v>
      </c>
      <c r="E3583" s="73" t="s">
        <v>270</v>
      </c>
      <c r="F3583" s="73" t="s">
        <v>247</v>
      </c>
      <c r="G3583" s="73" t="s">
        <v>34</v>
      </c>
      <c r="H3583" t="s">
        <v>36</v>
      </c>
      <c r="I3583">
        <v>213</v>
      </c>
      <c r="J3583" s="43">
        <v>2258</v>
      </c>
      <c r="K3583" s="16">
        <v>0.19</v>
      </c>
      <c r="L3583" s="16">
        <f t="shared" si="583"/>
        <v>22.423038728897716</v>
      </c>
      <c r="M3583" s="16">
        <f t="shared" si="584"/>
        <v>0.56958558558558559</v>
      </c>
      <c r="N3583" s="44">
        <f t="shared" si="585"/>
        <v>40.47</v>
      </c>
      <c r="O3583" s="44">
        <f t="shared" si="586"/>
        <v>2298.4699999999998</v>
      </c>
      <c r="P3583" s="45">
        <f t="shared" si="588"/>
        <v>22.824925521350544</v>
      </c>
      <c r="Q3583" s="45">
        <f t="shared" si="587"/>
        <v>0.57979423423423415</v>
      </c>
      <c r="S3583" s="51">
        <f t="shared" si="589"/>
        <v>0.84104769008026548</v>
      </c>
      <c r="T3583" s="16"/>
    </row>
    <row r="3584" spans="1:20" x14ac:dyDescent="0.25">
      <c r="A3584" s="72">
        <f t="shared" si="590"/>
        <v>43205</v>
      </c>
      <c r="B3584" s="73" t="s">
        <v>67</v>
      </c>
      <c r="C3584" s="73" t="s">
        <v>248</v>
      </c>
      <c r="D3584" s="73" t="s">
        <v>249</v>
      </c>
      <c r="E3584" s="73" t="s">
        <v>271</v>
      </c>
      <c r="F3584" s="73" t="s">
        <v>272</v>
      </c>
      <c r="G3584" s="73" t="s">
        <v>34</v>
      </c>
      <c r="H3584" t="s">
        <v>38</v>
      </c>
      <c r="I3584">
        <v>646</v>
      </c>
      <c r="J3584" s="43">
        <v>5446</v>
      </c>
      <c r="K3584" s="16">
        <v>0</v>
      </c>
      <c r="L3584" s="16">
        <f t="shared" si="583"/>
        <v>54.081429990069509</v>
      </c>
      <c r="M3584" s="16">
        <f t="shared" si="584"/>
        <v>1.3737657657657658</v>
      </c>
      <c r="N3584" s="44">
        <f t="shared" si="585"/>
        <v>0</v>
      </c>
      <c r="O3584" s="44">
        <f t="shared" si="586"/>
        <v>5446</v>
      </c>
      <c r="P3584" s="45">
        <f t="shared" si="588"/>
        <v>54.081429990069509</v>
      </c>
      <c r="Q3584" s="45">
        <f t="shared" si="587"/>
        <v>1.3737657657657658</v>
      </c>
      <c r="S3584" s="51">
        <f t="shared" si="589"/>
        <v>4.9123482951261899</v>
      </c>
      <c r="T3584" s="16"/>
    </row>
    <row r="3585" spans="1:20" x14ac:dyDescent="0.25">
      <c r="A3585" s="72">
        <f t="shared" si="590"/>
        <v>43205</v>
      </c>
      <c r="B3585" s="73" t="s">
        <v>67</v>
      </c>
      <c r="C3585" s="73" t="s">
        <v>248</v>
      </c>
      <c r="D3585" s="73" t="s">
        <v>249</v>
      </c>
      <c r="E3585" s="73" t="s">
        <v>273</v>
      </c>
      <c r="F3585" s="73" t="s">
        <v>274</v>
      </c>
      <c r="G3585" s="73" t="s">
        <v>34</v>
      </c>
      <c r="H3585" t="s">
        <v>38</v>
      </c>
      <c r="I3585">
        <v>418</v>
      </c>
      <c r="J3585" s="43">
        <v>4540</v>
      </c>
      <c r="K3585" s="16">
        <v>0</v>
      </c>
      <c r="L3585" s="16">
        <f t="shared" si="583"/>
        <v>45.084409136047668</v>
      </c>
      <c r="M3585" s="16">
        <f t="shared" si="584"/>
        <v>1.1452252252252253</v>
      </c>
      <c r="N3585" s="44">
        <f t="shared" si="585"/>
        <v>0</v>
      </c>
      <c r="O3585" s="44">
        <f t="shared" si="586"/>
        <v>4540</v>
      </c>
      <c r="P3585" s="45">
        <f t="shared" si="588"/>
        <v>45.084409136047668</v>
      </c>
      <c r="Q3585" s="45">
        <f t="shared" si="587"/>
        <v>1.1452252252252253</v>
      </c>
      <c r="S3585" s="51">
        <f t="shared" si="589"/>
        <v>5.3119925771282661</v>
      </c>
      <c r="T3585" s="16"/>
    </row>
    <row r="3586" spans="1:20" x14ac:dyDescent="0.25">
      <c r="A3586" s="72">
        <f t="shared" si="590"/>
        <v>43205</v>
      </c>
      <c r="B3586" s="73" t="s">
        <v>67</v>
      </c>
      <c r="C3586" s="73" t="s">
        <v>246</v>
      </c>
      <c r="D3586" s="73" t="s">
        <v>247</v>
      </c>
      <c r="E3586" s="73" t="s">
        <v>275</v>
      </c>
      <c r="F3586" s="73" t="s">
        <v>276</v>
      </c>
      <c r="G3586" s="73" t="s">
        <v>34</v>
      </c>
      <c r="H3586" t="s">
        <v>36</v>
      </c>
      <c r="I3586">
        <v>626</v>
      </c>
      <c r="J3586" s="43">
        <v>3609</v>
      </c>
      <c r="K3586" s="16">
        <v>0.19</v>
      </c>
      <c r="L3586" s="16">
        <f t="shared" si="583"/>
        <v>35.839126117179738</v>
      </c>
      <c r="M3586" s="16">
        <f t="shared" si="584"/>
        <v>0.91037837837837843</v>
      </c>
      <c r="N3586" s="44">
        <f t="shared" si="585"/>
        <v>118.94</v>
      </c>
      <c r="O3586" s="44">
        <f t="shared" si="586"/>
        <v>3727.94</v>
      </c>
      <c r="P3586" s="45">
        <f t="shared" si="588"/>
        <v>37.02025819265144</v>
      </c>
      <c r="Q3586" s="45">
        <f t="shared" si="587"/>
        <v>0.94038126126126131</v>
      </c>
      <c r="S3586" s="51">
        <f t="shared" si="589"/>
        <v>3.651782238781065</v>
      </c>
      <c r="T3586" s="16"/>
    </row>
    <row r="3587" spans="1:20" x14ac:dyDescent="0.25">
      <c r="A3587" s="72">
        <f t="shared" si="590"/>
        <v>43205</v>
      </c>
      <c r="B3587" s="73" t="s">
        <v>67</v>
      </c>
      <c r="C3587" s="73" t="s">
        <v>246</v>
      </c>
      <c r="D3587" s="73" t="s">
        <v>247</v>
      </c>
      <c r="E3587" s="73" t="s">
        <v>263</v>
      </c>
      <c r="F3587" s="73" t="s">
        <v>264</v>
      </c>
      <c r="G3587" s="73" t="s">
        <v>34</v>
      </c>
      <c r="H3587" t="s">
        <v>36</v>
      </c>
      <c r="I3587">
        <v>1823</v>
      </c>
      <c r="J3587" s="43">
        <v>5327</v>
      </c>
      <c r="K3587" s="16">
        <v>0.19</v>
      </c>
      <c r="L3587" s="16">
        <f t="shared" si="583"/>
        <v>52.899702085402183</v>
      </c>
      <c r="M3587" s="16">
        <f t="shared" si="584"/>
        <v>1.3437477477477477</v>
      </c>
      <c r="N3587" s="44">
        <f t="shared" si="585"/>
        <v>346.37</v>
      </c>
      <c r="O3587" s="44">
        <f t="shared" si="586"/>
        <v>5673.37</v>
      </c>
      <c r="P3587" s="45">
        <f t="shared" si="588"/>
        <v>56.339324726911613</v>
      </c>
      <c r="Q3587" s="45">
        <f t="shared" si="587"/>
        <v>1.4311203603603604</v>
      </c>
      <c r="S3587" s="51">
        <f t="shared" si="589"/>
        <v>5.3687573129283184</v>
      </c>
      <c r="T3587" s="16"/>
    </row>
    <row r="3588" spans="1:20" x14ac:dyDescent="0.25">
      <c r="A3588" s="72">
        <f t="shared" si="590"/>
        <v>43205</v>
      </c>
      <c r="B3588" s="73" t="s">
        <v>18</v>
      </c>
      <c r="C3588" s="73" t="s">
        <v>250</v>
      </c>
      <c r="D3588" s="73" t="s">
        <v>251</v>
      </c>
      <c r="E3588" s="73" t="s">
        <v>265</v>
      </c>
      <c r="F3588" s="73" t="s">
        <v>266</v>
      </c>
      <c r="G3588" s="73" t="s">
        <v>34</v>
      </c>
      <c r="H3588" t="s">
        <v>39</v>
      </c>
      <c r="I3588">
        <v>1277</v>
      </c>
      <c r="J3588" s="43">
        <v>4131</v>
      </c>
      <c r="K3588" s="16">
        <v>0.14380000000000001</v>
      </c>
      <c r="L3588" s="16">
        <f t="shared" si="583"/>
        <v>41.022840119165835</v>
      </c>
      <c r="M3588" s="16">
        <f t="shared" si="584"/>
        <v>1.1164864864864865</v>
      </c>
      <c r="N3588" s="44">
        <f t="shared" si="585"/>
        <v>183.63260000000002</v>
      </c>
      <c r="O3588" s="44">
        <f t="shared" si="586"/>
        <v>4314.6325999999999</v>
      </c>
      <c r="P3588" s="45">
        <f t="shared" si="588"/>
        <v>42.846401191658387</v>
      </c>
      <c r="Q3588" s="45">
        <f t="shared" si="587"/>
        <v>1.1661169189189189</v>
      </c>
      <c r="S3588" s="51">
        <f t="shared" si="589"/>
        <v>16.577632318773894</v>
      </c>
      <c r="T3588" s="16"/>
    </row>
    <row r="3589" spans="1:20" x14ac:dyDescent="0.25">
      <c r="A3589" s="72">
        <f t="shared" si="590"/>
        <v>43205</v>
      </c>
      <c r="B3589" s="73" t="s">
        <v>18</v>
      </c>
      <c r="C3589" s="73" t="s">
        <v>244</v>
      </c>
      <c r="D3589" s="73" t="s">
        <v>245</v>
      </c>
      <c r="E3589" s="73" t="s">
        <v>277</v>
      </c>
      <c r="F3589" s="73" t="s">
        <v>278</v>
      </c>
      <c r="G3589" s="73" t="s">
        <v>34</v>
      </c>
      <c r="H3589" t="s">
        <v>38</v>
      </c>
      <c r="I3589">
        <v>613</v>
      </c>
      <c r="J3589" s="43">
        <v>5287</v>
      </c>
      <c r="K3589" s="16">
        <v>0</v>
      </c>
      <c r="L3589" s="16">
        <f t="shared" si="583"/>
        <v>52.502482621648461</v>
      </c>
      <c r="M3589" s="16">
        <f t="shared" si="584"/>
        <v>1.4289189189189189</v>
      </c>
      <c r="N3589" s="44">
        <f t="shared" si="585"/>
        <v>0</v>
      </c>
      <c r="O3589" s="44">
        <f t="shared" si="586"/>
        <v>5287</v>
      </c>
      <c r="P3589" s="45">
        <f t="shared" si="588"/>
        <v>52.502482621648461</v>
      </c>
      <c r="Q3589" s="45">
        <f t="shared" si="587"/>
        <v>1.4289189189189189</v>
      </c>
      <c r="S3589" s="51">
        <f t="shared" si="589"/>
        <v>4.6723421104731822</v>
      </c>
      <c r="T3589" s="16"/>
    </row>
    <row r="3590" spans="1:20" x14ac:dyDescent="0.25">
      <c r="A3590" s="72">
        <f t="shared" si="590"/>
        <v>43205</v>
      </c>
      <c r="B3590" s="73" t="s">
        <v>18</v>
      </c>
      <c r="C3590" s="73" t="s">
        <v>248</v>
      </c>
      <c r="D3590" s="73" t="s">
        <v>249</v>
      </c>
      <c r="E3590" s="73" t="s">
        <v>268</v>
      </c>
      <c r="F3590" s="73" t="s">
        <v>269</v>
      </c>
      <c r="G3590" s="73" t="s">
        <v>34</v>
      </c>
      <c r="H3590" t="s">
        <v>38</v>
      </c>
      <c r="I3590">
        <v>872</v>
      </c>
      <c r="J3590" s="43">
        <v>6460</v>
      </c>
      <c r="K3590" s="16">
        <v>0</v>
      </c>
      <c r="L3590" s="16">
        <f t="shared" si="583"/>
        <v>64.15094339622641</v>
      </c>
      <c r="M3590" s="16">
        <f t="shared" si="584"/>
        <v>1.7459459459459459</v>
      </c>
      <c r="N3590" s="44">
        <f t="shared" si="585"/>
        <v>0</v>
      </c>
      <c r="O3590" s="44">
        <f t="shared" si="586"/>
        <v>6460</v>
      </c>
      <c r="P3590" s="45">
        <f t="shared" si="588"/>
        <v>64.15094339622641</v>
      </c>
      <c r="Q3590" s="45">
        <f t="shared" si="587"/>
        <v>1.7459459459459459</v>
      </c>
      <c r="S3590" s="51">
        <f t="shared" si="589"/>
        <v>4.5645840077695121</v>
      </c>
      <c r="T3590" s="16"/>
    </row>
    <row r="3591" spans="1:20" x14ac:dyDescent="0.25">
      <c r="A3591" s="72">
        <f t="shared" si="590"/>
        <v>43205</v>
      </c>
      <c r="B3591" s="73" t="s">
        <v>18</v>
      </c>
      <c r="C3591" s="73" t="s">
        <v>248</v>
      </c>
      <c r="D3591" s="73" t="s">
        <v>249</v>
      </c>
      <c r="E3591" s="73" t="s">
        <v>277</v>
      </c>
      <c r="F3591" s="73" t="s">
        <v>278</v>
      </c>
      <c r="G3591" s="73" t="s">
        <v>34</v>
      </c>
      <c r="H3591" t="s">
        <v>38</v>
      </c>
      <c r="I3591">
        <v>414</v>
      </c>
      <c r="J3591" s="43">
        <v>4764</v>
      </c>
      <c r="K3591" s="16">
        <v>0</v>
      </c>
      <c r="L3591" s="16">
        <f t="shared" si="583"/>
        <v>47.308838133068519</v>
      </c>
      <c r="M3591" s="16">
        <f t="shared" si="584"/>
        <v>1.2875675675675675</v>
      </c>
      <c r="N3591" s="44">
        <f t="shared" si="585"/>
        <v>0</v>
      </c>
      <c r="O3591" s="44">
        <f t="shared" si="586"/>
        <v>4764</v>
      </c>
      <c r="P3591" s="45">
        <f t="shared" si="588"/>
        <v>47.308838133068519</v>
      </c>
      <c r="Q3591" s="45">
        <f t="shared" si="587"/>
        <v>1.2875675675675675</v>
      </c>
      <c r="S3591" s="51">
        <f t="shared" si="589"/>
        <v>5.1887833958931262</v>
      </c>
      <c r="T3591" s="16"/>
    </row>
    <row r="3592" spans="1:20" x14ac:dyDescent="0.25">
      <c r="A3592" s="72">
        <f t="shared" si="590"/>
        <v>43205</v>
      </c>
      <c r="B3592" s="73" t="s">
        <v>18</v>
      </c>
      <c r="C3592" s="73" t="s">
        <v>242</v>
      </c>
      <c r="D3592" s="73" t="s">
        <v>243</v>
      </c>
      <c r="E3592" s="73" t="s">
        <v>265</v>
      </c>
      <c r="F3592" s="73" t="s">
        <v>266</v>
      </c>
      <c r="G3592" s="73" t="s">
        <v>34</v>
      </c>
      <c r="H3592" t="s">
        <v>36</v>
      </c>
      <c r="I3592">
        <v>1006</v>
      </c>
      <c r="J3592" s="43">
        <v>4745</v>
      </c>
      <c r="K3592" s="16">
        <v>0.19</v>
      </c>
      <c r="L3592" s="16">
        <f t="shared" si="583"/>
        <v>47.1201588877855</v>
      </c>
      <c r="M3592" s="16">
        <f t="shared" si="584"/>
        <v>1.2824324324324323</v>
      </c>
      <c r="N3592" s="44">
        <f t="shared" si="585"/>
        <v>191.14000000000001</v>
      </c>
      <c r="O3592" s="44">
        <f t="shared" si="586"/>
        <v>4936.1400000000003</v>
      </c>
      <c r="P3592" s="45">
        <f t="shared" si="588"/>
        <v>49.018272095332676</v>
      </c>
      <c r="Q3592" s="45">
        <f t="shared" si="587"/>
        <v>1.334091891891892</v>
      </c>
      <c r="S3592" s="51">
        <f t="shared" si="589"/>
        <v>7.4101314300635268</v>
      </c>
      <c r="T3592" s="16"/>
    </row>
    <row r="3593" spans="1:20" x14ac:dyDescent="0.25">
      <c r="A3593" s="72">
        <f t="shared" si="590"/>
        <v>43205</v>
      </c>
      <c r="B3593" s="73" t="s">
        <v>0</v>
      </c>
      <c r="C3593" s="73" t="s">
        <v>252</v>
      </c>
      <c r="D3593" s="73" t="s">
        <v>117</v>
      </c>
      <c r="E3593" s="73" t="s">
        <v>279</v>
      </c>
      <c r="F3593" s="73" t="s">
        <v>280</v>
      </c>
      <c r="G3593" s="73" t="s">
        <v>35</v>
      </c>
      <c r="H3593" t="s">
        <v>37</v>
      </c>
      <c r="I3593">
        <v>880</v>
      </c>
      <c r="J3593" s="43">
        <v>3953</v>
      </c>
      <c r="K3593" s="16">
        <v>0</v>
      </c>
      <c r="L3593" s="16">
        <f t="shared" si="583"/>
        <v>39.255213505461768</v>
      </c>
      <c r="M3593" s="16">
        <f t="shared" si="584"/>
        <v>1.0683783783783785</v>
      </c>
      <c r="N3593" s="44">
        <f t="shared" si="585"/>
        <v>0</v>
      </c>
      <c r="O3593" s="44">
        <f t="shared" si="586"/>
        <v>3953</v>
      </c>
      <c r="P3593" s="45">
        <f t="shared" si="588"/>
        <v>39.255213505461768</v>
      </c>
      <c r="Q3593" s="45">
        <f t="shared" si="587"/>
        <v>1.0683783783783785</v>
      </c>
      <c r="S3593" s="51">
        <f t="shared" si="589"/>
        <v>0</v>
      </c>
      <c r="T3593" s="16"/>
    </row>
    <row r="3594" spans="1:20" x14ac:dyDescent="0.25">
      <c r="A3594" s="72">
        <f t="shared" si="590"/>
        <v>43205</v>
      </c>
      <c r="B3594" s="73" t="s">
        <v>0</v>
      </c>
      <c r="C3594" s="73" t="s">
        <v>359</v>
      </c>
      <c r="D3594" s="73" t="s">
        <v>235</v>
      </c>
      <c r="E3594" s="73" t="s">
        <v>267</v>
      </c>
      <c r="F3594" s="73" t="s">
        <v>241</v>
      </c>
      <c r="G3594" s="73" t="s">
        <v>35</v>
      </c>
      <c r="H3594" t="s">
        <v>37</v>
      </c>
      <c r="I3594">
        <v>685</v>
      </c>
      <c r="J3594" s="43">
        <v>4171</v>
      </c>
      <c r="K3594" s="16">
        <v>0</v>
      </c>
      <c r="L3594" s="16">
        <f t="shared" si="583"/>
        <v>41.420059582919563</v>
      </c>
      <c r="M3594" s="16">
        <f t="shared" si="584"/>
        <v>1.1272972972972972</v>
      </c>
      <c r="N3594" s="44">
        <f t="shared" si="585"/>
        <v>0</v>
      </c>
      <c r="O3594" s="44">
        <f t="shared" si="586"/>
        <v>4171</v>
      </c>
      <c r="P3594" s="45">
        <f t="shared" si="588"/>
        <v>41.420059582919563</v>
      </c>
      <c r="Q3594" s="45">
        <f t="shared" si="587"/>
        <v>1.1272972972972972</v>
      </c>
      <c r="S3594" s="51">
        <f t="shared" si="589"/>
        <v>2.4563989191844771</v>
      </c>
      <c r="T3594" s="16"/>
    </row>
    <row r="3595" spans="1:20" x14ac:dyDescent="0.25">
      <c r="A3595" s="72">
        <f t="shared" si="590"/>
        <v>43205</v>
      </c>
      <c r="B3595" s="73" t="s">
        <v>0</v>
      </c>
      <c r="C3595" s="73" t="s">
        <v>253</v>
      </c>
      <c r="D3595" s="73" t="s">
        <v>243</v>
      </c>
      <c r="E3595" s="73" t="s">
        <v>281</v>
      </c>
      <c r="F3595" s="73" t="s">
        <v>282</v>
      </c>
      <c r="G3595" s="73" t="s">
        <v>35</v>
      </c>
      <c r="H3595" t="s">
        <v>38</v>
      </c>
      <c r="I3595">
        <v>812</v>
      </c>
      <c r="J3595" s="43">
        <v>5663</v>
      </c>
      <c r="K3595" s="16">
        <v>0</v>
      </c>
      <c r="L3595" s="16">
        <f t="shared" si="583"/>
        <v>56.236345580933467</v>
      </c>
      <c r="M3595" s="16">
        <f t="shared" si="584"/>
        <v>1.5305405405405406</v>
      </c>
      <c r="N3595" s="44">
        <f t="shared" si="585"/>
        <v>0</v>
      </c>
      <c r="O3595" s="44">
        <f t="shared" si="586"/>
        <v>5663</v>
      </c>
      <c r="P3595" s="45">
        <f t="shared" si="588"/>
        <v>56.236345580933467</v>
      </c>
      <c r="Q3595" s="45">
        <f t="shared" si="587"/>
        <v>1.5305405405405406</v>
      </c>
      <c r="S3595" s="51">
        <f t="shared" si="589"/>
        <v>3.1136198106336499</v>
      </c>
      <c r="T3595" s="16"/>
    </row>
    <row r="3596" spans="1:20" x14ac:dyDescent="0.25">
      <c r="A3596" s="72">
        <f t="shared" si="590"/>
        <v>43205</v>
      </c>
      <c r="B3596" s="73" t="s">
        <v>0</v>
      </c>
      <c r="C3596" s="73" t="s">
        <v>236</v>
      </c>
      <c r="D3596" s="73" t="s">
        <v>237</v>
      </c>
      <c r="E3596" s="73" t="s">
        <v>279</v>
      </c>
      <c r="F3596" s="73" t="s">
        <v>280</v>
      </c>
      <c r="G3596" s="73" t="s">
        <v>35</v>
      </c>
      <c r="H3596" t="s">
        <v>37</v>
      </c>
      <c r="I3596">
        <v>1520</v>
      </c>
      <c r="J3596" s="43">
        <v>5611</v>
      </c>
      <c r="K3596" s="16">
        <v>0</v>
      </c>
      <c r="L3596" s="16">
        <f t="shared" si="583"/>
        <v>55.71996027805362</v>
      </c>
      <c r="M3596" s="16">
        <f t="shared" si="584"/>
        <v>1.5164864864864864</v>
      </c>
      <c r="N3596" s="44">
        <f t="shared" si="585"/>
        <v>0</v>
      </c>
      <c r="O3596" s="44">
        <f t="shared" si="586"/>
        <v>5611</v>
      </c>
      <c r="P3596" s="45">
        <f t="shared" si="588"/>
        <v>55.71996027805362</v>
      </c>
      <c r="Q3596" s="45">
        <f t="shared" si="587"/>
        <v>1.5164864864864864</v>
      </c>
      <c r="S3596" s="51">
        <f t="shared" si="589"/>
        <v>0</v>
      </c>
      <c r="T3596" s="16"/>
    </row>
    <row r="3597" spans="1:20" x14ac:dyDescent="0.25">
      <c r="A3597" s="72">
        <f t="shared" si="590"/>
        <v>43205</v>
      </c>
      <c r="B3597" s="73" t="s">
        <v>0</v>
      </c>
      <c r="C3597" s="73" t="s">
        <v>236</v>
      </c>
      <c r="D3597" s="73" t="s">
        <v>237</v>
      </c>
      <c r="E3597" s="73" t="s">
        <v>267</v>
      </c>
      <c r="F3597" s="73" t="s">
        <v>241</v>
      </c>
      <c r="G3597" s="73" t="s">
        <v>35</v>
      </c>
      <c r="H3597" t="s">
        <v>37</v>
      </c>
      <c r="I3597">
        <v>1583</v>
      </c>
      <c r="J3597" s="43">
        <v>5931</v>
      </c>
      <c r="K3597" s="16">
        <v>0</v>
      </c>
      <c r="L3597" s="16">
        <f t="shared" si="583"/>
        <v>58.897715988083412</v>
      </c>
      <c r="M3597" s="16">
        <f t="shared" si="584"/>
        <v>1.6029729729729729</v>
      </c>
      <c r="N3597" s="44">
        <f t="shared" si="585"/>
        <v>0</v>
      </c>
      <c r="O3597" s="44">
        <f t="shared" si="586"/>
        <v>5931</v>
      </c>
      <c r="P3597" s="45">
        <f t="shared" si="588"/>
        <v>58.897715988083412</v>
      </c>
      <c r="Q3597" s="45">
        <f t="shared" si="587"/>
        <v>1.6029729729729729</v>
      </c>
      <c r="S3597" s="51">
        <f t="shared" si="589"/>
        <v>0</v>
      </c>
      <c r="T3597" s="16"/>
    </row>
    <row r="3598" spans="1:20" x14ac:dyDescent="0.25">
      <c r="A3598" s="72">
        <f t="shared" si="590"/>
        <v>43205</v>
      </c>
      <c r="B3598" s="73" t="s">
        <v>0</v>
      </c>
      <c r="C3598" s="73" t="s">
        <v>358</v>
      </c>
      <c r="D3598" s="73" t="s">
        <v>235</v>
      </c>
      <c r="E3598" s="73" t="s">
        <v>279</v>
      </c>
      <c r="F3598" s="73" t="s">
        <v>280</v>
      </c>
      <c r="G3598" s="73" t="s">
        <v>35</v>
      </c>
      <c r="H3598" t="s">
        <v>36</v>
      </c>
      <c r="I3598">
        <v>1599</v>
      </c>
      <c r="J3598" s="43">
        <v>5812</v>
      </c>
      <c r="K3598" s="16">
        <v>0.19</v>
      </c>
      <c r="L3598" s="16">
        <f t="shared" si="583"/>
        <v>57.715988083416086</v>
      </c>
      <c r="M3598" s="16">
        <f t="shared" si="584"/>
        <v>1.5708108108108108</v>
      </c>
      <c r="N3598" s="44">
        <f t="shared" si="585"/>
        <v>303.81</v>
      </c>
      <c r="O3598" s="44">
        <f t="shared" si="586"/>
        <v>6115.81</v>
      </c>
      <c r="P3598" s="45">
        <f t="shared" si="588"/>
        <v>60.732969215491565</v>
      </c>
      <c r="Q3598" s="45">
        <f t="shared" si="587"/>
        <v>1.6529216216216218</v>
      </c>
      <c r="S3598" s="51">
        <f t="shared" si="589"/>
        <v>5.3923038480759855</v>
      </c>
      <c r="T3598" s="16"/>
    </row>
    <row r="3599" spans="1:20" x14ac:dyDescent="0.25">
      <c r="A3599" s="72">
        <f t="shared" si="590"/>
        <v>43205</v>
      </c>
      <c r="B3599" s="73" t="s">
        <v>67</v>
      </c>
      <c r="C3599" s="73" t="s">
        <v>250</v>
      </c>
      <c r="D3599" s="73" t="s">
        <v>251</v>
      </c>
      <c r="E3599" s="73" t="s">
        <v>279</v>
      </c>
      <c r="F3599" s="73" t="s">
        <v>280</v>
      </c>
      <c r="G3599" s="73" t="s">
        <v>35</v>
      </c>
      <c r="H3599" t="s">
        <v>37</v>
      </c>
      <c r="I3599">
        <v>1851</v>
      </c>
      <c r="J3599" s="43">
        <v>5000</v>
      </c>
      <c r="K3599" s="16">
        <v>0</v>
      </c>
      <c r="L3599" s="16">
        <f t="shared" si="583"/>
        <v>49.652432969215489</v>
      </c>
      <c r="M3599" s="16">
        <f t="shared" si="584"/>
        <v>1.2612612612612613</v>
      </c>
      <c r="N3599" s="44">
        <f t="shared" si="585"/>
        <v>0</v>
      </c>
      <c r="O3599" s="44">
        <f t="shared" si="586"/>
        <v>5000</v>
      </c>
      <c r="P3599" s="45">
        <f t="shared" si="588"/>
        <v>49.652432969215489</v>
      </c>
      <c r="Q3599" s="45">
        <f t="shared" si="587"/>
        <v>1.2612612612612613</v>
      </c>
      <c r="S3599" s="51">
        <f t="shared" si="589"/>
        <v>0</v>
      </c>
      <c r="T3599" s="16"/>
    </row>
    <row r="3600" spans="1:20" x14ac:dyDescent="0.25">
      <c r="A3600" s="72">
        <f t="shared" si="590"/>
        <v>43205</v>
      </c>
      <c r="B3600" s="73" t="s">
        <v>67</v>
      </c>
      <c r="C3600" s="73" t="s">
        <v>238</v>
      </c>
      <c r="D3600" s="73" t="s">
        <v>239</v>
      </c>
      <c r="E3600" s="73" t="s">
        <v>283</v>
      </c>
      <c r="F3600" s="73" t="s">
        <v>284</v>
      </c>
      <c r="G3600" s="73" t="s">
        <v>35</v>
      </c>
      <c r="H3600" t="s">
        <v>37</v>
      </c>
      <c r="I3600">
        <v>1695</v>
      </c>
      <c r="J3600" s="43">
        <v>4960</v>
      </c>
      <c r="K3600" s="16">
        <v>0</v>
      </c>
      <c r="L3600" s="16">
        <f t="shared" si="583"/>
        <v>49.255213505461768</v>
      </c>
      <c r="M3600" s="16">
        <f t="shared" si="584"/>
        <v>1.2511711711711713</v>
      </c>
      <c r="N3600" s="44">
        <f t="shared" si="585"/>
        <v>0</v>
      </c>
      <c r="O3600" s="44">
        <f t="shared" si="586"/>
        <v>4960</v>
      </c>
      <c r="P3600" s="45">
        <f t="shared" si="588"/>
        <v>49.255213505461768</v>
      </c>
      <c r="Q3600" s="45">
        <f t="shared" si="587"/>
        <v>1.2511711711711713</v>
      </c>
      <c r="S3600" s="51">
        <f t="shared" si="589"/>
        <v>0</v>
      </c>
      <c r="T3600" s="16"/>
    </row>
    <row r="3601" spans="1:20" x14ac:dyDescent="0.25">
      <c r="A3601" s="72">
        <f t="shared" si="590"/>
        <v>43205</v>
      </c>
      <c r="B3601" s="73" t="s">
        <v>67</v>
      </c>
      <c r="C3601" s="73" t="s">
        <v>242</v>
      </c>
      <c r="D3601" s="73" t="s">
        <v>243</v>
      </c>
      <c r="E3601" s="73" t="s">
        <v>265</v>
      </c>
      <c r="F3601" s="73" t="s">
        <v>266</v>
      </c>
      <c r="G3601" s="73" t="s">
        <v>35</v>
      </c>
      <c r="H3601" t="s">
        <v>36</v>
      </c>
      <c r="I3601">
        <v>1006</v>
      </c>
      <c r="J3601" s="43">
        <v>3731</v>
      </c>
      <c r="K3601" s="16">
        <v>0.19</v>
      </c>
      <c r="L3601" s="16">
        <f t="shared" si="583"/>
        <v>37.050645481628599</v>
      </c>
      <c r="M3601" s="16">
        <f t="shared" si="584"/>
        <v>0.94115315315315318</v>
      </c>
      <c r="N3601" s="44">
        <f t="shared" si="585"/>
        <v>191.14000000000001</v>
      </c>
      <c r="O3601" s="44">
        <f t="shared" si="586"/>
        <v>3922.14</v>
      </c>
      <c r="P3601" s="45">
        <f t="shared" si="588"/>
        <v>38.948758689175769</v>
      </c>
      <c r="Q3601" s="45">
        <f t="shared" si="587"/>
        <v>0.9893686486486486</v>
      </c>
      <c r="S3601" s="51">
        <f t="shared" si="589"/>
        <v>9.5080410989501818</v>
      </c>
      <c r="T3601" s="16"/>
    </row>
    <row r="3602" spans="1:20" x14ac:dyDescent="0.25">
      <c r="A3602" s="72">
        <f t="shared" si="590"/>
        <v>43205</v>
      </c>
      <c r="B3602" s="73" t="s">
        <v>67</v>
      </c>
      <c r="C3602" s="73" t="s">
        <v>254</v>
      </c>
      <c r="D3602" s="73" t="s">
        <v>255</v>
      </c>
      <c r="E3602" s="73" t="s">
        <v>267</v>
      </c>
      <c r="F3602" s="73" t="s">
        <v>241</v>
      </c>
      <c r="G3602" s="73" t="s">
        <v>35</v>
      </c>
      <c r="H3602" t="s">
        <v>37</v>
      </c>
      <c r="I3602">
        <v>988</v>
      </c>
      <c r="J3602" s="43">
        <v>3700</v>
      </c>
      <c r="K3602" s="16">
        <v>0</v>
      </c>
      <c r="L3602" s="16">
        <f t="shared" si="583"/>
        <v>36.742800397219462</v>
      </c>
      <c r="M3602" s="16">
        <f t="shared" si="584"/>
        <v>0.93333333333333335</v>
      </c>
      <c r="N3602" s="44">
        <f t="shared" si="585"/>
        <v>0</v>
      </c>
      <c r="O3602" s="44">
        <f t="shared" si="586"/>
        <v>3700</v>
      </c>
      <c r="P3602" s="45">
        <f t="shared" si="588"/>
        <v>36.742800397219462</v>
      </c>
      <c r="Q3602" s="45">
        <f t="shared" si="587"/>
        <v>0.93333333333333335</v>
      </c>
      <c r="S3602" s="51">
        <f t="shared" si="589"/>
        <v>0</v>
      </c>
      <c r="T3602" s="16"/>
    </row>
    <row r="3603" spans="1:20" x14ac:dyDescent="0.25">
      <c r="A3603" s="72">
        <f t="shared" si="590"/>
        <v>43205</v>
      </c>
      <c r="B3603" s="73" t="s">
        <v>67</v>
      </c>
      <c r="C3603" s="73" t="s">
        <v>246</v>
      </c>
      <c r="D3603" s="73" t="s">
        <v>247</v>
      </c>
      <c r="E3603" s="73" t="s">
        <v>240</v>
      </c>
      <c r="F3603" s="73" t="s">
        <v>241</v>
      </c>
      <c r="G3603" s="73" t="s">
        <v>35</v>
      </c>
      <c r="H3603" t="s">
        <v>36</v>
      </c>
      <c r="I3603">
        <v>787</v>
      </c>
      <c r="J3603" s="43">
        <v>3970</v>
      </c>
      <c r="K3603" s="16">
        <v>0.19</v>
      </c>
      <c r="L3603" s="16">
        <f t="shared" si="583"/>
        <v>39.424031777557097</v>
      </c>
      <c r="M3603" s="16">
        <f t="shared" si="584"/>
        <v>1.0014414414414414</v>
      </c>
      <c r="N3603" s="44">
        <f t="shared" si="585"/>
        <v>149.53</v>
      </c>
      <c r="O3603" s="44">
        <f t="shared" si="586"/>
        <v>4119.53</v>
      </c>
      <c r="P3603" s="45">
        <f t="shared" si="588"/>
        <v>40.908937437934455</v>
      </c>
      <c r="Q3603" s="45">
        <f t="shared" si="587"/>
        <v>1.0391607207207207</v>
      </c>
      <c r="S3603" s="51">
        <f t="shared" si="589"/>
        <v>3.6698794574326232</v>
      </c>
      <c r="T3603" s="16"/>
    </row>
    <row r="3604" spans="1:20" x14ac:dyDescent="0.25">
      <c r="A3604" s="72">
        <f t="shared" si="590"/>
        <v>43205</v>
      </c>
      <c r="B3604" s="73" t="s">
        <v>67</v>
      </c>
      <c r="C3604" s="73" t="s">
        <v>250</v>
      </c>
      <c r="D3604" s="73" t="s">
        <v>251</v>
      </c>
      <c r="E3604" s="73" t="s">
        <v>283</v>
      </c>
      <c r="F3604" s="73" t="s">
        <v>284</v>
      </c>
      <c r="G3604" s="73" t="s">
        <v>35</v>
      </c>
      <c r="H3604" t="s">
        <v>37</v>
      </c>
      <c r="I3604">
        <v>1836</v>
      </c>
      <c r="J3604" s="43">
        <v>5000</v>
      </c>
      <c r="K3604" s="16">
        <v>0</v>
      </c>
      <c r="L3604" s="16">
        <f t="shared" ref="L3604:L3641" si="591">J3604/100.7</f>
        <v>49.652432969215489</v>
      </c>
      <c r="M3604" s="16">
        <f t="shared" ref="M3604:M3641" si="592">IF(B3604="corn",J3604/(111*2000/56),J3604/(111*2000/60))</f>
        <v>1.2612612612612613</v>
      </c>
      <c r="N3604" s="44">
        <f t="shared" ref="N3604:N3641" si="593">I3604*K3604</f>
        <v>0</v>
      </c>
      <c r="O3604" s="44">
        <f t="shared" ref="O3604:O3641" si="594">J3604+N3604</f>
        <v>5000</v>
      </c>
      <c r="P3604" s="45">
        <f t="shared" si="588"/>
        <v>49.652432969215489</v>
      </c>
      <c r="Q3604" s="45">
        <f t="shared" ref="Q3604:Q3641" si="595">IF(B3604="corn",O3604/(111*2000/56),O3604/(111*2000/60))</f>
        <v>1.2612612612612613</v>
      </c>
      <c r="S3604" s="51">
        <f t="shared" si="589"/>
        <v>0</v>
      </c>
      <c r="T3604" s="16"/>
    </row>
    <row r="3605" spans="1:20" x14ac:dyDescent="0.25">
      <c r="A3605" s="72">
        <f t="shared" si="590"/>
        <v>43205</v>
      </c>
      <c r="B3605" s="73" t="s">
        <v>67</v>
      </c>
      <c r="C3605" s="73" t="s">
        <v>256</v>
      </c>
      <c r="D3605" s="73" t="s">
        <v>247</v>
      </c>
      <c r="E3605" s="73" t="s">
        <v>285</v>
      </c>
      <c r="F3605" s="73" t="s">
        <v>264</v>
      </c>
      <c r="G3605" s="73" t="s">
        <v>35</v>
      </c>
      <c r="H3605" t="s">
        <v>37</v>
      </c>
      <c r="I3605">
        <v>1899</v>
      </c>
      <c r="J3605" s="43">
        <v>4820</v>
      </c>
      <c r="K3605" s="16">
        <v>0</v>
      </c>
      <c r="L3605" s="16">
        <f t="shared" si="591"/>
        <v>47.864945382323732</v>
      </c>
      <c r="M3605" s="16">
        <f t="shared" si="592"/>
        <v>1.2158558558558559</v>
      </c>
      <c r="N3605" s="44">
        <f t="shared" si="593"/>
        <v>0</v>
      </c>
      <c r="O3605" s="44">
        <f t="shared" si="594"/>
        <v>4820</v>
      </c>
      <c r="P3605" s="45">
        <f t="shared" si="588"/>
        <v>47.864945382323732</v>
      </c>
      <c r="Q3605" s="45">
        <f t="shared" si="595"/>
        <v>1.2158558558558559</v>
      </c>
      <c r="S3605" s="51">
        <f t="shared" si="589"/>
        <v>1.6877637130801704</v>
      </c>
      <c r="T3605" s="16"/>
    </row>
    <row r="3606" spans="1:20" x14ac:dyDescent="0.25">
      <c r="A3606" s="72">
        <f t="shared" si="590"/>
        <v>43205</v>
      </c>
      <c r="B3606" s="73" t="s">
        <v>18</v>
      </c>
      <c r="C3606" s="73" t="s">
        <v>238</v>
      </c>
      <c r="D3606" s="73" t="s">
        <v>239</v>
      </c>
      <c r="E3606" s="73" t="s">
        <v>283</v>
      </c>
      <c r="F3606" s="73" t="s">
        <v>284</v>
      </c>
      <c r="G3606" s="73" t="s">
        <v>35</v>
      </c>
      <c r="H3606" t="s">
        <v>37</v>
      </c>
      <c r="I3606">
        <v>1695</v>
      </c>
      <c r="J3606" s="43">
        <v>5600</v>
      </c>
      <c r="K3606" s="16">
        <v>0</v>
      </c>
      <c r="L3606" s="16">
        <f t="shared" si="591"/>
        <v>55.610724925521346</v>
      </c>
      <c r="M3606" s="16">
        <f t="shared" si="592"/>
        <v>1.5135135135135136</v>
      </c>
      <c r="N3606" s="44">
        <f t="shared" si="593"/>
        <v>0</v>
      </c>
      <c r="O3606" s="44">
        <f t="shared" si="594"/>
        <v>5600</v>
      </c>
      <c r="P3606" s="45">
        <f t="shared" si="588"/>
        <v>55.610724925521346</v>
      </c>
      <c r="Q3606" s="45">
        <f t="shared" si="595"/>
        <v>1.5135135135135136</v>
      </c>
      <c r="S3606" s="51">
        <f t="shared" si="589"/>
        <v>0</v>
      </c>
      <c r="T3606" s="16"/>
    </row>
    <row r="3607" spans="1:20" x14ac:dyDescent="0.25">
      <c r="A3607" s="72">
        <f t="shared" si="590"/>
        <v>43205</v>
      </c>
      <c r="B3607" s="73" t="s">
        <v>18</v>
      </c>
      <c r="C3607" s="73" t="s">
        <v>250</v>
      </c>
      <c r="D3607" s="73" t="s">
        <v>251</v>
      </c>
      <c r="E3607" s="73" t="s">
        <v>279</v>
      </c>
      <c r="F3607" s="73" t="s">
        <v>280</v>
      </c>
      <c r="G3607" s="73" t="s">
        <v>35</v>
      </c>
      <c r="H3607" t="s">
        <v>37</v>
      </c>
      <c r="I3607">
        <v>1851</v>
      </c>
      <c r="J3607" s="43">
        <v>5650</v>
      </c>
      <c r="K3607" s="16">
        <v>0</v>
      </c>
      <c r="L3607" s="16">
        <f t="shared" si="591"/>
        <v>56.107249255213503</v>
      </c>
      <c r="M3607" s="16">
        <f t="shared" si="592"/>
        <v>1.527027027027027</v>
      </c>
      <c r="N3607" s="44">
        <f t="shared" si="593"/>
        <v>0</v>
      </c>
      <c r="O3607" s="44">
        <f t="shared" si="594"/>
        <v>5650</v>
      </c>
      <c r="P3607" s="45">
        <f t="shared" si="588"/>
        <v>56.107249255213503</v>
      </c>
      <c r="Q3607" s="45">
        <f t="shared" si="595"/>
        <v>1.527027027027027</v>
      </c>
      <c r="S3607" s="51">
        <f t="shared" si="589"/>
        <v>0</v>
      </c>
      <c r="T3607" s="16"/>
    </row>
    <row r="3608" spans="1:20" x14ac:dyDescent="0.25">
      <c r="A3608" s="72">
        <f t="shared" si="590"/>
        <v>43205</v>
      </c>
      <c r="B3608" s="73" t="s">
        <v>18</v>
      </c>
      <c r="C3608" s="73" t="s">
        <v>257</v>
      </c>
      <c r="D3608" s="73" t="s">
        <v>237</v>
      </c>
      <c r="E3608" s="73" t="s">
        <v>283</v>
      </c>
      <c r="F3608" s="73" t="s">
        <v>284</v>
      </c>
      <c r="G3608" s="73" t="s">
        <v>35</v>
      </c>
      <c r="H3608" t="s">
        <v>37</v>
      </c>
      <c r="I3608">
        <v>1507</v>
      </c>
      <c r="J3608" s="43">
        <v>5500</v>
      </c>
      <c r="K3608" s="16">
        <v>0</v>
      </c>
      <c r="L3608" s="16">
        <f t="shared" si="591"/>
        <v>54.617676266137039</v>
      </c>
      <c r="M3608" s="16">
        <f t="shared" si="592"/>
        <v>1.4864864864864864</v>
      </c>
      <c r="N3608" s="44">
        <f t="shared" si="593"/>
        <v>0</v>
      </c>
      <c r="O3608" s="44">
        <f t="shared" si="594"/>
        <v>5500</v>
      </c>
      <c r="P3608" s="45">
        <f t="shared" si="588"/>
        <v>54.617676266137039</v>
      </c>
      <c r="Q3608" s="45">
        <f t="shared" si="595"/>
        <v>1.4864864864864864</v>
      </c>
      <c r="S3608" s="51">
        <f t="shared" si="589"/>
        <v>0</v>
      </c>
      <c r="T3608" s="16"/>
    </row>
    <row r="3609" spans="1:20" x14ac:dyDescent="0.25">
      <c r="A3609" s="72">
        <f t="shared" si="590"/>
        <v>43205</v>
      </c>
      <c r="B3609" s="73" t="s">
        <v>18</v>
      </c>
      <c r="C3609" s="73" t="s">
        <v>256</v>
      </c>
      <c r="D3609" s="73" t="s">
        <v>247</v>
      </c>
      <c r="E3609" s="73" t="s">
        <v>265</v>
      </c>
      <c r="F3609" s="73" t="s">
        <v>266</v>
      </c>
      <c r="G3609" s="73" t="s">
        <v>35</v>
      </c>
      <c r="H3609" t="s">
        <v>36</v>
      </c>
      <c r="I3609">
        <v>1160</v>
      </c>
      <c r="J3609" s="43">
        <v>4775</v>
      </c>
      <c r="K3609" s="16">
        <v>0.19</v>
      </c>
      <c r="L3609" s="16">
        <f t="shared" si="591"/>
        <v>47.418073485600793</v>
      </c>
      <c r="M3609" s="16">
        <f t="shared" si="592"/>
        <v>1.2905405405405406</v>
      </c>
      <c r="N3609" s="44">
        <f t="shared" si="593"/>
        <v>220.4</v>
      </c>
      <c r="O3609" s="44">
        <f t="shared" si="594"/>
        <v>4995.3999999999996</v>
      </c>
      <c r="P3609" s="45">
        <f t="shared" si="588"/>
        <v>49.606752730883805</v>
      </c>
      <c r="Q3609" s="45">
        <f t="shared" si="595"/>
        <v>1.3501081081081081</v>
      </c>
      <c r="S3609" s="51">
        <f t="shared" si="589"/>
        <v>7.6362852833441019</v>
      </c>
      <c r="T3609" s="16"/>
    </row>
    <row r="3610" spans="1:20" x14ac:dyDescent="0.25">
      <c r="A3610" s="72">
        <f t="shared" si="590"/>
        <v>43205</v>
      </c>
      <c r="B3610" s="73" t="s">
        <v>18</v>
      </c>
      <c r="C3610" s="73" t="s">
        <v>244</v>
      </c>
      <c r="D3610" s="73" t="s">
        <v>245</v>
      </c>
      <c r="E3610" s="73" t="s">
        <v>277</v>
      </c>
      <c r="F3610" s="73" t="s">
        <v>278</v>
      </c>
      <c r="G3610" s="73" t="s">
        <v>35</v>
      </c>
      <c r="H3610" s="73" t="s">
        <v>38</v>
      </c>
      <c r="I3610">
        <v>613</v>
      </c>
      <c r="J3610" s="43">
        <v>4352</v>
      </c>
      <c r="K3610" s="16">
        <v>0</v>
      </c>
      <c r="L3610" s="16">
        <f t="shared" si="591"/>
        <v>43.217477656405165</v>
      </c>
      <c r="M3610" s="16">
        <f t="shared" si="592"/>
        <v>1.1762162162162162</v>
      </c>
      <c r="N3610" s="44">
        <f t="shared" si="593"/>
        <v>0</v>
      </c>
      <c r="O3610" s="44">
        <f t="shared" si="594"/>
        <v>4352</v>
      </c>
      <c r="P3610" s="45">
        <f t="shared" si="588"/>
        <v>43.217477656405165</v>
      </c>
      <c r="Q3610" s="45">
        <f t="shared" si="595"/>
        <v>1.1762162162162162</v>
      </c>
      <c r="S3610" s="51">
        <f t="shared" si="589"/>
        <v>2.9815428300993929</v>
      </c>
      <c r="T3610" s="16"/>
    </row>
    <row r="3611" spans="1:20" x14ac:dyDescent="0.25">
      <c r="A3611" s="74">
        <f>A3609</f>
        <v>43205</v>
      </c>
      <c r="B3611" s="75" t="s">
        <v>18</v>
      </c>
      <c r="C3611" s="75" t="s">
        <v>258</v>
      </c>
      <c r="D3611" s="75" t="s">
        <v>255</v>
      </c>
      <c r="E3611" s="75" t="s">
        <v>279</v>
      </c>
      <c r="F3611" s="75" t="s">
        <v>280</v>
      </c>
      <c r="G3611" s="75" t="s">
        <v>35</v>
      </c>
      <c r="H3611" s="76" t="s">
        <v>36</v>
      </c>
      <c r="I3611" s="76">
        <v>1637</v>
      </c>
      <c r="J3611" s="46">
        <v>5710</v>
      </c>
      <c r="K3611" s="78">
        <v>0.19</v>
      </c>
      <c r="L3611" s="78">
        <f t="shared" si="591"/>
        <v>56.703078450844089</v>
      </c>
      <c r="M3611" s="78">
        <f t="shared" si="592"/>
        <v>1.5432432432432432</v>
      </c>
      <c r="N3611" s="47">
        <f t="shared" si="593"/>
        <v>311.03000000000003</v>
      </c>
      <c r="O3611" s="47">
        <f t="shared" si="594"/>
        <v>6021.03</v>
      </c>
      <c r="P3611" s="48">
        <f t="shared" si="588"/>
        <v>59.791757696127107</v>
      </c>
      <c r="Q3611" s="48">
        <f t="shared" si="595"/>
        <v>1.6273054054054052</v>
      </c>
      <c r="R3611" s="76"/>
      <c r="S3611" s="53">
        <f t="shared" si="589"/>
        <v>7.0652773085335241</v>
      </c>
      <c r="T3611" s="78"/>
    </row>
    <row r="3612" spans="1:20" x14ac:dyDescent="0.25">
      <c r="A3612" s="72">
        <f>DATE(YEAR(A3611), MONTH(A3611)+1, 15)</f>
        <v>43235</v>
      </c>
      <c r="B3612" s="73" t="s">
        <v>0</v>
      </c>
      <c r="C3612" s="73" t="s">
        <v>359</v>
      </c>
      <c r="D3612" s="73" t="s">
        <v>235</v>
      </c>
      <c r="E3612" s="73" t="s">
        <v>260</v>
      </c>
      <c r="F3612" s="73" t="s">
        <v>261</v>
      </c>
      <c r="G3612" s="73" t="s">
        <v>34</v>
      </c>
      <c r="H3612" t="s">
        <v>36</v>
      </c>
      <c r="I3612">
        <v>506</v>
      </c>
      <c r="J3612" s="43">
        <v>3883</v>
      </c>
      <c r="K3612" s="16">
        <v>0.18</v>
      </c>
      <c r="L3612" s="16">
        <f t="shared" si="591"/>
        <v>38.560079443892747</v>
      </c>
      <c r="M3612" s="16">
        <f t="shared" si="592"/>
        <v>1.0494594594594595</v>
      </c>
      <c r="N3612" s="44">
        <f t="shared" si="593"/>
        <v>91.08</v>
      </c>
      <c r="O3612" s="44">
        <f t="shared" si="594"/>
        <v>3974.08</v>
      </c>
      <c r="P3612" s="45">
        <f t="shared" ref="P3612:P3649" si="596">O3612/100.7</f>
        <v>39.464548162859977</v>
      </c>
      <c r="Q3612" s="45">
        <f t="shared" si="595"/>
        <v>1.0740756756756757</v>
      </c>
      <c r="R3612" s="17"/>
      <c r="S3612" s="51">
        <f>((O3612/O3156)-1)*100</f>
        <v>4.0171700779982222</v>
      </c>
      <c r="T3612" s="16"/>
    </row>
    <row r="3613" spans="1:20" x14ac:dyDescent="0.25">
      <c r="A3613" s="72">
        <f>A3612</f>
        <v>43235</v>
      </c>
      <c r="B3613" s="73" t="s">
        <v>0</v>
      </c>
      <c r="C3613" s="73" t="s">
        <v>236</v>
      </c>
      <c r="D3613" s="73" t="s">
        <v>237</v>
      </c>
      <c r="E3613" s="73" t="s">
        <v>262</v>
      </c>
      <c r="F3613" s="73" t="s">
        <v>251</v>
      </c>
      <c r="G3613" s="73" t="s">
        <v>34</v>
      </c>
      <c r="H3613" t="s">
        <v>37</v>
      </c>
      <c r="I3613">
        <v>298</v>
      </c>
      <c r="J3613" s="43">
        <v>4143</v>
      </c>
      <c r="K3613" s="16">
        <v>0</v>
      </c>
      <c r="L3613" s="16">
        <f t="shared" si="591"/>
        <v>41.142005958291954</v>
      </c>
      <c r="M3613" s="16">
        <f t="shared" si="592"/>
        <v>1.1197297297297297</v>
      </c>
      <c r="N3613" s="44">
        <f t="shared" si="593"/>
        <v>0</v>
      </c>
      <c r="O3613" s="44">
        <f t="shared" si="594"/>
        <v>4143</v>
      </c>
      <c r="P3613" s="45">
        <f t="shared" si="596"/>
        <v>41.142005958291954</v>
      </c>
      <c r="Q3613" s="45">
        <f t="shared" si="595"/>
        <v>1.1197297297297297</v>
      </c>
      <c r="R3613" s="17"/>
      <c r="S3613" s="51">
        <f t="shared" ref="S3613:S3649" si="597">((O3613/O3157)-1)*100</f>
        <v>0</v>
      </c>
      <c r="T3613" s="16"/>
    </row>
    <row r="3614" spans="1:20" x14ac:dyDescent="0.25">
      <c r="A3614" s="72">
        <f t="shared" ref="A3614:A3648" si="598">A3613</f>
        <v>43235</v>
      </c>
      <c r="B3614" s="73" t="s">
        <v>0</v>
      </c>
      <c r="C3614" s="73" t="s">
        <v>359</v>
      </c>
      <c r="D3614" s="73" t="s">
        <v>235</v>
      </c>
      <c r="E3614" s="73" t="s">
        <v>263</v>
      </c>
      <c r="F3614" s="73" t="s">
        <v>264</v>
      </c>
      <c r="G3614" s="73" t="s">
        <v>34</v>
      </c>
      <c r="H3614" t="s">
        <v>37</v>
      </c>
      <c r="I3614">
        <v>1530</v>
      </c>
      <c r="J3614" s="43">
        <v>7050</v>
      </c>
      <c r="K3614" s="16">
        <v>0</v>
      </c>
      <c r="L3614" s="16">
        <f t="shared" si="591"/>
        <v>70.009930486593845</v>
      </c>
      <c r="M3614" s="16">
        <f t="shared" si="592"/>
        <v>1.9054054054054055</v>
      </c>
      <c r="N3614" s="44">
        <f t="shared" si="593"/>
        <v>0</v>
      </c>
      <c r="O3614" s="44">
        <f t="shared" si="594"/>
        <v>7050</v>
      </c>
      <c r="P3614" s="45">
        <f t="shared" si="596"/>
        <v>70.009930486593845</v>
      </c>
      <c r="Q3614" s="45">
        <f t="shared" si="595"/>
        <v>1.9054054054054055</v>
      </c>
      <c r="S3614" s="51">
        <f t="shared" si="597"/>
        <v>1.4388489208633004</v>
      </c>
      <c r="T3614" s="16"/>
    </row>
    <row r="3615" spans="1:20" x14ac:dyDescent="0.25">
      <c r="A3615" s="72">
        <f t="shared" si="598"/>
        <v>43235</v>
      </c>
      <c r="B3615" s="73" t="s">
        <v>0</v>
      </c>
      <c r="C3615" s="73" t="s">
        <v>359</v>
      </c>
      <c r="D3615" s="73" t="s">
        <v>235</v>
      </c>
      <c r="E3615" s="73" t="s">
        <v>265</v>
      </c>
      <c r="F3615" s="73" t="s">
        <v>266</v>
      </c>
      <c r="G3615" s="73" t="s">
        <v>34</v>
      </c>
      <c r="H3615" t="s">
        <v>36</v>
      </c>
      <c r="I3615">
        <v>890</v>
      </c>
      <c r="J3615" s="43">
        <v>4540</v>
      </c>
      <c r="K3615" s="16">
        <v>0.18</v>
      </c>
      <c r="L3615" s="16">
        <f t="shared" si="591"/>
        <v>45.084409136047668</v>
      </c>
      <c r="M3615" s="16">
        <f t="shared" si="592"/>
        <v>1.2270270270270269</v>
      </c>
      <c r="N3615" s="44">
        <f t="shared" si="593"/>
        <v>160.19999999999999</v>
      </c>
      <c r="O3615" s="44">
        <f t="shared" si="594"/>
        <v>4700.2</v>
      </c>
      <c r="P3615" s="45">
        <f t="shared" si="596"/>
        <v>46.675273088381324</v>
      </c>
      <c r="Q3615" s="45">
        <f t="shared" si="595"/>
        <v>1.2703243243243243</v>
      </c>
      <c r="S3615" s="51">
        <f t="shared" si="597"/>
        <v>4.5185679341783302</v>
      </c>
      <c r="T3615" s="16"/>
    </row>
    <row r="3616" spans="1:20" x14ac:dyDescent="0.25">
      <c r="A3616" s="72">
        <f t="shared" si="598"/>
        <v>43235</v>
      </c>
      <c r="B3616" s="73" t="s">
        <v>0</v>
      </c>
      <c r="C3616" s="73" t="s">
        <v>238</v>
      </c>
      <c r="D3616" s="73" t="s">
        <v>239</v>
      </c>
      <c r="E3616" s="73" t="s">
        <v>267</v>
      </c>
      <c r="F3616" s="73" t="s">
        <v>241</v>
      </c>
      <c r="G3616" s="73" t="s">
        <v>34</v>
      </c>
      <c r="H3616" t="s">
        <v>37</v>
      </c>
      <c r="I3616">
        <v>1256</v>
      </c>
      <c r="J3616" s="43">
        <v>6786</v>
      </c>
      <c r="K3616" s="16">
        <v>0</v>
      </c>
      <c r="L3616" s="16">
        <f t="shared" si="591"/>
        <v>67.388282025819265</v>
      </c>
      <c r="M3616" s="16">
        <f t="shared" si="592"/>
        <v>1.834054054054054</v>
      </c>
      <c r="N3616" s="44">
        <f t="shared" si="593"/>
        <v>0</v>
      </c>
      <c r="O3616" s="44">
        <f t="shared" si="594"/>
        <v>6786</v>
      </c>
      <c r="P3616" s="45">
        <f t="shared" si="596"/>
        <v>67.388282025819265</v>
      </c>
      <c r="Q3616" s="45">
        <f t="shared" si="595"/>
        <v>1.834054054054054</v>
      </c>
      <c r="S3616" s="51">
        <f t="shared" si="597"/>
        <v>1.4956625785222943</v>
      </c>
      <c r="T3616" s="16"/>
    </row>
    <row r="3617" spans="1:20" x14ac:dyDescent="0.25">
      <c r="A3617" s="72">
        <f t="shared" si="598"/>
        <v>43235</v>
      </c>
      <c r="B3617" s="73" t="s">
        <v>0</v>
      </c>
      <c r="C3617" s="73" t="s">
        <v>358</v>
      </c>
      <c r="D3617" s="73" t="s">
        <v>235</v>
      </c>
      <c r="E3617" s="73" t="s">
        <v>267</v>
      </c>
      <c r="F3617" s="73" t="s">
        <v>241</v>
      </c>
      <c r="G3617" s="73" t="s">
        <v>34</v>
      </c>
      <c r="H3617" t="s">
        <v>36</v>
      </c>
      <c r="I3617">
        <v>975</v>
      </c>
      <c r="J3617" s="43">
        <v>4816</v>
      </c>
      <c r="K3617" s="16">
        <v>0.18</v>
      </c>
      <c r="L3617" s="16">
        <f t="shared" si="591"/>
        <v>47.825223435948359</v>
      </c>
      <c r="M3617" s="16">
        <f t="shared" si="592"/>
        <v>1.3016216216216216</v>
      </c>
      <c r="N3617" s="44">
        <f t="shared" si="593"/>
        <v>175.5</v>
      </c>
      <c r="O3617" s="44">
        <f t="shared" si="594"/>
        <v>4991.5</v>
      </c>
      <c r="P3617" s="45">
        <f t="shared" si="596"/>
        <v>49.568023833167821</v>
      </c>
      <c r="Q3617" s="45">
        <f t="shared" si="595"/>
        <v>1.3490540540540541</v>
      </c>
      <c r="S3617" s="51">
        <f t="shared" si="597"/>
        <v>4.5668796480569762</v>
      </c>
      <c r="T3617" s="16"/>
    </row>
    <row r="3618" spans="1:20" x14ac:dyDescent="0.25">
      <c r="A3618" s="72">
        <f t="shared" si="598"/>
        <v>43235</v>
      </c>
      <c r="B3618" s="73" t="s">
        <v>0</v>
      </c>
      <c r="C3618" s="73" t="s">
        <v>240</v>
      </c>
      <c r="D3618" s="73" t="s">
        <v>241</v>
      </c>
      <c r="E3618" s="73" t="s">
        <v>263</v>
      </c>
      <c r="F3618" s="73" t="s">
        <v>264</v>
      </c>
      <c r="G3618" s="73" t="s">
        <v>34</v>
      </c>
      <c r="H3618" t="s">
        <v>36</v>
      </c>
      <c r="I3618">
        <v>1357</v>
      </c>
      <c r="J3618" s="43">
        <v>5021</v>
      </c>
      <c r="K3618" s="16">
        <v>0.18</v>
      </c>
      <c r="L3618" s="16">
        <f t="shared" si="591"/>
        <v>49.860973187686199</v>
      </c>
      <c r="M3618" s="16">
        <f t="shared" si="592"/>
        <v>1.357027027027027</v>
      </c>
      <c r="N3618" s="44">
        <f t="shared" si="593"/>
        <v>244.26</v>
      </c>
      <c r="O3618" s="44">
        <f t="shared" si="594"/>
        <v>5265.26</v>
      </c>
      <c r="P3618" s="45">
        <f t="shared" si="596"/>
        <v>52.286593843098309</v>
      </c>
      <c r="Q3618" s="45">
        <f t="shared" si="595"/>
        <v>1.4230432432432434</v>
      </c>
      <c r="S3618" s="51">
        <f t="shared" si="597"/>
        <v>5.0803280978705567</v>
      </c>
      <c r="T3618" s="16"/>
    </row>
    <row r="3619" spans="1:20" x14ac:dyDescent="0.25">
      <c r="A3619" s="72">
        <f t="shared" si="598"/>
        <v>43235</v>
      </c>
      <c r="B3619" s="73" t="s">
        <v>67</v>
      </c>
      <c r="C3619" s="73" t="s">
        <v>242</v>
      </c>
      <c r="D3619" s="73" t="s">
        <v>243</v>
      </c>
      <c r="E3619" s="73" t="s">
        <v>265</v>
      </c>
      <c r="F3619" s="73" t="s">
        <v>266</v>
      </c>
      <c r="G3619" s="73" t="s">
        <v>34</v>
      </c>
      <c r="H3619" t="s">
        <v>36</v>
      </c>
      <c r="I3619">
        <v>1006</v>
      </c>
      <c r="J3619" s="43">
        <v>3931</v>
      </c>
      <c r="K3619" s="16">
        <v>0.18</v>
      </c>
      <c r="L3619" s="16">
        <f t="shared" si="591"/>
        <v>39.036742800397221</v>
      </c>
      <c r="M3619" s="16">
        <f t="shared" si="592"/>
        <v>0.99160360360360367</v>
      </c>
      <c r="N3619" s="44">
        <f t="shared" si="593"/>
        <v>181.07999999999998</v>
      </c>
      <c r="O3619" s="44">
        <f t="shared" si="594"/>
        <v>4112.08</v>
      </c>
      <c r="P3619" s="45">
        <f t="shared" si="596"/>
        <v>40.834955312810322</v>
      </c>
      <c r="Q3619" s="45">
        <f t="shared" si="595"/>
        <v>1.0372814414414415</v>
      </c>
      <c r="S3619" s="51">
        <f t="shared" si="597"/>
        <v>8.7391580283477932</v>
      </c>
      <c r="T3619" s="16"/>
    </row>
    <row r="3620" spans="1:20" x14ac:dyDescent="0.25">
      <c r="A3620" s="72">
        <f t="shared" si="598"/>
        <v>43235</v>
      </c>
      <c r="B3620" s="73" t="s">
        <v>67</v>
      </c>
      <c r="C3620" s="73" t="s">
        <v>244</v>
      </c>
      <c r="D3620" s="73" t="s">
        <v>245</v>
      </c>
      <c r="E3620" s="73" t="s">
        <v>268</v>
      </c>
      <c r="F3620" s="73" t="s">
        <v>269</v>
      </c>
      <c r="G3620" s="73" t="s">
        <v>34</v>
      </c>
      <c r="H3620" t="s">
        <v>38</v>
      </c>
      <c r="I3620">
        <v>860</v>
      </c>
      <c r="J3620" s="43">
        <v>6344</v>
      </c>
      <c r="K3620" s="16">
        <v>0</v>
      </c>
      <c r="L3620" s="16">
        <f t="shared" si="591"/>
        <v>62.999006951340611</v>
      </c>
      <c r="M3620" s="16">
        <f t="shared" si="592"/>
        <v>1.6002882882882883</v>
      </c>
      <c r="N3620" s="44">
        <f t="shared" si="593"/>
        <v>0</v>
      </c>
      <c r="O3620" s="44">
        <f t="shared" si="594"/>
        <v>6344</v>
      </c>
      <c r="P3620" s="45">
        <f t="shared" si="596"/>
        <v>62.999006951340611</v>
      </c>
      <c r="Q3620" s="45">
        <f t="shared" si="595"/>
        <v>1.6002882882882883</v>
      </c>
      <c r="S3620" s="51">
        <f t="shared" si="597"/>
        <v>4.6691965022273463</v>
      </c>
      <c r="T3620" s="16"/>
    </row>
    <row r="3621" spans="1:20" x14ac:dyDescent="0.25">
      <c r="A3621" s="72">
        <f t="shared" si="598"/>
        <v>43235</v>
      </c>
      <c r="B3621" s="73" t="s">
        <v>67</v>
      </c>
      <c r="C3621" s="73" t="s">
        <v>246</v>
      </c>
      <c r="D3621" s="73" t="s">
        <v>247</v>
      </c>
      <c r="E3621" s="73" t="s">
        <v>270</v>
      </c>
      <c r="F3621" s="73" t="s">
        <v>247</v>
      </c>
      <c r="G3621" s="73" t="s">
        <v>34</v>
      </c>
      <c r="H3621" t="s">
        <v>36</v>
      </c>
      <c r="I3621">
        <v>213</v>
      </c>
      <c r="J3621" s="43">
        <v>2258</v>
      </c>
      <c r="K3621" s="16">
        <v>0.18</v>
      </c>
      <c r="L3621" s="16">
        <f t="shared" si="591"/>
        <v>22.423038728897716</v>
      </c>
      <c r="M3621" s="16">
        <f t="shared" si="592"/>
        <v>0.56958558558558559</v>
      </c>
      <c r="N3621" s="44">
        <f t="shared" si="593"/>
        <v>38.339999999999996</v>
      </c>
      <c r="O3621" s="44">
        <f t="shared" si="594"/>
        <v>2296.34</v>
      </c>
      <c r="P3621" s="45">
        <f t="shared" si="596"/>
        <v>22.80377358490566</v>
      </c>
      <c r="Q3621" s="45">
        <f t="shared" si="595"/>
        <v>0.57925693693693703</v>
      </c>
      <c r="S3621" s="51">
        <f t="shared" si="597"/>
        <v>0.74759794673802116</v>
      </c>
      <c r="T3621" s="16"/>
    </row>
    <row r="3622" spans="1:20" x14ac:dyDescent="0.25">
      <c r="A3622" s="72">
        <f t="shared" si="598"/>
        <v>43235</v>
      </c>
      <c r="B3622" s="73" t="s">
        <v>67</v>
      </c>
      <c r="C3622" s="73" t="s">
        <v>248</v>
      </c>
      <c r="D3622" s="73" t="s">
        <v>249</v>
      </c>
      <c r="E3622" s="73" t="s">
        <v>271</v>
      </c>
      <c r="F3622" s="73" t="s">
        <v>272</v>
      </c>
      <c r="G3622" s="73" t="s">
        <v>34</v>
      </c>
      <c r="H3622" t="s">
        <v>38</v>
      </c>
      <c r="I3622">
        <v>646</v>
      </c>
      <c r="J3622" s="43">
        <v>5446</v>
      </c>
      <c r="K3622" s="16">
        <v>0</v>
      </c>
      <c r="L3622" s="16">
        <f t="shared" si="591"/>
        <v>54.081429990069509</v>
      </c>
      <c r="M3622" s="16">
        <f t="shared" si="592"/>
        <v>1.3737657657657658</v>
      </c>
      <c r="N3622" s="44">
        <f t="shared" si="593"/>
        <v>0</v>
      </c>
      <c r="O3622" s="44">
        <f t="shared" si="594"/>
        <v>5446</v>
      </c>
      <c r="P3622" s="45">
        <f t="shared" si="596"/>
        <v>54.081429990069509</v>
      </c>
      <c r="Q3622" s="45">
        <f t="shared" si="595"/>
        <v>1.3737657657657658</v>
      </c>
      <c r="S3622" s="51">
        <f t="shared" si="597"/>
        <v>4.9123482951261899</v>
      </c>
      <c r="T3622" s="16"/>
    </row>
    <row r="3623" spans="1:20" x14ac:dyDescent="0.25">
      <c r="A3623" s="72">
        <f t="shared" si="598"/>
        <v>43235</v>
      </c>
      <c r="B3623" s="73" t="s">
        <v>67</v>
      </c>
      <c r="C3623" s="73" t="s">
        <v>248</v>
      </c>
      <c r="D3623" s="73" t="s">
        <v>249</v>
      </c>
      <c r="E3623" s="73" t="s">
        <v>273</v>
      </c>
      <c r="F3623" s="73" t="s">
        <v>274</v>
      </c>
      <c r="G3623" s="73" t="s">
        <v>34</v>
      </c>
      <c r="H3623" t="s">
        <v>38</v>
      </c>
      <c r="I3623">
        <v>418</v>
      </c>
      <c r="J3623" s="43">
        <v>4540</v>
      </c>
      <c r="K3623" s="16">
        <v>0</v>
      </c>
      <c r="L3623" s="16">
        <f t="shared" si="591"/>
        <v>45.084409136047668</v>
      </c>
      <c r="M3623" s="16">
        <f t="shared" si="592"/>
        <v>1.1452252252252253</v>
      </c>
      <c r="N3623" s="44">
        <f t="shared" si="593"/>
        <v>0</v>
      </c>
      <c r="O3623" s="44">
        <f t="shared" si="594"/>
        <v>4540</v>
      </c>
      <c r="P3623" s="45">
        <f t="shared" si="596"/>
        <v>45.084409136047668</v>
      </c>
      <c r="Q3623" s="45">
        <f t="shared" si="595"/>
        <v>1.1452252252252253</v>
      </c>
      <c r="S3623" s="51">
        <f t="shared" si="597"/>
        <v>5.3119925771282661</v>
      </c>
      <c r="T3623" s="16"/>
    </row>
    <row r="3624" spans="1:20" x14ac:dyDescent="0.25">
      <c r="A3624" s="72">
        <f t="shared" si="598"/>
        <v>43235</v>
      </c>
      <c r="B3624" s="73" t="s">
        <v>67</v>
      </c>
      <c r="C3624" s="73" t="s">
        <v>246</v>
      </c>
      <c r="D3624" s="73" t="s">
        <v>247</v>
      </c>
      <c r="E3624" s="73" t="s">
        <v>275</v>
      </c>
      <c r="F3624" s="73" t="s">
        <v>276</v>
      </c>
      <c r="G3624" s="73" t="s">
        <v>34</v>
      </c>
      <c r="H3624" t="s">
        <v>36</v>
      </c>
      <c r="I3624">
        <v>626</v>
      </c>
      <c r="J3624" s="43">
        <v>3609</v>
      </c>
      <c r="K3624" s="16">
        <v>0.18</v>
      </c>
      <c r="L3624" s="16">
        <f t="shared" si="591"/>
        <v>35.839126117179738</v>
      </c>
      <c r="M3624" s="16">
        <f t="shared" si="592"/>
        <v>0.91037837837837843</v>
      </c>
      <c r="N3624" s="44">
        <f t="shared" si="593"/>
        <v>112.67999999999999</v>
      </c>
      <c r="O3624" s="44">
        <f t="shared" si="594"/>
        <v>3721.68</v>
      </c>
      <c r="P3624" s="45">
        <f t="shared" si="596"/>
        <v>36.958093346573982</v>
      </c>
      <c r="Q3624" s="45">
        <f t="shared" si="595"/>
        <v>0.93880216216216217</v>
      </c>
      <c r="S3624" s="51">
        <f t="shared" si="597"/>
        <v>3.4777289662458966</v>
      </c>
      <c r="T3624" s="16"/>
    </row>
    <row r="3625" spans="1:20" x14ac:dyDescent="0.25">
      <c r="A3625" s="72">
        <f t="shared" si="598"/>
        <v>43235</v>
      </c>
      <c r="B3625" s="73" t="s">
        <v>67</v>
      </c>
      <c r="C3625" s="73" t="s">
        <v>246</v>
      </c>
      <c r="D3625" s="73" t="s">
        <v>247</v>
      </c>
      <c r="E3625" s="73" t="s">
        <v>263</v>
      </c>
      <c r="F3625" s="73" t="s">
        <v>264</v>
      </c>
      <c r="G3625" s="73" t="s">
        <v>34</v>
      </c>
      <c r="H3625" t="s">
        <v>36</v>
      </c>
      <c r="I3625">
        <v>1823</v>
      </c>
      <c r="J3625" s="43">
        <v>5327</v>
      </c>
      <c r="K3625" s="16">
        <v>0.18</v>
      </c>
      <c r="L3625" s="16">
        <f t="shared" si="591"/>
        <v>52.899702085402183</v>
      </c>
      <c r="M3625" s="16">
        <f t="shared" si="592"/>
        <v>1.3437477477477477</v>
      </c>
      <c r="N3625" s="44">
        <f t="shared" si="593"/>
        <v>328.14</v>
      </c>
      <c r="O3625" s="44">
        <f t="shared" si="594"/>
        <v>5655.14</v>
      </c>
      <c r="P3625" s="45">
        <f t="shared" si="596"/>
        <v>56.15829195630586</v>
      </c>
      <c r="Q3625" s="45">
        <f t="shared" si="595"/>
        <v>1.426521801801802</v>
      </c>
      <c r="S3625" s="51">
        <f t="shared" si="597"/>
        <v>5.0301803391341604</v>
      </c>
      <c r="T3625" s="16"/>
    </row>
    <row r="3626" spans="1:20" x14ac:dyDescent="0.25">
      <c r="A3626" s="72">
        <f t="shared" si="598"/>
        <v>43235</v>
      </c>
      <c r="B3626" s="73" t="s">
        <v>18</v>
      </c>
      <c r="C3626" s="73" t="s">
        <v>250</v>
      </c>
      <c r="D3626" s="73" t="s">
        <v>251</v>
      </c>
      <c r="E3626" s="73" t="s">
        <v>265</v>
      </c>
      <c r="F3626" s="73" t="s">
        <v>266</v>
      </c>
      <c r="G3626" s="73" t="s">
        <v>34</v>
      </c>
      <c r="H3626" t="s">
        <v>39</v>
      </c>
      <c r="I3626">
        <v>1277</v>
      </c>
      <c r="J3626" s="43">
        <v>4131</v>
      </c>
      <c r="K3626" s="16">
        <v>0.1323</v>
      </c>
      <c r="L3626" s="16">
        <f t="shared" si="591"/>
        <v>41.022840119165835</v>
      </c>
      <c r="M3626" s="16">
        <f t="shared" si="592"/>
        <v>1.1164864864864865</v>
      </c>
      <c r="N3626" s="44">
        <f t="shared" si="593"/>
        <v>168.94710000000001</v>
      </c>
      <c r="O3626" s="44">
        <f t="shared" si="594"/>
        <v>4299.9471000000003</v>
      </c>
      <c r="P3626" s="45">
        <f t="shared" si="596"/>
        <v>42.700567030784512</v>
      </c>
      <c r="Q3626" s="45">
        <f t="shared" si="595"/>
        <v>1.1621478648648649</v>
      </c>
      <c r="S3626" s="51">
        <f t="shared" si="597"/>
        <v>16.180842840240462</v>
      </c>
      <c r="T3626" s="16"/>
    </row>
    <row r="3627" spans="1:20" x14ac:dyDescent="0.25">
      <c r="A3627" s="72">
        <f t="shared" si="598"/>
        <v>43235</v>
      </c>
      <c r="B3627" s="73" t="s">
        <v>18</v>
      </c>
      <c r="C3627" s="73" t="s">
        <v>244</v>
      </c>
      <c r="D3627" s="73" t="s">
        <v>245</v>
      </c>
      <c r="E3627" s="73" t="s">
        <v>277</v>
      </c>
      <c r="F3627" s="73" t="s">
        <v>278</v>
      </c>
      <c r="G3627" s="73" t="s">
        <v>34</v>
      </c>
      <c r="H3627" t="s">
        <v>38</v>
      </c>
      <c r="I3627">
        <v>613</v>
      </c>
      <c r="J3627" s="43">
        <v>5287</v>
      </c>
      <c r="K3627" s="16">
        <v>0</v>
      </c>
      <c r="L3627" s="16">
        <f t="shared" si="591"/>
        <v>52.502482621648461</v>
      </c>
      <c r="M3627" s="16">
        <f t="shared" si="592"/>
        <v>1.4289189189189189</v>
      </c>
      <c r="N3627" s="44">
        <f t="shared" si="593"/>
        <v>0</v>
      </c>
      <c r="O3627" s="44">
        <f t="shared" si="594"/>
        <v>5287</v>
      </c>
      <c r="P3627" s="45">
        <f t="shared" si="596"/>
        <v>52.502482621648461</v>
      </c>
      <c r="Q3627" s="45">
        <f t="shared" si="595"/>
        <v>1.4289189189189189</v>
      </c>
      <c r="S3627" s="51">
        <f t="shared" si="597"/>
        <v>4.6723421104731822</v>
      </c>
      <c r="T3627" s="16"/>
    </row>
    <row r="3628" spans="1:20" x14ac:dyDescent="0.25">
      <c r="A3628" s="72">
        <f t="shared" si="598"/>
        <v>43235</v>
      </c>
      <c r="B3628" s="73" t="s">
        <v>18</v>
      </c>
      <c r="C3628" s="73" t="s">
        <v>248</v>
      </c>
      <c r="D3628" s="73" t="s">
        <v>249</v>
      </c>
      <c r="E3628" s="73" t="s">
        <v>268</v>
      </c>
      <c r="F3628" s="73" t="s">
        <v>269</v>
      </c>
      <c r="G3628" s="73" t="s">
        <v>34</v>
      </c>
      <c r="H3628" t="s">
        <v>38</v>
      </c>
      <c r="I3628">
        <v>872</v>
      </c>
      <c r="J3628" s="43">
        <v>6460</v>
      </c>
      <c r="K3628" s="16">
        <v>0</v>
      </c>
      <c r="L3628" s="16">
        <f t="shared" si="591"/>
        <v>64.15094339622641</v>
      </c>
      <c r="M3628" s="16">
        <f t="shared" si="592"/>
        <v>1.7459459459459459</v>
      </c>
      <c r="N3628" s="44">
        <f t="shared" si="593"/>
        <v>0</v>
      </c>
      <c r="O3628" s="44">
        <f t="shared" si="594"/>
        <v>6460</v>
      </c>
      <c r="P3628" s="45">
        <f t="shared" si="596"/>
        <v>64.15094339622641</v>
      </c>
      <c r="Q3628" s="45">
        <f t="shared" si="595"/>
        <v>1.7459459459459459</v>
      </c>
      <c r="S3628" s="51">
        <f t="shared" si="597"/>
        <v>4.5645840077695121</v>
      </c>
      <c r="T3628" s="16"/>
    </row>
    <row r="3629" spans="1:20" x14ac:dyDescent="0.25">
      <c r="A3629" s="72">
        <f t="shared" si="598"/>
        <v>43235</v>
      </c>
      <c r="B3629" s="73" t="s">
        <v>18</v>
      </c>
      <c r="C3629" s="73" t="s">
        <v>248</v>
      </c>
      <c r="D3629" s="73" t="s">
        <v>249</v>
      </c>
      <c r="E3629" s="73" t="s">
        <v>277</v>
      </c>
      <c r="F3629" s="73" t="s">
        <v>278</v>
      </c>
      <c r="G3629" s="73" t="s">
        <v>34</v>
      </c>
      <c r="H3629" t="s">
        <v>38</v>
      </c>
      <c r="I3629">
        <v>414</v>
      </c>
      <c r="J3629" s="43">
        <v>4764</v>
      </c>
      <c r="K3629" s="16">
        <v>0</v>
      </c>
      <c r="L3629" s="16">
        <f t="shared" si="591"/>
        <v>47.308838133068519</v>
      </c>
      <c r="M3629" s="16">
        <f t="shared" si="592"/>
        <v>1.2875675675675675</v>
      </c>
      <c r="N3629" s="44">
        <f t="shared" si="593"/>
        <v>0</v>
      </c>
      <c r="O3629" s="44">
        <f t="shared" si="594"/>
        <v>4764</v>
      </c>
      <c r="P3629" s="45">
        <f t="shared" si="596"/>
        <v>47.308838133068519</v>
      </c>
      <c r="Q3629" s="45">
        <f t="shared" si="595"/>
        <v>1.2875675675675675</v>
      </c>
      <c r="S3629" s="51">
        <f t="shared" si="597"/>
        <v>5.1887833958931262</v>
      </c>
      <c r="T3629" s="16"/>
    </row>
    <row r="3630" spans="1:20" x14ac:dyDescent="0.25">
      <c r="A3630" s="72">
        <f t="shared" si="598"/>
        <v>43235</v>
      </c>
      <c r="B3630" s="73" t="s">
        <v>18</v>
      </c>
      <c r="C3630" s="73" t="s">
        <v>242</v>
      </c>
      <c r="D3630" s="73" t="s">
        <v>243</v>
      </c>
      <c r="E3630" s="73" t="s">
        <v>265</v>
      </c>
      <c r="F3630" s="73" t="s">
        <v>266</v>
      </c>
      <c r="G3630" s="73" t="s">
        <v>34</v>
      </c>
      <c r="H3630" t="s">
        <v>36</v>
      </c>
      <c r="I3630">
        <v>1006</v>
      </c>
      <c r="J3630" s="43">
        <v>4745</v>
      </c>
      <c r="K3630" s="16">
        <v>0.18</v>
      </c>
      <c r="L3630" s="16">
        <f t="shared" si="591"/>
        <v>47.1201588877855</v>
      </c>
      <c r="M3630" s="16">
        <f t="shared" si="592"/>
        <v>1.2824324324324323</v>
      </c>
      <c r="N3630" s="44">
        <f t="shared" si="593"/>
        <v>181.07999999999998</v>
      </c>
      <c r="O3630" s="44">
        <f t="shared" si="594"/>
        <v>4926.08</v>
      </c>
      <c r="P3630" s="45">
        <f t="shared" si="596"/>
        <v>48.918371400198609</v>
      </c>
      <c r="Q3630" s="45">
        <f t="shared" si="595"/>
        <v>1.3313729729729729</v>
      </c>
      <c r="S3630" s="51">
        <f t="shared" si="597"/>
        <v>7.1912263904604368</v>
      </c>
      <c r="T3630" s="16"/>
    </row>
    <row r="3631" spans="1:20" x14ac:dyDescent="0.25">
      <c r="A3631" s="72">
        <f t="shared" si="598"/>
        <v>43235</v>
      </c>
      <c r="B3631" s="73" t="s">
        <v>0</v>
      </c>
      <c r="C3631" s="73" t="s">
        <v>252</v>
      </c>
      <c r="D3631" s="73" t="s">
        <v>117</v>
      </c>
      <c r="E3631" s="73" t="s">
        <v>279</v>
      </c>
      <c r="F3631" s="73" t="s">
        <v>280</v>
      </c>
      <c r="G3631" s="73" t="s">
        <v>35</v>
      </c>
      <c r="H3631" t="s">
        <v>37</v>
      </c>
      <c r="I3631">
        <v>880</v>
      </c>
      <c r="J3631" s="43">
        <v>3953</v>
      </c>
      <c r="K3631" s="16">
        <v>0</v>
      </c>
      <c r="L3631" s="16">
        <f t="shared" si="591"/>
        <v>39.255213505461768</v>
      </c>
      <c r="M3631" s="16">
        <f t="shared" si="592"/>
        <v>1.0683783783783785</v>
      </c>
      <c r="N3631" s="44">
        <f t="shared" si="593"/>
        <v>0</v>
      </c>
      <c r="O3631" s="44">
        <f t="shared" si="594"/>
        <v>3953</v>
      </c>
      <c r="P3631" s="45">
        <f t="shared" si="596"/>
        <v>39.255213505461768</v>
      </c>
      <c r="Q3631" s="45">
        <f t="shared" si="595"/>
        <v>1.0683783783783785</v>
      </c>
      <c r="S3631" s="51">
        <f t="shared" si="597"/>
        <v>0</v>
      </c>
      <c r="T3631" s="16"/>
    </row>
    <row r="3632" spans="1:20" x14ac:dyDescent="0.25">
      <c r="A3632" s="72">
        <f t="shared" si="598"/>
        <v>43235</v>
      </c>
      <c r="B3632" s="73" t="s">
        <v>0</v>
      </c>
      <c r="C3632" s="73" t="s">
        <v>359</v>
      </c>
      <c r="D3632" s="73" t="s">
        <v>235</v>
      </c>
      <c r="E3632" s="73" t="s">
        <v>267</v>
      </c>
      <c r="F3632" s="73" t="s">
        <v>241</v>
      </c>
      <c r="G3632" s="73" t="s">
        <v>35</v>
      </c>
      <c r="H3632" t="s">
        <v>37</v>
      </c>
      <c r="I3632">
        <v>685</v>
      </c>
      <c r="J3632" s="43">
        <v>4171</v>
      </c>
      <c r="K3632" s="16">
        <v>0</v>
      </c>
      <c r="L3632" s="16">
        <f t="shared" si="591"/>
        <v>41.420059582919563</v>
      </c>
      <c r="M3632" s="16">
        <f t="shared" si="592"/>
        <v>1.1272972972972972</v>
      </c>
      <c r="N3632" s="44">
        <f t="shared" si="593"/>
        <v>0</v>
      </c>
      <c r="O3632" s="44">
        <f t="shared" si="594"/>
        <v>4171</v>
      </c>
      <c r="P3632" s="45">
        <f t="shared" si="596"/>
        <v>41.420059582919563</v>
      </c>
      <c r="Q3632" s="45">
        <f t="shared" si="595"/>
        <v>1.1272972972972972</v>
      </c>
      <c r="S3632" s="51">
        <f t="shared" si="597"/>
        <v>2.4563989191844771</v>
      </c>
      <c r="T3632" s="16"/>
    </row>
    <row r="3633" spans="1:20" x14ac:dyDescent="0.25">
      <c r="A3633" s="72">
        <f t="shared" si="598"/>
        <v>43235</v>
      </c>
      <c r="B3633" s="73" t="s">
        <v>0</v>
      </c>
      <c r="C3633" s="73" t="s">
        <v>253</v>
      </c>
      <c r="D3633" s="73" t="s">
        <v>243</v>
      </c>
      <c r="E3633" s="73" t="s">
        <v>281</v>
      </c>
      <c r="F3633" s="73" t="s">
        <v>282</v>
      </c>
      <c r="G3633" s="73" t="s">
        <v>35</v>
      </c>
      <c r="H3633" t="s">
        <v>38</v>
      </c>
      <c r="I3633">
        <v>812</v>
      </c>
      <c r="J3633" s="43">
        <v>5663</v>
      </c>
      <c r="K3633" s="16">
        <v>0</v>
      </c>
      <c r="L3633" s="16">
        <f t="shared" si="591"/>
        <v>56.236345580933467</v>
      </c>
      <c r="M3633" s="16">
        <f t="shared" si="592"/>
        <v>1.5305405405405406</v>
      </c>
      <c r="N3633" s="44">
        <f t="shared" si="593"/>
        <v>0</v>
      </c>
      <c r="O3633" s="44">
        <f t="shared" si="594"/>
        <v>5663</v>
      </c>
      <c r="P3633" s="45">
        <f t="shared" si="596"/>
        <v>56.236345580933467</v>
      </c>
      <c r="Q3633" s="45">
        <f t="shared" si="595"/>
        <v>1.5305405405405406</v>
      </c>
      <c r="S3633" s="51">
        <f t="shared" si="597"/>
        <v>3.1136198106336499</v>
      </c>
      <c r="T3633" s="16"/>
    </row>
    <row r="3634" spans="1:20" x14ac:dyDescent="0.25">
      <c r="A3634" s="72">
        <f t="shared" si="598"/>
        <v>43235</v>
      </c>
      <c r="B3634" s="73" t="s">
        <v>0</v>
      </c>
      <c r="C3634" s="73" t="s">
        <v>236</v>
      </c>
      <c r="D3634" s="73" t="s">
        <v>237</v>
      </c>
      <c r="E3634" s="73" t="s">
        <v>279</v>
      </c>
      <c r="F3634" s="73" t="s">
        <v>280</v>
      </c>
      <c r="G3634" s="73" t="s">
        <v>35</v>
      </c>
      <c r="H3634" t="s">
        <v>37</v>
      </c>
      <c r="I3634">
        <v>1520</v>
      </c>
      <c r="J3634" s="43">
        <v>5611</v>
      </c>
      <c r="K3634" s="16">
        <v>0</v>
      </c>
      <c r="L3634" s="16">
        <f t="shared" si="591"/>
        <v>55.71996027805362</v>
      </c>
      <c r="M3634" s="16">
        <f t="shared" si="592"/>
        <v>1.5164864864864864</v>
      </c>
      <c r="N3634" s="44">
        <f t="shared" si="593"/>
        <v>0</v>
      </c>
      <c r="O3634" s="44">
        <f t="shared" si="594"/>
        <v>5611</v>
      </c>
      <c r="P3634" s="45">
        <f t="shared" si="596"/>
        <v>55.71996027805362</v>
      </c>
      <c r="Q3634" s="45">
        <f t="shared" si="595"/>
        <v>1.5164864864864864</v>
      </c>
      <c r="S3634" s="51">
        <f t="shared" si="597"/>
        <v>0</v>
      </c>
      <c r="T3634" s="16"/>
    </row>
    <row r="3635" spans="1:20" x14ac:dyDescent="0.25">
      <c r="A3635" s="72">
        <f t="shared" si="598"/>
        <v>43235</v>
      </c>
      <c r="B3635" s="73" t="s">
        <v>0</v>
      </c>
      <c r="C3635" s="73" t="s">
        <v>236</v>
      </c>
      <c r="D3635" s="73" t="s">
        <v>237</v>
      </c>
      <c r="E3635" s="73" t="s">
        <v>267</v>
      </c>
      <c r="F3635" s="73" t="s">
        <v>241</v>
      </c>
      <c r="G3635" s="73" t="s">
        <v>35</v>
      </c>
      <c r="H3635" t="s">
        <v>37</v>
      </c>
      <c r="I3635">
        <v>1583</v>
      </c>
      <c r="J3635" s="43">
        <v>5931</v>
      </c>
      <c r="K3635" s="16">
        <v>0</v>
      </c>
      <c r="L3635" s="16">
        <f t="shared" si="591"/>
        <v>58.897715988083412</v>
      </c>
      <c r="M3635" s="16">
        <f t="shared" si="592"/>
        <v>1.6029729729729729</v>
      </c>
      <c r="N3635" s="44">
        <f t="shared" si="593"/>
        <v>0</v>
      </c>
      <c r="O3635" s="44">
        <f t="shared" si="594"/>
        <v>5931</v>
      </c>
      <c r="P3635" s="45">
        <f t="shared" si="596"/>
        <v>58.897715988083412</v>
      </c>
      <c r="Q3635" s="45">
        <f t="shared" si="595"/>
        <v>1.6029729729729729</v>
      </c>
      <c r="S3635" s="51">
        <f t="shared" si="597"/>
        <v>0</v>
      </c>
      <c r="T3635" s="16"/>
    </row>
    <row r="3636" spans="1:20" x14ac:dyDescent="0.25">
      <c r="A3636" s="72">
        <f t="shared" si="598"/>
        <v>43235</v>
      </c>
      <c r="B3636" s="73" t="s">
        <v>0</v>
      </c>
      <c r="C3636" s="73" t="s">
        <v>358</v>
      </c>
      <c r="D3636" s="73" t="s">
        <v>235</v>
      </c>
      <c r="E3636" s="73" t="s">
        <v>279</v>
      </c>
      <c r="F3636" s="73" t="s">
        <v>280</v>
      </c>
      <c r="G3636" s="73" t="s">
        <v>35</v>
      </c>
      <c r="H3636" t="s">
        <v>36</v>
      </c>
      <c r="I3636">
        <v>1599</v>
      </c>
      <c r="J3636" s="43">
        <v>5812</v>
      </c>
      <c r="K3636" s="16">
        <v>0.18</v>
      </c>
      <c r="L3636" s="16">
        <f t="shared" si="591"/>
        <v>57.715988083416086</v>
      </c>
      <c r="M3636" s="16">
        <f t="shared" si="592"/>
        <v>1.5708108108108108</v>
      </c>
      <c r="N3636" s="44">
        <f t="shared" si="593"/>
        <v>287.82</v>
      </c>
      <c r="O3636" s="44">
        <f t="shared" si="594"/>
        <v>6099.82</v>
      </c>
      <c r="P3636" s="45">
        <f t="shared" si="596"/>
        <v>60.574180734856</v>
      </c>
      <c r="Q3636" s="45">
        <f t="shared" si="595"/>
        <v>1.6485999999999998</v>
      </c>
      <c r="S3636" s="51">
        <f t="shared" si="597"/>
        <v>5.1167519688431584</v>
      </c>
      <c r="T3636" s="16"/>
    </row>
    <row r="3637" spans="1:20" x14ac:dyDescent="0.25">
      <c r="A3637" s="72">
        <f t="shared" si="598"/>
        <v>43235</v>
      </c>
      <c r="B3637" s="73" t="s">
        <v>67</v>
      </c>
      <c r="C3637" s="73" t="s">
        <v>250</v>
      </c>
      <c r="D3637" s="73" t="s">
        <v>251</v>
      </c>
      <c r="E3637" s="73" t="s">
        <v>279</v>
      </c>
      <c r="F3637" s="73" t="s">
        <v>280</v>
      </c>
      <c r="G3637" s="73" t="s">
        <v>35</v>
      </c>
      <c r="H3637" t="s">
        <v>37</v>
      </c>
      <c r="I3637">
        <v>1851</v>
      </c>
      <c r="J3637" s="43">
        <v>5000</v>
      </c>
      <c r="K3637" s="16">
        <v>0</v>
      </c>
      <c r="L3637" s="16">
        <f t="shared" si="591"/>
        <v>49.652432969215489</v>
      </c>
      <c r="M3637" s="16">
        <f t="shared" si="592"/>
        <v>1.2612612612612613</v>
      </c>
      <c r="N3637" s="44">
        <f t="shared" si="593"/>
        <v>0</v>
      </c>
      <c r="O3637" s="44">
        <f t="shared" si="594"/>
        <v>5000</v>
      </c>
      <c r="P3637" s="45">
        <f t="shared" si="596"/>
        <v>49.652432969215489</v>
      </c>
      <c r="Q3637" s="45">
        <f t="shared" si="595"/>
        <v>1.2612612612612613</v>
      </c>
      <c r="S3637" s="51">
        <f t="shared" si="597"/>
        <v>0</v>
      </c>
      <c r="T3637" s="16"/>
    </row>
    <row r="3638" spans="1:20" x14ac:dyDescent="0.25">
      <c r="A3638" s="72">
        <f t="shared" si="598"/>
        <v>43235</v>
      </c>
      <c r="B3638" s="73" t="s">
        <v>67</v>
      </c>
      <c r="C3638" s="73" t="s">
        <v>238</v>
      </c>
      <c r="D3638" s="73" t="s">
        <v>239</v>
      </c>
      <c r="E3638" s="73" t="s">
        <v>283</v>
      </c>
      <c r="F3638" s="73" t="s">
        <v>284</v>
      </c>
      <c r="G3638" s="73" t="s">
        <v>35</v>
      </c>
      <c r="H3638" t="s">
        <v>37</v>
      </c>
      <c r="I3638">
        <v>1695</v>
      </c>
      <c r="J3638" s="43">
        <v>4960</v>
      </c>
      <c r="K3638" s="16">
        <v>0</v>
      </c>
      <c r="L3638" s="16">
        <f t="shared" si="591"/>
        <v>49.255213505461768</v>
      </c>
      <c r="M3638" s="16">
        <f t="shared" si="592"/>
        <v>1.2511711711711713</v>
      </c>
      <c r="N3638" s="44">
        <f t="shared" si="593"/>
        <v>0</v>
      </c>
      <c r="O3638" s="44">
        <f t="shared" si="594"/>
        <v>4960</v>
      </c>
      <c r="P3638" s="45">
        <f t="shared" si="596"/>
        <v>49.255213505461768</v>
      </c>
      <c r="Q3638" s="45">
        <f t="shared" si="595"/>
        <v>1.2511711711711713</v>
      </c>
      <c r="S3638" s="51">
        <f t="shared" si="597"/>
        <v>0</v>
      </c>
      <c r="T3638" s="16"/>
    </row>
    <row r="3639" spans="1:20" x14ac:dyDescent="0.25">
      <c r="A3639" s="72">
        <f t="shared" si="598"/>
        <v>43235</v>
      </c>
      <c r="B3639" s="73" t="s">
        <v>67</v>
      </c>
      <c r="C3639" s="73" t="s">
        <v>242</v>
      </c>
      <c r="D3639" s="73" t="s">
        <v>243</v>
      </c>
      <c r="E3639" s="73" t="s">
        <v>265</v>
      </c>
      <c r="F3639" s="73" t="s">
        <v>266</v>
      </c>
      <c r="G3639" s="73" t="s">
        <v>35</v>
      </c>
      <c r="H3639" t="s">
        <v>36</v>
      </c>
      <c r="I3639">
        <v>1006</v>
      </c>
      <c r="J3639" s="43">
        <v>3731</v>
      </c>
      <c r="K3639" s="16">
        <v>0.18</v>
      </c>
      <c r="L3639" s="16">
        <f t="shared" si="591"/>
        <v>37.050645481628599</v>
      </c>
      <c r="M3639" s="16">
        <f t="shared" si="592"/>
        <v>0.94115315315315318</v>
      </c>
      <c r="N3639" s="44">
        <f t="shared" si="593"/>
        <v>181.07999999999998</v>
      </c>
      <c r="O3639" s="44">
        <f t="shared" si="594"/>
        <v>3912.08</v>
      </c>
      <c r="P3639" s="45">
        <f t="shared" si="596"/>
        <v>38.848857994041708</v>
      </c>
      <c r="Q3639" s="45">
        <f t="shared" si="595"/>
        <v>0.98683099099099103</v>
      </c>
      <c r="S3639" s="51">
        <f t="shared" si="597"/>
        <v>9.2271610453428679</v>
      </c>
      <c r="T3639" s="16"/>
    </row>
    <row r="3640" spans="1:20" x14ac:dyDescent="0.25">
      <c r="A3640" s="72">
        <f t="shared" si="598"/>
        <v>43235</v>
      </c>
      <c r="B3640" s="73" t="s">
        <v>67</v>
      </c>
      <c r="C3640" s="73" t="s">
        <v>254</v>
      </c>
      <c r="D3640" s="73" t="s">
        <v>255</v>
      </c>
      <c r="E3640" s="73" t="s">
        <v>267</v>
      </c>
      <c r="F3640" s="73" t="s">
        <v>241</v>
      </c>
      <c r="G3640" s="73" t="s">
        <v>35</v>
      </c>
      <c r="H3640" t="s">
        <v>37</v>
      </c>
      <c r="I3640">
        <v>988</v>
      </c>
      <c r="J3640" s="43">
        <v>3700</v>
      </c>
      <c r="K3640" s="16">
        <v>0</v>
      </c>
      <c r="L3640" s="16">
        <f t="shared" si="591"/>
        <v>36.742800397219462</v>
      </c>
      <c r="M3640" s="16">
        <f t="shared" si="592"/>
        <v>0.93333333333333335</v>
      </c>
      <c r="N3640" s="44">
        <f t="shared" si="593"/>
        <v>0</v>
      </c>
      <c r="O3640" s="44">
        <f t="shared" si="594"/>
        <v>3700</v>
      </c>
      <c r="P3640" s="45">
        <f t="shared" si="596"/>
        <v>36.742800397219462</v>
      </c>
      <c r="Q3640" s="45">
        <f t="shared" si="595"/>
        <v>0.93333333333333335</v>
      </c>
      <c r="S3640" s="51">
        <f t="shared" si="597"/>
        <v>0</v>
      </c>
      <c r="T3640" s="16"/>
    </row>
    <row r="3641" spans="1:20" x14ac:dyDescent="0.25">
      <c r="A3641" s="72">
        <f t="shared" si="598"/>
        <v>43235</v>
      </c>
      <c r="B3641" s="73" t="s">
        <v>67</v>
      </c>
      <c r="C3641" s="73" t="s">
        <v>246</v>
      </c>
      <c r="D3641" s="73" t="s">
        <v>247</v>
      </c>
      <c r="E3641" s="73" t="s">
        <v>240</v>
      </c>
      <c r="F3641" s="73" t="s">
        <v>241</v>
      </c>
      <c r="G3641" s="73" t="s">
        <v>35</v>
      </c>
      <c r="H3641" t="s">
        <v>36</v>
      </c>
      <c r="I3641">
        <v>787</v>
      </c>
      <c r="J3641" s="43">
        <v>3970</v>
      </c>
      <c r="K3641" s="16">
        <v>0.18</v>
      </c>
      <c r="L3641" s="16">
        <f t="shared" si="591"/>
        <v>39.424031777557097</v>
      </c>
      <c r="M3641" s="16">
        <f t="shared" si="592"/>
        <v>1.0014414414414414</v>
      </c>
      <c r="N3641" s="44">
        <f t="shared" si="593"/>
        <v>141.66</v>
      </c>
      <c r="O3641" s="44">
        <f t="shared" si="594"/>
        <v>4111.66</v>
      </c>
      <c r="P3641" s="45">
        <f t="shared" si="596"/>
        <v>40.830784508440914</v>
      </c>
      <c r="Q3641" s="45">
        <f t="shared" si="595"/>
        <v>1.0371754954954955</v>
      </c>
      <c r="S3641" s="51">
        <f t="shared" si="597"/>
        <v>3.471827264262517</v>
      </c>
      <c r="T3641" s="16"/>
    </row>
    <row r="3642" spans="1:20" x14ac:dyDescent="0.25">
      <c r="A3642" s="72">
        <f t="shared" si="598"/>
        <v>43235</v>
      </c>
      <c r="B3642" s="73" t="s">
        <v>67</v>
      </c>
      <c r="C3642" s="73" t="s">
        <v>250</v>
      </c>
      <c r="D3642" s="73" t="s">
        <v>251</v>
      </c>
      <c r="E3642" s="73" t="s">
        <v>283</v>
      </c>
      <c r="F3642" s="73" t="s">
        <v>284</v>
      </c>
      <c r="G3642" s="73" t="s">
        <v>35</v>
      </c>
      <c r="H3642" t="s">
        <v>37</v>
      </c>
      <c r="I3642">
        <v>1836</v>
      </c>
      <c r="J3642" s="43">
        <v>5000</v>
      </c>
      <c r="K3642" s="16">
        <v>0</v>
      </c>
      <c r="L3642" s="16">
        <f t="shared" ref="L3642:L3679" si="599">J3642/100.7</f>
        <v>49.652432969215489</v>
      </c>
      <c r="M3642" s="16">
        <f t="shared" ref="M3642:M3679" si="600">IF(B3642="corn",J3642/(111*2000/56),J3642/(111*2000/60))</f>
        <v>1.2612612612612613</v>
      </c>
      <c r="N3642" s="44">
        <f t="shared" ref="N3642:N3679" si="601">I3642*K3642</f>
        <v>0</v>
      </c>
      <c r="O3642" s="44">
        <f t="shared" ref="O3642:O3679" si="602">J3642+N3642</f>
        <v>5000</v>
      </c>
      <c r="P3642" s="45">
        <f t="shared" si="596"/>
        <v>49.652432969215489</v>
      </c>
      <c r="Q3642" s="45">
        <f t="shared" ref="Q3642:Q3679" si="603">IF(B3642="corn",O3642/(111*2000/56),O3642/(111*2000/60))</f>
        <v>1.2612612612612613</v>
      </c>
      <c r="S3642" s="51">
        <f t="shared" si="597"/>
        <v>0</v>
      </c>
      <c r="T3642" s="16"/>
    </row>
    <row r="3643" spans="1:20" x14ac:dyDescent="0.25">
      <c r="A3643" s="72">
        <f t="shared" si="598"/>
        <v>43235</v>
      </c>
      <c r="B3643" s="73" t="s">
        <v>67</v>
      </c>
      <c r="C3643" s="73" t="s">
        <v>256</v>
      </c>
      <c r="D3643" s="73" t="s">
        <v>247</v>
      </c>
      <c r="E3643" s="73" t="s">
        <v>285</v>
      </c>
      <c r="F3643" s="73" t="s">
        <v>264</v>
      </c>
      <c r="G3643" s="73" t="s">
        <v>35</v>
      </c>
      <c r="H3643" t="s">
        <v>37</v>
      </c>
      <c r="I3643">
        <v>1899</v>
      </c>
      <c r="J3643" s="43">
        <v>4820</v>
      </c>
      <c r="K3643" s="16">
        <v>0</v>
      </c>
      <c r="L3643" s="16">
        <f t="shared" si="599"/>
        <v>47.864945382323732</v>
      </c>
      <c r="M3643" s="16">
        <f t="shared" si="600"/>
        <v>1.2158558558558559</v>
      </c>
      <c r="N3643" s="44">
        <f t="shared" si="601"/>
        <v>0</v>
      </c>
      <c r="O3643" s="44">
        <f t="shared" si="602"/>
        <v>4820</v>
      </c>
      <c r="P3643" s="45">
        <f t="shared" si="596"/>
        <v>47.864945382323732</v>
      </c>
      <c r="Q3643" s="45">
        <f t="shared" si="603"/>
        <v>1.2158558558558559</v>
      </c>
      <c r="S3643" s="51">
        <f t="shared" si="597"/>
        <v>1.6877637130801704</v>
      </c>
      <c r="T3643" s="16"/>
    </row>
    <row r="3644" spans="1:20" x14ac:dyDescent="0.25">
      <c r="A3644" s="72">
        <f t="shared" si="598"/>
        <v>43235</v>
      </c>
      <c r="B3644" s="73" t="s">
        <v>18</v>
      </c>
      <c r="C3644" s="73" t="s">
        <v>238</v>
      </c>
      <c r="D3644" s="73" t="s">
        <v>239</v>
      </c>
      <c r="E3644" s="73" t="s">
        <v>283</v>
      </c>
      <c r="F3644" s="73" t="s">
        <v>284</v>
      </c>
      <c r="G3644" s="73" t="s">
        <v>35</v>
      </c>
      <c r="H3644" t="s">
        <v>37</v>
      </c>
      <c r="I3644">
        <v>1695</v>
      </c>
      <c r="J3644" s="43">
        <v>5600</v>
      </c>
      <c r="K3644" s="16">
        <v>0</v>
      </c>
      <c r="L3644" s="16">
        <f t="shared" si="599"/>
        <v>55.610724925521346</v>
      </c>
      <c r="M3644" s="16">
        <f t="shared" si="600"/>
        <v>1.5135135135135136</v>
      </c>
      <c r="N3644" s="44">
        <f t="shared" si="601"/>
        <v>0</v>
      </c>
      <c r="O3644" s="44">
        <f t="shared" si="602"/>
        <v>5600</v>
      </c>
      <c r="P3644" s="45">
        <f t="shared" si="596"/>
        <v>55.610724925521346</v>
      </c>
      <c r="Q3644" s="45">
        <f t="shared" si="603"/>
        <v>1.5135135135135136</v>
      </c>
      <c r="S3644" s="51">
        <f t="shared" si="597"/>
        <v>0</v>
      </c>
      <c r="T3644" s="16"/>
    </row>
    <row r="3645" spans="1:20" x14ac:dyDescent="0.25">
      <c r="A3645" s="72">
        <f t="shared" si="598"/>
        <v>43235</v>
      </c>
      <c r="B3645" s="73" t="s">
        <v>18</v>
      </c>
      <c r="C3645" s="73" t="s">
        <v>250</v>
      </c>
      <c r="D3645" s="73" t="s">
        <v>251</v>
      </c>
      <c r="E3645" s="73" t="s">
        <v>279</v>
      </c>
      <c r="F3645" s="73" t="s">
        <v>280</v>
      </c>
      <c r="G3645" s="73" t="s">
        <v>35</v>
      </c>
      <c r="H3645" t="s">
        <v>37</v>
      </c>
      <c r="I3645">
        <v>1851</v>
      </c>
      <c r="J3645" s="43">
        <v>5650</v>
      </c>
      <c r="K3645" s="16">
        <v>0</v>
      </c>
      <c r="L3645" s="16">
        <f t="shared" si="599"/>
        <v>56.107249255213503</v>
      </c>
      <c r="M3645" s="16">
        <f t="shared" si="600"/>
        <v>1.527027027027027</v>
      </c>
      <c r="N3645" s="44">
        <f t="shared" si="601"/>
        <v>0</v>
      </c>
      <c r="O3645" s="44">
        <f t="shared" si="602"/>
        <v>5650</v>
      </c>
      <c r="P3645" s="45">
        <f t="shared" si="596"/>
        <v>56.107249255213503</v>
      </c>
      <c r="Q3645" s="45">
        <f t="shared" si="603"/>
        <v>1.527027027027027</v>
      </c>
      <c r="S3645" s="51">
        <f t="shared" si="597"/>
        <v>0</v>
      </c>
      <c r="T3645" s="16"/>
    </row>
    <row r="3646" spans="1:20" x14ac:dyDescent="0.25">
      <c r="A3646" s="72">
        <f t="shared" si="598"/>
        <v>43235</v>
      </c>
      <c r="B3646" s="73" t="s">
        <v>18</v>
      </c>
      <c r="C3646" s="73" t="s">
        <v>257</v>
      </c>
      <c r="D3646" s="73" t="s">
        <v>237</v>
      </c>
      <c r="E3646" s="73" t="s">
        <v>283</v>
      </c>
      <c r="F3646" s="73" t="s">
        <v>284</v>
      </c>
      <c r="G3646" s="73" t="s">
        <v>35</v>
      </c>
      <c r="H3646" t="s">
        <v>37</v>
      </c>
      <c r="I3646">
        <v>1507</v>
      </c>
      <c r="J3646" s="43">
        <v>5500</v>
      </c>
      <c r="K3646" s="16">
        <v>0</v>
      </c>
      <c r="L3646" s="16">
        <f t="shared" si="599"/>
        <v>54.617676266137039</v>
      </c>
      <c r="M3646" s="16">
        <f t="shared" si="600"/>
        <v>1.4864864864864864</v>
      </c>
      <c r="N3646" s="44">
        <f t="shared" si="601"/>
        <v>0</v>
      </c>
      <c r="O3646" s="44">
        <f t="shared" si="602"/>
        <v>5500</v>
      </c>
      <c r="P3646" s="45">
        <f t="shared" si="596"/>
        <v>54.617676266137039</v>
      </c>
      <c r="Q3646" s="45">
        <f t="shared" si="603"/>
        <v>1.4864864864864864</v>
      </c>
      <c r="S3646" s="51">
        <f t="shared" si="597"/>
        <v>0</v>
      </c>
      <c r="T3646" s="16"/>
    </row>
    <row r="3647" spans="1:20" x14ac:dyDescent="0.25">
      <c r="A3647" s="72">
        <f t="shared" si="598"/>
        <v>43235</v>
      </c>
      <c r="B3647" s="73" t="s">
        <v>18</v>
      </c>
      <c r="C3647" s="73" t="s">
        <v>256</v>
      </c>
      <c r="D3647" s="73" t="s">
        <v>247</v>
      </c>
      <c r="E3647" s="73" t="s">
        <v>265</v>
      </c>
      <c r="F3647" s="73" t="s">
        <v>266</v>
      </c>
      <c r="G3647" s="73" t="s">
        <v>35</v>
      </c>
      <c r="H3647" t="s">
        <v>36</v>
      </c>
      <c r="I3647">
        <v>1160</v>
      </c>
      <c r="J3647" s="43">
        <v>4775</v>
      </c>
      <c r="K3647" s="16">
        <v>0.18</v>
      </c>
      <c r="L3647" s="16">
        <f t="shared" si="599"/>
        <v>47.418073485600793</v>
      </c>
      <c r="M3647" s="16">
        <f t="shared" si="600"/>
        <v>1.2905405405405406</v>
      </c>
      <c r="N3647" s="44">
        <f t="shared" si="601"/>
        <v>208.79999999999998</v>
      </c>
      <c r="O3647" s="44">
        <f t="shared" si="602"/>
        <v>4983.8</v>
      </c>
      <c r="P3647" s="45">
        <f t="shared" si="596"/>
        <v>49.491559086395235</v>
      </c>
      <c r="Q3647" s="45">
        <f t="shared" si="603"/>
        <v>1.3469729729729729</v>
      </c>
      <c r="S3647" s="51">
        <f t="shared" si="597"/>
        <v>7.3863391510450294</v>
      </c>
      <c r="T3647" s="16"/>
    </row>
    <row r="3648" spans="1:20" x14ac:dyDescent="0.25">
      <c r="A3648" s="72">
        <f t="shared" si="598"/>
        <v>43235</v>
      </c>
      <c r="B3648" s="73" t="s">
        <v>18</v>
      </c>
      <c r="C3648" s="73" t="s">
        <v>244</v>
      </c>
      <c r="D3648" s="73" t="s">
        <v>245</v>
      </c>
      <c r="E3648" s="73" t="s">
        <v>277</v>
      </c>
      <c r="F3648" s="73" t="s">
        <v>278</v>
      </c>
      <c r="G3648" s="73" t="s">
        <v>35</v>
      </c>
      <c r="H3648" s="73" t="s">
        <v>38</v>
      </c>
      <c r="I3648">
        <v>613</v>
      </c>
      <c r="J3648" s="43">
        <v>4352</v>
      </c>
      <c r="K3648" s="16">
        <v>0</v>
      </c>
      <c r="L3648" s="16">
        <f t="shared" si="599"/>
        <v>43.217477656405165</v>
      </c>
      <c r="M3648" s="16">
        <f t="shared" si="600"/>
        <v>1.1762162162162162</v>
      </c>
      <c r="N3648" s="44">
        <f t="shared" si="601"/>
        <v>0</v>
      </c>
      <c r="O3648" s="44">
        <f t="shared" si="602"/>
        <v>4352</v>
      </c>
      <c r="P3648" s="45">
        <f t="shared" si="596"/>
        <v>43.217477656405165</v>
      </c>
      <c r="Q3648" s="45">
        <f t="shared" si="603"/>
        <v>1.1762162162162162</v>
      </c>
      <c r="S3648" s="51">
        <f t="shared" si="597"/>
        <v>2.9815428300993929</v>
      </c>
      <c r="T3648" s="16"/>
    </row>
    <row r="3649" spans="1:20" x14ac:dyDescent="0.25">
      <c r="A3649" s="74">
        <f>A3647</f>
        <v>43235</v>
      </c>
      <c r="B3649" s="75" t="s">
        <v>18</v>
      </c>
      <c r="C3649" s="75" t="s">
        <v>258</v>
      </c>
      <c r="D3649" s="75" t="s">
        <v>255</v>
      </c>
      <c r="E3649" s="75" t="s">
        <v>279</v>
      </c>
      <c r="F3649" s="75" t="s">
        <v>280</v>
      </c>
      <c r="G3649" s="75" t="s">
        <v>35</v>
      </c>
      <c r="H3649" s="76" t="s">
        <v>36</v>
      </c>
      <c r="I3649" s="76">
        <v>1637</v>
      </c>
      <c r="J3649" s="46">
        <v>5710</v>
      </c>
      <c r="K3649" s="78">
        <v>0.18</v>
      </c>
      <c r="L3649" s="78">
        <f t="shared" si="599"/>
        <v>56.703078450844089</v>
      </c>
      <c r="M3649" s="78">
        <f t="shared" si="600"/>
        <v>1.5432432432432432</v>
      </c>
      <c r="N3649" s="47">
        <f t="shared" si="601"/>
        <v>294.65999999999997</v>
      </c>
      <c r="O3649" s="47">
        <f t="shared" si="602"/>
        <v>6004.66</v>
      </c>
      <c r="P3649" s="48">
        <f t="shared" si="596"/>
        <v>59.629195630585897</v>
      </c>
      <c r="Q3649" s="48">
        <f t="shared" si="603"/>
        <v>1.622881081081081</v>
      </c>
      <c r="R3649" s="76"/>
      <c r="S3649" s="53">
        <f t="shared" si="597"/>
        <v>6.7741878122943966</v>
      </c>
      <c r="T3649" s="78"/>
    </row>
    <row r="3650" spans="1:20" x14ac:dyDescent="0.25">
      <c r="A3650" s="72">
        <f>DATE(YEAR(A3649), MONTH(A3649)+1, 15)</f>
        <v>43266</v>
      </c>
      <c r="B3650" s="73" t="s">
        <v>0</v>
      </c>
      <c r="C3650" s="73" t="s">
        <v>359</v>
      </c>
      <c r="D3650" s="73" t="s">
        <v>235</v>
      </c>
      <c r="E3650" s="73" t="s">
        <v>260</v>
      </c>
      <c r="F3650" s="73" t="s">
        <v>261</v>
      </c>
      <c r="G3650" s="73" t="s">
        <v>34</v>
      </c>
      <c r="H3650" t="s">
        <v>36</v>
      </c>
      <c r="I3650">
        <v>506</v>
      </c>
      <c r="J3650" s="43">
        <v>3883</v>
      </c>
      <c r="K3650" s="16">
        <v>0.2</v>
      </c>
      <c r="L3650" s="16">
        <f t="shared" si="599"/>
        <v>38.560079443892747</v>
      </c>
      <c r="M3650" s="16">
        <f t="shared" si="600"/>
        <v>1.0494594594594595</v>
      </c>
      <c r="N3650" s="44">
        <f t="shared" si="601"/>
        <v>101.2</v>
      </c>
      <c r="O3650" s="44">
        <f t="shared" si="602"/>
        <v>3984.2</v>
      </c>
      <c r="P3650" s="45">
        <f t="shared" ref="P3650:P3687" si="604">O3650/100.7</f>
        <v>39.565044687189669</v>
      </c>
      <c r="Q3650" s="45">
        <f t="shared" si="603"/>
        <v>1.0768108108108108</v>
      </c>
      <c r="R3650" s="17"/>
      <c r="S3650" s="51">
        <f>((O3650/O3194)-1)*100</f>
        <v>1.2863534675615185</v>
      </c>
      <c r="T3650" s="16">
        <f>AVERAGE(P3574,P3612,P3650)</f>
        <v>39.514796425024826</v>
      </c>
    </row>
    <row r="3651" spans="1:20" x14ac:dyDescent="0.25">
      <c r="A3651" s="72">
        <f>A3650</f>
        <v>43266</v>
      </c>
      <c r="B3651" s="73" t="s">
        <v>0</v>
      </c>
      <c r="C3651" s="73" t="s">
        <v>236</v>
      </c>
      <c r="D3651" s="73" t="s">
        <v>237</v>
      </c>
      <c r="E3651" s="73" t="s">
        <v>262</v>
      </c>
      <c r="F3651" s="73" t="s">
        <v>251</v>
      </c>
      <c r="G3651" s="73" t="s">
        <v>34</v>
      </c>
      <c r="H3651" t="s">
        <v>37</v>
      </c>
      <c r="I3651">
        <v>298</v>
      </c>
      <c r="J3651" s="43">
        <v>4143</v>
      </c>
      <c r="K3651" s="16">
        <v>0</v>
      </c>
      <c r="L3651" s="16">
        <f t="shared" si="599"/>
        <v>41.142005958291954</v>
      </c>
      <c r="M3651" s="16">
        <f t="shared" si="600"/>
        <v>1.1197297297297297</v>
      </c>
      <c r="N3651" s="44">
        <f t="shared" si="601"/>
        <v>0</v>
      </c>
      <c r="O3651" s="44">
        <f t="shared" si="602"/>
        <v>4143</v>
      </c>
      <c r="P3651" s="45">
        <f t="shared" si="604"/>
        <v>41.142005958291954</v>
      </c>
      <c r="Q3651" s="45">
        <f t="shared" si="603"/>
        <v>1.1197297297297297</v>
      </c>
      <c r="R3651" s="17"/>
      <c r="S3651" s="51">
        <f t="shared" ref="S3651:S3687" si="605">((O3651/O3195)-1)*100</f>
        <v>0</v>
      </c>
      <c r="T3651" s="16">
        <f t="shared" ref="T3651:T3687" si="606">AVERAGE(P3575,P3613,P3651)</f>
        <v>41.142005958291954</v>
      </c>
    </row>
    <row r="3652" spans="1:20" x14ac:dyDescent="0.25">
      <c r="A3652" s="72">
        <f t="shared" ref="A3652:A3686" si="607">A3651</f>
        <v>43266</v>
      </c>
      <c r="B3652" s="73" t="s">
        <v>0</v>
      </c>
      <c r="C3652" s="73" t="s">
        <v>359</v>
      </c>
      <c r="D3652" s="73" t="s">
        <v>235</v>
      </c>
      <c r="E3652" s="73" t="s">
        <v>263</v>
      </c>
      <c r="F3652" s="73" t="s">
        <v>264</v>
      </c>
      <c r="G3652" s="73" t="s">
        <v>34</v>
      </c>
      <c r="H3652" t="s">
        <v>37</v>
      </c>
      <c r="I3652">
        <v>1530</v>
      </c>
      <c r="J3652" s="43">
        <v>7175</v>
      </c>
      <c r="K3652" s="16">
        <v>0</v>
      </c>
      <c r="L3652" s="16">
        <f t="shared" si="599"/>
        <v>71.251241310824227</v>
      </c>
      <c r="M3652" s="16">
        <f t="shared" si="600"/>
        <v>1.9391891891891893</v>
      </c>
      <c r="N3652" s="44">
        <f t="shared" si="601"/>
        <v>0</v>
      </c>
      <c r="O3652" s="44">
        <f t="shared" si="602"/>
        <v>7175</v>
      </c>
      <c r="P3652" s="45">
        <f t="shared" si="604"/>
        <v>71.251241310824227</v>
      </c>
      <c r="Q3652" s="45">
        <f t="shared" si="603"/>
        <v>1.9391891891891893</v>
      </c>
      <c r="S3652" s="51">
        <f t="shared" si="605"/>
        <v>1.7730496453900679</v>
      </c>
      <c r="T3652" s="16">
        <f t="shared" si="606"/>
        <v>70.423700761337315</v>
      </c>
    </row>
    <row r="3653" spans="1:20" x14ac:dyDescent="0.25">
      <c r="A3653" s="72">
        <f t="shared" si="607"/>
        <v>43266</v>
      </c>
      <c r="B3653" s="73" t="s">
        <v>0</v>
      </c>
      <c r="C3653" s="73" t="s">
        <v>359</v>
      </c>
      <c r="D3653" s="73" t="s">
        <v>235</v>
      </c>
      <c r="E3653" s="73" t="s">
        <v>265</v>
      </c>
      <c r="F3653" s="73" t="s">
        <v>266</v>
      </c>
      <c r="G3653" s="73" t="s">
        <v>34</v>
      </c>
      <c r="H3653" t="s">
        <v>36</v>
      </c>
      <c r="I3653">
        <v>890</v>
      </c>
      <c r="J3653" s="43">
        <v>4540</v>
      </c>
      <c r="K3653" s="16">
        <v>0.2</v>
      </c>
      <c r="L3653" s="16">
        <f t="shared" si="599"/>
        <v>45.084409136047668</v>
      </c>
      <c r="M3653" s="16">
        <f t="shared" si="600"/>
        <v>1.2270270270270269</v>
      </c>
      <c r="N3653" s="44">
        <f t="shared" si="601"/>
        <v>178</v>
      </c>
      <c r="O3653" s="44">
        <f t="shared" si="602"/>
        <v>4718</v>
      </c>
      <c r="P3653" s="45">
        <f t="shared" si="604"/>
        <v>46.852035749751735</v>
      </c>
      <c r="Q3653" s="45">
        <f t="shared" si="603"/>
        <v>1.2751351351351352</v>
      </c>
      <c r="S3653" s="51">
        <f t="shared" si="605"/>
        <v>1.9226614819615406</v>
      </c>
      <c r="T3653" s="16">
        <f t="shared" si="606"/>
        <v>46.763654419066533</v>
      </c>
    </row>
    <row r="3654" spans="1:20" x14ac:dyDescent="0.25">
      <c r="A3654" s="72">
        <f t="shared" si="607"/>
        <v>43266</v>
      </c>
      <c r="B3654" s="73" t="s">
        <v>0</v>
      </c>
      <c r="C3654" s="73" t="s">
        <v>238</v>
      </c>
      <c r="D3654" s="73" t="s">
        <v>239</v>
      </c>
      <c r="E3654" s="73" t="s">
        <v>267</v>
      </c>
      <c r="F3654" s="73" t="s">
        <v>241</v>
      </c>
      <c r="G3654" s="73" t="s">
        <v>34</v>
      </c>
      <c r="H3654" t="s">
        <v>37</v>
      </c>
      <c r="I3654">
        <v>1256</v>
      </c>
      <c r="J3654" s="43">
        <v>6786</v>
      </c>
      <c r="K3654" s="16">
        <v>0</v>
      </c>
      <c r="L3654" s="16">
        <f t="shared" si="599"/>
        <v>67.388282025819265</v>
      </c>
      <c r="M3654" s="16">
        <f t="shared" si="600"/>
        <v>1.834054054054054</v>
      </c>
      <c r="N3654" s="44">
        <f t="shared" si="601"/>
        <v>0</v>
      </c>
      <c r="O3654" s="44">
        <f t="shared" si="602"/>
        <v>6786</v>
      </c>
      <c r="P3654" s="45">
        <f t="shared" si="604"/>
        <v>67.388282025819265</v>
      </c>
      <c r="Q3654" s="45">
        <f t="shared" si="603"/>
        <v>1.834054054054054</v>
      </c>
      <c r="S3654" s="51">
        <f t="shared" si="605"/>
        <v>0</v>
      </c>
      <c r="T3654" s="16">
        <f t="shared" si="606"/>
        <v>67.388282025819265</v>
      </c>
    </row>
    <row r="3655" spans="1:20" x14ac:dyDescent="0.25">
      <c r="A3655" s="72">
        <f t="shared" si="607"/>
        <v>43266</v>
      </c>
      <c r="B3655" s="73" t="s">
        <v>0</v>
      </c>
      <c r="C3655" s="73" t="s">
        <v>358</v>
      </c>
      <c r="D3655" s="73" t="s">
        <v>235</v>
      </c>
      <c r="E3655" s="73" t="s">
        <v>267</v>
      </c>
      <c r="F3655" s="73" t="s">
        <v>241</v>
      </c>
      <c r="G3655" s="73" t="s">
        <v>34</v>
      </c>
      <c r="H3655" t="s">
        <v>36</v>
      </c>
      <c r="I3655">
        <v>975</v>
      </c>
      <c r="J3655" s="43">
        <v>4816</v>
      </c>
      <c r="K3655" s="16">
        <v>0.2</v>
      </c>
      <c r="L3655" s="16">
        <f t="shared" si="599"/>
        <v>47.825223435948359</v>
      </c>
      <c r="M3655" s="16">
        <f t="shared" si="600"/>
        <v>1.3016216216216216</v>
      </c>
      <c r="N3655" s="44">
        <f t="shared" si="601"/>
        <v>195</v>
      </c>
      <c r="O3655" s="44">
        <f t="shared" si="602"/>
        <v>5011</v>
      </c>
      <c r="P3655" s="45">
        <f t="shared" si="604"/>
        <v>49.761668321747763</v>
      </c>
      <c r="Q3655" s="45">
        <f t="shared" si="603"/>
        <v>1.3543243243243244</v>
      </c>
      <c r="S3655" s="51">
        <f t="shared" si="605"/>
        <v>1.9843288897934297</v>
      </c>
      <c r="T3655" s="16">
        <f t="shared" si="606"/>
        <v>49.664846077457788</v>
      </c>
    </row>
    <row r="3656" spans="1:20" x14ac:dyDescent="0.25">
      <c r="A3656" s="72">
        <f t="shared" si="607"/>
        <v>43266</v>
      </c>
      <c r="B3656" s="73" t="s">
        <v>0</v>
      </c>
      <c r="C3656" s="73" t="s">
        <v>240</v>
      </c>
      <c r="D3656" s="73" t="s">
        <v>241</v>
      </c>
      <c r="E3656" s="73" t="s">
        <v>263</v>
      </c>
      <c r="F3656" s="73" t="s">
        <v>264</v>
      </c>
      <c r="G3656" s="73" t="s">
        <v>34</v>
      </c>
      <c r="H3656" t="s">
        <v>36</v>
      </c>
      <c r="I3656">
        <v>1357</v>
      </c>
      <c r="J3656" s="43">
        <v>5021</v>
      </c>
      <c r="K3656" s="16">
        <v>0.2</v>
      </c>
      <c r="L3656" s="16">
        <f t="shared" si="599"/>
        <v>49.860973187686199</v>
      </c>
      <c r="M3656" s="16">
        <f t="shared" si="600"/>
        <v>1.357027027027027</v>
      </c>
      <c r="N3656" s="44">
        <f t="shared" si="601"/>
        <v>271.40000000000003</v>
      </c>
      <c r="O3656" s="44">
        <f t="shared" si="602"/>
        <v>5292.4</v>
      </c>
      <c r="P3656" s="45">
        <f t="shared" si="604"/>
        <v>52.556107249255206</v>
      </c>
      <c r="Q3656" s="45">
        <f t="shared" si="603"/>
        <v>1.4303783783783783</v>
      </c>
      <c r="S3656" s="51">
        <f t="shared" si="605"/>
        <v>2.6315279151395199</v>
      </c>
      <c r="T3656" s="16">
        <f t="shared" si="606"/>
        <v>52.421350546176761</v>
      </c>
    </row>
    <row r="3657" spans="1:20" x14ac:dyDescent="0.25">
      <c r="A3657" s="72">
        <f t="shared" si="607"/>
        <v>43266</v>
      </c>
      <c r="B3657" s="73" t="s">
        <v>67</v>
      </c>
      <c r="C3657" s="73" t="s">
        <v>242</v>
      </c>
      <c r="D3657" s="73" t="s">
        <v>243</v>
      </c>
      <c r="E3657" s="73" t="s">
        <v>265</v>
      </c>
      <c r="F3657" s="73" t="s">
        <v>266</v>
      </c>
      <c r="G3657" s="73" t="s">
        <v>34</v>
      </c>
      <c r="H3657" t="s">
        <v>36</v>
      </c>
      <c r="I3657">
        <v>1006</v>
      </c>
      <c r="J3657" s="43">
        <v>3931</v>
      </c>
      <c r="K3657" s="16">
        <v>0.2</v>
      </c>
      <c r="L3657" s="16">
        <f t="shared" si="599"/>
        <v>39.036742800397221</v>
      </c>
      <c r="M3657" s="16">
        <f t="shared" si="600"/>
        <v>0.99160360360360367</v>
      </c>
      <c r="N3657" s="44">
        <f t="shared" si="601"/>
        <v>201.20000000000002</v>
      </c>
      <c r="O3657" s="44">
        <f t="shared" si="602"/>
        <v>4132.2</v>
      </c>
      <c r="P3657" s="45">
        <f t="shared" si="604"/>
        <v>41.03475670307845</v>
      </c>
      <c r="Q3657" s="45">
        <f t="shared" si="603"/>
        <v>1.0423567567567567</v>
      </c>
      <c r="S3657" s="51">
        <f t="shared" si="605"/>
        <v>9.2712079543050496</v>
      </c>
      <c r="T3657" s="16">
        <f t="shared" si="606"/>
        <v>40.934856007944383</v>
      </c>
    </row>
    <row r="3658" spans="1:20" x14ac:dyDescent="0.25">
      <c r="A3658" s="72">
        <f t="shared" si="607"/>
        <v>43266</v>
      </c>
      <c r="B3658" s="73" t="s">
        <v>67</v>
      </c>
      <c r="C3658" s="73" t="s">
        <v>244</v>
      </c>
      <c r="D3658" s="73" t="s">
        <v>245</v>
      </c>
      <c r="E3658" s="73" t="s">
        <v>268</v>
      </c>
      <c r="F3658" s="73" t="s">
        <v>269</v>
      </c>
      <c r="G3658" s="73" t="s">
        <v>34</v>
      </c>
      <c r="H3658" t="s">
        <v>38</v>
      </c>
      <c r="I3658">
        <v>860</v>
      </c>
      <c r="J3658" s="43">
        <v>6344</v>
      </c>
      <c r="K3658" s="16">
        <v>0</v>
      </c>
      <c r="L3658" s="16">
        <f t="shared" si="599"/>
        <v>62.999006951340611</v>
      </c>
      <c r="M3658" s="16">
        <f t="shared" si="600"/>
        <v>1.6002882882882883</v>
      </c>
      <c r="N3658" s="44">
        <f t="shared" si="601"/>
        <v>0</v>
      </c>
      <c r="O3658" s="44">
        <f t="shared" si="602"/>
        <v>6344</v>
      </c>
      <c r="P3658" s="45">
        <f t="shared" si="604"/>
        <v>62.999006951340611</v>
      </c>
      <c r="Q3658" s="45">
        <f t="shared" si="603"/>
        <v>1.6002882882882883</v>
      </c>
      <c r="S3658" s="51">
        <f t="shared" si="605"/>
        <v>4.6691965022273463</v>
      </c>
      <c r="T3658" s="16">
        <f t="shared" si="606"/>
        <v>62.999006951340611</v>
      </c>
    </row>
    <row r="3659" spans="1:20" x14ac:dyDescent="0.25">
      <c r="A3659" s="72">
        <f t="shared" si="607"/>
        <v>43266</v>
      </c>
      <c r="B3659" s="73" t="s">
        <v>67</v>
      </c>
      <c r="C3659" s="73" t="s">
        <v>246</v>
      </c>
      <c r="D3659" s="73" t="s">
        <v>247</v>
      </c>
      <c r="E3659" s="73" t="s">
        <v>270</v>
      </c>
      <c r="F3659" s="73" t="s">
        <v>247</v>
      </c>
      <c r="G3659" s="73" t="s">
        <v>34</v>
      </c>
      <c r="H3659" t="s">
        <v>36</v>
      </c>
      <c r="I3659">
        <v>213</v>
      </c>
      <c r="J3659" s="43">
        <v>2258</v>
      </c>
      <c r="K3659" s="16">
        <v>0.2</v>
      </c>
      <c r="L3659" s="16">
        <f t="shared" si="599"/>
        <v>22.423038728897716</v>
      </c>
      <c r="M3659" s="16">
        <f t="shared" si="600"/>
        <v>0.56958558558558559</v>
      </c>
      <c r="N3659" s="44">
        <f t="shared" si="601"/>
        <v>42.6</v>
      </c>
      <c r="O3659" s="44">
        <f t="shared" si="602"/>
        <v>2300.6</v>
      </c>
      <c r="P3659" s="45">
        <f t="shared" si="604"/>
        <v>22.846077457795431</v>
      </c>
      <c r="Q3659" s="45">
        <f t="shared" si="603"/>
        <v>0.5803315315315315</v>
      </c>
      <c r="S3659" s="51">
        <f t="shared" si="605"/>
        <v>0.934497433422532</v>
      </c>
      <c r="T3659" s="16">
        <f t="shared" si="606"/>
        <v>22.824925521350547</v>
      </c>
    </row>
    <row r="3660" spans="1:20" x14ac:dyDescent="0.25">
      <c r="A3660" s="72">
        <f t="shared" si="607"/>
        <v>43266</v>
      </c>
      <c r="B3660" s="73" t="s">
        <v>67</v>
      </c>
      <c r="C3660" s="73" t="s">
        <v>248</v>
      </c>
      <c r="D3660" s="73" t="s">
        <v>249</v>
      </c>
      <c r="E3660" s="73" t="s">
        <v>271</v>
      </c>
      <c r="F3660" s="73" t="s">
        <v>272</v>
      </c>
      <c r="G3660" s="73" t="s">
        <v>34</v>
      </c>
      <c r="H3660" t="s">
        <v>38</v>
      </c>
      <c r="I3660">
        <v>646</v>
      </c>
      <c r="J3660" s="43">
        <v>5446</v>
      </c>
      <c r="K3660" s="16">
        <v>0</v>
      </c>
      <c r="L3660" s="16">
        <f t="shared" si="599"/>
        <v>54.081429990069509</v>
      </c>
      <c r="M3660" s="16">
        <f t="shared" si="600"/>
        <v>1.3737657657657658</v>
      </c>
      <c r="N3660" s="44">
        <f t="shared" si="601"/>
        <v>0</v>
      </c>
      <c r="O3660" s="44">
        <f t="shared" si="602"/>
        <v>5446</v>
      </c>
      <c r="P3660" s="45">
        <f t="shared" si="604"/>
        <v>54.081429990069509</v>
      </c>
      <c r="Q3660" s="45">
        <f t="shared" si="603"/>
        <v>1.3737657657657658</v>
      </c>
      <c r="S3660" s="51">
        <f t="shared" si="605"/>
        <v>4.9123482951261899</v>
      </c>
      <c r="T3660" s="16">
        <f t="shared" si="606"/>
        <v>54.081429990069502</v>
      </c>
    </row>
    <row r="3661" spans="1:20" x14ac:dyDescent="0.25">
      <c r="A3661" s="72">
        <f t="shared" si="607"/>
        <v>43266</v>
      </c>
      <c r="B3661" s="73" t="s">
        <v>67</v>
      </c>
      <c r="C3661" s="73" t="s">
        <v>248</v>
      </c>
      <c r="D3661" s="73" t="s">
        <v>249</v>
      </c>
      <c r="E3661" s="73" t="s">
        <v>273</v>
      </c>
      <c r="F3661" s="73" t="s">
        <v>274</v>
      </c>
      <c r="G3661" s="73" t="s">
        <v>34</v>
      </c>
      <c r="H3661" t="s">
        <v>38</v>
      </c>
      <c r="I3661">
        <v>418</v>
      </c>
      <c r="J3661" s="43">
        <v>4540</v>
      </c>
      <c r="K3661" s="16">
        <v>0</v>
      </c>
      <c r="L3661" s="16">
        <f t="shared" si="599"/>
        <v>45.084409136047668</v>
      </c>
      <c r="M3661" s="16">
        <f t="shared" si="600"/>
        <v>1.1452252252252253</v>
      </c>
      <c r="N3661" s="44">
        <f t="shared" si="601"/>
        <v>0</v>
      </c>
      <c r="O3661" s="44">
        <f t="shared" si="602"/>
        <v>4540</v>
      </c>
      <c r="P3661" s="45">
        <f t="shared" si="604"/>
        <v>45.084409136047668</v>
      </c>
      <c r="Q3661" s="45">
        <f t="shared" si="603"/>
        <v>1.1452252252252253</v>
      </c>
      <c r="S3661" s="51">
        <f t="shared" si="605"/>
        <v>5.3119925771282661</v>
      </c>
      <c r="T3661" s="16">
        <f t="shared" si="606"/>
        <v>45.084409136047668</v>
      </c>
    </row>
    <row r="3662" spans="1:20" x14ac:dyDescent="0.25">
      <c r="A3662" s="72">
        <f t="shared" si="607"/>
        <v>43266</v>
      </c>
      <c r="B3662" s="73" t="s">
        <v>67</v>
      </c>
      <c r="C3662" s="73" t="s">
        <v>246</v>
      </c>
      <c r="D3662" s="73" t="s">
        <v>247</v>
      </c>
      <c r="E3662" s="73" t="s">
        <v>275</v>
      </c>
      <c r="F3662" s="73" t="s">
        <v>276</v>
      </c>
      <c r="G3662" s="73" t="s">
        <v>34</v>
      </c>
      <c r="H3662" t="s">
        <v>36</v>
      </c>
      <c r="I3662">
        <v>626</v>
      </c>
      <c r="J3662" s="43">
        <v>3609</v>
      </c>
      <c r="K3662" s="16">
        <v>0.2</v>
      </c>
      <c r="L3662" s="16">
        <f t="shared" si="599"/>
        <v>35.839126117179738</v>
      </c>
      <c r="M3662" s="16">
        <f t="shared" si="600"/>
        <v>0.91037837837837843</v>
      </c>
      <c r="N3662" s="44">
        <f t="shared" si="601"/>
        <v>125.2</v>
      </c>
      <c r="O3662" s="44">
        <f t="shared" si="602"/>
        <v>3734.2</v>
      </c>
      <c r="P3662" s="45">
        <f t="shared" si="604"/>
        <v>37.082423038728898</v>
      </c>
      <c r="Q3662" s="45">
        <f t="shared" si="603"/>
        <v>0.94196036036036035</v>
      </c>
      <c r="S3662" s="51">
        <f t="shared" si="605"/>
        <v>3.8258355113162335</v>
      </c>
      <c r="T3662" s="16">
        <f t="shared" si="606"/>
        <v>37.020258192651447</v>
      </c>
    </row>
    <row r="3663" spans="1:20" x14ac:dyDescent="0.25">
      <c r="A3663" s="72">
        <f t="shared" si="607"/>
        <v>43266</v>
      </c>
      <c r="B3663" s="73" t="s">
        <v>67</v>
      </c>
      <c r="C3663" s="73" t="s">
        <v>246</v>
      </c>
      <c r="D3663" s="73" t="s">
        <v>247</v>
      </c>
      <c r="E3663" s="73" t="s">
        <v>263</v>
      </c>
      <c r="F3663" s="73" t="s">
        <v>264</v>
      </c>
      <c r="G3663" s="73" t="s">
        <v>34</v>
      </c>
      <c r="H3663" t="s">
        <v>36</v>
      </c>
      <c r="I3663">
        <v>1823</v>
      </c>
      <c r="J3663" s="43">
        <v>5327</v>
      </c>
      <c r="K3663" s="16">
        <v>0.2</v>
      </c>
      <c r="L3663" s="16">
        <f t="shared" si="599"/>
        <v>52.899702085402183</v>
      </c>
      <c r="M3663" s="16">
        <f t="shared" si="600"/>
        <v>1.3437477477477477</v>
      </c>
      <c r="N3663" s="44">
        <f t="shared" si="601"/>
        <v>364.6</v>
      </c>
      <c r="O3663" s="44">
        <f t="shared" si="602"/>
        <v>5691.6</v>
      </c>
      <c r="P3663" s="45">
        <f t="shared" si="604"/>
        <v>56.520357497517381</v>
      </c>
      <c r="Q3663" s="45">
        <f t="shared" si="603"/>
        <v>1.435718918918919</v>
      </c>
      <c r="S3663" s="51">
        <f t="shared" si="605"/>
        <v>5.7073342867225207</v>
      </c>
      <c r="T3663" s="16">
        <f t="shared" si="606"/>
        <v>56.33932472691162</v>
      </c>
    </row>
    <row r="3664" spans="1:20" x14ac:dyDescent="0.25">
      <c r="A3664" s="72">
        <f t="shared" si="607"/>
        <v>43266</v>
      </c>
      <c r="B3664" s="73" t="s">
        <v>18</v>
      </c>
      <c r="C3664" s="73" t="s">
        <v>250</v>
      </c>
      <c r="D3664" s="73" t="s">
        <v>251</v>
      </c>
      <c r="E3664" s="73" t="s">
        <v>265</v>
      </c>
      <c r="F3664" s="73" t="s">
        <v>266</v>
      </c>
      <c r="G3664" s="73" t="s">
        <v>34</v>
      </c>
      <c r="H3664" t="s">
        <v>39</v>
      </c>
      <c r="I3664">
        <v>1277</v>
      </c>
      <c r="J3664" s="43">
        <v>4131</v>
      </c>
      <c r="K3664" s="16">
        <v>0.15529999999999999</v>
      </c>
      <c r="L3664" s="16">
        <f t="shared" si="599"/>
        <v>41.022840119165835</v>
      </c>
      <c r="M3664" s="16">
        <f t="shared" si="600"/>
        <v>1.1164864864864865</v>
      </c>
      <c r="N3664" s="44">
        <f t="shared" si="601"/>
        <v>198.31809999999999</v>
      </c>
      <c r="O3664" s="44">
        <f t="shared" si="602"/>
        <v>4329.3181000000004</v>
      </c>
      <c r="P3664" s="45">
        <f t="shared" si="604"/>
        <v>42.992235352532276</v>
      </c>
      <c r="Q3664" s="45">
        <f t="shared" si="603"/>
        <v>1.1700859729729731</v>
      </c>
      <c r="S3664" s="51">
        <f t="shared" si="605"/>
        <v>16.74159034910021</v>
      </c>
      <c r="T3664" s="16">
        <f t="shared" si="606"/>
        <v>42.846401191658394</v>
      </c>
    </row>
    <row r="3665" spans="1:20" x14ac:dyDescent="0.25">
      <c r="A3665" s="72">
        <f t="shared" si="607"/>
        <v>43266</v>
      </c>
      <c r="B3665" s="73" t="s">
        <v>18</v>
      </c>
      <c r="C3665" s="73" t="s">
        <v>244</v>
      </c>
      <c r="D3665" s="73" t="s">
        <v>245</v>
      </c>
      <c r="E3665" s="73" t="s">
        <v>277</v>
      </c>
      <c r="F3665" s="73" t="s">
        <v>278</v>
      </c>
      <c r="G3665" s="73" t="s">
        <v>34</v>
      </c>
      <c r="H3665" t="s">
        <v>38</v>
      </c>
      <c r="I3665">
        <v>613</v>
      </c>
      <c r="J3665" s="43">
        <v>5287</v>
      </c>
      <c r="K3665" s="16">
        <v>0</v>
      </c>
      <c r="L3665" s="16">
        <f t="shared" si="599"/>
        <v>52.502482621648461</v>
      </c>
      <c r="M3665" s="16">
        <f t="shared" si="600"/>
        <v>1.4289189189189189</v>
      </c>
      <c r="N3665" s="44">
        <f t="shared" si="601"/>
        <v>0</v>
      </c>
      <c r="O3665" s="44">
        <f t="shared" si="602"/>
        <v>5287</v>
      </c>
      <c r="P3665" s="45">
        <f t="shared" si="604"/>
        <v>52.502482621648461</v>
      </c>
      <c r="Q3665" s="45">
        <f t="shared" si="603"/>
        <v>1.4289189189189189</v>
      </c>
      <c r="S3665" s="51">
        <f t="shared" si="605"/>
        <v>4.6723421104731822</v>
      </c>
      <c r="T3665" s="16">
        <f t="shared" si="606"/>
        <v>52.502482621648461</v>
      </c>
    </row>
    <row r="3666" spans="1:20" x14ac:dyDescent="0.25">
      <c r="A3666" s="72">
        <f t="shared" si="607"/>
        <v>43266</v>
      </c>
      <c r="B3666" s="73" t="s">
        <v>18</v>
      </c>
      <c r="C3666" s="73" t="s">
        <v>248</v>
      </c>
      <c r="D3666" s="73" t="s">
        <v>249</v>
      </c>
      <c r="E3666" s="73" t="s">
        <v>268</v>
      </c>
      <c r="F3666" s="73" t="s">
        <v>269</v>
      </c>
      <c r="G3666" s="73" t="s">
        <v>34</v>
      </c>
      <c r="H3666" t="s">
        <v>38</v>
      </c>
      <c r="I3666">
        <v>872</v>
      </c>
      <c r="J3666" s="43">
        <v>6460</v>
      </c>
      <c r="K3666" s="16">
        <v>0</v>
      </c>
      <c r="L3666" s="16">
        <f t="shared" si="599"/>
        <v>64.15094339622641</v>
      </c>
      <c r="M3666" s="16">
        <f t="shared" si="600"/>
        <v>1.7459459459459459</v>
      </c>
      <c r="N3666" s="44">
        <f t="shared" si="601"/>
        <v>0</v>
      </c>
      <c r="O3666" s="44">
        <f t="shared" si="602"/>
        <v>6460</v>
      </c>
      <c r="P3666" s="45">
        <f t="shared" si="604"/>
        <v>64.15094339622641</v>
      </c>
      <c r="Q3666" s="45">
        <f t="shared" si="603"/>
        <v>1.7459459459459459</v>
      </c>
      <c r="S3666" s="51">
        <f t="shared" si="605"/>
        <v>4.5645840077695121</v>
      </c>
      <c r="T3666" s="16">
        <f t="shared" si="606"/>
        <v>64.15094339622641</v>
      </c>
    </row>
    <row r="3667" spans="1:20" x14ac:dyDescent="0.25">
      <c r="A3667" s="72">
        <f t="shared" si="607"/>
        <v>43266</v>
      </c>
      <c r="B3667" s="73" t="s">
        <v>18</v>
      </c>
      <c r="C3667" s="73" t="s">
        <v>248</v>
      </c>
      <c r="D3667" s="73" t="s">
        <v>249</v>
      </c>
      <c r="E3667" s="73" t="s">
        <v>277</v>
      </c>
      <c r="F3667" s="73" t="s">
        <v>278</v>
      </c>
      <c r="G3667" s="73" t="s">
        <v>34</v>
      </c>
      <c r="H3667" t="s">
        <v>38</v>
      </c>
      <c r="I3667">
        <v>414</v>
      </c>
      <c r="J3667" s="43">
        <v>4764</v>
      </c>
      <c r="K3667" s="16">
        <v>0</v>
      </c>
      <c r="L3667" s="16">
        <f t="shared" si="599"/>
        <v>47.308838133068519</v>
      </c>
      <c r="M3667" s="16">
        <f t="shared" si="600"/>
        <v>1.2875675675675675</v>
      </c>
      <c r="N3667" s="44">
        <f t="shared" si="601"/>
        <v>0</v>
      </c>
      <c r="O3667" s="44">
        <f t="shared" si="602"/>
        <v>4764</v>
      </c>
      <c r="P3667" s="45">
        <f t="shared" si="604"/>
        <v>47.308838133068519</v>
      </c>
      <c r="Q3667" s="45">
        <f t="shared" si="603"/>
        <v>1.2875675675675675</v>
      </c>
      <c r="S3667" s="51">
        <f t="shared" si="605"/>
        <v>5.1887833958931262</v>
      </c>
      <c r="T3667" s="16">
        <f t="shared" si="606"/>
        <v>47.308838133068519</v>
      </c>
    </row>
    <row r="3668" spans="1:20" x14ac:dyDescent="0.25">
      <c r="A3668" s="72">
        <f t="shared" si="607"/>
        <v>43266</v>
      </c>
      <c r="B3668" s="73" t="s">
        <v>18</v>
      </c>
      <c r="C3668" s="73" t="s">
        <v>242</v>
      </c>
      <c r="D3668" s="73" t="s">
        <v>243</v>
      </c>
      <c r="E3668" s="73" t="s">
        <v>265</v>
      </c>
      <c r="F3668" s="73" t="s">
        <v>266</v>
      </c>
      <c r="G3668" s="73" t="s">
        <v>34</v>
      </c>
      <c r="H3668" t="s">
        <v>36</v>
      </c>
      <c r="I3668">
        <v>1006</v>
      </c>
      <c r="J3668" s="43">
        <v>4745</v>
      </c>
      <c r="K3668" s="16">
        <v>0.2</v>
      </c>
      <c r="L3668" s="16">
        <f t="shared" si="599"/>
        <v>47.1201588877855</v>
      </c>
      <c r="M3668" s="16">
        <f t="shared" si="600"/>
        <v>1.2824324324324323</v>
      </c>
      <c r="N3668" s="44">
        <f t="shared" si="601"/>
        <v>201.20000000000002</v>
      </c>
      <c r="O3668" s="44">
        <f t="shared" si="602"/>
        <v>4946.2</v>
      </c>
      <c r="P3668" s="45">
        <f t="shared" si="604"/>
        <v>49.11817279046673</v>
      </c>
      <c r="Q3668" s="45">
        <f t="shared" si="603"/>
        <v>1.3368108108108108</v>
      </c>
      <c r="S3668" s="51">
        <f t="shared" si="605"/>
        <v>7.6290364696666169</v>
      </c>
      <c r="T3668" s="16">
        <f t="shared" si="606"/>
        <v>49.018272095332669</v>
      </c>
    </row>
    <row r="3669" spans="1:20" x14ac:dyDescent="0.25">
      <c r="A3669" s="72">
        <f t="shared" si="607"/>
        <v>43266</v>
      </c>
      <c r="B3669" s="73" t="s">
        <v>0</v>
      </c>
      <c r="C3669" s="73" t="s">
        <v>252</v>
      </c>
      <c r="D3669" s="73" t="s">
        <v>117</v>
      </c>
      <c r="E3669" s="73" t="s">
        <v>279</v>
      </c>
      <c r="F3669" s="73" t="s">
        <v>280</v>
      </c>
      <c r="G3669" s="73" t="s">
        <v>35</v>
      </c>
      <c r="H3669" t="s">
        <v>37</v>
      </c>
      <c r="I3669">
        <v>880</v>
      </c>
      <c r="J3669" s="43">
        <v>3953</v>
      </c>
      <c r="K3669" s="16">
        <v>0</v>
      </c>
      <c r="L3669" s="16">
        <f t="shared" si="599"/>
        <v>39.255213505461768</v>
      </c>
      <c r="M3669" s="16">
        <f t="shared" si="600"/>
        <v>1.0683783783783785</v>
      </c>
      <c r="N3669" s="44">
        <f t="shared" si="601"/>
        <v>0</v>
      </c>
      <c r="O3669" s="44">
        <f t="shared" si="602"/>
        <v>3953</v>
      </c>
      <c r="P3669" s="45">
        <f t="shared" si="604"/>
        <v>39.255213505461768</v>
      </c>
      <c r="Q3669" s="45">
        <f t="shared" si="603"/>
        <v>1.0683783783783785</v>
      </c>
      <c r="S3669" s="51">
        <f t="shared" si="605"/>
        <v>0</v>
      </c>
      <c r="T3669" s="16">
        <f t="shared" si="606"/>
        <v>39.255213505461768</v>
      </c>
    </row>
    <row r="3670" spans="1:20" x14ac:dyDescent="0.25">
      <c r="A3670" s="72">
        <f t="shared" si="607"/>
        <v>43266</v>
      </c>
      <c r="B3670" s="73" t="s">
        <v>0</v>
      </c>
      <c r="C3670" s="73" t="s">
        <v>359</v>
      </c>
      <c r="D3670" s="73" t="s">
        <v>235</v>
      </c>
      <c r="E3670" s="73" t="s">
        <v>267</v>
      </c>
      <c r="F3670" s="73" t="s">
        <v>241</v>
      </c>
      <c r="G3670" s="73" t="s">
        <v>35</v>
      </c>
      <c r="H3670" t="s">
        <v>37</v>
      </c>
      <c r="I3670">
        <v>685</v>
      </c>
      <c r="J3670" s="43">
        <v>4296</v>
      </c>
      <c r="K3670" s="16">
        <v>0</v>
      </c>
      <c r="L3670" s="16">
        <f t="shared" si="599"/>
        <v>42.661370407149953</v>
      </c>
      <c r="M3670" s="16">
        <f t="shared" si="600"/>
        <v>1.161081081081081</v>
      </c>
      <c r="N3670" s="44">
        <f t="shared" si="601"/>
        <v>0</v>
      </c>
      <c r="O3670" s="44">
        <f t="shared" si="602"/>
        <v>4296</v>
      </c>
      <c r="P3670" s="45">
        <f t="shared" si="604"/>
        <v>42.661370407149953</v>
      </c>
      <c r="Q3670" s="45">
        <f t="shared" si="603"/>
        <v>1.161081081081081</v>
      </c>
      <c r="S3670" s="51">
        <f t="shared" si="605"/>
        <v>2.9968832414289048</v>
      </c>
      <c r="T3670" s="16">
        <f t="shared" si="606"/>
        <v>41.833829857663027</v>
      </c>
    </row>
    <row r="3671" spans="1:20" x14ac:dyDescent="0.25">
      <c r="A3671" s="72">
        <f t="shared" si="607"/>
        <v>43266</v>
      </c>
      <c r="B3671" s="73" t="s">
        <v>0</v>
      </c>
      <c r="C3671" s="73" t="s">
        <v>253</v>
      </c>
      <c r="D3671" s="73" t="s">
        <v>243</v>
      </c>
      <c r="E3671" s="73" t="s">
        <v>281</v>
      </c>
      <c r="F3671" s="73" t="s">
        <v>282</v>
      </c>
      <c r="G3671" s="73" t="s">
        <v>35</v>
      </c>
      <c r="H3671" t="s">
        <v>38</v>
      </c>
      <c r="I3671">
        <v>812</v>
      </c>
      <c r="J3671" s="43">
        <v>5663</v>
      </c>
      <c r="K3671" s="16">
        <v>0</v>
      </c>
      <c r="L3671" s="16">
        <f t="shared" si="599"/>
        <v>56.236345580933467</v>
      </c>
      <c r="M3671" s="16">
        <f t="shared" si="600"/>
        <v>1.5305405405405406</v>
      </c>
      <c r="N3671" s="44">
        <f t="shared" si="601"/>
        <v>0</v>
      </c>
      <c r="O3671" s="44">
        <f t="shared" si="602"/>
        <v>5663</v>
      </c>
      <c r="P3671" s="45">
        <f t="shared" si="604"/>
        <v>56.236345580933467</v>
      </c>
      <c r="Q3671" s="45">
        <f t="shared" si="603"/>
        <v>1.5305405405405406</v>
      </c>
      <c r="S3671" s="51">
        <f t="shared" si="605"/>
        <v>3.1136198106336499</v>
      </c>
      <c r="T3671" s="16">
        <f t="shared" si="606"/>
        <v>56.236345580933467</v>
      </c>
    </row>
    <row r="3672" spans="1:20" x14ac:dyDescent="0.25">
      <c r="A3672" s="72">
        <f t="shared" si="607"/>
        <v>43266</v>
      </c>
      <c r="B3672" s="73" t="s">
        <v>0</v>
      </c>
      <c r="C3672" s="73" t="s">
        <v>236</v>
      </c>
      <c r="D3672" s="73" t="s">
        <v>237</v>
      </c>
      <c r="E3672" s="73" t="s">
        <v>279</v>
      </c>
      <c r="F3672" s="73" t="s">
        <v>280</v>
      </c>
      <c r="G3672" s="73" t="s">
        <v>35</v>
      </c>
      <c r="H3672" t="s">
        <v>37</v>
      </c>
      <c r="I3672">
        <v>1520</v>
      </c>
      <c r="J3672" s="43">
        <v>5611</v>
      </c>
      <c r="K3672" s="16">
        <v>0</v>
      </c>
      <c r="L3672" s="16">
        <f t="shared" si="599"/>
        <v>55.71996027805362</v>
      </c>
      <c r="M3672" s="16">
        <f t="shared" si="600"/>
        <v>1.5164864864864864</v>
      </c>
      <c r="N3672" s="44">
        <f t="shared" si="601"/>
        <v>0</v>
      </c>
      <c r="O3672" s="44">
        <f t="shared" si="602"/>
        <v>5611</v>
      </c>
      <c r="P3672" s="45">
        <f t="shared" si="604"/>
        <v>55.71996027805362</v>
      </c>
      <c r="Q3672" s="45">
        <f t="shared" si="603"/>
        <v>1.5164864864864864</v>
      </c>
      <c r="S3672" s="51">
        <f t="shared" si="605"/>
        <v>0</v>
      </c>
      <c r="T3672" s="16">
        <f t="shared" si="606"/>
        <v>55.719960278053613</v>
      </c>
    </row>
    <row r="3673" spans="1:20" x14ac:dyDescent="0.25">
      <c r="A3673" s="72">
        <f t="shared" si="607"/>
        <v>43266</v>
      </c>
      <c r="B3673" s="73" t="s">
        <v>0</v>
      </c>
      <c r="C3673" s="73" t="s">
        <v>236</v>
      </c>
      <c r="D3673" s="73" t="s">
        <v>237</v>
      </c>
      <c r="E3673" s="73" t="s">
        <v>267</v>
      </c>
      <c r="F3673" s="73" t="s">
        <v>241</v>
      </c>
      <c r="G3673" s="73" t="s">
        <v>35</v>
      </c>
      <c r="H3673" t="s">
        <v>37</v>
      </c>
      <c r="I3673">
        <v>1583</v>
      </c>
      <c r="J3673" s="43">
        <v>5931</v>
      </c>
      <c r="K3673" s="16">
        <v>0</v>
      </c>
      <c r="L3673" s="16">
        <f t="shared" si="599"/>
        <v>58.897715988083412</v>
      </c>
      <c r="M3673" s="16">
        <f t="shared" si="600"/>
        <v>1.6029729729729729</v>
      </c>
      <c r="N3673" s="44">
        <f t="shared" si="601"/>
        <v>0</v>
      </c>
      <c r="O3673" s="44">
        <f t="shared" si="602"/>
        <v>5931</v>
      </c>
      <c r="P3673" s="45">
        <f t="shared" si="604"/>
        <v>58.897715988083412</v>
      </c>
      <c r="Q3673" s="45">
        <f t="shared" si="603"/>
        <v>1.6029729729729729</v>
      </c>
      <c r="S3673" s="51">
        <f t="shared" si="605"/>
        <v>0</v>
      </c>
      <c r="T3673" s="16">
        <f t="shared" si="606"/>
        <v>58.897715988083412</v>
      </c>
    </row>
    <row r="3674" spans="1:20" x14ac:dyDescent="0.25">
      <c r="A3674" s="72">
        <f t="shared" si="607"/>
        <v>43266</v>
      </c>
      <c r="B3674" s="73" t="s">
        <v>0</v>
      </c>
      <c r="C3674" s="73" t="s">
        <v>358</v>
      </c>
      <c r="D3674" s="73" t="s">
        <v>235</v>
      </c>
      <c r="E3674" s="73" t="s">
        <v>279</v>
      </c>
      <c r="F3674" s="73" t="s">
        <v>280</v>
      </c>
      <c r="G3674" s="73" t="s">
        <v>35</v>
      </c>
      <c r="H3674" t="s">
        <v>36</v>
      </c>
      <c r="I3674">
        <v>1599</v>
      </c>
      <c r="J3674" s="43">
        <v>5812</v>
      </c>
      <c r="K3674" s="16">
        <v>0.2</v>
      </c>
      <c r="L3674" s="16">
        <f t="shared" si="599"/>
        <v>57.715988083416086</v>
      </c>
      <c r="M3674" s="16">
        <f t="shared" si="600"/>
        <v>1.5708108108108108</v>
      </c>
      <c r="N3674" s="44">
        <f t="shared" si="601"/>
        <v>319.8</v>
      </c>
      <c r="O3674" s="44">
        <f t="shared" si="602"/>
        <v>6131.8</v>
      </c>
      <c r="P3674" s="45">
        <f t="shared" si="604"/>
        <v>60.891757696127108</v>
      </c>
      <c r="Q3674" s="45">
        <f t="shared" si="603"/>
        <v>1.6572432432432433</v>
      </c>
      <c r="S3674" s="51">
        <f t="shared" si="605"/>
        <v>2.6775398114502913</v>
      </c>
      <c r="T3674" s="16">
        <f t="shared" si="606"/>
        <v>60.732969215491558</v>
      </c>
    </row>
    <row r="3675" spans="1:20" x14ac:dyDescent="0.25">
      <c r="A3675" s="72">
        <f t="shared" si="607"/>
        <v>43266</v>
      </c>
      <c r="B3675" s="73" t="s">
        <v>67</v>
      </c>
      <c r="C3675" s="73" t="s">
        <v>250</v>
      </c>
      <c r="D3675" s="73" t="s">
        <v>251</v>
      </c>
      <c r="E3675" s="73" t="s">
        <v>279</v>
      </c>
      <c r="F3675" s="73" t="s">
        <v>280</v>
      </c>
      <c r="G3675" s="73" t="s">
        <v>35</v>
      </c>
      <c r="H3675" t="s">
        <v>37</v>
      </c>
      <c r="I3675">
        <v>1851</v>
      </c>
      <c r="J3675" s="43">
        <v>5000</v>
      </c>
      <c r="K3675" s="16">
        <v>0</v>
      </c>
      <c r="L3675" s="16">
        <f t="shared" si="599"/>
        <v>49.652432969215489</v>
      </c>
      <c r="M3675" s="16">
        <f t="shared" si="600"/>
        <v>1.2612612612612613</v>
      </c>
      <c r="N3675" s="44">
        <f t="shared" si="601"/>
        <v>0</v>
      </c>
      <c r="O3675" s="44">
        <f t="shared" si="602"/>
        <v>5000</v>
      </c>
      <c r="P3675" s="45">
        <f t="shared" si="604"/>
        <v>49.652432969215489</v>
      </c>
      <c r="Q3675" s="45">
        <f t="shared" si="603"/>
        <v>1.2612612612612613</v>
      </c>
      <c r="S3675" s="51">
        <f t="shared" si="605"/>
        <v>0</v>
      </c>
      <c r="T3675" s="16">
        <f t="shared" si="606"/>
        <v>49.652432969215489</v>
      </c>
    </row>
    <row r="3676" spans="1:20" x14ac:dyDescent="0.25">
      <c r="A3676" s="72">
        <f t="shared" si="607"/>
        <v>43266</v>
      </c>
      <c r="B3676" s="73" t="s">
        <v>67</v>
      </c>
      <c r="C3676" s="73" t="s">
        <v>238</v>
      </c>
      <c r="D3676" s="73" t="s">
        <v>239</v>
      </c>
      <c r="E3676" s="73" t="s">
        <v>283</v>
      </c>
      <c r="F3676" s="73" t="s">
        <v>284</v>
      </c>
      <c r="G3676" s="73" t="s">
        <v>35</v>
      </c>
      <c r="H3676" t="s">
        <v>37</v>
      </c>
      <c r="I3676">
        <v>1695</v>
      </c>
      <c r="J3676" s="43">
        <v>4960</v>
      </c>
      <c r="K3676" s="16">
        <v>0</v>
      </c>
      <c r="L3676" s="16">
        <f t="shared" si="599"/>
        <v>49.255213505461768</v>
      </c>
      <c r="M3676" s="16">
        <f t="shared" si="600"/>
        <v>1.2511711711711713</v>
      </c>
      <c r="N3676" s="44">
        <f t="shared" si="601"/>
        <v>0</v>
      </c>
      <c r="O3676" s="44">
        <f t="shared" si="602"/>
        <v>4960</v>
      </c>
      <c r="P3676" s="45">
        <f t="shared" si="604"/>
        <v>49.255213505461768</v>
      </c>
      <c r="Q3676" s="45">
        <f t="shared" si="603"/>
        <v>1.2511711711711713</v>
      </c>
      <c r="S3676" s="51">
        <f t="shared" si="605"/>
        <v>0</v>
      </c>
      <c r="T3676" s="16">
        <f t="shared" si="606"/>
        <v>49.255213505461768</v>
      </c>
    </row>
    <row r="3677" spans="1:20" x14ac:dyDescent="0.25">
      <c r="A3677" s="72">
        <f t="shared" si="607"/>
        <v>43266</v>
      </c>
      <c r="B3677" s="73" t="s">
        <v>67</v>
      </c>
      <c r="C3677" s="73" t="s">
        <v>242</v>
      </c>
      <c r="D3677" s="73" t="s">
        <v>243</v>
      </c>
      <c r="E3677" s="73" t="s">
        <v>265</v>
      </c>
      <c r="F3677" s="73" t="s">
        <v>266</v>
      </c>
      <c r="G3677" s="73" t="s">
        <v>35</v>
      </c>
      <c r="H3677" t="s">
        <v>36</v>
      </c>
      <c r="I3677">
        <v>1006</v>
      </c>
      <c r="J3677" s="43">
        <v>3731</v>
      </c>
      <c r="K3677" s="16">
        <v>0.2</v>
      </c>
      <c r="L3677" s="16">
        <f t="shared" si="599"/>
        <v>37.050645481628599</v>
      </c>
      <c r="M3677" s="16">
        <f t="shared" si="600"/>
        <v>0.94115315315315318</v>
      </c>
      <c r="N3677" s="44">
        <f t="shared" si="601"/>
        <v>201.20000000000002</v>
      </c>
      <c r="O3677" s="44">
        <f t="shared" si="602"/>
        <v>3932.2</v>
      </c>
      <c r="P3677" s="45">
        <f t="shared" si="604"/>
        <v>39.048659384309829</v>
      </c>
      <c r="Q3677" s="45">
        <f t="shared" si="603"/>
        <v>0.99190630630630627</v>
      </c>
      <c r="S3677" s="51">
        <f t="shared" si="605"/>
        <v>9.788921152557517</v>
      </c>
      <c r="T3677" s="16">
        <f t="shared" si="606"/>
        <v>38.948758689175769</v>
      </c>
    </row>
    <row r="3678" spans="1:20" x14ac:dyDescent="0.25">
      <c r="A3678" s="72">
        <f t="shared" si="607"/>
        <v>43266</v>
      </c>
      <c r="B3678" s="73" t="s">
        <v>67</v>
      </c>
      <c r="C3678" s="73" t="s">
        <v>254</v>
      </c>
      <c r="D3678" s="73" t="s">
        <v>255</v>
      </c>
      <c r="E3678" s="73" t="s">
        <v>267</v>
      </c>
      <c r="F3678" s="73" t="s">
        <v>241</v>
      </c>
      <c r="G3678" s="73" t="s">
        <v>35</v>
      </c>
      <c r="H3678" t="s">
        <v>37</v>
      </c>
      <c r="I3678">
        <v>988</v>
      </c>
      <c r="J3678" s="43">
        <v>3700</v>
      </c>
      <c r="K3678" s="16">
        <v>0</v>
      </c>
      <c r="L3678" s="16">
        <f t="shared" si="599"/>
        <v>36.742800397219462</v>
      </c>
      <c r="M3678" s="16">
        <f t="shared" si="600"/>
        <v>0.93333333333333335</v>
      </c>
      <c r="N3678" s="44">
        <f t="shared" si="601"/>
        <v>0</v>
      </c>
      <c r="O3678" s="44">
        <f t="shared" si="602"/>
        <v>3700</v>
      </c>
      <c r="P3678" s="45">
        <f t="shared" si="604"/>
        <v>36.742800397219462</v>
      </c>
      <c r="Q3678" s="45">
        <f t="shared" si="603"/>
        <v>0.93333333333333335</v>
      </c>
      <c r="S3678" s="51">
        <f t="shared" si="605"/>
        <v>0</v>
      </c>
      <c r="T3678" s="16">
        <f t="shared" si="606"/>
        <v>36.742800397219462</v>
      </c>
    </row>
    <row r="3679" spans="1:20" x14ac:dyDescent="0.25">
      <c r="A3679" s="72">
        <f t="shared" si="607"/>
        <v>43266</v>
      </c>
      <c r="B3679" s="73" t="s">
        <v>67</v>
      </c>
      <c r="C3679" s="73" t="s">
        <v>246</v>
      </c>
      <c r="D3679" s="73" t="s">
        <v>247</v>
      </c>
      <c r="E3679" s="73" t="s">
        <v>240</v>
      </c>
      <c r="F3679" s="73" t="s">
        <v>241</v>
      </c>
      <c r="G3679" s="73" t="s">
        <v>35</v>
      </c>
      <c r="H3679" t="s">
        <v>36</v>
      </c>
      <c r="I3679">
        <v>787</v>
      </c>
      <c r="J3679" s="43">
        <v>3970</v>
      </c>
      <c r="K3679" s="16">
        <v>0.2</v>
      </c>
      <c r="L3679" s="16">
        <f t="shared" si="599"/>
        <v>39.424031777557097</v>
      </c>
      <c r="M3679" s="16">
        <f t="shared" si="600"/>
        <v>1.0014414414414414</v>
      </c>
      <c r="N3679" s="44">
        <f t="shared" si="601"/>
        <v>157.4</v>
      </c>
      <c r="O3679" s="44">
        <f t="shared" si="602"/>
        <v>4127.3999999999996</v>
      </c>
      <c r="P3679" s="45">
        <f t="shared" si="604"/>
        <v>40.987090367427996</v>
      </c>
      <c r="Q3679" s="45">
        <f t="shared" si="603"/>
        <v>1.0411459459459458</v>
      </c>
      <c r="S3679" s="51">
        <f t="shared" si="605"/>
        <v>3.8679316506027073</v>
      </c>
      <c r="T3679" s="16">
        <f t="shared" si="606"/>
        <v>40.908937437934455</v>
      </c>
    </row>
    <row r="3680" spans="1:20" x14ac:dyDescent="0.25">
      <c r="A3680" s="72">
        <f t="shared" si="607"/>
        <v>43266</v>
      </c>
      <c r="B3680" s="73" t="s">
        <v>67</v>
      </c>
      <c r="C3680" s="73" t="s">
        <v>250</v>
      </c>
      <c r="D3680" s="73" t="s">
        <v>251</v>
      </c>
      <c r="E3680" s="73" t="s">
        <v>283</v>
      </c>
      <c r="F3680" s="73" t="s">
        <v>284</v>
      </c>
      <c r="G3680" s="73" t="s">
        <v>35</v>
      </c>
      <c r="H3680" t="s">
        <v>37</v>
      </c>
      <c r="I3680">
        <v>1836</v>
      </c>
      <c r="J3680" s="43">
        <v>5000</v>
      </c>
      <c r="K3680" s="16">
        <v>0</v>
      </c>
      <c r="L3680" s="16">
        <f t="shared" ref="L3680:L3717" si="608">J3680/100.7</f>
        <v>49.652432969215489</v>
      </c>
      <c r="M3680" s="16">
        <f t="shared" ref="M3680:M3717" si="609">IF(B3680="corn",J3680/(111*2000/56),J3680/(111*2000/60))</f>
        <v>1.2612612612612613</v>
      </c>
      <c r="N3680" s="44">
        <f t="shared" ref="N3680:N3717" si="610">I3680*K3680</f>
        <v>0</v>
      </c>
      <c r="O3680" s="44">
        <f t="shared" ref="O3680:O3717" si="611">J3680+N3680</f>
        <v>5000</v>
      </c>
      <c r="P3680" s="45">
        <f t="shared" si="604"/>
        <v>49.652432969215489</v>
      </c>
      <c r="Q3680" s="45">
        <f t="shared" ref="Q3680:Q3717" si="612">IF(B3680="corn",O3680/(111*2000/56),O3680/(111*2000/60))</f>
        <v>1.2612612612612613</v>
      </c>
      <c r="S3680" s="51">
        <f t="shared" si="605"/>
        <v>0</v>
      </c>
      <c r="T3680" s="16">
        <f t="shared" si="606"/>
        <v>49.652432969215489</v>
      </c>
    </row>
    <row r="3681" spans="1:20" x14ac:dyDescent="0.25">
      <c r="A3681" s="72">
        <f t="shared" si="607"/>
        <v>43266</v>
      </c>
      <c r="B3681" s="73" t="s">
        <v>67</v>
      </c>
      <c r="C3681" s="73" t="s">
        <v>256</v>
      </c>
      <c r="D3681" s="73" t="s">
        <v>247</v>
      </c>
      <c r="E3681" s="73" t="s">
        <v>285</v>
      </c>
      <c r="F3681" s="73" t="s">
        <v>264</v>
      </c>
      <c r="G3681" s="73" t="s">
        <v>35</v>
      </c>
      <c r="H3681" t="s">
        <v>37</v>
      </c>
      <c r="I3681">
        <v>1899</v>
      </c>
      <c r="J3681" s="43">
        <v>4820</v>
      </c>
      <c r="K3681" s="16">
        <v>0</v>
      </c>
      <c r="L3681" s="16">
        <f t="shared" si="608"/>
        <v>47.864945382323732</v>
      </c>
      <c r="M3681" s="16">
        <f t="shared" si="609"/>
        <v>1.2158558558558559</v>
      </c>
      <c r="N3681" s="44">
        <f t="shared" si="610"/>
        <v>0</v>
      </c>
      <c r="O3681" s="44">
        <f t="shared" si="611"/>
        <v>4820</v>
      </c>
      <c r="P3681" s="45">
        <f t="shared" si="604"/>
        <v>47.864945382323732</v>
      </c>
      <c r="Q3681" s="45">
        <f t="shared" si="612"/>
        <v>1.2158558558558559</v>
      </c>
      <c r="S3681" s="51">
        <f t="shared" si="605"/>
        <v>1.6877637130801704</v>
      </c>
      <c r="T3681" s="16">
        <f t="shared" si="606"/>
        <v>47.864945382323732</v>
      </c>
    </row>
    <row r="3682" spans="1:20" x14ac:dyDescent="0.25">
      <c r="A3682" s="72">
        <f t="shared" si="607"/>
        <v>43266</v>
      </c>
      <c r="B3682" s="73" t="s">
        <v>18</v>
      </c>
      <c r="C3682" s="73" t="s">
        <v>238</v>
      </c>
      <c r="D3682" s="73" t="s">
        <v>239</v>
      </c>
      <c r="E3682" s="73" t="s">
        <v>283</v>
      </c>
      <c r="F3682" s="73" t="s">
        <v>284</v>
      </c>
      <c r="G3682" s="73" t="s">
        <v>35</v>
      </c>
      <c r="H3682" t="s">
        <v>37</v>
      </c>
      <c r="I3682">
        <v>1695</v>
      </c>
      <c r="J3682" s="43">
        <v>5600</v>
      </c>
      <c r="K3682" s="16">
        <v>0</v>
      </c>
      <c r="L3682" s="16">
        <f t="shared" si="608"/>
        <v>55.610724925521346</v>
      </c>
      <c r="M3682" s="16">
        <f t="shared" si="609"/>
        <v>1.5135135135135136</v>
      </c>
      <c r="N3682" s="44">
        <f t="shared" si="610"/>
        <v>0</v>
      </c>
      <c r="O3682" s="44">
        <f t="shared" si="611"/>
        <v>5600</v>
      </c>
      <c r="P3682" s="45">
        <f t="shared" si="604"/>
        <v>55.610724925521346</v>
      </c>
      <c r="Q3682" s="45">
        <f t="shared" si="612"/>
        <v>1.5135135135135136</v>
      </c>
      <c r="S3682" s="51">
        <f t="shared" si="605"/>
        <v>0</v>
      </c>
      <c r="T3682" s="16">
        <f t="shared" si="606"/>
        <v>55.610724925521346</v>
      </c>
    </row>
    <row r="3683" spans="1:20" x14ac:dyDescent="0.25">
      <c r="A3683" s="72">
        <f t="shared" si="607"/>
        <v>43266</v>
      </c>
      <c r="B3683" s="73" t="s">
        <v>18</v>
      </c>
      <c r="C3683" s="73" t="s">
        <v>250</v>
      </c>
      <c r="D3683" s="73" t="s">
        <v>251</v>
      </c>
      <c r="E3683" s="73" t="s">
        <v>279</v>
      </c>
      <c r="F3683" s="73" t="s">
        <v>280</v>
      </c>
      <c r="G3683" s="73" t="s">
        <v>35</v>
      </c>
      <c r="H3683" t="s">
        <v>37</v>
      </c>
      <c r="I3683">
        <v>1851</v>
      </c>
      <c r="J3683" s="43">
        <v>5650</v>
      </c>
      <c r="K3683" s="16">
        <v>0</v>
      </c>
      <c r="L3683" s="16">
        <f t="shared" si="608"/>
        <v>56.107249255213503</v>
      </c>
      <c r="M3683" s="16">
        <f t="shared" si="609"/>
        <v>1.527027027027027</v>
      </c>
      <c r="N3683" s="44">
        <f t="shared" si="610"/>
        <v>0</v>
      </c>
      <c r="O3683" s="44">
        <f t="shared" si="611"/>
        <v>5650</v>
      </c>
      <c r="P3683" s="45">
        <f t="shared" si="604"/>
        <v>56.107249255213503</v>
      </c>
      <c r="Q3683" s="45">
        <f t="shared" si="612"/>
        <v>1.527027027027027</v>
      </c>
      <c r="S3683" s="51">
        <f t="shared" si="605"/>
        <v>0</v>
      </c>
      <c r="T3683" s="16">
        <f t="shared" si="606"/>
        <v>56.107249255213503</v>
      </c>
    </row>
    <row r="3684" spans="1:20" x14ac:dyDescent="0.25">
      <c r="A3684" s="72">
        <f t="shared" si="607"/>
        <v>43266</v>
      </c>
      <c r="B3684" s="73" t="s">
        <v>18</v>
      </c>
      <c r="C3684" s="73" t="s">
        <v>257</v>
      </c>
      <c r="D3684" s="73" t="s">
        <v>237</v>
      </c>
      <c r="E3684" s="73" t="s">
        <v>283</v>
      </c>
      <c r="F3684" s="73" t="s">
        <v>284</v>
      </c>
      <c r="G3684" s="73" t="s">
        <v>35</v>
      </c>
      <c r="H3684" t="s">
        <v>37</v>
      </c>
      <c r="I3684">
        <v>1507</v>
      </c>
      <c r="J3684" s="43">
        <v>5500</v>
      </c>
      <c r="K3684" s="16">
        <v>0</v>
      </c>
      <c r="L3684" s="16">
        <f t="shared" si="608"/>
        <v>54.617676266137039</v>
      </c>
      <c r="M3684" s="16">
        <f t="shared" si="609"/>
        <v>1.4864864864864864</v>
      </c>
      <c r="N3684" s="44">
        <f t="shared" si="610"/>
        <v>0</v>
      </c>
      <c r="O3684" s="44">
        <f t="shared" si="611"/>
        <v>5500</v>
      </c>
      <c r="P3684" s="45">
        <f t="shared" si="604"/>
        <v>54.617676266137039</v>
      </c>
      <c r="Q3684" s="45">
        <f t="shared" si="612"/>
        <v>1.4864864864864864</v>
      </c>
      <c r="S3684" s="51">
        <f t="shared" si="605"/>
        <v>0</v>
      </c>
      <c r="T3684" s="16">
        <f t="shared" si="606"/>
        <v>54.617676266137039</v>
      </c>
    </row>
    <row r="3685" spans="1:20" x14ac:dyDescent="0.25">
      <c r="A3685" s="72">
        <f t="shared" si="607"/>
        <v>43266</v>
      </c>
      <c r="B3685" s="73" t="s">
        <v>18</v>
      </c>
      <c r="C3685" s="73" t="s">
        <v>256</v>
      </c>
      <c r="D3685" s="73" t="s">
        <v>247</v>
      </c>
      <c r="E3685" s="73" t="s">
        <v>265</v>
      </c>
      <c r="F3685" s="73" t="s">
        <v>266</v>
      </c>
      <c r="G3685" s="73" t="s">
        <v>35</v>
      </c>
      <c r="H3685" t="s">
        <v>36</v>
      </c>
      <c r="I3685">
        <v>1160</v>
      </c>
      <c r="J3685" s="43">
        <v>4775</v>
      </c>
      <c r="K3685" s="16">
        <v>0.2</v>
      </c>
      <c r="L3685" s="16">
        <f t="shared" si="608"/>
        <v>47.418073485600793</v>
      </c>
      <c r="M3685" s="16">
        <f t="shared" si="609"/>
        <v>1.2905405405405406</v>
      </c>
      <c r="N3685" s="44">
        <f t="shared" si="610"/>
        <v>232</v>
      </c>
      <c r="O3685" s="44">
        <f t="shared" si="611"/>
        <v>5007</v>
      </c>
      <c r="P3685" s="45">
        <f t="shared" si="604"/>
        <v>49.72194637537239</v>
      </c>
      <c r="Q3685" s="45">
        <f t="shared" si="612"/>
        <v>1.3532432432432433</v>
      </c>
      <c r="S3685" s="51">
        <f t="shared" si="605"/>
        <v>7.8862314156431745</v>
      </c>
      <c r="T3685" s="16">
        <f t="shared" si="606"/>
        <v>49.606752730883812</v>
      </c>
    </row>
    <row r="3686" spans="1:20" x14ac:dyDescent="0.25">
      <c r="A3686" s="72">
        <f t="shared" si="607"/>
        <v>43266</v>
      </c>
      <c r="B3686" s="73" t="s">
        <v>18</v>
      </c>
      <c r="C3686" s="73" t="s">
        <v>244</v>
      </c>
      <c r="D3686" s="73" t="s">
        <v>245</v>
      </c>
      <c r="E3686" s="73" t="s">
        <v>277</v>
      </c>
      <c r="F3686" s="73" t="s">
        <v>278</v>
      </c>
      <c r="G3686" s="73" t="s">
        <v>35</v>
      </c>
      <c r="H3686" s="73" t="s">
        <v>38</v>
      </c>
      <c r="I3686">
        <v>613</v>
      </c>
      <c r="J3686" s="43">
        <v>4352</v>
      </c>
      <c r="K3686" s="16">
        <v>0</v>
      </c>
      <c r="L3686" s="16">
        <f t="shared" si="608"/>
        <v>43.217477656405165</v>
      </c>
      <c r="M3686" s="16">
        <f t="shared" si="609"/>
        <v>1.1762162162162162</v>
      </c>
      <c r="N3686" s="44">
        <f t="shared" si="610"/>
        <v>0</v>
      </c>
      <c r="O3686" s="44">
        <f t="shared" si="611"/>
        <v>4352</v>
      </c>
      <c r="P3686" s="45">
        <f t="shared" si="604"/>
        <v>43.217477656405165</v>
      </c>
      <c r="Q3686" s="45">
        <f t="shared" si="612"/>
        <v>1.1762162162162162</v>
      </c>
      <c r="S3686" s="51">
        <f t="shared" si="605"/>
        <v>2.9815428300993929</v>
      </c>
      <c r="T3686" s="16">
        <f>AVERAGE(P3610,P3648,P3686)</f>
        <v>43.217477656405173</v>
      </c>
    </row>
    <row r="3687" spans="1:20" x14ac:dyDescent="0.25">
      <c r="A3687" s="74">
        <f>A3685</f>
        <v>43266</v>
      </c>
      <c r="B3687" s="75" t="s">
        <v>18</v>
      </c>
      <c r="C3687" s="75" t="s">
        <v>258</v>
      </c>
      <c r="D3687" s="75" t="s">
        <v>255</v>
      </c>
      <c r="E3687" s="75" t="s">
        <v>279</v>
      </c>
      <c r="F3687" s="75" t="s">
        <v>280</v>
      </c>
      <c r="G3687" s="75" t="s">
        <v>35</v>
      </c>
      <c r="H3687" s="76" t="s">
        <v>36</v>
      </c>
      <c r="I3687" s="76">
        <v>1637</v>
      </c>
      <c r="J3687" s="46">
        <v>5710</v>
      </c>
      <c r="K3687" s="78">
        <v>0.2</v>
      </c>
      <c r="L3687" s="78">
        <f t="shared" si="608"/>
        <v>56.703078450844089</v>
      </c>
      <c r="M3687" s="78">
        <f t="shared" si="609"/>
        <v>1.5432432432432432</v>
      </c>
      <c r="N3687" s="47">
        <f t="shared" si="610"/>
        <v>327.40000000000003</v>
      </c>
      <c r="O3687" s="47">
        <f t="shared" si="611"/>
        <v>6037.4</v>
      </c>
      <c r="P3687" s="48">
        <f t="shared" si="604"/>
        <v>59.954319761668316</v>
      </c>
      <c r="Q3687" s="48">
        <f t="shared" si="612"/>
        <v>1.6317297297297297</v>
      </c>
      <c r="R3687" s="76"/>
      <c r="S3687" s="53">
        <f t="shared" si="605"/>
        <v>7.3563668047726516</v>
      </c>
      <c r="T3687" s="78">
        <f t="shared" si="606"/>
        <v>59.791757696127114</v>
      </c>
    </row>
    <row r="3688" spans="1:20" x14ac:dyDescent="0.25">
      <c r="A3688" s="72">
        <f>DATE(YEAR(A3687), MONTH(A3687)+1, 15)</f>
        <v>43296</v>
      </c>
      <c r="B3688" s="73" t="s">
        <v>0</v>
      </c>
      <c r="C3688" s="73" t="s">
        <v>359</v>
      </c>
      <c r="D3688" s="73" t="s">
        <v>235</v>
      </c>
      <c r="E3688" s="73" t="s">
        <v>260</v>
      </c>
      <c r="F3688" s="73" t="s">
        <v>261</v>
      </c>
      <c r="G3688" s="73" t="s">
        <v>34</v>
      </c>
      <c r="H3688" t="s">
        <v>36</v>
      </c>
      <c r="I3688">
        <v>506</v>
      </c>
      <c r="J3688" s="43">
        <v>3983</v>
      </c>
      <c r="K3688" s="16">
        <v>0.23</v>
      </c>
      <c r="L3688" s="16">
        <f t="shared" si="608"/>
        <v>39.553128103277061</v>
      </c>
      <c r="M3688" s="16">
        <f t="shared" si="609"/>
        <v>1.0764864864864865</v>
      </c>
      <c r="N3688" s="44">
        <f t="shared" si="610"/>
        <v>116.38000000000001</v>
      </c>
      <c r="O3688" s="44">
        <f t="shared" si="611"/>
        <v>4099.38</v>
      </c>
      <c r="P3688" s="45">
        <f t="shared" ref="P3688:P3725" si="613">O3688/100.7</f>
        <v>40.708838133068518</v>
      </c>
      <c r="Q3688" s="45">
        <f t="shared" si="612"/>
        <v>1.1079405405405405</v>
      </c>
      <c r="R3688" s="17"/>
      <c r="S3688" s="51">
        <f>((O3688/O3232)-1)*100</f>
        <v>4.2144600366077034</v>
      </c>
    </row>
    <row r="3689" spans="1:20" x14ac:dyDescent="0.25">
      <c r="A3689" s="72">
        <f>A3688</f>
        <v>43296</v>
      </c>
      <c r="B3689" s="73" t="s">
        <v>0</v>
      </c>
      <c r="C3689" s="73" t="s">
        <v>236</v>
      </c>
      <c r="D3689" s="73" t="s">
        <v>237</v>
      </c>
      <c r="E3689" s="73" t="s">
        <v>262</v>
      </c>
      <c r="F3689" s="73" t="s">
        <v>251</v>
      </c>
      <c r="G3689" s="73" t="s">
        <v>34</v>
      </c>
      <c r="H3689" t="s">
        <v>37</v>
      </c>
      <c r="I3689">
        <v>298</v>
      </c>
      <c r="J3689" s="43">
        <v>4143</v>
      </c>
      <c r="K3689" s="16">
        <v>0</v>
      </c>
      <c r="L3689" s="16">
        <f t="shared" si="608"/>
        <v>41.142005958291954</v>
      </c>
      <c r="M3689" s="16">
        <f t="shared" si="609"/>
        <v>1.1197297297297297</v>
      </c>
      <c r="N3689" s="44">
        <f t="shared" si="610"/>
        <v>0</v>
      </c>
      <c r="O3689" s="44">
        <f t="shared" si="611"/>
        <v>4143</v>
      </c>
      <c r="P3689" s="45">
        <f t="shared" si="613"/>
        <v>41.142005958291954</v>
      </c>
      <c r="Q3689" s="45">
        <f t="shared" si="612"/>
        <v>1.1197297297297297</v>
      </c>
      <c r="R3689" s="17"/>
      <c r="S3689" s="51">
        <f t="shared" ref="S3689:S3725" si="614">((O3689/O3233)-1)*100</f>
        <v>0</v>
      </c>
    </row>
    <row r="3690" spans="1:20" x14ac:dyDescent="0.25">
      <c r="A3690" s="72">
        <f t="shared" ref="A3690:A3724" si="615">A3689</f>
        <v>43296</v>
      </c>
      <c r="B3690" s="73" t="s">
        <v>0</v>
      </c>
      <c r="C3690" s="73" t="s">
        <v>359</v>
      </c>
      <c r="D3690" s="73" t="s">
        <v>235</v>
      </c>
      <c r="E3690" s="73" t="s">
        <v>263</v>
      </c>
      <c r="F3690" s="73" t="s">
        <v>264</v>
      </c>
      <c r="G3690" s="73" t="s">
        <v>34</v>
      </c>
      <c r="H3690" t="s">
        <v>37</v>
      </c>
      <c r="I3690">
        <v>1530</v>
      </c>
      <c r="J3690" s="43">
        <v>7175</v>
      </c>
      <c r="K3690" s="16">
        <v>0</v>
      </c>
      <c r="L3690" s="16">
        <f t="shared" si="608"/>
        <v>71.251241310824227</v>
      </c>
      <c r="M3690" s="16">
        <f t="shared" si="609"/>
        <v>1.9391891891891893</v>
      </c>
      <c r="N3690" s="44">
        <f t="shared" si="610"/>
        <v>0</v>
      </c>
      <c r="O3690" s="44">
        <f t="shared" si="611"/>
        <v>7175</v>
      </c>
      <c r="P3690" s="45">
        <f t="shared" si="613"/>
        <v>71.251241310824227</v>
      </c>
      <c r="Q3690" s="45">
        <f t="shared" si="612"/>
        <v>1.9391891891891893</v>
      </c>
      <c r="S3690" s="51">
        <f t="shared" si="614"/>
        <v>1.7730496453900679</v>
      </c>
    </row>
    <row r="3691" spans="1:20" x14ac:dyDescent="0.25">
      <c r="A3691" s="72">
        <f t="shared" si="615"/>
        <v>43296</v>
      </c>
      <c r="B3691" s="73" t="s">
        <v>0</v>
      </c>
      <c r="C3691" s="73" t="s">
        <v>359</v>
      </c>
      <c r="D3691" s="73" t="s">
        <v>235</v>
      </c>
      <c r="E3691" s="73" t="s">
        <v>265</v>
      </c>
      <c r="F3691" s="73" t="s">
        <v>266</v>
      </c>
      <c r="G3691" s="73" t="s">
        <v>34</v>
      </c>
      <c r="H3691" t="s">
        <v>36</v>
      </c>
      <c r="I3691">
        <v>890</v>
      </c>
      <c r="J3691" s="43">
        <v>4540</v>
      </c>
      <c r="K3691" s="16">
        <v>0.23</v>
      </c>
      <c r="L3691" s="16">
        <f t="shared" si="608"/>
        <v>45.084409136047668</v>
      </c>
      <c r="M3691" s="16">
        <f t="shared" si="609"/>
        <v>1.2270270270270269</v>
      </c>
      <c r="N3691" s="44">
        <f t="shared" si="610"/>
        <v>204.70000000000002</v>
      </c>
      <c r="O3691" s="44">
        <f t="shared" si="611"/>
        <v>4744.7</v>
      </c>
      <c r="P3691" s="45">
        <f t="shared" si="613"/>
        <v>47.117179741807348</v>
      </c>
      <c r="Q3691" s="45">
        <f t="shared" si="612"/>
        <v>1.2823513513513514</v>
      </c>
      <c r="S3691" s="51">
        <f t="shared" si="614"/>
        <v>2.4994599265500073</v>
      </c>
    </row>
    <row r="3692" spans="1:20" s="65" customFormat="1" x14ac:dyDescent="0.25">
      <c r="A3692" s="72">
        <f t="shared" si="615"/>
        <v>43296</v>
      </c>
      <c r="B3692" s="73" t="s">
        <v>0</v>
      </c>
      <c r="C3692" s="73" t="s">
        <v>238</v>
      </c>
      <c r="D3692" s="73" t="s">
        <v>239</v>
      </c>
      <c r="E3692" s="73" t="s">
        <v>267</v>
      </c>
      <c r="F3692" s="73" t="s">
        <v>241</v>
      </c>
      <c r="G3692" s="73" t="s">
        <v>34</v>
      </c>
      <c r="H3692" s="65" t="s">
        <v>37</v>
      </c>
      <c r="I3692" s="65">
        <v>1256</v>
      </c>
      <c r="J3692" s="61">
        <v>6911</v>
      </c>
      <c r="K3692" s="16">
        <v>0</v>
      </c>
      <c r="L3692" s="77">
        <f t="shared" si="608"/>
        <v>68.629592850049647</v>
      </c>
      <c r="M3692" s="77">
        <f t="shared" si="609"/>
        <v>1.8678378378378377</v>
      </c>
      <c r="N3692" s="62">
        <f t="shared" si="610"/>
        <v>0</v>
      </c>
      <c r="O3692" s="62">
        <f t="shared" si="611"/>
        <v>6911</v>
      </c>
      <c r="P3692" s="63">
        <f t="shared" si="613"/>
        <v>68.629592850049647</v>
      </c>
      <c r="Q3692" s="63">
        <f t="shared" si="612"/>
        <v>1.8678378378378377</v>
      </c>
      <c r="S3692" s="64">
        <f t="shared" si="614"/>
        <v>1.8420277040966715</v>
      </c>
    </row>
    <row r="3693" spans="1:20" x14ac:dyDescent="0.25">
      <c r="A3693" s="72">
        <f t="shared" si="615"/>
        <v>43296</v>
      </c>
      <c r="B3693" s="73" t="s">
        <v>0</v>
      </c>
      <c r="C3693" s="73" t="s">
        <v>358</v>
      </c>
      <c r="D3693" s="73" t="s">
        <v>235</v>
      </c>
      <c r="E3693" s="73" t="s">
        <v>267</v>
      </c>
      <c r="F3693" s="73" t="s">
        <v>241</v>
      </c>
      <c r="G3693" s="73" t="s">
        <v>34</v>
      </c>
      <c r="H3693" t="s">
        <v>36</v>
      </c>
      <c r="I3693">
        <v>975</v>
      </c>
      <c r="J3693" s="43">
        <v>4816</v>
      </c>
      <c r="K3693" s="16">
        <v>0.23</v>
      </c>
      <c r="L3693" s="16">
        <f t="shared" si="608"/>
        <v>47.825223435948359</v>
      </c>
      <c r="M3693" s="16">
        <f t="shared" si="609"/>
        <v>1.3016216216216216</v>
      </c>
      <c r="N3693" s="44">
        <f t="shared" si="610"/>
        <v>224.25</v>
      </c>
      <c r="O3693" s="44">
        <f t="shared" si="611"/>
        <v>5040.25</v>
      </c>
      <c r="P3693" s="45">
        <f t="shared" si="613"/>
        <v>50.052135054617672</v>
      </c>
      <c r="Q3693" s="45">
        <f t="shared" si="612"/>
        <v>1.3622297297297297</v>
      </c>
      <c r="S3693" s="51">
        <f t="shared" si="614"/>
        <v>2.5796275567314453</v>
      </c>
    </row>
    <row r="3694" spans="1:20" x14ac:dyDescent="0.25">
      <c r="A3694" s="72">
        <f t="shared" si="615"/>
        <v>43296</v>
      </c>
      <c r="B3694" s="73" t="s">
        <v>0</v>
      </c>
      <c r="C3694" s="73" t="s">
        <v>240</v>
      </c>
      <c r="D3694" s="73" t="s">
        <v>241</v>
      </c>
      <c r="E3694" s="73" t="s">
        <v>263</v>
      </c>
      <c r="F3694" s="73" t="s">
        <v>264</v>
      </c>
      <c r="G3694" s="73" t="s">
        <v>34</v>
      </c>
      <c r="H3694" t="s">
        <v>36</v>
      </c>
      <c r="I3694">
        <v>1357</v>
      </c>
      <c r="J3694" s="43">
        <v>5121</v>
      </c>
      <c r="K3694" s="16">
        <v>0.23</v>
      </c>
      <c r="L3694" s="16">
        <f t="shared" si="608"/>
        <v>50.854021847070506</v>
      </c>
      <c r="M3694" s="16">
        <f t="shared" si="609"/>
        <v>1.384054054054054</v>
      </c>
      <c r="N3694" s="44">
        <f t="shared" si="610"/>
        <v>312.11</v>
      </c>
      <c r="O3694" s="44">
        <f t="shared" si="611"/>
        <v>5433.11</v>
      </c>
      <c r="P3694" s="45">
        <f t="shared" si="613"/>
        <v>53.953426017874868</v>
      </c>
      <c r="Q3694" s="45">
        <f t="shared" si="612"/>
        <v>1.468408108108108</v>
      </c>
      <c r="S3694" s="51">
        <f t="shared" si="614"/>
        <v>5.3602109876471404</v>
      </c>
    </row>
    <row r="3695" spans="1:20" x14ac:dyDescent="0.25">
      <c r="A3695" s="72">
        <f t="shared" si="615"/>
        <v>43296</v>
      </c>
      <c r="B3695" s="73" t="s">
        <v>67</v>
      </c>
      <c r="C3695" s="73" t="s">
        <v>242</v>
      </c>
      <c r="D3695" s="73" t="s">
        <v>243</v>
      </c>
      <c r="E3695" s="73" t="s">
        <v>265</v>
      </c>
      <c r="F3695" s="73" t="s">
        <v>266</v>
      </c>
      <c r="G3695" s="73" t="s">
        <v>34</v>
      </c>
      <c r="H3695" t="s">
        <v>36</v>
      </c>
      <c r="I3695">
        <v>1006</v>
      </c>
      <c r="J3695" s="43">
        <v>3931</v>
      </c>
      <c r="K3695" s="16">
        <v>0.23</v>
      </c>
      <c r="L3695" s="16">
        <f t="shared" si="608"/>
        <v>39.036742800397221</v>
      </c>
      <c r="M3695" s="16">
        <f t="shared" si="609"/>
        <v>0.99160360360360367</v>
      </c>
      <c r="N3695" s="44">
        <f t="shared" si="610"/>
        <v>231.38000000000002</v>
      </c>
      <c r="O3695" s="44">
        <f t="shared" si="611"/>
        <v>4162.38</v>
      </c>
      <c r="P3695" s="45">
        <f t="shared" si="613"/>
        <v>41.334458788480639</v>
      </c>
      <c r="Q3695" s="45">
        <f t="shared" si="612"/>
        <v>1.0499697297297297</v>
      </c>
      <c r="S3695" s="51">
        <f t="shared" si="614"/>
        <v>10.069282843240956</v>
      </c>
    </row>
    <row r="3696" spans="1:20" x14ac:dyDescent="0.25">
      <c r="A3696" s="72">
        <f t="shared" si="615"/>
        <v>43296</v>
      </c>
      <c r="B3696" s="73" t="s">
        <v>67</v>
      </c>
      <c r="C3696" s="73" t="s">
        <v>244</v>
      </c>
      <c r="D3696" s="73" t="s">
        <v>245</v>
      </c>
      <c r="E3696" s="73" t="s">
        <v>268</v>
      </c>
      <c r="F3696" s="73" t="s">
        <v>269</v>
      </c>
      <c r="G3696" s="73" t="s">
        <v>34</v>
      </c>
      <c r="H3696" t="s">
        <v>38</v>
      </c>
      <c r="I3696">
        <v>860</v>
      </c>
      <c r="J3696" s="43">
        <v>6344</v>
      </c>
      <c r="K3696" s="16">
        <v>0</v>
      </c>
      <c r="L3696" s="16">
        <f t="shared" si="608"/>
        <v>62.999006951340611</v>
      </c>
      <c r="M3696" s="16">
        <f t="shared" si="609"/>
        <v>1.6002882882882883</v>
      </c>
      <c r="N3696" s="44">
        <f t="shared" si="610"/>
        <v>0</v>
      </c>
      <c r="O3696" s="44">
        <f t="shared" si="611"/>
        <v>6344</v>
      </c>
      <c r="P3696" s="45">
        <f t="shared" si="613"/>
        <v>62.999006951340611</v>
      </c>
      <c r="Q3696" s="45">
        <f t="shared" si="612"/>
        <v>1.6002882882882883</v>
      </c>
      <c r="S3696" s="51">
        <f t="shared" si="614"/>
        <v>4.6691965022273463</v>
      </c>
    </row>
    <row r="3697" spans="1:19" x14ac:dyDescent="0.25">
      <c r="A3697" s="72">
        <f t="shared" si="615"/>
        <v>43296</v>
      </c>
      <c r="B3697" s="73" t="s">
        <v>67</v>
      </c>
      <c r="C3697" s="73" t="s">
        <v>246</v>
      </c>
      <c r="D3697" s="73" t="s">
        <v>247</v>
      </c>
      <c r="E3697" s="73" t="s">
        <v>270</v>
      </c>
      <c r="F3697" s="73" t="s">
        <v>247</v>
      </c>
      <c r="G3697" s="73" t="s">
        <v>34</v>
      </c>
      <c r="H3697" t="s">
        <v>36</v>
      </c>
      <c r="I3697">
        <v>213</v>
      </c>
      <c r="J3697" s="43">
        <v>2258</v>
      </c>
      <c r="K3697" s="16">
        <v>0.23</v>
      </c>
      <c r="L3697" s="16">
        <f t="shared" si="608"/>
        <v>22.423038728897716</v>
      </c>
      <c r="M3697" s="16">
        <f t="shared" si="609"/>
        <v>0.56958558558558559</v>
      </c>
      <c r="N3697" s="44">
        <f t="shared" si="610"/>
        <v>48.99</v>
      </c>
      <c r="O3697" s="44">
        <f t="shared" si="611"/>
        <v>2306.9899999999998</v>
      </c>
      <c r="P3697" s="45">
        <f t="shared" si="613"/>
        <v>22.909533267130087</v>
      </c>
      <c r="Q3697" s="45">
        <f t="shared" si="612"/>
        <v>0.58194342342342342</v>
      </c>
      <c r="S3697" s="51">
        <f t="shared" si="614"/>
        <v>1.2148466634492872</v>
      </c>
    </row>
    <row r="3698" spans="1:19" x14ac:dyDescent="0.25">
      <c r="A3698" s="72">
        <f t="shared" si="615"/>
        <v>43296</v>
      </c>
      <c r="B3698" s="73" t="s">
        <v>67</v>
      </c>
      <c r="C3698" s="73" t="s">
        <v>248</v>
      </c>
      <c r="D3698" s="73" t="s">
        <v>249</v>
      </c>
      <c r="E3698" s="73" t="s">
        <v>271</v>
      </c>
      <c r="F3698" s="73" t="s">
        <v>272</v>
      </c>
      <c r="G3698" s="73" t="s">
        <v>34</v>
      </c>
      <c r="H3698" t="s">
        <v>38</v>
      </c>
      <c r="I3698">
        <v>646</v>
      </c>
      <c r="J3698" s="43">
        <v>5446</v>
      </c>
      <c r="K3698" s="16">
        <v>0</v>
      </c>
      <c r="L3698" s="16">
        <f t="shared" si="608"/>
        <v>54.081429990069509</v>
      </c>
      <c r="M3698" s="16">
        <f t="shared" si="609"/>
        <v>1.3737657657657658</v>
      </c>
      <c r="N3698" s="44">
        <f t="shared" si="610"/>
        <v>0</v>
      </c>
      <c r="O3698" s="44">
        <f t="shared" si="611"/>
        <v>5446</v>
      </c>
      <c r="P3698" s="45">
        <f t="shared" si="613"/>
        <v>54.081429990069509</v>
      </c>
      <c r="Q3698" s="45">
        <f t="shared" si="612"/>
        <v>1.3737657657657658</v>
      </c>
      <c r="S3698" s="51">
        <f t="shared" si="614"/>
        <v>4.9123482951261899</v>
      </c>
    </row>
    <row r="3699" spans="1:19" x14ac:dyDescent="0.25">
      <c r="A3699" s="72">
        <f t="shared" si="615"/>
        <v>43296</v>
      </c>
      <c r="B3699" s="73" t="s">
        <v>67</v>
      </c>
      <c r="C3699" s="73" t="s">
        <v>248</v>
      </c>
      <c r="D3699" s="73" t="s">
        <v>249</v>
      </c>
      <c r="E3699" s="73" t="s">
        <v>273</v>
      </c>
      <c r="F3699" s="73" t="s">
        <v>274</v>
      </c>
      <c r="G3699" s="73" t="s">
        <v>34</v>
      </c>
      <c r="H3699" t="s">
        <v>38</v>
      </c>
      <c r="I3699">
        <v>418</v>
      </c>
      <c r="J3699" s="43">
        <v>4540</v>
      </c>
      <c r="K3699" s="16">
        <v>0</v>
      </c>
      <c r="L3699" s="16">
        <f t="shared" si="608"/>
        <v>45.084409136047668</v>
      </c>
      <c r="M3699" s="16">
        <f t="shared" si="609"/>
        <v>1.1452252252252253</v>
      </c>
      <c r="N3699" s="44">
        <f t="shared" si="610"/>
        <v>0</v>
      </c>
      <c r="O3699" s="44">
        <f t="shared" si="611"/>
        <v>4540</v>
      </c>
      <c r="P3699" s="45">
        <f t="shared" si="613"/>
        <v>45.084409136047668</v>
      </c>
      <c r="Q3699" s="45">
        <f t="shared" si="612"/>
        <v>1.1452252252252253</v>
      </c>
      <c r="S3699" s="51">
        <f t="shared" si="614"/>
        <v>5.3119925771282661</v>
      </c>
    </row>
    <row r="3700" spans="1:19" x14ac:dyDescent="0.25">
      <c r="A3700" s="72">
        <f t="shared" si="615"/>
        <v>43296</v>
      </c>
      <c r="B3700" s="73" t="s">
        <v>67</v>
      </c>
      <c r="C3700" s="73" t="s">
        <v>246</v>
      </c>
      <c r="D3700" s="73" t="s">
        <v>247</v>
      </c>
      <c r="E3700" s="73" t="s">
        <v>275</v>
      </c>
      <c r="F3700" s="73" t="s">
        <v>276</v>
      </c>
      <c r="G3700" s="73" t="s">
        <v>34</v>
      </c>
      <c r="H3700" t="s">
        <v>36</v>
      </c>
      <c r="I3700">
        <v>626</v>
      </c>
      <c r="J3700" s="43">
        <v>3609</v>
      </c>
      <c r="K3700" s="16">
        <v>0.23</v>
      </c>
      <c r="L3700" s="16">
        <f t="shared" si="608"/>
        <v>35.839126117179738</v>
      </c>
      <c r="M3700" s="16">
        <f t="shared" si="609"/>
        <v>0.91037837837837843</v>
      </c>
      <c r="N3700" s="44">
        <f t="shared" si="610"/>
        <v>143.98000000000002</v>
      </c>
      <c r="O3700" s="44">
        <f t="shared" si="611"/>
        <v>3752.98</v>
      </c>
      <c r="P3700" s="45">
        <f t="shared" si="613"/>
        <v>37.268917576961272</v>
      </c>
      <c r="Q3700" s="45">
        <f t="shared" si="612"/>
        <v>0.94669765765765768</v>
      </c>
      <c r="S3700" s="51">
        <f t="shared" si="614"/>
        <v>4.347995328921761</v>
      </c>
    </row>
    <row r="3701" spans="1:19" x14ac:dyDescent="0.25">
      <c r="A3701" s="72">
        <f t="shared" si="615"/>
        <v>43296</v>
      </c>
      <c r="B3701" s="73" t="s">
        <v>67</v>
      </c>
      <c r="C3701" s="73" t="s">
        <v>246</v>
      </c>
      <c r="D3701" s="73" t="s">
        <v>247</v>
      </c>
      <c r="E3701" s="73" t="s">
        <v>263</v>
      </c>
      <c r="F3701" s="73" t="s">
        <v>264</v>
      </c>
      <c r="G3701" s="73" t="s">
        <v>34</v>
      </c>
      <c r="H3701" t="s">
        <v>36</v>
      </c>
      <c r="I3701">
        <v>1823</v>
      </c>
      <c r="J3701" s="43">
        <v>5327</v>
      </c>
      <c r="K3701" s="16">
        <v>0.23</v>
      </c>
      <c r="L3701" s="16">
        <f t="shared" si="608"/>
        <v>52.899702085402183</v>
      </c>
      <c r="M3701" s="16">
        <f t="shared" si="609"/>
        <v>1.3437477477477477</v>
      </c>
      <c r="N3701" s="44">
        <f t="shared" si="610"/>
        <v>419.29</v>
      </c>
      <c r="O3701" s="44">
        <f t="shared" si="611"/>
        <v>5746.29</v>
      </c>
      <c r="P3701" s="45">
        <f t="shared" si="613"/>
        <v>57.063455809334656</v>
      </c>
      <c r="Q3701" s="45">
        <f t="shared" si="612"/>
        <v>1.4495145945945946</v>
      </c>
      <c r="S3701" s="51">
        <f t="shared" si="614"/>
        <v>6.723065208105039</v>
      </c>
    </row>
    <row r="3702" spans="1:19" x14ac:dyDescent="0.25">
      <c r="A3702" s="72">
        <f t="shared" si="615"/>
        <v>43296</v>
      </c>
      <c r="B3702" s="73" t="s">
        <v>18</v>
      </c>
      <c r="C3702" s="73" t="s">
        <v>250</v>
      </c>
      <c r="D3702" s="73" t="s">
        <v>251</v>
      </c>
      <c r="E3702" s="73" t="s">
        <v>265</v>
      </c>
      <c r="F3702" s="73" t="s">
        <v>266</v>
      </c>
      <c r="G3702" s="73" t="s">
        <v>34</v>
      </c>
      <c r="H3702" t="s">
        <v>39</v>
      </c>
      <c r="I3702">
        <v>1277</v>
      </c>
      <c r="J3702" s="43">
        <v>4131</v>
      </c>
      <c r="K3702" s="16">
        <v>0.184</v>
      </c>
      <c r="L3702" s="16">
        <f t="shared" si="608"/>
        <v>41.022840119165835</v>
      </c>
      <c r="M3702" s="16">
        <f t="shared" si="609"/>
        <v>1.1164864864864865</v>
      </c>
      <c r="N3702" s="44">
        <f t="shared" si="610"/>
        <v>234.96799999999999</v>
      </c>
      <c r="O3702" s="44">
        <f t="shared" si="611"/>
        <v>4365.9679999999998</v>
      </c>
      <c r="P3702" s="45">
        <f t="shared" si="613"/>
        <v>43.356186693147961</v>
      </c>
      <c r="Q3702" s="45">
        <f t="shared" si="612"/>
        <v>1.1799913513513514</v>
      </c>
      <c r="S3702" s="51">
        <f t="shared" si="614"/>
        <v>17.964670321995115</v>
      </c>
    </row>
    <row r="3703" spans="1:19" x14ac:dyDescent="0.25">
      <c r="A3703" s="72">
        <f t="shared" si="615"/>
        <v>43296</v>
      </c>
      <c r="B3703" s="73" t="s">
        <v>18</v>
      </c>
      <c r="C3703" s="73" t="s">
        <v>244</v>
      </c>
      <c r="D3703" s="73" t="s">
        <v>245</v>
      </c>
      <c r="E3703" s="73" t="s">
        <v>277</v>
      </c>
      <c r="F3703" s="73" t="s">
        <v>278</v>
      </c>
      <c r="G3703" s="73" t="s">
        <v>34</v>
      </c>
      <c r="H3703" t="s">
        <v>38</v>
      </c>
      <c r="I3703">
        <v>613</v>
      </c>
      <c r="J3703" s="43">
        <v>5287</v>
      </c>
      <c r="K3703" s="16">
        <v>0</v>
      </c>
      <c r="L3703" s="16">
        <f t="shared" si="608"/>
        <v>52.502482621648461</v>
      </c>
      <c r="M3703" s="16">
        <f t="shared" si="609"/>
        <v>1.4289189189189189</v>
      </c>
      <c r="N3703" s="44">
        <f t="shared" si="610"/>
        <v>0</v>
      </c>
      <c r="O3703" s="44">
        <f t="shared" si="611"/>
        <v>5287</v>
      </c>
      <c r="P3703" s="45">
        <f t="shared" si="613"/>
        <v>52.502482621648461</v>
      </c>
      <c r="Q3703" s="45">
        <f t="shared" si="612"/>
        <v>1.4289189189189189</v>
      </c>
      <c r="S3703" s="51">
        <f t="shared" si="614"/>
        <v>4.6723421104731822</v>
      </c>
    </row>
    <row r="3704" spans="1:19" x14ac:dyDescent="0.25">
      <c r="A3704" s="72">
        <f t="shared" si="615"/>
        <v>43296</v>
      </c>
      <c r="B3704" s="73" t="s">
        <v>18</v>
      </c>
      <c r="C3704" s="73" t="s">
        <v>248</v>
      </c>
      <c r="D3704" s="73" t="s">
        <v>249</v>
      </c>
      <c r="E3704" s="73" t="s">
        <v>268</v>
      </c>
      <c r="F3704" s="73" t="s">
        <v>269</v>
      </c>
      <c r="G3704" s="73" t="s">
        <v>34</v>
      </c>
      <c r="H3704" t="s">
        <v>38</v>
      </c>
      <c r="I3704">
        <v>872</v>
      </c>
      <c r="J3704" s="43">
        <v>6460</v>
      </c>
      <c r="K3704" s="16">
        <v>0</v>
      </c>
      <c r="L3704" s="16">
        <f t="shared" si="608"/>
        <v>64.15094339622641</v>
      </c>
      <c r="M3704" s="16">
        <f t="shared" si="609"/>
        <v>1.7459459459459459</v>
      </c>
      <c r="N3704" s="44">
        <f t="shared" si="610"/>
        <v>0</v>
      </c>
      <c r="O3704" s="44">
        <f t="shared" si="611"/>
        <v>6460</v>
      </c>
      <c r="P3704" s="45">
        <f t="shared" si="613"/>
        <v>64.15094339622641</v>
      </c>
      <c r="Q3704" s="45">
        <f t="shared" si="612"/>
        <v>1.7459459459459459</v>
      </c>
      <c r="S3704" s="51">
        <f t="shared" si="614"/>
        <v>4.5645840077695121</v>
      </c>
    </row>
    <row r="3705" spans="1:19" x14ac:dyDescent="0.25">
      <c r="A3705" s="72">
        <f t="shared" si="615"/>
        <v>43296</v>
      </c>
      <c r="B3705" s="73" t="s">
        <v>18</v>
      </c>
      <c r="C3705" s="73" t="s">
        <v>248</v>
      </c>
      <c r="D3705" s="73" t="s">
        <v>249</v>
      </c>
      <c r="E3705" s="73" t="s">
        <v>277</v>
      </c>
      <c r="F3705" s="73" t="s">
        <v>278</v>
      </c>
      <c r="G3705" s="73" t="s">
        <v>34</v>
      </c>
      <c r="H3705" t="s">
        <v>38</v>
      </c>
      <c r="I3705">
        <v>414</v>
      </c>
      <c r="J3705" s="43">
        <v>4764</v>
      </c>
      <c r="K3705" s="16">
        <v>0</v>
      </c>
      <c r="L3705" s="16">
        <f t="shared" si="608"/>
        <v>47.308838133068519</v>
      </c>
      <c r="M3705" s="16">
        <f t="shared" si="609"/>
        <v>1.2875675675675675</v>
      </c>
      <c r="N3705" s="44">
        <f t="shared" si="610"/>
        <v>0</v>
      </c>
      <c r="O3705" s="44">
        <f t="shared" si="611"/>
        <v>4764</v>
      </c>
      <c r="P3705" s="45">
        <f t="shared" si="613"/>
        <v>47.308838133068519</v>
      </c>
      <c r="Q3705" s="45">
        <f t="shared" si="612"/>
        <v>1.2875675675675675</v>
      </c>
      <c r="S3705" s="51">
        <f t="shared" si="614"/>
        <v>5.1887833958931262</v>
      </c>
    </row>
    <row r="3706" spans="1:19" x14ac:dyDescent="0.25">
      <c r="A3706" s="72">
        <f t="shared" si="615"/>
        <v>43296</v>
      </c>
      <c r="B3706" s="73" t="s">
        <v>18</v>
      </c>
      <c r="C3706" s="73" t="s">
        <v>242</v>
      </c>
      <c r="D3706" s="73" t="s">
        <v>243</v>
      </c>
      <c r="E3706" s="73" t="s">
        <v>265</v>
      </c>
      <c r="F3706" s="73" t="s">
        <v>266</v>
      </c>
      <c r="G3706" s="73" t="s">
        <v>34</v>
      </c>
      <c r="H3706" t="s">
        <v>36</v>
      </c>
      <c r="I3706">
        <v>1006</v>
      </c>
      <c r="J3706" s="43">
        <v>4745</v>
      </c>
      <c r="K3706" s="16">
        <v>0.23</v>
      </c>
      <c r="L3706" s="16">
        <f t="shared" si="608"/>
        <v>47.1201588877855</v>
      </c>
      <c r="M3706" s="16">
        <f t="shared" si="609"/>
        <v>1.2824324324324323</v>
      </c>
      <c r="N3706" s="44">
        <f t="shared" si="610"/>
        <v>231.38000000000002</v>
      </c>
      <c r="O3706" s="44">
        <f t="shared" si="611"/>
        <v>4976.38</v>
      </c>
      <c r="P3706" s="45">
        <f t="shared" si="613"/>
        <v>49.417874875868918</v>
      </c>
      <c r="Q3706" s="45">
        <f t="shared" si="612"/>
        <v>1.3449675675675676</v>
      </c>
      <c r="S3706" s="51">
        <f t="shared" si="614"/>
        <v>8.2857515884759323</v>
      </c>
    </row>
    <row r="3707" spans="1:19" x14ac:dyDescent="0.25">
      <c r="A3707" s="72">
        <f t="shared" si="615"/>
        <v>43296</v>
      </c>
      <c r="B3707" s="73" t="s">
        <v>0</v>
      </c>
      <c r="C3707" s="73" t="s">
        <v>252</v>
      </c>
      <c r="D3707" s="73" t="s">
        <v>117</v>
      </c>
      <c r="E3707" s="73" t="s">
        <v>279</v>
      </c>
      <c r="F3707" s="73" t="s">
        <v>280</v>
      </c>
      <c r="G3707" s="73" t="s">
        <v>35</v>
      </c>
      <c r="H3707" t="s">
        <v>37</v>
      </c>
      <c r="I3707">
        <v>880</v>
      </c>
      <c r="J3707" s="43">
        <v>3953</v>
      </c>
      <c r="K3707" s="16">
        <v>0</v>
      </c>
      <c r="L3707" s="16">
        <f t="shared" si="608"/>
        <v>39.255213505461768</v>
      </c>
      <c r="M3707" s="16">
        <f t="shared" si="609"/>
        <v>1.0683783783783785</v>
      </c>
      <c r="N3707" s="44">
        <f t="shared" si="610"/>
        <v>0</v>
      </c>
      <c r="O3707" s="44">
        <f t="shared" si="611"/>
        <v>3953</v>
      </c>
      <c r="P3707" s="45">
        <f t="shared" si="613"/>
        <v>39.255213505461768</v>
      </c>
      <c r="Q3707" s="45">
        <f t="shared" si="612"/>
        <v>1.0683783783783785</v>
      </c>
      <c r="S3707" s="51">
        <f t="shared" si="614"/>
        <v>0</v>
      </c>
    </row>
    <row r="3708" spans="1:19" x14ac:dyDescent="0.25">
      <c r="A3708" s="72">
        <f t="shared" si="615"/>
        <v>43296</v>
      </c>
      <c r="B3708" s="73" t="s">
        <v>0</v>
      </c>
      <c r="C3708" s="73" t="s">
        <v>359</v>
      </c>
      <c r="D3708" s="73" t="s">
        <v>235</v>
      </c>
      <c r="E3708" s="73" t="s">
        <v>267</v>
      </c>
      <c r="F3708" s="73" t="s">
        <v>241</v>
      </c>
      <c r="G3708" s="73" t="s">
        <v>35</v>
      </c>
      <c r="H3708" t="s">
        <v>37</v>
      </c>
      <c r="I3708">
        <v>685</v>
      </c>
      <c r="J3708" s="43">
        <v>4296</v>
      </c>
      <c r="K3708" s="16">
        <v>0</v>
      </c>
      <c r="L3708" s="16">
        <f t="shared" si="608"/>
        <v>42.661370407149953</v>
      </c>
      <c r="M3708" s="16">
        <f t="shared" si="609"/>
        <v>1.161081081081081</v>
      </c>
      <c r="N3708" s="44">
        <f t="shared" si="610"/>
        <v>0</v>
      </c>
      <c r="O3708" s="44">
        <f t="shared" si="611"/>
        <v>4296</v>
      </c>
      <c r="P3708" s="45">
        <f t="shared" si="613"/>
        <v>42.661370407149953</v>
      </c>
      <c r="Q3708" s="45">
        <f t="shared" si="612"/>
        <v>1.161081081081081</v>
      </c>
      <c r="S3708" s="51">
        <f t="shared" si="614"/>
        <v>2.9968832414289048</v>
      </c>
    </row>
    <row r="3709" spans="1:19" x14ac:dyDescent="0.25">
      <c r="A3709" s="72">
        <f t="shared" si="615"/>
        <v>43296</v>
      </c>
      <c r="B3709" s="73" t="s">
        <v>0</v>
      </c>
      <c r="C3709" s="73" t="s">
        <v>253</v>
      </c>
      <c r="D3709" s="73" t="s">
        <v>243</v>
      </c>
      <c r="E3709" s="73" t="s">
        <v>281</v>
      </c>
      <c r="F3709" s="73" t="s">
        <v>282</v>
      </c>
      <c r="G3709" s="73" t="s">
        <v>35</v>
      </c>
      <c r="H3709" t="s">
        <v>38</v>
      </c>
      <c r="I3709">
        <v>812</v>
      </c>
      <c r="J3709" s="43">
        <v>5663</v>
      </c>
      <c r="K3709" s="16">
        <v>0</v>
      </c>
      <c r="L3709" s="16">
        <f t="shared" si="608"/>
        <v>56.236345580933467</v>
      </c>
      <c r="M3709" s="16">
        <f t="shared" si="609"/>
        <v>1.5305405405405406</v>
      </c>
      <c r="N3709" s="44">
        <f t="shared" si="610"/>
        <v>0</v>
      </c>
      <c r="O3709" s="44">
        <f t="shared" si="611"/>
        <v>5663</v>
      </c>
      <c r="P3709" s="45">
        <f t="shared" si="613"/>
        <v>56.236345580933467</v>
      </c>
      <c r="Q3709" s="45">
        <f t="shared" si="612"/>
        <v>1.5305405405405406</v>
      </c>
      <c r="S3709" s="51">
        <f t="shared" si="614"/>
        <v>3.1136198106336499</v>
      </c>
    </row>
    <row r="3710" spans="1:19" x14ac:dyDescent="0.25">
      <c r="A3710" s="72">
        <f t="shared" si="615"/>
        <v>43296</v>
      </c>
      <c r="B3710" s="73" t="s">
        <v>0</v>
      </c>
      <c r="C3710" s="73" t="s">
        <v>236</v>
      </c>
      <c r="D3710" s="73" t="s">
        <v>237</v>
      </c>
      <c r="E3710" s="73" t="s">
        <v>279</v>
      </c>
      <c r="F3710" s="73" t="s">
        <v>280</v>
      </c>
      <c r="G3710" s="73" t="s">
        <v>35</v>
      </c>
      <c r="H3710" t="s">
        <v>37</v>
      </c>
      <c r="I3710">
        <v>1520</v>
      </c>
      <c r="J3710" s="43">
        <v>5611</v>
      </c>
      <c r="K3710" s="16">
        <v>0</v>
      </c>
      <c r="L3710" s="16">
        <f t="shared" si="608"/>
        <v>55.71996027805362</v>
      </c>
      <c r="M3710" s="16">
        <f t="shared" si="609"/>
        <v>1.5164864864864864</v>
      </c>
      <c r="N3710" s="44">
        <f t="shared" si="610"/>
        <v>0</v>
      </c>
      <c r="O3710" s="44">
        <f t="shared" si="611"/>
        <v>5611</v>
      </c>
      <c r="P3710" s="45">
        <f t="shared" si="613"/>
        <v>55.71996027805362</v>
      </c>
      <c r="Q3710" s="45">
        <f t="shared" si="612"/>
        <v>1.5164864864864864</v>
      </c>
      <c r="S3710" s="51">
        <f t="shared" si="614"/>
        <v>0</v>
      </c>
    </row>
    <row r="3711" spans="1:19" x14ac:dyDescent="0.25">
      <c r="A3711" s="72">
        <f t="shared" si="615"/>
        <v>43296</v>
      </c>
      <c r="B3711" s="73" t="s">
        <v>0</v>
      </c>
      <c r="C3711" s="73" t="s">
        <v>236</v>
      </c>
      <c r="D3711" s="73" t="s">
        <v>237</v>
      </c>
      <c r="E3711" s="73" t="s">
        <v>267</v>
      </c>
      <c r="F3711" s="73" t="s">
        <v>241</v>
      </c>
      <c r="G3711" s="73" t="s">
        <v>35</v>
      </c>
      <c r="H3711" t="s">
        <v>37</v>
      </c>
      <c r="I3711">
        <v>1583</v>
      </c>
      <c r="J3711" s="43">
        <v>5931</v>
      </c>
      <c r="K3711" s="16">
        <v>0</v>
      </c>
      <c r="L3711" s="16">
        <f t="shared" si="608"/>
        <v>58.897715988083412</v>
      </c>
      <c r="M3711" s="16">
        <f t="shared" si="609"/>
        <v>1.6029729729729729</v>
      </c>
      <c r="N3711" s="44">
        <f t="shared" si="610"/>
        <v>0</v>
      </c>
      <c r="O3711" s="44">
        <f t="shared" si="611"/>
        <v>5931</v>
      </c>
      <c r="P3711" s="45">
        <f t="shared" si="613"/>
        <v>58.897715988083412</v>
      </c>
      <c r="Q3711" s="45">
        <f t="shared" si="612"/>
        <v>1.6029729729729729</v>
      </c>
      <c r="S3711" s="51">
        <f t="shared" si="614"/>
        <v>0</v>
      </c>
    </row>
    <row r="3712" spans="1:19" x14ac:dyDescent="0.25">
      <c r="A3712" s="72">
        <f t="shared" si="615"/>
        <v>43296</v>
      </c>
      <c r="B3712" s="73" t="s">
        <v>0</v>
      </c>
      <c r="C3712" s="73" t="s">
        <v>358</v>
      </c>
      <c r="D3712" s="73" t="s">
        <v>235</v>
      </c>
      <c r="E3712" s="73" t="s">
        <v>279</v>
      </c>
      <c r="F3712" s="73" t="s">
        <v>280</v>
      </c>
      <c r="G3712" s="73" t="s">
        <v>35</v>
      </c>
      <c r="H3712" t="s">
        <v>36</v>
      </c>
      <c r="I3712">
        <v>1599</v>
      </c>
      <c r="J3712" s="43">
        <v>5912</v>
      </c>
      <c r="K3712" s="16">
        <v>0.23</v>
      </c>
      <c r="L3712" s="16">
        <f t="shared" si="608"/>
        <v>58.709036742800393</v>
      </c>
      <c r="M3712" s="16">
        <f t="shared" si="609"/>
        <v>1.5978378378378379</v>
      </c>
      <c r="N3712" s="44">
        <f t="shared" si="610"/>
        <v>367.77000000000004</v>
      </c>
      <c r="O3712" s="44">
        <f t="shared" si="611"/>
        <v>6279.77</v>
      </c>
      <c r="P3712" s="45">
        <f t="shared" si="613"/>
        <v>62.361171797418073</v>
      </c>
      <c r="Q3712" s="45">
        <f t="shared" si="612"/>
        <v>1.6972351351351354</v>
      </c>
      <c r="S3712" s="51">
        <f t="shared" si="614"/>
        <v>5.1553107051357294</v>
      </c>
    </row>
    <row r="3713" spans="1:20" x14ac:dyDescent="0.25">
      <c r="A3713" s="72">
        <f t="shared" si="615"/>
        <v>43296</v>
      </c>
      <c r="B3713" s="73" t="s">
        <v>67</v>
      </c>
      <c r="C3713" s="73" t="s">
        <v>250</v>
      </c>
      <c r="D3713" s="73" t="s">
        <v>251</v>
      </c>
      <c r="E3713" s="73" t="s">
        <v>279</v>
      </c>
      <c r="F3713" s="73" t="s">
        <v>280</v>
      </c>
      <c r="G3713" s="73" t="s">
        <v>35</v>
      </c>
      <c r="H3713" t="s">
        <v>37</v>
      </c>
      <c r="I3713">
        <v>1851</v>
      </c>
      <c r="J3713" s="43">
        <v>5000</v>
      </c>
      <c r="K3713" s="16">
        <v>0</v>
      </c>
      <c r="L3713" s="16">
        <f t="shared" si="608"/>
        <v>49.652432969215489</v>
      </c>
      <c r="M3713" s="16">
        <f t="shared" si="609"/>
        <v>1.2612612612612613</v>
      </c>
      <c r="N3713" s="44">
        <f t="shared" si="610"/>
        <v>0</v>
      </c>
      <c r="O3713" s="44">
        <f t="shared" si="611"/>
        <v>5000</v>
      </c>
      <c r="P3713" s="45">
        <f t="shared" si="613"/>
        <v>49.652432969215489</v>
      </c>
      <c r="Q3713" s="45">
        <f t="shared" si="612"/>
        <v>1.2612612612612613</v>
      </c>
      <c r="S3713" s="51">
        <f t="shared" si="614"/>
        <v>0</v>
      </c>
    </row>
    <row r="3714" spans="1:20" x14ac:dyDescent="0.25">
      <c r="A3714" s="72">
        <f t="shared" si="615"/>
        <v>43296</v>
      </c>
      <c r="B3714" s="73" t="s">
        <v>67</v>
      </c>
      <c r="C3714" s="73" t="s">
        <v>238</v>
      </c>
      <c r="D3714" s="73" t="s">
        <v>239</v>
      </c>
      <c r="E3714" s="73" t="s">
        <v>283</v>
      </c>
      <c r="F3714" s="73" t="s">
        <v>284</v>
      </c>
      <c r="G3714" s="73" t="s">
        <v>35</v>
      </c>
      <c r="H3714" t="s">
        <v>37</v>
      </c>
      <c r="I3714">
        <v>1695</v>
      </c>
      <c r="J3714" s="43">
        <v>4960</v>
      </c>
      <c r="K3714" s="16">
        <v>0</v>
      </c>
      <c r="L3714" s="16">
        <f t="shared" si="608"/>
        <v>49.255213505461768</v>
      </c>
      <c r="M3714" s="16">
        <f t="shared" si="609"/>
        <v>1.2511711711711713</v>
      </c>
      <c r="N3714" s="44">
        <f t="shared" si="610"/>
        <v>0</v>
      </c>
      <c r="O3714" s="44">
        <f t="shared" si="611"/>
        <v>4960</v>
      </c>
      <c r="P3714" s="45">
        <f t="shared" si="613"/>
        <v>49.255213505461768</v>
      </c>
      <c r="Q3714" s="45">
        <f t="shared" si="612"/>
        <v>1.2511711711711713</v>
      </c>
      <c r="S3714" s="51">
        <f t="shared" si="614"/>
        <v>0</v>
      </c>
    </row>
    <row r="3715" spans="1:20" x14ac:dyDescent="0.25">
      <c r="A3715" s="72">
        <f t="shared" si="615"/>
        <v>43296</v>
      </c>
      <c r="B3715" s="73" t="s">
        <v>67</v>
      </c>
      <c r="C3715" s="73" t="s">
        <v>242</v>
      </c>
      <c r="D3715" s="73" t="s">
        <v>243</v>
      </c>
      <c r="E3715" s="73" t="s">
        <v>265</v>
      </c>
      <c r="F3715" s="73" t="s">
        <v>266</v>
      </c>
      <c r="G3715" s="73" t="s">
        <v>35</v>
      </c>
      <c r="H3715" t="s">
        <v>36</v>
      </c>
      <c r="I3715">
        <v>1006</v>
      </c>
      <c r="J3715" s="43">
        <v>3731</v>
      </c>
      <c r="K3715" s="16">
        <v>0.23</v>
      </c>
      <c r="L3715" s="16">
        <f t="shared" si="608"/>
        <v>37.050645481628599</v>
      </c>
      <c r="M3715" s="16">
        <f t="shared" si="609"/>
        <v>0.94115315315315318</v>
      </c>
      <c r="N3715" s="44">
        <f t="shared" si="610"/>
        <v>231.38000000000002</v>
      </c>
      <c r="O3715" s="44">
        <f t="shared" si="611"/>
        <v>3962.38</v>
      </c>
      <c r="P3715" s="45">
        <f t="shared" si="613"/>
        <v>39.348361469712017</v>
      </c>
      <c r="Q3715" s="45">
        <f t="shared" si="612"/>
        <v>0.9995192792792793</v>
      </c>
      <c r="S3715" s="51">
        <f t="shared" si="614"/>
        <v>10.6315613133795</v>
      </c>
    </row>
    <row r="3716" spans="1:20" x14ac:dyDescent="0.25">
      <c r="A3716" s="72">
        <f t="shared" si="615"/>
        <v>43296</v>
      </c>
      <c r="B3716" s="73" t="s">
        <v>67</v>
      </c>
      <c r="C3716" s="73" t="s">
        <v>254</v>
      </c>
      <c r="D3716" s="73" t="s">
        <v>255</v>
      </c>
      <c r="E3716" s="73" t="s">
        <v>267</v>
      </c>
      <c r="F3716" s="73" t="s">
        <v>241</v>
      </c>
      <c r="G3716" s="73" t="s">
        <v>35</v>
      </c>
      <c r="H3716" t="s">
        <v>37</v>
      </c>
      <c r="I3716">
        <v>988</v>
      </c>
      <c r="J3716" s="43">
        <v>3700</v>
      </c>
      <c r="K3716" s="16">
        <v>0</v>
      </c>
      <c r="L3716" s="16">
        <f t="shared" si="608"/>
        <v>36.742800397219462</v>
      </c>
      <c r="M3716" s="16">
        <f t="shared" si="609"/>
        <v>0.93333333333333335</v>
      </c>
      <c r="N3716" s="44">
        <f t="shared" si="610"/>
        <v>0</v>
      </c>
      <c r="O3716" s="44">
        <f t="shared" si="611"/>
        <v>3700</v>
      </c>
      <c r="P3716" s="45">
        <f t="shared" si="613"/>
        <v>36.742800397219462</v>
      </c>
      <c r="Q3716" s="45">
        <f t="shared" si="612"/>
        <v>0.93333333333333335</v>
      </c>
      <c r="S3716" s="51">
        <f t="shared" si="614"/>
        <v>0</v>
      </c>
    </row>
    <row r="3717" spans="1:20" x14ac:dyDescent="0.25">
      <c r="A3717" s="72">
        <f t="shared" si="615"/>
        <v>43296</v>
      </c>
      <c r="B3717" s="73" t="s">
        <v>67</v>
      </c>
      <c r="C3717" s="73" t="s">
        <v>246</v>
      </c>
      <c r="D3717" s="73" t="s">
        <v>247</v>
      </c>
      <c r="E3717" s="73" t="s">
        <v>240</v>
      </c>
      <c r="F3717" s="73" t="s">
        <v>241</v>
      </c>
      <c r="G3717" s="73" t="s">
        <v>35</v>
      </c>
      <c r="H3717" t="s">
        <v>36</v>
      </c>
      <c r="I3717">
        <v>787</v>
      </c>
      <c r="J3717" s="43">
        <v>3970</v>
      </c>
      <c r="K3717" s="16">
        <v>0.23</v>
      </c>
      <c r="L3717" s="16">
        <f t="shared" si="608"/>
        <v>39.424031777557097</v>
      </c>
      <c r="M3717" s="16">
        <f t="shared" si="609"/>
        <v>1.0014414414414414</v>
      </c>
      <c r="N3717" s="44">
        <f t="shared" si="610"/>
        <v>181.01000000000002</v>
      </c>
      <c r="O3717" s="44">
        <f t="shared" si="611"/>
        <v>4151.01</v>
      </c>
      <c r="P3717" s="45">
        <f t="shared" si="613"/>
        <v>41.22154915590864</v>
      </c>
      <c r="Q3717" s="45">
        <f t="shared" si="612"/>
        <v>1.0471016216216218</v>
      </c>
      <c r="S3717" s="51">
        <f t="shared" si="614"/>
        <v>4.4620882301130038</v>
      </c>
    </row>
    <row r="3718" spans="1:20" x14ac:dyDescent="0.25">
      <c r="A3718" s="72">
        <f t="shared" si="615"/>
        <v>43296</v>
      </c>
      <c r="B3718" s="73" t="s">
        <v>67</v>
      </c>
      <c r="C3718" s="73" t="s">
        <v>250</v>
      </c>
      <c r="D3718" s="73" t="s">
        <v>251</v>
      </c>
      <c r="E3718" s="73" t="s">
        <v>283</v>
      </c>
      <c r="F3718" s="73" t="s">
        <v>284</v>
      </c>
      <c r="G3718" s="73" t="s">
        <v>35</v>
      </c>
      <c r="H3718" t="s">
        <v>37</v>
      </c>
      <c r="I3718">
        <v>1836</v>
      </c>
      <c r="J3718" s="43">
        <v>5000</v>
      </c>
      <c r="K3718" s="16">
        <v>0</v>
      </c>
      <c r="L3718" s="16">
        <f t="shared" ref="L3718:L3755" si="616">J3718/100.7</f>
        <v>49.652432969215489</v>
      </c>
      <c r="M3718" s="16">
        <f t="shared" ref="M3718:M3755" si="617">IF(B3718="corn",J3718/(111*2000/56),J3718/(111*2000/60))</f>
        <v>1.2612612612612613</v>
      </c>
      <c r="N3718" s="44">
        <f t="shared" ref="N3718:N3755" si="618">I3718*K3718</f>
        <v>0</v>
      </c>
      <c r="O3718" s="44">
        <f t="shared" ref="O3718:O3755" si="619">J3718+N3718</f>
        <v>5000</v>
      </c>
      <c r="P3718" s="45">
        <f t="shared" si="613"/>
        <v>49.652432969215489</v>
      </c>
      <c r="Q3718" s="45">
        <f t="shared" ref="Q3718:Q3755" si="620">IF(B3718="corn",O3718/(111*2000/56),O3718/(111*2000/60))</f>
        <v>1.2612612612612613</v>
      </c>
      <c r="S3718" s="51">
        <f t="shared" si="614"/>
        <v>0</v>
      </c>
    </row>
    <row r="3719" spans="1:20" x14ac:dyDescent="0.25">
      <c r="A3719" s="72">
        <f t="shared" si="615"/>
        <v>43296</v>
      </c>
      <c r="B3719" s="73" t="s">
        <v>67</v>
      </c>
      <c r="C3719" s="73" t="s">
        <v>256</v>
      </c>
      <c r="D3719" s="73" t="s">
        <v>247</v>
      </c>
      <c r="E3719" s="73" t="s">
        <v>285</v>
      </c>
      <c r="F3719" s="73" t="s">
        <v>264</v>
      </c>
      <c r="G3719" s="73" t="s">
        <v>35</v>
      </c>
      <c r="H3719" t="s">
        <v>37</v>
      </c>
      <c r="I3719">
        <v>1899</v>
      </c>
      <c r="J3719" s="43">
        <v>4820</v>
      </c>
      <c r="K3719" s="16">
        <v>0</v>
      </c>
      <c r="L3719" s="16">
        <f t="shared" si="616"/>
        <v>47.864945382323732</v>
      </c>
      <c r="M3719" s="16">
        <f t="shared" si="617"/>
        <v>1.2158558558558559</v>
      </c>
      <c r="N3719" s="44">
        <f t="shared" si="618"/>
        <v>0</v>
      </c>
      <c r="O3719" s="44">
        <f t="shared" si="619"/>
        <v>4820</v>
      </c>
      <c r="P3719" s="45">
        <f t="shared" si="613"/>
        <v>47.864945382323732</v>
      </c>
      <c r="Q3719" s="45">
        <f t="shared" si="620"/>
        <v>1.2158558558558559</v>
      </c>
      <c r="S3719" s="51">
        <f t="shared" si="614"/>
        <v>1.6877637130801704</v>
      </c>
    </row>
    <row r="3720" spans="1:20" x14ac:dyDescent="0.25">
      <c r="A3720" s="72">
        <f t="shared" si="615"/>
        <v>43296</v>
      </c>
      <c r="B3720" s="73" t="s">
        <v>18</v>
      </c>
      <c r="C3720" s="73" t="s">
        <v>238</v>
      </c>
      <c r="D3720" s="73" t="s">
        <v>239</v>
      </c>
      <c r="E3720" s="73" t="s">
        <v>283</v>
      </c>
      <c r="F3720" s="73" t="s">
        <v>284</v>
      </c>
      <c r="G3720" s="73" t="s">
        <v>35</v>
      </c>
      <c r="H3720" t="s">
        <v>37</v>
      </c>
      <c r="I3720">
        <v>1695</v>
      </c>
      <c r="J3720" s="43">
        <v>5600</v>
      </c>
      <c r="K3720" s="16">
        <v>0</v>
      </c>
      <c r="L3720" s="16">
        <f t="shared" si="616"/>
        <v>55.610724925521346</v>
      </c>
      <c r="M3720" s="16">
        <f t="shared" si="617"/>
        <v>1.5135135135135136</v>
      </c>
      <c r="N3720" s="44">
        <f t="shared" si="618"/>
        <v>0</v>
      </c>
      <c r="O3720" s="44">
        <f t="shared" si="619"/>
        <v>5600</v>
      </c>
      <c r="P3720" s="45">
        <f t="shared" si="613"/>
        <v>55.610724925521346</v>
      </c>
      <c r="Q3720" s="45">
        <f t="shared" si="620"/>
        <v>1.5135135135135136</v>
      </c>
      <c r="S3720" s="51">
        <f t="shared" si="614"/>
        <v>0</v>
      </c>
    </row>
    <row r="3721" spans="1:20" x14ac:dyDescent="0.25">
      <c r="A3721" s="72">
        <f t="shared" si="615"/>
        <v>43296</v>
      </c>
      <c r="B3721" s="73" t="s">
        <v>18</v>
      </c>
      <c r="C3721" s="73" t="s">
        <v>250</v>
      </c>
      <c r="D3721" s="73" t="s">
        <v>251</v>
      </c>
      <c r="E3721" s="73" t="s">
        <v>279</v>
      </c>
      <c r="F3721" s="73" t="s">
        <v>280</v>
      </c>
      <c r="G3721" s="73" t="s">
        <v>35</v>
      </c>
      <c r="H3721" t="s">
        <v>37</v>
      </c>
      <c r="I3721">
        <v>1851</v>
      </c>
      <c r="J3721" s="43">
        <v>5650</v>
      </c>
      <c r="K3721" s="16">
        <v>0</v>
      </c>
      <c r="L3721" s="16">
        <f t="shared" si="616"/>
        <v>56.107249255213503</v>
      </c>
      <c r="M3721" s="16">
        <f t="shared" si="617"/>
        <v>1.527027027027027</v>
      </c>
      <c r="N3721" s="44">
        <f t="shared" si="618"/>
        <v>0</v>
      </c>
      <c r="O3721" s="44">
        <f t="shared" si="619"/>
        <v>5650</v>
      </c>
      <c r="P3721" s="45">
        <f t="shared" si="613"/>
        <v>56.107249255213503</v>
      </c>
      <c r="Q3721" s="45">
        <f t="shared" si="620"/>
        <v>1.527027027027027</v>
      </c>
      <c r="S3721" s="51">
        <f t="shared" si="614"/>
        <v>0</v>
      </c>
    </row>
    <row r="3722" spans="1:20" x14ac:dyDescent="0.25">
      <c r="A3722" s="72">
        <f t="shared" si="615"/>
        <v>43296</v>
      </c>
      <c r="B3722" s="73" t="s">
        <v>18</v>
      </c>
      <c r="C3722" s="73" t="s">
        <v>257</v>
      </c>
      <c r="D3722" s="73" t="s">
        <v>237</v>
      </c>
      <c r="E3722" s="73" t="s">
        <v>283</v>
      </c>
      <c r="F3722" s="73" t="s">
        <v>284</v>
      </c>
      <c r="G3722" s="73" t="s">
        <v>35</v>
      </c>
      <c r="H3722" t="s">
        <v>37</v>
      </c>
      <c r="I3722">
        <v>1507</v>
      </c>
      <c r="J3722" s="43">
        <v>5500</v>
      </c>
      <c r="K3722" s="16">
        <v>0</v>
      </c>
      <c r="L3722" s="16">
        <f t="shared" si="616"/>
        <v>54.617676266137039</v>
      </c>
      <c r="M3722" s="16">
        <f t="shared" si="617"/>
        <v>1.4864864864864864</v>
      </c>
      <c r="N3722" s="44">
        <f t="shared" si="618"/>
        <v>0</v>
      </c>
      <c r="O3722" s="44">
        <f t="shared" si="619"/>
        <v>5500</v>
      </c>
      <c r="P3722" s="45">
        <f t="shared" si="613"/>
        <v>54.617676266137039</v>
      </c>
      <c r="Q3722" s="45">
        <f t="shared" si="620"/>
        <v>1.4864864864864864</v>
      </c>
      <c r="S3722" s="51">
        <f t="shared" si="614"/>
        <v>0</v>
      </c>
    </row>
    <row r="3723" spans="1:20" x14ac:dyDescent="0.25">
      <c r="A3723" s="72">
        <f t="shared" si="615"/>
        <v>43296</v>
      </c>
      <c r="B3723" s="73" t="s">
        <v>18</v>
      </c>
      <c r="C3723" s="73" t="s">
        <v>256</v>
      </c>
      <c r="D3723" s="73" t="s">
        <v>247</v>
      </c>
      <c r="E3723" s="73" t="s">
        <v>265</v>
      </c>
      <c r="F3723" s="73" t="s">
        <v>266</v>
      </c>
      <c r="G3723" s="73" t="s">
        <v>35</v>
      </c>
      <c r="H3723" t="s">
        <v>36</v>
      </c>
      <c r="I3723">
        <v>1160</v>
      </c>
      <c r="J3723" s="43">
        <v>4775</v>
      </c>
      <c r="K3723" s="16">
        <v>0.23</v>
      </c>
      <c r="L3723" s="16">
        <f t="shared" si="616"/>
        <v>47.418073485600793</v>
      </c>
      <c r="M3723" s="16">
        <f t="shared" si="617"/>
        <v>1.2905405405405406</v>
      </c>
      <c r="N3723" s="44">
        <f t="shared" si="618"/>
        <v>266.8</v>
      </c>
      <c r="O3723" s="44">
        <f t="shared" si="619"/>
        <v>5041.8</v>
      </c>
      <c r="P3723" s="45">
        <f t="shared" si="613"/>
        <v>50.06752730883813</v>
      </c>
      <c r="Q3723" s="45">
        <f t="shared" si="620"/>
        <v>1.3626486486486487</v>
      </c>
      <c r="S3723" s="51">
        <f t="shared" si="614"/>
        <v>8.6360698125404145</v>
      </c>
    </row>
    <row r="3724" spans="1:20" x14ac:dyDescent="0.25">
      <c r="A3724" s="72">
        <f t="shared" si="615"/>
        <v>43296</v>
      </c>
      <c r="B3724" s="73" t="s">
        <v>18</v>
      </c>
      <c r="C3724" s="73" t="s">
        <v>244</v>
      </c>
      <c r="D3724" s="73" t="s">
        <v>245</v>
      </c>
      <c r="E3724" s="73" t="s">
        <v>277</v>
      </c>
      <c r="F3724" s="73" t="s">
        <v>278</v>
      </c>
      <c r="G3724" s="73" t="s">
        <v>35</v>
      </c>
      <c r="H3724" s="73" t="s">
        <v>38</v>
      </c>
      <c r="I3724">
        <v>613</v>
      </c>
      <c r="J3724" s="43">
        <v>4352</v>
      </c>
      <c r="K3724" s="16">
        <v>0</v>
      </c>
      <c r="L3724" s="16">
        <f t="shared" si="616"/>
        <v>43.217477656405165</v>
      </c>
      <c r="M3724" s="16">
        <f t="shared" si="617"/>
        <v>1.1762162162162162</v>
      </c>
      <c r="N3724" s="44">
        <f t="shared" si="618"/>
        <v>0</v>
      </c>
      <c r="O3724" s="44">
        <f t="shared" si="619"/>
        <v>4352</v>
      </c>
      <c r="P3724" s="45">
        <f t="shared" si="613"/>
        <v>43.217477656405165</v>
      </c>
      <c r="Q3724" s="45">
        <f t="shared" si="620"/>
        <v>1.1762162162162162</v>
      </c>
      <c r="S3724" s="51">
        <f t="shared" si="614"/>
        <v>2.9815428300993929</v>
      </c>
    </row>
    <row r="3725" spans="1:20" x14ac:dyDescent="0.25">
      <c r="A3725" s="74">
        <f>A3723</f>
        <v>43296</v>
      </c>
      <c r="B3725" s="75" t="s">
        <v>18</v>
      </c>
      <c r="C3725" s="75" t="s">
        <v>258</v>
      </c>
      <c r="D3725" s="75" t="s">
        <v>255</v>
      </c>
      <c r="E3725" s="75" t="s">
        <v>279</v>
      </c>
      <c r="F3725" s="75" t="s">
        <v>280</v>
      </c>
      <c r="G3725" s="75" t="s">
        <v>35</v>
      </c>
      <c r="H3725" s="76" t="s">
        <v>36</v>
      </c>
      <c r="I3725" s="76">
        <v>1637</v>
      </c>
      <c r="J3725" s="46">
        <v>5710</v>
      </c>
      <c r="K3725" s="78">
        <v>0.23</v>
      </c>
      <c r="L3725" s="78">
        <f t="shared" si="616"/>
        <v>56.703078450844089</v>
      </c>
      <c r="M3725" s="78">
        <f t="shared" si="617"/>
        <v>1.5432432432432432</v>
      </c>
      <c r="N3725" s="47">
        <f t="shared" si="618"/>
        <v>376.51</v>
      </c>
      <c r="O3725" s="47">
        <f t="shared" si="619"/>
        <v>6086.51</v>
      </c>
      <c r="P3725" s="48">
        <f t="shared" si="613"/>
        <v>60.442005958291958</v>
      </c>
      <c r="Q3725" s="48">
        <f t="shared" si="620"/>
        <v>1.6450027027027028</v>
      </c>
      <c r="R3725" s="76"/>
      <c r="S3725" s="53">
        <f t="shared" si="614"/>
        <v>8.2296352934900554</v>
      </c>
      <c r="T3725" s="76"/>
    </row>
    <row r="3726" spans="1:20" x14ac:dyDescent="0.25">
      <c r="A3726" s="72">
        <f>DATE(YEAR(A3725), MONTH(A3725)+1, 15)</f>
        <v>43327</v>
      </c>
      <c r="B3726" s="73" t="s">
        <v>0</v>
      </c>
      <c r="C3726" s="73" t="s">
        <v>359</v>
      </c>
      <c r="D3726" s="73" t="s">
        <v>235</v>
      </c>
      <c r="E3726" s="73" t="s">
        <v>260</v>
      </c>
      <c r="F3726" s="73" t="s">
        <v>261</v>
      </c>
      <c r="G3726" s="73" t="s">
        <v>34</v>
      </c>
      <c r="H3726" t="s">
        <v>36</v>
      </c>
      <c r="I3726">
        <v>506</v>
      </c>
      <c r="J3726" s="43">
        <v>3983</v>
      </c>
      <c r="K3726" s="16">
        <v>0.24</v>
      </c>
      <c r="L3726" s="16">
        <f t="shared" si="616"/>
        <v>39.553128103277061</v>
      </c>
      <c r="M3726" s="16">
        <f t="shared" si="617"/>
        <v>1.0764864864864865</v>
      </c>
      <c r="N3726" s="44">
        <f t="shared" si="618"/>
        <v>121.44</v>
      </c>
      <c r="O3726" s="44">
        <f t="shared" si="619"/>
        <v>4104.4399999999996</v>
      </c>
      <c r="P3726" s="45">
        <f t="shared" ref="P3726:P3763" si="621">O3726/100.7</f>
        <v>40.759086395233361</v>
      </c>
      <c r="Q3726" s="45">
        <f t="shared" si="620"/>
        <v>1.109308108108108</v>
      </c>
      <c r="R3726" s="17"/>
      <c r="S3726" s="51">
        <f>((O3726/O3270)-1)*100</f>
        <v>4.4774903653774567</v>
      </c>
    </row>
    <row r="3727" spans="1:20" x14ac:dyDescent="0.25">
      <c r="A3727" s="72">
        <f>A3726</f>
        <v>43327</v>
      </c>
      <c r="B3727" s="73" t="s">
        <v>0</v>
      </c>
      <c r="C3727" s="73" t="s">
        <v>236</v>
      </c>
      <c r="D3727" s="73" t="s">
        <v>237</v>
      </c>
      <c r="E3727" s="73" t="s">
        <v>262</v>
      </c>
      <c r="F3727" s="73" t="s">
        <v>251</v>
      </c>
      <c r="G3727" s="73" t="s">
        <v>34</v>
      </c>
      <c r="H3727" t="s">
        <v>37</v>
      </c>
      <c r="I3727">
        <v>298</v>
      </c>
      <c r="J3727" s="43">
        <v>4268</v>
      </c>
      <c r="K3727" s="16">
        <v>0</v>
      </c>
      <c r="L3727" s="16">
        <f t="shared" si="616"/>
        <v>42.383316782522343</v>
      </c>
      <c r="M3727" s="16">
        <f t="shared" si="617"/>
        <v>1.1535135135135135</v>
      </c>
      <c r="N3727" s="44">
        <f t="shared" si="618"/>
        <v>0</v>
      </c>
      <c r="O3727" s="44">
        <f t="shared" si="619"/>
        <v>4268</v>
      </c>
      <c r="P3727" s="45">
        <f t="shared" si="621"/>
        <v>42.383316782522343</v>
      </c>
      <c r="Q3727" s="45">
        <f t="shared" si="620"/>
        <v>1.1535135135135135</v>
      </c>
      <c r="R3727" s="17"/>
      <c r="S3727" s="51">
        <f t="shared" ref="S3727:S3763" si="622">((O3727/O3271)-1)*100</f>
        <v>3.0171373400917245</v>
      </c>
    </row>
    <row r="3728" spans="1:20" x14ac:dyDescent="0.25">
      <c r="A3728" s="72">
        <f t="shared" ref="A3728:A3762" si="623">A3727</f>
        <v>43327</v>
      </c>
      <c r="B3728" s="73" t="s">
        <v>0</v>
      </c>
      <c r="C3728" s="73" t="s">
        <v>359</v>
      </c>
      <c r="D3728" s="73" t="s">
        <v>235</v>
      </c>
      <c r="E3728" s="73" t="s">
        <v>263</v>
      </c>
      <c r="F3728" s="73" t="s">
        <v>264</v>
      </c>
      <c r="G3728" s="73" t="s">
        <v>34</v>
      </c>
      <c r="H3728" t="s">
        <v>37</v>
      </c>
      <c r="I3728">
        <v>1530</v>
      </c>
      <c r="J3728" s="43">
        <v>7175</v>
      </c>
      <c r="K3728" s="16">
        <v>0</v>
      </c>
      <c r="L3728" s="16">
        <f t="shared" si="616"/>
        <v>71.251241310824227</v>
      </c>
      <c r="M3728" s="16">
        <f t="shared" si="617"/>
        <v>1.9391891891891893</v>
      </c>
      <c r="N3728" s="44">
        <f t="shared" si="618"/>
        <v>0</v>
      </c>
      <c r="O3728" s="44">
        <f t="shared" si="619"/>
        <v>7175</v>
      </c>
      <c r="P3728" s="45">
        <f t="shared" si="621"/>
        <v>71.251241310824227</v>
      </c>
      <c r="Q3728" s="45">
        <f t="shared" si="620"/>
        <v>1.9391891891891893</v>
      </c>
      <c r="S3728" s="51">
        <f t="shared" si="622"/>
        <v>1.7730496453900679</v>
      </c>
    </row>
    <row r="3729" spans="1:20" x14ac:dyDescent="0.25">
      <c r="A3729" s="72">
        <f t="shared" si="623"/>
        <v>43327</v>
      </c>
      <c r="B3729" s="73" t="s">
        <v>0</v>
      </c>
      <c r="C3729" s="73" t="s">
        <v>359</v>
      </c>
      <c r="D3729" s="73" t="s">
        <v>235</v>
      </c>
      <c r="E3729" s="73" t="s">
        <v>265</v>
      </c>
      <c r="F3729" s="73" t="s">
        <v>266</v>
      </c>
      <c r="G3729" s="73" t="s">
        <v>34</v>
      </c>
      <c r="H3729" t="s">
        <v>36</v>
      </c>
      <c r="I3729">
        <v>890</v>
      </c>
      <c r="J3729" s="43">
        <v>4540</v>
      </c>
      <c r="K3729" s="16">
        <v>0.24</v>
      </c>
      <c r="L3729" s="16">
        <f t="shared" si="616"/>
        <v>45.084409136047668</v>
      </c>
      <c r="M3729" s="16">
        <f t="shared" si="617"/>
        <v>1.2270270270270269</v>
      </c>
      <c r="N3729" s="44">
        <f t="shared" si="618"/>
        <v>213.6</v>
      </c>
      <c r="O3729" s="44">
        <f t="shared" si="619"/>
        <v>4753.6000000000004</v>
      </c>
      <c r="P3729" s="45">
        <f t="shared" si="621"/>
        <v>47.205561072492557</v>
      </c>
      <c r="Q3729" s="45">
        <f t="shared" si="620"/>
        <v>1.2847567567567568</v>
      </c>
      <c r="S3729" s="51">
        <f t="shared" si="622"/>
        <v>2.8895478452847234</v>
      </c>
    </row>
    <row r="3730" spans="1:20" x14ac:dyDescent="0.25">
      <c r="A3730" s="72">
        <f t="shared" si="623"/>
        <v>43327</v>
      </c>
      <c r="B3730" s="73" t="s">
        <v>0</v>
      </c>
      <c r="C3730" s="73" t="s">
        <v>238</v>
      </c>
      <c r="D3730" s="73" t="s">
        <v>239</v>
      </c>
      <c r="E3730" s="73" t="s">
        <v>267</v>
      </c>
      <c r="F3730" s="73" t="s">
        <v>241</v>
      </c>
      <c r="G3730" s="73" t="s">
        <v>34</v>
      </c>
      <c r="H3730" s="65" t="s">
        <v>37</v>
      </c>
      <c r="I3730" s="65">
        <v>1256</v>
      </c>
      <c r="J3730" s="61">
        <v>6911</v>
      </c>
      <c r="K3730" s="16">
        <v>0</v>
      </c>
      <c r="L3730" s="77">
        <f t="shared" si="616"/>
        <v>68.629592850049647</v>
      </c>
      <c r="M3730" s="77">
        <f t="shared" si="617"/>
        <v>1.8678378378378377</v>
      </c>
      <c r="N3730" s="62">
        <f t="shared" si="618"/>
        <v>0</v>
      </c>
      <c r="O3730" s="62">
        <f t="shared" si="619"/>
        <v>6911</v>
      </c>
      <c r="P3730" s="63">
        <f t="shared" si="621"/>
        <v>68.629592850049647</v>
      </c>
      <c r="Q3730" s="63">
        <f t="shared" si="620"/>
        <v>1.8678378378378377</v>
      </c>
      <c r="R3730" s="65"/>
      <c r="S3730" s="64">
        <f t="shared" si="622"/>
        <v>1.8420277040966715</v>
      </c>
      <c r="T3730" s="65"/>
    </row>
    <row r="3731" spans="1:20" x14ac:dyDescent="0.25">
      <c r="A3731" s="72">
        <f t="shared" si="623"/>
        <v>43327</v>
      </c>
      <c r="B3731" s="73" t="s">
        <v>0</v>
      </c>
      <c r="C3731" s="73" t="s">
        <v>358</v>
      </c>
      <c r="D3731" s="73" t="s">
        <v>235</v>
      </c>
      <c r="E3731" s="73" t="s">
        <v>267</v>
      </c>
      <c r="F3731" s="73" t="s">
        <v>241</v>
      </c>
      <c r="G3731" s="73" t="s">
        <v>34</v>
      </c>
      <c r="H3731" t="s">
        <v>36</v>
      </c>
      <c r="I3731">
        <v>975</v>
      </c>
      <c r="J3731" s="43">
        <v>4816</v>
      </c>
      <c r="K3731" s="16">
        <v>0.24</v>
      </c>
      <c r="L3731" s="16">
        <f t="shared" si="616"/>
        <v>47.825223435948359</v>
      </c>
      <c r="M3731" s="16">
        <f t="shared" si="617"/>
        <v>1.3016216216216216</v>
      </c>
      <c r="N3731" s="44">
        <f t="shared" si="618"/>
        <v>234</v>
      </c>
      <c r="O3731" s="44">
        <f t="shared" si="619"/>
        <v>5050</v>
      </c>
      <c r="P3731" s="45">
        <f t="shared" si="621"/>
        <v>50.148957298907646</v>
      </c>
      <c r="Q3731" s="45">
        <f t="shared" si="620"/>
        <v>1.3648648648648649</v>
      </c>
      <c r="S3731" s="51">
        <f t="shared" si="622"/>
        <v>2.9824114198317542</v>
      </c>
    </row>
    <row r="3732" spans="1:20" x14ac:dyDescent="0.25">
      <c r="A3732" s="72">
        <f t="shared" si="623"/>
        <v>43327</v>
      </c>
      <c r="B3732" s="73" t="s">
        <v>0</v>
      </c>
      <c r="C3732" s="73" t="s">
        <v>240</v>
      </c>
      <c r="D3732" s="73" t="s">
        <v>241</v>
      </c>
      <c r="E3732" s="73" t="s">
        <v>263</v>
      </c>
      <c r="F3732" s="73" t="s">
        <v>264</v>
      </c>
      <c r="G3732" s="73" t="s">
        <v>34</v>
      </c>
      <c r="H3732" t="s">
        <v>36</v>
      </c>
      <c r="I3732">
        <v>1357</v>
      </c>
      <c r="J3732" s="43">
        <v>5121</v>
      </c>
      <c r="K3732" s="16">
        <v>0.24</v>
      </c>
      <c r="L3732" s="16">
        <f t="shared" si="616"/>
        <v>50.854021847070506</v>
      </c>
      <c r="M3732" s="16">
        <f t="shared" si="617"/>
        <v>1.384054054054054</v>
      </c>
      <c r="N3732" s="44">
        <f t="shared" si="618"/>
        <v>325.68</v>
      </c>
      <c r="O3732" s="44">
        <f t="shared" si="619"/>
        <v>5446.68</v>
      </c>
      <c r="P3732" s="45">
        <f t="shared" si="621"/>
        <v>54.088182720953327</v>
      </c>
      <c r="Q3732" s="45">
        <f t="shared" si="620"/>
        <v>1.4720756756756757</v>
      </c>
      <c r="S3732" s="51">
        <f t="shared" si="622"/>
        <v>5.902047974676905</v>
      </c>
    </row>
    <row r="3733" spans="1:20" x14ac:dyDescent="0.25">
      <c r="A3733" s="72">
        <f t="shared" si="623"/>
        <v>43327</v>
      </c>
      <c r="B3733" s="73" t="s">
        <v>67</v>
      </c>
      <c r="C3733" s="73" t="s">
        <v>242</v>
      </c>
      <c r="D3733" s="73" t="s">
        <v>243</v>
      </c>
      <c r="E3733" s="73" t="s">
        <v>265</v>
      </c>
      <c r="F3733" s="73" t="s">
        <v>266</v>
      </c>
      <c r="G3733" s="73" t="s">
        <v>34</v>
      </c>
      <c r="H3733" t="s">
        <v>36</v>
      </c>
      <c r="I3733">
        <v>1006</v>
      </c>
      <c r="J3733" s="43">
        <v>3931</v>
      </c>
      <c r="K3733" s="16">
        <v>0.24</v>
      </c>
      <c r="L3733" s="16">
        <f t="shared" si="616"/>
        <v>39.036742800397221</v>
      </c>
      <c r="M3733" s="16">
        <f t="shared" si="617"/>
        <v>0.99160360360360367</v>
      </c>
      <c r="N3733" s="44">
        <f t="shared" si="618"/>
        <v>241.44</v>
      </c>
      <c r="O3733" s="44">
        <f t="shared" si="619"/>
        <v>4172.4399999999996</v>
      </c>
      <c r="P3733" s="45">
        <f t="shared" si="621"/>
        <v>41.434359483614692</v>
      </c>
      <c r="Q3733" s="45">
        <f t="shared" si="620"/>
        <v>1.0525073873873874</v>
      </c>
      <c r="S3733" s="51">
        <f t="shared" si="622"/>
        <v>10.629610185759653</v>
      </c>
    </row>
    <row r="3734" spans="1:20" x14ac:dyDescent="0.25">
      <c r="A3734" s="72">
        <f t="shared" si="623"/>
        <v>43327</v>
      </c>
      <c r="B3734" s="73" t="s">
        <v>67</v>
      </c>
      <c r="C3734" s="73" t="s">
        <v>244</v>
      </c>
      <c r="D3734" s="73" t="s">
        <v>245</v>
      </c>
      <c r="E3734" s="73" t="s">
        <v>268</v>
      </c>
      <c r="F3734" s="73" t="s">
        <v>269</v>
      </c>
      <c r="G3734" s="73" t="s">
        <v>34</v>
      </c>
      <c r="H3734" t="s">
        <v>38</v>
      </c>
      <c r="I3734">
        <v>860</v>
      </c>
      <c r="J3734" s="43">
        <v>6344</v>
      </c>
      <c r="K3734" s="16">
        <v>0</v>
      </c>
      <c r="L3734" s="16">
        <f t="shared" si="616"/>
        <v>62.999006951340611</v>
      </c>
      <c r="M3734" s="16">
        <f t="shared" si="617"/>
        <v>1.6002882882882883</v>
      </c>
      <c r="N3734" s="44">
        <f t="shared" si="618"/>
        <v>0</v>
      </c>
      <c r="O3734" s="44">
        <f t="shared" si="619"/>
        <v>6344</v>
      </c>
      <c r="P3734" s="45">
        <f t="shared" si="621"/>
        <v>62.999006951340611</v>
      </c>
      <c r="Q3734" s="45">
        <f t="shared" si="620"/>
        <v>1.6002882882882883</v>
      </c>
      <c r="S3734" s="51">
        <f t="shared" si="622"/>
        <v>4.6691965022273463</v>
      </c>
    </row>
    <row r="3735" spans="1:20" x14ac:dyDescent="0.25">
      <c r="A3735" s="72">
        <f t="shared" si="623"/>
        <v>43327</v>
      </c>
      <c r="B3735" s="73" t="s">
        <v>67</v>
      </c>
      <c r="C3735" s="73" t="s">
        <v>246</v>
      </c>
      <c r="D3735" s="73" t="s">
        <v>247</v>
      </c>
      <c r="E3735" s="73" t="s">
        <v>270</v>
      </c>
      <c r="F3735" s="73" t="s">
        <v>247</v>
      </c>
      <c r="G3735" s="73" t="s">
        <v>34</v>
      </c>
      <c r="H3735" t="s">
        <v>36</v>
      </c>
      <c r="I3735">
        <v>213</v>
      </c>
      <c r="J3735" s="43">
        <v>2258</v>
      </c>
      <c r="K3735" s="16">
        <v>0.24</v>
      </c>
      <c r="L3735" s="16">
        <f t="shared" si="616"/>
        <v>22.423038728897716</v>
      </c>
      <c r="M3735" s="16">
        <f t="shared" si="617"/>
        <v>0.56958558558558559</v>
      </c>
      <c r="N3735" s="44">
        <f t="shared" si="618"/>
        <v>51.12</v>
      </c>
      <c r="O3735" s="44">
        <f t="shared" si="619"/>
        <v>2309.12</v>
      </c>
      <c r="P3735" s="45">
        <f t="shared" si="621"/>
        <v>22.930685203574974</v>
      </c>
      <c r="Q3735" s="45">
        <f t="shared" si="620"/>
        <v>0.58248072072072066</v>
      </c>
      <c r="S3735" s="51">
        <f t="shared" si="622"/>
        <v>1.4030573035829441</v>
      </c>
    </row>
    <row r="3736" spans="1:20" x14ac:dyDescent="0.25">
      <c r="A3736" s="72">
        <f t="shared" si="623"/>
        <v>43327</v>
      </c>
      <c r="B3736" s="73" t="s">
        <v>67</v>
      </c>
      <c r="C3736" s="73" t="s">
        <v>248</v>
      </c>
      <c r="D3736" s="73" t="s">
        <v>249</v>
      </c>
      <c r="E3736" s="73" t="s">
        <v>271</v>
      </c>
      <c r="F3736" s="73" t="s">
        <v>272</v>
      </c>
      <c r="G3736" s="73" t="s">
        <v>34</v>
      </c>
      <c r="H3736" t="s">
        <v>38</v>
      </c>
      <c r="I3736">
        <v>646</v>
      </c>
      <c r="J3736" s="43">
        <v>5446</v>
      </c>
      <c r="K3736" s="16">
        <v>0</v>
      </c>
      <c r="L3736" s="16">
        <f t="shared" si="616"/>
        <v>54.081429990069509</v>
      </c>
      <c r="M3736" s="16">
        <f t="shared" si="617"/>
        <v>1.3737657657657658</v>
      </c>
      <c r="N3736" s="44">
        <f t="shared" si="618"/>
        <v>0</v>
      </c>
      <c r="O3736" s="44">
        <f t="shared" si="619"/>
        <v>5446</v>
      </c>
      <c r="P3736" s="45">
        <f t="shared" si="621"/>
        <v>54.081429990069509</v>
      </c>
      <c r="Q3736" s="45">
        <f t="shared" si="620"/>
        <v>1.3737657657657658</v>
      </c>
      <c r="S3736" s="51">
        <f t="shared" si="622"/>
        <v>4.9123482951261899</v>
      </c>
    </row>
    <row r="3737" spans="1:20" x14ac:dyDescent="0.25">
      <c r="A3737" s="72">
        <f t="shared" si="623"/>
        <v>43327</v>
      </c>
      <c r="B3737" s="73" t="s">
        <v>67</v>
      </c>
      <c r="C3737" s="73" t="s">
        <v>248</v>
      </c>
      <c r="D3737" s="73" t="s">
        <v>249</v>
      </c>
      <c r="E3737" s="73" t="s">
        <v>273</v>
      </c>
      <c r="F3737" s="73" t="s">
        <v>274</v>
      </c>
      <c r="G3737" s="73" t="s">
        <v>34</v>
      </c>
      <c r="H3737" t="s">
        <v>38</v>
      </c>
      <c r="I3737">
        <v>418</v>
      </c>
      <c r="J3737" s="43">
        <v>4540</v>
      </c>
      <c r="K3737" s="16">
        <v>0</v>
      </c>
      <c r="L3737" s="16">
        <f t="shared" si="616"/>
        <v>45.084409136047668</v>
      </c>
      <c r="M3737" s="16">
        <f t="shared" si="617"/>
        <v>1.1452252252252253</v>
      </c>
      <c r="N3737" s="44">
        <f t="shared" si="618"/>
        <v>0</v>
      </c>
      <c r="O3737" s="44">
        <f t="shared" si="619"/>
        <v>4540</v>
      </c>
      <c r="P3737" s="45">
        <f t="shared" si="621"/>
        <v>45.084409136047668</v>
      </c>
      <c r="Q3737" s="45">
        <f t="shared" si="620"/>
        <v>1.1452252252252253</v>
      </c>
      <c r="S3737" s="51">
        <f t="shared" si="622"/>
        <v>5.3119925771282661</v>
      </c>
    </row>
    <row r="3738" spans="1:20" x14ac:dyDescent="0.25">
      <c r="A3738" s="72">
        <f t="shared" si="623"/>
        <v>43327</v>
      </c>
      <c r="B3738" s="73" t="s">
        <v>67</v>
      </c>
      <c r="C3738" s="73" t="s">
        <v>246</v>
      </c>
      <c r="D3738" s="73" t="s">
        <v>247</v>
      </c>
      <c r="E3738" s="73" t="s">
        <v>275</v>
      </c>
      <c r="F3738" s="73" t="s">
        <v>276</v>
      </c>
      <c r="G3738" s="73" t="s">
        <v>34</v>
      </c>
      <c r="H3738" t="s">
        <v>36</v>
      </c>
      <c r="I3738">
        <v>626</v>
      </c>
      <c r="J3738" s="43">
        <v>3609</v>
      </c>
      <c r="K3738" s="16">
        <v>0.24</v>
      </c>
      <c r="L3738" s="16">
        <f t="shared" si="616"/>
        <v>35.839126117179738</v>
      </c>
      <c r="M3738" s="16">
        <f t="shared" si="617"/>
        <v>0.91037837837837843</v>
      </c>
      <c r="N3738" s="44">
        <f t="shared" si="618"/>
        <v>150.23999999999998</v>
      </c>
      <c r="O3738" s="44">
        <f t="shared" si="619"/>
        <v>3759.24</v>
      </c>
      <c r="P3738" s="45">
        <f t="shared" si="621"/>
        <v>37.331082423038723</v>
      </c>
      <c r="Q3738" s="45">
        <f t="shared" si="620"/>
        <v>0.94827675675675671</v>
      </c>
      <c r="S3738" s="51">
        <f t="shared" si="622"/>
        <v>4.7042898444158432</v>
      </c>
    </row>
    <row r="3739" spans="1:20" x14ac:dyDescent="0.25">
      <c r="A3739" s="72">
        <f t="shared" si="623"/>
        <v>43327</v>
      </c>
      <c r="B3739" s="73" t="s">
        <v>67</v>
      </c>
      <c r="C3739" s="73" t="s">
        <v>246</v>
      </c>
      <c r="D3739" s="73" t="s">
        <v>247</v>
      </c>
      <c r="E3739" s="73" t="s">
        <v>263</v>
      </c>
      <c r="F3739" s="73" t="s">
        <v>264</v>
      </c>
      <c r="G3739" s="73" t="s">
        <v>34</v>
      </c>
      <c r="H3739" t="s">
        <v>36</v>
      </c>
      <c r="I3739">
        <v>1823</v>
      </c>
      <c r="J3739" s="43">
        <v>5327</v>
      </c>
      <c r="K3739" s="16">
        <v>0.24</v>
      </c>
      <c r="L3739" s="16">
        <f t="shared" si="616"/>
        <v>52.899702085402183</v>
      </c>
      <c r="M3739" s="16">
        <f t="shared" si="617"/>
        <v>1.3437477477477477</v>
      </c>
      <c r="N3739" s="44">
        <f t="shared" si="618"/>
        <v>437.52</v>
      </c>
      <c r="O3739" s="44">
        <f t="shared" si="619"/>
        <v>5764.52</v>
      </c>
      <c r="P3739" s="45">
        <f t="shared" si="621"/>
        <v>57.244488579940423</v>
      </c>
      <c r="Q3739" s="45">
        <f t="shared" si="620"/>
        <v>1.4541131531531533</v>
      </c>
      <c r="S3739" s="51">
        <f t="shared" si="622"/>
        <v>7.4253597139060989</v>
      </c>
    </row>
    <row r="3740" spans="1:20" x14ac:dyDescent="0.25">
      <c r="A3740" s="72">
        <f t="shared" si="623"/>
        <v>43327</v>
      </c>
      <c r="B3740" s="73" t="s">
        <v>18</v>
      </c>
      <c r="C3740" s="73" t="s">
        <v>250</v>
      </c>
      <c r="D3740" s="73" t="s">
        <v>251</v>
      </c>
      <c r="E3740" s="73" t="s">
        <v>265</v>
      </c>
      <c r="F3740" s="73" t="s">
        <v>266</v>
      </c>
      <c r="G3740" s="73" t="s">
        <v>34</v>
      </c>
      <c r="H3740" t="s">
        <v>39</v>
      </c>
      <c r="I3740">
        <v>1277</v>
      </c>
      <c r="J3740" s="43">
        <v>4131</v>
      </c>
      <c r="K3740" s="16">
        <v>0.184</v>
      </c>
      <c r="L3740" s="16">
        <f t="shared" si="616"/>
        <v>41.022840119165835</v>
      </c>
      <c r="M3740" s="16">
        <f t="shared" si="617"/>
        <v>1.1164864864864865</v>
      </c>
      <c r="N3740" s="44">
        <f t="shared" si="618"/>
        <v>234.96799999999999</v>
      </c>
      <c r="O3740" s="44">
        <f t="shared" si="619"/>
        <v>4365.9679999999998</v>
      </c>
      <c r="P3740" s="45">
        <f t="shared" si="621"/>
        <v>43.356186693147961</v>
      </c>
      <c r="Q3740" s="45">
        <f t="shared" si="620"/>
        <v>1.1799913513513514</v>
      </c>
      <c r="S3740" s="51">
        <f t="shared" si="622"/>
        <v>18.204555484260474</v>
      </c>
    </row>
    <row r="3741" spans="1:20" x14ac:dyDescent="0.25">
      <c r="A3741" s="72">
        <f t="shared" si="623"/>
        <v>43327</v>
      </c>
      <c r="B3741" s="73" t="s">
        <v>18</v>
      </c>
      <c r="C3741" s="73" t="s">
        <v>244</v>
      </c>
      <c r="D3741" s="73" t="s">
        <v>245</v>
      </c>
      <c r="E3741" s="73" t="s">
        <v>277</v>
      </c>
      <c r="F3741" s="73" t="s">
        <v>278</v>
      </c>
      <c r="G3741" s="73" t="s">
        <v>34</v>
      </c>
      <c r="H3741" t="s">
        <v>38</v>
      </c>
      <c r="I3741">
        <v>613</v>
      </c>
      <c r="J3741" s="43">
        <v>5287</v>
      </c>
      <c r="K3741" s="16">
        <v>0</v>
      </c>
      <c r="L3741" s="16">
        <f t="shared" si="616"/>
        <v>52.502482621648461</v>
      </c>
      <c r="M3741" s="16">
        <f t="shared" si="617"/>
        <v>1.4289189189189189</v>
      </c>
      <c r="N3741" s="44">
        <f t="shared" si="618"/>
        <v>0</v>
      </c>
      <c r="O3741" s="44">
        <f t="shared" si="619"/>
        <v>5287</v>
      </c>
      <c r="P3741" s="45">
        <f t="shared" si="621"/>
        <v>52.502482621648461</v>
      </c>
      <c r="Q3741" s="45">
        <f t="shared" si="620"/>
        <v>1.4289189189189189</v>
      </c>
      <c r="S3741" s="51">
        <f t="shared" si="622"/>
        <v>4.6723421104731822</v>
      </c>
    </row>
    <row r="3742" spans="1:20" x14ac:dyDescent="0.25">
      <c r="A3742" s="72">
        <f t="shared" si="623"/>
        <v>43327</v>
      </c>
      <c r="B3742" s="73" t="s">
        <v>18</v>
      </c>
      <c r="C3742" s="73" t="s">
        <v>248</v>
      </c>
      <c r="D3742" s="73" t="s">
        <v>249</v>
      </c>
      <c r="E3742" s="73" t="s">
        <v>268</v>
      </c>
      <c r="F3742" s="73" t="s">
        <v>269</v>
      </c>
      <c r="G3742" s="73" t="s">
        <v>34</v>
      </c>
      <c r="H3742" t="s">
        <v>38</v>
      </c>
      <c r="I3742">
        <v>872</v>
      </c>
      <c r="J3742" s="43">
        <v>6460</v>
      </c>
      <c r="K3742" s="16">
        <v>0</v>
      </c>
      <c r="L3742" s="16">
        <f t="shared" si="616"/>
        <v>64.15094339622641</v>
      </c>
      <c r="M3742" s="16">
        <f t="shared" si="617"/>
        <v>1.7459459459459459</v>
      </c>
      <c r="N3742" s="44">
        <f t="shared" si="618"/>
        <v>0</v>
      </c>
      <c r="O3742" s="44">
        <f t="shared" si="619"/>
        <v>6460</v>
      </c>
      <c r="P3742" s="45">
        <f t="shared" si="621"/>
        <v>64.15094339622641</v>
      </c>
      <c r="Q3742" s="45">
        <f t="shared" si="620"/>
        <v>1.7459459459459459</v>
      </c>
      <c r="S3742" s="51">
        <f t="shared" si="622"/>
        <v>4.5645840077695121</v>
      </c>
    </row>
    <row r="3743" spans="1:20" x14ac:dyDescent="0.25">
      <c r="A3743" s="72">
        <f t="shared" si="623"/>
        <v>43327</v>
      </c>
      <c r="B3743" s="73" t="s">
        <v>18</v>
      </c>
      <c r="C3743" s="73" t="s">
        <v>248</v>
      </c>
      <c r="D3743" s="73" t="s">
        <v>249</v>
      </c>
      <c r="E3743" s="73" t="s">
        <v>277</v>
      </c>
      <c r="F3743" s="73" t="s">
        <v>278</v>
      </c>
      <c r="G3743" s="73" t="s">
        <v>34</v>
      </c>
      <c r="H3743" t="s">
        <v>38</v>
      </c>
      <c r="I3743">
        <v>414</v>
      </c>
      <c r="J3743" s="43">
        <v>4764</v>
      </c>
      <c r="K3743" s="16">
        <v>0</v>
      </c>
      <c r="L3743" s="16">
        <f t="shared" si="616"/>
        <v>47.308838133068519</v>
      </c>
      <c r="M3743" s="16">
        <f t="shared" si="617"/>
        <v>1.2875675675675675</v>
      </c>
      <c r="N3743" s="44">
        <f t="shared" si="618"/>
        <v>0</v>
      </c>
      <c r="O3743" s="44">
        <f t="shared" si="619"/>
        <v>4764</v>
      </c>
      <c r="P3743" s="45">
        <f t="shared" si="621"/>
        <v>47.308838133068519</v>
      </c>
      <c r="Q3743" s="45">
        <f t="shared" si="620"/>
        <v>1.2875675675675675</v>
      </c>
      <c r="S3743" s="51">
        <f t="shared" si="622"/>
        <v>5.1887833958931262</v>
      </c>
    </row>
    <row r="3744" spans="1:20" x14ac:dyDescent="0.25">
      <c r="A3744" s="72">
        <f t="shared" si="623"/>
        <v>43327</v>
      </c>
      <c r="B3744" s="73" t="s">
        <v>18</v>
      </c>
      <c r="C3744" s="73" t="s">
        <v>242</v>
      </c>
      <c r="D3744" s="73" t="s">
        <v>243</v>
      </c>
      <c r="E3744" s="73" t="s">
        <v>265</v>
      </c>
      <c r="F3744" s="73" t="s">
        <v>266</v>
      </c>
      <c r="G3744" s="73" t="s">
        <v>34</v>
      </c>
      <c r="H3744" t="s">
        <v>36</v>
      </c>
      <c r="I3744">
        <v>1006</v>
      </c>
      <c r="J3744" s="43">
        <v>4745</v>
      </c>
      <c r="K3744" s="16">
        <v>0.24</v>
      </c>
      <c r="L3744" s="16">
        <f t="shared" si="616"/>
        <v>47.1201588877855</v>
      </c>
      <c r="M3744" s="16">
        <f t="shared" si="617"/>
        <v>1.2824324324324323</v>
      </c>
      <c r="N3744" s="44">
        <f t="shared" si="618"/>
        <v>241.44</v>
      </c>
      <c r="O3744" s="44">
        <f t="shared" si="619"/>
        <v>4986.4399999999996</v>
      </c>
      <c r="P3744" s="45">
        <f t="shared" si="621"/>
        <v>49.517775571002971</v>
      </c>
      <c r="Q3744" s="45">
        <f t="shared" si="620"/>
        <v>1.3476864864864864</v>
      </c>
      <c r="S3744" s="51">
        <f t="shared" si="622"/>
        <v>8.7426998783131324</v>
      </c>
    </row>
    <row r="3745" spans="1:19" x14ac:dyDescent="0.25">
      <c r="A3745" s="72">
        <f t="shared" si="623"/>
        <v>43327</v>
      </c>
      <c r="B3745" s="73" t="s">
        <v>0</v>
      </c>
      <c r="C3745" s="73" t="s">
        <v>252</v>
      </c>
      <c r="D3745" s="73" t="s">
        <v>117</v>
      </c>
      <c r="E3745" s="73" t="s">
        <v>279</v>
      </c>
      <c r="F3745" s="73" t="s">
        <v>280</v>
      </c>
      <c r="G3745" s="73" t="s">
        <v>35</v>
      </c>
      <c r="H3745" t="s">
        <v>37</v>
      </c>
      <c r="I3745">
        <v>880</v>
      </c>
      <c r="J3745" s="43">
        <v>4078</v>
      </c>
      <c r="K3745" s="16">
        <v>0</v>
      </c>
      <c r="L3745" s="16">
        <f t="shared" si="616"/>
        <v>40.496524329692157</v>
      </c>
      <c r="M3745" s="16">
        <f t="shared" si="617"/>
        <v>1.1021621621621622</v>
      </c>
      <c r="N3745" s="44">
        <f t="shared" si="618"/>
        <v>0</v>
      </c>
      <c r="O3745" s="44">
        <f t="shared" si="619"/>
        <v>4078</v>
      </c>
      <c r="P3745" s="45">
        <f t="shared" si="621"/>
        <v>40.496524329692157</v>
      </c>
      <c r="Q3745" s="45">
        <f t="shared" si="620"/>
        <v>1.1021621621621622</v>
      </c>
      <c r="S3745" s="51">
        <f t="shared" si="622"/>
        <v>3.16215532506956</v>
      </c>
    </row>
    <row r="3746" spans="1:19" x14ac:dyDescent="0.25">
      <c r="A3746" s="72">
        <f t="shared" si="623"/>
        <v>43327</v>
      </c>
      <c r="B3746" s="73" t="s">
        <v>0</v>
      </c>
      <c r="C3746" s="73" t="s">
        <v>359</v>
      </c>
      <c r="D3746" s="73" t="s">
        <v>235</v>
      </c>
      <c r="E3746" s="73" t="s">
        <v>267</v>
      </c>
      <c r="F3746" s="73" t="s">
        <v>241</v>
      </c>
      <c r="G3746" s="73" t="s">
        <v>35</v>
      </c>
      <c r="H3746" t="s">
        <v>37</v>
      </c>
      <c r="I3746">
        <v>685</v>
      </c>
      <c r="J3746" s="43">
        <v>4296</v>
      </c>
      <c r="K3746" s="16">
        <v>0</v>
      </c>
      <c r="L3746" s="16">
        <f t="shared" si="616"/>
        <v>42.661370407149953</v>
      </c>
      <c r="M3746" s="16">
        <f t="shared" si="617"/>
        <v>1.161081081081081</v>
      </c>
      <c r="N3746" s="44">
        <f t="shared" si="618"/>
        <v>0</v>
      </c>
      <c r="O3746" s="44">
        <f t="shared" si="619"/>
        <v>4296</v>
      </c>
      <c r="P3746" s="45">
        <f t="shared" si="621"/>
        <v>42.661370407149953</v>
      </c>
      <c r="Q3746" s="45">
        <f t="shared" si="620"/>
        <v>1.161081081081081</v>
      </c>
      <c r="S3746" s="51">
        <f t="shared" si="622"/>
        <v>2.9968832414289048</v>
      </c>
    </row>
    <row r="3747" spans="1:19" x14ac:dyDescent="0.25">
      <c r="A3747" s="72">
        <f t="shared" si="623"/>
        <v>43327</v>
      </c>
      <c r="B3747" s="73" t="s">
        <v>0</v>
      </c>
      <c r="C3747" s="73" t="s">
        <v>253</v>
      </c>
      <c r="D3747" s="73" t="s">
        <v>243</v>
      </c>
      <c r="E3747" s="73" t="s">
        <v>281</v>
      </c>
      <c r="F3747" s="73" t="s">
        <v>282</v>
      </c>
      <c r="G3747" s="73" t="s">
        <v>35</v>
      </c>
      <c r="H3747" t="s">
        <v>38</v>
      </c>
      <c r="I3747">
        <v>812</v>
      </c>
      <c r="J3747" s="43">
        <v>5663</v>
      </c>
      <c r="K3747" s="16">
        <v>0</v>
      </c>
      <c r="L3747" s="16">
        <f t="shared" si="616"/>
        <v>56.236345580933467</v>
      </c>
      <c r="M3747" s="16">
        <f t="shared" si="617"/>
        <v>1.5305405405405406</v>
      </c>
      <c r="N3747" s="44">
        <f t="shared" si="618"/>
        <v>0</v>
      </c>
      <c r="O3747" s="44">
        <f t="shared" si="619"/>
        <v>5663</v>
      </c>
      <c r="P3747" s="45">
        <f t="shared" si="621"/>
        <v>56.236345580933467</v>
      </c>
      <c r="Q3747" s="45">
        <f t="shared" si="620"/>
        <v>1.5305405405405406</v>
      </c>
      <c r="S3747" s="51">
        <f t="shared" si="622"/>
        <v>3.1136198106336499</v>
      </c>
    </row>
    <row r="3748" spans="1:19" x14ac:dyDescent="0.25">
      <c r="A3748" s="72">
        <f t="shared" si="623"/>
        <v>43327</v>
      </c>
      <c r="B3748" s="73" t="s">
        <v>0</v>
      </c>
      <c r="C3748" s="73" t="s">
        <v>236</v>
      </c>
      <c r="D3748" s="73" t="s">
        <v>237</v>
      </c>
      <c r="E3748" s="73" t="s">
        <v>279</v>
      </c>
      <c r="F3748" s="73" t="s">
        <v>280</v>
      </c>
      <c r="G3748" s="73" t="s">
        <v>35</v>
      </c>
      <c r="H3748" t="s">
        <v>37</v>
      </c>
      <c r="I3748">
        <v>1520</v>
      </c>
      <c r="J3748" s="43">
        <v>5736</v>
      </c>
      <c r="K3748" s="16">
        <v>0</v>
      </c>
      <c r="L3748" s="16">
        <f t="shared" si="616"/>
        <v>56.961271102284009</v>
      </c>
      <c r="M3748" s="16">
        <f t="shared" si="617"/>
        <v>1.5502702702702702</v>
      </c>
      <c r="N3748" s="44">
        <f t="shared" si="618"/>
        <v>0</v>
      </c>
      <c r="O3748" s="44">
        <f t="shared" si="619"/>
        <v>5736</v>
      </c>
      <c r="P3748" s="45">
        <f t="shared" si="621"/>
        <v>56.961271102284009</v>
      </c>
      <c r="Q3748" s="45">
        <f t="shared" si="620"/>
        <v>1.5502702702702702</v>
      </c>
      <c r="S3748" s="51">
        <f t="shared" si="622"/>
        <v>2.2277668864729927</v>
      </c>
    </row>
    <row r="3749" spans="1:19" x14ac:dyDescent="0.25">
      <c r="A3749" s="72">
        <f t="shared" si="623"/>
        <v>43327</v>
      </c>
      <c r="B3749" s="73" t="s">
        <v>0</v>
      </c>
      <c r="C3749" s="73" t="s">
        <v>236</v>
      </c>
      <c r="D3749" s="73" t="s">
        <v>237</v>
      </c>
      <c r="E3749" s="73" t="s">
        <v>267</v>
      </c>
      <c r="F3749" s="73" t="s">
        <v>241</v>
      </c>
      <c r="G3749" s="73" t="s">
        <v>35</v>
      </c>
      <c r="H3749" t="s">
        <v>37</v>
      </c>
      <c r="I3749">
        <v>1583</v>
      </c>
      <c r="J3749" s="43">
        <v>6056</v>
      </c>
      <c r="K3749" s="16">
        <v>0</v>
      </c>
      <c r="L3749" s="16">
        <f t="shared" si="616"/>
        <v>60.139026812313801</v>
      </c>
      <c r="M3749" s="16">
        <f t="shared" si="617"/>
        <v>1.6367567567567567</v>
      </c>
      <c r="N3749" s="44">
        <f t="shared" si="618"/>
        <v>0</v>
      </c>
      <c r="O3749" s="44">
        <f t="shared" si="619"/>
        <v>6056</v>
      </c>
      <c r="P3749" s="45">
        <f t="shared" si="621"/>
        <v>60.139026812313801</v>
      </c>
      <c r="Q3749" s="45">
        <f t="shared" si="620"/>
        <v>1.6367567567567567</v>
      </c>
      <c r="S3749" s="51">
        <f t="shared" si="622"/>
        <v>2.1075703928511214</v>
      </c>
    </row>
    <row r="3750" spans="1:19" x14ac:dyDescent="0.25">
      <c r="A3750" s="72">
        <f t="shared" si="623"/>
        <v>43327</v>
      </c>
      <c r="B3750" s="73" t="s">
        <v>0</v>
      </c>
      <c r="C3750" s="73" t="s">
        <v>358</v>
      </c>
      <c r="D3750" s="73" t="s">
        <v>235</v>
      </c>
      <c r="E3750" s="73" t="s">
        <v>279</v>
      </c>
      <c r="F3750" s="73" t="s">
        <v>280</v>
      </c>
      <c r="G3750" s="73" t="s">
        <v>35</v>
      </c>
      <c r="H3750" t="s">
        <v>36</v>
      </c>
      <c r="I3750">
        <v>1599</v>
      </c>
      <c r="J3750" s="43">
        <v>5912</v>
      </c>
      <c r="K3750" s="16">
        <v>0.24</v>
      </c>
      <c r="L3750" s="16">
        <f t="shared" si="616"/>
        <v>58.709036742800393</v>
      </c>
      <c r="M3750" s="16">
        <f t="shared" si="617"/>
        <v>1.5978378378378379</v>
      </c>
      <c r="N3750" s="44">
        <f t="shared" si="618"/>
        <v>383.76</v>
      </c>
      <c r="O3750" s="44">
        <f t="shared" si="619"/>
        <v>6295.76</v>
      </c>
      <c r="P3750" s="45">
        <f t="shared" si="621"/>
        <v>62.519960278053624</v>
      </c>
      <c r="Q3750" s="45">
        <f t="shared" si="620"/>
        <v>1.7015567567567569</v>
      </c>
      <c r="S3750" s="51">
        <f t="shared" si="622"/>
        <v>5.7060969692288799</v>
      </c>
    </row>
    <row r="3751" spans="1:19" x14ac:dyDescent="0.25">
      <c r="A3751" s="72">
        <f t="shared" si="623"/>
        <v>43327</v>
      </c>
      <c r="B3751" s="73" t="s">
        <v>67</v>
      </c>
      <c r="C3751" s="73" t="s">
        <v>250</v>
      </c>
      <c r="D3751" s="73" t="s">
        <v>251</v>
      </c>
      <c r="E3751" s="73" t="s">
        <v>279</v>
      </c>
      <c r="F3751" s="73" t="s">
        <v>280</v>
      </c>
      <c r="G3751" s="73" t="s">
        <v>35</v>
      </c>
      <c r="H3751" t="s">
        <v>37</v>
      </c>
      <c r="I3751">
        <v>1851</v>
      </c>
      <c r="J3751" s="43">
        <v>5000</v>
      </c>
      <c r="K3751" s="16">
        <v>0</v>
      </c>
      <c r="L3751" s="16">
        <f t="shared" si="616"/>
        <v>49.652432969215489</v>
      </c>
      <c r="M3751" s="16">
        <f t="shared" si="617"/>
        <v>1.2612612612612613</v>
      </c>
      <c r="N3751" s="44">
        <f t="shared" si="618"/>
        <v>0</v>
      </c>
      <c r="O3751" s="44">
        <f t="shared" si="619"/>
        <v>5000</v>
      </c>
      <c r="P3751" s="45">
        <f t="shared" si="621"/>
        <v>49.652432969215489</v>
      </c>
      <c r="Q3751" s="45">
        <f t="shared" si="620"/>
        <v>1.2612612612612613</v>
      </c>
      <c r="S3751" s="51">
        <f t="shared" si="622"/>
        <v>0</v>
      </c>
    </row>
    <row r="3752" spans="1:19" x14ac:dyDescent="0.25">
      <c r="A3752" s="72">
        <f t="shared" si="623"/>
        <v>43327</v>
      </c>
      <c r="B3752" s="73" t="s">
        <v>67</v>
      </c>
      <c r="C3752" s="73" t="s">
        <v>238</v>
      </c>
      <c r="D3752" s="73" t="s">
        <v>239</v>
      </c>
      <c r="E3752" s="73" t="s">
        <v>283</v>
      </c>
      <c r="F3752" s="73" t="s">
        <v>284</v>
      </c>
      <c r="G3752" s="73" t="s">
        <v>35</v>
      </c>
      <c r="H3752" t="s">
        <v>37</v>
      </c>
      <c r="I3752">
        <v>1695</v>
      </c>
      <c r="J3752" s="43">
        <v>4960</v>
      </c>
      <c r="K3752" s="16">
        <v>0</v>
      </c>
      <c r="L3752" s="16">
        <f t="shared" si="616"/>
        <v>49.255213505461768</v>
      </c>
      <c r="M3752" s="16">
        <f t="shared" si="617"/>
        <v>1.2511711711711713</v>
      </c>
      <c r="N3752" s="44">
        <f t="shared" si="618"/>
        <v>0</v>
      </c>
      <c r="O3752" s="44">
        <f t="shared" si="619"/>
        <v>4960</v>
      </c>
      <c r="P3752" s="45">
        <f t="shared" si="621"/>
        <v>49.255213505461768</v>
      </c>
      <c r="Q3752" s="45">
        <f t="shared" si="620"/>
        <v>1.2511711711711713</v>
      </c>
      <c r="S3752" s="51">
        <f t="shared" si="622"/>
        <v>0</v>
      </c>
    </row>
    <row r="3753" spans="1:19" x14ac:dyDescent="0.25">
      <c r="A3753" s="72">
        <f t="shared" si="623"/>
        <v>43327</v>
      </c>
      <c r="B3753" s="73" t="s">
        <v>67</v>
      </c>
      <c r="C3753" s="73" t="s">
        <v>242</v>
      </c>
      <c r="D3753" s="73" t="s">
        <v>243</v>
      </c>
      <c r="E3753" s="73" t="s">
        <v>265</v>
      </c>
      <c r="F3753" s="73" t="s">
        <v>266</v>
      </c>
      <c r="G3753" s="73" t="s">
        <v>35</v>
      </c>
      <c r="H3753" t="s">
        <v>36</v>
      </c>
      <c r="I3753">
        <v>1006</v>
      </c>
      <c r="J3753" s="43">
        <v>3731</v>
      </c>
      <c r="K3753" s="16">
        <v>0.24</v>
      </c>
      <c r="L3753" s="16">
        <f t="shared" si="616"/>
        <v>37.050645481628599</v>
      </c>
      <c r="M3753" s="16">
        <f t="shared" si="617"/>
        <v>0.94115315315315318</v>
      </c>
      <c r="N3753" s="44">
        <f t="shared" si="618"/>
        <v>241.44</v>
      </c>
      <c r="O3753" s="44">
        <f t="shared" si="619"/>
        <v>3972.44</v>
      </c>
      <c r="P3753" s="45">
        <f t="shared" si="621"/>
        <v>39.448262164846078</v>
      </c>
      <c r="Q3753" s="45">
        <f t="shared" si="620"/>
        <v>1.002056936936937</v>
      </c>
      <c r="S3753" s="51">
        <f t="shared" si="622"/>
        <v>11.224849784686718</v>
      </c>
    </row>
    <row r="3754" spans="1:19" x14ac:dyDescent="0.25">
      <c r="A3754" s="72">
        <f t="shared" si="623"/>
        <v>43327</v>
      </c>
      <c r="B3754" s="73" t="s">
        <v>67</v>
      </c>
      <c r="C3754" s="73" t="s">
        <v>254</v>
      </c>
      <c r="D3754" s="73" t="s">
        <v>255</v>
      </c>
      <c r="E3754" s="73" t="s">
        <v>267</v>
      </c>
      <c r="F3754" s="73" t="s">
        <v>241</v>
      </c>
      <c r="G3754" s="73" t="s">
        <v>35</v>
      </c>
      <c r="H3754" t="s">
        <v>37</v>
      </c>
      <c r="I3754">
        <v>988</v>
      </c>
      <c r="J3754" s="43">
        <v>3700</v>
      </c>
      <c r="K3754" s="16">
        <v>0</v>
      </c>
      <c r="L3754" s="16">
        <f t="shared" si="616"/>
        <v>36.742800397219462</v>
      </c>
      <c r="M3754" s="16">
        <f t="shared" si="617"/>
        <v>0.93333333333333335</v>
      </c>
      <c r="N3754" s="44">
        <f t="shared" si="618"/>
        <v>0</v>
      </c>
      <c r="O3754" s="44">
        <f t="shared" si="619"/>
        <v>3700</v>
      </c>
      <c r="P3754" s="45">
        <f t="shared" si="621"/>
        <v>36.742800397219462</v>
      </c>
      <c r="Q3754" s="45">
        <f t="shared" si="620"/>
        <v>0.93333333333333335</v>
      </c>
      <c r="S3754" s="51">
        <f t="shared" si="622"/>
        <v>0</v>
      </c>
    </row>
    <row r="3755" spans="1:19" x14ac:dyDescent="0.25">
      <c r="A3755" s="72">
        <f t="shared" si="623"/>
        <v>43327</v>
      </c>
      <c r="B3755" s="73" t="s">
        <v>67</v>
      </c>
      <c r="C3755" s="73" t="s">
        <v>246</v>
      </c>
      <c r="D3755" s="73" t="s">
        <v>247</v>
      </c>
      <c r="E3755" s="73" t="s">
        <v>240</v>
      </c>
      <c r="F3755" s="73" t="s">
        <v>241</v>
      </c>
      <c r="G3755" s="73" t="s">
        <v>35</v>
      </c>
      <c r="H3755" t="s">
        <v>36</v>
      </c>
      <c r="I3755">
        <v>787</v>
      </c>
      <c r="J3755" s="43">
        <v>3970</v>
      </c>
      <c r="K3755" s="16">
        <v>0.24</v>
      </c>
      <c r="L3755" s="16">
        <f t="shared" si="616"/>
        <v>39.424031777557097</v>
      </c>
      <c r="M3755" s="16">
        <f t="shared" si="617"/>
        <v>1.0014414414414414</v>
      </c>
      <c r="N3755" s="44">
        <f t="shared" si="618"/>
        <v>188.88</v>
      </c>
      <c r="O3755" s="44">
        <f t="shared" si="619"/>
        <v>4158.88</v>
      </c>
      <c r="P3755" s="45">
        <f t="shared" si="621"/>
        <v>41.299702085402181</v>
      </c>
      <c r="Q3755" s="45">
        <f t="shared" si="620"/>
        <v>1.0490868468468468</v>
      </c>
      <c r="S3755" s="51">
        <f t="shared" si="622"/>
        <v>4.8678334673952328</v>
      </c>
    </row>
    <row r="3756" spans="1:19" x14ac:dyDescent="0.25">
      <c r="A3756" s="72">
        <f t="shared" si="623"/>
        <v>43327</v>
      </c>
      <c r="B3756" s="73" t="s">
        <v>67</v>
      </c>
      <c r="C3756" s="73" t="s">
        <v>250</v>
      </c>
      <c r="D3756" s="73" t="s">
        <v>251</v>
      </c>
      <c r="E3756" s="73" t="s">
        <v>283</v>
      </c>
      <c r="F3756" s="73" t="s">
        <v>284</v>
      </c>
      <c r="G3756" s="73" t="s">
        <v>35</v>
      </c>
      <c r="H3756" t="s">
        <v>37</v>
      </c>
      <c r="I3756">
        <v>1836</v>
      </c>
      <c r="J3756" s="43">
        <v>5000</v>
      </c>
      <c r="K3756" s="16">
        <v>0</v>
      </c>
      <c r="L3756" s="16">
        <f t="shared" ref="L3756:L3793" si="624">J3756/100.7</f>
        <v>49.652432969215489</v>
      </c>
      <c r="M3756" s="16">
        <f t="shared" ref="M3756:M3793" si="625">IF(B3756="corn",J3756/(111*2000/56),J3756/(111*2000/60))</f>
        <v>1.2612612612612613</v>
      </c>
      <c r="N3756" s="44">
        <f t="shared" ref="N3756:N3793" si="626">I3756*K3756</f>
        <v>0</v>
      </c>
      <c r="O3756" s="44">
        <f t="shared" ref="O3756:O3793" si="627">J3756+N3756</f>
        <v>5000</v>
      </c>
      <c r="P3756" s="45">
        <f t="shared" si="621"/>
        <v>49.652432969215489</v>
      </c>
      <c r="Q3756" s="45">
        <f t="shared" ref="Q3756:Q3793" si="628">IF(B3756="corn",O3756/(111*2000/56),O3756/(111*2000/60))</f>
        <v>1.2612612612612613</v>
      </c>
      <c r="S3756" s="51">
        <f t="shared" si="622"/>
        <v>0</v>
      </c>
    </row>
    <row r="3757" spans="1:19" x14ac:dyDescent="0.25">
      <c r="A3757" s="72">
        <f t="shared" si="623"/>
        <v>43327</v>
      </c>
      <c r="B3757" s="73" t="s">
        <v>67</v>
      </c>
      <c r="C3757" s="73" t="s">
        <v>256</v>
      </c>
      <c r="D3757" s="73" t="s">
        <v>247</v>
      </c>
      <c r="E3757" s="73" t="s">
        <v>285</v>
      </c>
      <c r="F3757" s="73" t="s">
        <v>264</v>
      </c>
      <c r="G3757" s="73" t="s">
        <v>35</v>
      </c>
      <c r="H3757" t="s">
        <v>37</v>
      </c>
      <c r="I3757">
        <v>1899</v>
      </c>
      <c r="J3757" s="43">
        <v>4820</v>
      </c>
      <c r="K3757" s="16">
        <v>0</v>
      </c>
      <c r="L3757" s="16">
        <f t="shared" si="624"/>
        <v>47.864945382323732</v>
      </c>
      <c r="M3757" s="16">
        <f t="shared" si="625"/>
        <v>1.2158558558558559</v>
      </c>
      <c r="N3757" s="44">
        <f t="shared" si="626"/>
        <v>0</v>
      </c>
      <c r="O3757" s="44">
        <f t="shared" si="627"/>
        <v>4820</v>
      </c>
      <c r="P3757" s="45">
        <f t="shared" si="621"/>
        <v>47.864945382323732</v>
      </c>
      <c r="Q3757" s="45">
        <f t="shared" si="628"/>
        <v>1.2158558558558559</v>
      </c>
      <c r="S3757" s="51">
        <f t="shared" si="622"/>
        <v>1.6877637130801704</v>
      </c>
    </row>
    <row r="3758" spans="1:19" x14ac:dyDescent="0.25">
      <c r="A3758" s="72">
        <f t="shared" si="623"/>
        <v>43327</v>
      </c>
      <c r="B3758" s="73" t="s">
        <v>18</v>
      </c>
      <c r="C3758" s="73" t="s">
        <v>238</v>
      </c>
      <c r="D3758" s="73" t="s">
        <v>239</v>
      </c>
      <c r="E3758" s="73" t="s">
        <v>283</v>
      </c>
      <c r="F3758" s="73" t="s">
        <v>284</v>
      </c>
      <c r="G3758" s="73" t="s">
        <v>35</v>
      </c>
      <c r="H3758" t="s">
        <v>37</v>
      </c>
      <c r="I3758">
        <v>1695</v>
      </c>
      <c r="J3758" s="43">
        <v>5600</v>
      </c>
      <c r="K3758" s="16">
        <v>0</v>
      </c>
      <c r="L3758" s="16">
        <f t="shared" si="624"/>
        <v>55.610724925521346</v>
      </c>
      <c r="M3758" s="16">
        <f t="shared" si="625"/>
        <v>1.5135135135135136</v>
      </c>
      <c r="N3758" s="44">
        <f t="shared" si="626"/>
        <v>0</v>
      </c>
      <c r="O3758" s="44">
        <f t="shared" si="627"/>
        <v>5600</v>
      </c>
      <c r="P3758" s="45">
        <f t="shared" si="621"/>
        <v>55.610724925521346</v>
      </c>
      <c r="Q3758" s="45">
        <f t="shared" si="628"/>
        <v>1.5135135135135136</v>
      </c>
      <c r="S3758" s="51">
        <f t="shared" si="622"/>
        <v>0</v>
      </c>
    </row>
    <row r="3759" spans="1:19" x14ac:dyDescent="0.25">
      <c r="A3759" s="72">
        <f t="shared" si="623"/>
        <v>43327</v>
      </c>
      <c r="B3759" s="73" t="s">
        <v>18</v>
      </c>
      <c r="C3759" s="73" t="s">
        <v>250</v>
      </c>
      <c r="D3759" s="73" t="s">
        <v>251</v>
      </c>
      <c r="E3759" s="73" t="s">
        <v>279</v>
      </c>
      <c r="F3759" s="73" t="s">
        <v>280</v>
      </c>
      <c r="G3759" s="73" t="s">
        <v>35</v>
      </c>
      <c r="H3759" t="s">
        <v>37</v>
      </c>
      <c r="I3759">
        <v>1851</v>
      </c>
      <c r="J3759" s="43">
        <v>5650</v>
      </c>
      <c r="K3759" s="16">
        <v>0</v>
      </c>
      <c r="L3759" s="16">
        <f t="shared" si="624"/>
        <v>56.107249255213503</v>
      </c>
      <c r="M3759" s="16">
        <f t="shared" si="625"/>
        <v>1.527027027027027</v>
      </c>
      <c r="N3759" s="44">
        <f t="shared" si="626"/>
        <v>0</v>
      </c>
      <c r="O3759" s="44">
        <f t="shared" si="627"/>
        <v>5650</v>
      </c>
      <c r="P3759" s="45">
        <f t="shared" si="621"/>
        <v>56.107249255213503</v>
      </c>
      <c r="Q3759" s="45">
        <f t="shared" si="628"/>
        <v>1.527027027027027</v>
      </c>
      <c r="S3759" s="51">
        <f t="shared" si="622"/>
        <v>0</v>
      </c>
    </row>
    <row r="3760" spans="1:19" x14ac:dyDescent="0.25">
      <c r="A3760" s="72">
        <f t="shared" si="623"/>
        <v>43327</v>
      </c>
      <c r="B3760" s="73" t="s">
        <v>18</v>
      </c>
      <c r="C3760" s="73" t="s">
        <v>257</v>
      </c>
      <c r="D3760" s="73" t="s">
        <v>237</v>
      </c>
      <c r="E3760" s="73" t="s">
        <v>283</v>
      </c>
      <c r="F3760" s="73" t="s">
        <v>284</v>
      </c>
      <c r="G3760" s="73" t="s">
        <v>35</v>
      </c>
      <c r="H3760" t="s">
        <v>37</v>
      </c>
      <c r="I3760">
        <v>1507</v>
      </c>
      <c r="J3760" s="43">
        <v>5500</v>
      </c>
      <c r="K3760" s="16">
        <v>0</v>
      </c>
      <c r="L3760" s="16">
        <f t="shared" si="624"/>
        <v>54.617676266137039</v>
      </c>
      <c r="M3760" s="16">
        <f t="shared" si="625"/>
        <v>1.4864864864864864</v>
      </c>
      <c r="N3760" s="44">
        <f t="shared" si="626"/>
        <v>0</v>
      </c>
      <c r="O3760" s="44">
        <f t="shared" si="627"/>
        <v>5500</v>
      </c>
      <c r="P3760" s="45">
        <f t="shared" si="621"/>
        <v>54.617676266137039</v>
      </c>
      <c r="Q3760" s="45">
        <f t="shared" si="628"/>
        <v>1.4864864864864864</v>
      </c>
      <c r="S3760" s="51">
        <f t="shared" si="622"/>
        <v>0</v>
      </c>
    </row>
    <row r="3761" spans="1:20" x14ac:dyDescent="0.25">
      <c r="A3761" s="72">
        <f t="shared" si="623"/>
        <v>43327</v>
      </c>
      <c r="B3761" s="73" t="s">
        <v>18</v>
      </c>
      <c r="C3761" s="73" t="s">
        <v>256</v>
      </c>
      <c r="D3761" s="73" t="s">
        <v>247</v>
      </c>
      <c r="E3761" s="73" t="s">
        <v>265</v>
      </c>
      <c r="F3761" s="73" t="s">
        <v>266</v>
      </c>
      <c r="G3761" s="73" t="s">
        <v>35</v>
      </c>
      <c r="H3761" t="s">
        <v>36</v>
      </c>
      <c r="I3761">
        <v>1160</v>
      </c>
      <c r="J3761" s="43">
        <v>4775</v>
      </c>
      <c r="K3761" s="16">
        <v>0.24</v>
      </c>
      <c r="L3761" s="16">
        <f t="shared" si="624"/>
        <v>47.418073485600793</v>
      </c>
      <c r="M3761" s="16">
        <f t="shared" si="625"/>
        <v>1.2905405405405406</v>
      </c>
      <c r="N3761" s="44">
        <f t="shared" si="626"/>
        <v>278.39999999999998</v>
      </c>
      <c r="O3761" s="44">
        <f t="shared" si="627"/>
        <v>5053.3999999999996</v>
      </c>
      <c r="P3761" s="45">
        <f t="shared" si="621"/>
        <v>50.182720953326708</v>
      </c>
      <c r="Q3761" s="45">
        <f t="shared" si="628"/>
        <v>1.3657837837837836</v>
      </c>
      <c r="S3761" s="51">
        <f t="shared" si="622"/>
        <v>9.158854279172246</v>
      </c>
    </row>
    <row r="3762" spans="1:20" x14ac:dyDescent="0.25">
      <c r="A3762" s="72">
        <f t="shared" si="623"/>
        <v>43327</v>
      </c>
      <c r="B3762" s="73" t="s">
        <v>18</v>
      </c>
      <c r="C3762" s="73" t="s">
        <v>244</v>
      </c>
      <c r="D3762" s="73" t="s">
        <v>245</v>
      </c>
      <c r="E3762" s="73" t="s">
        <v>277</v>
      </c>
      <c r="F3762" s="73" t="s">
        <v>278</v>
      </c>
      <c r="G3762" s="73" t="s">
        <v>35</v>
      </c>
      <c r="H3762" s="73" t="s">
        <v>38</v>
      </c>
      <c r="I3762">
        <v>613</v>
      </c>
      <c r="J3762" s="43">
        <v>4352</v>
      </c>
      <c r="K3762" s="16">
        <v>0</v>
      </c>
      <c r="L3762" s="16">
        <f t="shared" si="624"/>
        <v>43.217477656405165</v>
      </c>
      <c r="M3762" s="16">
        <f t="shared" si="625"/>
        <v>1.1762162162162162</v>
      </c>
      <c r="N3762" s="44">
        <f t="shared" si="626"/>
        <v>0</v>
      </c>
      <c r="O3762" s="44">
        <f t="shared" si="627"/>
        <v>4352</v>
      </c>
      <c r="P3762" s="45">
        <f t="shared" si="621"/>
        <v>43.217477656405165</v>
      </c>
      <c r="Q3762" s="45">
        <f t="shared" si="628"/>
        <v>1.1762162162162162</v>
      </c>
      <c r="S3762" s="51">
        <f t="shared" si="622"/>
        <v>2.9815428300993929</v>
      </c>
    </row>
    <row r="3763" spans="1:20" x14ac:dyDescent="0.25">
      <c r="A3763" s="74">
        <f>A3761</f>
        <v>43327</v>
      </c>
      <c r="B3763" s="75" t="s">
        <v>18</v>
      </c>
      <c r="C3763" s="75" t="s">
        <v>258</v>
      </c>
      <c r="D3763" s="75" t="s">
        <v>255</v>
      </c>
      <c r="E3763" s="75" t="s">
        <v>279</v>
      </c>
      <c r="F3763" s="75" t="s">
        <v>280</v>
      </c>
      <c r="G3763" s="75" t="s">
        <v>35</v>
      </c>
      <c r="H3763" s="76" t="s">
        <v>36</v>
      </c>
      <c r="I3763" s="76">
        <v>1637</v>
      </c>
      <c r="J3763" s="46">
        <v>5710</v>
      </c>
      <c r="K3763" s="78">
        <v>0.24</v>
      </c>
      <c r="L3763" s="78">
        <f t="shared" si="624"/>
        <v>56.703078450844089</v>
      </c>
      <c r="M3763" s="78">
        <f t="shared" si="625"/>
        <v>1.5432432432432432</v>
      </c>
      <c r="N3763" s="47">
        <f t="shared" si="626"/>
        <v>392.88</v>
      </c>
      <c r="O3763" s="47">
        <f t="shared" si="627"/>
        <v>6102.88</v>
      </c>
      <c r="P3763" s="48">
        <f t="shared" si="621"/>
        <v>60.604568023833167</v>
      </c>
      <c r="Q3763" s="48">
        <f t="shared" si="628"/>
        <v>1.649427027027027</v>
      </c>
      <c r="R3763" s="76"/>
      <c r="S3763" s="53">
        <f t="shared" si="622"/>
        <v>8.8375394349895728</v>
      </c>
      <c r="T3763" s="76"/>
    </row>
    <row r="3764" spans="1:20" x14ac:dyDescent="0.25">
      <c r="A3764" s="72">
        <f>DATE(YEAR(A3763), MONTH(A3763)+1, 15)</f>
        <v>43358</v>
      </c>
      <c r="B3764" s="73" t="s">
        <v>0</v>
      </c>
      <c r="C3764" s="73" t="s">
        <v>359</v>
      </c>
      <c r="D3764" s="73" t="s">
        <v>235</v>
      </c>
      <c r="E3764" s="73" t="s">
        <v>260</v>
      </c>
      <c r="F3764" s="73" t="s">
        <v>261</v>
      </c>
      <c r="G3764" s="73" t="s">
        <v>34</v>
      </c>
      <c r="H3764" t="s">
        <v>36</v>
      </c>
      <c r="I3764">
        <v>506</v>
      </c>
      <c r="J3764" s="43">
        <v>3983</v>
      </c>
      <c r="K3764" s="16">
        <v>0.23</v>
      </c>
      <c r="L3764" s="16">
        <f t="shared" si="624"/>
        <v>39.553128103277061</v>
      </c>
      <c r="M3764" s="16">
        <f t="shared" si="625"/>
        <v>1.0764864864864865</v>
      </c>
      <c r="N3764" s="44">
        <f t="shared" si="626"/>
        <v>116.38000000000001</v>
      </c>
      <c r="O3764" s="44">
        <f t="shared" si="627"/>
        <v>4099.38</v>
      </c>
      <c r="P3764" s="45">
        <f t="shared" ref="P3764:P3801" si="629">O3764/100.7</f>
        <v>40.708838133068518</v>
      </c>
      <c r="Q3764" s="45">
        <f t="shared" si="628"/>
        <v>1.1079405405405405</v>
      </c>
      <c r="R3764" s="17"/>
      <c r="S3764" s="51">
        <f>((O3764/O3308)-1)*100</f>
        <v>4.4832648567088462</v>
      </c>
      <c r="T3764" s="16">
        <f>AVERAGE(P3688,P3726,P3764)</f>
        <v>40.725587553790128</v>
      </c>
    </row>
    <row r="3765" spans="1:20" x14ac:dyDescent="0.25">
      <c r="A3765" s="72">
        <f>A3764</f>
        <v>43358</v>
      </c>
      <c r="B3765" s="73" t="s">
        <v>0</v>
      </c>
      <c r="C3765" s="73" t="s">
        <v>236</v>
      </c>
      <c r="D3765" s="73" t="s">
        <v>237</v>
      </c>
      <c r="E3765" s="73" t="s">
        <v>262</v>
      </c>
      <c r="F3765" s="73" t="s">
        <v>251</v>
      </c>
      <c r="G3765" s="73" t="s">
        <v>34</v>
      </c>
      <c r="H3765" t="s">
        <v>37</v>
      </c>
      <c r="I3765">
        <v>298</v>
      </c>
      <c r="J3765" s="43">
        <v>4268</v>
      </c>
      <c r="K3765" s="16">
        <v>0</v>
      </c>
      <c r="L3765" s="16">
        <f t="shared" si="624"/>
        <v>42.383316782522343</v>
      </c>
      <c r="M3765" s="16">
        <f t="shared" si="625"/>
        <v>1.1535135135135135</v>
      </c>
      <c r="N3765" s="44">
        <f t="shared" si="626"/>
        <v>0</v>
      </c>
      <c r="O3765" s="44">
        <f t="shared" si="627"/>
        <v>4268</v>
      </c>
      <c r="P3765" s="45">
        <f t="shared" si="629"/>
        <v>42.383316782522343</v>
      </c>
      <c r="Q3765" s="45">
        <f t="shared" si="628"/>
        <v>1.1535135135135135</v>
      </c>
      <c r="R3765" s="17"/>
      <c r="S3765" s="51">
        <f t="shared" ref="S3765:S3801" si="630">((O3765/O3309)-1)*100</f>
        <v>3.0171373400917245</v>
      </c>
      <c r="T3765" s="16">
        <f t="shared" ref="T3765:T3801" si="631">AVERAGE(P3689,P3727,P3765)</f>
        <v>41.96954650777888</v>
      </c>
    </row>
    <row r="3766" spans="1:20" x14ac:dyDescent="0.25">
      <c r="A3766" s="72">
        <f t="shared" ref="A3766:A3800" si="632">A3765</f>
        <v>43358</v>
      </c>
      <c r="B3766" s="73" t="s">
        <v>0</v>
      </c>
      <c r="C3766" s="73" t="s">
        <v>359</v>
      </c>
      <c r="D3766" s="73" t="s">
        <v>235</v>
      </c>
      <c r="E3766" s="73" t="s">
        <v>263</v>
      </c>
      <c r="F3766" s="73" t="s">
        <v>264</v>
      </c>
      <c r="G3766" s="73" t="s">
        <v>34</v>
      </c>
      <c r="H3766" t="s">
        <v>37</v>
      </c>
      <c r="I3766">
        <v>1530</v>
      </c>
      <c r="J3766" s="43">
        <v>7175</v>
      </c>
      <c r="K3766" s="16">
        <v>0</v>
      </c>
      <c r="L3766" s="16">
        <f t="shared" si="624"/>
        <v>71.251241310824227</v>
      </c>
      <c r="M3766" s="16">
        <f t="shared" si="625"/>
        <v>1.9391891891891893</v>
      </c>
      <c r="N3766" s="44">
        <f t="shared" si="626"/>
        <v>0</v>
      </c>
      <c r="O3766" s="44">
        <f t="shared" si="627"/>
        <v>7175</v>
      </c>
      <c r="P3766" s="45">
        <f t="shared" si="629"/>
        <v>71.251241310824227</v>
      </c>
      <c r="Q3766" s="45">
        <f t="shared" si="628"/>
        <v>1.9391891891891893</v>
      </c>
      <c r="S3766" s="51">
        <f t="shared" si="630"/>
        <v>1.7730496453900679</v>
      </c>
      <c r="T3766" s="16">
        <f t="shared" si="631"/>
        <v>71.251241310824227</v>
      </c>
    </row>
    <row r="3767" spans="1:20" x14ac:dyDescent="0.25">
      <c r="A3767" s="72">
        <f t="shared" si="632"/>
        <v>43358</v>
      </c>
      <c r="B3767" s="73" t="s">
        <v>0</v>
      </c>
      <c r="C3767" s="73" t="s">
        <v>359</v>
      </c>
      <c r="D3767" s="73" t="s">
        <v>235</v>
      </c>
      <c r="E3767" s="73" t="s">
        <v>265</v>
      </c>
      <c r="F3767" s="73" t="s">
        <v>266</v>
      </c>
      <c r="G3767" s="73" t="s">
        <v>34</v>
      </c>
      <c r="H3767" t="s">
        <v>36</v>
      </c>
      <c r="I3767">
        <v>890</v>
      </c>
      <c r="J3767" s="43">
        <v>4540</v>
      </c>
      <c r="K3767" s="16">
        <v>0.23</v>
      </c>
      <c r="L3767" s="16">
        <f t="shared" si="624"/>
        <v>45.084409136047668</v>
      </c>
      <c r="M3767" s="16">
        <f t="shared" si="625"/>
        <v>1.2270270270270269</v>
      </c>
      <c r="N3767" s="44">
        <f t="shared" si="626"/>
        <v>204.70000000000002</v>
      </c>
      <c r="O3767" s="44">
        <f t="shared" si="627"/>
        <v>4744.7</v>
      </c>
      <c r="P3767" s="45">
        <f t="shared" si="629"/>
        <v>47.117179741807348</v>
      </c>
      <c r="Q3767" s="45">
        <f t="shared" si="628"/>
        <v>1.2823513513513514</v>
      </c>
      <c r="S3767" s="51">
        <f t="shared" si="630"/>
        <v>2.8951249132546764</v>
      </c>
      <c r="T3767" s="16">
        <f t="shared" si="631"/>
        <v>47.146640185369087</v>
      </c>
    </row>
    <row r="3768" spans="1:20" x14ac:dyDescent="0.25">
      <c r="A3768" s="72">
        <f t="shared" si="632"/>
        <v>43358</v>
      </c>
      <c r="B3768" s="73" t="s">
        <v>0</v>
      </c>
      <c r="C3768" s="73" t="s">
        <v>238</v>
      </c>
      <c r="D3768" s="73" t="s">
        <v>239</v>
      </c>
      <c r="E3768" s="73" t="s">
        <v>267</v>
      </c>
      <c r="F3768" s="73" t="s">
        <v>241</v>
      </c>
      <c r="G3768" s="73" t="s">
        <v>34</v>
      </c>
      <c r="H3768" s="65" t="s">
        <v>37</v>
      </c>
      <c r="I3768" s="65">
        <v>1256</v>
      </c>
      <c r="J3768" s="61">
        <v>6911</v>
      </c>
      <c r="K3768" s="16">
        <v>0</v>
      </c>
      <c r="L3768" s="77">
        <f t="shared" si="624"/>
        <v>68.629592850049647</v>
      </c>
      <c r="M3768" s="77">
        <f t="shared" si="625"/>
        <v>1.8678378378378377</v>
      </c>
      <c r="N3768" s="62">
        <f t="shared" si="626"/>
        <v>0</v>
      </c>
      <c r="O3768" s="62">
        <f t="shared" si="627"/>
        <v>6911</v>
      </c>
      <c r="P3768" s="63">
        <f t="shared" si="629"/>
        <v>68.629592850049647</v>
      </c>
      <c r="Q3768" s="63">
        <f t="shared" si="628"/>
        <v>1.8678378378378377</v>
      </c>
      <c r="R3768" s="65"/>
      <c r="S3768" s="64">
        <f t="shared" si="630"/>
        <v>1.8420277040966715</v>
      </c>
      <c r="T3768" s="16">
        <f t="shared" si="631"/>
        <v>68.629592850049647</v>
      </c>
    </row>
    <row r="3769" spans="1:20" x14ac:dyDescent="0.25">
      <c r="A3769" s="72">
        <f t="shared" si="632"/>
        <v>43358</v>
      </c>
      <c r="B3769" s="73" t="s">
        <v>0</v>
      </c>
      <c r="C3769" s="73" t="s">
        <v>358</v>
      </c>
      <c r="D3769" s="73" t="s">
        <v>235</v>
      </c>
      <c r="E3769" s="73" t="s">
        <v>267</v>
      </c>
      <c r="F3769" s="73" t="s">
        <v>241</v>
      </c>
      <c r="G3769" s="73" t="s">
        <v>34</v>
      </c>
      <c r="H3769" t="s">
        <v>36</v>
      </c>
      <c r="I3769">
        <v>975</v>
      </c>
      <c r="J3769" s="43">
        <v>4816</v>
      </c>
      <c r="K3769" s="16">
        <v>0.23</v>
      </c>
      <c r="L3769" s="16">
        <f t="shared" si="624"/>
        <v>47.825223435948359</v>
      </c>
      <c r="M3769" s="16">
        <f t="shared" si="625"/>
        <v>1.3016216216216216</v>
      </c>
      <c r="N3769" s="44">
        <f t="shared" si="626"/>
        <v>224.25</v>
      </c>
      <c r="O3769" s="44">
        <f t="shared" si="627"/>
        <v>5040.25</v>
      </c>
      <c r="P3769" s="45">
        <f t="shared" si="629"/>
        <v>50.052135054617672</v>
      </c>
      <c r="Q3769" s="45">
        <f t="shared" si="628"/>
        <v>1.3622297297297297</v>
      </c>
      <c r="S3769" s="51">
        <f t="shared" si="630"/>
        <v>2.9883530854106999</v>
      </c>
      <c r="T3769" s="16">
        <f t="shared" si="631"/>
        <v>50.084409136047668</v>
      </c>
    </row>
    <row r="3770" spans="1:20" x14ac:dyDescent="0.25">
      <c r="A3770" s="72">
        <f t="shared" si="632"/>
        <v>43358</v>
      </c>
      <c r="B3770" s="73" t="s">
        <v>0</v>
      </c>
      <c r="C3770" s="73" t="s">
        <v>240</v>
      </c>
      <c r="D3770" s="73" t="s">
        <v>241</v>
      </c>
      <c r="E3770" s="73" t="s">
        <v>263</v>
      </c>
      <c r="F3770" s="73" t="s">
        <v>264</v>
      </c>
      <c r="G3770" s="73" t="s">
        <v>34</v>
      </c>
      <c r="H3770" t="s">
        <v>36</v>
      </c>
      <c r="I3770">
        <v>1357</v>
      </c>
      <c r="J3770" s="43">
        <v>5121</v>
      </c>
      <c r="K3770" s="16">
        <v>0.23</v>
      </c>
      <c r="L3770" s="16">
        <f t="shared" si="624"/>
        <v>50.854021847070506</v>
      </c>
      <c r="M3770" s="16">
        <f t="shared" si="625"/>
        <v>1.384054054054054</v>
      </c>
      <c r="N3770" s="44">
        <f t="shared" si="626"/>
        <v>312.11</v>
      </c>
      <c r="O3770" s="44">
        <f t="shared" si="627"/>
        <v>5433.11</v>
      </c>
      <c r="P3770" s="45">
        <f t="shared" si="629"/>
        <v>53.953426017874868</v>
      </c>
      <c r="Q3770" s="45">
        <f t="shared" si="628"/>
        <v>1.468408108108108</v>
      </c>
      <c r="S3770" s="51">
        <f t="shared" si="630"/>
        <v>5.917661553817477</v>
      </c>
      <c r="T3770" s="16">
        <f t="shared" si="631"/>
        <v>53.998344918901019</v>
      </c>
    </row>
    <row r="3771" spans="1:20" x14ac:dyDescent="0.25">
      <c r="A3771" s="72">
        <f t="shared" si="632"/>
        <v>43358</v>
      </c>
      <c r="B3771" s="73" t="s">
        <v>67</v>
      </c>
      <c r="C3771" s="73" t="s">
        <v>242</v>
      </c>
      <c r="D3771" s="73" t="s">
        <v>243</v>
      </c>
      <c r="E3771" s="73" t="s">
        <v>265</v>
      </c>
      <c r="F3771" s="73" t="s">
        <v>266</v>
      </c>
      <c r="G3771" s="73" t="s">
        <v>34</v>
      </c>
      <c r="H3771" t="s">
        <v>36</v>
      </c>
      <c r="I3771">
        <v>1006</v>
      </c>
      <c r="J3771" s="43">
        <v>3931</v>
      </c>
      <c r="K3771" s="16">
        <v>0.23</v>
      </c>
      <c r="L3771" s="16">
        <f t="shared" si="624"/>
        <v>39.036742800397221</v>
      </c>
      <c r="M3771" s="16">
        <f t="shared" si="625"/>
        <v>0.99160360360360367</v>
      </c>
      <c r="N3771" s="44">
        <f t="shared" si="626"/>
        <v>231.38000000000002</v>
      </c>
      <c r="O3771" s="44">
        <f t="shared" si="627"/>
        <v>4162.38</v>
      </c>
      <c r="P3771" s="45">
        <f t="shared" si="629"/>
        <v>41.334458788480639</v>
      </c>
      <c r="Q3771" s="45">
        <f t="shared" si="628"/>
        <v>1.0499697297297297</v>
      </c>
      <c r="S3771" s="51">
        <f t="shared" si="630"/>
        <v>10.658038857045637</v>
      </c>
      <c r="T3771" s="16">
        <f t="shared" si="631"/>
        <v>41.36775902019199</v>
      </c>
    </row>
    <row r="3772" spans="1:20" x14ac:dyDescent="0.25">
      <c r="A3772" s="72">
        <f t="shared" si="632"/>
        <v>43358</v>
      </c>
      <c r="B3772" s="73" t="s">
        <v>67</v>
      </c>
      <c r="C3772" s="73" t="s">
        <v>244</v>
      </c>
      <c r="D3772" s="73" t="s">
        <v>245</v>
      </c>
      <c r="E3772" s="73" t="s">
        <v>268</v>
      </c>
      <c r="F3772" s="73" t="s">
        <v>269</v>
      </c>
      <c r="G3772" s="73" t="s">
        <v>34</v>
      </c>
      <c r="H3772" t="s">
        <v>38</v>
      </c>
      <c r="I3772">
        <v>860</v>
      </c>
      <c r="J3772" s="43">
        <v>6344</v>
      </c>
      <c r="K3772" s="16">
        <v>0</v>
      </c>
      <c r="L3772" s="16">
        <f t="shared" si="624"/>
        <v>62.999006951340611</v>
      </c>
      <c r="M3772" s="16">
        <f t="shared" si="625"/>
        <v>1.6002882882882883</v>
      </c>
      <c r="N3772" s="44">
        <f t="shared" si="626"/>
        <v>0</v>
      </c>
      <c r="O3772" s="44">
        <f t="shared" si="627"/>
        <v>6344</v>
      </c>
      <c r="P3772" s="45">
        <f t="shared" si="629"/>
        <v>62.999006951340611</v>
      </c>
      <c r="Q3772" s="45">
        <f t="shared" si="628"/>
        <v>1.6002882882882883</v>
      </c>
      <c r="S3772" s="51">
        <f t="shared" si="630"/>
        <v>4.6691965022273463</v>
      </c>
      <c r="T3772" s="16">
        <f t="shared" si="631"/>
        <v>62.999006951340611</v>
      </c>
    </row>
    <row r="3773" spans="1:20" x14ac:dyDescent="0.25">
      <c r="A3773" s="72">
        <f t="shared" si="632"/>
        <v>43358</v>
      </c>
      <c r="B3773" s="73" t="s">
        <v>67</v>
      </c>
      <c r="C3773" s="73" t="s">
        <v>246</v>
      </c>
      <c r="D3773" s="73" t="s">
        <v>247</v>
      </c>
      <c r="E3773" s="73" t="s">
        <v>270</v>
      </c>
      <c r="F3773" s="73" t="s">
        <v>247</v>
      </c>
      <c r="G3773" s="73" t="s">
        <v>34</v>
      </c>
      <c r="H3773" t="s">
        <v>36</v>
      </c>
      <c r="I3773">
        <v>213</v>
      </c>
      <c r="J3773" s="43">
        <v>2258</v>
      </c>
      <c r="K3773" s="16">
        <v>0.23</v>
      </c>
      <c r="L3773" s="16">
        <f t="shared" si="624"/>
        <v>22.423038728897716</v>
      </c>
      <c r="M3773" s="16">
        <f t="shared" si="625"/>
        <v>0.56958558558558559</v>
      </c>
      <c r="N3773" s="44">
        <f t="shared" si="626"/>
        <v>48.99</v>
      </c>
      <c r="O3773" s="44">
        <f t="shared" si="627"/>
        <v>2306.9899999999998</v>
      </c>
      <c r="P3773" s="45">
        <f t="shared" si="629"/>
        <v>22.909533267130087</v>
      </c>
      <c r="Q3773" s="45">
        <f t="shared" si="628"/>
        <v>0.58194342342342342</v>
      </c>
      <c r="S3773" s="51">
        <f t="shared" si="630"/>
        <v>1.4043709121597692</v>
      </c>
      <c r="T3773" s="16">
        <f t="shared" si="631"/>
        <v>22.916583912611713</v>
      </c>
    </row>
    <row r="3774" spans="1:20" x14ac:dyDescent="0.25">
      <c r="A3774" s="72">
        <f t="shared" si="632"/>
        <v>43358</v>
      </c>
      <c r="B3774" s="73" t="s">
        <v>67</v>
      </c>
      <c r="C3774" s="73" t="s">
        <v>248</v>
      </c>
      <c r="D3774" s="73" t="s">
        <v>249</v>
      </c>
      <c r="E3774" s="73" t="s">
        <v>271</v>
      </c>
      <c r="F3774" s="73" t="s">
        <v>272</v>
      </c>
      <c r="G3774" s="73" t="s">
        <v>34</v>
      </c>
      <c r="H3774" t="s">
        <v>38</v>
      </c>
      <c r="I3774">
        <v>646</v>
      </c>
      <c r="J3774" s="43">
        <v>5446</v>
      </c>
      <c r="K3774" s="16">
        <v>0</v>
      </c>
      <c r="L3774" s="16">
        <f t="shared" si="624"/>
        <v>54.081429990069509</v>
      </c>
      <c r="M3774" s="16">
        <f t="shared" si="625"/>
        <v>1.3737657657657658</v>
      </c>
      <c r="N3774" s="44">
        <f t="shared" si="626"/>
        <v>0</v>
      </c>
      <c r="O3774" s="44">
        <f t="shared" si="627"/>
        <v>5446</v>
      </c>
      <c r="P3774" s="45">
        <f t="shared" si="629"/>
        <v>54.081429990069509</v>
      </c>
      <c r="Q3774" s="45">
        <f t="shared" si="628"/>
        <v>1.3737657657657658</v>
      </c>
      <c r="S3774" s="51">
        <f t="shared" si="630"/>
        <v>4.9123482951261899</v>
      </c>
      <c r="T3774" s="16">
        <f t="shared" si="631"/>
        <v>54.081429990069502</v>
      </c>
    </row>
    <row r="3775" spans="1:20" x14ac:dyDescent="0.25">
      <c r="A3775" s="72">
        <f t="shared" si="632"/>
        <v>43358</v>
      </c>
      <c r="B3775" s="73" t="s">
        <v>67</v>
      </c>
      <c r="C3775" s="73" t="s">
        <v>248</v>
      </c>
      <c r="D3775" s="73" t="s">
        <v>249</v>
      </c>
      <c r="E3775" s="73" t="s">
        <v>273</v>
      </c>
      <c r="F3775" s="73" t="s">
        <v>274</v>
      </c>
      <c r="G3775" s="73" t="s">
        <v>34</v>
      </c>
      <c r="H3775" t="s">
        <v>38</v>
      </c>
      <c r="I3775">
        <v>418</v>
      </c>
      <c r="J3775" s="43">
        <v>4540</v>
      </c>
      <c r="K3775" s="16">
        <v>0</v>
      </c>
      <c r="L3775" s="16">
        <f t="shared" si="624"/>
        <v>45.084409136047668</v>
      </c>
      <c r="M3775" s="16">
        <f t="shared" si="625"/>
        <v>1.1452252252252253</v>
      </c>
      <c r="N3775" s="44">
        <f t="shared" si="626"/>
        <v>0</v>
      </c>
      <c r="O3775" s="44">
        <f t="shared" si="627"/>
        <v>4540</v>
      </c>
      <c r="P3775" s="45">
        <f t="shared" si="629"/>
        <v>45.084409136047668</v>
      </c>
      <c r="Q3775" s="45">
        <f t="shared" si="628"/>
        <v>1.1452252252252253</v>
      </c>
      <c r="S3775" s="51">
        <f t="shared" si="630"/>
        <v>5.3119925771282661</v>
      </c>
      <c r="T3775" s="16">
        <f t="shared" si="631"/>
        <v>45.084409136047668</v>
      </c>
    </row>
    <row r="3776" spans="1:20" x14ac:dyDescent="0.25">
      <c r="A3776" s="72">
        <f t="shared" si="632"/>
        <v>43358</v>
      </c>
      <c r="B3776" s="73" t="s">
        <v>67</v>
      </c>
      <c r="C3776" s="73" t="s">
        <v>246</v>
      </c>
      <c r="D3776" s="73" t="s">
        <v>247</v>
      </c>
      <c r="E3776" s="73" t="s">
        <v>275</v>
      </c>
      <c r="F3776" s="73" t="s">
        <v>276</v>
      </c>
      <c r="G3776" s="73" t="s">
        <v>34</v>
      </c>
      <c r="H3776" t="s">
        <v>36</v>
      </c>
      <c r="I3776">
        <v>626</v>
      </c>
      <c r="J3776" s="43">
        <v>3609</v>
      </c>
      <c r="K3776" s="16">
        <v>0.23</v>
      </c>
      <c r="L3776" s="16">
        <f t="shared" si="624"/>
        <v>35.839126117179738</v>
      </c>
      <c r="M3776" s="16">
        <f t="shared" si="625"/>
        <v>0.91037837837837843</v>
      </c>
      <c r="N3776" s="44">
        <f t="shared" si="626"/>
        <v>143.98000000000002</v>
      </c>
      <c r="O3776" s="44">
        <f t="shared" si="627"/>
        <v>3752.98</v>
      </c>
      <c r="P3776" s="45">
        <f t="shared" si="629"/>
        <v>37.268917576961272</v>
      </c>
      <c r="Q3776" s="45">
        <f t="shared" si="628"/>
        <v>0.94669765765765768</v>
      </c>
      <c r="S3776" s="51">
        <f t="shared" si="630"/>
        <v>4.7125064172674813</v>
      </c>
      <c r="T3776" s="16">
        <f t="shared" si="631"/>
        <v>37.289639192320422</v>
      </c>
    </row>
    <row r="3777" spans="1:20" x14ac:dyDescent="0.25">
      <c r="A3777" s="72">
        <f t="shared" si="632"/>
        <v>43358</v>
      </c>
      <c r="B3777" s="73" t="s">
        <v>67</v>
      </c>
      <c r="C3777" s="73" t="s">
        <v>246</v>
      </c>
      <c r="D3777" s="73" t="s">
        <v>247</v>
      </c>
      <c r="E3777" s="73" t="s">
        <v>263</v>
      </c>
      <c r="F3777" s="73" t="s">
        <v>264</v>
      </c>
      <c r="G3777" s="73" t="s">
        <v>34</v>
      </c>
      <c r="H3777" t="s">
        <v>36</v>
      </c>
      <c r="I3777">
        <v>1823</v>
      </c>
      <c r="J3777" s="43">
        <v>5327</v>
      </c>
      <c r="K3777" s="16">
        <v>0.23</v>
      </c>
      <c r="L3777" s="16">
        <f t="shared" si="624"/>
        <v>52.899702085402183</v>
      </c>
      <c r="M3777" s="16">
        <f t="shared" si="625"/>
        <v>1.3437477477477477</v>
      </c>
      <c r="N3777" s="44">
        <f t="shared" si="626"/>
        <v>419.29</v>
      </c>
      <c r="O3777" s="44">
        <f t="shared" si="627"/>
        <v>5746.29</v>
      </c>
      <c r="P3777" s="45">
        <f t="shared" si="629"/>
        <v>57.063455809334656</v>
      </c>
      <c r="Q3777" s="45">
        <f t="shared" si="628"/>
        <v>1.4495145945945946</v>
      </c>
      <c r="S3777" s="51">
        <f t="shared" si="630"/>
        <v>7.4506716730492917</v>
      </c>
      <c r="T3777" s="16">
        <f t="shared" si="631"/>
        <v>57.123800066203245</v>
      </c>
    </row>
    <row r="3778" spans="1:20" x14ac:dyDescent="0.25">
      <c r="A3778" s="72">
        <f t="shared" si="632"/>
        <v>43358</v>
      </c>
      <c r="B3778" s="73" t="s">
        <v>18</v>
      </c>
      <c r="C3778" s="73" t="s">
        <v>250</v>
      </c>
      <c r="D3778" s="73" t="s">
        <v>251</v>
      </c>
      <c r="E3778" s="73" t="s">
        <v>265</v>
      </c>
      <c r="F3778" s="73" t="s">
        <v>266</v>
      </c>
      <c r="G3778" s="73" t="s">
        <v>34</v>
      </c>
      <c r="H3778" t="s">
        <v>39</v>
      </c>
      <c r="I3778">
        <v>1277</v>
      </c>
      <c r="J3778" s="43">
        <v>4131</v>
      </c>
      <c r="K3778" s="16">
        <v>0.184</v>
      </c>
      <c r="L3778" s="16">
        <f t="shared" si="624"/>
        <v>41.022840119165835</v>
      </c>
      <c r="M3778" s="16">
        <f t="shared" si="625"/>
        <v>1.1164864864864865</v>
      </c>
      <c r="N3778" s="44">
        <f t="shared" si="626"/>
        <v>234.96799999999999</v>
      </c>
      <c r="O3778" s="44">
        <f t="shared" si="627"/>
        <v>4365.9679999999998</v>
      </c>
      <c r="P3778" s="45">
        <f t="shared" si="629"/>
        <v>43.356186693147961</v>
      </c>
      <c r="Q3778" s="45">
        <f t="shared" si="628"/>
        <v>1.1799913513513514</v>
      </c>
      <c r="S3778" s="51">
        <f t="shared" si="630"/>
        <v>18.44125714135345</v>
      </c>
      <c r="T3778" s="16">
        <f t="shared" si="631"/>
        <v>43.356186693147968</v>
      </c>
    </row>
    <row r="3779" spans="1:20" x14ac:dyDescent="0.25">
      <c r="A3779" s="72">
        <f t="shared" si="632"/>
        <v>43358</v>
      </c>
      <c r="B3779" s="73" t="s">
        <v>18</v>
      </c>
      <c r="C3779" s="73" t="s">
        <v>244</v>
      </c>
      <c r="D3779" s="73" t="s">
        <v>245</v>
      </c>
      <c r="E3779" s="73" t="s">
        <v>277</v>
      </c>
      <c r="F3779" s="73" t="s">
        <v>278</v>
      </c>
      <c r="G3779" s="73" t="s">
        <v>34</v>
      </c>
      <c r="H3779" t="s">
        <v>38</v>
      </c>
      <c r="I3779">
        <v>613</v>
      </c>
      <c r="J3779" s="43">
        <v>5287</v>
      </c>
      <c r="K3779" s="16">
        <v>0</v>
      </c>
      <c r="L3779" s="16">
        <f t="shared" si="624"/>
        <v>52.502482621648461</v>
      </c>
      <c r="M3779" s="16">
        <f t="shared" si="625"/>
        <v>1.4289189189189189</v>
      </c>
      <c r="N3779" s="44">
        <f t="shared" si="626"/>
        <v>0</v>
      </c>
      <c r="O3779" s="44">
        <f t="shared" si="627"/>
        <v>5287</v>
      </c>
      <c r="P3779" s="45">
        <f t="shared" si="629"/>
        <v>52.502482621648461</v>
      </c>
      <c r="Q3779" s="45">
        <f t="shared" si="628"/>
        <v>1.4289189189189189</v>
      </c>
      <c r="S3779" s="51">
        <f t="shared" si="630"/>
        <v>4.6723421104731822</v>
      </c>
      <c r="T3779" s="16">
        <f t="shared" si="631"/>
        <v>52.502482621648461</v>
      </c>
    </row>
    <row r="3780" spans="1:20" x14ac:dyDescent="0.25">
      <c r="A3780" s="72">
        <f t="shared" si="632"/>
        <v>43358</v>
      </c>
      <c r="B3780" s="73" t="s">
        <v>18</v>
      </c>
      <c r="C3780" s="73" t="s">
        <v>248</v>
      </c>
      <c r="D3780" s="73" t="s">
        <v>249</v>
      </c>
      <c r="E3780" s="73" t="s">
        <v>268</v>
      </c>
      <c r="F3780" s="73" t="s">
        <v>269</v>
      </c>
      <c r="G3780" s="73" t="s">
        <v>34</v>
      </c>
      <c r="H3780" t="s">
        <v>38</v>
      </c>
      <c r="I3780">
        <v>872</v>
      </c>
      <c r="J3780" s="43">
        <v>6460</v>
      </c>
      <c r="K3780" s="16">
        <v>0</v>
      </c>
      <c r="L3780" s="16">
        <f t="shared" si="624"/>
        <v>64.15094339622641</v>
      </c>
      <c r="M3780" s="16">
        <f t="shared" si="625"/>
        <v>1.7459459459459459</v>
      </c>
      <c r="N3780" s="44">
        <f t="shared" si="626"/>
        <v>0</v>
      </c>
      <c r="O3780" s="44">
        <f t="shared" si="627"/>
        <v>6460</v>
      </c>
      <c r="P3780" s="45">
        <f t="shared" si="629"/>
        <v>64.15094339622641</v>
      </c>
      <c r="Q3780" s="45">
        <f t="shared" si="628"/>
        <v>1.7459459459459459</v>
      </c>
      <c r="S3780" s="51">
        <f t="shared" si="630"/>
        <v>4.5645840077695121</v>
      </c>
      <c r="T3780" s="16">
        <f t="shared" si="631"/>
        <v>64.15094339622641</v>
      </c>
    </row>
    <row r="3781" spans="1:20" x14ac:dyDescent="0.25">
      <c r="A3781" s="72">
        <f t="shared" si="632"/>
        <v>43358</v>
      </c>
      <c r="B3781" s="73" t="s">
        <v>18</v>
      </c>
      <c r="C3781" s="73" t="s">
        <v>248</v>
      </c>
      <c r="D3781" s="73" t="s">
        <v>249</v>
      </c>
      <c r="E3781" s="73" t="s">
        <v>277</v>
      </c>
      <c r="F3781" s="73" t="s">
        <v>278</v>
      </c>
      <c r="G3781" s="73" t="s">
        <v>34</v>
      </c>
      <c r="H3781" t="s">
        <v>38</v>
      </c>
      <c r="I3781">
        <v>414</v>
      </c>
      <c r="J3781" s="43">
        <v>4764</v>
      </c>
      <c r="K3781" s="16">
        <v>0</v>
      </c>
      <c r="L3781" s="16">
        <f t="shared" si="624"/>
        <v>47.308838133068519</v>
      </c>
      <c r="M3781" s="16">
        <f t="shared" si="625"/>
        <v>1.2875675675675675</v>
      </c>
      <c r="N3781" s="44">
        <f t="shared" si="626"/>
        <v>0</v>
      </c>
      <c r="O3781" s="44">
        <f t="shared" si="627"/>
        <v>4764</v>
      </c>
      <c r="P3781" s="45">
        <f t="shared" si="629"/>
        <v>47.308838133068519</v>
      </c>
      <c r="Q3781" s="45">
        <f t="shared" si="628"/>
        <v>1.2875675675675675</v>
      </c>
      <c r="S3781" s="51">
        <f t="shared" si="630"/>
        <v>5.1887833958931262</v>
      </c>
      <c r="T3781" s="16">
        <f t="shared" si="631"/>
        <v>47.308838133068519</v>
      </c>
    </row>
    <row r="3782" spans="1:20" x14ac:dyDescent="0.25">
      <c r="A3782" s="72">
        <f t="shared" si="632"/>
        <v>43358</v>
      </c>
      <c r="B3782" s="73" t="s">
        <v>18</v>
      </c>
      <c r="C3782" s="73" t="s">
        <v>242</v>
      </c>
      <c r="D3782" s="73" t="s">
        <v>243</v>
      </c>
      <c r="E3782" s="73" t="s">
        <v>265</v>
      </c>
      <c r="F3782" s="73" t="s">
        <v>266</v>
      </c>
      <c r="G3782" s="73" t="s">
        <v>34</v>
      </c>
      <c r="H3782" t="s">
        <v>36</v>
      </c>
      <c r="I3782">
        <v>1006</v>
      </c>
      <c r="J3782" s="43">
        <v>4745</v>
      </c>
      <c r="K3782" s="16">
        <v>0.23</v>
      </c>
      <c r="L3782" s="16">
        <f t="shared" si="624"/>
        <v>47.1201588877855</v>
      </c>
      <c r="M3782" s="16">
        <f t="shared" si="625"/>
        <v>1.2824324324324323</v>
      </c>
      <c r="N3782" s="44">
        <f t="shared" si="626"/>
        <v>231.38000000000002</v>
      </c>
      <c r="O3782" s="44">
        <f t="shared" si="627"/>
        <v>4976.38</v>
      </c>
      <c r="P3782" s="45">
        <f t="shared" si="629"/>
        <v>49.417874875868918</v>
      </c>
      <c r="Q3782" s="45">
        <f t="shared" si="628"/>
        <v>1.3449675675675676</v>
      </c>
      <c r="S3782" s="51">
        <f t="shared" si="630"/>
        <v>8.7619222464091262</v>
      </c>
      <c r="T3782" s="16">
        <f t="shared" si="631"/>
        <v>49.451175107580269</v>
      </c>
    </row>
    <row r="3783" spans="1:20" x14ac:dyDescent="0.25">
      <c r="A3783" s="72">
        <f t="shared" si="632"/>
        <v>43358</v>
      </c>
      <c r="B3783" s="73" t="s">
        <v>0</v>
      </c>
      <c r="C3783" s="73" t="s">
        <v>252</v>
      </c>
      <c r="D3783" s="73" t="s">
        <v>117</v>
      </c>
      <c r="E3783" s="73" t="s">
        <v>279</v>
      </c>
      <c r="F3783" s="73" t="s">
        <v>280</v>
      </c>
      <c r="G3783" s="73" t="s">
        <v>35</v>
      </c>
      <c r="H3783" t="s">
        <v>37</v>
      </c>
      <c r="I3783">
        <v>880</v>
      </c>
      <c r="J3783" s="43">
        <v>4078</v>
      </c>
      <c r="K3783" s="16">
        <v>0</v>
      </c>
      <c r="L3783" s="16">
        <f t="shared" si="624"/>
        <v>40.496524329692157</v>
      </c>
      <c r="M3783" s="16">
        <f t="shared" si="625"/>
        <v>1.1021621621621622</v>
      </c>
      <c r="N3783" s="44">
        <f t="shared" si="626"/>
        <v>0</v>
      </c>
      <c r="O3783" s="44">
        <f t="shared" si="627"/>
        <v>4078</v>
      </c>
      <c r="P3783" s="45">
        <f t="shared" si="629"/>
        <v>40.496524329692157</v>
      </c>
      <c r="Q3783" s="45">
        <f t="shared" si="628"/>
        <v>1.1021621621621622</v>
      </c>
      <c r="S3783" s="51">
        <f t="shared" si="630"/>
        <v>3.16215532506956</v>
      </c>
      <c r="T3783" s="16">
        <f t="shared" si="631"/>
        <v>40.082754054948701</v>
      </c>
    </row>
    <row r="3784" spans="1:20" x14ac:dyDescent="0.25">
      <c r="A3784" s="72">
        <f t="shared" si="632"/>
        <v>43358</v>
      </c>
      <c r="B3784" s="73" t="s">
        <v>0</v>
      </c>
      <c r="C3784" s="73" t="s">
        <v>359</v>
      </c>
      <c r="D3784" s="73" t="s">
        <v>235</v>
      </c>
      <c r="E3784" s="73" t="s">
        <v>267</v>
      </c>
      <c r="F3784" s="73" t="s">
        <v>241</v>
      </c>
      <c r="G3784" s="73" t="s">
        <v>35</v>
      </c>
      <c r="H3784" t="s">
        <v>37</v>
      </c>
      <c r="I3784">
        <v>685</v>
      </c>
      <c r="J3784" s="43">
        <v>4296</v>
      </c>
      <c r="K3784" s="16">
        <v>0</v>
      </c>
      <c r="L3784" s="16">
        <f t="shared" si="624"/>
        <v>42.661370407149953</v>
      </c>
      <c r="M3784" s="16">
        <f t="shared" si="625"/>
        <v>1.161081081081081</v>
      </c>
      <c r="N3784" s="44">
        <f t="shared" si="626"/>
        <v>0</v>
      </c>
      <c r="O3784" s="44">
        <f t="shared" si="627"/>
        <v>4296</v>
      </c>
      <c r="P3784" s="45">
        <f t="shared" si="629"/>
        <v>42.661370407149953</v>
      </c>
      <c r="Q3784" s="45">
        <f t="shared" si="628"/>
        <v>1.161081081081081</v>
      </c>
      <c r="S3784" s="51">
        <f t="shared" si="630"/>
        <v>2.9968832414289048</v>
      </c>
      <c r="T3784" s="16">
        <f t="shared" si="631"/>
        <v>42.661370407149953</v>
      </c>
    </row>
    <row r="3785" spans="1:20" x14ac:dyDescent="0.25">
      <c r="A3785" s="72">
        <f t="shared" si="632"/>
        <v>43358</v>
      </c>
      <c r="B3785" s="73" t="s">
        <v>0</v>
      </c>
      <c r="C3785" s="73" t="s">
        <v>253</v>
      </c>
      <c r="D3785" s="73" t="s">
        <v>243</v>
      </c>
      <c r="E3785" s="73" t="s">
        <v>281</v>
      </c>
      <c r="F3785" s="73" t="s">
        <v>282</v>
      </c>
      <c r="G3785" s="73" t="s">
        <v>35</v>
      </c>
      <c r="H3785" t="s">
        <v>38</v>
      </c>
      <c r="I3785">
        <v>812</v>
      </c>
      <c r="J3785" s="43">
        <v>5663</v>
      </c>
      <c r="K3785" s="16">
        <v>0</v>
      </c>
      <c r="L3785" s="16">
        <f t="shared" si="624"/>
        <v>56.236345580933467</v>
      </c>
      <c r="M3785" s="16">
        <f t="shared" si="625"/>
        <v>1.5305405405405406</v>
      </c>
      <c r="N3785" s="44">
        <f t="shared" si="626"/>
        <v>0</v>
      </c>
      <c r="O3785" s="44">
        <f t="shared" si="627"/>
        <v>5663</v>
      </c>
      <c r="P3785" s="45">
        <f t="shared" si="629"/>
        <v>56.236345580933467</v>
      </c>
      <c r="Q3785" s="45">
        <f t="shared" si="628"/>
        <v>1.5305405405405406</v>
      </c>
      <c r="S3785" s="51">
        <f t="shared" si="630"/>
        <v>3.1136198106336499</v>
      </c>
      <c r="T3785" s="16">
        <f t="shared" si="631"/>
        <v>56.236345580933467</v>
      </c>
    </row>
    <row r="3786" spans="1:20" x14ac:dyDescent="0.25">
      <c r="A3786" s="72">
        <f t="shared" si="632"/>
        <v>43358</v>
      </c>
      <c r="B3786" s="73" t="s">
        <v>0</v>
      </c>
      <c r="C3786" s="73" t="s">
        <v>236</v>
      </c>
      <c r="D3786" s="73" t="s">
        <v>237</v>
      </c>
      <c r="E3786" s="73" t="s">
        <v>279</v>
      </c>
      <c r="F3786" s="73" t="s">
        <v>280</v>
      </c>
      <c r="G3786" s="73" t="s">
        <v>35</v>
      </c>
      <c r="H3786" t="s">
        <v>37</v>
      </c>
      <c r="I3786">
        <v>1520</v>
      </c>
      <c r="J3786" s="43">
        <v>5736</v>
      </c>
      <c r="K3786" s="16">
        <v>0</v>
      </c>
      <c r="L3786" s="16">
        <f t="shared" si="624"/>
        <v>56.961271102284009</v>
      </c>
      <c r="M3786" s="16">
        <f t="shared" si="625"/>
        <v>1.5502702702702702</v>
      </c>
      <c r="N3786" s="44">
        <f t="shared" si="626"/>
        <v>0</v>
      </c>
      <c r="O3786" s="44">
        <f t="shared" si="627"/>
        <v>5736</v>
      </c>
      <c r="P3786" s="45">
        <f t="shared" si="629"/>
        <v>56.961271102284009</v>
      </c>
      <c r="Q3786" s="45">
        <f t="shared" si="628"/>
        <v>1.5502702702702702</v>
      </c>
      <c r="S3786" s="51">
        <f t="shared" si="630"/>
        <v>2.2277668864729927</v>
      </c>
      <c r="T3786" s="16">
        <f t="shared" si="631"/>
        <v>56.547500827540546</v>
      </c>
    </row>
    <row r="3787" spans="1:20" x14ac:dyDescent="0.25">
      <c r="A3787" s="72">
        <f t="shared" si="632"/>
        <v>43358</v>
      </c>
      <c r="B3787" s="73" t="s">
        <v>0</v>
      </c>
      <c r="C3787" s="73" t="s">
        <v>236</v>
      </c>
      <c r="D3787" s="73" t="s">
        <v>237</v>
      </c>
      <c r="E3787" s="73" t="s">
        <v>267</v>
      </c>
      <c r="F3787" s="73" t="s">
        <v>241</v>
      </c>
      <c r="G3787" s="73" t="s">
        <v>35</v>
      </c>
      <c r="H3787" t="s">
        <v>37</v>
      </c>
      <c r="I3787">
        <v>1583</v>
      </c>
      <c r="J3787" s="43">
        <v>6056</v>
      </c>
      <c r="K3787" s="16">
        <v>0</v>
      </c>
      <c r="L3787" s="16">
        <f t="shared" si="624"/>
        <v>60.139026812313801</v>
      </c>
      <c r="M3787" s="16">
        <f t="shared" si="625"/>
        <v>1.6367567567567567</v>
      </c>
      <c r="N3787" s="44">
        <f t="shared" si="626"/>
        <v>0</v>
      </c>
      <c r="O3787" s="44">
        <f t="shared" si="627"/>
        <v>6056</v>
      </c>
      <c r="P3787" s="45">
        <f t="shared" si="629"/>
        <v>60.139026812313801</v>
      </c>
      <c r="Q3787" s="45">
        <f t="shared" si="628"/>
        <v>1.6367567567567567</v>
      </c>
      <c r="S3787" s="51">
        <f t="shared" si="630"/>
        <v>2.1075703928511214</v>
      </c>
      <c r="T3787" s="16">
        <f t="shared" si="631"/>
        <v>59.725256537570338</v>
      </c>
    </row>
    <row r="3788" spans="1:20" x14ac:dyDescent="0.25">
      <c r="A3788" s="72">
        <f t="shared" si="632"/>
        <v>43358</v>
      </c>
      <c r="B3788" s="73" t="s">
        <v>0</v>
      </c>
      <c r="C3788" s="73" t="s">
        <v>358</v>
      </c>
      <c r="D3788" s="73" t="s">
        <v>235</v>
      </c>
      <c r="E3788" s="73" t="s">
        <v>279</v>
      </c>
      <c r="F3788" s="73" t="s">
        <v>280</v>
      </c>
      <c r="G3788" s="73" t="s">
        <v>35</v>
      </c>
      <c r="H3788" t="s">
        <v>36</v>
      </c>
      <c r="I3788">
        <v>1599</v>
      </c>
      <c r="J3788" s="43">
        <v>5912</v>
      </c>
      <c r="K3788" s="16">
        <v>0.23</v>
      </c>
      <c r="L3788" s="16">
        <f t="shared" si="624"/>
        <v>58.709036742800393</v>
      </c>
      <c r="M3788" s="16">
        <f t="shared" si="625"/>
        <v>1.5978378378378379</v>
      </c>
      <c r="N3788" s="44">
        <f t="shared" si="626"/>
        <v>367.77000000000004</v>
      </c>
      <c r="O3788" s="44">
        <f t="shared" si="627"/>
        <v>6279.77</v>
      </c>
      <c r="P3788" s="45">
        <f t="shared" si="629"/>
        <v>62.361171797418073</v>
      </c>
      <c r="Q3788" s="45">
        <f t="shared" si="628"/>
        <v>1.6972351351351354</v>
      </c>
      <c r="S3788" s="51">
        <f t="shared" si="630"/>
        <v>5.7214575280475133</v>
      </c>
      <c r="T3788" s="16">
        <f t="shared" si="631"/>
        <v>62.414101290963259</v>
      </c>
    </row>
    <row r="3789" spans="1:20" x14ac:dyDescent="0.25">
      <c r="A3789" s="72">
        <f t="shared" si="632"/>
        <v>43358</v>
      </c>
      <c r="B3789" s="73" t="s">
        <v>67</v>
      </c>
      <c r="C3789" s="73" t="s">
        <v>250</v>
      </c>
      <c r="D3789" s="73" t="s">
        <v>251</v>
      </c>
      <c r="E3789" s="73" t="s">
        <v>279</v>
      </c>
      <c r="F3789" s="73" t="s">
        <v>280</v>
      </c>
      <c r="G3789" s="73" t="s">
        <v>35</v>
      </c>
      <c r="H3789" t="s">
        <v>37</v>
      </c>
      <c r="I3789">
        <v>1851</v>
      </c>
      <c r="J3789" s="43">
        <v>5000</v>
      </c>
      <c r="K3789" s="16">
        <v>0</v>
      </c>
      <c r="L3789" s="16">
        <f t="shared" si="624"/>
        <v>49.652432969215489</v>
      </c>
      <c r="M3789" s="16">
        <f t="shared" si="625"/>
        <v>1.2612612612612613</v>
      </c>
      <c r="N3789" s="44">
        <f t="shared" si="626"/>
        <v>0</v>
      </c>
      <c r="O3789" s="44">
        <f t="shared" si="627"/>
        <v>5000</v>
      </c>
      <c r="P3789" s="45">
        <f t="shared" si="629"/>
        <v>49.652432969215489</v>
      </c>
      <c r="Q3789" s="45">
        <f t="shared" si="628"/>
        <v>1.2612612612612613</v>
      </c>
      <c r="S3789" s="51">
        <f t="shared" si="630"/>
        <v>0</v>
      </c>
      <c r="T3789" s="16">
        <f t="shared" si="631"/>
        <v>49.652432969215489</v>
      </c>
    </row>
    <row r="3790" spans="1:20" x14ac:dyDescent="0.25">
      <c r="A3790" s="72">
        <f t="shared" si="632"/>
        <v>43358</v>
      </c>
      <c r="B3790" s="73" t="s">
        <v>67</v>
      </c>
      <c r="C3790" s="73" t="s">
        <v>238</v>
      </c>
      <c r="D3790" s="73" t="s">
        <v>239</v>
      </c>
      <c r="E3790" s="73" t="s">
        <v>283</v>
      </c>
      <c r="F3790" s="73" t="s">
        <v>284</v>
      </c>
      <c r="G3790" s="73" t="s">
        <v>35</v>
      </c>
      <c r="H3790" t="s">
        <v>37</v>
      </c>
      <c r="I3790">
        <v>1695</v>
      </c>
      <c r="J3790" s="43">
        <v>4960</v>
      </c>
      <c r="K3790" s="16">
        <v>0</v>
      </c>
      <c r="L3790" s="16">
        <f t="shared" si="624"/>
        <v>49.255213505461768</v>
      </c>
      <c r="M3790" s="16">
        <f t="shared" si="625"/>
        <v>1.2511711711711713</v>
      </c>
      <c r="N3790" s="44">
        <f t="shared" si="626"/>
        <v>0</v>
      </c>
      <c r="O3790" s="44">
        <f t="shared" si="627"/>
        <v>4960</v>
      </c>
      <c r="P3790" s="45">
        <f t="shared" si="629"/>
        <v>49.255213505461768</v>
      </c>
      <c r="Q3790" s="45">
        <f t="shared" si="628"/>
        <v>1.2511711711711713</v>
      </c>
      <c r="S3790" s="51">
        <f t="shared" si="630"/>
        <v>0</v>
      </c>
      <c r="T3790" s="16">
        <f t="shared" si="631"/>
        <v>49.255213505461768</v>
      </c>
    </row>
    <row r="3791" spans="1:20" x14ac:dyDescent="0.25">
      <c r="A3791" s="72">
        <f t="shared" si="632"/>
        <v>43358</v>
      </c>
      <c r="B3791" s="73" t="s">
        <v>67</v>
      </c>
      <c r="C3791" s="73" t="s">
        <v>242</v>
      </c>
      <c r="D3791" s="73" t="s">
        <v>243</v>
      </c>
      <c r="E3791" s="73" t="s">
        <v>265</v>
      </c>
      <c r="F3791" s="73" t="s">
        <v>266</v>
      </c>
      <c r="G3791" s="73" t="s">
        <v>35</v>
      </c>
      <c r="H3791" t="s">
        <v>36</v>
      </c>
      <c r="I3791">
        <v>1006</v>
      </c>
      <c r="J3791" s="43">
        <v>3731</v>
      </c>
      <c r="K3791" s="16">
        <v>0.23</v>
      </c>
      <c r="L3791" s="16">
        <f t="shared" si="624"/>
        <v>37.050645481628599</v>
      </c>
      <c r="M3791" s="16">
        <f t="shared" si="625"/>
        <v>0.94115315315315318</v>
      </c>
      <c r="N3791" s="44">
        <f t="shared" si="626"/>
        <v>231.38000000000002</v>
      </c>
      <c r="O3791" s="44">
        <f t="shared" si="627"/>
        <v>3962.38</v>
      </c>
      <c r="P3791" s="45">
        <f t="shared" si="629"/>
        <v>39.348361469712017</v>
      </c>
      <c r="Q3791" s="45">
        <f t="shared" si="628"/>
        <v>0.9995192792792793</v>
      </c>
      <c r="S3791" s="51">
        <f t="shared" si="630"/>
        <v>11.25655626312656</v>
      </c>
      <c r="T3791" s="16">
        <f t="shared" si="631"/>
        <v>39.381661701423376</v>
      </c>
    </row>
    <row r="3792" spans="1:20" x14ac:dyDescent="0.25">
      <c r="A3792" s="72">
        <f t="shared" si="632"/>
        <v>43358</v>
      </c>
      <c r="B3792" s="73" t="s">
        <v>67</v>
      </c>
      <c r="C3792" s="73" t="s">
        <v>254</v>
      </c>
      <c r="D3792" s="73" t="s">
        <v>255</v>
      </c>
      <c r="E3792" s="73" t="s">
        <v>267</v>
      </c>
      <c r="F3792" s="73" t="s">
        <v>241</v>
      </c>
      <c r="G3792" s="73" t="s">
        <v>35</v>
      </c>
      <c r="H3792" t="s">
        <v>37</v>
      </c>
      <c r="I3792">
        <v>988</v>
      </c>
      <c r="J3792" s="43">
        <v>3700</v>
      </c>
      <c r="K3792" s="16">
        <v>0</v>
      </c>
      <c r="L3792" s="16">
        <f t="shared" si="624"/>
        <v>36.742800397219462</v>
      </c>
      <c r="M3792" s="16">
        <f t="shared" si="625"/>
        <v>0.93333333333333335</v>
      </c>
      <c r="N3792" s="44">
        <f t="shared" si="626"/>
        <v>0</v>
      </c>
      <c r="O3792" s="44">
        <f t="shared" si="627"/>
        <v>3700</v>
      </c>
      <c r="P3792" s="45">
        <f t="shared" si="629"/>
        <v>36.742800397219462</v>
      </c>
      <c r="Q3792" s="45">
        <f t="shared" si="628"/>
        <v>0.93333333333333335</v>
      </c>
      <c r="S3792" s="51">
        <f t="shared" si="630"/>
        <v>0</v>
      </c>
      <c r="T3792" s="16">
        <f t="shared" si="631"/>
        <v>36.742800397219462</v>
      </c>
    </row>
    <row r="3793" spans="1:20" x14ac:dyDescent="0.25">
      <c r="A3793" s="72">
        <f t="shared" si="632"/>
        <v>43358</v>
      </c>
      <c r="B3793" s="73" t="s">
        <v>67</v>
      </c>
      <c r="C3793" s="73" t="s">
        <v>246</v>
      </c>
      <c r="D3793" s="73" t="s">
        <v>247</v>
      </c>
      <c r="E3793" s="73" t="s">
        <v>240</v>
      </c>
      <c r="F3793" s="73" t="s">
        <v>241</v>
      </c>
      <c r="G3793" s="73" t="s">
        <v>35</v>
      </c>
      <c r="H3793" t="s">
        <v>36</v>
      </c>
      <c r="I3793">
        <v>787</v>
      </c>
      <c r="J3793" s="43">
        <v>3970</v>
      </c>
      <c r="K3793" s="16">
        <v>0.23</v>
      </c>
      <c r="L3793" s="16">
        <f t="shared" si="624"/>
        <v>39.424031777557097</v>
      </c>
      <c r="M3793" s="16">
        <f t="shared" si="625"/>
        <v>1.0014414414414414</v>
      </c>
      <c r="N3793" s="44">
        <f t="shared" si="626"/>
        <v>181.01000000000002</v>
      </c>
      <c r="O3793" s="44">
        <f t="shared" si="627"/>
        <v>4151.01</v>
      </c>
      <c r="P3793" s="45">
        <f t="shared" si="629"/>
        <v>41.22154915590864</v>
      </c>
      <c r="Q3793" s="45">
        <f t="shared" si="628"/>
        <v>1.0471016216216218</v>
      </c>
      <c r="S3793" s="51">
        <f t="shared" si="630"/>
        <v>4.877512658035954</v>
      </c>
      <c r="T3793" s="16">
        <f t="shared" si="631"/>
        <v>41.24760013240649</v>
      </c>
    </row>
    <row r="3794" spans="1:20" x14ac:dyDescent="0.25">
      <c r="A3794" s="72">
        <f t="shared" si="632"/>
        <v>43358</v>
      </c>
      <c r="B3794" s="73" t="s">
        <v>67</v>
      </c>
      <c r="C3794" s="73" t="s">
        <v>250</v>
      </c>
      <c r="D3794" s="73" t="s">
        <v>251</v>
      </c>
      <c r="E3794" s="73" t="s">
        <v>283</v>
      </c>
      <c r="F3794" s="73" t="s">
        <v>284</v>
      </c>
      <c r="G3794" s="73" t="s">
        <v>35</v>
      </c>
      <c r="H3794" t="s">
        <v>37</v>
      </c>
      <c r="I3794">
        <v>1836</v>
      </c>
      <c r="J3794" s="43">
        <v>5000</v>
      </c>
      <c r="K3794" s="16">
        <v>0</v>
      </c>
      <c r="L3794" s="16">
        <f t="shared" ref="L3794:L3831" si="633">J3794/100.7</f>
        <v>49.652432969215489</v>
      </c>
      <c r="M3794" s="16">
        <f t="shared" ref="M3794:M3831" si="634">IF(B3794="corn",J3794/(111*2000/56),J3794/(111*2000/60))</f>
        <v>1.2612612612612613</v>
      </c>
      <c r="N3794" s="44">
        <f t="shared" ref="N3794:N3831" si="635">I3794*K3794</f>
        <v>0</v>
      </c>
      <c r="O3794" s="44">
        <f t="shared" ref="O3794:O3831" si="636">J3794+N3794</f>
        <v>5000</v>
      </c>
      <c r="P3794" s="45">
        <f t="shared" si="629"/>
        <v>49.652432969215489</v>
      </c>
      <c r="Q3794" s="45">
        <f t="shared" ref="Q3794:Q3831" si="637">IF(B3794="corn",O3794/(111*2000/56),O3794/(111*2000/60))</f>
        <v>1.2612612612612613</v>
      </c>
      <c r="S3794" s="51">
        <f t="shared" si="630"/>
        <v>0</v>
      </c>
      <c r="T3794" s="16">
        <f t="shared" si="631"/>
        <v>49.652432969215489</v>
      </c>
    </row>
    <row r="3795" spans="1:20" x14ac:dyDescent="0.25">
      <c r="A3795" s="72">
        <f t="shared" si="632"/>
        <v>43358</v>
      </c>
      <c r="B3795" s="73" t="s">
        <v>67</v>
      </c>
      <c r="C3795" s="73" t="s">
        <v>256</v>
      </c>
      <c r="D3795" s="73" t="s">
        <v>247</v>
      </c>
      <c r="E3795" s="73" t="s">
        <v>285</v>
      </c>
      <c r="F3795" s="73" t="s">
        <v>264</v>
      </c>
      <c r="G3795" s="73" t="s">
        <v>35</v>
      </c>
      <c r="H3795" t="s">
        <v>37</v>
      </c>
      <c r="I3795">
        <v>1899</v>
      </c>
      <c r="J3795" s="43">
        <v>4820</v>
      </c>
      <c r="K3795" s="16">
        <v>0</v>
      </c>
      <c r="L3795" s="16">
        <f t="shared" si="633"/>
        <v>47.864945382323732</v>
      </c>
      <c r="M3795" s="16">
        <f t="shared" si="634"/>
        <v>1.2158558558558559</v>
      </c>
      <c r="N3795" s="44">
        <f t="shared" si="635"/>
        <v>0</v>
      </c>
      <c r="O3795" s="44">
        <f t="shared" si="636"/>
        <v>4820</v>
      </c>
      <c r="P3795" s="45">
        <f t="shared" si="629"/>
        <v>47.864945382323732</v>
      </c>
      <c r="Q3795" s="45">
        <f t="shared" si="637"/>
        <v>1.2158558558558559</v>
      </c>
      <c r="S3795" s="51">
        <f t="shared" si="630"/>
        <v>1.6877637130801704</v>
      </c>
      <c r="T3795" s="16">
        <f t="shared" si="631"/>
        <v>47.864945382323732</v>
      </c>
    </row>
    <row r="3796" spans="1:20" x14ac:dyDescent="0.25">
      <c r="A3796" s="72">
        <f t="shared" si="632"/>
        <v>43358</v>
      </c>
      <c r="B3796" s="73" t="s">
        <v>18</v>
      </c>
      <c r="C3796" s="73" t="s">
        <v>238</v>
      </c>
      <c r="D3796" s="73" t="s">
        <v>239</v>
      </c>
      <c r="E3796" s="73" t="s">
        <v>283</v>
      </c>
      <c r="F3796" s="73" t="s">
        <v>284</v>
      </c>
      <c r="G3796" s="73" t="s">
        <v>35</v>
      </c>
      <c r="H3796" t="s">
        <v>37</v>
      </c>
      <c r="I3796">
        <v>1695</v>
      </c>
      <c r="J3796" s="43">
        <v>5750</v>
      </c>
      <c r="K3796" s="16">
        <v>0</v>
      </c>
      <c r="L3796" s="16">
        <f t="shared" si="633"/>
        <v>57.10029791459781</v>
      </c>
      <c r="M3796" s="16">
        <f t="shared" si="634"/>
        <v>1.5540540540540539</v>
      </c>
      <c r="N3796" s="44">
        <f t="shared" si="635"/>
        <v>0</v>
      </c>
      <c r="O3796" s="44">
        <f t="shared" si="636"/>
        <v>5750</v>
      </c>
      <c r="P3796" s="45">
        <f t="shared" si="629"/>
        <v>57.10029791459781</v>
      </c>
      <c r="Q3796" s="45">
        <f t="shared" si="637"/>
        <v>1.5540540540540539</v>
      </c>
      <c r="S3796" s="51">
        <f t="shared" si="630"/>
        <v>2.6785714285714191</v>
      </c>
      <c r="T3796" s="16">
        <f t="shared" si="631"/>
        <v>56.107249255213503</v>
      </c>
    </row>
    <row r="3797" spans="1:20" x14ac:dyDescent="0.25">
      <c r="A3797" s="72">
        <f t="shared" si="632"/>
        <v>43358</v>
      </c>
      <c r="B3797" s="73" t="s">
        <v>18</v>
      </c>
      <c r="C3797" s="73" t="s">
        <v>250</v>
      </c>
      <c r="D3797" s="73" t="s">
        <v>251</v>
      </c>
      <c r="E3797" s="73" t="s">
        <v>279</v>
      </c>
      <c r="F3797" s="73" t="s">
        <v>280</v>
      </c>
      <c r="G3797" s="73" t="s">
        <v>35</v>
      </c>
      <c r="H3797" t="s">
        <v>37</v>
      </c>
      <c r="I3797">
        <v>1851</v>
      </c>
      <c r="J3797" s="43">
        <v>5800</v>
      </c>
      <c r="K3797" s="16">
        <v>0</v>
      </c>
      <c r="L3797" s="16">
        <f t="shared" si="633"/>
        <v>57.596822244289967</v>
      </c>
      <c r="M3797" s="16">
        <f t="shared" si="634"/>
        <v>1.5675675675675675</v>
      </c>
      <c r="N3797" s="44">
        <f t="shared" si="635"/>
        <v>0</v>
      </c>
      <c r="O3797" s="44">
        <f t="shared" si="636"/>
        <v>5800</v>
      </c>
      <c r="P3797" s="45">
        <f t="shared" si="629"/>
        <v>57.596822244289967</v>
      </c>
      <c r="Q3797" s="45">
        <f t="shared" si="637"/>
        <v>1.5675675675675675</v>
      </c>
      <c r="S3797" s="51">
        <f t="shared" si="630"/>
        <v>2.6548672566371723</v>
      </c>
      <c r="T3797" s="16">
        <f t="shared" si="631"/>
        <v>56.60377358490566</v>
      </c>
    </row>
    <row r="3798" spans="1:20" x14ac:dyDescent="0.25">
      <c r="A3798" s="72">
        <f t="shared" si="632"/>
        <v>43358</v>
      </c>
      <c r="B3798" s="73" t="s">
        <v>18</v>
      </c>
      <c r="C3798" s="73" t="s">
        <v>257</v>
      </c>
      <c r="D3798" s="73" t="s">
        <v>237</v>
      </c>
      <c r="E3798" s="73" t="s">
        <v>283</v>
      </c>
      <c r="F3798" s="73" t="s">
        <v>284</v>
      </c>
      <c r="G3798" s="73" t="s">
        <v>35</v>
      </c>
      <c r="H3798" t="s">
        <v>37</v>
      </c>
      <c r="I3798">
        <v>1507</v>
      </c>
      <c r="J3798" s="43">
        <v>5650</v>
      </c>
      <c r="K3798" s="16">
        <v>0</v>
      </c>
      <c r="L3798" s="16">
        <f t="shared" si="633"/>
        <v>56.107249255213503</v>
      </c>
      <c r="M3798" s="16">
        <f t="shared" si="634"/>
        <v>1.527027027027027</v>
      </c>
      <c r="N3798" s="44">
        <f t="shared" si="635"/>
        <v>0</v>
      </c>
      <c r="O3798" s="44">
        <f t="shared" si="636"/>
        <v>5650</v>
      </c>
      <c r="P3798" s="45">
        <f t="shared" si="629"/>
        <v>56.107249255213503</v>
      </c>
      <c r="Q3798" s="45">
        <f t="shared" si="637"/>
        <v>1.527027027027027</v>
      </c>
      <c r="S3798" s="51">
        <f t="shared" si="630"/>
        <v>2.7272727272727337</v>
      </c>
      <c r="T3798" s="16">
        <f t="shared" si="631"/>
        <v>55.114200595829196</v>
      </c>
    </row>
    <row r="3799" spans="1:20" x14ac:dyDescent="0.25">
      <c r="A3799" s="72">
        <f t="shared" si="632"/>
        <v>43358</v>
      </c>
      <c r="B3799" s="73" t="s">
        <v>18</v>
      </c>
      <c r="C3799" s="73" t="s">
        <v>256</v>
      </c>
      <c r="D3799" s="73" t="s">
        <v>247</v>
      </c>
      <c r="E3799" s="73" t="s">
        <v>265</v>
      </c>
      <c r="F3799" s="73" t="s">
        <v>266</v>
      </c>
      <c r="G3799" s="73" t="s">
        <v>35</v>
      </c>
      <c r="H3799" t="s">
        <v>36</v>
      </c>
      <c r="I3799">
        <v>1160</v>
      </c>
      <c r="J3799" s="43">
        <v>4775</v>
      </c>
      <c r="K3799" s="16">
        <v>0.23</v>
      </c>
      <c r="L3799" s="16">
        <f t="shared" si="633"/>
        <v>47.418073485600793</v>
      </c>
      <c r="M3799" s="16">
        <f t="shared" si="634"/>
        <v>1.2905405405405406</v>
      </c>
      <c r="N3799" s="44">
        <f t="shared" si="635"/>
        <v>266.8</v>
      </c>
      <c r="O3799" s="44">
        <f t="shared" si="636"/>
        <v>5041.8</v>
      </c>
      <c r="P3799" s="45">
        <f t="shared" si="629"/>
        <v>50.06752730883813</v>
      </c>
      <c r="Q3799" s="45">
        <f t="shared" si="637"/>
        <v>1.3626486486486487</v>
      </c>
      <c r="S3799" s="51">
        <f t="shared" si="630"/>
        <v>9.1818614924855879</v>
      </c>
      <c r="T3799" s="16">
        <f t="shared" si="631"/>
        <v>50.105925190334318</v>
      </c>
    </row>
    <row r="3800" spans="1:20" x14ac:dyDescent="0.25">
      <c r="A3800" s="72">
        <f t="shared" si="632"/>
        <v>43358</v>
      </c>
      <c r="B3800" s="73" t="s">
        <v>18</v>
      </c>
      <c r="C3800" s="73" t="s">
        <v>244</v>
      </c>
      <c r="D3800" s="73" t="s">
        <v>245</v>
      </c>
      <c r="E3800" s="73" t="s">
        <v>277</v>
      </c>
      <c r="F3800" s="73" t="s">
        <v>278</v>
      </c>
      <c r="G3800" s="73" t="s">
        <v>35</v>
      </c>
      <c r="H3800" s="73" t="s">
        <v>38</v>
      </c>
      <c r="I3800">
        <v>613</v>
      </c>
      <c r="J3800" s="43">
        <v>4352</v>
      </c>
      <c r="K3800" s="16">
        <v>0</v>
      </c>
      <c r="L3800" s="16">
        <f t="shared" si="633"/>
        <v>43.217477656405165</v>
      </c>
      <c r="M3800" s="16">
        <f t="shared" si="634"/>
        <v>1.1762162162162162</v>
      </c>
      <c r="N3800" s="44">
        <f t="shared" si="635"/>
        <v>0</v>
      </c>
      <c r="O3800" s="44">
        <f t="shared" si="636"/>
        <v>4352</v>
      </c>
      <c r="P3800" s="45">
        <f t="shared" si="629"/>
        <v>43.217477656405165</v>
      </c>
      <c r="Q3800" s="45">
        <f t="shared" si="637"/>
        <v>1.1762162162162162</v>
      </c>
      <c r="S3800" s="51">
        <f t="shared" si="630"/>
        <v>2.9815428300993929</v>
      </c>
      <c r="T3800" s="16">
        <f>AVERAGE(P3724,P3762,P3800)</f>
        <v>43.217477656405173</v>
      </c>
    </row>
    <row r="3801" spans="1:20" x14ac:dyDescent="0.25">
      <c r="A3801" s="74">
        <f>A3799</f>
        <v>43358</v>
      </c>
      <c r="B3801" s="75" t="s">
        <v>18</v>
      </c>
      <c r="C3801" s="75" t="s">
        <v>258</v>
      </c>
      <c r="D3801" s="75" t="s">
        <v>255</v>
      </c>
      <c r="E3801" s="75" t="s">
        <v>279</v>
      </c>
      <c r="F3801" s="75" t="s">
        <v>280</v>
      </c>
      <c r="G3801" s="75" t="s">
        <v>35</v>
      </c>
      <c r="H3801" s="76" t="s">
        <v>36</v>
      </c>
      <c r="I3801" s="76">
        <v>1637</v>
      </c>
      <c r="J3801" s="46">
        <v>5710</v>
      </c>
      <c r="K3801" s="78">
        <v>0.23</v>
      </c>
      <c r="L3801" s="78">
        <f t="shared" si="633"/>
        <v>56.703078450844089</v>
      </c>
      <c r="M3801" s="78">
        <f t="shared" si="634"/>
        <v>1.5432432432432432</v>
      </c>
      <c r="N3801" s="47">
        <f t="shared" si="635"/>
        <v>376.51</v>
      </c>
      <c r="O3801" s="47">
        <f t="shared" si="636"/>
        <v>6086.51</v>
      </c>
      <c r="P3801" s="48">
        <f t="shared" si="629"/>
        <v>60.442005958291958</v>
      </c>
      <c r="Q3801" s="48">
        <f t="shared" si="637"/>
        <v>1.6450027027027028</v>
      </c>
      <c r="R3801" s="76"/>
      <c r="S3801" s="53">
        <f t="shared" si="630"/>
        <v>8.8634152274385869</v>
      </c>
      <c r="T3801" s="78">
        <f t="shared" si="631"/>
        <v>60.496193313472361</v>
      </c>
    </row>
    <row r="3802" spans="1:20" x14ac:dyDescent="0.25">
      <c r="A3802" s="72">
        <f>DATE(YEAR(A3801), MONTH(A3801)+1, 15)</f>
        <v>43388</v>
      </c>
      <c r="B3802" s="73" t="s">
        <v>0</v>
      </c>
      <c r="C3802" s="73" t="s">
        <v>359</v>
      </c>
      <c r="D3802" s="73" t="s">
        <v>235</v>
      </c>
      <c r="E3802" s="73" t="s">
        <v>260</v>
      </c>
      <c r="F3802" s="73" t="s">
        <v>261</v>
      </c>
      <c r="G3802" s="73" t="s">
        <v>34</v>
      </c>
      <c r="H3802" t="s">
        <v>36</v>
      </c>
      <c r="I3802">
        <v>506</v>
      </c>
      <c r="J3802" s="43">
        <v>3983</v>
      </c>
      <c r="K3802" s="16">
        <v>0.24</v>
      </c>
      <c r="L3802" s="16">
        <f t="shared" si="633"/>
        <v>39.553128103277061</v>
      </c>
      <c r="M3802" s="16">
        <f t="shared" si="634"/>
        <v>1.0764864864864865</v>
      </c>
      <c r="N3802" s="44">
        <f t="shared" si="635"/>
        <v>121.44</v>
      </c>
      <c r="O3802" s="44">
        <f t="shared" si="636"/>
        <v>4104.4399999999996</v>
      </c>
      <c r="P3802" s="45">
        <f t="shared" ref="P3802:P3839" si="638">O3802/100.7</f>
        <v>40.759086395233361</v>
      </c>
      <c r="Q3802" s="45">
        <f t="shared" si="637"/>
        <v>1.109308108108108</v>
      </c>
      <c r="R3802" s="17"/>
      <c r="S3802" s="51">
        <f>((O3802/O3346)-1)*100</f>
        <v>4.3430953833638375</v>
      </c>
      <c r="T3802" s="16"/>
    </row>
    <row r="3803" spans="1:20" x14ac:dyDescent="0.25">
      <c r="A3803" s="72">
        <f>A3802</f>
        <v>43388</v>
      </c>
      <c r="B3803" s="73" t="s">
        <v>0</v>
      </c>
      <c r="C3803" s="73" t="s">
        <v>236</v>
      </c>
      <c r="D3803" s="73" t="s">
        <v>237</v>
      </c>
      <c r="E3803" s="73" t="s">
        <v>262</v>
      </c>
      <c r="F3803" s="73" t="s">
        <v>251</v>
      </c>
      <c r="G3803" s="73" t="s">
        <v>34</v>
      </c>
      <c r="H3803" t="s">
        <v>37</v>
      </c>
      <c r="I3803">
        <v>298</v>
      </c>
      <c r="J3803" s="43">
        <v>4268</v>
      </c>
      <c r="K3803" s="16">
        <v>0</v>
      </c>
      <c r="L3803" s="16">
        <f t="shared" si="633"/>
        <v>42.383316782522343</v>
      </c>
      <c r="M3803" s="16">
        <f t="shared" si="634"/>
        <v>1.1535135135135135</v>
      </c>
      <c r="N3803" s="44">
        <f t="shared" si="635"/>
        <v>0</v>
      </c>
      <c r="O3803" s="44">
        <f t="shared" si="636"/>
        <v>4268</v>
      </c>
      <c r="P3803" s="45">
        <f t="shared" si="638"/>
        <v>42.383316782522343</v>
      </c>
      <c r="Q3803" s="45">
        <f t="shared" si="637"/>
        <v>1.1535135135135135</v>
      </c>
      <c r="R3803" s="17"/>
      <c r="S3803" s="51">
        <f t="shared" ref="S3803:S3839" si="639">((O3803/O3347)-1)*100</f>
        <v>3.0171373400917245</v>
      </c>
      <c r="T3803" s="16"/>
    </row>
    <row r="3804" spans="1:20" x14ac:dyDescent="0.25">
      <c r="A3804" s="72">
        <f t="shared" ref="A3804:A3838" si="640">A3803</f>
        <v>43388</v>
      </c>
      <c r="B3804" s="73" t="s">
        <v>0</v>
      </c>
      <c r="C3804" s="73" t="s">
        <v>359</v>
      </c>
      <c r="D3804" s="73" t="s">
        <v>235</v>
      </c>
      <c r="E3804" s="73" t="s">
        <v>263</v>
      </c>
      <c r="F3804" s="73" t="s">
        <v>264</v>
      </c>
      <c r="G3804" s="73" t="s">
        <v>34</v>
      </c>
      <c r="H3804" t="s">
        <v>37</v>
      </c>
      <c r="I3804">
        <v>1530</v>
      </c>
      <c r="J3804" s="43">
        <v>7175</v>
      </c>
      <c r="K3804" s="16">
        <v>0</v>
      </c>
      <c r="L3804" s="16">
        <f t="shared" si="633"/>
        <v>71.251241310824227</v>
      </c>
      <c r="M3804" s="16">
        <f t="shared" si="634"/>
        <v>1.9391891891891893</v>
      </c>
      <c r="N3804" s="44">
        <f t="shared" si="635"/>
        <v>0</v>
      </c>
      <c r="O3804" s="44">
        <f t="shared" si="636"/>
        <v>7175</v>
      </c>
      <c r="P3804" s="45">
        <f t="shared" si="638"/>
        <v>71.251241310824227</v>
      </c>
      <c r="Q3804" s="45">
        <f t="shared" si="637"/>
        <v>1.9391891891891893</v>
      </c>
      <c r="S3804" s="51">
        <f t="shared" si="639"/>
        <v>1.7730496453900679</v>
      </c>
      <c r="T3804" s="16"/>
    </row>
    <row r="3805" spans="1:20" x14ac:dyDescent="0.25">
      <c r="A3805" s="72">
        <f t="shared" si="640"/>
        <v>43388</v>
      </c>
      <c r="B3805" s="73" t="s">
        <v>0</v>
      </c>
      <c r="C3805" s="73" t="s">
        <v>359</v>
      </c>
      <c r="D3805" s="73" t="s">
        <v>235</v>
      </c>
      <c r="E3805" s="73" t="s">
        <v>265</v>
      </c>
      <c r="F3805" s="73" t="s">
        <v>266</v>
      </c>
      <c r="G3805" s="73" t="s">
        <v>34</v>
      </c>
      <c r="H3805" t="s">
        <v>36</v>
      </c>
      <c r="I3805">
        <v>890</v>
      </c>
      <c r="J3805" s="43">
        <v>4540</v>
      </c>
      <c r="K3805" s="16">
        <v>0.24</v>
      </c>
      <c r="L3805" s="16">
        <f t="shared" si="633"/>
        <v>45.084409136047668</v>
      </c>
      <c r="M3805" s="16">
        <f t="shared" si="634"/>
        <v>1.2270270270270269</v>
      </c>
      <c r="N3805" s="44">
        <f t="shared" si="635"/>
        <v>213.6</v>
      </c>
      <c r="O3805" s="44">
        <f t="shared" si="636"/>
        <v>4753.6000000000004</v>
      </c>
      <c r="P3805" s="45">
        <f t="shared" si="638"/>
        <v>47.205561072492557</v>
      </c>
      <c r="Q3805" s="45">
        <f t="shared" si="637"/>
        <v>1.2847567567567568</v>
      </c>
      <c r="S3805" s="51">
        <f t="shared" si="639"/>
        <v>2.6917260747461702</v>
      </c>
      <c r="T3805" s="16"/>
    </row>
    <row r="3806" spans="1:20" x14ac:dyDescent="0.25">
      <c r="A3806" s="72">
        <f t="shared" si="640"/>
        <v>43388</v>
      </c>
      <c r="B3806" s="73" t="s">
        <v>0</v>
      </c>
      <c r="C3806" s="73" t="s">
        <v>238</v>
      </c>
      <c r="D3806" s="73" t="s">
        <v>239</v>
      </c>
      <c r="E3806" s="73" t="s">
        <v>267</v>
      </c>
      <c r="F3806" s="73" t="s">
        <v>241</v>
      </c>
      <c r="G3806" s="73" t="s">
        <v>34</v>
      </c>
      <c r="H3806" s="65" t="s">
        <v>37</v>
      </c>
      <c r="I3806" s="65">
        <v>1256</v>
      </c>
      <c r="J3806" s="61">
        <v>6911</v>
      </c>
      <c r="K3806" s="16">
        <v>0</v>
      </c>
      <c r="L3806" s="77">
        <f t="shared" si="633"/>
        <v>68.629592850049647</v>
      </c>
      <c r="M3806" s="77">
        <f t="shared" si="634"/>
        <v>1.8678378378378377</v>
      </c>
      <c r="N3806" s="62">
        <f t="shared" si="635"/>
        <v>0</v>
      </c>
      <c r="O3806" s="62">
        <f t="shared" si="636"/>
        <v>6911</v>
      </c>
      <c r="P3806" s="63">
        <f t="shared" si="638"/>
        <v>68.629592850049647</v>
      </c>
      <c r="Q3806" s="63">
        <f t="shared" si="637"/>
        <v>1.8678378378378377</v>
      </c>
      <c r="R3806" s="65"/>
      <c r="S3806" s="64">
        <f t="shared" si="639"/>
        <v>1.8420277040966715</v>
      </c>
      <c r="T3806" s="16"/>
    </row>
    <row r="3807" spans="1:20" x14ac:dyDescent="0.25">
      <c r="A3807" s="72">
        <f t="shared" si="640"/>
        <v>43388</v>
      </c>
      <c r="B3807" s="73" t="s">
        <v>0</v>
      </c>
      <c r="C3807" s="73" t="s">
        <v>358</v>
      </c>
      <c r="D3807" s="73" t="s">
        <v>235</v>
      </c>
      <c r="E3807" s="73" t="s">
        <v>267</v>
      </c>
      <c r="F3807" s="73" t="s">
        <v>241</v>
      </c>
      <c r="G3807" s="73" t="s">
        <v>34</v>
      </c>
      <c r="H3807" t="s">
        <v>36</v>
      </c>
      <c r="I3807">
        <v>975</v>
      </c>
      <c r="J3807" s="43">
        <v>4816</v>
      </c>
      <c r="K3807" s="16">
        <v>0.24</v>
      </c>
      <c r="L3807" s="16">
        <f t="shared" si="633"/>
        <v>47.825223435948359</v>
      </c>
      <c r="M3807" s="16">
        <f t="shared" si="634"/>
        <v>1.3016216216216216</v>
      </c>
      <c r="N3807" s="44">
        <f t="shared" si="635"/>
        <v>234</v>
      </c>
      <c r="O3807" s="44">
        <f t="shared" si="636"/>
        <v>5050</v>
      </c>
      <c r="P3807" s="45">
        <f t="shared" si="638"/>
        <v>50.148957298907646</v>
      </c>
      <c r="Q3807" s="45">
        <f t="shared" si="637"/>
        <v>1.3648648648648649</v>
      </c>
      <c r="S3807" s="51">
        <f t="shared" si="639"/>
        <v>2.778060445710806</v>
      </c>
      <c r="T3807" s="16"/>
    </row>
    <row r="3808" spans="1:20" x14ac:dyDescent="0.25">
      <c r="A3808" s="72">
        <f t="shared" si="640"/>
        <v>43388</v>
      </c>
      <c r="B3808" s="73" t="s">
        <v>0</v>
      </c>
      <c r="C3808" s="73" t="s">
        <v>240</v>
      </c>
      <c r="D3808" s="73" t="s">
        <v>241</v>
      </c>
      <c r="E3808" s="73" t="s">
        <v>263</v>
      </c>
      <c r="F3808" s="73" t="s">
        <v>264</v>
      </c>
      <c r="G3808" s="73" t="s">
        <v>34</v>
      </c>
      <c r="H3808" t="s">
        <v>36</v>
      </c>
      <c r="I3808">
        <v>1357</v>
      </c>
      <c r="J3808" s="43">
        <v>5121</v>
      </c>
      <c r="K3808" s="16">
        <v>0.24</v>
      </c>
      <c r="L3808" s="16">
        <f t="shared" si="633"/>
        <v>50.854021847070506</v>
      </c>
      <c r="M3808" s="16">
        <f t="shared" si="634"/>
        <v>1.384054054054054</v>
      </c>
      <c r="N3808" s="44">
        <f t="shared" si="635"/>
        <v>325.68</v>
      </c>
      <c r="O3808" s="44">
        <f t="shared" si="636"/>
        <v>5446.68</v>
      </c>
      <c r="P3808" s="45">
        <f t="shared" si="638"/>
        <v>54.088182720953327</v>
      </c>
      <c r="Q3808" s="45">
        <f t="shared" si="637"/>
        <v>1.4720756756756757</v>
      </c>
      <c r="S3808" s="51">
        <f t="shared" si="639"/>
        <v>5.6233637791611057</v>
      </c>
      <c r="T3808" s="16"/>
    </row>
    <row r="3809" spans="1:20" x14ac:dyDescent="0.25">
      <c r="A3809" s="72">
        <f t="shared" si="640"/>
        <v>43388</v>
      </c>
      <c r="B3809" s="73" t="s">
        <v>67</v>
      </c>
      <c r="C3809" s="73" t="s">
        <v>242</v>
      </c>
      <c r="D3809" s="73" t="s">
        <v>243</v>
      </c>
      <c r="E3809" s="73" t="s">
        <v>265</v>
      </c>
      <c r="F3809" s="73" t="s">
        <v>266</v>
      </c>
      <c r="G3809" s="73" t="s">
        <v>34</v>
      </c>
      <c r="H3809" t="s">
        <v>36</v>
      </c>
      <c r="I3809">
        <v>1006</v>
      </c>
      <c r="J3809" s="43">
        <v>4000</v>
      </c>
      <c r="K3809" s="16">
        <v>0.24</v>
      </c>
      <c r="L3809" s="16">
        <f t="shared" si="633"/>
        <v>39.72194637537239</v>
      </c>
      <c r="M3809" s="16">
        <f t="shared" si="634"/>
        <v>1.0090090090090089</v>
      </c>
      <c r="N3809" s="44">
        <f t="shared" si="635"/>
        <v>241.44</v>
      </c>
      <c r="O3809" s="44">
        <f t="shared" si="636"/>
        <v>4241.4399999999996</v>
      </c>
      <c r="P3809" s="45">
        <f t="shared" si="638"/>
        <v>42.119563058589868</v>
      </c>
      <c r="Q3809" s="45">
        <f t="shared" si="637"/>
        <v>1.0699127927927927</v>
      </c>
      <c r="S3809" s="51">
        <f t="shared" si="639"/>
        <v>5.2048814366504548</v>
      </c>
      <c r="T3809" s="16"/>
    </row>
    <row r="3810" spans="1:20" x14ac:dyDescent="0.25">
      <c r="A3810" s="72">
        <f t="shared" si="640"/>
        <v>43388</v>
      </c>
      <c r="B3810" s="73" t="s">
        <v>67</v>
      </c>
      <c r="C3810" s="73" t="s">
        <v>244</v>
      </c>
      <c r="D3810" s="73" t="s">
        <v>245</v>
      </c>
      <c r="E3810" s="73" t="s">
        <v>268</v>
      </c>
      <c r="F3810" s="73" t="s">
        <v>269</v>
      </c>
      <c r="G3810" s="73" t="s">
        <v>34</v>
      </c>
      <c r="H3810" t="s">
        <v>38</v>
      </c>
      <c r="I3810">
        <v>860</v>
      </c>
      <c r="J3810" s="43">
        <v>6581</v>
      </c>
      <c r="K3810" s="16">
        <v>0</v>
      </c>
      <c r="L3810" s="16">
        <f t="shared" si="633"/>
        <v>65.352532274081426</v>
      </c>
      <c r="M3810" s="16">
        <f t="shared" si="634"/>
        <v>1.6600720720720721</v>
      </c>
      <c r="N3810" s="44">
        <f t="shared" si="635"/>
        <v>0</v>
      </c>
      <c r="O3810" s="44">
        <f t="shared" si="636"/>
        <v>6581</v>
      </c>
      <c r="P3810" s="45">
        <f t="shared" si="638"/>
        <v>65.352532274081426</v>
      </c>
      <c r="Q3810" s="45">
        <f t="shared" si="637"/>
        <v>1.6600720720720721</v>
      </c>
      <c r="S3810" s="51">
        <f t="shared" si="639"/>
        <v>3.7358133669609161</v>
      </c>
      <c r="T3810" s="16"/>
    </row>
    <row r="3811" spans="1:20" x14ac:dyDescent="0.25">
      <c r="A3811" s="72">
        <f t="shared" si="640"/>
        <v>43388</v>
      </c>
      <c r="B3811" s="73" t="s">
        <v>67</v>
      </c>
      <c r="C3811" s="73" t="s">
        <v>246</v>
      </c>
      <c r="D3811" s="73" t="s">
        <v>247</v>
      </c>
      <c r="E3811" s="73" t="s">
        <v>270</v>
      </c>
      <c r="F3811" s="73" t="s">
        <v>247</v>
      </c>
      <c r="G3811" s="73" t="s">
        <v>34</v>
      </c>
      <c r="H3811" t="s">
        <v>36</v>
      </c>
      <c r="I3811">
        <v>213</v>
      </c>
      <c r="J3811" s="43">
        <v>2258</v>
      </c>
      <c r="K3811" s="16">
        <v>0.24</v>
      </c>
      <c r="L3811" s="16">
        <f t="shared" si="633"/>
        <v>22.423038728897716</v>
      </c>
      <c r="M3811" s="16">
        <f t="shared" si="634"/>
        <v>0.56958558558558559</v>
      </c>
      <c r="N3811" s="44">
        <f t="shared" si="635"/>
        <v>51.12</v>
      </c>
      <c r="O3811" s="44">
        <f t="shared" si="636"/>
        <v>2309.12</v>
      </c>
      <c r="P3811" s="45">
        <f t="shared" si="638"/>
        <v>22.930685203574974</v>
      </c>
      <c r="Q3811" s="45">
        <f t="shared" si="637"/>
        <v>0.58248072072072066</v>
      </c>
      <c r="S3811" s="51">
        <f t="shared" si="639"/>
        <v>1.3082964067915537</v>
      </c>
      <c r="T3811" s="16"/>
    </row>
    <row r="3812" spans="1:20" x14ac:dyDescent="0.25">
      <c r="A3812" s="72">
        <f t="shared" si="640"/>
        <v>43388</v>
      </c>
      <c r="B3812" s="73" t="s">
        <v>67</v>
      </c>
      <c r="C3812" s="73" t="s">
        <v>248</v>
      </c>
      <c r="D3812" s="73" t="s">
        <v>249</v>
      </c>
      <c r="E3812" s="73" t="s">
        <v>271</v>
      </c>
      <c r="F3812" s="73" t="s">
        <v>272</v>
      </c>
      <c r="G3812" s="73" t="s">
        <v>34</v>
      </c>
      <c r="H3812" t="s">
        <v>38</v>
      </c>
      <c r="I3812">
        <v>646</v>
      </c>
      <c r="J3812" s="43">
        <v>5646</v>
      </c>
      <c r="K3812" s="16">
        <v>0</v>
      </c>
      <c r="L3812" s="16">
        <f t="shared" si="633"/>
        <v>56.06752730883813</v>
      </c>
      <c r="M3812" s="16">
        <f t="shared" si="634"/>
        <v>1.4242162162162162</v>
      </c>
      <c r="N3812" s="44">
        <f t="shared" si="635"/>
        <v>0</v>
      </c>
      <c r="O3812" s="44">
        <f t="shared" si="636"/>
        <v>5646</v>
      </c>
      <c r="P3812" s="45">
        <f t="shared" si="638"/>
        <v>56.06752730883813</v>
      </c>
      <c r="Q3812" s="45">
        <f t="shared" si="637"/>
        <v>1.4242162162162162</v>
      </c>
      <c r="S3812" s="51">
        <f t="shared" si="639"/>
        <v>3.6724201248622856</v>
      </c>
      <c r="T3812" s="16"/>
    </row>
    <row r="3813" spans="1:20" x14ac:dyDescent="0.25">
      <c r="A3813" s="72">
        <f t="shared" si="640"/>
        <v>43388</v>
      </c>
      <c r="B3813" s="73" t="s">
        <v>67</v>
      </c>
      <c r="C3813" s="73" t="s">
        <v>248</v>
      </c>
      <c r="D3813" s="73" t="s">
        <v>249</v>
      </c>
      <c r="E3813" s="73" t="s">
        <v>273</v>
      </c>
      <c r="F3813" s="73" t="s">
        <v>274</v>
      </c>
      <c r="G3813" s="73" t="s">
        <v>34</v>
      </c>
      <c r="H3813" t="s">
        <v>38</v>
      </c>
      <c r="I3813">
        <v>418</v>
      </c>
      <c r="J3813" s="43">
        <v>4704</v>
      </c>
      <c r="K3813" s="16">
        <v>0</v>
      </c>
      <c r="L3813" s="16">
        <f t="shared" si="633"/>
        <v>46.713008937437934</v>
      </c>
      <c r="M3813" s="16">
        <f t="shared" si="634"/>
        <v>1.1865945945945946</v>
      </c>
      <c r="N3813" s="44">
        <f t="shared" si="635"/>
        <v>0</v>
      </c>
      <c r="O3813" s="44">
        <f t="shared" si="636"/>
        <v>4704</v>
      </c>
      <c r="P3813" s="45">
        <f t="shared" si="638"/>
        <v>46.713008937437934</v>
      </c>
      <c r="Q3813" s="45">
        <f t="shared" si="637"/>
        <v>1.1865945945945946</v>
      </c>
      <c r="S3813" s="51">
        <f t="shared" si="639"/>
        <v>3.6123348017621071</v>
      </c>
      <c r="T3813" s="16"/>
    </row>
    <row r="3814" spans="1:20" x14ac:dyDescent="0.25">
      <c r="A3814" s="72">
        <f t="shared" si="640"/>
        <v>43388</v>
      </c>
      <c r="B3814" s="73" t="s">
        <v>67</v>
      </c>
      <c r="C3814" s="73" t="s">
        <v>246</v>
      </c>
      <c r="D3814" s="73" t="s">
        <v>247</v>
      </c>
      <c r="E3814" s="73" t="s">
        <v>275</v>
      </c>
      <c r="F3814" s="73" t="s">
        <v>276</v>
      </c>
      <c r="G3814" s="73" t="s">
        <v>34</v>
      </c>
      <c r="H3814" t="s">
        <v>36</v>
      </c>
      <c r="I3814">
        <v>626</v>
      </c>
      <c r="J3814" s="61">
        <v>3860</v>
      </c>
      <c r="K3814" s="16">
        <v>0.24</v>
      </c>
      <c r="L3814" s="16">
        <f t="shared" si="633"/>
        <v>38.331678252234362</v>
      </c>
      <c r="M3814" s="16">
        <f t="shared" si="634"/>
        <v>0.97369369369369374</v>
      </c>
      <c r="N3814" s="44">
        <f t="shared" si="635"/>
        <v>150.23999999999998</v>
      </c>
      <c r="O3814" s="44">
        <f t="shared" si="636"/>
        <v>4010.24</v>
      </c>
      <c r="P3814" s="45">
        <f t="shared" si="638"/>
        <v>39.823634558093346</v>
      </c>
      <c r="Q3814" s="45">
        <f t="shared" si="637"/>
        <v>1.0115920720720721</v>
      </c>
      <c r="S3814" s="51">
        <f t="shared" si="639"/>
        <v>9.22322693103823</v>
      </c>
      <c r="T3814" s="16"/>
    </row>
    <row r="3815" spans="1:20" x14ac:dyDescent="0.25">
      <c r="A3815" s="72">
        <f t="shared" si="640"/>
        <v>43388</v>
      </c>
      <c r="B3815" s="73" t="s">
        <v>67</v>
      </c>
      <c r="C3815" s="73" t="s">
        <v>246</v>
      </c>
      <c r="D3815" s="73" t="s">
        <v>247</v>
      </c>
      <c r="E3815" s="73" t="s">
        <v>263</v>
      </c>
      <c r="F3815" s="73" t="s">
        <v>264</v>
      </c>
      <c r="G3815" s="73" t="s">
        <v>34</v>
      </c>
      <c r="H3815" t="s">
        <v>36</v>
      </c>
      <c r="I3815">
        <v>1823</v>
      </c>
      <c r="J3815" s="61">
        <v>5720</v>
      </c>
      <c r="K3815" s="16">
        <v>0.24</v>
      </c>
      <c r="L3815" s="16">
        <f t="shared" si="633"/>
        <v>56.802383316782517</v>
      </c>
      <c r="M3815" s="16">
        <f t="shared" si="634"/>
        <v>1.4428828828828828</v>
      </c>
      <c r="N3815" s="44">
        <f t="shared" si="635"/>
        <v>437.52</v>
      </c>
      <c r="O3815" s="44">
        <f t="shared" si="636"/>
        <v>6157.52</v>
      </c>
      <c r="P3815" s="45">
        <f t="shared" si="638"/>
        <v>61.147169811320758</v>
      </c>
      <c r="Q3815" s="45">
        <f t="shared" si="637"/>
        <v>1.5532482882882883</v>
      </c>
      <c r="S3815" s="51">
        <f t="shared" si="639"/>
        <v>11.765923075526841</v>
      </c>
      <c r="T3815" s="16"/>
    </row>
    <row r="3816" spans="1:20" x14ac:dyDescent="0.25">
      <c r="A3816" s="72">
        <f t="shared" si="640"/>
        <v>43388</v>
      </c>
      <c r="B3816" s="73" t="s">
        <v>18</v>
      </c>
      <c r="C3816" s="73" t="s">
        <v>250</v>
      </c>
      <c r="D3816" s="73" t="s">
        <v>251</v>
      </c>
      <c r="E3816" s="73" t="s">
        <v>265</v>
      </c>
      <c r="F3816" s="73" t="s">
        <v>266</v>
      </c>
      <c r="G3816" s="73" t="s">
        <v>34</v>
      </c>
      <c r="H3816" t="s">
        <v>39</v>
      </c>
      <c r="I3816">
        <v>1277</v>
      </c>
      <c r="J3816" s="43">
        <v>4131</v>
      </c>
      <c r="K3816" s="16">
        <v>0.17829999999999999</v>
      </c>
      <c r="L3816" s="16">
        <f t="shared" si="633"/>
        <v>41.022840119165835</v>
      </c>
      <c r="M3816" s="16">
        <f t="shared" si="634"/>
        <v>1.1164864864864865</v>
      </c>
      <c r="N3816" s="44">
        <f t="shared" si="635"/>
        <v>227.6891</v>
      </c>
      <c r="O3816" s="44">
        <f t="shared" si="636"/>
        <v>4358.6890999999996</v>
      </c>
      <c r="P3816" s="45">
        <f t="shared" si="638"/>
        <v>43.283903674280033</v>
      </c>
      <c r="Q3816" s="45">
        <f t="shared" si="637"/>
        <v>1.1780240810810809</v>
      </c>
      <c r="S3816" s="51">
        <f t="shared" si="639"/>
        <v>17.53358972889707</v>
      </c>
      <c r="T3816" s="16"/>
    </row>
    <row r="3817" spans="1:20" x14ac:dyDescent="0.25">
      <c r="A3817" s="72">
        <f t="shared" si="640"/>
        <v>43388</v>
      </c>
      <c r="B3817" s="73" t="s">
        <v>18</v>
      </c>
      <c r="C3817" s="73" t="s">
        <v>244</v>
      </c>
      <c r="D3817" s="73" t="s">
        <v>245</v>
      </c>
      <c r="E3817" s="73" t="s">
        <v>277</v>
      </c>
      <c r="F3817" s="73" t="s">
        <v>278</v>
      </c>
      <c r="G3817" s="73" t="s">
        <v>34</v>
      </c>
      <c r="H3817" t="s">
        <v>38</v>
      </c>
      <c r="I3817">
        <v>613</v>
      </c>
      <c r="J3817" s="43">
        <v>5459</v>
      </c>
      <c r="K3817" s="16">
        <v>0</v>
      </c>
      <c r="L3817" s="16">
        <f t="shared" si="633"/>
        <v>54.210526315789473</v>
      </c>
      <c r="M3817" s="16">
        <f t="shared" si="634"/>
        <v>1.4754054054054053</v>
      </c>
      <c r="N3817" s="44">
        <f t="shared" si="635"/>
        <v>0</v>
      </c>
      <c r="O3817" s="44">
        <f t="shared" si="636"/>
        <v>5459</v>
      </c>
      <c r="P3817" s="45">
        <f t="shared" si="638"/>
        <v>54.210526315789473</v>
      </c>
      <c r="Q3817" s="45">
        <f t="shared" si="637"/>
        <v>1.4754054054054053</v>
      </c>
      <c r="S3817" s="51">
        <f t="shared" si="639"/>
        <v>3.2532627198789577</v>
      </c>
      <c r="T3817" s="16"/>
    </row>
    <row r="3818" spans="1:20" x14ac:dyDescent="0.25">
      <c r="A3818" s="72">
        <f t="shared" si="640"/>
        <v>43388</v>
      </c>
      <c r="B3818" s="73" t="s">
        <v>18</v>
      </c>
      <c r="C3818" s="73" t="s">
        <v>248</v>
      </c>
      <c r="D3818" s="73" t="s">
        <v>249</v>
      </c>
      <c r="E3818" s="73" t="s">
        <v>268</v>
      </c>
      <c r="F3818" s="73" t="s">
        <v>269</v>
      </c>
      <c r="G3818" s="73" t="s">
        <v>34</v>
      </c>
      <c r="H3818" t="s">
        <v>38</v>
      </c>
      <c r="I3818">
        <v>872</v>
      </c>
      <c r="J3818" s="43">
        <v>6698</v>
      </c>
      <c r="K3818" s="16">
        <v>0</v>
      </c>
      <c r="L3818" s="16">
        <f t="shared" si="633"/>
        <v>66.514399205561077</v>
      </c>
      <c r="M3818" s="16">
        <f t="shared" si="634"/>
        <v>1.8102702702702702</v>
      </c>
      <c r="N3818" s="44">
        <f t="shared" si="635"/>
        <v>0</v>
      </c>
      <c r="O3818" s="44">
        <f t="shared" si="636"/>
        <v>6698</v>
      </c>
      <c r="P3818" s="45">
        <f t="shared" si="638"/>
        <v>66.514399205561077</v>
      </c>
      <c r="Q3818" s="45">
        <f t="shared" si="637"/>
        <v>1.8102702702702702</v>
      </c>
      <c r="S3818" s="51">
        <f t="shared" si="639"/>
        <v>3.6842105263157787</v>
      </c>
      <c r="T3818" s="16"/>
    </row>
    <row r="3819" spans="1:20" x14ac:dyDescent="0.25">
      <c r="A3819" s="72">
        <f t="shared" si="640"/>
        <v>43388</v>
      </c>
      <c r="B3819" s="73" t="s">
        <v>18</v>
      </c>
      <c r="C3819" s="73" t="s">
        <v>248</v>
      </c>
      <c r="D3819" s="73" t="s">
        <v>249</v>
      </c>
      <c r="E3819" s="73" t="s">
        <v>277</v>
      </c>
      <c r="F3819" s="73" t="s">
        <v>278</v>
      </c>
      <c r="G3819" s="73" t="s">
        <v>34</v>
      </c>
      <c r="H3819" t="s">
        <v>38</v>
      </c>
      <c r="I3819">
        <v>414</v>
      </c>
      <c r="J3819" s="43">
        <v>4937</v>
      </c>
      <c r="K3819" s="16">
        <v>0</v>
      </c>
      <c r="L3819" s="16">
        <f t="shared" si="633"/>
        <v>49.026812313803376</v>
      </c>
      <c r="M3819" s="16">
        <f t="shared" si="634"/>
        <v>1.3343243243243244</v>
      </c>
      <c r="N3819" s="44">
        <f t="shared" si="635"/>
        <v>0</v>
      </c>
      <c r="O3819" s="44">
        <f t="shared" si="636"/>
        <v>4937</v>
      </c>
      <c r="P3819" s="45">
        <f t="shared" si="638"/>
        <v>49.026812313803376</v>
      </c>
      <c r="Q3819" s="45">
        <f t="shared" si="637"/>
        <v>1.3343243243243244</v>
      </c>
      <c r="S3819" s="51">
        <f t="shared" si="639"/>
        <v>3.6314021830394561</v>
      </c>
      <c r="T3819" s="16"/>
    </row>
    <row r="3820" spans="1:20" x14ac:dyDescent="0.25">
      <c r="A3820" s="72">
        <f t="shared" si="640"/>
        <v>43388</v>
      </c>
      <c r="B3820" s="73" t="s">
        <v>18</v>
      </c>
      <c r="C3820" s="73" t="s">
        <v>242</v>
      </c>
      <c r="D3820" s="73" t="s">
        <v>243</v>
      </c>
      <c r="E3820" s="73" t="s">
        <v>265</v>
      </c>
      <c r="F3820" s="73" t="s">
        <v>266</v>
      </c>
      <c r="G3820" s="73" t="s">
        <v>34</v>
      </c>
      <c r="H3820" t="s">
        <v>36</v>
      </c>
      <c r="I3820">
        <v>1006</v>
      </c>
      <c r="J3820" s="43">
        <v>4745</v>
      </c>
      <c r="K3820" s="16">
        <v>0.24</v>
      </c>
      <c r="L3820" s="16">
        <f t="shared" si="633"/>
        <v>47.1201588877855</v>
      </c>
      <c r="M3820" s="16">
        <f t="shared" si="634"/>
        <v>1.2824324324324323</v>
      </c>
      <c r="N3820" s="44">
        <f t="shared" si="635"/>
        <v>241.44</v>
      </c>
      <c r="O3820" s="44">
        <f t="shared" si="636"/>
        <v>4986.4399999999996</v>
      </c>
      <c r="P3820" s="45">
        <f t="shared" si="638"/>
        <v>49.517775571002971</v>
      </c>
      <c r="Q3820" s="45">
        <f t="shared" si="637"/>
        <v>1.3476864864864864</v>
      </c>
      <c r="S3820" s="51">
        <f t="shared" si="639"/>
        <v>2.9065543998679111</v>
      </c>
      <c r="T3820" s="16"/>
    </row>
    <row r="3821" spans="1:20" x14ac:dyDescent="0.25">
      <c r="A3821" s="72">
        <f t="shared" si="640"/>
        <v>43388</v>
      </c>
      <c r="B3821" s="73" t="s">
        <v>0</v>
      </c>
      <c r="C3821" s="73" t="s">
        <v>252</v>
      </c>
      <c r="D3821" s="73" t="s">
        <v>117</v>
      </c>
      <c r="E3821" s="73" t="s">
        <v>279</v>
      </c>
      <c r="F3821" s="73" t="s">
        <v>280</v>
      </c>
      <c r="G3821" s="73" t="s">
        <v>35</v>
      </c>
      <c r="H3821" t="s">
        <v>37</v>
      </c>
      <c r="I3821">
        <v>880</v>
      </c>
      <c r="J3821" s="43">
        <v>4078</v>
      </c>
      <c r="K3821" s="16">
        <v>0</v>
      </c>
      <c r="L3821" s="16">
        <f t="shared" si="633"/>
        <v>40.496524329692157</v>
      </c>
      <c r="M3821" s="16">
        <f t="shared" si="634"/>
        <v>1.1021621621621622</v>
      </c>
      <c r="N3821" s="44">
        <f t="shared" si="635"/>
        <v>0</v>
      </c>
      <c r="O3821" s="44">
        <f t="shared" si="636"/>
        <v>4078</v>
      </c>
      <c r="P3821" s="45">
        <f t="shared" si="638"/>
        <v>40.496524329692157</v>
      </c>
      <c r="Q3821" s="45">
        <f t="shared" si="637"/>
        <v>1.1021621621621622</v>
      </c>
      <c r="S3821" s="51">
        <f t="shared" si="639"/>
        <v>3.16215532506956</v>
      </c>
      <c r="T3821" s="16"/>
    </row>
    <row r="3822" spans="1:20" x14ac:dyDescent="0.25">
      <c r="A3822" s="72">
        <f t="shared" si="640"/>
        <v>43388</v>
      </c>
      <c r="B3822" s="73" t="s">
        <v>0</v>
      </c>
      <c r="C3822" s="73" t="s">
        <v>359</v>
      </c>
      <c r="D3822" s="73" t="s">
        <v>235</v>
      </c>
      <c r="E3822" s="73" t="s">
        <v>267</v>
      </c>
      <c r="F3822" s="73" t="s">
        <v>241</v>
      </c>
      <c r="G3822" s="73" t="s">
        <v>35</v>
      </c>
      <c r="H3822" t="s">
        <v>37</v>
      </c>
      <c r="I3822">
        <v>685</v>
      </c>
      <c r="J3822" s="43">
        <v>4296</v>
      </c>
      <c r="K3822" s="16">
        <v>0</v>
      </c>
      <c r="L3822" s="16">
        <f t="shared" si="633"/>
        <v>42.661370407149953</v>
      </c>
      <c r="M3822" s="16">
        <f t="shared" si="634"/>
        <v>1.161081081081081</v>
      </c>
      <c r="N3822" s="44">
        <f t="shared" si="635"/>
        <v>0</v>
      </c>
      <c r="O3822" s="44">
        <f t="shared" si="636"/>
        <v>4296</v>
      </c>
      <c r="P3822" s="45">
        <f t="shared" si="638"/>
        <v>42.661370407149953</v>
      </c>
      <c r="Q3822" s="45">
        <f t="shared" si="637"/>
        <v>1.161081081081081</v>
      </c>
      <c r="S3822" s="51">
        <f t="shared" si="639"/>
        <v>2.9968832414289048</v>
      </c>
      <c r="T3822" s="16"/>
    </row>
    <row r="3823" spans="1:20" x14ac:dyDescent="0.25">
      <c r="A3823" s="72">
        <f t="shared" si="640"/>
        <v>43388</v>
      </c>
      <c r="B3823" s="73" t="s">
        <v>0</v>
      </c>
      <c r="C3823" s="73" t="s">
        <v>253</v>
      </c>
      <c r="D3823" s="73" t="s">
        <v>243</v>
      </c>
      <c r="E3823" s="73" t="s">
        <v>281</v>
      </c>
      <c r="F3823" s="73" t="s">
        <v>282</v>
      </c>
      <c r="G3823" s="73" t="s">
        <v>35</v>
      </c>
      <c r="H3823" t="s">
        <v>38</v>
      </c>
      <c r="I3823">
        <v>812</v>
      </c>
      <c r="J3823" s="43">
        <v>5896</v>
      </c>
      <c r="K3823" s="16">
        <v>0</v>
      </c>
      <c r="L3823" s="16">
        <f t="shared" si="633"/>
        <v>58.550148957298909</v>
      </c>
      <c r="M3823" s="16">
        <f t="shared" si="634"/>
        <v>1.5935135135135134</v>
      </c>
      <c r="N3823" s="44">
        <f t="shared" si="635"/>
        <v>0</v>
      </c>
      <c r="O3823" s="44">
        <f t="shared" si="636"/>
        <v>5896</v>
      </c>
      <c r="P3823" s="45">
        <f t="shared" si="638"/>
        <v>58.550148957298909</v>
      </c>
      <c r="Q3823" s="45">
        <f t="shared" si="637"/>
        <v>1.5935135135135134</v>
      </c>
      <c r="S3823" s="51">
        <f t="shared" si="639"/>
        <v>4.1144269821649315</v>
      </c>
      <c r="T3823" s="16"/>
    </row>
    <row r="3824" spans="1:20" x14ac:dyDescent="0.25">
      <c r="A3824" s="72">
        <f t="shared" si="640"/>
        <v>43388</v>
      </c>
      <c r="B3824" s="73" t="s">
        <v>0</v>
      </c>
      <c r="C3824" s="73" t="s">
        <v>236</v>
      </c>
      <c r="D3824" s="73" t="s">
        <v>237</v>
      </c>
      <c r="E3824" s="73" t="s">
        <v>279</v>
      </c>
      <c r="F3824" s="73" t="s">
        <v>280</v>
      </c>
      <c r="G3824" s="73" t="s">
        <v>35</v>
      </c>
      <c r="H3824" t="s">
        <v>37</v>
      </c>
      <c r="I3824">
        <v>1520</v>
      </c>
      <c r="J3824" s="43">
        <v>5736</v>
      </c>
      <c r="K3824" s="16">
        <v>0</v>
      </c>
      <c r="L3824" s="16">
        <f t="shared" si="633"/>
        <v>56.961271102284009</v>
      </c>
      <c r="M3824" s="16">
        <f t="shared" si="634"/>
        <v>1.5502702702702702</v>
      </c>
      <c r="N3824" s="44">
        <f t="shared" si="635"/>
        <v>0</v>
      </c>
      <c r="O3824" s="44">
        <f t="shared" si="636"/>
        <v>5736</v>
      </c>
      <c r="P3824" s="45">
        <f t="shared" si="638"/>
        <v>56.961271102284009</v>
      </c>
      <c r="Q3824" s="45">
        <f t="shared" si="637"/>
        <v>1.5502702702702702</v>
      </c>
      <c r="S3824" s="51">
        <f t="shared" si="639"/>
        <v>2.2277668864729927</v>
      </c>
      <c r="T3824" s="16"/>
    </row>
    <row r="3825" spans="1:20" x14ac:dyDescent="0.25">
      <c r="A3825" s="72">
        <f t="shared" si="640"/>
        <v>43388</v>
      </c>
      <c r="B3825" s="73" t="s">
        <v>0</v>
      </c>
      <c r="C3825" s="73" t="s">
        <v>236</v>
      </c>
      <c r="D3825" s="73" t="s">
        <v>237</v>
      </c>
      <c r="E3825" s="73" t="s">
        <v>267</v>
      </c>
      <c r="F3825" s="73" t="s">
        <v>241</v>
      </c>
      <c r="G3825" s="73" t="s">
        <v>35</v>
      </c>
      <c r="H3825" t="s">
        <v>37</v>
      </c>
      <c r="I3825">
        <v>1583</v>
      </c>
      <c r="J3825" s="43">
        <v>6056</v>
      </c>
      <c r="K3825" s="16">
        <v>0</v>
      </c>
      <c r="L3825" s="16">
        <f t="shared" si="633"/>
        <v>60.139026812313801</v>
      </c>
      <c r="M3825" s="16">
        <f t="shared" si="634"/>
        <v>1.6367567567567567</v>
      </c>
      <c r="N3825" s="44">
        <f t="shared" si="635"/>
        <v>0</v>
      </c>
      <c r="O3825" s="44">
        <f t="shared" si="636"/>
        <v>6056</v>
      </c>
      <c r="P3825" s="45">
        <f t="shared" si="638"/>
        <v>60.139026812313801</v>
      </c>
      <c r="Q3825" s="45">
        <f t="shared" si="637"/>
        <v>1.6367567567567567</v>
      </c>
      <c r="S3825" s="51">
        <f t="shared" si="639"/>
        <v>2.1075703928511214</v>
      </c>
      <c r="T3825" s="16"/>
    </row>
    <row r="3826" spans="1:20" x14ac:dyDescent="0.25">
      <c r="A3826" s="72">
        <f t="shared" si="640"/>
        <v>43388</v>
      </c>
      <c r="B3826" s="73" t="s">
        <v>0</v>
      </c>
      <c r="C3826" s="73" t="s">
        <v>358</v>
      </c>
      <c r="D3826" s="73" t="s">
        <v>235</v>
      </c>
      <c r="E3826" s="73" t="s">
        <v>279</v>
      </c>
      <c r="F3826" s="73" t="s">
        <v>280</v>
      </c>
      <c r="G3826" s="73" t="s">
        <v>35</v>
      </c>
      <c r="H3826" t="s">
        <v>36</v>
      </c>
      <c r="I3826">
        <v>1599</v>
      </c>
      <c r="J3826" s="43">
        <v>5912</v>
      </c>
      <c r="K3826" s="16">
        <v>0.24</v>
      </c>
      <c r="L3826" s="16">
        <f t="shared" si="633"/>
        <v>58.709036742800393</v>
      </c>
      <c r="M3826" s="16">
        <f t="shared" si="634"/>
        <v>1.5978378378378379</v>
      </c>
      <c r="N3826" s="44">
        <f t="shared" si="635"/>
        <v>383.76</v>
      </c>
      <c r="O3826" s="44">
        <f t="shared" si="636"/>
        <v>6295.76</v>
      </c>
      <c r="P3826" s="45">
        <f t="shared" si="638"/>
        <v>62.519960278053624</v>
      </c>
      <c r="Q3826" s="45">
        <f t="shared" si="637"/>
        <v>1.7015567567567569</v>
      </c>
      <c r="S3826" s="51">
        <f t="shared" si="639"/>
        <v>5.4230646862807541</v>
      </c>
      <c r="T3826" s="16"/>
    </row>
    <row r="3827" spans="1:20" x14ac:dyDescent="0.25">
      <c r="A3827" s="72">
        <f t="shared" si="640"/>
        <v>43388</v>
      </c>
      <c r="B3827" s="73" t="s">
        <v>67</v>
      </c>
      <c r="C3827" s="73" t="s">
        <v>250</v>
      </c>
      <c r="D3827" s="73" t="s">
        <v>251</v>
      </c>
      <c r="E3827" s="73" t="s">
        <v>279</v>
      </c>
      <c r="F3827" s="73" t="s">
        <v>280</v>
      </c>
      <c r="G3827" s="73" t="s">
        <v>35</v>
      </c>
      <c r="H3827" t="s">
        <v>37</v>
      </c>
      <c r="I3827">
        <v>1851</v>
      </c>
      <c r="J3827" s="43">
        <v>5180</v>
      </c>
      <c r="K3827" s="16">
        <v>0</v>
      </c>
      <c r="L3827" s="16">
        <f t="shared" si="633"/>
        <v>51.439920556107246</v>
      </c>
      <c r="M3827" s="16">
        <f t="shared" si="634"/>
        <v>1.3066666666666666</v>
      </c>
      <c r="N3827" s="44">
        <f t="shared" si="635"/>
        <v>0</v>
      </c>
      <c r="O3827" s="44">
        <f t="shared" si="636"/>
        <v>5180</v>
      </c>
      <c r="P3827" s="45">
        <f t="shared" si="638"/>
        <v>51.439920556107246</v>
      </c>
      <c r="Q3827" s="45">
        <f t="shared" si="637"/>
        <v>1.3066666666666666</v>
      </c>
      <c r="S3827" s="51">
        <f t="shared" si="639"/>
        <v>3.6000000000000032</v>
      </c>
      <c r="T3827" s="16"/>
    </row>
    <row r="3828" spans="1:20" x14ac:dyDescent="0.25">
      <c r="A3828" s="72">
        <f t="shared" si="640"/>
        <v>43388</v>
      </c>
      <c r="B3828" s="73" t="s">
        <v>67</v>
      </c>
      <c r="C3828" s="73" t="s">
        <v>238</v>
      </c>
      <c r="D3828" s="73" t="s">
        <v>239</v>
      </c>
      <c r="E3828" s="73" t="s">
        <v>283</v>
      </c>
      <c r="F3828" s="73" t="s">
        <v>284</v>
      </c>
      <c r="G3828" s="73" t="s">
        <v>35</v>
      </c>
      <c r="H3828" t="s">
        <v>37</v>
      </c>
      <c r="I3828">
        <v>1695</v>
      </c>
      <c r="J3828" s="43">
        <v>5140</v>
      </c>
      <c r="K3828" s="16">
        <v>0</v>
      </c>
      <c r="L3828" s="16">
        <f t="shared" si="633"/>
        <v>51.042701092353525</v>
      </c>
      <c r="M3828" s="16">
        <f t="shared" si="634"/>
        <v>1.2965765765765767</v>
      </c>
      <c r="N3828" s="44">
        <f t="shared" si="635"/>
        <v>0</v>
      </c>
      <c r="O3828" s="44">
        <f t="shared" si="636"/>
        <v>5140</v>
      </c>
      <c r="P3828" s="45">
        <f t="shared" si="638"/>
        <v>51.042701092353525</v>
      </c>
      <c r="Q3828" s="45">
        <f t="shared" si="637"/>
        <v>1.2965765765765767</v>
      </c>
      <c r="S3828" s="51">
        <f t="shared" si="639"/>
        <v>3.629032258064524</v>
      </c>
      <c r="T3828" s="16"/>
    </row>
    <row r="3829" spans="1:20" x14ac:dyDescent="0.25">
      <c r="A3829" s="72">
        <f t="shared" si="640"/>
        <v>43388</v>
      </c>
      <c r="B3829" s="73" t="s">
        <v>67</v>
      </c>
      <c r="C3829" s="73" t="s">
        <v>242</v>
      </c>
      <c r="D3829" s="73" t="s">
        <v>243</v>
      </c>
      <c r="E3829" s="73" t="s">
        <v>265</v>
      </c>
      <c r="F3829" s="73" t="s">
        <v>266</v>
      </c>
      <c r="G3829" s="73" t="s">
        <v>35</v>
      </c>
      <c r="H3829" t="s">
        <v>36</v>
      </c>
      <c r="I3829">
        <v>1006</v>
      </c>
      <c r="J3829" s="43">
        <v>3800</v>
      </c>
      <c r="K3829" s="16">
        <v>0.24</v>
      </c>
      <c r="L3829" s="16">
        <f t="shared" si="633"/>
        <v>37.735849056603776</v>
      </c>
      <c r="M3829" s="16">
        <f t="shared" si="634"/>
        <v>0.95855855855855854</v>
      </c>
      <c r="N3829" s="44">
        <f t="shared" si="635"/>
        <v>241.44</v>
      </c>
      <c r="O3829" s="44">
        <f t="shared" si="636"/>
        <v>4041.44</v>
      </c>
      <c r="P3829" s="45">
        <f t="shared" si="638"/>
        <v>40.133465739821247</v>
      </c>
      <c r="Q3829" s="45">
        <f t="shared" si="637"/>
        <v>1.0194623423423423</v>
      </c>
      <c r="S3829" s="51">
        <f t="shared" si="639"/>
        <v>5.4765633155861915</v>
      </c>
      <c r="T3829" s="16"/>
    </row>
    <row r="3830" spans="1:20" x14ac:dyDescent="0.25">
      <c r="A3830" s="72">
        <f t="shared" si="640"/>
        <v>43388</v>
      </c>
      <c r="B3830" s="73" t="s">
        <v>67</v>
      </c>
      <c r="C3830" s="73" t="s">
        <v>254</v>
      </c>
      <c r="D3830" s="73" t="s">
        <v>255</v>
      </c>
      <c r="E3830" s="73" t="s">
        <v>267</v>
      </c>
      <c r="F3830" s="73" t="s">
        <v>241</v>
      </c>
      <c r="G3830" s="73" t="s">
        <v>35</v>
      </c>
      <c r="H3830" t="s">
        <v>37</v>
      </c>
      <c r="I3830">
        <v>988</v>
      </c>
      <c r="J3830" s="43">
        <v>3880</v>
      </c>
      <c r="K3830" s="16">
        <v>0</v>
      </c>
      <c r="L3830" s="16">
        <f t="shared" si="633"/>
        <v>38.530287984111219</v>
      </c>
      <c r="M3830" s="16">
        <f t="shared" si="634"/>
        <v>0.97873873873873873</v>
      </c>
      <c r="N3830" s="44">
        <f t="shared" si="635"/>
        <v>0</v>
      </c>
      <c r="O3830" s="44">
        <f t="shared" si="636"/>
        <v>3880</v>
      </c>
      <c r="P3830" s="45">
        <f t="shared" si="638"/>
        <v>38.530287984111219</v>
      </c>
      <c r="Q3830" s="45">
        <f t="shared" si="637"/>
        <v>0.97873873873873873</v>
      </c>
      <c r="S3830" s="51">
        <f t="shared" si="639"/>
        <v>4.8648648648648596</v>
      </c>
      <c r="T3830" s="16"/>
    </row>
    <row r="3831" spans="1:20" x14ac:dyDescent="0.25">
      <c r="A3831" s="72">
        <f t="shared" si="640"/>
        <v>43388</v>
      </c>
      <c r="B3831" s="73" t="s">
        <v>67</v>
      </c>
      <c r="C3831" s="73" t="s">
        <v>246</v>
      </c>
      <c r="D3831" s="73" t="s">
        <v>247</v>
      </c>
      <c r="E3831" s="73" t="s">
        <v>240</v>
      </c>
      <c r="F3831" s="73" t="s">
        <v>241</v>
      </c>
      <c r="G3831" s="73" t="s">
        <v>35</v>
      </c>
      <c r="H3831" t="s">
        <v>36</v>
      </c>
      <c r="I3831">
        <v>787</v>
      </c>
      <c r="J3831" s="43">
        <v>4060</v>
      </c>
      <c r="K3831" s="16">
        <v>0.24</v>
      </c>
      <c r="L3831" s="16">
        <f t="shared" si="633"/>
        <v>40.317775571002976</v>
      </c>
      <c r="M3831" s="16">
        <f t="shared" si="634"/>
        <v>1.0241441441441441</v>
      </c>
      <c r="N3831" s="44">
        <f t="shared" si="635"/>
        <v>188.88</v>
      </c>
      <c r="O3831" s="44">
        <f t="shared" si="636"/>
        <v>4248.88</v>
      </c>
      <c r="P3831" s="45">
        <f t="shared" si="638"/>
        <v>42.193445878848067</v>
      </c>
      <c r="Q3831" s="45">
        <f t="shared" si="637"/>
        <v>1.0717895495495495</v>
      </c>
      <c r="S3831" s="51">
        <f t="shared" si="639"/>
        <v>4.9443031096401358</v>
      </c>
      <c r="T3831" s="16"/>
    </row>
    <row r="3832" spans="1:20" x14ac:dyDescent="0.25">
      <c r="A3832" s="72">
        <f t="shared" si="640"/>
        <v>43388</v>
      </c>
      <c r="B3832" s="73" t="s">
        <v>67</v>
      </c>
      <c r="C3832" s="73" t="s">
        <v>250</v>
      </c>
      <c r="D3832" s="73" t="s">
        <v>251</v>
      </c>
      <c r="E3832" s="73" t="s">
        <v>283</v>
      </c>
      <c r="F3832" s="73" t="s">
        <v>284</v>
      </c>
      <c r="G3832" s="73" t="s">
        <v>35</v>
      </c>
      <c r="H3832" t="s">
        <v>37</v>
      </c>
      <c r="I3832">
        <v>1836</v>
      </c>
      <c r="J3832" s="43">
        <v>5180</v>
      </c>
      <c r="K3832" s="16">
        <v>0</v>
      </c>
      <c r="L3832" s="16">
        <f t="shared" ref="L3832:L3869" si="641">J3832/100.7</f>
        <v>51.439920556107246</v>
      </c>
      <c r="M3832" s="16">
        <f t="shared" ref="M3832:M3869" si="642">IF(B3832="corn",J3832/(111*2000/56),J3832/(111*2000/60))</f>
        <v>1.3066666666666666</v>
      </c>
      <c r="N3832" s="44">
        <f t="shared" ref="N3832:N3869" si="643">I3832*K3832</f>
        <v>0</v>
      </c>
      <c r="O3832" s="44">
        <f t="shared" ref="O3832:O3869" si="644">J3832+N3832</f>
        <v>5180</v>
      </c>
      <c r="P3832" s="45">
        <f t="shared" si="638"/>
        <v>51.439920556107246</v>
      </c>
      <c r="Q3832" s="45">
        <f t="shared" ref="Q3832:Q3869" si="645">IF(B3832="corn",O3832/(111*2000/56),O3832/(111*2000/60))</f>
        <v>1.3066666666666666</v>
      </c>
      <c r="S3832" s="51">
        <f t="shared" si="639"/>
        <v>3.6000000000000032</v>
      </c>
      <c r="T3832" s="16"/>
    </row>
    <row r="3833" spans="1:20" x14ac:dyDescent="0.25">
      <c r="A3833" s="72">
        <f t="shared" si="640"/>
        <v>43388</v>
      </c>
      <c r="B3833" s="73" t="s">
        <v>67</v>
      </c>
      <c r="C3833" s="73" t="s">
        <v>256</v>
      </c>
      <c r="D3833" s="73" t="s">
        <v>247</v>
      </c>
      <c r="E3833" s="73" t="s">
        <v>285</v>
      </c>
      <c r="F3833" s="73" t="s">
        <v>264</v>
      </c>
      <c r="G3833" s="73" t="s">
        <v>35</v>
      </c>
      <c r="H3833" t="s">
        <v>37</v>
      </c>
      <c r="I3833">
        <v>1899</v>
      </c>
      <c r="J3833" s="43">
        <v>5000</v>
      </c>
      <c r="K3833" s="16">
        <v>0</v>
      </c>
      <c r="L3833" s="16">
        <f t="shared" si="641"/>
        <v>49.652432969215489</v>
      </c>
      <c r="M3833" s="16">
        <f t="shared" si="642"/>
        <v>1.2612612612612613</v>
      </c>
      <c r="N3833" s="44">
        <f t="shared" si="643"/>
        <v>0</v>
      </c>
      <c r="O3833" s="44">
        <f t="shared" si="644"/>
        <v>5000</v>
      </c>
      <c r="P3833" s="45">
        <f t="shared" si="638"/>
        <v>49.652432969215489</v>
      </c>
      <c r="Q3833" s="45">
        <f t="shared" si="645"/>
        <v>1.2612612612612613</v>
      </c>
      <c r="S3833" s="51">
        <f t="shared" si="639"/>
        <v>3.7344398340249052</v>
      </c>
      <c r="T3833" s="16"/>
    </row>
    <row r="3834" spans="1:20" x14ac:dyDescent="0.25">
      <c r="A3834" s="72">
        <f t="shared" si="640"/>
        <v>43388</v>
      </c>
      <c r="B3834" s="73" t="s">
        <v>18</v>
      </c>
      <c r="C3834" s="73" t="s">
        <v>238</v>
      </c>
      <c r="D3834" s="73" t="s">
        <v>239</v>
      </c>
      <c r="E3834" s="73" t="s">
        <v>283</v>
      </c>
      <c r="F3834" s="73" t="s">
        <v>284</v>
      </c>
      <c r="G3834" s="73" t="s">
        <v>35</v>
      </c>
      <c r="H3834" t="s">
        <v>37</v>
      </c>
      <c r="I3834">
        <v>1695</v>
      </c>
      <c r="J3834" s="43">
        <v>5750</v>
      </c>
      <c r="K3834" s="16">
        <v>0</v>
      </c>
      <c r="L3834" s="16">
        <f t="shared" si="641"/>
        <v>57.10029791459781</v>
      </c>
      <c r="M3834" s="16">
        <f t="shared" si="642"/>
        <v>1.5540540540540539</v>
      </c>
      <c r="N3834" s="44">
        <f t="shared" si="643"/>
        <v>0</v>
      </c>
      <c r="O3834" s="44">
        <f t="shared" si="644"/>
        <v>5750</v>
      </c>
      <c r="P3834" s="45">
        <f t="shared" si="638"/>
        <v>57.10029791459781</v>
      </c>
      <c r="Q3834" s="45">
        <f t="shared" si="645"/>
        <v>1.5540540540540539</v>
      </c>
      <c r="S3834" s="51">
        <f t="shared" si="639"/>
        <v>2.6785714285714191</v>
      </c>
      <c r="T3834" s="16"/>
    </row>
    <row r="3835" spans="1:20" x14ac:dyDescent="0.25">
      <c r="A3835" s="72">
        <f t="shared" si="640"/>
        <v>43388</v>
      </c>
      <c r="B3835" s="73" t="s">
        <v>18</v>
      </c>
      <c r="C3835" s="73" t="s">
        <v>250</v>
      </c>
      <c r="D3835" s="73" t="s">
        <v>251</v>
      </c>
      <c r="E3835" s="73" t="s">
        <v>279</v>
      </c>
      <c r="F3835" s="73" t="s">
        <v>280</v>
      </c>
      <c r="G3835" s="73" t="s">
        <v>35</v>
      </c>
      <c r="H3835" t="s">
        <v>37</v>
      </c>
      <c r="I3835">
        <v>1851</v>
      </c>
      <c r="J3835" s="43">
        <v>5800</v>
      </c>
      <c r="K3835" s="16">
        <v>0</v>
      </c>
      <c r="L3835" s="16">
        <f t="shared" si="641"/>
        <v>57.596822244289967</v>
      </c>
      <c r="M3835" s="16">
        <f t="shared" si="642"/>
        <v>1.5675675675675675</v>
      </c>
      <c r="N3835" s="44">
        <f t="shared" si="643"/>
        <v>0</v>
      </c>
      <c r="O3835" s="44">
        <f t="shared" si="644"/>
        <v>5800</v>
      </c>
      <c r="P3835" s="45">
        <f t="shared" si="638"/>
        <v>57.596822244289967</v>
      </c>
      <c r="Q3835" s="45">
        <f t="shared" si="645"/>
        <v>1.5675675675675675</v>
      </c>
      <c r="S3835" s="51">
        <f t="shared" si="639"/>
        <v>2.6548672566371723</v>
      </c>
      <c r="T3835" s="16"/>
    </row>
    <row r="3836" spans="1:20" x14ac:dyDescent="0.25">
      <c r="A3836" s="72">
        <f t="shared" si="640"/>
        <v>43388</v>
      </c>
      <c r="B3836" s="73" t="s">
        <v>18</v>
      </c>
      <c r="C3836" s="73" t="s">
        <v>257</v>
      </c>
      <c r="D3836" s="73" t="s">
        <v>237</v>
      </c>
      <c r="E3836" s="73" t="s">
        <v>283</v>
      </c>
      <c r="F3836" s="73" t="s">
        <v>284</v>
      </c>
      <c r="G3836" s="73" t="s">
        <v>35</v>
      </c>
      <c r="H3836" t="s">
        <v>37</v>
      </c>
      <c r="I3836">
        <v>1507</v>
      </c>
      <c r="J3836" s="43">
        <v>5650</v>
      </c>
      <c r="K3836" s="16">
        <v>0</v>
      </c>
      <c r="L3836" s="16">
        <f t="shared" si="641"/>
        <v>56.107249255213503</v>
      </c>
      <c r="M3836" s="16">
        <f t="shared" si="642"/>
        <v>1.527027027027027</v>
      </c>
      <c r="N3836" s="44">
        <f t="shared" si="643"/>
        <v>0</v>
      </c>
      <c r="O3836" s="44">
        <f t="shared" si="644"/>
        <v>5650</v>
      </c>
      <c r="P3836" s="45">
        <f t="shared" si="638"/>
        <v>56.107249255213503</v>
      </c>
      <c r="Q3836" s="45">
        <f t="shared" si="645"/>
        <v>1.527027027027027</v>
      </c>
      <c r="S3836" s="51">
        <f t="shared" si="639"/>
        <v>2.7272727272727337</v>
      </c>
      <c r="T3836" s="16"/>
    </row>
    <row r="3837" spans="1:20" x14ac:dyDescent="0.25">
      <c r="A3837" s="72">
        <f t="shared" si="640"/>
        <v>43388</v>
      </c>
      <c r="B3837" s="73" t="s">
        <v>18</v>
      </c>
      <c r="C3837" s="73" t="s">
        <v>256</v>
      </c>
      <c r="D3837" s="73" t="s">
        <v>247</v>
      </c>
      <c r="E3837" s="73" t="s">
        <v>265</v>
      </c>
      <c r="F3837" s="73" t="s">
        <v>266</v>
      </c>
      <c r="G3837" s="73" t="s">
        <v>35</v>
      </c>
      <c r="H3837" t="s">
        <v>36</v>
      </c>
      <c r="I3837">
        <v>1160</v>
      </c>
      <c r="J3837" s="43">
        <v>4775</v>
      </c>
      <c r="K3837" s="16">
        <v>0.24</v>
      </c>
      <c r="L3837" s="16">
        <f t="shared" si="641"/>
        <v>47.418073485600793</v>
      </c>
      <c r="M3837" s="16">
        <f t="shared" si="642"/>
        <v>1.2905405405405406</v>
      </c>
      <c r="N3837" s="44">
        <f t="shared" si="643"/>
        <v>278.39999999999998</v>
      </c>
      <c r="O3837" s="44">
        <f t="shared" si="644"/>
        <v>5053.3999999999996</v>
      </c>
      <c r="P3837" s="45">
        <f t="shared" si="638"/>
        <v>50.182720953326708</v>
      </c>
      <c r="Q3837" s="45">
        <f t="shared" si="645"/>
        <v>1.3657837837837836</v>
      </c>
      <c r="S3837" s="51">
        <f t="shared" si="639"/>
        <v>3.3203843794724852</v>
      </c>
      <c r="T3837" s="16"/>
    </row>
    <row r="3838" spans="1:20" x14ac:dyDescent="0.25">
      <c r="A3838" s="72">
        <f t="shared" si="640"/>
        <v>43388</v>
      </c>
      <c r="B3838" s="73" t="s">
        <v>18</v>
      </c>
      <c r="C3838" s="73" t="s">
        <v>244</v>
      </c>
      <c r="D3838" s="73" t="s">
        <v>245</v>
      </c>
      <c r="E3838" s="73" t="s">
        <v>277</v>
      </c>
      <c r="F3838" s="73" t="s">
        <v>278</v>
      </c>
      <c r="G3838" s="73" t="s">
        <v>35</v>
      </c>
      <c r="H3838" s="73" t="s">
        <v>38</v>
      </c>
      <c r="I3838">
        <v>613</v>
      </c>
      <c r="J3838" s="43">
        <v>4634</v>
      </c>
      <c r="K3838" s="16">
        <v>0</v>
      </c>
      <c r="L3838" s="16">
        <f t="shared" si="641"/>
        <v>46.01787487586892</v>
      </c>
      <c r="M3838" s="16">
        <f t="shared" si="642"/>
        <v>1.2524324324324325</v>
      </c>
      <c r="N3838" s="44">
        <f t="shared" si="643"/>
        <v>0</v>
      </c>
      <c r="O3838" s="44">
        <f t="shared" si="644"/>
        <v>4634</v>
      </c>
      <c r="P3838" s="45">
        <f t="shared" si="638"/>
        <v>46.01787487586892</v>
      </c>
      <c r="Q3838" s="45">
        <f t="shared" si="645"/>
        <v>1.2524324324324325</v>
      </c>
      <c r="S3838" s="51">
        <f t="shared" si="639"/>
        <v>6.4797794117646967</v>
      </c>
      <c r="T3838" s="16"/>
    </row>
    <row r="3839" spans="1:20" x14ac:dyDescent="0.25">
      <c r="A3839" s="74">
        <f>A3837</f>
        <v>43388</v>
      </c>
      <c r="B3839" s="75" t="s">
        <v>18</v>
      </c>
      <c r="C3839" s="75" t="s">
        <v>258</v>
      </c>
      <c r="D3839" s="75" t="s">
        <v>255</v>
      </c>
      <c r="E3839" s="75" t="s">
        <v>279</v>
      </c>
      <c r="F3839" s="75" t="s">
        <v>280</v>
      </c>
      <c r="G3839" s="75" t="s">
        <v>35</v>
      </c>
      <c r="H3839" s="76" t="s">
        <v>36</v>
      </c>
      <c r="I3839" s="76">
        <v>1637</v>
      </c>
      <c r="J3839" s="46">
        <v>5710</v>
      </c>
      <c r="K3839" s="78">
        <v>0.24</v>
      </c>
      <c r="L3839" s="78">
        <f t="shared" si="641"/>
        <v>56.703078450844089</v>
      </c>
      <c r="M3839" s="78">
        <f t="shared" si="642"/>
        <v>1.5432432432432432</v>
      </c>
      <c r="N3839" s="47">
        <f t="shared" si="643"/>
        <v>392.88</v>
      </c>
      <c r="O3839" s="47">
        <f t="shared" si="644"/>
        <v>6102.88</v>
      </c>
      <c r="P3839" s="48">
        <f t="shared" si="638"/>
        <v>60.604568023833167</v>
      </c>
      <c r="Q3839" s="48">
        <f t="shared" si="645"/>
        <v>1.649427027027027</v>
      </c>
      <c r="R3839" s="76"/>
      <c r="S3839" s="53">
        <f t="shared" si="639"/>
        <v>3.9017995471338329</v>
      </c>
      <c r="T3839" s="78"/>
    </row>
    <row r="3840" spans="1:20" x14ac:dyDescent="0.25">
      <c r="A3840" s="72">
        <f>DATE(YEAR(A3839), MONTH(A3839)+1, 15)</f>
        <v>43419</v>
      </c>
      <c r="B3840" s="73" t="s">
        <v>0</v>
      </c>
      <c r="C3840" s="73" t="s">
        <v>359</v>
      </c>
      <c r="D3840" s="73" t="s">
        <v>235</v>
      </c>
      <c r="E3840" s="73" t="s">
        <v>260</v>
      </c>
      <c r="F3840" s="73" t="s">
        <v>261</v>
      </c>
      <c r="G3840" s="73" t="s">
        <v>34</v>
      </c>
      <c r="H3840" t="s">
        <v>36</v>
      </c>
      <c r="I3840">
        <v>506</v>
      </c>
      <c r="J3840" s="43">
        <v>3983</v>
      </c>
      <c r="K3840" s="16">
        <v>0.24</v>
      </c>
      <c r="L3840" s="16">
        <f t="shared" si="641"/>
        <v>39.553128103277061</v>
      </c>
      <c r="M3840" s="16">
        <f t="shared" si="642"/>
        <v>1.0764864864864865</v>
      </c>
      <c r="N3840" s="44">
        <f t="shared" si="643"/>
        <v>121.44</v>
      </c>
      <c r="O3840" s="44">
        <f t="shared" si="644"/>
        <v>4104.4399999999996</v>
      </c>
      <c r="P3840" s="45">
        <f t="shared" ref="P3840:P3877" si="646">O3840/100.7</f>
        <v>40.759086395233361</v>
      </c>
      <c r="Q3840" s="45">
        <f t="shared" si="645"/>
        <v>1.109308108108108</v>
      </c>
      <c r="R3840" s="17"/>
      <c r="S3840" s="51">
        <f>((O3840/O3384)-1)*100</f>
        <v>3.8089553446775559</v>
      </c>
      <c r="T3840" s="16"/>
    </row>
    <row r="3841" spans="1:20" x14ac:dyDescent="0.25">
      <c r="A3841" s="72">
        <f>A3840</f>
        <v>43419</v>
      </c>
      <c r="B3841" s="73" t="s">
        <v>0</v>
      </c>
      <c r="C3841" s="73" t="s">
        <v>236</v>
      </c>
      <c r="D3841" s="73" t="s">
        <v>237</v>
      </c>
      <c r="E3841" s="73" t="s">
        <v>262</v>
      </c>
      <c r="F3841" s="73" t="s">
        <v>251</v>
      </c>
      <c r="G3841" s="73" t="s">
        <v>34</v>
      </c>
      <c r="H3841" t="s">
        <v>37</v>
      </c>
      <c r="I3841">
        <v>298</v>
      </c>
      <c r="J3841" s="43">
        <v>4268</v>
      </c>
      <c r="K3841" s="16">
        <v>0</v>
      </c>
      <c r="L3841" s="16">
        <f t="shared" si="641"/>
        <v>42.383316782522343</v>
      </c>
      <c r="M3841" s="16">
        <f t="shared" si="642"/>
        <v>1.1535135135135135</v>
      </c>
      <c r="N3841" s="44">
        <f t="shared" si="643"/>
        <v>0</v>
      </c>
      <c r="O3841" s="44">
        <f t="shared" si="644"/>
        <v>4268</v>
      </c>
      <c r="P3841" s="45">
        <f t="shared" si="646"/>
        <v>42.383316782522343</v>
      </c>
      <c r="Q3841" s="45">
        <f t="shared" si="645"/>
        <v>1.1535135135135135</v>
      </c>
      <c r="R3841" s="17"/>
      <c r="S3841" s="51">
        <f t="shared" ref="S3841:S3877" si="647">((O3841/O3385)-1)*100</f>
        <v>3.0171373400917245</v>
      </c>
      <c r="T3841" s="16"/>
    </row>
    <row r="3842" spans="1:20" x14ac:dyDescent="0.25">
      <c r="A3842" s="72">
        <f t="shared" ref="A3842:A3876" si="648">A3841</f>
        <v>43419</v>
      </c>
      <c r="B3842" s="73" t="s">
        <v>0</v>
      </c>
      <c r="C3842" s="73" t="s">
        <v>359</v>
      </c>
      <c r="D3842" s="73" t="s">
        <v>235</v>
      </c>
      <c r="E3842" s="73" t="s">
        <v>263</v>
      </c>
      <c r="F3842" s="73" t="s">
        <v>264</v>
      </c>
      <c r="G3842" s="73" t="s">
        <v>34</v>
      </c>
      <c r="H3842" t="s">
        <v>37</v>
      </c>
      <c r="I3842">
        <v>1530</v>
      </c>
      <c r="J3842" s="43">
        <v>7175</v>
      </c>
      <c r="K3842" s="16">
        <v>0</v>
      </c>
      <c r="L3842" s="16">
        <f t="shared" si="641"/>
        <v>71.251241310824227</v>
      </c>
      <c r="M3842" s="16">
        <f t="shared" si="642"/>
        <v>1.9391891891891893</v>
      </c>
      <c r="N3842" s="44">
        <f t="shared" si="643"/>
        <v>0</v>
      </c>
      <c r="O3842" s="44">
        <f t="shared" si="644"/>
        <v>7175</v>
      </c>
      <c r="P3842" s="45">
        <f t="shared" si="646"/>
        <v>71.251241310824227</v>
      </c>
      <c r="Q3842" s="45">
        <f t="shared" si="645"/>
        <v>1.9391891891891893</v>
      </c>
      <c r="S3842" s="51">
        <f t="shared" si="647"/>
        <v>1.7730496453900679</v>
      </c>
      <c r="T3842" s="16"/>
    </row>
    <row r="3843" spans="1:20" x14ac:dyDescent="0.25">
      <c r="A3843" s="72">
        <f t="shared" si="648"/>
        <v>43419</v>
      </c>
      <c r="B3843" s="73" t="s">
        <v>0</v>
      </c>
      <c r="C3843" s="73" t="s">
        <v>359</v>
      </c>
      <c r="D3843" s="73" t="s">
        <v>235</v>
      </c>
      <c r="E3843" s="73" t="s">
        <v>265</v>
      </c>
      <c r="F3843" s="73" t="s">
        <v>266</v>
      </c>
      <c r="G3843" s="73" t="s">
        <v>34</v>
      </c>
      <c r="H3843" t="s">
        <v>36</v>
      </c>
      <c r="I3843">
        <v>890</v>
      </c>
      <c r="J3843" s="43">
        <v>4540</v>
      </c>
      <c r="K3843" s="16">
        <v>0.24</v>
      </c>
      <c r="L3843" s="16">
        <f t="shared" si="641"/>
        <v>45.084409136047668</v>
      </c>
      <c r="M3843" s="16">
        <f t="shared" si="642"/>
        <v>1.2270270270270269</v>
      </c>
      <c r="N3843" s="44">
        <f t="shared" si="643"/>
        <v>213.6</v>
      </c>
      <c r="O3843" s="44">
        <f t="shared" si="644"/>
        <v>4753.6000000000004</v>
      </c>
      <c r="P3843" s="45">
        <f t="shared" si="646"/>
        <v>47.205561072492557</v>
      </c>
      <c r="Q3843" s="45">
        <f t="shared" si="645"/>
        <v>1.2847567567567568</v>
      </c>
      <c r="S3843" s="51">
        <f t="shared" si="647"/>
        <v>1.9079878231788472</v>
      </c>
      <c r="T3843" s="16"/>
    </row>
    <row r="3844" spans="1:20" x14ac:dyDescent="0.25">
      <c r="A3844" s="72">
        <f t="shared" si="648"/>
        <v>43419</v>
      </c>
      <c r="B3844" s="73" t="s">
        <v>0</v>
      </c>
      <c r="C3844" s="73" t="s">
        <v>238</v>
      </c>
      <c r="D3844" s="73" t="s">
        <v>239</v>
      </c>
      <c r="E3844" s="73" t="s">
        <v>267</v>
      </c>
      <c r="F3844" s="73" t="s">
        <v>241</v>
      </c>
      <c r="G3844" s="73" t="s">
        <v>34</v>
      </c>
      <c r="H3844" s="65" t="s">
        <v>37</v>
      </c>
      <c r="I3844" s="65">
        <v>1256</v>
      </c>
      <c r="J3844" s="61">
        <v>6911</v>
      </c>
      <c r="K3844" s="16">
        <v>0</v>
      </c>
      <c r="L3844" s="77">
        <f t="shared" si="641"/>
        <v>68.629592850049647</v>
      </c>
      <c r="M3844" s="77">
        <f t="shared" si="642"/>
        <v>1.8678378378378377</v>
      </c>
      <c r="N3844" s="62">
        <f t="shared" si="643"/>
        <v>0</v>
      </c>
      <c r="O3844" s="62">
        <f t="shared" si="644"/>
        <v>6911</v>
      </c>
      <c r="P3844" s="63">
        <f t="shared" si="646"/>
        <v>68.629592850049647</v>
      </c>
      <c r="Q3844" s="63">
        <f t="shared" si="645"/>
        <v>1.8678378378378377</v>
      </c>
      <c r="R3844" s="65"/>
      <c r="S3844" s="64">
        <f t="shared" si="647"/>
        <v>1.8420277040966715</v>
      </c>
      <c r="T3844" s="16"/>
    </row>
    <row r="3845" spans="1:20" x14ac:dyDescent="0.25">
      <c r="A3845" s="72">
        <f t="shared" si="648"/>
        <v>43419</v>
      </c>
      <c r="B3845" s="73" t="s">
        <v>0</v>
      </c>
      <c r="C3845" s="73" t="s">
        <v>358</v>
      </c>
      <c r="D3845" s="73" t="s">
        <v>235</v>
      </c>
      <c r="E3845" s="73" t="s">
        <v>267</v>
      </c>
      <c r="F3845" s="73" t="s">
        <v>241</v>
      </c>
      <c r="G3845" s="73" t="s">
        <v>34</v>
      </c>
      <c r="H3845" t="s">
        <v>36</v>
      </c>
      <c r="I3845">
        <v>975</v>
      </c>
      <c r="J3845" s="43">
        <v>4816</v>
      </c>
      <c r="K3845" s="16">
        <v>0.24</v>
      </c>
      <c r="L3845" s="16">
        <f t="shared" si="641"/>
        <v>47.825223435948359</v>
      </c>
      <c r="M3845" s="16">
        <f t="shared" si="642"/>
        <v>1.3016216216216216</v>
      </c>
      <c r="N3845" s="44">
        <f t="shared" si="643"/>
        <v>234</v>
      </c>
      <c r="O3845" s="44">
        <f t="shared" si="644"/>
        <v>5050</v>
      </c>
      <c r="P3845" s="45">
        <f t="shared" si="646"/>
        <v>50.148957298907646</v>
      </c>
      <c r="Q3845" s="45">
        <f t="shared" si="645"/>
        <v>1.3648648648648649</v>
      </c>
      <c r="S3845" s="51">
        <f t="shared" si="647"/>
        <v>1.9687026754164672</v>
      </c>
      <c r="T3845" s="16"/>
    </row>
    <row r="3846" spans="1:20" x14ac:dyDescent="0.25">
      <c r="A3846" s="72">
        <f t="shared" si="648"/>
        <v>43419</v>
      </c>
      <c r="B3846" s="73" t="s">
        <v>0</v>
      </c>
      <c r="C3846" s="73" t="s">
        <v>240</v>
      </c>
      <c r="D3846" s="73" t="s">
        <v>241</v>
      </c>
      <c r="E3846" s="73" t="s">
        <v>263</v>
      </c>
      <c r="F3846" s="73" t="s">
        <v>264</v>
      </c>
      <c r="G3846" s="73" t="s">
        <v>34</v>
      </c>
      <c r="H3846" t="s">
        <v>36</v>
      </c>
      <c r="I3846">
        <v>1357</v>
      </c>
      <c r="J3846" s="43">
        <v>5121</v>
      </c>
      <c r="K3846" s="16">
        <v>0.24</v>
      </c>
      <c r="L3846" s="16">
        <f t="shared" si="641"/>
        <v>50.854021847070506</v>
      </c>
      <c r="M3846" s="16">
        <f t="shared" si="642"/>
        <v>1.384054054054054</v>
      </c>
      <c r="N3846" s="44">
        <f t="shared" si="643"/>
        <v>325.68</v>
      </c>
      <c r="O3846" s="44">
        <f t="shared" si="644"/>
        <v>5446.68</v>
      </c>
      <c r="P3846" s="45">
        <f t="shared" si="646"/>
        <v>54.088182720953327</v>
      </c>
      <c r="Q3846" s="45">
        <f t="shared" si="645"/>
        <v>1.4720756756756757</v>
      </c>
      <c r="S3846" s="51">
        <f t="shared" si="647"/>
        <v>4.5231415204050052</v>
      </c>
      <c r="T3846" s="16"/>
    </row>
    <row r="3847" spans="1:20" x14ac:dyDescent="0.25">
      <c r="A3847" s="72">
        <f t="shared" si="648"/>
        <v>43419</v>
      </c>
      <c r="B3847" s="73" t="s">
        <v>67</v>
      </c>
      <c r="C3847" s="73" t="s">
        <v>242</v>
      </c>
      <c r="D3847" s="73" t="s">
        <v>243</v>
      </c>
      <c r="E3847" s="73" t="s">
        <v>265</v>
      </c>
      <c r="F3847" s="73" t="s">
        <v>266</v>
      </c>
      <c r="G3847" s="73" t="s">
        <v>34</v>
      </c>
      <c r="H3847" t="s">
        <v>36</v>
      </c>
      <c r="I3847">
        <v>1006</v>
      </c>
      <c r="J3847" s="43">
        <v>4000</v>
      </c>
      <c r="K3847" s="16">
        <v>0.24</v>
      </c>
      <c r="L3847" s="16">
        <f t="shared" si="641"/>
        <v>39.72194637537239</v>
      </c>
      <c r="M3847" s="16">
        <f t="shared" si="642"/>
        <v>1.0090090090090089</v>
      </c>
      <c r="N3847" s="44">
        <f t="shared" si="643"/>
        <v>241.44</v>
      </c>
      <c r="O3847" s="44">
        <f t="shared" si="644"/>
        <v>4241.4399999999996</v>
      </c>
      <c r="P3847" s="45">
        <f t="shared" si="646"/>
        <v>42.119563058589868</v>
      </c>
      <c r="Q3847" s="45">
        <f t="shared" si="645"/>
        <v>1.0699127927927927</v>
      </c>
      <c r="S3847" s="51">
        <f t="shared" si="647"/>
        <v>4.1651931313607449</v>
      </c>
      <c r="T3847" s="16"/>
    </row>
    <row r="3848" spans="1:20" x14ac:dyDescent="0.25">
      <c r="A3848" s="72">
        <f t="shared" si="648"/>
        <v>43419</v>
      </c>
      <c r="B3848" s="73" t="s">
        <v>67</v>
      </c>
      <c r="C3848" s="73" t="s">
        <v>244</v>
      </c>
      <c r="D3848" s="73" t="s">
        <v>245</v>
      </c>
      <c r="E3848" s="73" t="s">
        <v>268</v>
      </c>
      <c r="F3848" s="73" t="s">
        <v>269</v>
      </c>
      <c r="G3848" s="73" t="s">
        <v>34</v>
      </c>
      <c r="H3848" t="s">
        <v>38</v>
      </c>
      <c r="I3848">
        <v>860</v>
      </c>
      <c r="J3848" s="43">
        <v>6581</v>
      </c>
      <c r="K3848" s="16">
        <v>0</v>
      </c>
      <c r="L3848" s="16">
        <f t="shared" si="641"/>
        <v>65.352532274081426</v>
      </c>
      <c r="M3848" s="16">
        <f t="shared" si="642"/>
        <v>1.6600720720720721</v>
      </c>
      <c r="N3848" s="44">
        <f t="shared" si="643"/>
        <v>0</v>
      </c>
      <c r="O3848" s="44">
        <f t="shared" si="644"/>
        <v>6581</v>
      </c>
      <c r="P3848" s="45">
        <f t="shared" si="646"/>
        <v>65.352532274081426</v>
      </c>
      <c r="Q3848" s="45">
        <f t="shared" si="645"/>
        <v>1.6600720720720721</v>
      </c>
      <c r="S3848" s="51">
        <f t="shared" si="647"/>
        <v>3.7358133669609161</v>
      </c>
      <c r="T3848" s="16"/>
    </row>
    <row r="3849" spans="1:20" x14ac:dyDescent="0.25">
      <c r="A3849" s="72">
        <f t="shared" si="648"/>
        <v>43419</v>
      </c>
      <c r="B3849" s="73" t="s">
        <v>67</v>
      </c>
      <c r="C3849" s="73" t="s">
        <v>246</v>
      </c>
      <c r="D3849" s="73" t="s">
        <v>247</v>
      </c>
      <c r="E3849" s="73" t="s">
        <v>270</v>
      </c>
      <c r="F3849" s="73" t="s">
        <v>247</v>
      </c>
      <c r="G3849" s="73" t="s">
        <v>34</v>
      </c>
      <c r="H3849" t="s">
        <v>36</v>
      </c>
      <c r="I3849">
        <v>213</v>
      </c>
      <c r="J3849" s="43">
        <v>2258</v>
      </c>
      <c r="K3849" s="16">
        <v>0.24</v>
      </c>
      <c r="L3849" s="16">
        <f t="shared" si="641"/>
        <v>22.423038728897716</v>
      </c>
      <c r="M3849" s="16">
        <f t="shared" si="642"/>
        <v>0.56958558558558559</v>
      </c>
      <c r="N3849" s="44">
        <f t="shared" si="643"/>
        <v>51.12</v>
      </c>
      <c r="O3849" s="44">
        <f t="shared" si="644"/>
        <v>2309.12</v>
      </c>
      <c r="P3849" s="45">
        <f t="shared" si="646"/>
        <v>22.930685203574974</v>
      </c>
      <c r="Q3849" s="45">
        <f t="shared" si="645"/>
        <v>0.58248072072072066</v>
      </c>
      <c r="S3849" s="51">
        <f t="shared" si="647"/>
        <v>0.93101730031206476</v>
      </c>
      <c r="T3849" s="16"/>
    </row>
    <row r="3850" spans="1:20" x14ac:dyDescent="0.25">
      <c r="A3850" s="72">
        <f t="shared" si="648"/>
        <v>43419</v>
      </c>
      <c r="B3850" s="73" t="s">
        <v>67</v>
      </c>
      <c r="C3850" s="73" t="s">
        <v>248</v>
      </c>
      <c r="D3850" s="73" t="s">
        <v>249</v>
      </c>
      <c r="E3850" s="73" t="s">
        <v>271</v>
      </c>
      <c r="F3850" s="73" t="s">
        <v>272</v>
      </c>
      <c r="G3850" s="73" t="s">
        <v>34</v>
      </c>
      <c r="H3850" t="s">
        <v>38</v>
      </c>
      <c r="I3850">
        <v>646</v>
      </c>
      <c r="J3850" s="43">
        <v>5646</v>
      </c>
      <c r="K3850" s="16">
        <v>0</v>
      </c>
      <c r="L3850" s="16">
        <f t="shared" si="641"/>
        <v>56.06752730883813</v>
      </c>
      <c r="M3850" s="16">
        <f t="shared" si="642"/>
        <v>1.4242162162162162</v>
      </c>
      <c r="N3850" s="44">
        <f t="shared" si="643"/>
        <v>0</v>
      </c>
      <c r="O3850" s="44">
        <f t="shared" si="644"/>
        <v>5646</v>
      </c>
      <c r="P3850" s="45">
        <f t="shared" si="646"/>
        <v>56.06752730883813</v>
      </c>
      <c r="Q3850" s="45">
        <f t="shared" si="645"/>
        <v>1.4242162162162162</v>
      </c>
      <c r="S3850" s="51">
        <f t="shared" si="647"/>
        <v>3.6724201248622856</v>
      </c>
      <c r="T3850" s="16"/>
    </row>
    <row r="3851" spans="1:20" x14ac:dyDescent="0.25">
      <c r="A3851" s="72">
        <f t="shared" si="648"/>
        <v>43419</v>
      </c>
      <c r="B3851" s="73" t="s">
        <v>67</v>
      </c>
      <c r="C3851" s="73" t="s">
        <v>248</v>
      </c>
      <c r="D3851" s="73" t="s">
        <v>249</v>
      </c>
      <c r="E3851" s="73" t="s">
        <v>273</v>
      </c>
      <c r="F3851" s="73" t="s">
        <v>274</v>
      </c>
      <c r="G3851" s="73" t="s">
        <v>34</v>
      </c>
      <c r="H3851" t="s">
        <v>38</v>
      </c>
      <c r="I3851">
        <v>418</v>
      </c>
      <c r="J3851" s="43">
        <v>4704</v>
      </c>
      <c r="K3851" s="16">
        <v>0</v>
      </c>
      <c r="L3851" s="16">
        <f t="shared" si="641"/>
        <v>46.713008937437934</v>
      </c>
      <c r="M3851" s="16">
        <f t="shared" si="642"/>
        <v>1.1865945945945946</v>
      </c>
      <c r="N3851" s="44">
        <f t="shared" si="643"/>
        <v>0</v>
      </c>
      <c r="O3851" s="44">
        <f t="shared" si="644"/>
        <v>4704</v>
      </c>
      <c r="P3851" s="45">
        <f t="shared" si="646"/>
        <v>46.713008937437934</v>
      </c>
      <c r="Q3851" s="45">
        <f t="shared" si="645"/>
        <v>1.1865945945945946</v>
      </c>
      <c r="S3851" s="51">
        <f t="shared" si="647"/>
        <v>3.6123348017621071</v>
      </c>
      <c r="T3851" s="16"/>
    </row>
    <row r="3852" spans="1:20" x14ac:dyDescent="0.25">
      <c r="A3852" s="72">
        <f t="shared" si="648"/>
        <v>43419</v>
      </c>
      <c r="B3852" s="73" t="s">
        <v>67</v>
      </c>
      <c r="C3852" s="73" t="s">
        <v>246</v>
      </c>
      <c r="D3852" s="73" t="s">
        <v>247</v>
      </c>
      <c r="E3852" s="73" t="s">
        <v>275</v>
      </c>
      <c r="F3852" s="73" t="s">
        <v>276</v>
      </c>
      <c r="G3852" s="73" t="s">
        <v>34</v>
      </c>
      <c r="H3852" t="s">
        <v>36</v>
      </c>
      <c r="I3852">
        <v>626</v>
      </c>
      <c r="J3852" s="61">
        <v>3860</v>
      </c>
      <c r="K3852" s="16">
        <v>0.24</v>
      </c>
      <c r="L3852" s="16">
        <f t="shared" si="641"/>
        <v>38.331678252234362</v>
      </c>
      <c r="M3852" s="16">
        <f t="shared" si="642"/>
        <v>0.97369369369369374</v>
      </c>
      <c r="N3852" s="44">
        <f t="shared" si="643"/>
        <v>150.23999999999998</v>
      </c>
      <c r="O3852" s="44">
        <f t="shared" si="644"/>
        <v>4010.24</v>
      </c>
      <c r="P3852" s="45">
        <f t="shared" si="646"/>
        <v>39.823634558093346</v>
      </c>
      <c r="Q3852" s="45">
        <f t="shared" si="645"/>
        <v>1.0115920720720721</v>
      </c>
      <c r="S3852" s="51">
        <f t="shared" si="647"/>
        <v>8.4833795013850466</v>
      </c>
      <c r="T3852" s="16"/>
    </row>
    <row r="3853" spans="1:20" x14ac:dyDescent="0.25">
      <c r="A3853" s="72">
        <f t="shared" si="648"/>
        <v>43419</v>
      </c>
      <c r="B3853" s="73" t="s">
        <v>67</v>
      </c>
      <c r="C3853" s="73" t="s">
        <v>246</v>
      </c>
      <c r="D3853" s="73" t="s">
        <v>247</v>
      </c>
      <c r="E3853" s="73" t="s">
        <v>263</v>
      </c>
      <c r="F3853" s="73" t="s">
        <v>264</v>
      </c>
      <c r="G3853" s="73" t="s">
        <v>34</v>
      </c>
      <c r="H3853" t="s">
        <v>36</v>
      </c>
      <c r="I3853">
        <v>1823</v>
      </c>
      <c r="J3853" s="61">
        <v>5720</v>
      </c>
      <c r="K3853" s="16">
        <v>0.24</v>
      </c>
      <c r="L3853" s="16">
        <f t="shared" si="641"/>
        <v>56.802383316782517</v>
      </c>
      <c r="M3853" s="16">
        <f t="shared" si="642"/>
        <v>1.4428828828828828</v>
      </c>
      <c r="N3853" s="44">
        <f t="shared" si="643"/>
        <v>437.52</v>
      </c>
      <c r="O3853" s="44">
        <f t="shared" si="644"/>
        <v>6157.52</v>
      </c>
      <c r="P3853" s="45">
        <f t="shared" si="646"/>
        <v>61.147169811320758</v>
      </c>
      <c r="Q3853" s="45">
        <f t="shared" si="645"/>
        <v>1.5532482882882883</v>
      </c>
      <c r="S3853" s="51">
        <f t="shared" si="647"/>
        <v>10.305935631343811</v>
      </c>
      <c r="T3853" s="16"/>
    </row>
    <row r="3854" spans="1:20" x14ac:dyDescent="0.25">
      <c r="A3854" s="72">
        <f t="shared" si="648"/>
        <v>43419</v>
      </c>
      <c r="B3854" s="73" t="s">
        <v>18</v>
      </c>
      <c r="C3854" s="73" t="s">
        <v>250</v>
      </c>
      <c r="D3854" s="73" t="s">
        <v>251</v>
      </c>
      <c r="E3854" s="73" t="s">
        <v>265</v>
      </c>
      <c r="F3854" s="73" t="s">
        <v>266</v>
      </c>
      <c r="G3854" s="73" t="s">
        <v>34</v>
      </c>
      <c r="H3854" t="s">
        <v>39</v>
      </c>
      <c r="I3854">
        <v>1277</v>
      </c>
      <c r="J3854" s="43">
        <v>4131</v>
      </c>
      <c r="K3854" s="16">
        <v>0.1898</v>
      </c>
      <c r="L3854" s="16">
        <f t="shared" si="641"/>
        <v>41.022840119165835</v>
      </c>
      <c r="M3854" s="16">
        <f t="shared" si="642"/>
        <v>1.1164864864864865</v>
      </c>
      <c r="N3854" s="44">
        <f t="shared" si="643"/>
        <v>242.37459999999999</v>
      </c>
      <c r="O3854" s="44">
        <f t="shared" si="644"/>
        <v>4373.3746000000001</v>
      </c>
      <c r="P3854" s="45">
        <f t="shared" si="646"/>
        <v>43.429737835153922</v>
      </c>
      <c r="Q3854" s="45">
        <f t="shared" si="645"/>
        <v>1.1819931351351352</v>
      </c>
      <c r="S3854" s="51">
        <f t="shared" si="647"/>
        <v>16.440414957773264</v>
      </c>
      <c r="T3854" s="16"/>
    </row>
    <row r="3855" spans="1:20" x14ac:dyDescent="0.25">
      <c r="A3855" s="72">
        <f t="shared" si="648"/>
        <v>43419</v>
      </c>
      <c r="B3855" s="73" t="s">
        <v>18</v>
      </c>
      <c r="C3855" s="73" t="s">
        <v>244</v>
      </c>
      <c r="D3855" s="73" t="s">
        <v>245</v>
      </c>
      <c r="E3855" s="73" t="s">
        <v>277</v>
      </c>
      <c r="F3855" s="73" t="s">
        <v>278</v>
      </c>
      <c r="G3855" s="73" t="s">
        <v>34</v>
      </c>
      <c r="H3855" t="s">
        <v>38</v>
      </c>
      <c r="I3855">
        <v>613</v>
      </c>
      <c r="J3855" s="43">
        <v>5459</v>
      </c>
      <c r="K3855" s="16">
        <v>0</v>
      </c>
      <c r="L3855" s="16">
        <f t="shared" si="641"/>
        <v>54.210526315789473</v>
      </c>
      <c r="M3855" s="16">
        <f t="shared" si="642"/>
        <v>1.4754054054054053</v>
      </c>
      <c r="N3855" s="44">
        <f t="shared" si="643"/>
        <v>0</v>
      </c>
      <c r="O3855" s="44">
        <f t="shared" si="644"/>
        <v>5459</v>
      </c>
      <c r="P3855" s="45">
        <f t="shared" si="646"/>
        <v>54.210526315789473</v>
      </c>
      <c r="Q3855" s="45">
        <f t="shared" si="645"/>
        <v>1.4754054054054053</v>
      </c>
      <c r="S3855" s="51">
        <f t="shared" si="647"/>
        <v>3.2532627198789577</v>
      </c>
      <c r="T3855" s="16"/>
    </row>
    <row r="3856" spans="1:20" x14ac:dyDescent="0.25">
      <c r="A3856" s="72">
        <f t="shared" si="648"/>
        <v>43419</v>
      </c>
      <c r="B3856" s="73" t="s">
        <v>18</v>
      </c>
      <c r="C3856" s="73" t="s">
        <v>248</v>
      </c>
      <c r="D3856" s="73" t="s">
        <v>249</v>
      </c>
      <c r="E3856" s="73" t="s">
        <v>268</v>
      </c>
      <c r="F3856" s="73" t="s">
        <v>269</v>
      </c>
      <c r="G3856" s="73" t="s">
        <v>34</v>
      </c>
      <c r="H3856" t="s">
        <v>38</v>
      </c>
      <c r="I3856">
        <v>872</v>
      </c>
      <c r="J3856" s="43">
        <v>6698</v>
      </c>
      <c r="K3856" s="16">
        <v>0</v>
      </c>
      <c r="L3856" s="16">
        <f t="shared" si="641"/>
        <v>66.514399205561077</v>
      </c>
      <c r="M3856" s="16">
        <f t="shared" si="642"/>
        <v>1.8102702702702702</v>
      </c>
      <c r="N3856" s="44">
        <f t="shared" si="643"/>
        <v>0</v>
      </c>
      <c r="O3856" s="44">
        <f t="shared" si="644"/>
        <v>6698</v>
      </c>
      <c r="P3856" s="45">
        <f t="shared" si="646"/>
        <v>66.514399205561077</v>
      </c>
      <c r="Q3856" s="45">
        <f t="shared" si="645"/>
        <v>1.8102702702702702</v>
      </c>
      <c r="S3856" s="51">
        <f t="shared" si="647"/>
        <v>3.6842105263157787</v>
      </c>
      <c r="T3856" s="16"/>
    </row>
    <row r="3857" spans="1:20" x14ac:dyDescent="0.25">
      <c r="A3857" s="72">
        <f t="shared" si="648"/>
        <v>43419</v>
      </c>
      <c r="B3857" s="73" t="s">
        <v>18</v>
      </c>
      <c r="C3857" s="73" t="s">
        <v>248</v>
      </c>
      <c r="D3857" s="73" t="s">
        <v>249</v>
      </c>
      <c r="E3857" s="73" t="s">
        <v>277</v>
      </c>
      <c r="F3857" s="73" t="s">
        <v>278</v>
      </c>
      <c r="G3857" s="73" t="s">
        <v>34</v>
      </c>
      <c r="H3857" t="s">
        <v>38</v>
      </c>
      <c r="I3857">
        <v>414</v>
      </c>
      <c r="J3857" s="43">
        <v>4937</v>
      </c>
      <c r="K3857" s="16">
        <v>0</v>
      </c>
      <c r="L3857" s="16">
        <f t="shared" si="641"/>
        <v>49.026812313803376</v>
      </c>
      <c r="M3857" s="16">
        <f t="shared" si="642"/>
        <v>1.3343243243243244</v>
      </c>
      <c r="N3857" s="44">
        <f t="shared" si="643"/>
        <v>0</v>
      </c>
      <c r="O3857" s="44">
        <f t="shared" si="644"/>
        <v>4937</v>
      </c>
      <c r="P3857" s="45">
        <f t="shared" si="646"/>
        <v>49.026812313803376</v>
      </c>
      <c r="Q3857" s="45">
        <f t="shared" si="645"/>
        <v>1.3343243243243244</v>
      </c>
      <c r="S3857" s="51">
        <f t="shared" si="647"/>
        <v>3.6314021830394561</v>
      </c>
      <c r="T3857" s="16"/>
    </row>
    <row r="3858" spans="1:20" x14ac:dyDescent="0.25">
      <c r="A3858" s="72">
        <f t="shared" si="648"/>
        <v>43419</v>
      </c>
      <c r="B3858" s="73" t="s">
        <v>18</v>
      </c>
      <c r="C3858" s="73" t="s">
        <v>242</v>
      </c>
      <c r="D3858" s="73" t="s">
        <v>243</v>
      </c>
      <c r="E3858" s="73" t="s">
        <v>265</v>
      </c>
      <c r="F3858" s="73" t="s">
        <v>266</v>
      </c>
      <c r="G3858" s="73" t="s">
        <v>34</v>
      </c>
      <c r="H3858" t="s">
        <v>36</v>
      </c>
      <c r="I3858">
        <v>1006</v>
      </c>
      <c r="J3858" s="43">
        <v>4745</v>
      </c>
      <c r="K3858" s="16">
        <v>0.24</v>
      </c>
      <c r="L3858" s="16">
        <f t="shared" si="641"/>
        <v>47.1201588877855</v>
      </c>
      <c r="M3858" s="16">
        <f t="shared" si="642"/>
        <v>1.2824324324324323</v>
      </c>
      <c r="N3858" s="44">
        <f t="shared" si="643"/>
        <v>241.44</v>
      </c>
      <c r="O3858" s="44">
        <f t="shared" si="644"/>
        <v>4986.4399999999996</v>
      </c>
      <c r="P3858" s="45">
        <f t="shared" si="646"/>
        <v>49.517775571002971</v>
      </c>
      <c r="Q3858" s="45">
        <f t="shared" si="645"/>
        <v>1.3476864864864864</v>
      </c>
      <c r="S3858" s="51">
        <f t="shared" si="647"/>
        <v>2.0590113470764448</v>
      </c>
      <c r="T3858" s="16"/>
    </row>
    <row r="3859" spans="1:20" x14ac:dyDescent="0.25">
      <c r="A3859" s="72">
        <f t="shared" si="648"/>
        <v>43419</v>
      </c>
      <c r="B3859" s="73" t="s">
        <v>0</v>
      </c>
      <c r="C3859" s="73" t="s">
        <v>252</v>
      </c>
      <c r="D3859" s="73" t="s">
        <v>117</v>
      </c>
      <c r="E3859" s="73" t="s">
        <v>279</v>
      </c>
      <c r="F3859" s="73" t="s">
        <v>280</v>
      </c>
      <c r="G3859" s="73" t="s">
        <v>35</v>
      </c>
      <c r="H3859" t="s">
        <v>37</v>
      </c>
      <c r="I3859">
        <v>880</v>
      </c>
      <c r="J3859" s="43">
        <v>4078</v>
      </c>
      <c r="K3859" s="16">
        <v>0</v>
      </c>
      <c r="L3859" s="16">
        <f t="shared" si="641"/>
        <v>40.496524329692157</v>
      </c>
      <c r="M3859" s="16">
        <f t="shared" si="642"/>
        <v>1.1021621621621622</v>
      </c>
      <c r="N3859" s="44">
        <f t="shared" si="643"/>
        <v>0</v>
      </c>
      <c r="O3859" s="44">
        <f t="shared" si="644"/>
        <v>4078</v>
      </c>
      <c r="P3859" s="45">
        <f t="shared" si="646"/>
        <v>40.496524329692157</v>
      </c>
      <c r="Q3859" s="45">
        <f t="shared" si="645"/>
        <v>1.1021621621621622</v>
      </c>
      <c r="S3859" s="51">
        <f t="shared" si="647"/>
        <v>3.16215532506956</v>
      </c>
      <c r="T3859" s="16"/>
    </row>
    <row r="3860" spans="1:20" x14ac:dyDescent="0.25">
      <c r="A3860" s="72">
        <f t="shared" si="648"/>
        <v>43419</v>
      </c>
      <c r="B3860" s="73" t="s">
        <v>0</v>
      </c>
      <c r="C3860" s="73" t="s">
        <v>359</v>
      </c>
      <c r="D3860" s="73" t="s">
        <v>235</v>
      </c>
      <c r="E3860" s="73" t="s">
        <v>267</v>
      </c>
      <c r="F3860" s="73" t="s">
        <v>241</v>
      </c>
      <c r="G3860" s="73" t="s">
        <v>35</v>
      </c>
      <c r="H3860" t="s">
        <v>37</v>
      </c>
      <c r="I3860">
        <v>685</v>
      </c>
      <c r="J3860" s="43">
        <v>4296</v>
      </c>
      <c r="K3860" s="16">
        <v>0</v>
      </c>
      <c r="L3860" s="16">
        <f t="shared" si="641"/>
        <v>42.661370407149953</v>
      </c>
      <c r="M3860" s="16">
        <f t="shared" si="642"/>
        <v>1.161081081081081</v>
      </c>
      <c r="N3860" s="44">
        <f t="shared" si="643"/>
        <v>0</v>
      </c>
      <c r="O3860" s="44">
        <f t="shared" si="644"/>
        <v>4296</v>
      </c>
      <c r="P3860" s="45">
        <f t="shared" si="646"/>
        <v>42.661370407149953</v>
      </c>
      <c r="Q3860" s="45">
        <f t="shared" si="645"/>
        <v>1.161081081081081</v>
      </c>
      <c r="S3860" s="51">
        <f t="shared" si="647"/>
        <v>2.9968832414289048</v>
      </c>
      <c r="T3860" s="16"/>
    </row>
    <row r="3861" spans="1:20" x14ac:dyDescent="0.25">
      <c r="A3861" s="72">
        <f t="shared" si="648"/>
        <v>43419</v>
      </c>
      <c r="B3861" s="73" t="s">
        <v>0</v>
      </c>
      <c r="C3861" s="73" t="s">
        <v>253</v>
      </c>
      <c r="D3861" s="73" t="s">
        <v>243</v>
      </c>
      <c r="E3861" s="73" t="s">
        <v>281</v>
      </c>
      <c r="F3861" s="73" t="s">
        <v>282</v>
      </c>
      <c r="G3861" s="73" t="s">
        <v>35</v>
      </c>
      <c r="H3861" t="s">
        <v>38</v>
      </c>
      <c r="I3861">
        <v>812</v>
      </c>
      <c r="J3861" s="43">
        <v>5896</v>
      </c>
      <c r="K3861" s="16">
        <v>0</v>
      </c>
      <c r="L3861" s="16">
        <f t="shared" si="641"/>
        <v>58.550148957298909</v>
      </c>
      <c r="M3861" s="16">
        <f t="shared" si="642"/>
        <v>1.5935135135135134</v>
      </c>
      <c r="N3861" s="44">
        <f t="shared" si="643"/>
        <v>0</v>
      </c>
      <c r="O3861" s="44">
        <f t="shared" si="644"/>
        <v>5896</v>
      </c>
      <c r="P3861" s="45">
        <f t="shared" si="646"/>
        <v>58.550148957298909</v>
      </c>
      <c r="Q3861" s="45">
        <f t="shared" si="645"/>
        <v>1.5935135135135134</v>
      </c>
      <c r="S3861" s="51">
        <f t="shared" si="647"/>
        <v>4.1144269821649315</v>
      </c>
      <c r="T3861" s="16"/>
    </row>
    <row r="3862" spans="1:20" x14ac:dyDescent="0.25">
      <c r="A3862" s="72">
        <f t="shared" si="648"/>
        <v>43419</v>
      </c>
      <c r="B3862" s="73" t="s">
        <v>0</v>
      </c>
      <c r="C3862" s="73" t="s">
        <v>236</v>
      </c>
      <c r="D3862" s="73" t="s">
        <v>237</v>
      </c>
      <c r="E3862" s="73" t="s">
        <v>279</v>
      </c>
      <c r="F3862" s="73" t="s">
        <v>280</v>
      </c>
      <c r="G3862" s="73" t="s">
        <v>35</v>
      </c>
      <c r="H3862" t="s">
        <v>37</v>
      </c>
      <c r="I3862">
        <v>1520</v>
      </c>
      <c r="J3862" s="43">
        <v>5736</v>
      </c>
      <c r="K3862" s="16">
        <v>0</v>
      </c>
      <c r="L3862" s="16">
        <f t="shared" si="641"/>
        <v>56.961271102284009</v>
      </c>
      <c r="M3862" s="16">
        <f t="shared" si="642"/>
        <v>1.5502702702702702</v>
      </c>
      <c r="N3862" s="44">
        <f t="shared" si="643"/>
        <v>0</v>
      </c>
      <c r="O3862" s="44">
        <f t="shared" si="644"/>
        <v>5736</v>
      </c>
      <c r="P3862" s="45">
        <f t="shared" si="646"/>
        <v>56.961271102284009</v>
      </c>
      <c r="Q3862" s="45">
        <f t="shared" si="645"/>
        <v>1.5502702702702702</v>
      </c>
      <c r="S3862" s="51">
        <f t="shared" si="647"/>
        <v>2.2277668864729927</v>
      </c>
      <c r="T3862" s="16"/>
    </row>
    <row r="3863" spans="1:20" x14ac:dyDescent="0.25">
      <c r="A3863" s="72">
        <f t="shared" si="648"/>
        <v>43419</v>
      </c>
      <c r="B3863" s="73" t="s">
        <v>0</v>
      </c>
      <c r="C3863" s="73" t="s">
        <v>236</v>
      </c>
      <c r="D3863" s="73" t="s">
        <v>237</v>
      </c>
      <c r="E3863" s="73" t="s">
        <v>267</v>
      </c>
      <c r="F3863" s="73" t="s">
        <v>241</v>
      </c>
      <c r="G3863" s="73" t="s">
        <v>35</v>
      </c>
      <c r="H3863" t="s">
        <v>37</v>
      </c>
      <c r="I3863">
        <v>1583</v>
      </c>
      <c r="J3863" s="43">
        <v>6056</v>
      </c>
      <c r="K3863" s="16">
        <v>0</v>
      </c>
      <c r="L3863" s="16">
        <f t="shared" si="641"/>
        <v>60.139026812313801</v>
      </c>
      <c r="M3863" s="16">
        <f t="shared" si="642"/>
        <v>1.6367567567567567</v>
      </c>
      <c r="N3863" s="44">
        <f t="shared" si="643"/>
        <v>0</v>
      </c>
      <c r="O3863" s="44">
        <f t="shared" si="644"/>
        <v>6056</v>
      </c>
      <c r="P3863" s="45">
        <f t="shared" si="646"/>
        <v>60.139026812313801</v>
      </c>
      <c r="Q3863" s="45">
        <f t="shared" si="645"/>
        <v>1.6367567567567567</v>
      </c>
      <c r="S3863" s="51">
        <f t="shared" si="647"/>
        <v>2.1075703928511214</v>
      </c>
      <c r="T3863" s="16"/>
    </row>
    <row r="3864" spans="1:20" x14ac:dyDescent="0.25">
      <c r="A3864" s="72">
        <f t="shared" si="648"/>
        <v>43419</v>
      </c>
      <c r="B3864" s="73" t="s">
        <v>0</v>
      </c>
      <c r="C3864" s="73" t="s">
        <v>358</v>
      </c>
      <c r="D3864" s="73" t="s">
        <v>235</v>
      </c>
      <c r="E3864" s="73" t="s">
        <v>279</v>
      </c>
      <c r="F3864" s="73" t="s">
        <v>280</v>
      </c>
      <c r="G3864" s="73" t="s">
        <v>35</v>
      </c>
      <c r="H3864" t="s">
        <v>36</v>
      </c>
      <c r="I3864">
        <v>1599</v>
      </c>
      <c r="J3864" s="43">
        <v>5912</v>
      </c>
      <c r="K3864" s="16">
        <v>0.24</v>
      </c>
      <c r="L3864" s="16">
        <f t="shared" si="641"/>
        <v>58.709036742800393</v>
      </c>
      <c r="M3864" s="16">
        <f t="shared" si="642"/>
        <v>1.5978378378378379</v>
      </c>
      <c r="N3864" s="44">
        <f t="shared" si="643"/>
        <v>383.76</v>
      </c>
      <c r="O3864" s="44">
        <f t="shared" si="644"/>
        <v>6295.76</v>
      </c>
      <c r="P3864" s="45">
        <f t="shared" si="646"/>
        <v>62.519960278053624</v>
      </c>
      <c r="Q3864" s="45">
        <f t="shared" si="645"/>
        <v>1.7015567567567569</v>
      </c>
      <c r="S3864" s="51">
        <f t="shared" si="647"/>
        <v>4.3059315491081662</v>
      </c>
      <c r="T3864" s="16"/>
    </row>
    <row r="3865" spans="1:20" x14ac:dyDescent="0.25">
      <c r="A3865" s="72">
        <f t="shared" si="648"/>
        <v>43419</v>
      </c>
      <c r="B3865" s="73" t="s">
        <v>67</v>
      </c>
      <c r="C3865" s="73" t="s">
        <v>250</v>
      </c>
      <c r="D3865" s="73" t="s">
        <v>251</v>
      </c>
      <c r="E3865" s="73" t="s">
        <v>279</v>
      </c>
      <c r="F3865" s="73" t="s">
        <v>280</v>
      </c>
      <c r="G3865" s="73" t="s">
        <v>35</v>
      </c>
      <c r="H3865" t="s">
        <v>37</v>
      </c>
      <c r="I3865">
        <v>1851</v>
      </c>
      <c r="J3865" s="43">
        <v>5180</v>
      </c>
      <c r="K3865" s="16">
        <v>0</v>
      </c>
      <c r="L3865" s="16">
        <f t="shared" si="641"/>
        <v>51.439920556107246</v>
      </c>
      <c r="M3865" s="16">
        <f t="shared" si="642"/>
        <v>1.3066666666666666</v>
      </c>
      <c r="N3865" s="44">
        <f t="shared" si="643"/>
        <v>0</v>
      </c>
      <c r="O3865" s="44">
        <f t="shared" si="644"/>
        <v>5180</v>
      </c>
      <c r="P3865" s="45">
        <f t="shared" si="646"/>
        <v>51.439920556107246</v>
      </c>
      <c r="Q3865" s="45">
        <f t="shared" si="645"/>
        <v>1.3066666666666666</v>
      </c>
      <c r="S3865" s="51">
        <f t="shared" si="647"/>
        <v>3.6000000000000032</v>
      </c>
      <c r="T3865" s="16"/>
    </row>
    <row r="3866" spans="1:20" x14ac:dyDescent="0.25">
      <c r="A3866" s="72">
        <f t="shared" si="648"/>
        <v>43419</v>
      </c>
      <c r="B3866" s="73" t="s">
        <v>67</v>
      </c>
      <c r="C3866" s="73" t="s">
        <v>238</v>
      </c>
      <c r="D3866" s="73" t="s">
        <v>239</v>
      </c>
      <c r="E3866" s="73" t="s">
        <v>283</v>
      </c>
      <c r="F3866" s="73" t="s">
        <v>284</v>
      </c>
      <c r="G3866" s="73" t="s">
        <v>35</v>
      </c>
      <c r="H3866" t="s">
        <v>37</v>
      </c>
      <c r="I3866">
        <v>1695</v>
      </c>
      <c r="J3866" s="43">
        <v>5140</v>
      </c>
      <c r="K3866" s="16">
        <v>0</v>
      </c>
      <c r="L3866" s="16">
        <f t="shared" si="641"/>
        <v>51.042701092353525</v>
      </c>
      <c r="M3866" s="16">
        <f t="shared" si="642"/>
        <v>1.2965765765765767</v>
      </c>
      <c r="N3866" s="44">
        <f t="shared" si="643"/>
        <v>0</v>
      </c>
      <c r="O3866" s="44">
        <f t="shared" si="644"/>
        <v>5140</v>
      </c>
      <c r="P3866" s="45">
        <f t="shared" si="646"/>
        <v>51.042701092353525</v>
      </c>
      <c r="Q3866" s="45">
        <f t="shared" si="645"/>
        <v>1.2965765765765767</v>
      </c>
      <c r="S3866" s="51">
        <f t="shared" si="647"/>
        <v>3.629032258064524</v>
      </c>
      <c r="T3866" s="16"/>
    </row>
    <row r="3867" spans="1:20" x14ac:dyDescent="0.25">
      <c r="A3867" s="72">
        <f t="shared" si="648"/>
        <v>43419</v>
      </c>
      <c r="B3867" s="73" t="s">
        <v>67</v>
      </c>
      <c r="C3867" s="73" t="s">
        <v>242</v>
      </c>
      <c r="D3867" s="73" t="s">
        <v>243</v>
      </c>
      <c r="E3867" s="73" t="s">
        <v>265</v>
      </c>
      <c r="F3867" s="73" t="s">
        <v>266</v>
      </c>
      <c r="G3867" s="73" t="s">
        <v>35</v>
      </c>
      <c r="H3867" t="s">
        <v>36</v>
      </c>
      <c r="I3867">
        <v>1006</v>
      </c>
      <c r="J3867" s="43">
        <v>3800</v>
      </c>
      <c r="K3867" s="16">
        <v>0.24</v>
      </c>
      <c r="L3867" s="16">
        <f t="shared" si="641"/>
        <v>37.735849056603776</v>
      </c>
      <c r="M3867" s="16">
        <f t="shared" si="642"/>
        <v>0.95855855855855854</v>
      </c>
      <c r="N3867" s="44">
        <f t="shared" si="643"/>
        <v>241.44</v>
      </c>
      <c r="O3867" s="44">
        <f t="shared" si="644"/>
        <v>4041.44</v>
      </c>
      <c r="P3867" s="45">
        <f t="shared" si="646"/>
        <v>40.133465739821247</v>
      </c>
      <c r="Q3867" s="45">
        <f t="shared" si="645"/>
        <v>1.0194623423423423</v>
      </c>
      <c r="S3867" s="51">
        <f t="shared" si="647"/>
        <v>4.3803462953014627</v>
      </c>
      <c r="T3867" s="16"/>
    </row>
    <row r="3868" spans="1:20" x14ac:dyDescent="0.25">
      <c r="A3868" s="72">
        <f t="shared" si="648"/>
        <v>43419</v>
      </c>
      <c r="B3868" s="73" t="s">
        <v>67</v>
      </c>
      <c r="C3868" s="73" t="s">
        <v>254</v>
      </c>
      <c r="D3868" s="73" t="s">
        <v>255</v>
      </c>
      <c r="E3868" s="73" t="s">
        <v>267</v>
      </c>
      <c r="F3868" s="73" t="s">
        <v>241</v>
      </c>
      <c r="G3868" s="73" t="s">
        <v>35</v>
      </c>
      <c r="H3868" t="s">
        <v>37</v>
      </c>
      <c r="I3868">
        <v>988</v>
      </c>
      <c r="J3868" s="43">
        <v>3880</v>
      </c>
      <c r="K3868" s="16">
        <v>0</v>
      </c>
      <c r="L3868" s="16">
        <f t="shared" si="641"/>
        <v>38.530287984111219</v>
      </c>
      <c r="M3868" s="16">
        <f t="shared" si="642"/>
        <v>0.97873873873873873</v>
      </c>
      <c r="N3868" s="44">
        <f t="shared" si="643"/>
        <v>0</v>
      </c>
      <c r="O3868" s="44">
        <f t="shared" si="644"/>
        <v>3880</v>
      </c>
      <c r="P3868" s="45">
        <f t="shared" si="646"/>
        <v>38.530287984111219</v>
      </c>
      <c r="Q3868" s="45">
        <f t="shared" si="645"/>
        <v>0.97873873873873873</v>
      </c>
      <c r="S3868" s="51">
        <f t="shared" si="647"/>
        <v>4.8648648648648596</v>
      </c>
      <c r="T3868" s="16"/>
    </row>
    <row r="3869" spans="1:20" x14ac:dyDescent="0.25">
      <c r="A3869" s="72">
        <f t="shared" si="648"/>
        <v>43419</v>
      </c>
      <c r="B3869" s="73" t="s">
        <v>67</v>
      </c>
      <c r="C3869" s="73" t="s">
        <v>246</v>
      </c>
      <c r="D3869" s="73" t="s">
        <v>247</v>
      </c>
      <c r="E3869" s="73" t="s">
        <v>240</v>
      </c>
      <c r="F3869" s="73" t="s">
        <v>241</v>
      </c>
      <c r="G3869" s="73" t="s">
        <v>35</v>
      </c>
      <c r="H3869" t="s">
        <v>36</v>
      </c>
      <c r="I3869">
        <v>787</v>
      </c>
      <c r="J3869" s="43">
        <v>4060</v>
      </c>
      <c r="K3869" s="16">
        <v>0.24</v>
      </c>
      <c r="L3869" s="16">
        <f t="shared" si="641"/>
        <v>40.317775571002976</v>
      </c>
      <c r="M3869" s="16">
        <f t="shared" si="642"/>
        <v>1.0241441441441441</v>
      </c>
      <c r="N3869" s="44">
        <f t="shared" si="643"/>
        <v>188.88</v>
      </c>
      <c r="O3869" s="44">
        <f t="shared" si="644"/>
        <v>4248.88</v>
      </c>
      <c r="P3869" s="45">
        <f t="shared" si="646"/>
        <v>42.193445878848067</v>
      </c>
      <c r="Q3869" s="45">
        <f t="shared" si="645"/>
        <v>1.0717895495495495</v>
      </c>
      <c r="S3869" s="51">
        <f t="shared" si="647"/>
        <v>4.1346215117960661</v>
      </c>
      <c r="T3869" s="16"/>
    </row>
    <row r="3870" spans="1:20" x14ac:dyDescent="0.25">
      <c r="A3870" s="72">
        <f t="shared" si="648"/>
        <v>43419</v>
      </c>
      <c r="B3870" s="73" t="s">
        <v>67</v>
      </c>
      <c r="C3870" s="73" t="s">
        <v>250</v>
      </c>
      <c r="D3870" s="73" t="s">
        <v>251</v>
      </c>
      <c r="E3870" s="73" t="s">
        <v>283</v>
      </c>
      <c r="F3870" s="73" t="s">
        <v>284</v>
      </c>
      <c r="G3870" s="73" t="s">
        <v>35</v>
      </c>
      <c r="H3870" t="s">
        <v>37</v>
      </c>
      <c r="I3870">
        <v>1836</v>
      </c>
      <c r="J3870" s="43">
        <v>5180</v>
      </c>
      <c r="K3870" s="16">
        <v>0</v>
      </c>
      <c r="L3870" s="16">
        <f t="shared" ref="L3870:L3907" si="649">J3870/100.7</f>
        <v>51.439920556107246</v>
      </c>
      <c r="M3870" s="16">
        <f t="shared" ref="M3870:M3907" si="650">IF(B3870="corn",J3870/(111*2000/56),J3870/(111*2000/60))</f>
        <v>1.3066666666666666</v>
      </c>
      <c r="N3870" s="44">
        <f t="shared" ref="N3870:N3907" si="651">I3870*K3870</f>
        <v>0</v>
      </c>
      <c r="O3870" s="44">
        <f t="shared" ref="O3870:O3907" si="652">J3870+N3870</f>
        <v>5180</v>
      </c>
      <c r="P3870" s="45">
        <f t="shared" si="646"/>
        <v>51.439920556107246</v>
      </c>
      <c r="Q3870" s="45">
        <f t="shared" ref="Q3870:Q3907" si="653">IF(B3870="corn",O3870/(111*2000/56),O3870/(111*2000/60))</f>
        <v>1.3066666666666666</v>
      </c>
      <c r="S3870" s="51">
        <f t="shared" si="647"/>
        <v>3.6000000000000032</v>
      </c>
      <c r="T3870" s="16"/>
    </row>
    <row r="3871" spans="1:20" x14ac:dyDescent="0.25">
      <c r="A3871" s="72">
        <f t="shared" si="648"/>
        <v>43419</v>
      </c>
      <c r="B3871" s="73" t="s">
        <v>67</v>
      </c>
      <c r="C3871" s="73" t="s">
        <v>256</v>
      </c>
      <c r="D3871" s="73" t="s">
        <v>247</v>
      </c>
      <c r="E3871" s="73" t="s">
        <v>285</v>
      </c>
      <c r="F3871" s="73" t="s">
        <v>264</v>
      </c>
      <c r="G3871" s="73" t="s">
        <v>35</v>
      </c>
      <c r="H3871" t="s">
        <v>37</v>
      </c>
      <c r="I3871">
        <v>1899</v>
      </c>
      <c r="J3871" s="43">
        <v>5000</v>
      </c>
      <c r="K3871" s="16">
        <v>0</v>
      </c>
      <c r="L3871" s="16">
        <f t="shared" si="649"/>
        <v>49.652432969215489</v>
      </c>
      <c r="M3871" s="16">
        <f t="shared" si="650"/>
        <v>1.2612612612612613</v>
      </c>
      <c r="N3871" s="44">
        <f t="shared" si="651"/>
        <v>0</v>
      </c>
      <c r="O3871" s="44">
        <f t="shared" si="652"/>
        <v>5000</v>
      </c>
      <c r="P3871" s="45">
        <f t="shared" si="646"/>
        <v>49.652432969215489</v>
      </c>
      <c r="Q3871" s="45">
        <f t="shared" si="653"/>
        <v>1.2612612612612613</v>
      </c>
      <c r="S3871" s="51">
        <f t="shared" si="647"/>
        <v>3.7344398340249052</v>
      </c>
      <c r="T3871" s="16"/>
    </row>
    <row r="3872" spans="1:20" x14ac:dyDescent="0.25">
      <c r="A3872" s="72">
        <f t="shared" si="648"/>
        <v>43419</v>
      </c>
      <c r="B3872" s="73" t="s">
        <v>18</v>
      </c>
      <c r="C3872" s="73" t="s">
        <v>238</v>
      </c>
      <c r="D3872" s="73" t="s">
        <v>239</v>
      </c>
      <c r="E3872" s="73" t="s">
        <v>283</v>
      </c>
      <c r="F3872" s="73" t="s">
        <v>284</v>
      </c>
      <c r="G3872" s="73" t="s">
        <v>35</v>
      </c>
      <c r="H3872" t="s">
        <v>37</v>
      </c>
      <c r="I3872">
        <v>1695</v>
      </c>
      <c r="J3872" s="43">
        <v>5750</v>
      </c>
      <c r="K3872" s="16">
        <v>0</v>
      </c>
      <c r="L3872" s="16">
        <f t="shared" si="649"/>
        <v>57.10029791459781</v>
      </c>
      <c r="M3872" s="16">
        <f t="shared" si="650"/>
        <v>1.5540540540540539</v>
      </c>
      <c r="N3872" s="44">
        <f t="shared" si="651"/>
        <v>0</v>
      </c>
      <c r="O3872" s="44">
        <f t="shared" si="652"/>
        <v>5750</v>
      </c>
      <c r="P3872" s="45">
        <f t="shared" si="646"/>
        <v>57.10029791459781</v>
      </c>
      <c r="Q3872" s="45">
        <f t="shared" si="653"/>
        <v>1.5540540540540539</v>
      </c>
      <c r="S3872" s="51">
        <f t="shared" si="647"/>
        <v>2.6785714285714191</v>
      </c>
      <c r="T3872" s="16"/>
    </row>
    <row r="3873" spans="1:20" x14ac:dyDescent="0.25">
      <c r="A3873" s="72">
        <f t="shared" si="648"/>
        <v>43419</v>
      </c>
      <c r="B3873" s="73" t="s">
        <v>18</v>
      </c>
      <c r="C3873" s="73" t="s">
        <v>250</v>
      </c>
      <c r="D3873" s="73" t="s">
        <v>251</v>
      </c>
      <c r="E3873" s="73" t="s">
        <v>279</v>
      </c>
      <c r="F3873" s="73" t="s">
        <v>280</v>
      </c>
      <c r="G3873" s="73" t="s">
        <v>35</v>
      </c>
      <c r="H3873" t="s">
        <v>37</v>
      </c>
      <c r="I3873">
        <v>1851</v>
      </c>
      <c r="J3873" s="43">
        <v>5800</v>
      </c>
      <c r="K3873" s="16">
        <v>0</v>
      </c>
      <c r="L3873" s="16">
        <f t="shared" si="649"/>
        <v>57.596822244289967</v>
      </c>
      <c r="M3873" s="16">
        <f t="shared" si="650"/>
        <v>1.5675675675675675</v>
      </c>
      <c r="N3873" s="44">
        <f t="shared" si="651"/>
        <v>0</v>
      </c>
      <c r="O3873" s="44">
        <f t="shared" si="652"/>
        <v>5800</v>
      </c>
      <c r="P3873" s="45">
        <f t="shared" si="646"/>
        <v>57.596822244289967</v>
      </c>
      <c r="Q3873" s="45">
        <f t="shared" si="653"/>
        <v>1.5675675675675675</v>
      </c>
      <c r="S3873" s="51">
        <f t="shared" si="647"/>
        <v>2.6548672566371723</v>
      </c>
      <c r="T3873" s="16"/>
    </row>
    <row r="3874" spans="1:20" x14ac:dyDescent="0.25">
      <c r="A3874" s="72">
        <f t="shared" si="648"/>
        <v>43419</v>
      </c>
      <c r="B3874" s="73" t="s">
        <v>18</v>
      </c>
      <c r="C3874" s="73" t="s">
        <v>257</v>
      </c>
      <c r="D3874" s="73" t="s">
        <v>237</v>
      </c>
      <c r="E3874" s="73" t="s">
        <v>283</v>
      </c>
      <c r="F3874" s="73" t="s">
        <v>284</v>
      </c>
      <c r="G3874" s="73" t="s">
        <v>35</v>
      </c>
      <c r="H3874" t="s">
        <v>37</v>
      </c>
      <c r="I3874">
        <v>1507</v>
      </c>
      <c r="J3874" s="43">
        <v>5650</v>
      </c>
      <c r="K3874" s="16">
        <v>0</v>
      </c>
      <c r="L3874" s="16">
        <f t="shared" si="649"/>
        <v>56.107249255213503</v>
      </c>
      <c r="M3874" s="16">
        <f t="shared" si="650"/>
        <v>1.527027027027027</v>
      </c>
      <c r="N3874" s="44">
        <f t="shared" si="651"/>
        <v>0</v>
      </c>
      <c r="O3874" s="44">
        <f t="shared" si="652"/>
        <v>5650</v>
      </c>
      <c r="P3874" s="45">
        <f t="shared" si="646"/>
        <v>56.107249255213503</v>
      </c>
      <c r="Q3874" s="45">
        <f t="shared" si="653"/>
        <v>1.527027027027027</v>
      </c>
      <c r="S3874" s="51">
        <f t="shared" si="647"/>
        <v>2.7272727272727337</v>
      </c>
      <c r="T3874" s="16"/>
    </row>
    <row r="3875" spans="1:20" x14ac:dyDescent="0.25">
      <c r="A3875" s="72">
        <f t="shared" si="648"/>
        <v>43419</v>
      </c>
      <c r="B3875" s="73" t="s">
        <v>18</v>
      </c>
      <c r="C3875" s="73" t="s">
        <v>256</v>
      </c>
      <c r="D3875" s="73" t="s">
        <v>247</v>
      </c>
      <c r="E3875" s="73" t="s">
        <v>265</v>
      </c>
      <c r="F3875" s="73" t="s">
        <v>266</v>
      </c>
      <c r="G3875" s="73" t="s">
        <v>35</v>
      </c>
      <c r="H3875" t="s">
        <v>36</v>
      </c>
      <c r="I3875">
        <v>1160</v>
      </c>
      <c r="J3875" s="43">
        <v>4775</v>
      </c>
      <c r="K3875" s="16">
        <v>0.24</v>
      </c>
      <c r="L3875" s="16">
        <f t="shared" si="649"/>
        <v>47.418073485600793</v>
      </c>
      <c r="M3875" s="16">
        <f t="shared" si="650"/>
        <v>1.2905405405405406</v>
      </c>
      <c r="N3875" s="44">
        <f t="shared" si="651"/>
        <v>278.39999999999998</v>
      </c>
      <c r="O3875" s="44">
        <f t="shared" si="652"/>
        <v>5053.3999999999996</v>
      </c>
      <c r="P3875" s="45">
        <f t="shared" si="646"/>
        <v>50.182720953326708</v>
      </c>
      <c r="Q3875" s="45">
        <f t="shared" si="653"/>
        <v>1.3657837837837836</v>
      </c>
      <c r="S3875" s="51">
        <f t="shared" si="647"/>
        <v>2.3494146716895425</v>
      </c>
      <c r="T3875" s="16"/>
    </row>
    <row r="3876" spans="1:20" x14ac:dyDescent="0.25">
      <c r="A3876" s="72">
        <f t="shared" si="648"/>
        <v>43419</v>
      </c>
      <c r="B3876" s="73" t="s">
        <v>18</v>
      </c>
      <c r="C3876" s="73" t="s">
        <v>244</v>
      </c>
      <c r="D3876" s="73" t="s">
        <v>245</v>
      </c>
      <c r="E3876" s="73" t="s">
        <v>277</v>
      </c>
      <c r="F3876" s="73" t="s">
        <v>278</v>
      </c>
      <c r="G3876" s="73" t="s">
        <v>35</v>
      </c>
      <c r="H3876" s="73" t="s">
        <v>38</v>
      </c>
      <c r="I3876">
        <v>613</v>
      </c>
      <c r="J3876" s="43">
        <v>4634</v>
      </c>
      <c r="K3876" s="16">
        <v>0</v>
      </c>
      <c r="L3876" s="16">
        <f t="shared" si="649"/>
        <v>46.01787487586892</v>
      </c>
      <c r="M3876" s="16">
        <f t="shared" si="650"/>
        <v>1.2524324324324325</v>
      </c>
      <c r="N3876" s="44">
        <f t="shared" si="651"/>
        <v>0</v>
      </c>
      <c r="O3876" s="44">
        <f t="shared" si="652"/>
        <v>4634</v>
      </c>
      <c r="P3876" s="45">
        <f t="shared" si="646"/>
        <v>46.01787487586892</v>
      </c>
      <c r="Q3876" s="45">
        <f t="shared" si="653"/>
        <v>1.2524324324324325</v>
      </c>
      <c r="S3876" s="51">
        <f t="shared" si="647"/>
        <v>6.4797794117646967</v>
      </c>
      <c r="T3876" s="16"/>
    </row>
    <row r="3877" spans="1:20" x14ac:dyDescent="0.25">
      <c r="A3877" s="74">
        <f>A3875</f>
        <v>43419</v>
      </c>
      <c r="B3877" s="75" t="s">
        <v>18</v>
      </c>
      <c r="C3877" s="75" t="s">
        <v>258</v>
      </c>
      <c r="D3877" s="75" t="s">
        <v>255</v>
      </c>
      <c r="E3877" s="75" t="s">
        <v>279</v>
      </c>
      <c r="F3877" s="75" t="s">
        <v>280</v>
      </c>
      <c r="G3877" s="75" t="s">
        <v>35</v>
      </c>
      <c r="H3877" s="76" t="s">
        <v>36</v>
      </c>
      <c r="I3877" s="76">
        <v>1637</v>
      </c>
      <c r="J3877" s="46">
        <v>5710</v>
      </c>
      <c r="K3877" s="78">
        <v>0.24</v>
      </c>
      <c r="L3877" s="78">
        <f t="shared" si="649"/>
        <v>56.703078450844089</v>
      </c>
      <c r="M3877" s="78">
        <f t="shared" si="650"/>
        <v>1.5432432432432432</v>
      </c>
      <c r="N3877" s="47">
        <f t="shared" si="651"/>
        <v>392.88</v>
      </c>
      <c r="O3877" s="47">
        <f t="shared" si="652"/>
        <v>6102.88</v>
      </c>
      <c r="P3877" s="48">
        <f t="shared" si="646"/>
        <v>60.604568023833167</v>
      </c>
      <c r="Q3877" s="48">
        <f t="shared" si="653"/>
        <v>1.649427027027027</v>
      </c>
      <c r="R3877" s="76"/>
      <c r="S3877" s="53">
        <f t="shared" si="647"/>
        <v>2.7562727514572671</v>
      </c>
      <c r="T3877" s="78"/>
    </row>
    <row r="3878" spans="1:20" x14ac:dyDescent="0.25">
      <c r="A3878" s="72">
        <f>DATE(YEAR(A3877), MONTH(A3877)+1, 15)</f>
        <v>43449</v>
      </c>
      <c r="B3878" s="73" t="s">
        <v>0</v>
      </c>
      <c r="C3878" s="73" t="s">
        <v>359</v>
      </c>
      <c r="D3878" s="73" t="s">
        <v>235</v>
      </c>
      <c r="E3878" s="73" t="s">
        <v>260</v>
      </c>
      <c r="F3878" s="73" t="s">
        <v>261</v>
      </c>
      <c r="G3878" s="73" t="s">
        <v>34</v>
      </c>
      <c r="H3878" t="s">
        <v>36</v>
      </c>
      <c r="I3878">
        <v>506</v>
      </c>
      <c r="J3878" s="43">
        <v>3983</v>
      </c>
      <c r="K3878" s="16">
        <v>0.26</v>
      </c>
      <c r="L3878" s="16">
        <f t="shared" si="649"/>
        <v>39.553128103277061</v>
      </c>
      <c r="M3878" s="16">
        <f t="shared" si="650"/>
        <v>1.0764864864864865</v>
      </c>
      <c r="N3878" s="44">
        <f t="shared" si="651"/>
        <v>131.56</v>
      </c>
      <c r="O3878" s="44">
        <f t="shared" si="652"/>
        <v>4114.5600000000004</v>
      </c>
      <c r="P3878" s="45">
        <f t="shared" ref="P3878:P3915" si="654">O3878/100.7</f>
        <v>40.85958291956306</v>
      </c>
      <c r="Q3878" s="45">
        <f t="shared" si="653"/>
        <v>1.1120432432432434</v>
      </c>
      <c r="R3878" s="17"/>
      <c r="S3878" s="51">
        <f>((O3878/O3422)-1)*100</f>
        <v>4.0649090504421004</v>
      </c>
      <c r="T3878" s="16">
        <f>AVERAGE(P3802,P3840,P3878)</f>
        <v>40.792585236676594</v>
      </c>
    </row>
    <row r="3879" spans="1:20" x14ac:dyDescent="0.25">
      <c r="A3879" s="72">
        <f>A3878</f>
        <v>43449</v>
      </c>
      <c r="B3879" s="73" t="s">
        <v>0</v>
      </c>
      <c r="C3879" s="73" t="s">
        <v>236</v>
      </c>
      <c r="D3879" s="73" t="s">
        <v>237</v>
      </c>
      <c r="E3879" s="73" t="s">
        <v>262</v>
      </c>
      <c r="F3879" s="73" t="s">
        <v>251</v>
      </c>
      <c r="G3879" s="73" t="s">
        <v>34</v>
      </c>
      <c r="H3879" t="s">
        <v>37</v>
      </c>
      <c r="I3879">
        <v>298</v>
      </c>
      <c r="J3879" s="43">
        <v>4268</v>
      </c>
      <c r="K3879" s="16">
        <v>0</v>
      </c>
      <c r="L3879" s="16">
        <f t="shared" si="649"/>
        <v>42.383316782522343</v>
      </c>
      <c r="M3879" s="16">
        <f t="shared" si="650"/>
        <v>1.1535135135135135</v>
      </c>
      <c r="N3879" s="44">
        <f t="shared" si="651"/>
        <v>0</v>
      </c>
      <c r="O3879" s="44">
        <f t="shared" si="652"/>
        <v>4268</v>
      </c>
      <c r="P3879" s="45">
        <f t="shared" si="654"/>
        <v>42.383316782522343</v>
      </c>
      <c r="Q3879" s="45">
        <f t="shared" si="653"/>
        <v>1.1535135135135135</v>
      </c>
      <c r="R3879" s="17"/>
      <c r="S3879" s="51">
        <f t="shared" ref="S3879:S3915" si="655">((O3879/O3423)-1)*100</f>
        <v>3.0171373400917245</v>
      </c>
      <c r="T3879" s="16">
        <f t="shared" ref="T3879:T3915" si="656">AVERAGE(P3803,P3841,P3879)</f>
        <v>42.383316782522343</v>
      </c>
    </row>
    <row r="3880" spans="1:20" x14ac:dyDescent="0.25">
      <c r="A3880" s="72">
        <f t="shared" ref="A3880:A3914" si="657">A3879</f>
        <v>43449</v>
      </c>
      <c r="B3880" s="73" t="s">
        <v>0</v>
      </c>
      <c r="C3880" s="73" t="s">
        <v>359</v>
      </c>
      <c r="D3880" s="73" t="s">
        <v>235</v>
      </c>
      <c r="E3880" s="73" t="s">
        <v>263</v>
      </c>
      <c r="F3880" s="73" t="s">
        <v>264</v>
      </c>
      <c r="G3880" s="73" t="s">
        <v>34</v>
      </c>
      <c r="H3880" t="s">
        <v>37</v>
      </c>
      <c r="I3880">
        <v>1530</v>
      </c>
      <c r="J3880" s="43">
        <v>7175</v>
      </c>
      <c r="K3880" s="16">
        <v>0</v>
      </c>
      <c r="L3880" s="16">
        <f t="shared" si="649"/>
        <v>71.251241310824227</v>
      </c>
      <c r="M3880" s="16">
        <f t="shared" si="650"/>
        <v>1.9391891891891893</v>
      </c>
      <c r="N3880" s="44">
        <f t="shared" si="651"/>
        <v>0</v>
      </c>
      <c r="O3880" s="44">
        <f t="shared" si="652"/>
        <v>7175</v>
      </c>
      <c r="P3880" s="45">
        <f t="shared" si="654"/>
        <v>71.251241310824227</v>
      </c>
      <c r="Q3880" s="45">
        <f t="shared" si="653"/>
        <v>1.9391891891891893</v>
      </c>
      <c r="S3880" s="51">
        <f t="shared" si="655"/>
        <v>1.7730496453900679</v>
      </c>
      <c r="T3880" s="16">
        <f t="shared" si="656"/>
        <v>71.251241310824227</v>
      </c>
    </row>
    <row r="3881" spans="1:20" x14ac:dyDescent="0.25">
      <c r="A3881" s="72">
        <f t="shared" si="657"/>
        <v>43449</v>
      </c>
      <c r="B3881" s="73" t="s">
        <v>0</v>
      </c>
      <c r="C3881" s="73" t="s">
        <v>359</v>
      </c>
      <c r="D3881" s="73" t="s">
        <v>235</v>
      </c>
      <c r="E3881" s="73" t="s">
        <v>265</v>
      </c>
      <c r="F3881" s="73" t="s">
        <v>266</v>
      </c>
      <c r="G3881" s="73" t="s">
        <v>34</v>
      </c>
      <c r="H3881" t="s">
        <v>36</v>
      </c>
      <c r="I3881">
        <v>890</v>
      </c>
      <c r="J3881" s="43">
        <v>4540</v>
      </c>
      <c r="K3881" s="16">
        <v>0.26</v>
      </c>
      <c r="L3881" s="16">
        <f t="shared" si="649"/>
        <v>45.084409136047668</v>
      </c>
      <c r="M3881" s="16">
        <f t="shared" si="650"/>
        <v>1.2270270270270269</v>
      </c>
      <c r="N3881" s="44">
        <f t="shared" si="651"/>
        <v>231.4</v>
      </c>
      <c r="O3881" s="44">
        <f t="shared" si="652"/>
        <v>4771.3999999999996</v>
      </c>
      <c r="P3881" s="45">
        <f t="shared" si="654"/>
        <v>47.382323733862954</v>
      </c>
      <c r="Q3881" s="45">
        <f t="shared" si="653"/>
        <v>1.2895675675675675</v>
      </c>
      <c r="S3881" s="51">
        <f t="shared" si="655"/>
        <v>2.2895853878145855</v>
      </c>
      <c r="T3881" s="16">
        <f t="shared" si="656"/>
        <v>47.264481959616027</v>
      </c>
    </row>
    <row r="3882" spans="1:20" x14ac:dyDescent="0.25">
      <c r="A3882" s="72">
        <f t="shared" si="657"/>
        <v>43449</v>
      </c>
      <c r="B3882" s="73" t="s">
        <v>0</v>
      </c>
      <c r="C3882" s="73" t="s">
        <v>238</v>
      </c>
      <c r="D3882" s="73" t="s">
        <v>239</v>
      </c>
      <c r="E3882" s="73" t="s">
        <v>267</v>
      </c>
      <c r="F3882" s="73" t="s">
        <v>241</v>
      </c>
      <c r="G3882" s="73" t="s">
        <v>34</v>
      </c>
      <c r="H3882" s="65" t="s">
        <v>37</v>
      </c>
      <c r="I3882" s="65">
        <v>1256</v>
      </c>
      <c r="J3882" s="61">
        <v>6911</v>
      </c>
      <c r="K3882" s="16">
        <v>0</v>
      </c>
      <c r="L3882" s="77">
        <f t="shared" si="649"/>
        <v>68.629592850049647</v>
      </c>
      <c r="M3882" s="77">
        <f t="shared" si="650"/>
        <v>1.8678378378378377</v>
      </c>
      <c r="N3882" s="62">
        <f t="shared" si="651"/>
        <v>0</v>
      </c>
      <c r="O3882" s="62">
        <f t="shared" si="652"/>
        <v>6911</v>
      </c>
      <c r="P3882" s="63">
        <f t="shared" si="654"/>
        <v>68.629592850049647</v>
      </c>
      <c r="Q3882" s="63">
        <f t="shared" si="653"/>
        <v>1.8678378378378377</v>
      </c>
      <c r="R3882" s="65"/>
      <c r="S3882" s="64">
        <f t="shared" si="655"/>
        <v>1.8420277040966715</v>
      </c>
      <c r="T3882" s="16">
        <f t="shared" si="656"/>
        <v>68.629592850049647</v>
      </c>
    </row>
    <row r="3883" spans="1:20" x14ac:dyDescent="0.25">
      <c r="A3883" s="72">
        <f t="shared" si="657"/>
        <v>43449</v>
      </c>
      <c r="B3883" s="73" t="s">
        <v>0</v>
      </c>
      <c r="C3883" s="73" t="s">
        <v>358</v>
      </c>
      <c r="D3883" s="73" t="s">
        <v>235</v>
      </c>
      <c r="E3883" s="73" t="s">
        <v>267</v>
      </c>
      <c r="F3883" s="73" t="s">
        <v>241</v>
      </c>
      <c r="G3883" s="73" t="s">
        <v>34</v>
      </c>
      <c r="H3883" t="s">
        <v>36</v>
      </c>
      <c r="I3883">
        <v>975</v>
      </c>
      <c r="J3883" s="43">
        <v>4816</v>
      </c>
      <c r="K3883" s="16">
        <v>0.26</v>
      </c>
      <c r="L3883" s="16">
        <f t="shared" si="649"/>
        <v>47.825223435948359</v>
      </c>
      <c r="M3883" s="16">
        <f t="shared" si="650"/>
        <v>1.3016216216216216</v>
      </c>
      <c r="N3883" s="44">
        <f t="shared" si="651"/>
        <v>253.5</v>
      </c>
      <c r="O3883" s="44">
        <f t="shared" si="652"/>
        <v>5069.5</v>
      </c>
      <c r="P3883" s="45">
        <f t="shared" si="654"/>
        <v>50.342601787487588</v>
      </c>
      <c r="Q3883" s="45">
        <f t="shared" si="653"/>
        <v>1.3701351351351352</v>
      </c>
      <c r="S3883" s="51">
        <f t="shared" si="655"/>
        <v>2.3624432104997428</v>
      </c>
      <c r="T3883" s="16">
        <f t="shared" si="656"/>
        <v>50.213505461767625</v>
      </c>
    </row>
    <row r="3884" spans="1:20" x14ac:dyDescent="0.25">
      <c r="A3884" s="72">
        <f t="shared" si="657"/>
        <v>43449</v>
      </c>
      <c r="B3884" s="73" t="s">
        <v>0</v>
      </c>
      <c r="C3884" s="73" t="s">
        <v>240</v>
      </c>
      <c r="D3884" s="73" t="s">
        <v>241</v>
      </c>
      <c r="E3884" s="73" t="s">
        <v>263</v>
      </c>
      <c r="F3884" s="73" t="s">
        <v>264</v>
      </c>
      <c r="G3884" s="73" t="s">
        <v>34</v>
      </c>
      <c r="H3884" t="s">
        <v>36</v>
      </c>
      <c r="I3884">
        <v>1357</v>
      </c>
      <c r="J3884" s="43">
        <v>5121</v>
      </c>
      <c r="K3884" s="16">
        <v>0.26</v>
      </c>
      <c r="L3884" s="16">
        <f t="shared" si="649"/>
        <v>50.854021847070506</v>
      </c>
      <c r="M3884" s="16">
        <f t="shared" si="650"/>
        <v>1.384054054054054</v>
      </c>
      <c r="N3884" s="44">
        <f t="shared" si="651"/>
        <v>352.82</v>
      </c>
      <c r="O3884" s="44">
        <f t="shared" si="652"/>
        <v>5473.82</v>
      </c>
      <c r="P3884" s="45">
        <f t="shared" si="654"/>
        <v>54.357696127110223</v>
      </c>
      <c r="Q3884" s="45">
        <f t="shared" si="653"/>
        <v>1.4794108108108108</v>
      </c>
      <c r="S3884" s="51">
        <f t="shared" si="655"/>
        <v>5.0439648588173513</v>
      </c>
      <c r="T3884" s="16">
        <f t="shared" si="656"/>
        <v>54.178020523005621</v>
      </c>
    </row>
    <row r="3885" spans="1:20" x14ac:dyDescent="0.25">
      <c r="A3885" s="72">
        <f t="shared" si="657"/>
        <v>43449</v>
      </c>
      <c r="B3885" s="73" t="s">
        <v>67</v>
      </c>
      <c r="C3885" s="73" t="s">
        <v>242</v>
      </c>
      <c r="D3885" s="73" t="s">
        <v>243</v>
      </c>
      <c r="E3885" s="73" t="s">
        <v>265</v>
      </c>
      <c r="F3885" s="73" t="s">
        <v>266</v>
      </c>
      <c r="G3885" s="73" t="s">
        <v>34</v>
      </c>
      <c r="H3885" t="s">
        <v>36</v>
      </c>
      <c r="I3885">
        <v>1006</v>
      </c>
      <c r="J3885" s="43">
        <v>4000</v>
      </c>
      <c r="K3885" s="16">
        <v>0.26</v>
      </c>
      <c r="L3885" s="16">
        <f t="shared" si="649"/>
        <v>39.72194637537239</v>
      </c>
      <c r="M3885" s="16">
        <f t="shared" si="650"/>
        <v>1.0090090090090089</v>
      </c>
      <c r="N3885" s="44">
        <f t="shared" si="651"/>
        <v>261.56</v>
      </c>
      <c r="O3885" s="44">
        <f t="shared" si="652"/>
        <v>4261.5600000000004</v>
      </c>
      <c r="P3885" s="45">
        <f t="shared" si="654"/>
        <v>42.319364448857996</v>
      </c>
      <c r="Q3885" s="45">
        <f t="shared" si="653"/>
        <v>1.0749881081081083</v>
      </c>
      <c r="S3885" s="51">
        <f t="shared" si="655"/>
        <v>4.6593186372745565</v>
      </c>
      <c r="T3885" s="16">
        <f t="shared" si="656"/>
        <v>42.186163522012578</v>
      </c>
    </row>
    <row r="3886" spans="1:20" x14ac:dyDescent="0.25">
      <c r="A3886" s="72">
        <f t="shared" si="657"/>
        <v>43449</v>
      </c>
      <c r="B3886" s="73" t="s">
        <v>67</v>
      </c>
      <c r="C3886" s="73" t="s">
        <v>244</v>
      </c>
      <c r="D3886" s="73" t="s">
        <v>245</v>
      </c>
      <c r="E3886" s="73" t="s">
        <v>268</v>
      </c>
      <c r="F3886" s="73" t="s">
        <v>269</v>
      </c>
      <c r="G3886" s="73" t="s">
        <v>34</v>
      </c>
      <c r="H3886" t="s">
        <v>38</v>
      </c>
      <c r="I3886">
        <v>860</v>
      </c>
      <c r="J3886" s="43">
        <v>6581</v>
      </c>
      <c r="K3886" s="16">
        <v>0</v>
      </c>
      <c r="L3886" s="16">
        <f t="shared" si="649"/>
        <v>65.352532274081426</v>
      </c>
      <c r="M3886" s="16">
        <f t="shared" si="650"/>
        <v>1.6600720720720721</v>
      </c>
      <c r="N3886" s="44">
        <f t="shared" si="651"/>
        <v>0</v>
      </c>
      <c r="O3886" s="44">
        <f t="shared" si="652"/>
        <v>6581</v>
      </c>
      <c r="P3886" s="45">
        <f t="shared" si="654"/>
        <v>65.352532274081426</v>
      </c>
      <c r="Q3886" s="45">
        <f t="shared" si="653"/>
        <v>1.6600720720720721</v>
      </c>
      <c r="S3886" s="51">
        <f t="shared" si="655"/>
        <v>3.7358133669609161</v>
      </c>
      <c r="T3886" s="16">
        <f t="shared" si="656"/>
        <v>65.352532274081426</v>
      </c>
    </row>
    <row r="3887" spans="1:20" x14ac:dyDescent="0.25">
      <c r="A3887" s="72">
        <f t="shared" si="657"/>
        <v>43449</v>
      </c>
      <c r="B3887" s="73" t="s">
        <v>67</v>
      </c>
      <c r="C3887" s="73" t="s">
        <v>246</v>
      </c>
      <c r="D3887" s="73" t="s">
        <v>247</v>
      </c>
      <c r="E3887" s="73" t="s">
        <v>270</v>
      </c>
      <c r="F3887" s="73" t="s">
        <v>247</v>
      </c>
      <c r="G3887" s="73" t="s">
        <v>34</v>
      </c>
      <c r="H3887" t="s">
        <v>36</v>
      </c>
      <c r="I3887">
        <v>213</v>
      </c>
      <c r="J3887" s="43">
        <v>2258</v>
      </c>
      <c r="K3887" s="16">
        <v>0.26</v>
      </c>
      <c r="L3887" s="16">
        <f t="shared" si="649"/>
        <v>22.423038728897716</v>
      </c>
      <c r="M3887" s="16">
        <f t="shared" si="650"/>
        <v>0.56958558558558559</v>
      </c>
      <c r="N3887" s="44">
        <f t="shared" si="651"/>
        <v>55.38</v>
      </c>
      <c r="O3887" s="44">
        <f t="shared" si="652"/>
        <v>2313.38</v>
      </c>
      <c r="P3887" s="45">
        <f t="shared" si="654"/>
        <v>22.972989076464746</v>
      </c>
      <c r="Q3887" s="45">
        <f t="shared" si="653"/>
        <v>0.58355531531531535</v>
      </c>
      <c r="S3887" s="51">
        <f t="shared" si="655"/>
        <v>1.1172207603745044</v>
      </c>
      <c r="T3887" s="16">
        <f t="shared" si="656"/>
        <v>22.944786494538231</v>
      </c>
    </row>
    <row r="3888" spans="1:20" x14ac:dyDescent="0.25">
      <c r="A3888" s="72">
        <f t="shared" si="657"/>
        <v>43449</v>
      </c>
      <c r="B3888" s="73" t="s">
        <v>67</v>
      </c>
      <c r="C3888" s="73" t="s">
        <v>248</v>
      </c>
      <c r="D3888" s="73" t="s">
        <v>249</v>
      </c>
      <c r="E3888" s="73" t="s">
        <v>271</v>
      </c>
      <c r="F3888" s="73" t="s">
        <v>272</v>
      </c>
      <c r="G3888" s="73" t="s">
        <v>34</v>
      </c>
      <c r="H3888" t="s">
        <v>38</v>
      </c>
      <c r="I3888">
        <v>646</v>
      </c>
      <c r="J3888" s="43">
        <v>5646</v>
      </c>
      <c r="K3888" s="16">
        <v>0</v>
      </c>
      <c r="L3888" s="16">
        <f t="shared" si="649"/>
        <v>56.06752730883813</v>
      </c>
      <c r="M3888" s="16">
        <f t="shared" si="650"/>
        <v>1.4242162162162162</v>
      </c>
      <c r="N3888" s="44">
        <f t="shared" si="651"/>
        <v>0</v>
      </c>
      <c r="O3888" s="44">
        <f t="shared" si="652"/>
        <v>5646</v>
      </c>
      <c r="P3888" s="45">
        <f t="shared" si="654"/>
        <v>56.06752730883813</v>
      </c>
      <c r="Q3888" s="45">
        <f t="shared" si="653"/>
        <v>1.4242162162162162</v>
      </c>
      <c r="S3888" s="51">
        <f t="shared" si="655"/>
        <v>3.6724201248622856</v>
      </c>
      <c r="T3888" s="16">
        <f t="shared" si="656"/>
        <v>56.06752730883813</v>
      </c>
    </row>
    <row r="3889" spans="1:20" x14ac:dyDescent="0.25">
      <c r="A3889" s="72">
        <f t="shared" si="657"/>
        <v>43449</v>
      </c>
      <c r="B3889" s="73" t="s">
        <v>67</v>
      </c>
      <c r="C3889" s="73" t="s">
        <v>248</v>
      </c>
      <c r="D3889" s="73" t="s">
        <v>249</v>
      </c>
      <c r="E3889" s="73" t="s">
        <v>273</v>
      </c>
      <c r="F3889" s="73" t="s">
        <v>274</v>
      </c>
      <c r="G3889" s="73" t="s">
        <v>34</v>
      </c>
      <c r="H3889" t="s">
        <v>38</v>
      </c>
      <c r="I3889">
        <v>418</v>
      </c>
      <c r="J3889" s="43">
        <v>4704</v>
      </c>
      <c r="K3889" s="16">
        <v>0</v>
      </c>
      <c r="L3889" s="16">
        <f t="shared" si="649"/>
        <v>46.713008937437934</v>
      </c>
      <c r="M3889" s="16">
        <f t="shared" si="650"/>
        <v>1.1865945945945946</v>
      </c>
      <c r="N3889" s="44">
        <f t="shared" si="651"/>
        <v>0</v>
      </c>
      <c r="O3889" s="44">
        <f t="shared" si="652"/>
        <v>4704</v>
      </c>
      <c r="P3889" s="45">
        <f t="shared" si="654"/>
        <v>46.713008937437934</v>
      </c>
      <c r="Q3889" s="45">
        <f t="shared" si="653"/>
        <v>1.1865945945945946</v>
      </c>
      <c r="S3889" s="51">
        <f t="shared" si="655"/>
        <v>3.6123348017621071</v>
      </c>
      <c r="T3889" s="16">
        <f t="shared" si="656"/>
        <v>46.713008937437934</v>
      </c>
    </row>
    <row r="3890" spans="1:20" x14ac:dyDescent="0.25">
      <c r="A3890" s="72">
        <f t="shared" si="657"/>
        <v>43449</v>
      </c>
      <c r="B3890" s="73" t="s">
        <v>67</v>
      </c>
      <c r="C3890" s="73" t="s">
        <v>246</v>
      </c>
      <c r="D3890" s="73" t="s">
        <v>247</v>
      </c>
      <c r="E3890" s="73" t="s">
        <v>275</v>
      </c>
      <c r="F3890" s="73" t="s">
        <v>276</v>
      </c>
      <c r="G3890" s="73" t="s">
        <v>34</v>
      </c>
      <c r="H3890" t="s">
        <v>36</v>
      </c>
      <c r="I3890">
        <v>626</v>
      </c>
      <c r="J3890" s="61">
        <v>3860</v>
      </c>
      <c r="K3890" s="16">
        <v>0.26</v>
      </c>
      <c r="L3890" s="16">
        <f t="shared" si="649"/>
        <v>38.331678252234362</v>
      </c>
      <c r="M3890" s="16">
        <f t="shared" si="650"/>
        <v>0.97369369369369374</v>
      </c>
      <c r="N3890" s="44">
        <f t="shared" si="651"/>
        <v>162.76000000000002</v>
      </c>
      <c r="O3890" s="44">
        <f t="shared" si="652"/>
        <v>4022.76</v>
      </c>
      <c r="P3890" s="45">
        <f t="shared" si="654"/>
        <v>39.947964250248262</v>
      </c>
      <c r="Q3890" s="45">
        <f t="shared" si="653"/>
        <v>1.0147502702702704</v>
      </c>
      <c r="S3890" s="51">
        <f t="shared" si="655"/>
        <v>8.8220654432133117</v>
      </c>
      <c r="T3890" s="16">
        <f t="shared" si="656"/>
        <v>39.865077788811654</v>
      </c>
    </row>
    <row r="3891" spans="1:20" x14ac:dyDescent="0.25">
      <c r="A3891" s="72">
        <f t="shared" si="657"/>
        <v>43449</v>
      </c>
      <c r="B3891" s="73" t="s">
        <v>67</v>
      </c>
      <c r="C3891" s="73" t="s">
        <v>246</v>
      </c>
      <c r="D3891" s="73" t="s">
        <v>247</v>
      </c>
      <c r="E3891" s="73" t="s">
        <v>263</v>
      </c>
      <c r="F3891" s="73" t="s">
        <v>264</v>
      </c>
      <c r="G3891" s="73" t="s">
        <v>34</v>
      </c>
      <c r="H3891" t="s">
        <v>36</v>
      </c>
      <c r="I3891">
        <v>1823</v>
      </c>
      <c r="J3891" s="61">
        <v>5720</v>
      </c>
      <c r="K3891" s="16">
        <v>0.26</v>
      </c>
      <c r="L3891" s="16">
        <f t="shared" si="649"/>
        <v>56.802383316782517</v>
      </c>
      <c r="M3891" s="16">
        <f t="shared" si="650"/>
        <v>1.4428828828828828</v>
      </c>
      <c r="N3891" s="44">
        <f t="shared" si="651"/>
        <v>473.98</v>
      </c>
      <c r="O3891" s="44">
        <f t="shared" si="652"/>
        <v>6193.98</v>
      </c>
      <c r="P3891" s="45">
        <f t="shared" si="654"/>
        <v>61.509235352532265</v>
      </c>
      <c r="Q3891" s="45">
        <f t="shared" si="653"/>
        <v>1.5624454054054053</v>
      </c>
      <c r="S3891" s="51">
        <f t="shared" si="655"/>
        <v>10.959080795812405</v>
      </c>
      <c r="T3891" s="16">
        <f t="shared" si="656"/>
        <v>61.267858325057922</v>
      </c>
    </row>
    <row r="3892" spans="1:20" x14ac:dyDescent="0.25">
      <c r="A3892" s="72">
        <f t="shared" si="657"/>
        <v>43449</v>
      </c>
      <c r="B3892" s="73" t="s">
        <v>18</v>
      </c>
      <c r="C3892" s="73" t="s">
        <v>250</v>
      </c>
      <c r="D3892" s="73" t="s">
        <v>251</v>
      </c>
      <c r="E3892" s="73" t="s">
        <v>265</v>
      </c>
      <c r="F3892" s="73" t="s">
        <v>266</v>
      </c>
      <c r="G3892" s="73" t="s">
        <v>34</v>
      </c>
      <c r="H3892" t="s">
        <v>39</v>
      </c>
      <c r="I3892">
        <v>1277</v>
      </c>
      <c r="J3892" s="43">
        <v>4131</v>
      </c>
      <c r="K3892" s="16">
        <v>0.20699999999999999</v>
      </c>
      <c r="L3892" s="16">
        <f t="shared" si="649"/>
        <v>41.022840119165835</v>
      </c>
      <c r="M3892" s="16">
        <f t="shared" si="650"/>
        <v>1.1164864864864865</v>
      </c>
      <c r="N3892" s="44">
        <f t="shared" si="651"/>
        <v>264.339</v>
      </c>
      <c r="O3892" s="44">
        <f t="shared" si="652"/>
        <v>4395.3389999999999</v>
      </c>
      <c r="P3892" s="45">
        <f t="shared" si="654"/>
        <v>43.647855014895725</v>
      </c>
      <c r="Q3892" s="45">
        <f t="shared" si="653"/>
        <v>1.1879294594594594</v>
      </c>
      <c r="S3892" s="51">
        <f t="shared" si="655"/>
        <v>17.025213673688988</v>
      </c>
      <c r="T3892" s="16">
        <f t="shared" si="656"/>
        <v>43.453832174776558</v>
      </c>
    </row>
    <row r="3893" spans="1:20" x14ac:dyDescent="0.25">
      <c r="A3893" s="72">
        <f t="shared" si="657"/>
        <v>43449</v>
      </c>
      <c r="B3893" s="73" t="s">
        <v>18</v>
      </c>
      <c r="C3893" s="73" t="s">
        <v>244</v>
      </c>
      <c r="D3893" s="73" t="s">
        <v>245</v>
      </c>
      <c r="E3893" s="73" t="s">
        <v>277</v>
      </c>
      <c r="F3893" s="73" t="s">
        <v>278</v>
      </c>
      <c r="G3893" s="73" t="s">
        <v>34</v>
      </c>
      <c r="H3893" t="s">
        <v>38</v>
      </c>
      <c r="I3893">
        <v>613</v>
      </c>
      <c r="J3893" s="43">
        <v>5459</v>
      </c>
      <c r="K3893" s="16">
        <v>0</v>
      </c>
      <c r="L3893" s="16">
        <f t="shared" si="649"/>
        <v>54.210526315789473</v>
      </c>
      <c r="M3893" s="16">
        <f t="shared" si="650"/>
        <v>1.4754054054054053</v>
      </c>
      <c r="N3893" s="44">
        <f t="shared" si="651"/>
        <v>0</v>
      </c>
      <c r="O3893" s="44">
        <f t="shared" si="652"/>
        <v>5459</v>
      </c>
      <c r="P3893" s="45">
        <f t="shared" si="654"/>
        <v>54.210526315789473</v>
      </c>
      <c r="Q3893" s="45">
        <f t="shared" si="653"/>
        <v>1.4754054054054053</v>
      </c>
      <c r="S3893" s="51">
        <f t="shared" si="655"/>
        <v>3.2532627198789577</v>
      </c>
      <c r="T3893" s="16">
        <f t="shared" si="656"/>
        <v>54.210526315789473</v>
      </c>
    </row>
    <row r="3894" spans="1:20" x14ac:dyDescent="0.25">
      <c r="A3894" s="72">
        <f t="shared" si="657"/>
        <v>43449</v>
      </c>
      <c r="B3894" s="73" t="s">
        <v>18</v>
      </c>
      <c r="C3894" s="73" t="s">
        <v>248</v>
      </c>
      <c r="D3894" s="73" t="s">
        <v>249</v>
      </c>
      <c r="E3894" s="73" t="s">
        <v>268</v>
      </c>
      <c r="F3894" s="73" t="s">
        <v>269</v>
      </c>
      <c r="G3894" s="73" t="s">
        <v>34</v>
      </c>
      <c r="H3894" t="s">
        <v>38</v>
      </c>
      <c r="I3894">
        <v>872</v>
      </c>
      <c r="J3894" s="43">
        <v>6698</v>
      </c>
      <c r="K3894" s="16">
        <v>0</v>
      </c>
      <c r="L3894" s="16">
        <f t="shared" si="649"/>
        <v>66.514399205561077</v>
      </c>
      <c r="M3894" s="16">
        <f t="shared" si="650"/>
        <v>1.8102702702702702</v>
      </c>
      <c r="N3894" s="44">
        <f t="shared" si="651"/>
        <v>0</v>
      </c>
      <c r="O3894" s="44">
        <f t="shared" si="652"/>
        <v>6698</v>
      </c>
      <c r="P3894" s="45">
        <f t="shared" si="654"/>
        <v>66.514399205561077</v>
      </c>
      <c r="Q3894" s="45">
        <f t="shared" si="653"/>
        <v>1.8102702702702702</v>
      </c>
      <c r="S3894" s="51">
        <f t="shared" si="655"/>
        <v>3.6842105263157787</v>
      </c>
      <c r="T3894" s="16">
        <f t="shared" si="656"/>
        <v>66.514399205561077</v>
      </c>
    </row>
    <row r="3895" spans="1:20" x14ac:dyDescent="0.25">
      <c r="A3895" s="72">
        <f t="shared" si="657"/>
        <v>43449</v>
      </c>
      <c r="B3895" s="73" t="s">
        <v>18</v>
      </c>
      <c r="C3895" s="73" t="s">
        <v>248</v>
      </c>
      <c r="D3895" s="73" t="s">
        <v>249</v>
      </c>
      <c r="E3895" s="73" t="s">
        <v>277</v>
      </c>
      <c r="F3895" s="73" t="s">
        <v>278</v>
      </c>
      <c r="G3895" s="73" t="s">
        <v>34</v>
      </c>
      <c r="H3895" t="s">
        <v>38</v>
      </c>
      <c r="I3895">
        <v>414</v>
      </c>
      <c r="J3895" s="43">
        <v>4937</v>
      </c>
      <c r="K3895" s="16">
        <v>0</v>
      </c>
      <c r="L3895" s="16">
        <f t="shared" si="649"/>
        <v>49.026812313803376</v>
      </c>
      <c r="M3895" s="16">
        <f t="shared" si="650"/>
        <v>1.3343243243243244</v>
      </c>
      <c r="N3895" s="44">
        <f t="shared" si="651"/>
        <v>0</v>
      </c>
      <c r="O3895" s="44">
        <f t="shared" si="652"/>
        <v>4937</v>
      </c>
      <c r="P3895" s="45">
        <f t="shared" si="654"/>
        <v>49.026812313803376</v>
      </c>
      <c r="Q3895" s="45">
        <f t="shared" si="653"/>
        <v>1.3343243243243244</v>
      </c>
      <c r="S3895" s="51">
        <f t="shared" si="655"/>
        <v>3.6314021830394561</v>
      </c>
      <c r="T3895" s="16">
        <f t="shared" si="656"/>
        <v>49.026812313803383</v>
      </c>
    </row>
    <row r="3896" spans="1:20" x14ac:dyDescent="0.25">
      <c r="A3896" s="72">
        <f t="shared" si="657"/>
        <v>43449</v>
      </c>
      <c r="B3896" s="73" t="s">
        <v>18</v>
      </c>
      <c r="C3896" s="73" t="s">
        <v>242</v>
      </c>
      <c r="D3896" s="73" t="s">
        <v>243</v>
      </c>
      <c r="E3896" s="73" t="s">
        <v>265</v>
      </c>
      <c r="F3896" s="73" t="s">
        <v>266</v>
      </c>
      <c r="G3896" s="73" t="s">
        <v>34</v>
      </c>
      <c r="H3896" t="s">
        <v>36</v>
      </c>
      <c r="I3896">
        <v>1006</v>
      </c>
      <c r="J3896" s="43">
        <v>4745</v>
      </c>
      <c r="K3896" s="16">
        <v>0.26</v>
      </c>
      <c r="L3896" s="16">
        <f t="shared" si="649"/>
        <v>47.1201588877855</v>
      </c>
      <c r="M3896" s="16">
        <f t="shared" si="650"/>
        <v>1.2824324324324323</v>
      </c>
      <c r="N3896" s="44">
        <f t="shared" si="651"/>
        <v>261.56</v>
      </c>
      <c r="O3896" s="44">
        <f t="shared" si="652"/>
        <v>5006.5600000000004</v>
      </c>
      <c r="P3896" s="45">
        <f t="shared" si="654"/>
        <v>49.717576961271106</v>
      </c>
      <c r="Q3896" s="45">
        <f t="shared" si="653"/>
        <v>1.3531243243243245</v>
      </c>
      <c r="S3896" s="51">
        <f t="shared" si="655"/>
        <v>2.4708136164917516</v>
      </c>
      <c r="T3896" s="16">
        <f t="shared" si="656"/>
        <v>49.584376034425681</v>
      </c>
    </row>
    <row r="3897" spans="1:20" x14ac:dyDescent="0.25">
      <c r="A3897" s="72">
        <f t="shared" si="657"/>
        <v>43449</v>
      </c>
      <c r="B3897" s="73" t="s">
        <v>0</v>
      </c>
      <c r="C3897" s="73" t="s">
        <v>252</v>
      </c>
      <c r="D3897" s="73" t="s">
        <v>117</v>
      </c>
      <c r="E3897" s="73" t="s">
        <v>279</v>
      </c>
      <c r="F3897" s="73" t="s">
        <v>280</v>
      </c>
      <c r="G3897" s="73" t="s">
        <v>35</v>
      </c>
      <c r="H3897" t="s">
        <v>37</v>
      </c>
      <c r="I3897">
        <v>880</v>
      </c>
      <c r="J3897" s="43">
        <v>4078</v>
      </c>
      <c r="K3897" s="16">
        <v>0</v>
      </c>
      <c r="L3897" s="16">
        <f t="shared" si="649"/>
        <v>40.496524329692157</v>
      </c>
      <c r="M3897" s="16">
        <f t="shared" si="650"/>
        <v>1.1021621621621622</v>
      </c>
      <c r="N3897" s="44">
        <f t="shared" si="651"/>
        <v>0</v>
      </c>
      <c r="O3897" s="44">
        <f t="shared" si="652"/>
        <v>4078</v>
      </c>
      <c r="P3897" s="45">
        <f t="shared" si="654"/>
        <v>40.496524329692157</v>
      </c>
      <c r="Q3897" s="45">
        <f t="shared" si="653"/>
        <v>1.1021621621621622</v>
      </c>
      <c r="S3897" s="51">
        <f t="shared" si="655"/>
        <v>3.16215532506956</v>
      </c>
      <c r="T3897" s="16">
        <f t="shared" si="656"/>
        <v>40.496524329692157</v>
      </c>
    </row>
    <row r="3898" spans="1:20" x14ac:dyDescent="0.25">
      <c r="A3898" s="72">
        <f t="shared" si="657"/>
        <v>43449</v>
      </c>
      <c r="B3898" s="73" t="s">
        <v>0</v>
      </c>
      <c r="C3898" s="73" t="s">
        <v>359</v>
      </c>
      <c r="D3898" s="73" t="s">
        <v>235</v>
      </c>
      <c r="E3898" s="73" t="s">
        <v>267</v>
      </c>
      <c r="F3898" s="73" t="s">
        <v>241</v>
      </c>
      <c r="G3898" s="73" t="s">
        <v>35</v>
      </c>
      <c r="H3898" t="s">
        <v>37</v>
      </c>
      <c r="I3898">
        <v>685</v>
      </c>
      <c r="J3898" s="43">
        <v>4296</v>
      </c>
      <c r="K3898" s="16">
        <v>0</v>
      </c>
      <c r="L3898" s="16">
        <f t="shared" si="649"/>
        <v>42.661370407149953</v>
      </c>
      <c r="M3898" s="16">
        <f t="shared" si="650"/>
        <v>1.161081081081081</v>
      </c>
      <c r="N3898" s="44">
        <f t="shared" si="651"/>
        <v>0</v>
      </c>
      <c r="O3898" s="44">
        <f t="shared" si="652"/>
        <v>4296</v>
      </c>
      <c r="P3898" s="45">
        <f t="shared" si="654"/>
        <v>42.661370407149953</v>
      </c>
      <c r="Q3898" s="45">
        <f t="shared" si="653"/>
        <v>1.161081081081081</v>
      </c>
      <c r="S3898" s="51">
        <f t="shared" si="655"/>
        <v>2.9968832414289048</v>
      </c>
      <c r="T3898" s="16">
        <f t="shared" si="656"/>
        <v>42.661370407149953</v>
      </c>
    </row>
    <row r="3899" spans="1:20" x14ac:dyDescent="0.25">
      <c r="A3899" s="72">
        <f t="shared" si="657"/>
        <v>43449</v>
      </c>
      <c r="B3899" s="73" t="s">
        <v>0</v>
      </c>
      <c r="C3899" s="73" t="s">
        <v>253</v>
      </c>
      <c r="D3899" s="73" t="s">
        <v>243</v>
      </c>
      <c r="E3899" s="73" t="s">
        <v>281</v>
      </c>
      <c r="F3899" s="73" t="s">
        <v>282</v>
      </c>
      <c r="G3899" s="73" t="s">
        <v>35</v>
      </c>
      <c r="H3899" t="s">
        <v>38</v>
      </c>
      <c r="I3899">
        <v>812</v>
      </c>
      <c r="J3899" s="43">
        <v>5896</v>
      </c>
      <c r="K3899" s="16">
        <v>0</v>
      </c>
      <c r="L3899" s="16">
        <f t="shared" si="649"/>
        <v>58.550148957298909</v>
      </c>
      <c r="M3899" s="16">
        <f t="shared" si="650"/>
        <v>1.5935135135135134</v>
      </c>
      <c r="N3899" s="44">
        <f t="shared" si="651"/>
        <v>0</v>
      </c>
      <c r="O3899" s="44">
        <f t="shared" si="652"/>
        <v>5896</v>
      </c>
      <c r="P3899" s="45">
        <f t="shared" si="654"/>
        <v>58.550148957298909</v>
      </c>
      <c r="Q3899" s="45">
        <f t="shared" si="653"/>
        <v>1.5935135135135134</v>
      </c>
      <c r="S3899" s="51">
        <f t="shared" si="655"/>
        <v>4.1144269821649315</v>
      </c>
      <c r="T3899" s="16">
        <f t="shared" si="656"/>
        <v>58.550148957298909</v>
      </c>
    </row>
    <row r="3900" spans="1:20" x14ac:dyDescent="0.25">
      <c r="A3900" s="72">
        <f t="shared" si="657"/>
        <v>43449</v>
      </c>
      <c r="B3900" s="73" t="s">
        <v>0</v>
      </c>
      <c r="C3900" s="73" t="s">
        <v>236</v>
      </c>
      <c r="D3900" s="73" t="s">
        <v>237</v>
      </c>
      <c r="E3900" s="73" t="s">
        <v>279</v>
      </c>
      <c r="F3900" s="73" t="s">
        <v>280</v>
      </c>
      <c r="G3900" s="73" t="s">
        <v>35</v>
      </c>
      <c r="H3900" t="s">
        <v>37</v>
      </c>
      <c r="I3900">
        <v>1520</v>
      </c>
      <c r="J3900" s="43">
        <v>5736</v>
      </c>
      <c r="K3900" s="16">
        <v>0</v>
      </c>
      <c r="L3900" s="16">
        <f t="shared" si="649"/>
        <v>56.961271102284009</v>
      </c>
      <c r="M3900" s="16">
        <f t="shared" si="650"/>
        <v>1.5502702702702702</v>
      </c>
      <c r="N3900" s="44">
        <f t="shared" si="651"/>
        <v>0</v>
      </c>
      <c r="O3900" s="44">
        <f t="shared" si="652"/>
        <v>5736</v>
      </c>
      <c r="P3900" s="45">
        <f t="shared" si="654"/>
        <v>56.961271102284009</v>
      </c>
      <c r="Q3900" s="45">
        <f t="shared" si="653"/>
        <v>1.5502702702702702</v>
      </c>
      <c r="S3900" s="51">
        <f t="shared" si="655"/>
        <v>2.2277668864729927</v>
      </c>
      <c r="T3900" s="16">
        <f t="shared" si="656"/>
        <v>56.961271102284009</v>
      </c>
    </row>
    <row r="3901" spans="1:20" x14ac:dyDescent="0.25">
      <c r="A3901" s="72">
        <f t="shared" si="657"/>
        <v>43449</v>
      </c>
      <c r="B3901" s="73" t="s">
        <v>0</v>
      </c>
      <c r="C3901" s="73" t="s">
        <v>236</v>
      </c>
      <c r="D3901" s="73" t="s">
        <v>237</v>
      </c>
      <c r="E3901" s="73" t="s">
        <v>267</v>
      </c>
      <c r="F3901" s="73" t="s">
        <v>241</v>
      </c>
      <c r="G3901" s="73" t="s">
        <v>35</v>
      </c>
      <c r="H3901" t="s">
        <v>37</v>
      </c>
      <c r="I3901">
        <v>1583</v>
      </c>
      <c r="J3901" s="43">
        <v>6056</v>
      </c>
      <c r="K3901" s="16">
        <v>0</v>
      </c>
      <c r="L3901" s="16">
        <f t="shared" si="649"/>
        <v>60.139026812313801</v>
      </c>
      <c r="M3901" s="16">
        <f t="shared" si="650"/>
        <v>1.6367567567567567</v>
      </c>
      <c r="N3901" s="44">
        <f t="shared" si="651"/>
        <v>0</v>
      </c>
      <c r="O3901" s="44">
        <f t="shared" si="652"/>
        <v>6056</v>
      </c>
      <c r="P3901" s="45">
        <f t="shared" si="654"/>
        <v>60.139026812313801</v>
      </c>
      <c r="Q3901" s="45">
        <f t="shared" si="653"/>
        <v>1.6367567567567567</v>
      </c>
      <c r="S3901" s="51">
        <f t="shared" si="655"/>
        <v>2.1075703928511214</v>
      </c>
      <c r="T3901" s="16">
        <f t="shared" si="656"/>
        <v>60.139026812313801</v>
      </c>
    </row>
    <row r="3902" spans="1:20" x14ac:dyDescent="0.25">
      <c r="A3902" s="72">
        <f t="shared" si="657"/>
        <v>43449</v>
      </c>
      <c r="B3902" s="73" t="s">
        <v>0</v>
      </c>
      <c r="C3902" s="73" t="s">
        <v>358</v>
      </c>
      <c r="D3902" s="73" t="s">
        <v>235</v>
      </c>
      <c r="E3902" s="73" t="s">
        <v>279</v>
      </c>
      <c r="F3902" s="73" t="s">
        <v>280</v>
      </c>
      <c r="G3902" s="73" t="s">
        <v>35</v>
      </c>
      <c r="H3902" t="s">
        <v>36</v>
      </c>
      <c r="I3902">
        <v>1599</v>
      </c>
      <c r="J3902" s="43">
        <v>5912</v>
      </c>
      <c r="K3902" s="16">
        <v>0.26</v>
      </c>
      <c r="L3902" s="16">
        <f t="shared" si="649"/>
        <v>58.709036742800393</v>
      </c>
      <c r="M3902" s="16">
        <f t="shared" si="650"/>
        <v>1.5978378378378379</v>
      </c>
      <c r="N3902" s="44">
        <f t="shared" si="651"/>
        <v>415.74</v>
      </c>
      <c r="O3902" s="44">
        <f t="shared" si="652"/>
        <v>6327.74</v>
      </c>
      <c r="P3902" s="45">
        <f t="shared" si="654"/>
        <v>62.837537239324725</v>
      </c>
      <c r="Q3902" s="45">
        <f t="shared" si="653"/>
        <v>1.7101999999999999</v>
      </c>
      <c r="S3902" s="51">
        <f t="shared" si="655"/>
        <v>4.8357649117110046</v>
      </c>
      <c r="T3902" s="16">
        <f t="shared" si="656"/>
        <v>62.625819265143996</v>
      </c>
    </row>
    <row r="3903" spans="1:20" x14ac:dyDescent="0.25">
      <c r="A3903" s="72">
        <f t="shared" si="657"/>
        <v>43449</v>
      </c>
      <c r="B3903" s="73" t="s">
        <v>67</v>
      </c>
      <c r="C3903" s="73" t="s">
        <v>250</v>
      </c>
      <c r="D3903" s="73" t="s">
        <v>251</v>
      </c>
      <c r="E3903" s="73" t="s">
        <v>279</v>
      </c>
      <c r="F3903" s="73" t="s">
        <v>280</v>
      </c>
      <c r="G3903" s="73" t="s">
        <v>35</v>
      </c>
      <c r="H3903" t="s">
        <v>37</v>
      </c>
      <c r="I3903">
        <v>1851</v>
      </c>
      <c r="J3903" s="43">
        <v>5180</v>
      </c>
      <c r="K3903" s="16">
        <v>0</v>
      </c>
      <c r="L3903" s="16">
        <f t="shared" si="649"/>
        <v>51.439920556107246</v>
      </c>
      <c r="M3903" s="16">
        <f t="shared" si="650"/>
        <v>1.3066666666666666</v>
      </c>
      <c r="N3903" s="44">
        <f t="shared" si="651"/>
        <v>0</v>
      </c>
      <c r="O3903" s="44">
        <f t="shared" si="652"/>
        <v>5180</v>
      </c>
      <c r="P3903" s="45">
        <f t="shared" si="654"/>
        <v>51.439920556107246</v>
      </c>
      <c r="Q3903" s="45">
        <f t="shared" si="653"/>
        <v>1.3066666666666666</v>
      </c>
      <c r="S3903" s="51">
        <f t="shared" si="655"/>
        <v>3.6000000000000032</v>
      </c>
      <c r="T3903" s="16">
        <f t="shared" si="656"/>
        <v>51.439920556107246</v>
      </c>
    </row>
    <row r="3904" spans="1:20" x14ac:dyDescent="0.25">
      <c r="A3904" s="72">
        <f t="shared" si="657"/>
        <v>43449</v>
      </c>
      <c r="B3904" s="73" t="s">
        <v>67</v>
      </c>
      <c r="C3904" s="73" t="s">
        <v>238</v>
      </c>
      <c r="D3904" s="73" t="s">
        <v>239</v>
      </c>
      <c r="E3904" s="73" t="s">
        <v>283</v>
      </c>
      <c r="F3904" s="73" t="s">
        <v>284</v>
      </c>
      <c r="G3904" s="73" t="s">
        <v>35</v>
      </c>
      <c r="H3904" t="s">
        <v>37</v>
      </c>
      <c r="I3904">
        <v>1695</v>
      </c>
      <c r="J3904" s="43">
        <v>5140</v>
      </c>
      <c r="K3904" s="16">
        <v>0</v>
      </c>
      <c r="L3904" s="16">
        <f t="shared" si="649"/>
        <v>51.042701092353525</v>
      </c>
      <c r="M3904" s="16">
        <f t="shared" si="650"/>
        <v>1.2965765765765767</v>
      </c>
      <c r="N3904" s="44">
        <f t="shared" si="651"/>
        <v>0</v>
      </c>
      <c r="O3904" s="44">
        <f t="shared" si="652"/>
        <v>5140</v>
      </c>
      <c r="P3904" s="45">
        <f t="shared" si="654"/>
        <v>51.042701092353525</v>
      </c>
      <c r="Q3904" s="45">
        <f t="shared" si="653"/>
        <v>1.2965765765765767</v>
      </c>
      <c r="S3904" s="51">
        <f t="shared" si="655"/>
        <v>3.629032258064524</v>
      </c>
      <c r="T3904" s="16">
        <f t="shared" si="656"/>
        <v>51.042701092353525</v>
      </c>
    </row>
    <row r="3905" spans="1:20" x14ac:dyDescent="0.25">
      <c r="A3905" s="72">
        <f t="shared" si="657"/>
        <v>43449</v>
      </c>
      <c r="B3905" s="73" t="s">
        <v>67</v>
      </c>
      <c r="C3905" s="73" t="s">
        <v>242</v>
      </c>
      <c r="D3905" s="73" t="s">
        <v>243</v>
      </c>
      <c r="E3905" s="73" t="s">
        <v>265</v>
      </c>
      <c r="F3905" s="73" t="s">
        <v>266</v>
      </c>
      <c r="G3905" s="73" t="s">
        <v>35</v>
      </c>
      <c r="H3905" t="s">
        <v>36</v>
      </c>
      <c r="I3905">
        <v>1006</v>
      </c>
      <c r="J3905" s="43">
        <v>3800</v>
      </c>
      <c r="K3905" s="16">
        <v>0.26</v>
      </c>
      <c r="L3905" s="16">
        <f t="shared" si="649"/>
        <v>37.735849056603776</v>
      </c>
      <c r="M3905" s="16">
        <f t="shared" si="650"/>
        <v>0.95855855855855854</v>
      </c>
      <c r="N3905" s="44">
        <f t="shared" si="651"/>
        <v>261.56</v>
      </c>
      <c r="O3905" s="44">
        <f t="shared" si="652"/>
        <v>4061.56</v>
      </c>
      <c r="P3905" s="45">
        <f t="shared" si="654"/>
        <v>40.333267130089375</v>
      </c>
      <c r="Q3905" s="45">
        <f t="shared" si="653"/>
        <v>1.0245376576576577</v>
      </c>
      <c r="S3905" s="51">
        <f t="shared" si="655"/>
        <v>4.8999958675978394</v>
      </c>
      <c r="T3905" s="16">
        <f t="shared" si="656"/>
        <v>40.200066203243956</v>
      </c>
    </row>
    <row r="3906" spans="1:20" x14ac:dyDescent="0.25">
      <c r="A3906" s="72">
        <f t="shared" si="657"/>
        <v>43449</v>
      </c>
      <c r="B3906" s="73" t="s">
        <v>67</v>
      </c>
      <c r="C3906" s="73" t="s">
        <v>254</v>
      </c>
      <c r="D3906" s="73" t="s">
        <v>255</v>
      </c>
      <c r="E3906" s="73" t="s">
        <v>267</v>
      </c>
      <c r="F3906" s="73" t="s">
        <v>241</v>
      </c>
      <c r="G3906" s="73" t="s">
        <v>35</v>
      </c>
      <c r="H3906" t="s">
        <v>37</v>
      </c>
      <c r="I3906">
        <v>988</v>
      </c>
      <c r="J3906" s="43">
        <v>3880</v>
      </c>
      <c r="K3906" s="16">
        <v>0</v>
      </c>
      <c r="L3906" s="16">
        <f t="shared" si="649"/>
        <v>38.530287984111219</v>
      </c>
      <c r="M3906" s="16">
        <f t="shared" si="650"/>
        <v>0.97873873873873873</v>
      </c>
      <c r="N3906" s="44">
        <f t="shared" si="651"/>
        <v>0</v>
      </c>
      <c r="O3906" s="44">
        <f t="shared" si="652"/>
        <v>3880</v>
      </c>
      <c r="P3906" s="45">
        <f t="shared" si="654"/>
        <v>38.530287984111219</v>
      </c>
      <c r="Q3906" s="45">
        <f t="shared" si="653"/>
        <v>0.97873873873873873</v>
      </c>
      <c r="S3906" s="51">
        <f t="shared" si="655"/>
        <v>4.8648648648648596</v>
      </c>
      <c r="T3906" s="16">
        <f t="shared" si="656"/>
        <v>38.530287984111219</v>
      </c>
    </row>
    <row r="3907" spans="1:20" x14ac:dyDescent="0.25">
      <c r="A3907" s="72">
        <f t="shared" si="657"/>
        <v>43449</v>
      </c>
      <c r="B3907" s="73" t="s">
        <v>67</v>
      </c>
      <c r="C3907" s="73" t="s">
        <v>246</v>
      </c>
      <c r="D3907" s="73" t="s">
        <v>247</v>
      </c>
      <c r="E3907" s="73" t="s">
        <v>240</v>
      </c>
      <c r="F3907" s="73" t="s">
        <v>241</v>
      </c>
      <c r="G3907" s="73" t="s">
        <v>35</v>
      </c>
      <c r="H3907" t="s">
        <v>36</v>
      </c>
      <c r="I3907">
        <v>787</v>
      </c>
      <c r="J3907" s="43">
        <v>4060</v>
      </c>
      <c r="K3907" s="16">
        <v>0.26</v>
      </c>
      <c r="L3907" s="16">
        <f t="shared" si="649"/>
        <v>40.317775571002976</v>
      </c>
      <c r="M3907" s="16">
        <f t="shared" si="650"/>
        <v>1.0241441441441441</v>
      </c>
      <c r="N3907" s="44">
        <f t="shared" si="651"/>
        <v>204.62</v>
      </c>
      <c r="O3907" s="44">
        <f t="shared" si="652"/>
        <v>4264.62</v>
      </c>
      <c r="P3907" s="45">
        <f t="shared" si="654"/>
        <v>42.349751737835149</v>
      </c>
      <c r="Q3907" s="45">
        <f t="shared" si="653"/>
        <v>1.07576</v>
      </c>
      <c r="S3907" s="51">
        <f t="shared" si="655"/>
        <v>4.5203888063761966</v>
      </c>
      <c r="T3907" s="16">
        <f t="shared" si="656"/>
        <v>42.245547831843759</v>
      </c>
    </row>
    <row r="3908" spans="1:20" x14ac:dyDescent="0.25">
      <c r="A3908" s="72">
        <f t="shared" si="657"/>
        <v>43449</v>
      </c>
      <c r="B3908" s="73" t="s">
        <v>67</v>
      </c>
      <c r="C3908" s="73" t="s">
        <v>250</v>
      </c>
      <c r="D3908" s="73" t="s">
        <v>251</v>
      </c>
      <c r="E3908" s="73" t="s">
        <v>283</v>
      </c>
      <c r="F3908" s="73" t="s">
        <v>284</v>
      </c>
      <c r="G3908" s="73" t="s">
        <v>35</v>
      </c>
      <c r="H3908" t="s">
        <v>37</v>
      </c>
      <c r="I3908">
        <v>1836</v>
      </c>
      <c r="J3908" s="43">
        <v>5180</v>
      </c>
      <c r="K3908" s="16">
        <v>0</v>
      </c>
      <c r="L3908" s="16">
        <f t="shared" ref="L3908:L3945" si="658">J3908/100.7</f>
        <v>51.439920556107246</v>
      </c>
      <c r="M3908" s="16">
        <f t="shared" ref="M3908:M3945" si="659">IF(B3908="corn",J3908/(111*2000/56),J3908/(111*2000/60))</f>
        <v>1.3066666666666666</v>
      </c>
      <c r="N3908" s="44">
        <f t="shared" ref="N3908:N3945" si="660">I3908*K3908</f>
        <v>0</v>
      </c>
      <c r="O3908" s="44">
        <f t="shared" ref="O3908:O3945" si="661">J3908+N3908</f>
        <v>5180</v>
      </c>
      <c r="P3908" s="45">
        <f t="shared" si="654"/>
        <v>51.439920556107246</v>
      </c>
      <c r="Q3908" s="45">
        <f t="shared" ref="Q3908:Q3945" si="662">IF(B3908="corn",O3908/(111*2000/56),O3908/(111*2000/60))</f>
        <v>1.3066666666666666</v>
      </c>
      <c r="S3908" s="51">
        <f t="shared" si="655"/>
        <v>3.6000000000000032</v>
      </c>
      <c r="T3908" s="16">
        <f t="shared" si="656"/>
        <v>51.439920556107246</v>
      </c>
    </row>
    <row r="3909" spans="1:20" x14ac:dyDescent="0.25">
      <c r="A3909" s="72">
        <f t="shared" si="657"/>
        <v>43449</v>
      </c>
      <c r="B3909" s="73" t="s">
        <v>67</v>
      </c>
      <c r="C3909" s="73" t="s">
        <v>256</v>
      </c>
      <c r="D3909" s="73" t="s">
        <v>247</v>
      </c>
      <c r="E3909" s="73" t="s">
        <v>285</v>
      </c>
      <c r="F3909" s="73" t="s">
        <v>264</v>
      </c>
      <c r="G3909" s="73" t="s">
        <v>35</v>
      </c>
      <c r="H3909" t="s">
        <v>37</v>
      </c>
      <c r="I3909">
        <v>1899</v>
      </c>
      <c r="J3909" s="43">
        <v>5000</v>
      </c>
      <c r="K3909" s="16">
        <v>0</v>
      </c>
      <c r="L3909" s="16">
        <f t="shared" si="658"/>
        <v>49.652432969215489</v>
      </c>
      <c r="M3909" s="16">
        <f t="shared" si="659"/>
        <v>1.2612612612612613</v>
      </c>
      <c r="N3909" s="44">
        <f t="shared" si="660"/>
        <v>0</v>
      </c>
      <c r="O3909" s="44">
        <f t="shared" si="661"/>
        <v>5000</v>
      </c>
      <c r="P3909" s="45">
        <f t="shared" si="654"/>
        <v>49.652432969215489</v>
      </c>
      <c r="Q3909" s="45">
        <f t="shared" si="662"/>
        <v>1.2612612612612613</v>
      </c>
      <c r="S3909" s="51">
        <f t="shared" si="655"/>
        <v>3.7344398340249052</v>
      </c>
      <c r="T3909" s="16">
        <f t="shared" si="656"/>
        <v>49.652432969215489</v>
      </c>
    </row>
    <row r="3910" spans="1:20" x14ac:dyDescent="0.25">
      <c r="A3910" s="72">
        <f t="shared" si="657"/>
        <v>43449</v>
      </c>
      <c r="B3910" s="73" t="s">
        <v>18</v>
      </c>
      <c r="C3910" s="73" t="s">
        <v>238</v>
      </c>
      <c r="D3910" s="73" t="s">
        <v>239</v>
      </c>
      <c r="E3910" s="73" t="s">
        <v>283</v>
      </c>
      <c r="F3910" s="73" t="s">
        <v>284</v>
      </c>
      <c r="G3910" s="73" t="s">
        <v>35</v>
      </c>
      <c r="H3910" t="s">
        <v>37</v>
      </c>
      <c r="I3910">
        <v>1695</v>
      </c>
      <c r="J3910" s="43">
        <v>5750</v>
      </c>
      <c r="K3910" s="16">
        <v>0</v>
      </c>
      <c r="L3910" s="16">
        <f t="shared" si="658"/>
        <v>57.10029791459781</v>
      </c>
      <c r="M3910" s="16">
        <f t="shared" si="659"/>
        <v>1.5540540540540539</v>
      </c>
      <c r="N3910" s="44">
        <f t="shared" si="660"/>
        <v>0</v>
      </c>
      <c r="O3910" s="44">
        <f t="shared" si="661"/>
        <v>5750</v>
      </c>
      <c r="P3910" s="45">
        <f t="shared" si="654"/>
        <v>57.10029791459781</v>
      </c>
      <c r="Q3910" s="45">
        <f t="shared" si="662"/>
        <v>1.5540540540540539</v>
      </c>
      <c r="S3910" s="51">
        <f t="shared" si="655"/>
        <v>2.6785714285714191</v>
      </c>
      <c r="T3910" s="16">
        <f t="shared" si="656"/>
        <v>57.10029791459781</v>
      </c>
    </row>
    <row r="3911" spans="1:20" x14ac:dyDescent="0.25">
      <c r="A3911" s="72">
        <f t="shared" si="657"/>
        <v>43449</v>
      </c>
      <c r="B3911" s="73" t="s">
        <v>18</v>
      </c>
      <c r="C3911" s="73" t="s">
        <v>250</v>
      </c>
      <c r="D3911" s="73" t="s">
        <v>251</v>
      </c>
      <c r="E3911" s="73" t="s">
        <v>279</v>
      </c>
      <c r="F3911" s="73" t="s">
        <v>280</v>
      </c>
      <c r="G3911" s="73" t="s">
        <v>35</v>
      </c>
      <c r="H3911" t="s">
        <v>37</v>
      </c>
      <c r="I3911">
        <v>1851</v>
      </c>
      <c r="J3911" s="43">
        <v>5800</v>
      </c>
      <c r="K3911" s="16">
        <v>0</v>
      </c>
      <c r="L3911" s="16">
        <f t="shared" si="658"/>
        <v>57.596822244289967</v>
      </c>
      <c r="M3911" s="16">
        <f t="shared" si="659"/>
        <v>1.5675675675675675</v>
      </c>
      <c r="N3911" s="44">
        <f t="shared" si="660"/>
        <v>0</v>
      </c>
      <c r="O3911" s="44">
        <f t="shared" si="661"/>
        <v>5800</v>
      </c>
      <c r="P3911" s="45">
        <f t="shared" si="654"/>
        <v>57.596822244289967</v>
      </c>
      <c r="Q3911" s="45">
        <f t="shared" si="662"/>
        <v>1.5675675675675675</v>
      </c>
      <c r="S3911" s="51">
        <f t="shared" si="655"/>
        <v>2.6548672566371723</v>
      </c>
      <c r="T3911" s="16">
        <f t="shared" si="656"/>
        <v>57.596822244289967</v>
      </c>
    </row>
    <row r="3912" spans="1:20" x14ac:dyDescent="0.25">
      <c r="A3912" s="72">
        <f t="shared" si="657"/>
        <v>43449</v>
      </c>
      <c r="B3912" s="73" t="s">
        <v>18</v>
      </c>
      <c r="C3912" s="73" t="s">
        <v>257</v>
      </c>
      <c r="D3912" s="73" t="s">
        <v>237</v>
      </c>
      <c r="E3912" s="73" t="s">
        <v>283</v>
      </c>
      <c r="F3912" s="73" t="s">
        <v>284</v>
      </c>
      <c r="G3912" s="73" t="s">
        <v>35</v>
      </c>
      <c r="H3912" t="s">
        <v>37</v>
      </c>
      <c r="I3912">
        <v>1507</v>
      </c>
      <c r="J3912" s="43">
        <v>5650</v>
      </c>
      <c r="K3912" s="16">
        <v>0</v>
      </c>
      <c r="L3912" s="16">
        <f t="shared" si="658"/>
        <v>56.107249255213503</v>
      </c>
      <c r="M3912" s="16">
        <f t="shared" si="659"/>
        <v>1.527027027027027</v>
      </c>
      <c r="N3912" s="44">
        <f t="shared" si="660"/>
        <v>0</v>
      </c>
      <c r="O3912" s="44">
        <f t="shared" si="661"/>
        <v>5650</v>
      </c>
      <c r="P3912" s="45">
        <f t="shared" si="654"/>
        <v>56.107249255213503</v>
      </c>
      <c r="Q3912" s="45">
        <f t="shared" si="662"/>
        <v>1.527027027027027</v>
      </c>
      <c r="S3912" s="51">
        <f t="shared" si="655"/>
        <v>2.7272727272727337</v>
      </c>
      <c r="T3912" s="16">
        <f t="shared" si="656"/>
        <v>56.107249255213503</v>
      </c>
    </row>
    <row r="3913" spans="1:20" x14ac:dyDescent="0.25">
      <c r="A3913" s="72">
        <f t="shared" si="657"/>
        <v>43449</v>
      </c>
      <c r="B3913" s="73" t="s">
        <v>18</v>
      </c>
      <c r="C3913" s="73" t="s">
        <v>256</v>
      </c>
      <c r="D3913" s="73" t="s">
        <v>247</v>
      </c>
      <c r="E3913" s="73" t="s">
        <v>265</v>
      </c>
      <c r="F3913" s="73" t="s">
        <v>266</v>
      </c>
      <c r="G3913" s="73" t="s">
        <v>35</v>
      </c>
      <c r="H3913" t="s">
        <v>36</v>
      </c>
      <c r="I3913">
        <v>1160</v>
      </c>
      <c r="J3913" s="43">
        <v>4775</v>
      </c>
      <c r="K3913" s="16">
        <v>0.26</v>
      </c>
      <c r="L3913" s="16">
        <f t="shared" si="658"/>
        <v>47.418073485600793</v>
      </c>
      <c r="M3913" s="16">
        <f t="shared" si="659"/>
        <v>1.2905405405405406</v>
      </c>
      <c r="N3913" s="44">
        <f t="shared" si="660"/>
        <v>301.60000000000002</v>
      </c>
      <c r="O3913" s="44">
        <f t="shared" si="661"/>
        <v>5076.6000000000004</v>
      </c>
      <c r="P3913" s="45">
        <f t="shared" si="654"/>
        <v>50.413108242303878</v>
      </c>
      <c r="Q3913" s="45">
        <f t="shared" si="662"/>
        <v>1.3720540540540542</v>
      </c>
      <c r="S3913" s="51">
        <f t="shared" si="655"/>
        <v>2.8192976060274821</v>
      </c>
      <c r="T3913" s="16">
        <f t="shared" si="656"/>
        <v>50.259516716319098</v>
      </c>
    </row>
    <row r="3914" spans="1:20" x14ac:dyDescent="0.25">
      <c r="A3914" s="72">
        <f t="shared" si="657"/>
        <v>43449</v>
      </c>
      <c r="B3914" s="73" t="s">
        <v>18</v>
      </c>
      <c r="C3914" s="73" t="s">
        <v>244</v>
      </c>
      <c r="D3914" s="73" t="s">
        <v>245</v>
      </c>
      <c r="E3914" s="73" t="s">
        <v>277</v>
      </c>
      <c r="F3914" s="73" t="s">
        <v>278</v>
      </c>
      <c r="G3914" s="73" t="s">
        <v>35</v>
      </c>
      <c r="H3914" s="73" t="s">
        <v>38</v>
      </c>
      <c r="I3914">
        <v>613</v>
      </c>
      <c r="J3914" s="43">
        <v>4634</v>
      </c>
      <c r="K3914" s="16">
        <v>0</v>
      </c>
      <c r="L3914" s="16">
        <f t="shared" si="658"/>
        <v>46.01787487586892</v>
      </c>
      <c r="M3914" s="16">
        <f t="shared" si="659"/>
        <v>1.2524324324324325</v>
      </c>
      <c r="N3914" s="44">
        <f t="shared" si="660"/>
        <v>0</v>
      </c>
      <c r="O3914" s="44">
        <f t="shared" si="661"/>
        <v>4634</v>
      </c>
      <c r="P3914" s="45">
        <f t="shared" si="654"/>
        <v>46.01787487586892</v>
      </c>
      <c r="Q3914" s="45">
        <f t="shared" si="662"/>
        <v>1.2524324324324325</v>
      </c>
      <c r="S3914" s="51">
        <f t="shared" si="655"/>
        <v>6.4797794117646967</v>
      </c>
      <c r="T3914" s="16">
        <f>AVERAGE(P3838,P3876,P3914)</f>
        <v>46.01787487586892</v>
      </c>
    </row>
    <row r="3915" spans="1:20" x14ac:dyDescent="0.25">
      <c r="A3915" s="74">
        <f>A3913</f>
        <v>43449</v>
      </c>
      <c r="B3915" s="75" t="s">
        <v>18</v>
      </c>
      <c r="C3915" s="75" t="s">
        <v>258</v>
      </c>
      <c r="D3915" s="75" t="s">
        <v>255</v>
      </c>
      <c r="E3915" s="75" t="s">
        <v>279</v>
      </c>
      <c r="F3915" s="75" t="s">
        <v>280</v>
      </c>
      <c r="G3915" s="75" t="s">
        <v>35</v>
      </c>
      <c r="H3915" s="76" t="s">
        <v>36</v>
      </c>
      <c r="I3915" s="76">
        <v>1637</v>
      </c>
      <c r="J3915" s="46">
        <v>5710</v>
      </c>
      <c r="K3915" s="78">
        <v>0.26</v>
      </c>
      <c r="L3915" s="78">
        <f t="shared" si="658"/>
        <v>56.703078450844089</v>
      </c>
      <c r="M3915" s="78">
        <f t="shared" si="659"/>
        <v>1.5432432432432432</v>
      </c>
      <c r="N3915" s="47">
        <f t="shared" si="660"/>
        <v>425.62</v>
      </c>
      <c r="O3915" s="47">
        <f t="shared" si="661"/>
        <v>6135.62</v>
      </c>
      <c r="P3915" s="48">
        <f t="shared" si="654"/>
        <v>60.929692154915585</v>
      </c>
      <c r="Q3915" s="48">
        <f t="shared" si="662"/>
        <v>1.6582756756756756</v>
      </c>
      <c r="R3915" s="76"/>
      <c r="S3915" s="53">
        <f t="shared" si="655"/>
        <v>3.307527301748725</v>
      </c>
      <c r="T3915" s="78">
        <f t="shared" si="656"/>
        <v>60.712942734193973</v>
      </c>
    </row>
    <row r="3916" spans="1:20" x14ac:dyDescent="0.25">
      <c r="A3916" s="72">
        <f>DATE(YEAR(A3915), MONTH(A3915)+1, 15)</f>
        <v>43480</v>
      </c>
      <c r="B3916" s="73" t="s">
        <v>0</v>
      </c>
      <c r="C3916" s="73" t="s">
        <v>359</v>
      </c>
      <c r="D3916" s="73" t="s">
        <v>235</v>
      </c>
      <c r="E3916" s="73" t="s">
        <v>260</v>
      </c>
      <c r="F3916" s="73" t="s">
        <v>261</v>
      </c>
      <c r="G3916" s="73" t="s">
        <v>34</v>
      </c>
      <c r="H3916" t="s">
        <v>36</v>
      </c>
      <c r="I3916">
        <v>506</v>
      </c>
      <c r="J3916" s="43">
        <v>3983</v>
      </c>
      <c r="K3916" s="16">
        <v>0.25</v>
      </c>
      <c r="L3916" s="16">
        <f t="shared" si="658"/>
        <v>39.553128103277061</v>
      </c>
      <c r="M3916" s="16">
        <f t="shared" si="659"/>
        <v>1.0764864864864865</v>
      </c>
      <c r="N3916" s="44">
        <f t="shared" si="660"/>
        <v>126.5</v>
      </c>
      <c r="O3916" s="44">
        <f t="shared" si="661"/>
        <v>4109.5</v>
      </c>
      <c r="P3916" s="45">
        <f t="shared" ref="P3916:P3953" si="663">O3916/100.7</f>
        <v>40.80933465739821</v>
      </c>
      <c r="Q3916" s="45">
        <f t="shared" si="662"/>
        <v>1.1106756756756757</v>
      </c>
      <c r="R3916" s="17"/>
      <c r="S3916" s="51">
        <f>((O3916/O3460)-1)*100</f>
        <v>3.5394127517623941</v>
      </c>
      <c r="T3916" s="16"/>
    </row>
    <row r="3917" spans="1:20" x14ac:dyDescent="0.25">
      <c r="A3917" s="72">
        <f>A3916</f>
        <v>43480</v>
      </c>
      <c r="B3917" s="73" t="s">
        <v>0</v>
      </c>
      <c r="C3917" s="73" t="s">
        <v>236</v>
      </c>
      <c r="D3917" s="73" t="s">
        <v>237</v>
      </c>
      <c r="E3917" s="73" t="s">
        <v>262</v>
      </c>
      <c r="F3917" s="73" t="s">
        <v>251</v>
      </c>
      <c r="G3917" s="73" t="s">
        <v>34</v>
      </c>
      <c r="H3917" t="s">
        <v>37</v>
      </c>
      <c r="I3917">
        <v>298</v>
      </c>
      <c r="J3917" s="43">
        <v>4268</v>
      </c>
      <c r="K3917" s="16">
        <v>0</v>
      </c>
      <c r="L3917" s="16">
        <f t="shared" si="658"/>
        <v>42.383316782522343</v>
      </c>
      <c r="M3917" s="16">
        <f t="shared" si="659"/>
        <v>1.1535135135135135</v>
      </c>
      <c r="N3917" s="44">
        <f t="shared" si="660"/>
        <v>0</v>
      </c>
      <c r="O3917" s="44">
        <f t="shared" si="661"/>
        <v>4268</v>
      </c>
      <c r="P3917" s="45">
        <f t="shared" si="663"/>
        <v>42.383316782522343</v>
      </c>
      <c r="Q3917" s="45">
        <f t="shared" si="662"/>
        <v>1.1535135135135135</v>
      </c>
      <c r="R3917" s="17"/>
      <c r="S3917" s="51">
        <f t="shared" ref="S3917:S3953" si="664">((O3917/O3461)-1)*100</f>
        <v>3.0171373400917245</v>
      </c>
      <c r="T3917" s="16"/>
    </row>
    <row r="3918" spans="1:20" x14ac:dyDescent="0.25">
      <c r="A3918" s="72">
        <f t="shared" ref="A3918:A3952" si="665">A3917</f>
        <v>43480</v>
      </c>
      <c r="B3918" s="73" t="s">
        <v>0</v>
      </c>
      <c r="C3918" s="73" t="s">
        <v>359</v>
      </c>
      <c r="D3918" s="73" t="s">
        <v>235</v>
      </c>
      <c r="E3918" s="73" t="s">
        <v>263</v>
      </c>
      <c r="F3918" s="73" t="s">
        <v>264</v>
      </c>
      <c r="G3918" s="73" t="s">
        <v>34</v>
      </c>
      <c r="H3918" t="s">
        <v>37</v>
      </c>
      <c r="I3918">
        <v>1530</v>
      </c>
      <c r="J3918" s="43">
        <v>7175</v>
      </c>
      <c r="K3918" s="16">
        <v>0</v>
      </c>
      <c r="L3918" s="16">
        <f t="shared" si="658"/>
        <v>71.251241310824227</v>
      </c>
      <c r="M3918" s="16">
        <f t="shared" si="659"/>
        <v>1.9391891891891893</v>
      </c>
      <c r="N3918" s="44">
        <f t="shared" si="660"/>
        <v>0</v>
      </c>
      <c r="O3918" s="44">
        <f t="shared" si="661"/>
        <v>7175</v>
      </c>
      <c r="P3918" s="45">
        <f t="shared" si="663"/>
        <v>71.251241310824227</v>
      </c>
      <c r="Q3918" s="45">
        <f t="shared" si="662"/>
        <v>1.9391891891891893</v>
      </c>
      <c r="S3918" s="51">
        <f t="shared" si="664"/>
        <v>1.7730496453900679</v>
      </c>
      <c r="T3918" s="16"/>
    </row>
    <row r="3919" spans="1:20" x14ac:dyDescent="0.25">
      <c r="A3919" s="72">
        <f t="shared" si="665"/>
        <v>43480</v>
      </c>
      <c r="B3919" s="73" t="s">
        <v>0</v>
      </c>
      <c r="C3919" s="73" t="s">
        <v>359</v>
      </c>
      <c r="D3919" s="73" t="s">
        <v>235</v>
      </c>
      <c r="E3919" s="73" t="s">
        <v>265</v>
      </c>
      <c r="F3919" s="73" t="s">
        <v>266</v>
      </c>
      <c r="G3919" s="73" t="s">
        <v>34</v>
      </c>
      <c r="H3919" t="s">
        <v>36</v>
      </c>
      <c r="I3919">
        <v>890</v>
      </c>
      <c r="J3919" s="43">
        <v>4540</v>
      </c>
      <c r="K3919" s="16">
        <v>0.25</v>
      </c>
      <c r="L3919" s="16">
        <f t="shared" si="658"/>
        <v>45.084409136047668</v>
      </c>
      <c r="M3919" s="16">
        <f t="shared" si="659"/>
        <v>1.2270270270270269</v>
      </c>
      <c r="N3919" s="44">
        <f t="shared" si="660"/>
        <v>222.5</v>
      </c>
      <c r="O3919" s="44">
        <f t="shared" si="661"/>
        <v>4762.5</v>
      </c>
      <c r="P3919" s="45">
        <f t="shared" si="663"/>
        <v>47.293942403177752</v>
      </c>
      <c r="Q3919" s="45">
        <f t="shared" si="662"/>
        <v>1.2871621621621621</v>
      </c>
      <c r="S3919" s="51">
        <f t="shared" si="664"/>
        <v>1.5177029821158206</v>
      </c>
      <c r="T3919" s="16"/>
    </row>
    <row r="3920" spans="1:20" x14ac:dyDescent="0.25">
      <c r="A3920" s="72">
        <f t="shared" si="665"/>
        <v>43480</v>
      </c>
      <c r="B3920" s="73" t="s">
        <v>0</v>
      </c>
      <c r="C3920" s="73" t="s">
        <v>238</v>
      </c>
      <c r="D3920" s="73" t="s">
        <v>239</v>
      </c>
      <c r="E3920" s="73" t="s">
        <v>267</v>
      </c>
      <c r="F3920" s="73" t="s">
        <v>241</v>
      </c>
      <c r="G3920" s="73" t="s">
        <v>34</v>
      </c>
      <c r="H3920" s="65" t="s">
        <v>37</v>
      </c>
      <c r="I3920" s="65">
        <v>1256</v>
      </c>
      <c r="J3920" s="61">
        <v>6911</v>
      </c>
      <c r="K3920" s="16">
        <v>0</v>
      </c>
      <c r="L3920" s="77">
        <f t="shared" si="658"/>
        <v>68.629592850049647</v>
      </c>
      <c r="M3920" s="77">
        <f t="shared" si="659"/>
        <v>1.8678378378378377</v>
      </c>
      <c r="N3920" s="62">
        <f t="shared" si="660"/>
        <v>0</v>
      </c>
      <c r="O3920" s="62">
        <f t="shared" si="661"/>
        <v>6911</v>
      </c>
      <c r="P3920" s="63">
        <f t="shared" si="663"/>
        <v>68.629592850049647</v>
      </c>
      <c r="Q3920" s="63">
        <f t="shared" si="662"/>
        <v>1.8678378378378377</v>
      </c>
      <c r="R3920" s="65"/>
      <c r="S3920" s="64">
        <f t="shared" si="664"/>
        <v>1.8420277040966715</v>
      </c>
      <c r="T3920" s="16"/>
    </row>
    <row r="3921" spans="1:20" x14ac:dyDescent="0.25">
      <c r="A3921" s="72">
        <f t="shared" si="665"/>
        <v>43480</v>
      </c>
      <c r="B3921" s="73" t="s">
        <v>0</v>
      </c>
      <c r="C3921" s="73" t="s">
        <v>358</v>
      </c>
      <c r="D3921" s="73" t="s">
        <v>235</v>
      </c>
      <c r="E3921" s="73" t="s">
        <v>267</v>
      </c>
      <c r="F3921" s="73" t="s">
        <v>241</v>
      </c>
      <c r="G3921" s="73" t="s">
        <v>34</v>
      </c>
      <c r="H3921" t="s">
        <v>36</v>
      </c>
      <c r="I3921">
        <v>975</v>
      </c>
      <c r="J3921" s="43">
        <v>4816</v>
      </c>
      <c r="K3921" s="16">
        <v>0.25</v>
      </c>
      <c r="L3921" s="16">
        <f t="shared" si="658"/>
        <v>47.825223435948359</v>
      </c>
      <c r="M3921" s="16">
        <f t="shared" si="659"/>
        <v>1.3016216216216216</v>
      </c>
      <c r="N3921" s="44">
        <f t="shared" si="660"/>
        <v>243.75</v>
      </c>
      <c r="O3921" s="44">
        <f t="shared" si="661"/>
        <v>5059.75</v>
      </c>
      <c r="P3921" s="45">
        <f t="shared" si="663"/>
        <v>50.245779543197614</v>
      </c>
      <c r="Q3921" s="45">
        <f t="shared" si="662"/>
        <v>1.3674999999999999</v>
      </c>
      <c r="S3921" s="51">
        <f t="shared" si="664"/>
        <v>1.5657148592362224</v>
      </c>
      <c r="T3921" s="16"/>
    </row>
    <row r="3922" spans="1:20" x14ac:dyDescent="0.25">
      <c r="A3922" s="72">
        <f t="shared" si="665"/>
        <v>43480</v>
      </c>
      <c r="B3922" s="73" t="s">
        <v>0</v>
      </c>
      <c r="C3922" s="73" t="s">
        <v>240</v>
      </c>
      <c r="D3922" s="73" t="s">
        <v>241</v>
      </c>
      <c r="E3922" s="73" t="s">
        <v>263</v>
      </c>
      <c r="F3922" s="73" t="s">
        <v>264</v>
      </c>
      <c r="G3922" s="73" t="s">
        <v>34</v>
      </c>
      <c r="H3922" t="s">
        <v>36</v>
      </c>
      <c r="I3922">
        <v>1357</v>
      </c>
      <c r="J3922" s="43">
        <v>5121</v>
      </c>
      <c r="K3922" s="16">
        <v>0.25</v>
      </c>
      <c r="L3922" s="16">
        <f t="shared" si="658"/>
        <v>50.854021847070506</v>
      </c>
      <c r="M3922" s="16">
        <f t="shared" si="659"/>
        <v>1.384054054054054</v>
      </c>
      <c r="N3922" s="44">
        <f t="shared" si="660"/>
        <v>339.25</v>
      </c>
      <c r="O3922" s="44">
        <f t="shared" si="661"/>
        <v>5460.25</v>
      </c>
      <c r="P3922" s="45">
        <f t="shared" si="663"/>
        <v>54.222939424031779</v>
      </c>
      <c r="Q3922" s="45">
        <f t="shared" si="662"/>
        <v>1.4757432432432434</v>
      </c>
      <c r="S3922" s="51">
        <f t="shared" si="664"/>
        <v>3.9712930504275823</v>
      </c>
      <c r="T3922" s="16"/>
    </row>
    <row r="3923" spans="1:20" x14ac:dyDescent="0.25">
      <c r="A3923" s="72">
        <f t="shared" si="665"/>
        <v>43480</v>
      </c>
      <c r="B3923" s="73" t="s">
        <v>67</v>
      </c>
      <c r="C3923" s="73" t="s">
        <v>242</v>
      </c>
      <c r="D3923" s="73" t="s">
        <v>243</v>
      </c>
      <c r="E3923" s="73" t="s">
        <v>265</v>
      </c>
      <c r="F3923" s="73" t="s">
        <v>266</v>
      </c>
      <c r="G3923" s="73" t="s">
        <v>34</v>
      </c>
      <c r="H3923" t="s">
        <v>36</v>
      </c>
      <c r="I3923">
        <v>1006</v>
      </c>
      <c r="J3923" s="43">
        <v>4000</v>
      </c>
      <c r="K3923" s="16">
        <v>0.25</v>
      </c>
      <c r="L3923" s="16">
        <f t="shared" si="658"/>
        <v>39.72194637537239</v>
      </c>
      <c r="M3923" s="16">
        <f t="shared" si="659"/>
        <v>1.0090090090090089</v>
      </c>
      <c r="N3923" s="44">
        <f t="shared" si="660"/>
        <v>251.5</v>
      </c>
      <c r="O3923" s="44">
        <f t="shared" si="661"/>
        <v>4251.5</v>
      </c>
      <c r="P3923" s="45">
        <f t="shared" si="663"/>
        <v>42.219463753723929</v>
      </c>
      <c r="Q3923" s="45">
        <f t="shared" si="662"/>
        <v>1.0724504504504504</v>
      </c>
      <c r="S3923" s="51">
        <f t="shared" si="664"/>
        <v>3.6440582932311338</v>
      </c>
      <c r="T3923" s="16"/>
    </row>
    <row r="3924" spans="1:20" x14ac:dyDescent="0.25">
      <c r="A3924" s="72">
        <f t="shared" si="665"/>
        <v>43480</v>
      </c>
      <c r="B3924" s="73" t="s">
        <v>67</v>
      </c>
      <c r="C3924" s="73" t="s">
        <v>244</v>
      </c>
      <c r="D3924" s="73" t="s">
        <v>245</v>
      </c>
      <c r="E3924" s="73" t="s">
        <v>268</v>
      </c>
      <c r="F3924" s="73" t="s">
        <v>269</v>
      </c>
      <c r="G3924" s="73" t="s">
        <v>34</v>
      </c>
      <c r="H3924" t="s">
        <v>38</v>
      </c>
      <c r="I3924">
        <v>860</v>
      </c>
      <c r="J3924" s="43">
        <v>6581</v>
      </c>
      <c r="K3924" s="16">
        <v>0</v>
      </c>
      <c r="L3924" s="16">
        <f t="shared" si="658"/>
        <v>65.352532274081426</v>
      </c>
      <c r="M3924" s="16">
        <f t="shared" si="659"/>
        <v>1.6600720720720721</v>
      </c>
      <c r="N3924" s="44">
        <f t="shared" si="660"/>
        <v>0</v>
      </c>
      <c r="O3924" s="44">
        <f t="shared" si="661"/>
        <v>6581</v>
      </c>
      <c r="P3924" s="45">
        <f t="shared" si="663"/>
        <v>65.352532274081426</v>
      </c>
      <c r="Q3924" s="45">
        <f t="shared" si="662"/>
        <v>1.6600720720720721</v>
      </c>
      <c r="S3924" s="51">
        <f t="shared" si="664"/>
        <v>3.7358133669609161</v>
      </c>
      <c r="T3924" s="16"/>
    </row>
    <row r="3925" spans="1:20" x14ac:dyDescent="0.25">
      <c r="A3925" s="72">
        <f t="shared" si="665"/>
        <v>43480</v>
      </c>
      <c r="B3925" s="73" t="s">
        <v>67</v>
      </c>
      <c r="C3925" s="73" t="s">
        <v>246</v>
      </c>
      <c r="D3925" s="73" t="s">
        <v>247</v>
      </c>
      <c r="E3925" s="73" t="s">
        <v>270</v>
      </c>
      <c r="F3925" s="73" t="s">
        <v>247</v>
      </c>
      <c r="G3925" s="73" t="s">
        <v>34</v>
      </c>
      <c r="H3925" t="s">
        <v>36</v>
      </c>
      <c r="I3925">
        <v>213</v>
      </c>
      <c r="J3925" s="43">
        <v>2258</v>
      </c>
      <c r="K3925" s="16">
        <v>0.25</v>
      </c>
      <c r="L3925" s="16">
        <f t="shared" si="658"/>
        <v>22.423038728897716</v>
      </c>
      <c r="M3925" s="16">
        <f t="shared" si="659"/>
        <v>0.56958558558558559</v>
      </c>
      <c r="N3925" s="44">
        <f t="shared" si="660"/>
        <v>53.25</v>
      </c>
      <c r="O3925" s="44">
        <f t="shared" si="661"/>
        <v>2311.25</v>
      </c>
      <c r="P3925" s="45">
        <f t="shared" si="663"/>
        <v>22.951837140019862</v>
      </c>
      <c r="Q3925" s="45">
        <f t="shared" si="662"/>
        <v>0.583018018018018</v>
      </c>
      <c r="S3925" s="51">
        <f t="shared" si="664"/>
        <v>0.74273933075001963</v>
      </c>
      <c r="T3925" s="16"/>
    </row>
    <row r="3926" spans="1:20" x14ac:dyDescent="0.25">
      <c r="A3926" s="72">
        <f t="shared" si="665"/>
        <v>43480</v>
      </c>
      <c r="B3926" s="73" t="s">
        <v>67</v>
      </c>
      <c r="C3926" s="73" t="s">
        <v>248</v>
      </c>
      <c r="D3926" s="73" t="s">
        <v>249</v>
      </c>
      <c r="E3926" s="73" t="s">
        <v>271</v>
      </c>
      <c r="F3926" s="73" t="s">
        <v>272</v>
      </c>
      <c r="G3926" s="73" t="s">
        <v>34</v>
      </c>
      <c r="H3926" t="s">
        <v>38</v>
      </c>
      <c r="I3926">
        <v>646</v>
      </c>
      <c r="J3926" s="43">
        <v>5646</v>
      </c>
      <c r="K3926" s="16">
        <v>0</v>
      </c>
      <c r="L3926" s="16">
        <f t="shared" si="658"/>
        <v>56.06752730883813</v>
      </c>
      <c r="M3926" s="16">
        <f t="shared" si="659"/>
        <v>1.4242162162162162</v>
      </c>
      <c r="N3926" s="44">
        <f t="shared" si="660"/>
        <v>0</v>
      </c>
      <c r="O3926" s="44">
        <f t="shared" si="661"/>
        <v>5646</v>
      </c>
      <c r="P3926" s="45">
        <f t="shared" si="663"/>
        <v>56.06752730883813</v>
      </c>
      <c r="Q3926" s="45">
        <f t="shared" si="662"/>
        <v>1.4242162162162162</v>
      </c>
      <c r="S3926" s="51">
        <f t="shared" si="664"/>
        <v>3.6724201248622856</v>
      </c>
      <c r="T3926" s="16"/>
    </row>
    <row r="3927" spans="1:20" x14ac:dyDescent="0.25">
      <c r="A3927" s="72">
        <f t="shared" si="665"/>
        <v>43480</v>
      </c>
      <c r="B3927" s="73" t="s">
        <v>67</v>
      </c>
      <c r="C3927" s="73" t="s">
        <v>248</v>
      </c>
      <c r="D3927" s="73" t="s">
        <v>249</v>
      </c>
      <c r="E3927" s="73" t="s">
        <v>273</v>
      </c>
      <c r="F3927" s="73" t="s">
        <v>274</v>
      </c>
      <c r="G3927" s="73" t="s">
        <v>34</v>
      </c>
      <c r="H3927" t="s">
        <v>38</v>
      </c>
      <c r="I3927">
        <v>418</v>
      </c>
      <c r="J3927" s="43">
        <v>4704</v>
      </c>
      <c r="K3927" s="16">
        <v>0</v>
      </c>
      <c r="L3927" s="16">
        <f t="shared" si="658"/>
        <v>46.713008937437934</v>
      </c>
      <c r="M3927" s="16">
        <f t="shared" si="659"/>
        <v>1.1865945945945946</v>
      </c>
      <c r="N3927" s="44">
        <f t="shared" si="660"/>
        <v>0</v>
      </c>
      <c r="O3927" s="44">
        <f t="shared" si="661"/>
        <v>4704</v>
      </c>
      <c r="P3927" s="45">
        <f t="shared" si="663"/>
        <v>46.713008937437934</v>
      </c>
      <c r="Q3927" s="45">
        <f t="shared" si="662"/>
        <v>1.1865945945945946</v>
      </c>
      <c r="S3927" s="51">
        <f t="shared" si="664"/>
        <v>3.6123348017621071</v>
      </c>
      <c r="T3927" s="16"/>
    </row>
    <row r="3928" spans="1:20" x14ac:dyDescent="0.25">
      <c r="A3928" s="72">
        <f t="shared" si="665"/>
        <v>43480</v>
      </c>
      <c r="B3928" s="73" t="s">
        <v>67</v>
      </c>
      <c r="C3928" s="73" t="s">
        <v>246</v>
      </c>
      <c r="D3928" s="73" t="s">
        <v>247</v>
      </c>
      <c r="E3928" s="73" t="s">
        <v>275</v>
      </c>
      <c r="F3928" s="73" t="s">
        <v>276</v>
      </c>
      <c r="G3928" s="73" t="s">
        <v>34</v>
      </c>
      <c r="H3928" t="s">
        <v>36</v>
      </c>
      <c r="I3928">
        <v>626</v>
      </c>
      <c r="J3928" s="61">
        <v>3860</v>
      </c>
      <c r="K3928" s="16">
        <v>0.25</v>
      </c>
      <c r="L3928" s="16">
        <f t="shared" si="658"/>
        <v>38.331678252234362</v>
      </c>
      <c r="M3928" s="16">
        <f t="shared" si="659"/>
        <v>0.97369369369369374</v>
      </c>
      <c r="N3928" s="44">
        <f t="shared" si="660"/>
        <v>156.5</v>
      </c>
      <c r="O3928" s="44">
        <f t="shared" si="661"/>
        <v>4016.5</v>
      </c>
      <c r="P3928" s="45">
        <f t="shared" si="663"/>
        <v>39.885799404170804</v>
      </c>
      <c r="Q3928" s="45">
        <f t="shared" si="662"/>
        <v>1.0131711711711713</v>
      </c>
      <c r="S3928" s="51">
        <f t="shared" si="664"/>
        <v>8.1035253080405489</v>
      </c>
      <c r="T3928" s="16"/>
    </row>
    <row r="3929" spans="1:20" x14ac:dyDescent="0.25">
      <c r="A3929" s="72">
        <f t="shared" si="665"/>
        <v>43480</v>
      </c>
      <c r="B3929" s="73" t="s">
        <v>67</v>
      </c>
      <c r="C3929" s="73" t="s">
        <v>246</v>
      </c>
      <c r="D3929" s="73" t="s">
        <v>247</v>
      </c>
      <c r="E3929" s="73" t="s">
        <v>263</v>
      </c>
      <c r="F3929" s="73" t="s">
        <v>264</v>
      </c>
      <c r="G3929" s="73" t="s">
        <v>34</v>
      </c>
      <c r="H3929" t="s">
        <v>36</v>
      </c>
      <c r="I3929">
        <v>1823</v>
      </c>
      <c r="J3929" s="61">
        <v>5720</v>
      </c>
      <c r="K3929" s="16">
        <v>0.25</v>
      </c>
      <c r="L3929" s="16">
        <f t="shared" si="658"/>
        <v>56.802383316782517</v>
      </c>
      <c r="M3929" s="16">
        <f t="shared" si="659"/>
        <v>1.4428828828828828</v>
      </c>
      <c r="N3929" s="44">
        <f t="shared" si="660"/>
        <v>455.75</v>
      </c>
      <c r="O3929" s="44">
        <f t="shared" si="661"/>
        <v>6175.75</v>
      </c>
      <c r="P3929" s="45">
        <f t="shared" si="663"/>
        <v>61.328202581926512</v>
      </c>
      <c r="Q3929" s="45">
        <f t="shared" si="662"/>
        <v>1.5578468468468469</v>
      </c>
      <c r="S3929" s="51">
        <f t="shared" si="664"/>
        <v>9.5591378964716469</v>
      </c>
      <c r="T3929" s="16"/>
    </row>
    <row r="3930" spans="1:20" x14ac:dyDescent="0.25">
      <c r="A3930" s="72">
        <f t="shared" si="665"/>
        <v>43480</v>
      </c>
      <c r="B3930" s="73" t="s">
        <v>18</v>
      </c>
      <c r="C3930" s="73" t="s">
        <v>250</v>
      </c>
      <c r="D3930" s="73" t="s">
        <v>251</v>
      </c>
      <c r="E3930" s="73" t="s">
        <v>265</v>
      </c>
      <c r="F3930" s="73" t="s">
        <v>266</v>
      </c>
      <c r="G3930" s="73" t="s">
        <v>34</v>
      </c>
      <c r="H3930" t="s">
        <v>39</v>
      </c>
      <c r="I3930">
        <v>1277</v>
      </c>
      <c r="J3930" s="43">
        <v>4131</v>
      </c>
      <c r="K3930" s="16">
        <v>0.19550000000000001</v>
      </c>
      <c r="L3930" s="16">
        <f t="shared" si="658"/>
        <v>41.022840119165835</v>
      </c>
      <c r="M3930" s="16">
        <f t="shared" si="659"/>
        <v>1.1164864864864865</v>
      </c>
      <c r="N3930" s="44">
        <f t="shared" si="660"/>
        <v>249.65350000000001</v>
      </c>
      <c r="O3930" s="44">
        <f t="shared" si="661"/>
        <v>4380.6535000000003</v>
      </c>
      <c r="P3930" s="45">
        <f t="shared" si="663"/>
        <v>43.50202085402185</v>
      </c>
      <c r="Q3930" s="45">
        <f t="shared" si="662"/>
        <v>1.1839604054054056</v>
      </c>
      <c r="S3930" s="51">
        <f t="shared" si="664"/>
        <v>15.729214065416253</v>
      </c>
      <c r="T3930" s="16"/>
    </row>
    <row r="3931" spans="1:20" x14ac:dyDescent="0.25">
      <c r="A3931" s="72">
        <f t="shared" si="665"/>
        <v>43480</v>
      </c>
      <c r="B3931" s="73" t="s">
        <v>18</v>
      </c>
      <c r="C3931" s="73" t="s">
        <v>244</v>
      </c>
      <c r="D3931" s="73" t="s">
        <v>245</v>
      </c>
      <c r="E3931" s="73" t="s">
        <v>277</v>
      </c>
      <c r="F3931" s="73" t="s">
        <v>278</v>
      </c>
      <c r="G3931" s="73" t="s">
        <v>34</v>
      </c>
      <c r="H3931" t="s">
        <v>38</v>
      </c>
      <c r="I3931">
        <v>613</v>
      </c>
      <c r="J3931" s="43">
        <v>5459</v>
      </c>
      <c r="K3931" s="16">
        <v>0</v>
      </c>
      <c r="L3931" s="16">
        <f t="shared" si="658"/>
        <v>54.210526315789473</v>
      </c>
      <c r="M3931" s="16">
        <f t="shared" si="659"/>
        <v>1.4754054054054053</v>
      </c>
      <c r="N3931" s="44">
        <f t="shared" si="660"/>
        <v>0</v>
      </c>
      <c r="O3931" s="44">
        <f t="shared" si="661"/>
        <v>5459</v>
      </c>
      <c r="P3931" s="45">
        <f t="shared" si="663"/>
        <v>54.210526315789473</v>
      </c>
      <c r="Q3931" s="45">
        <f t="shared" si="662"/>
        <v>1.4754054054054053</v>
      </c>
      <c r="S3931" s="51">
        <f t="shared" si="664"/>
        <v>3.2532627198789577</v>
      </c>
      <c r="T3931" s="16"/>
    </row>
    <row r="3932" spans="1:20" x14ac:dyDescent="0.25">
      <c r="A3932" s="72">
        <f t="shared" si="665"/>
        <v>43480</v>
      </c>
      <c r="B3932" s="73" t="s">
        <v>18</v>
      </c>
      <c r="C3932" s="73" t="s">
        <v>248</v>
      </c>
      <c r="D3932" s="73" t="s">
        <v>249</v>
      </c>
      <c r="E3932" s="73" t="s">
        <v>268</v>
      </c>
      <c r="F3932" s="73" t="s">
        <v>269</v>
      </c>
      <c r="G3932" s="73" t="s">
        <v>34</v>
      </c>
      <c r="H3932" t="s">
        <v>38</v>
      </c>
      <c r="I3932">
        <v>872</v>
      </c>
      <c r="J3932" s="43">
        <v>6698</v>
      </c>
      <c r="K3932" s="16">
        <v>0</v>
      </c>
      <c r="L3932" s="16">
        <f t="shared" si="658"/>
        <v>66.514399205561077</v>
      </c>
      <c r="M3932" s="16">
        <f t="shared" si="659"/>
        <v>1.8102702702702702</v>
      </c>
      <c r="N3932" s="44">
        <f t="shared" si="660"/>
        <v>0</v>
      </c>
      <c r="O3932" s="44">
        <f t="shared" si="661"/>
        <v>6698</v>
      </c>
      <c r="P3932" s="45">
        <f t="shared" si="663"/>
        <v>66.514399205561077</v>
      </c>
      <c r="Q3932" s="45">
        <f t="shared" si="662"/>
        <v>1.8102702702702702</v>
      </c>
      <c r="S3932" s="51">
        <f t="shared" si="664"/>
        <v>3.6842105263157787</v>
      </c>
      <c r="T3932" s="16"/>
    </row>
    <row r="3933" spans="1:20" x14ac:dyDescent="0.25">
      <c r="A3933" s="72">
        <f t="shared" si="665"/>
        <v>43480</v>
      </c>
      <c r="B3933" s="73" t="s">
        <v>18</v>
      </c>
      <c r="C3933" s="73" t="s">
        <v>248</v>
      </c>
      <c r="D3933" s="73" t="s">
        <v>249</v>
      </c>
      <c r="E3933" s="73" t="s">
        <v>277</v>
      </c>
      <c r="F3933" s="73" t="s">
        <v>278</v>
      </c>
      <c r="G3933" s="73" t="s">
        <v>34</v>
      </c>
      <c r="H3933" t="s">
        <v>38</v>
      </c>
      <c r="I3933">
        <v>414</v>
      </c>
      <c r="J3933" s="43">
        <v>4937</v>
      </c>
      <c r="K3933" s="16">
        <v>0</v>
      </c>
      <c r="L3933" s="16">
        <f t="shared" si="658"/>
        <v>49.026812313803376</v>
      </c>
      <c r="M3933" s="16">
        <f t="shared" si="659"/>
        <v>1.3343243243243244</v>
      </c>
      <c r="N3933" s="44">
        <f t="shared" si="660"/>
        <v>0</v>
      </c>
      <c r="O3933" s="44">
        <f t="shared" si="661"/>
        <v>4937</v>
      </c>
      <c r="P3933" s="45">
        <f t="shared" si="663"/>
        <v>49.026812313803376</v>
      </c>
      <c r="Q3933" s="45">
        <f t="shared" si="662"/>
        <v>1.3343243243243244</v>
      </c>
      <c r="S3933" s="51">
        <f t="shared" si="664"/>
        <v>3.6314021830394561</v>
      </c>
      <c r="T3933" s="16"/>
    </row>
    <row r="3934" spans="1:20" x14ac:dyDescent="0.25">
      <c r="A3934" s="72">
        <f t="shared" si="665"/>
        <v>43480</v>
      </c>
      <c r="B3934" s="73" t="s">
        <v>18</v>
      </c>
      <c r="C3934" s="73" t="s">
        <v>242</v>
      </c>
      <c r="D3934" s="73" t="s">
        <v>243</v>
      </c>
      <c r="E3934" s="73" t="s">
        <v>265</v>
      </c>
      <c r="F3934" s="73" t="s">
        <v>266</v>
      </c>
      <c r="G3934" s="73" t="s">
        <v>34</v>
      </c>
      <c r="H3934" t="s">
        <v>36</v>
      </c>
      <c r="I3934">
        <v>1006</v>
      </c>
      <c r="J3934" s="43">
        <v>4745</v>
      </c>
      <c r="K3934" s="16">
        <v>0.25</v>
      </c>
      <c r="L3934" s="16">
        <f t="shared" si="658"/>
        <v>47.1201588877855</v>
      </c>
      <c r="M3934" s="16">
        <f t="shared" si="659"/>
        <v>1.2824324324324323</v>
      </c>
      <c r="N3934" s="44">
        <f t="shared" si="660"/>
        <v>251.5</v>
      </c>
      <c r="O3934" s="44">
        <f t="shared" si="661"/>
        <v>4996.5</v>
      </c>
      <c r="P3934" s="45">
        <f t="shared" si="663"/>
        <v>49.617676266137039</v>
      </c>
      <c r="Q3934" s="45">
        <f t="shared" si="662"/>
        <v>1.3504054054054053</v>
      </c>
      <c r="S3934" s="51">
        <f t="shared" si="664"/>
        <v>1.6370966757661698</v>
      </c>
      <c r="T3934" s="16"/>
    </row>
    <row r="3935" spans="1:20" x14ac:dyDescent="0.25">
      <c r="A3935" s="72">
        <f t="shared" si="665"/>
        <v>43480</v>
      </c>
      <c r="B3935" s="73" t="s">
        <v>0</v>
      </c>
      <c r="C3935" s="73" t="s">
        <v>252</v>
      </c>
      <c r="D3935" s="73" t="s">
        <v>117</v>
      </c>
      <c r="E3935" s="73" t="s">
        <v>279</v>
      </c>
      <c r="F3935" s="73" t="s">
        <v>280</v>
      </c>
      <c r="G3935" s="73" t="s">
        <v>35</v>
      </c>
      <c r="H3935" t="s">
        <v>37</v>
      </c>
      <c r="I3935">
        <v>880</v>
      </c>
      <c r="J3935" s="43">
        <v>4078</v>
      </c>
      <c r="K3935" s="16">
        <v>0</v>
      </c>
      <c r="L3935" s="16">
        <f t="shared" si="658"/>
        <v>40.496524329692157</v>
      </c>
      <c r="M3935" s="16">
        <f t="shared" si="659"/>
        <v>1.1021621621621622</v>
      </c>
      <c r="N3935" s="44">
        <f t="shared" si="660"/>
        <v>0</v>
      </c>
      <c r="O3935" s="44">
        <f t="shared" si="661"/>
        <v>4078</v>
      </c>
      <c r="P3935" s="45">
        <f t="shared" si="663"/>
        <v>40.496524329692157</v>
      </c>
      <c r="Q3935" s="45">
        <f t="shared" si="662"/>
        <v>1.1021621621621622</v>
      </c>
      <c r="S3935" s="51">
        <f t="shared" si="664"/>
        <v>3.16215532506956</v>
      </c>
      <c r="T3935" s="16"/>
    </row>
    <row r="3936" spans="1:20" x14ac:dyDescent="0.25">
      <c r="A3936" s="72">
        <f t="shared" si="665"/>
        <v>43480</v>
      </c>
      <c r="B3936" s="73" t="s">
        <v>0</v>
      </c>
      <c r="C3936" s="73" t="s">
        <v>359</v>
      </c>
      <c r="D3936" s="73" t="s">
        <v>235</v>
      </c>
      <c r="E3936" s="73" t="s">
        <v>267</v>
      </c>
      <c r="F3936" s="73" t="s">
        <v>241</v>
      </c>
      <c r="G3936" s="73" t="s">
        <v>35</v>
      </c>
      <c r="H3936" t="s">
        <v>37</v>
      </c>
      <c r="I3936">
        <v>685</v>
      </c>
      <c r="J3936" s="43">
        <v>4296</v>
      </c>
      <c r="K3936" s="16">
        <v>0</v>
      </c>
      <c r="L3936" s="16">
        <f t="shared" si="658"/>
        <v>42.661370407149953</v>
      </c>
      <c r="M3936" s="16">
        <f t="shared" si="659"/>
        <v>1.161081081081081</v>
      </c>
      <c r="N3936" s="44">
        <f t="shared" si="660"/>
        <v>0</v>
      </c>
      <c r="O3936" s="44">
        <f t="shared" si="661"/>
        <v>4296</v>
      </c>
      <c r="P3936" s="45">
        <f t="shared" si="663"/>
        <v>42.661370407149953</v>
      </c>
      <c r="Q3936" s="45">
        <f t="shared" si="662"/>
        <v>1.161081081081081</v>
      </c>
      <c r="S3936" s="51">
        <f t="shared" si="664"/>
        <v>2.9968832414289048</v>
      </c>
      <c r="T3936" s="16"/>
    </row>
    <row r="3937" spans="1:20" x14ac:dyDescent="0.25">
      <c r="A3937" s="72">
        <f t="shared" si="665"/>
        <v>43480</v>
      </c>
      <c r="B3937" s="73" t="s">
        <v>0</v>
      </c>
      <c r="C3937" s="73" t="s">
        <v>253</v>
      </c>
      <c r="D3937" s="73" t="s">
        <v>243</v>
      </c>
      <c r="E3937" s="73" t="s">
        <v>281</v>
      </c>
      <c r="F3937" s="73" t="s">
        <v>282</v>
      </c>
      <c r="G3937" s="73" t="s">
        <v>35</v>
      </c>
      <c r="H3937" t="s">
        <v>38</v>
      </c>
      <c r="I3937">
        <v>812</v>
      </c>
      <c r="J3937" s="43">
        <v>5896</v>
      </c>
      <c r="K3937" s="16">
        <v>0</v>
      </c>
      <c r="L3937" s="16">
        <f t="shared" si="658"/>
        <v>58.550148957298909</v>
      </c>
      <c r="M3937" s="16">
        <f t="shared" si="659"/>
        <v>1.5935135135135134</v>
      </c>
      <c r="N3937" s="44">
        <f t="shared" si="660"/>
        <v>0</v>
      </c>
      <c r="O3937" s="44">
        <f t="shared" si="661"/>
        <v>5896</v>
      </c>
      <c r="P3937" s="45">
        <f t="shared" si="663"/>
        <v>58.550148957298909</v>
      </c>
      <c r="Q3937" s="45">
        <f t="shared" si="662"/>
        <v>1.5935135135135134</v>
      </c>
      <c r="S3937" s="51">
        <f t="shared" si="664"/>
        <v>4.1144269821649315</v>
      </c>
      <c r="T3937" s="16"/>
    </row>
    <row r="3938" spans="1:20" x14ac:dyDescent="0.25">
      <c r="A3938" s="72">
        <f t="shared" si="665"/>
        <v>43480</v>
      </c>
      <c r="B3938" s="73" t="s">
        <v>0</v>
      </c>
      <c r="C3938" s="73" t="s">
        <v>236</v>
      </c>
      <c r="D3938" s="73" t="s">
        <v>237</v>
      </c>
      <c r="E3938" s="73" t="s">
        <v>279</v>
      </c>
      <c r="F3938" s="73" t="s">
        <v>280</v>
      </c>
      <c r="G3938" s="73" t="s">
        <v>35</v>
      </c>
      <c r="H3938" t="s">
        <v>37</v>
      </c>
      <c r="I3938">
        <v>1520</v>
      </c>
      <c r="J3938" s="43">
        <v>5736</v>
      </c>
      <c r="K3938" s="16">
        <v>0</v>
      </c>
      <c r="L3938" s="16">
        <f t="shared" si="658"/>
        <v>56.961271102284009</v>
      </c>
      <c r="M3938" s="16">
        <f t="shared" si="659"/>
        <v>1.5502702702702702</v>
      </c>
      <c r="N3938" s="44">
        <f t="shared" si="660"/>
        <v>0</v>
      </c>
      <c r="O3938" s="44">
        <f t="shared" si="661"/>
        <v>5736</v>
      </c>
      <c r="P3938" s="45">
        <f t="shared" si="663"/>
        <v>56.961271102284009</v>
      </c>
      <c r="Q3938" s="45">
        <f t="shared" si="662"/>
        <v>1.5502702702702702</v>
      </c>
      <c r="S3938" s="51">
        <f t="shared" si="664"/>
        <v>2.2277668864729927</v>
      </c>
      <c r="T3938" s="16"/>
    </row>
    <row r="3939" spans="1:20" x14ac:dyDescent="0.25">
      <c r="A3939" s="72">
        <f t="shared" si="665"/>
        <v>43480</v>
      </c>
      <c r="B3939" s="73" t="s">
        <v>0</v>
      </c>
      <c r="C3939" s="73" t="s">
        <v>236</v>
      </c>
      <c r="D3939" s="73" t="s">
        <v>237</v>
      </c>
      <c r="E3939" s="73" t="s">
        <v>267</v>
      </c>
      <c r="F3939" s="73" t="s">
        <v>241</v>
      </c>
      <c r="G3939" s="73" t="s">
        <v>35</v>
      </c>
      <c r="H3939" t="s">
        <v>37</v>
      </c>
      <c r="I3939">
        <v>1583</v>
      </c>
      <c r="J3939" s="43">
        <v>6056</v>
      </c>
      <c r="K3939" s="16">
        <v>0</v>
      </c>
      <c r="L3939" s="16">
        <f t="shared" si="658"/>
        <v>60.139026812313801</v>
      </c>
      <c r="M3939" s="16">
        <f t="shared" si="659"/>
        <v>1.6367567567567567</v>
      </c>
      <c r="N3939" s="44">
        <f t="shared" si="660"/>
        <v>0</v>
      </c>
      <c r="O3939" s="44">
        <f t="shared" si="661"/>
        <v>6056</v>
      </c>
      <c r="P3939" s="45">
        <f t="shared" si="663"/>
        <v>60.139026812313801</v>
      </c>
      <c r="Q3939" s="45">
        <f t="shared" si="662"/>
        <v>1.6367567567567567</v>
      </c>
      <c r="S3939" s="51">
        <f t="shared" si="664"/>
        <v>2.1075703928511214</v>
      </c>
      <c r="T3939" s="16"/>
    </row>
    <row r="3940" spans="1:20" x14ac:dyDescent="0.25">
      <c r="A3940" s="72">
        <f t="shared" si="665"/>
        <v>43480</v>
      </c>
      <c r="B3940" s="73" t="s">
        <v>0</v>
      </c>
      <c r="C3940" s="73" t="s">
        <v>358</v>
      </c>
      <c r="D3940" s="73" t="s">
        <v>235</v>
      </c>
      <c r="E3940" s="73" t="s">
        <v>279</v>
      </c>
      <c r="F3940" s="73" t="s">
        <v>280</v>
      </c>
      <c r="G3940" s="73" t="s">
        <v>35</v>
      </c>
      <c r="H3940" t="s">
        <v>36</v>
      </c>
      <c r="I3940">
        <v>1599</v>
      </c>
      <c r="J3940" s="43">
        <v>5912</v>
      </c>
      <c r="K3940" s="16">
        <v>0.25</v>
      </c>
      <c r="L3940" s="16">
        <f t="shared" si="658"/>
        <v>58.709036742800393</v>
      </c>
      <c r="M3940" s="16">
        <f t="shared" si="659"/>
        <v>1.5978378378378379</v>
      </c>
      <c r="N3940" s="44">
        <f t="shared" si="660"/>
        <v>399.75</v>
      </c>
      <c r="O3940" s="44">
        <f t="shared" si="661"/>
        <v>6311.75</v>
      </c>
      <c r="P3940" s="45">
        <f t="shared" si="663"/>
        <v>62.678748758689174</v>
      </c>
      <c r="Q3940" s="45">
        <f t="shared" si="662"/>
        <v>1.7058783783783784</v>
      </c>
      <c r="S3940" s="51">
        <f t="shared" si="664"/>
        <v>3.7463242727032053</v>
      </c>
      <c r="T3940" s="16"/>
    </row>
    <row r="3941" spans="1:20" x14ac:dyDescent="0.25">
      <c r="A3941" s="72">
        <f t="shared" si="665"/>
        <v>43480</v>
      </c>
      <c r="B3941" s="73" t="s">
        <v>67</v>
      </c>
      <c r="C3941" s="73" t="s">
        <v>250</v>
      </c>
      <c r="D3941" s="73" t="s">
        <v>251</v>
      </c>
      <c r="E3941" s="73" t="s">
        <v>279</v>
      </c>
      <c r="F3941" s="73" t="s">
        <v>280</v>
      </c>
      <c r="G3941" s="73" t="s">
        <v>35</v>
      </c>
      <c r="H3941" t="s">
        <v>37</v>
      </c>
      <c r="I3941">
        <v>1851</v>
      </c>
      <c r="J3941" s="43">
        <v>5180</v>
      </c>
      <c r="K3941" s="16">
        <v>0</v>
      </c>
      <c r="L3941" s="16">
        <f t="shared" si="658"/>
        <v>51.439920556107246</v>
      </c>
      <c r="M3941" s="16">
        <f t="shared" si="659"/>
        <v>1.3066666666666666</v>
      </c>
      <c r="N3941" s="44">
        <f t="shared" si="660"/>
        <v>0</v>
      </c>
      <c r="O3941" s="44">
        <f t="shared" si="661"/>
        <v>5180</v>
      </c>
      <c r="P3941" s="45">
        <f t="shared" si="663"/>
        <v>51.439920556107246</v>
      </c>
      <c r="Q3941" s="45">
        <f t="shared" si="662"/>
        <v>1.3066666666666666</v>
      </c>
      <c r="S3941" s="51">
        <f t="shared" si="664"/>
        <v>3.6000000000000032</v>
      </c>
      <c r="T3941" s="16"/>
    </row>
    <row r="3942" spans="1:20" x14ac:dyDescent="0.25">
      <c r="A3942" s="72">
        <f t="shared" si="665"/>
        <v>43480</v>
      </c>
      <c r="B3942" s="73" t="s">
        <v>67</v>
      </c>
      <c r="C3942" s="73" t="s">
        <v>238</v>
      </c>
      <c r="D3942" s="73" t="s">
        <v>239</v>
      </c>
      <c r="E3942" s="73" t="s">
        <v>283</v>
      </c>
      <c r="F3942" s="73" t="s">
        <v>284</v>
      </c>
      <c r="G3942" s="73" t="s">
        <v>35</v>
      </c>
      <c r="H3942" t="s">
        <v>37</v>
      </c>
      <c r="I3942">
        <v>1695</v>
      </c>
      <c r="J3942" s="43">
        <v>5140</v>
      </c>
      <c r="K3942" s="16">
        <v>0</v>
      </c>
      <c r="L3942" s="16">
        <f t="shared" si="658"/>
        <v>51.042701092353525</v>
      </c>
      <c r="M3942" s="16">
        <f t="shared" si="659"/>
        <v>1.2965765765765767</v>
      </c>
      <c r="N3942" s="44">
        <f t="shared" si="660"/>
        <v>0</v>
      </c>
      <c r="O3942" s="44">
        <f t="shared" si="661"/>
        <v>5140</v>
      </c>
      <c r="P3942" s="45">
        <f t="shared" si="663"/>
        <v>51.042701092353525</v>
      </c>
      <c r="Q3942" s="45">
        <f t="shared" si="662"/>
        <v>1.2965765765765767</v>
      </c>
      <c r="S3942" s="51">
        <f t="shared" si="664"/>
        <v>3.629032258064524</v>
      </c>
      <c r="T3942" s="16"/>
    </row>
    <row r="3943" spans="1:20" x14ac:dyDescent="0.25">
      <c r="A3943" s="72">
        <f t="shared" si="665"/>
        <v>43480</v>
      </c>
      <c r="B3943" s="73" t="s">
        <v>67</v>
      </c>
      <c r="C3943" s="73" t="s">
        <v>242</v>
      </c>
      <c r="D3943" s="73" t="s">
        <v>243</v>
      </c>
      <c r="E3943" s="73" t="s">
        <v>265</v>
      </c>
      <c r="F3943" s="73" t="s">
        <v>266</v>
      </c>
      <c r="G3943" s="73" t="s">
        <v>35</v>
      </c>
      <c r="H3943" t="s">
        <v>36</v>
      </c>
      <c r="I3943">
        <v>1006</v>
      </c>
      <c r="J3943" s="43">
        <v>3800</v>
      </c>
      <c r="K3943" s="16">
        <v>0.25</v>
      </c>
      <c r="L3943" s="16">
        <f t="shared" si="658"/>
        <v>37.735849056603776</v>
      </c>
      <c r="M3943" s="16">
        <f t="shared" si="659"/>
        <v>0.95855855855855854</v>
      </c>
      <c r="N3943" s="44">
        <f t="shared" si="660"/>
        <v>251.5</v>
      </c>
      <c r="O3943" s="44">
        <f t="shared" si="661"/>
        <v>4051.5</v>
      </c>
      <c r="P3943" s="45">
        <f t="shared" si="663"/>
        <v>40.233366434955315</v>
      </c>
      <c r="Q3943" s="45">
        <f t="shared" si="662"/>
        <v>1.022</v>
      </c>
      <c r="S3943" s="51">
        <f t="shared" si="664"/>
        <v>3.8308363360515907</v>
      </c>
      <c r="T3943" s="16"/>
    </row>
    <row r="3944" spans="1:20" x14ac:dyDescent="0.25">
      <c r="A3944" s="72">
        <f t="shared" si="665"/>
        <v>43480</v>
      </c>
      <c r="B3944" s="73" t="s">
        <v>67</v>
      </c>
      <c r="C3944" s="73" t="s">
        <v>254</v>
      </c>
      <c r="D3944" s="73" t="s">
        <v>255</v>
      </c>
      <c r="E3944" s="73" t="s">
        <v>267</v>
      </c>
      <c r="F3944" s="73" t="s">
        <v>241</v>
      </c>
      <c r="G3944" s="73" t="s">
        <v>35</v>
      </c>
      <c r="H3944" t="s">
        <v>37</v>
      </c>
      <c r="I3944">
        <v>988</v>
      </c>
      <c r="J3944" s="43">
        <v>3880</v>
      </c>
      <c r="K3944" s="16">
        <v>0</v>
      </c>
      <c r="L3944" s="16">
        <f t="shared" si="658"/>
        <v>38.530287984111219</v>
      </c>
      <c r="M3944" s="16">
        <f t="shared" si="659"/>
        <v>0.97873873873873873</v>
      </c>
      <c r="N3944" s="44">
        <f t="shared" si="660"/>
        <v>0</v>
      </c>
      <c r="O3944" s="44">
        <f t="shared" si="661"/>
        <v>3880</v>
      </c>
      <c r="P3944" s="45">
        <f t="shared" si="663"/>
        <v>38.530287984111219</v>
      </c>
      <c r="Q3944" s="45">
        <f t="shared" si="662"/>
        <v>0.97873873873873873</v>
      </c>
      <c r="S3944" s="51">
        <f t="shared" si="664"/>
        <v>4.8648648648648596</v>
      </c>
      <c r="T3944" s="16"/>
    </row>
    <row r="3945" spans="1:20" x14ac:dyDescent="0.25">
      <c r="A3945" s="72">
        <f t="shared" si="665"/>
        <v>43480</v>
      </c>
      <c r="B3945" s="73" t="s">
        <v>67</v>
      </c>
      <c r="C3945" s="73" t="s">
        <v>246</v>
      </c>
      <c r="D3945" s="73" t="s">
        <v>247</v>
      </c>
      <c r="E3945" s="73" t="s">
        <v>240</v>
      </c>
      <c r="F3945" s="73" t="s">
        <v>241</v>
      </c>
      <c r="G3945" s="73" t="s">
        <v>35</v>
      </c>
      <c r="H3945" t="s">
        <v>36</v>
      </c>
      <c r="I3945">
        <v>787</v>
      </c>
      <c r="J3945" s="43">
        <v>4060</v>
      </c>
      <c r="K3945" s="16">
        <v>0.25</v>
      </c>
      <c r="L3945" s="16">
        <f t="shared" si="658"/>
        <v>40.317775571002976</v>
      </c>
      <c r="M3945" s="16">
        <f t="shared" si="659"/>
        <v>1.0241441441441441</v>
      </c>
      <c r="N3945" s="44">
        <f t="shared" si="660"/>
        <v>196.75</v>
      </c>
      <c r="O3945" s="44">
        <f t="shared" si="661"/>
        <v>4256.75</v>
      </c>
      <c r="P3945" s="45">
        <f t="shared" si="663"/>
        <v>42.271598808341608</v>
      </c>
      <c r="Q3945" s="45">
        <f t="shared" si="662"/>
        <v>1.0737747747747748</v>
      </c>
      <c r="S3945" s="51">
        <f t="shared" si="664"/>
        <v>3.7272862402803364</v>
      </c>
      <c r="T3945" s="16"/>
    </row>
    <row r="3946" spans="1:20" x14ac:dyDescent="0.25">
      <c r="A3946" s="72">
        <f t="shared" si="665"/>
        <v>43480</v>
      </c>
      <c r="B3946" s="73" t="s">
        <v>67</v>
      </c>
      <c r="C3946" s="73" t="s">
        <v>250</v>
      </c>
      <c r="D3946" s="73" t="s">
        <v>251</v>
      </c>
      <c r="E3946" s="73" t="s">
        <v>283</v>
      </c>
      <c r="F3946" s="73" t="s">
        <v>284</v>
      </c>
      <c r="G3946" s="73" t="s">
        <v>35</v>
      </c>
      <c r="H3946" t="s">
        <v>37</v>
      </c>
      <c r="I3946">
        <v>1836</v>
      </c>
      <c r="J3946" s="43">
        <v>5180</v>
      </c>
      <c r="K3946" s="16">
        <v>0</v>
      </c>
      <c r="L3946" s="16">
        <f t="shared" ref="L3946:L3983" si="666">J3946/100.7</f>
        <v>51.439920556107246</v>
      </c>
      <c r="M3946" s="16">
        <f t="shared" ref="M3946:M3983" si="667">IF(B3946="corn",J3946/(111*2000/56),J3946/(111*2000/60))</f>
        <v>1.3066666666666666</v>
      </c>
      <c r="N3946" s="44">
        <f t="shared" ref="N3946:N3983" si="668">I3946*K3946</f>
        <v>0</v>
      </c>
      <c r="O3946" s="44">
        <f t="shared" ref="O3946:O3983" si="669">J3946+N3946</f>
        <v>5180</v>
      </c>
      <c r="P3946" s="45">
        <f t="shared" si="663"/>
        <v>51.439920556107246</v>
      </c>
      <c r="Q3946" s="45">
        <f t="shared" ref="Q3946:Q3983" si="670">IF(B3946="corn",O3946/(111*2000/56),O3946/(111*2000/60))</f>
        <v>1.3066666666666666</v>
      </c>
      <c r="S3946" s="51">
        <f t="shared" si="664"/>
        <v>3.6000000000000032</v>
      </c>
      <c r="T3946" s="16"/>
    </row>
    <row r="3947" spans="1:20" x14ac:dyDescent="0.25">
      <c r="A3947" s="72">
        <f t="shared" si="665"/>
        <v>43480</v>
      </c>
      <c r="B3947" s="73" t="s">
        <v>67</v>
      </c>
      <c r="C3947" s="73" t="s">
        <v>256</v>
      </c>
      <c r="D3947" s="73" t="s">
        <v>247</v>
      </c>
      <c r="E3947" s="73" t="s">
        <v>285</v>
      </c>
      <c r="F3947" s="73" t="s">
        <v>264</v>
      </c>
      <c r="G3947" s="73" t="s">
        <v>35</v>
      </c>
      <c r="H3947" t="s">
        <v>37</v>
      </c>
      <c r="I3947">
        <v>1899</v>
      </c>
      <c r="J3947" s="43">
        <v>5000</v>
      </c>
      <c r="K3947" s="16">
        <v>0</v>
      </c>
      <c r="L3947" s="16">
        <f t="shared" si="666"/>
        <v>49.652432969215489</v>
      </c>
      <c r="M3947" s="16">
        <f t="shared" si="667"/>
        <v>1.2612612612612613</v>
      </c>
      <c r="N3947" s="44">
        <f t="shared" si="668"/>
        <v>0</v>
      </c>
      <c r="O3947" s="44">
        <f t="shared" si="669"/>
        <v>5000</v>
      </c>
      <c r="P3947" s="45">
        <f t="shared" si="663"/>
        <v>49.652432969215489</v>
      </c>
      <c r="Q3947" s="45">
        <f t="shared" si="670"/>
        <v>1.2612612612612613</v>
      </c>
      <c r="S3947" s="51">
        <f t="shared" si="664"/>
        <v>3.7344398340249052</v>
      </c>
      <c r="T3947" s="16"/>
    </row>
    <row r="3948" spans="1:20" x14ac:dyDescent="0.25">
      <c r="A3948" s="72">
        <f t="shared" si="665"/>
        <v>43480</v>
      </c>
      <c r="B3948" s="73" t="s">
        <v>18</v>
      </c>
      <c r="C3948" s="73" t="s">
        <v>238</v>
      </c>
      <c r="D3948" s="73" t="s">
        <v>239</v>
      </c>
      <c r="E3948" s="73" t="s">
        <v>283</v>
      </c>
      <c r="F3948" s="73" t="s">
        <v>284</v>
      </c>
      <c r="G3948" s="73" t="s">
        <v>35</v>
      </c>
      <c r="H3948" t="s">
        <v>37</v>
      </c>
      <c r="I3948">
        <v>1695</v>
      </c>
      <c r="J3948" s="43">
        <v>5750</v>
      </c>
      <c r="K3948" s="16">
        <v>0</v>
      </c>
      <c r="L3948" s="16">
        <f t="shared" si="666"/>
        <v>57.10029791459781</v>
      </c>
      <c r="M3948" s="16">
        <f t="shared" si="667"/>
        <v>1.5540540540540539</v>
      </c>
      <c r="N3948" s="44">
        <f t="shared" si="668"/>
        <v>0</v>
      </c>
      <c r="O3948" s="44">
        <f t="shared" si="669"/>
        <v>5750</v>
      </c>
      <c r="P3948" s="45">
        <f t="shared" si="663"/>
        <v>57.10029791459781</v>
      </c>
      <c r="Q3948" s="45">
        <f t="shared" si="670"/>
        <v>1.5540540540540539</v>
      </c>
      <c r="S3948" s="51">
        <f t="shared" si="664"/>
        <v>2.6785714285714191</v>
      </c>
      <c r="T3948" s="16"/>
    </row>
    <row r="3949" spans="1:20" x14ac:dyDescent="0.25">
      <c r="A3949" s="72">
        <f t="shared" si="665"/>
        <v>43480</v>
      </c>
      <c r="B3949" s="73" t="s">
        <v>18</v>
      </c>
      <c r="C3949" s="73" t="s">
        <v>250</v>
      </c>
      <c r="D3949" s="73" t="s">
        <v>251</v>
      </c>
      <c r="E3949" s="73" t="s">
        <v>279</v>
      </c>
      <c r="F3949" s="73" t="s">
        <v>280</v>
      </c>
      <c r="G3949" s="73" t="s">
        <v>35</v>
      </c>
      <c r="H3949" t="s">
        <v>37</v>
      </c>
      <c r="I3949">
        <v>1851</v>
      </c>
      <c r="J3949" s="43">
        <v>5800</v>
      </c>
      <c r="K3949" s="16">
        <v>0</v>
      </c>
      <c r="L3949" s="16">
        <f t="shared" si="666"/>
        <v>57.596822244289967</v>
      </c>
      <c r="M3949" s="16">
        <f t="shared" si="667"/>
        <v>1.5675675675675675</v>
      </c>
      <c r="N3949" s="44">
        <f t="shared" si="668"/>
        <v>0</v>
      </c>
      <c r="O3949" s="44">
        <f t="shared" si="669"/>
        <v>5800</v>
      </c>
      <c r="P3949" s="45">
        <f t="shared" si="663"/>
        <v>57.596822244289967</v>
      </c>
      <c r="Q3949" s="45">
        <f t="shared" si="670"/>
        <v>1.5675675675675675</v>
      </c>
      <c r="S3949" s="51">
        <f t="shared" si="664"/>
        <v>2.6548672566371723</v>
      </c>
      <c r="T3949" s="16"/>
    </row>
    <row r="3950" spans="1:20" x14ac:dyDescent="0.25">
      <c r="A3950" s="72">
        <f t="shared" si="665"/>
        <v>43480</v>
      </c>
      <c r="B3950" s="73" t="s">
        <v>18</v>
      </c>
      <c r="C3950" s="73" t="s">
        <v>257</v>
      </c>
      <c r="D3950" s="73" t="s">
        <v>237</v>
      </c>
      <c r="E3950" s="73" t="s">
        <v>283</v>
      </c>
      <c r="F3950" s="73" t="s">
        <v>284</v>
      </c>
      <c r="G3950" s="73" t="s">
        <v>35</v>
      </c>
      <c r="H3950" t="s">
        <v>37</v>
      </c>
      <c r="I3950">
        <v>1507</v>
      </c>
      <c r="J3950" s="43">
        <v>5650</v>
      </c>
      <c r="K3950" s="16">
        <v>0</v>
      </c>
      <c r="L3950" s="16">
        <f t="shared" si="666"/>
        <v>56.107249255213503</v>
      </c>
      <c r="M3950" s="16">
        <f t="shared" si="667"/>
        <v>1.527027027027027</v>
      </c>
      <c r="N3950" s="44">
        <f t="shared" si="668"/>
        <v>0</v>
      </c>
      <c r="O3950" s="44">
        <f t="shared" si="669"/>
        <v>5650</v>
      </c>
      <c r="P3950" s="45">
        <f t="shared" si="663"/>
        <v>56.107249255213503</v>
      </c>
      <c r="Q3950" s="45">
        <f t="shared" si="670"/>
        <v>1.527027027027027</v>
      </c>
      <c r="S3950" s="51">
        <f t="shared" si="664"/>
        <v>2.7272727272727337</v>
      </c>
      <c r="T3950" s="16"/>
    </row>
    <row r="3951" spans="1:20" x14ac:dyDescent="0.25">
      <c r="A3951" s="72">
        <f t="shared" si="665"/>
        <v>43480</v>
      </c>
      <c r="B3951" s="73" t="s">
        <v>18</v>
      </c>
      <c r="C3951" s="73" t="s">
        <v>256</v>
      </c>
      <c r="D3951" s="73" t="s">
        <v>247</v>
      </c>
      <c r="E3951" s="73" t="s">
        <v>265</v>
      </c>
      <c r="F3951" s="73" t="s">
        <v>266</v>
      </c>
      <c r="G3951" s="73" t="s">
        <v>35</v>
      </c>
      <c r="H3951" t="s">
        <v>36</v>
      </c>
      <c r="I3951">
        <v>1160</v>
      </c>
      <c r="J3951" s="43">
        <v>4775</v>
      </c>
      <c r="K3951" s="16">
        <v>0.25</v>
      </c>
      <c r="L3951" s="16">
        <f t="shared" si="666"/>
        <v>47.418073485600793</v>
      </c>
      <c r="M3951" s="16">
        <f t="shared" si="667"/>
        <v>1.2905405405405406</v>
      </c>
      <c r="N3951" s="44">
        <f t="shared" si="668"/>
        <v>290</v>
      </c>
      <c r="O3951" s="44">
        <f t="shared" si="669"/>
        <v>5065</v>
      </c>
      <c r="P3951" s="45">
        <f t="shared" si="663"/>
        <v>50.297914597815293</v>
      </c>
      <c r="Q3951" s="45">
        <f t="shared" si="670"/>
        <v>1.3689189189189188</v>
      </c>
      <c r="S3951" s="51">
        <f t="shared" si="664"/>
        <v>1.8663770564337767</v>
      </c>
      <c r="T3951" s="16"/>
    </row>
    <row r="3952" spans="1:20" x14ac:dyDescent="0.25">
      <c r="A3952" s="72">
        <f t="shared" si="665"/>
        <v>43480</v>
      </c>
      <c r="B3952" s="73" t="s">
        <v>18</v>
      </c>
      <c r="C3952" s="73" t="s">
        <v>244</v>
      </c>
      <c r="D3952" s="73" t="s">
        <v>245</v>
      </c>
      <c r="E3952" s="73" t="s">
        <v>277</v>
      </c>
      <c r="F3952" s="73" t="s">
        <v>278</v>
      </c>
      <c r="G3952" s="73" t="s">
        <v>35</v>
      </c>
      <c r="H3952" s="73" t="s">
        <v>38</v>
      </c>
      <c r="I3952">
        <v>613</v>
      </c>
      <c r="J3952" s="43">
        <v>4634</v>
      </c>
      <c r="K3952" s="16">
        <v>0</v>
      </c>
      <c r="L3952" s="16">
        <f t="shared" si="666"/>
        <v>46.01787487586892</v>
      </c>
      <c r="M3952" s="16">
        <f t="shared" si="667"/>
        <v>1.2524324324324325</v>
      </c>
      <c r="N3952" s="44">
        <f t="shared" si="668"/>
        <v>0</v>
      </c>
      <c r="O3952" s="44">
        <f t="shared" si="669"/>
        <v>4634</v>
      </c>
      <c r="P3952" s="45">
        <f t="shared" si="663"/>
        <v>46.01787487586892</v>
      </c>
      <c r="Q3952" s="45">
        <f t="shared" si="670"/>
        <v>1.2524324324324325</v>
      </c>
      <c r="S3952" s="51">
        <f t="shared" si="664"/>
        <v>6.4797794117646967</v>
      </c>
      <c r="T3952" s="16"/>
    </row>
    <row r="3953" spans="1:20" x14ac:dyDescent="0.25">
      <c r="A3953" s="74">
        <f>A3951</f>
        <v>43480</v>
      </c>
      <c r="B3953" s="75" t="s">
        <v>18</v>
      </c>
      <c r="C3953" s="75" t="s">
        <v>258</v>
      </c>
      <c r="D3953" s="75" t="s">
        <v>255</v>
      </c>
      <c r="E3953" s="75" t="s">
        <v>279</v>
      </c>
      <c r="F3953" s="75" t="s">
        <v>280</v>
      </c>
      <c r="G3953" s="75" t="s">
        <v>35</v>
      </c>
      <c r="H3953" s="76" t="s">
        <v>36</v>
      </c>
      <c r="I3953" s="76">
        <v>1637</v>
      </c>
      <c r="J3953" s="46">
        <v>5710</v>
      </c>
      <c r="K3953" s="78">
        <v>0.25</v>
      </c>
      <c r="L3953" s="78">
        <f t="shared" si="666"/>
        <v>56.703078450844089</v>
      </c>
      <c r="M3953" s="78">
        <f t="shared" si="667"/>
        <v>1.5432432432432432</v>
      </c>
      <c r="N3953" s="47">
        <f t="shared" si="668"/>
        <v>409.25</v>
      </c>
      <c r="O3953" s="47">
        <f t="shared" si="669"/>
        <v>6119.25</v>
      </c>
      <c r="P3953" s="48">
        <f t="shared" si="663"/>
        <v>60.767130089374376</v>
      </c>
      <c r="Q3953" s="48">
        <f t="shared" si="670"/>
        <v>1.6538513513513513</v>
      </c>
      <c r="R3953" s="76"/>
      <c r="S3953" s="53">
        <f t="shared" si="664"/>
        <v>2.1869348344853101</v>
      </c>
      <c r="T3953" s="78"/>
    </row>
    <row r="3954" spans="1:20" x14ac:dyDescent="0.25">
      <c r="A3954" s="72">
        <f>DATE(YEAR(A3953), MONTH(A3953)+1, 15)</f>
        <v>43511</v>
      </c>
      <c r="B3954" s="73" t="s">
        <v>0</v>
      </c>
      <c r="C3954" s="73" t="s">
        <v>359</v>
      </c>
      <c r="D3954" s="73" t="s">
        <v>235</v>
      </c>
      <c r="E3954" s="73" t="s">
        <v>260</v>
      </c>
      <c r="F3954" s="73" t="s">
        <v>261</v>
      </c>
      <c r="G3954" s="73" t="s">
        <v>34</v>
      </c>
      <c r="H3954" t="s">
        <v>36</v>
      </c>
      <c r="I3954">
        <v>506</v>
      </c>
      <c r="J3954" s="43">
        <v>3983</v>
      </c>
      <c r="K3954" s="16">
        <v>0.21</v>
      </c>
      <c r="L3954" s="16">
        <f t="shared" si="666"/>
        <v>39.553128103277061</v>
      </c>
      <c r="M3954" s="16">
        <f t="shared" si="667"/>
        <v>1.0764864864864865</v>
      </c>
      <c r="N3954" s="44">
        <f t="shared" si="668"/>
        <v>106.25999999999999</v>
      </c>
      <c r="O3954" s="44">
        <f t="shared" si="669"/>
        <v>4089.26</v>
      </c>
      <c r="P3954" s="45">
        <f t="shared" ref="P3954:P3991" si="671">O3954/100.7</f>
        <v>40.608341608738826</v>
      </c>
      <c r="Q3954" s="45">
        <f t="shared" si="670"/>
        <v>1.1052054054054055</v>
      </c>
      <c r="R3954" s="17"/>
      <c r="S3954" s="51">
        <f>((O3954/O3498)-1)*100</f>
        <v>3.0294631924253412</v>
      </c>
      <c r="T3954" s="16"/>
    </row>
    <row r="3955" spans="1:20" x14ac:dyDescent="0.25">
      <c r="A3955" s="72">
        <f>A3954</f>
        <v>43511</v>
      </c>
      <c r="B3955" s="73" t="s">
        <v>0</v>
      </c>
      <c r="C3955" s="73" t="s">
        <v>236</v>
      </c>
      <c r="D3955" s="73" t="s">
        <v>237</v>
      </c>
      <c r="E3955" s="73" t="s">
        <v>262</v>
      </c>
      <c r="F3955" s="73" t="s">
        <v>251</v>
      </c>
      <c r="G3955" s="73" t="s">
        <v>34</v>
      </c>
      <c r="H3955" t="s">
        <v>37</v>
      </c>
      <c r="I3955">
        <v>298</v>
      </c>
      <c r="J3955" s="43">
        <v>4268</v>
      </c>
      <c r="K3955" s="16">
        <v>0</v>
      </c>
      <c r="L3955" s="16">
        <f t="shared" si="666"/>
        <v>42.383316782522343</v>
      </c>
      <c r="M3955" s="16">
        <f t="shared" si="667"/>
        <v>1.1535135135135135</v>
      </c>
      <c r="N3955" s="44">
        <f t="shared" si="668"/>
        <v>0</v>
      </c>
      <c r="O3955" s="44">
        <f t="shared" si="669"/>
        <v>4268</v>
      </c>
      <c r="P3955" s="45">
        <f t="shared" si="671"/>
        <v>42.383316782522343</v>
      </c>
      <c r="Q3955" s="45">
        <f t="shared" si="670"/>
        <v>1.1535135135135135</v>
      </c>
      <c r="R3955" s="17"/>
      <c r="S3955" s="51">
        <f t="shared" ref="S3955:S3991" si="672">((O3955/O3499)-1)*100</f>
        <v>3.0171373400917245</v>
      </c>
      <c r="T3955" s="16"/>
    </row>
    <row r="3956" spans="1:20" x14ac:dyDescent="0.25">
      <c r="A3956" s="72">
        <f t="shared" ref="A3956:A3990" si="673">A3955</f>
        <v>43511</v>
      </c>
      <c r="B3956" s="73" t="s">
        <v>0</v>
      </c>
      <c r="C3956" s="73" t="s">
        <v>359</v>
      </c>
      <c r="D3956" s="73" t="s">
        <v>235</v>
      </c>
      <c r="E3956" s="73" t="s">
        <v>263</v>
      </c>
      <c r="F3956" s="73" t="s">
        <v>264</v>
      </c>
      <c r="G3956" s="73" t="s">
        <v>34</v>
      </c>
      <c r="H3956" t="s">
        <v>37</v>
      </c>
      <c r="I3956">
        <v>1530</v>
      </c>
      <c r="J3956" s="43">
        <v>7175</v>
      </c>
      <c r="K3956" s="16">
        <v>0</v>
      </c>
      <c r="L3956" s="16">
        <f t="shared" si="666"/>
        <v>71.251241310824227</v>
      </c>
      <c r="M3956" s="16">
        <f t="shared" si="667"/>
        <v>1.9391891891891893</v>
      </c>
      <c r="N3956" s="44">
        <f t="shared" si="668"/>
        <v>0</v>
      </c>
      <c r="O3956" s="44">
        <f t="shared" si="669"/>
        <v>7175</v>
      </c>
      <c r="P3956" s="45">
        <f t="shared" si="671"/>
        <v>71.251241310824227</v>
      </c>
      <c r="Q3956" s="45">
        <f t="shared" si="670"/>
        <v>1.9391891891891893</v>
      </c>
      <c r="S3956" s="51">
        <f t="shared" si="672"/>
        <v>1.7730496453900679</v>
      </c>
      <c r="T3956" s="16"/>
    </row>
    <row r="3957" spans="1:20" x14ac:dyDescent="0.25">
      <c r="A3957" s="72">
        <f t="shared" si="673"/>
        <v>43511</v>
      </c>
      <c r="B3957" s="73" t="s">
        <v>0</v>
      </c>
      <c r="C3957" s="73" t="s">
        <v>359</v>
      </c>
      <c r="D3957" s="73" t="s">
        <v>235</v>
      </c>
      <c r="E3957" s="73" t="s">
        <v>265</v>
      </c>
      <c r="F3957" s="73" t="s">
        <v>266</v>
      </c>
      <c r="G3957" s="73" t="s">
        <v>34</v>
      </c>
      <c r="H3957" t="s">
        <v>36</v>
      </c>
      <c r="I3957">
        <v>890</v>
      </c>
      <c r="J3957" s="43">
        <v>4540</v>
      </c>
      <c r="K3957" s="16">
        <v>0.21</v>
      </c>
      <c r="L3957" s="16">
        <f t="shared" si="666"/>
        <v>45.084409136047668</v>
      </c>
      <c r="M3957" s="16">
        <f t="shared" si="667"/>
        <v>1.2270270270270269</v>
      </c>
      <c r="N3957" s="44">
        <f t="shared" si="668"/>
        <v>186.9</v>
      </c>
      <c r="O3957" s="44">
        <f t="shared" si="669"/>
        <v>4726.8999999999996</v>
      </c>
      <c r="P3957" s="45">
        <f t="shared" si="671"/>
        <v>46.940417080436937</v>
      </c>
      <c r="Q3957" s="45">
        <f t="shared" si="670"/>
        <v>1.2775405405405404</v>
      </c>
      <c r="S3957" s="51">
        <f t="shared" si="672"/>
        <v>0.75885149105789917</v>
      </c>
      <c r="T3957" s="16"/>
    </row>
    <row r="3958" spans="1:20" x14ac:dyDescent="0.25">
      <c r="A3958" s="72">
        <f t="shared" si="673"/>
        <v>43511</v>
      </c>
      <c r="B3958" s="73" t="s">
        <v>0</v>
      </c>
      <c r="C3958" s="73" t="s">
        <v>238</v>
      </c>
      <c r="D3958" s="73" t="s">
        <v>239</v>
      </c>
      <c r="E3958" s="73" t="s">
        <v>267</v>
      </c>
      <c r="F3958" s="73" t="s">
        <v>241</v>
      </c>
      <c r="G3958" s="73" t="s">
        <v>34</v>
      </c>
      <c r="H3958" s="65" t="s">
        <v>37</v>
      </c>
      <c r="I3958" s="65">
        <v>1256</v>
      </c>
      <c r="J3958" s="61">
        <v>6911</v>
      </c>
      <c r="K3958" s="16">
        <v>0</v>
      </c>
      <c r="L3958" s="77">
        <f t="shared" si="666"/>
        <v>68.629592850049647</v>
      </c>
      <c r="M3958" s="77">
        <f t="shared" si="667"/>
        <v>1.8678378378378377</v>
      </c>
      <c r="N3958" s="62">
        <f t="shared" si="668"/>
        <v>0</v>
      </c>
      <c r="O3958" s="62">
        <f t="shared" si="669"/>
        <v>6911</v>
      </c>
      <c r="P3958" s="63">
        <f t="shared" si="671"/>
        <v>68.629592850049647</v>
      </c>
      <c r="Q3958" s="63">
        <f t="shared" si="670"/>
        <v>1.8678378378378377</v>
      </c>
      <c r="R3958" s="65"/>
      <c r="S3958" s="64">
        <f t="shared" si="672"/>
        <v>1.8420277040966715</v>
      </c>
      <c r="T3958" s="16"/>
    </row>
    <row r="3959" spans="1:20" x14ac:dyDescent="0.25">
      <c r="A3959" s="72">
        <f t="shared" si="673"/>
        <v>43511</v>
      </c>
      <c r="B3959" s="73" t="s">
        <v>0</v>
      </c>
      <c r="C3959" s="73" t="s">
        <v>358</v>
      </c>
      <c r="D3959" s="73" t="s">
        <v>235</v>
      </c>
      <c r="E3959" s="73" t="s">
        <v>267</v>
      </c>
      <c r="F3959" s="73" t="s">
        <v>241</v>
      </c>
      <c r="G3959" s="73" t="s">
        <v>34</v>
      </c>
      <c r="H3959" t="s">
        <v>36</v>
      </c>
      <c r="I3959">
        <v>975</v>
      </c>
      <c r="J3959" s="43">
        <v>4816</v>
      </c>
      <c r="K3959" s="16">
        <v>0.21</v>
      </c>
      <c r="L3959" s="16">
        <f t="shared" si="666"/>
        <v>47.825223435948359</v>
      </c>
      <c r="M3959" s="16">
        <f t="shared" si="667"/>
        <v>1.3016216216216216</v>
      </c>
      <c r="N3959" s="44">
        <f t="shared" si="668"/>
        <v>204.75</v>
      </c>
      <c r="O3959" s="44">
        <f t="shared" si="669"/>
        <v>5020.75</v>
      </c>
      <c r="P3959" s="45">
        <f t="shared" si="671"/>
        <v>49.858490566037737</v>
      </c>
      <c r="Q3959" s="45">
        <f t="shared" si="670"/>
        <v>1.3569594594594594</v>
      </c>
      <c r="S3959" s="51">
        <f t="shared" si="672"/>
        <v>0.78285742961810012</v>
      </c>
      <c r="T3959" s="16"/>
    </row>
    <row r="3960" spans="1:20" x14ac:dyDescent="0.25">
      <c r="A3960" s="72">
        <f t="shared" si="673"/>
        <v>43511</v>
      </c>
      <c r="B3960" s="73" t="s">
        <v>0</v>
      </c>
      <c r="C3960" s="73" t="s">
        <v>240</v>
      </c>
      <c r="D3960" s="73" t="s">
        <v>241</v>
      </c>
      <c r="E3960" s="73" t="s">
        <v>263</v>
      </c>
      <c r="F3960" s="73" t="s">
        <v>264</v>
      </c>
      <c r="G3960" s="73" t="s">
        <v>34</v>
      </c>
      <c r="H3960" t="s">
        <v>36</v>
      </c>
      <c r="I3960">
        <v>1357</v>
      </c>
      <c r="J3960" s="43">
        <v>5121</v>
      </c>
      <c r="K3960" s="16">
        <v>0.21</v>
      </c>
      <c r="L3960" s="16">
        <f t="shared" si="666"/>
        <v>50.854021847070506</v>
      </c>
      <c r="M3960" s="16">
        <f t="shared" si="667"/>
        <v>1.384054054054054</v>
      </c>
      <c r="N3960" s="44">
        <f t="shared" si="668"/>
        <v>284.96999999999997</v>
      </c>
      <c r="O3960" s="44">
        <f t="shared" si="669"/>
        <v>5405.97</v>
      </c>
      <c r="P3960" s="45">
        <f t="shared" si="671"/>
        <v>53.683912611717972</v>
      </c>
      <c r="Q3960" s="45">
        <f t="shared" si="670"/>
        <v>1.461072972972973</v>
      </c>
      <c r="S3960" s="51">
        <f t="shared" si="672"/>
        <v>2.9377210002875298</v>
      </c>
      <c r="T3960" s="16"/>
    </row>
    <row r="3961" spans="1:20" x14ac:dyDescent="0.25">
      <c r="A3961" s="72">
        <f t="shared" si="673"/>
        <v>43511</v>
      </c>
      <c r="B3961" s="73" t="s">
        <v>67</v>
      </c>
      <c r="C3961" s="73" t="s">
        <v>242</v>
      </c>
      <c r="D3961" s="73" t="s">
        <v>243</v>
      </c>
      <c r="E3961" s="73" t="s">
        <v>265</v>
      </c>
      <c r="F3961" s="73" t="s">
        <v>266</v>
      </c>
      <c r="G3961" s="73" t="s">
        <v>34</v>
      </c>
      <c r="H3961" t="s">
        <v>36</v>
      </c>
      <c r="I3961">
        <v>1006</v>
      </c>
      <c r="J3961" s="43">
        <v>4000</v>
      </c>
      <c r="K3961" s="16">
        <v>0.21</v>
      </c>
      <c r="L3961" s="16">
        <f t="shared" si="666"/>
        <v>39.72194637537239</v>
      </c>
      <c r="M3961" s="16">
        <f t="shared" si="667"/>
        <v>1.0090090090090089</v>
      </c>
      <c r="N3961" s="44">
        <f t="shared" si="668"/>
        <v>211.26</v>
      </c>
      <c r="O3961" s="44">
        <f t="shared" si="669"/>
        <v>4211.26</v>
      </c>
      <c r="P3961" s="45">
        <f t="shared" si="671"/>
        <v>41.819860973187687</v>
      </c>
      <c r="Q3961" s="45">
        <f t="shared" si="670"/>
        <v>1.0622998198198199</v>
      </c>
      <c r="S3961" s="51">
        <f t="shared" si="672"/>
        <v>2.6630781907450496</v>
      </c>
      <c r="T3961" s="16"/>
    </row>
    <row r="3962" spans="1:20" x14ac:dyDescent="0.25">
      <c r="A3962" s="72">
        <f t="shared" si="673"/>
        <v>43511</v>
      </c>
      <c r="B3962" s="73" t="s">
        <v>67</v>
      </c>
      <c r="C3962" s="73" t="s">
        <v>244</v>
      </c>
      <c r="D3962" s="73" t="s">
        <v>245</v>
      </c>
      <c r="E3962" s="73" t="s">
        <v>268</v>
      </c>
      <c r="F3962" s="73" t="s">
        <v>269</v>
      </c>
      <c r="G3962" s="73" t="s">
        <v>34</v>
      </c>
      <c r="H3962" t="s">
        <v>38</v>
      </c>
      <c r="I3962">
        <v>860</v>
      </c>
      <c r="J3962" s="43">
        <v>6581</v>
      </c>
      <c r="K3962" s="16">
        <v>0</v>
      </c>
      <c r="L3962" s="16">
        <f t="shared" si="666"/>
        <v>65.352532274081426</v>
      </c>
      <c r="M3962" s="16">
        <f t="shared" si="667"/>
        <v>1.6600720720720721</v>
      </c>
      <c r="N3962" s="44">
        <f t="shared" si="668"/>
        <v>0</v>
      </c>
      <c r="O3962" s="44">
        <f t="shared" si="669"/>
        <v>6581</v>
      </c>
      <c r="P3962" s="45">
        <f t="shared" si="671"/>
        <v>65.352532274081426</v>
      </c>
      <c r="Q3962" s="45">
        <f t="shared" si="670"/>
        <v>1.6600720720720721</v>
      </c>
      <c r="S3962" s="51">
        <f t="shared" si="672"/>
        <v>3.7358133669609161</v>
      </c>
      <c r="T3962" s="16"/>
    </row>
    <row r="3963" spans="1:20" x14ac:dyDescent="0.25">
      <c r="A3963" s="72">
        <f t="shared" si="673"/>
        <v>43511</v>
      </c>
      <c r="B3963" s="73" t="s">
        <v>67</v>
      </c>
      <c r="C3963" s="73" t="s">
        <v>246</v>
      </c>
      <c r="D3963" s="73" t="s">
        <v>247</v>
      </c>
      <c r="E3963" s="73" t="s">
        <v>270</v>
      </c>
      <c r="F3963" s="73" t="s">
        <v>247</v>
      </c>
      <c r="G3963" s="73" t="s">
        <v>34</v>
      </c>
      <c r="H3963" t="s">
        <v>36</v>
      </c>
      <c r="I3963">
        <v>213</v>
      </c>
      <c r="J3963" s="43">
        <v>2258</v>
      </c>
      <c r="K3963" s="16">
        <v>0.21</v>
      </c>
      <c r="L3963" s="16">
        <f t="shared" si="666"/>
        <v>22.423038728897716</v>
      </c>
      <c r="M3963" s="16">
        <f t="shared" si="667"/>
        <v>0.56958558558558559</v>
      </c>
      <c r="N3963" s="44">
        <f t="shared" si="668"/>
        <v>44.73</v>
      </c>
      <c r="O3963" s="44">
        <f t="shared" si="669"/>
        <v>2302.73</v>
      </c>
      <c r="P3963" s="45">
        <f t="shared" si="671"/>
        <v>22.867229394240319</v>
      </c>
      <c r="Q3963" s="45">
        <f t="shared" si="670"/>
        <v>0.58086882882882884</v>
      </c>
      <c r="S3963" s="51">
        <f t="shared" si="672"/>
        <v>0.37136966537500982</v>
      </c>
      <c r="T3963" s="16"/>
    </row>
    <row r="3964" spans="1:20" x14ac:dyDescent="0.25">
      <c r="A3964" s="72">
        <f t="shared" si="673"/>
        <v>43511</v>
      </c>
      <c r="B3964" s="73" t="s">
        <v>67</v>
      </c>
      <c r="C3964" s="73" t="s">
        <v>248</v>
      </c>
      <c r="D3964" s="73" t="s">
        <v>249</v>
      </c>
      <c r="E3964" s="73" t="s">
        <v>271</v>
      </c>
      <c r="F3964" s="73" t="s">
        <v>272</v>
      </c>
      <c r="G3964" s="73" t="s">
        <v>34</v>
      </c>
      <c r="H3964" t="s">
        <v>38</v>
      </c>
      <c r="I3964">
        <v>646</v>
      </c>
      <c r="J3964" s="43">
        <v>5646</v>
      </c>
      <c r="K3964" s="16">
        <v>0</v>
      </c>
      <c r="L3964" s="16">
        <f t="shared" si="666"/>
        <v>56.06752730883813</v>
      </c>
      <c r="M3964" s="16">
        <f t="shared" si="667"/>
        <v>1.4242162162162162</v>
      </c>
      <c r="N3964" s="44">
        <f t="shared" si="668"/>
        <v>0</v>
      </c>
      <c r="O3964" s="44">
        <f t="shared" si="669"/>
        <v>5646</v>
      </c>
      <c r="P3964" s="45">
        <f t="shared" si="671"/>
        <v>56.06752730883813</v>
      </c>
      <c r="Q3964" s="45">
        <f t="shared" si="670"/>
        <v>1.4242162162162162</v>
      </c>
      <c r="S3964" s="51">
        <f t="shared" si="672"/>
        <v>3.6724201248622856</v>
      </c>
      <c r="T3964" s="16"/>
    </row>
    <row r="3965" spans="1:20" x14ac:dyDescent="0.25">
      <c r="A3965" s="72">
        <f t="shared" si="673"/>
        <v>43511</v>
      </c>
      <c r="B3965" s="73" t="s">
        <v>67</v>
      </c>
      <c r="C3965" s="73" t="s">
        <v>248</v>
      </c>
      <c r="D3965" s="73" t="s">
        <v>249</v>
      </c>
      <c r="E3965" s="73" t="s">
        <v>273</v>
      </c>
      <c r="F3965" s="73" t="s">
        <v>274</v>
      </c>
      <c r="G3965" s="73" t="s">
        <v>34</v>
      </c>
      <c r="H3965" t="s">
        <v>38</v>
      </c>
      <c r="I3965">
        <v>418</v>
      </c>
      <c r="J3965" s="43">
        <v>4704</v>
      </c>
      <c r="K3965" s="16">
        <v>0</v>
      </c>
      <c r="L3965" s="16">
        <f t="shared" si="666"/>
        <v>46.713008937437934</v>
      </c>
      <c r="M3965" s="16">
        <f t="shared" si="667"/>
        <v>1.1865945945945946</v>
      </c>
      <c r="N3965" s="44">
        <f t="shared" si="668"/>
        <v>0</v>
      </c>
      <c r="O3965" s="44">
        <f t="shared" si="669"/>
        <v>4704</v>
      </c>
      <c r="P3965" s="45">
        <f t="shared" si="671"/>
        <v>46.713008937437934</v>
      </c>
      <c r="Q3965" s="45">
        <f t="shared" si="670"/>
        <v>1.1865945945945946</v>
      </c>
      <c r="S3965" s="51">
        <f t="shared" si="672"/>
        <v>3.6123348017621071</v>
      </c>
      <c r="T3965" s="16"/>
    </row>
    <row r="3966" spans="1:20" x14ac:dyDescent="0.25">
      <c r="A3966" s="72">
        <f t="shared" si="673"/>
        <v>43511</v>
      </c>
      <c r="B3966" s="73" t="s">
        <v>67</v>
      </c>
      <c r="C3966" s="73" t="s">
        <v>246</v>
      </c>
      <c r="D3966" s="73" t="s">
        <v>247</v>
      </c>
      <c r="E3966" s="73" t="s">
        <v>275</v>
      </c>
      <c r="F3966" s="73" t="s">
        <v>276</v>
      </c>
      <c r="G3966" s="73" t="s">
        <v>34</v>
      </c>
      <c r="H3966" t="s">
        <v>36</v>
      </c>
      <c r="I3966">
        <v>626</v>
      </c>
      <c r="J3966" s="61">
        <v>3860</v>
      </c>
      <c r="K3966" s="16">
        <v>0.21</v>
      </c>
      <c r="L3966" s="16">
        <f t="shared" si="666"/>
        <v>38.331678252234362</v>
      </c>
      <c r="M3966" s="16">
        <f t="shared" si="667"/>
        <v>0.97369369369369374</v>
      </c>
      <c r="N3966" s="44">
        <f t="shared" si="668"/>
        <v>131.46</v>
      </c>
      <c r="O3966" s="44">
        <f t="shared" si="669"/>
        <v>3991.46</v>
      </c>
      <c r="P3966" s="45">
        <f t="shared" si="671"/>
        <v>39.637140019860972</v>
      </c>
      <c r="Q3966" s="45">
        <f t="shared" si="670"/>
        <v>1.0068547747747747</v>
      </c>
      <c r="S3966" s="51">
        <f t="shared" si="672"/>
        <v>7.4295772752474898</v>
      </c>
      <c r="T3966" s="16"/>
    </row>
    <row r="3967" spans="1:20" x14ac:dyDescent="0.25">
      <c r="A3967" s="72">
        <f t="shared" si="673"/>
        <v>43511</v>
      </c>
      <c r="B3967" s="73" t="s">
        <v>67</v>
      </c>
      <c r="C3967" s="73" t="s">
        <v>246</v>
      </c>
      <c r="D3967" s="73" t="s">
        <v>247</v>
      </c>
      <c r="E3967" s="73" t="s">
        <v>263</v>
      </c>
      <c r="F3967" s="73" t="s">
        <v>264</v>
      </c>
      <c r="G3967" s="73" t="s">
        <v>34</v>
      </c>
      <c r="H3967" t="s">
        <v>36</v>
      </c>
      <c r="I3967">
        <v>1823</v>
      </c>
      <c r="J3967" s="61">
        <v>5720</v>
      </c>
      <c r="K3967" s="16">
        <v>0.21</v>
      </c>
      <c r="L3967" s="16">
        <f t="shared" si="666"/>
        <v>56.802383316782517</v>
      </c>
      <c r="M3967" s="16">
        <f t="shared" si="667"/>
        <v>1.4428828828828828</v>
      </c>
      <c r="N3967" s="44">
        <f t="shared" si="668"/>
        <v>382.83</v>
      </c>
      <c r="O3967" s="44">
        <f t="shared" si="669"/>
        <v>6102.83</v>
      </c>
      <c r="P3967" s="45">
        <f t="shared" si="671"/>
        <v>60.604071499503476</v>
      </c>
      <c r="Q3967" s="45">
        <f t="shared" si="670"/>
        <v>1.5394526126126127</v>
      </c>
      <c r="S3967" s="51">
        <f t="shared" si="672"/>
        <v>8.2655213583328511</v>
      </c>
      <c r="T3967" s="16"/>
    </row>
    <row r="3968" spans="1:20" x14ac:dyDescent="0.25">
      <c r="A3968" s="72">
        <f t="shared" si="673"/>
        <v>43511</v>
      </c>
      <c r="B3968" s="73" t="s">
        <v>18</v>
      </c>
      <c r="C3968" s="73" t="s">
        <v>250</v>
      </c>
      <c r="D3968" s="73" t="s">
        <v>251</v>
      </c>
      <c r="E3968" s="73" t="s">
        <v>265</v>
      </c>
      <c r="F3968" s="73" t="s">
        <v>266</v>
      </c>
      <c r="G3968" s="73" t="s">
        <v>34</v>
      </c>
      <c r="H3968" t="s">
        <v>39</v>
      </c>
      <c r="I3968">
        <v>1277</v>
      </c>
      <c r="J3968" s="43">
        <v>4131</v>
      </c>
      <c r="K3968" s="16">
        <v>0.161</v>
      </c>
      <c r="L3968" s="16">
        <f t="shared" si="666"/>
        <v>41.022840119165835</v>
      </c>
      <c r="M3968" s="16">
        <f t="shared" si="667"/>
        <v>1.1164864864864865</v>
      </c>
      <c r="N3968" s="44">
        <f t="shared" si="668"/>
        <v>205.59700000000001</v>
      </c>
      <c r="O3968" s="44">
        <f t="shared" si="669"/>
        <v>4336.5969999999998</v>
      </c>
      <c r="P3968" s="45">
        <f t="shared" si="671"/>
        <v>43.064518371400197</v>
      </c>
      <c r="Q3968" s="45">
        <f t="shared" si="670"/>
        <v>1.1720532432432431</v>
      </c>
      <c r="S3968" s="51">
        <f t="shared" si="672"/>
        <v>14.565318286059803</v>
      </c>
      <c r="T3968" s="16"/>
    </row>
    <row r="3969" spans="1:20" x14ac:dyDescent="0.25">
      <c r="A3969" s="72">
        <f t="shared" si="673"/>
        <v>43511</v>
      </c>
      <c r="B3969" s="73" t="s">
        <v>18</v>
      </c>
      <c r="C3969" s="73" t="s">
        <v>244</v>
      </c>
      <c r="D3969" s="73" t="s">
        <v>245</v>
      </c>
      <c r="E3969" s="73" t="s">
        <v>277</v>
      </c>
      <c r="F3969" s="73" t="s">
        <v>278</v>
      </c>
      <c r="G3969" s="73" t="s">
        <v>34</v>
      </c>
      <c r="H3969" t="s">
        <v>38</v>
      </c>
      <c r="I3969">
        <v>613</v>
      </c>
      <c r="J3969" s="43">
        <v>5459</v>
      </c>
      <c r="K3969" s="16">
        <v>0</v>
      </c>
      <c r="L3969" s="16">
        <f t="shared" si="666"/>
        <v>54.210526315789473</v>
      </c>
      <c r="M3969" s="16">
        <f t="shared" si="667"/>
        <v>1.4754054054054053</v>
      </c>
      <c r="N3969" s="44">
        <f t="shared" si="668"/>
        <v>0</v>
      </c>
      <c r="O3969" s="44">
        <f t="shared" si="669"/>
        <v>5459</v>
      </c>
      <c r="P3969" s="45">
        <f t="shared" si="671"/>
        <v>54.210526315789473</v>
      </c>
      <c r="Q3969" s="45">
        <f t="shared" si="670"/>
        <v>1.4754054054054053</v>
      </c>
      <c r="S3969" s="51">
        <f t="shared" si="672"/>
        <v>3.2532627198789577</v>
      </c>
      <c r="T3969" s="16"/>
    </row>
    <row r="3970" spans="1:20" x14ac:dyDescent="0.25">
      <c r="A3970" s="72">
        <f t="shared" si="673"/>
        <v>43511</v>
      </c>
      <c r="B3970" s="73" t="s">
        <v>18</v>
      </c>
      <c r="C3970" s="73" t="s">
        <v>248</v>
      </c>
      <c r="D3970" s="73" t="s">
        <v>249</v>
      </c>
      <c r="E3970" s="73" t="s">
        <v>268</v>
      </c>
      <c r="F3970" s="73" t="s">
        <v>269</v>
      </c>
      <c r="G3970" s="73" t="s">
        <v>34</v>
      </c>
      <c r="H3970" t="s">
        <v>38</v>
      </c>
      <c r="I3970">
        <v>872</v>
      </c>
      <c r="J3970" s="43">
        <v>6698</v>
      </c>
      <c r="K3970" s="16">
        <v>0</v>
      </c>
      <c r="L3970" s="16">
        <f t="shared" si="666"/>
        <v>66.514399205561077</v>
      </c>
      <c r="M3970" s="16">
        <f t="shared" si="667"/>
        <v>1.8102702702702702</v>
      </c>
      <c r="N3970" s="44">
        <f t="shared" si="668"/>
        <v>0</v>
      </c>
      <c r="O3970" s="44">
        <f t="shared" si="669"/>
        <v>6698</v>
      </c>
      <c r="P3970" s="45">
        <f t="shared" si="671"/>
        <v>66.514399205561077</v>
      </c>
      <c r="Q3970" s="45">
        <f t="shared" si="670"/>
        <v>1.8102702702702702</v>
      </c>
      <c r="S3970" s="51">
        <f t="shared" si="672"/>
        <v>3.6842105263157787</v>
      </c>
      <c r="T3970" s="16"/>
    </row>
    <row r="3971" spans="1:20" x14ac:dyDescent="0.25">
      <c r="A3971" s="72">
        <f t="shared" si="673"/>
        <v>43511</v>
      </c>
      <c r="B3971" s="73" t="s">
        <v>18</v>
      </c>
      <c r="C3971" s="73" t="s">
        <v>248</v>
      </c>
      <c r="D3971" s="73" t="s">
        <v>249</v>
      </c>
      <c r="E3971" s="73" t="s">
        <v>277</v>
      </c>
      <c r="F3971" s="73" t="s">
        <v>278</v>
      </c>
      <c r="G3971" s="73" t="s">
        <v>34</v>
      </c>
      <c r="H3971" t="s">
        <v>38</v>
      </c>
      <c r="I3971">
        <v>414</v>
      </c>
      <c r="J3971" s="43">
        <v>4937</v>
      </c>
      <c r="K3971" s="16">
        <v>0</v>
      </c>
      <c r="L3971" s="16">
        <f t="shared" si="666"/>
        <v>49.026812313803376</v>
      </c>
      <c r="M3971" s="16">
        <f t="shared" si="667"/>
        <v>1.3343243243243244</v>
      </c>
      <c r="N3971" s="44">
        <f t="shared" si="668"/>
        <v>0</v>
      </c>
      <c r="O3971" s="44">
        <f t="shared" si="669"/>
        <v>4937</v>
      </c>
      <c r="P3971" s="45">
        <f t="shared" si="671"/>
        <v>49.026812313803376</v>
      </c>
      <c r="Q3971" s="45">
        <f t="shared" si="670"/>
        <v>1.3343243243243244</v>
      </c>
      <c r="S3971" s="51">
        <f t="shared" si="672"/>
        <v>3.6314021830394561</v>
      </c>
      <c r="T3971" s="16"/>
    </row>
    <row r="3972" spans="1:20" x14ac:dyDescent="0.25">
      <c r="A3972" s="72">
        <f t="shared" si="673"/>
        <v>43511</v>
      </c>
      <c r="B3972" s="73" t="s">
        <v>18</v>
      </c>
      <c r="C3972" s="73" t="s">
        <v>242</v>
      </c>
      <c r="D3972" s="73" t="s">
        <v>243</v>
      </c>
      <c r="E3972" s="73" t="s">
        <v>265</v>
      </c>
      <c r="F3972" s="73" t="s">
        <v>266</v>
      </c>
      <c r="G3972" s="73" t="s">
        <v>34</v>
      </c>
      <c r="H3972" t="s">
        <v>36</v>
      </c>
      <c r="I3972">
        <v>1006</v>
      </c>
      <c r="J3972" s="43">
        <v>4745</v>
      </c>
      <c r="K3972" s="16">
        <v>0.21</v>
      </c>
      <c r="L3972" s="16">
        <f t="shared" si="666"/>
        <v>47.1201588877855</v>
      </c>
      <c r="M3972" s="16">
        <f t="shared" si="667"/>
        <v>1.2824324324324323</v>
      </c>
      <c r="N3972" s="44">
        <f t="shared" si="668"/>
        <v>211.26</v>
      </c>
      <c r="O3972" s="44">
        <f t="shared" si="669"/>
        <v>4956.26</v>
      </c>
      <c r="P3972" s="45">
        <f t="shared" si="671"/>
        <v>49.218073485600797</v>
      </c>
      <c r="Q3972" s="45">
        <f t="shared" si="670"/>
        <v>1.3395297297297297</v>
      </c>
      <c r="S3972" s="51">
        <f t="shared" si="672"/>
        <v>0.8185483378830849</v>
      </c>
      <c r="T3972" s="16"/>
    </row>
    <row r="3973" spans="1:20" x14ac:dyDescent="0.25">
      <c r="A3973" s="72">
        <f t="shared" si="673"/>
        <v>43511</v>
      </c>
      <c r="B3973" s="73" t="s">
        <v>0</v>
      </c>
      <c r="C3973" s="73" t="s">
        <v>252</v>
      </c>
      <c r="D3973" s="73" t="s">
        <v>117</v>
      </c>
      <c r="E3973" s="73" t="s">
        <v>279</v>
      </c>
      <c r="F3973" s="73" t="s">
        <v>280</v>
      </c>
      <c r="G3973" s="73" t="s">
        <v>35</v>
      </c>
      <c r="H3973" t="s">
        <v>37</v>
      </c>
      <c r="I3973">
        <v>880</v>
      </c>
      <c r="J3973" s="43">
        <v>4078</v>
      </c>
      <c r="K3973" s="16">
        <v>0</v>
      </c>
      <c r="L3973" s="16">
        <f t="shared" si="666"/>
        <v>40.496524329692157</v>
      </c>
      <c r="M3973" s="16">
        <f t="shared" si="667"/>
        <v>1.1021621621621622</v>
      </c>
      <c r="N3973" s="44">
        <f t="shared" si="668"/>
        <v>0</v>
      </c>
      <c r="O3973" s="44">
        <f t="shared" si="669"/>
        <v>4078</v>
      </c>
      <c r="P3973" s="45">
        <f t="shared" si="671"/>
        <v>40.496524329692157</v>
      </c>
      <c r="Q3973" s="45">
        <f t="shared" si="670"/>
        <v>1.1021621621621622</v>
      </c>
      <c r="S3973" s="51">
        <f t="shared" si="672"/>
        <v>3.16215532506956</v>
      </c>
      <c r="T3973" s="16"/>
    </row>
    <row r="3974" spans="1:20" x14ac:dyDescent="0.25">
      <c r="A3974" s="72">
        <f t="shared" si="673"/>
        <v>43511</v>
      </c>
      <c r="B3974" s="73" t="s">
        <v>0</v>
      </c>
      <c r="C3974" s="73" t="s">
        <v>359</v>
      </c>
      <c r="D3974" s="73" t="s">
        <v>235</v>
      </c>
      <c r="E3974" s="73" t="s">
        <v>267</v>
      </c>
      <c r="F3974" s="73" t="s">
        <v>241</v>
      </c>
      <c r="G3974" s="73" t="s">
        <v>35</v>
      </c>
      <c r="H3974" t="s">
        <v>37</v>
      </c>
      <c r="I3974">
        <v>685</v>
      </c>
      <c r="J3974" s="43">
        <v>4296</v>
      </c>
      <c r="K3974" s="16">
        <v>0</v>
      </c>
      <c r="L3974" s="16">
        <f t="shared" si="666"/>
        <v>42.661370407149953</v>
      </c>
      <c r="M3974" s="16">
        <f t="shared" si="667"/>
        <v>1.161081081081081</v>
      </c>
      <c r="N3974" s="44">
        <f t="shared" si="668"/>
        <v>0</v>
      </c>
      <c r="O3974" s="44">
        <f t="shared" si="669"/>
        <v>4296</v>
      </c>
      <c r="P3974" s="45">
        <f t="shared" si="671"/>
        <v>42.661370407149953</v>
      </c>
      <c r="Q3974" s="45">
        <f t="shared" si="670"/>
        <v>1.161081081081081</v>
      </c>
      <c r="S3974" s="51">
        <f t="shared" si="672"/>
        <v>2.9968832414289048</v>
      </c>
      <c r="T3974" s="16"/>
    </row>
    <row r="3975" spans="1:20" x14ac:dyDescent="0.25">
      <c r="A3975" s="72">
        <f t="shared" si="673"/>
        <v>43511</v>
      </c>
      <c r="B3975" s="73" t="s">
        <v>0</v>
      </c>
      <c r="C3975" s="73" t="s">
        <v>253</v>
      </c>
      <c r="D3975" s="73" t="s">
        <v>243</v>
      </c>
      <c r="E3975" s="73" t="s">
        <v>281</v>
      </c>
      <c r="F3975" s="73" t="s">
        <v>282</v>
      </c>
      <c r="G3975" s="73" t="s">
        <v>35</v>
      </c>
      <c r="H3975" t="s">
        <v>38</v>
      </c>
      <c r="I3975">
        <v>812</v>
      </c>
      <c r="J3975" s="43">
        <v>5896</v>
      </c>
      <c r="K3975" s="16">
        <v>0</v>
      </c>
      <c r="L3975" s="16">
        <f t="shared" si="666"/>
        <v>58.550148957298909</v>
      </c>
      <c r="M3975" s="16">
        <f t="shared" si="667"/>
        <v>1.5935135135135134</v>
      </c>
      <c r="N3975" s="44">
        <f t="shared" si="668"/>
        <v>0</v>
      </c>
      <c r="O3975" s="44">
        <f t="shared" si="669"/>
        <v>5896</v>
      </c>
      <c r="P3975" s="45">
        <f t="shared" si="671"/>
        <v>58.550148957298909</v>
      </c>
      <c r="Q3975" s="45">
        <f t="shared" si="670"/>
        <v>1.5935135135135134</v>
      </c>
      <c r="S3975" s="51">
        <f t="shared" si="672"/>
        <v>4.1144269821649315</v>
      </c>
      <c r="T3975" s="16"/>
    </row>
    <row r="3976" spans="1:20" x14ac:dyDescent="0.25">
      <c r="A3976" s="72">
        <f t="shared" si="673"/>
        <v>43511</v>
      </c>
      <c r="B3976" s="73" t="s">
        <v>0</v>
      </c>
      <c r="C3976" s="73" t="s">
        <v>236</v>
      </c>
      <c r="D3976" s="73" t="s">
        <v>237</v>
      </c>
      <c r="E3976" s="73" t="s">
        <v>279</v>
      </c>
      <c r="F3976" s="73" t="s">
        <v>280</v>
      </c>
      <c r="G3976" s="73" t="s">
        <v>35</v>
      </c>
      <c r="H3976" t="s">
        <v>37</v>
      </c>
      <c r="I3976">
        <v>1520</v>
      </c>
      <c r="J3976" s="43">
        <v>5736</v>
      </c>
      <c r="K3976" s="16">
        <v>0</v>
      </c>
      <c r="L3976" s="16">
        <f t="shared" si="666"/>
        <v>56.961271102284009</v>
      </c>
      <c r="M3976" s="16">
        <f t="shared" si="667"/>
        <v>1.5502702702702702</v>
      </c>
      <c r="N3976" s="44">
        <f t="shared" si="668"/>
        <v>0</v>
      </c>
      <c r="O3976" s="44">
        <f t="shared" si="669"/>
        <v>5736</v>
      </c>
      <c r="P3976" s="45">
        <f t="shared" si="671"/>
        <v>56.961271102284009</v>
      </c>
      <c r="Q3976" s="45">
        <f t="shared" si="670"/>
        <v>1.5502702702702702</v>
      </c>
      <c r="S3976" s="51">
        <f t="shared" si="672"/>
        <v>2.2277668864729927</v>
      </c>
      <c r="T3976" s="16"/>
    </row>
    <row r="3977" spans="1:20" x14ac:dyDescent="0.25">
      <c r="A3977" s="72">
        <f t="shared" si="673"/>
        <v>43511</v>
      </c>
      <c r="B3977" s="73" t="s">
        <v>0</v>
      </c>
      <c r="C3977" s="73" t="s">
        <v>236</v>
      </c>
      <c r="D3977" s="73" t="s">
        <v>237</v>
      </c>
      <c r="E3977" s="73" t="s">
        <v>267</v>
      </c>
      <c r="F3977" s="73" t="s">
        <v>241</v>
      </c>
      <c r="G3977" s="73" t="s">
        <v>35</v>
      </c>
      <c r="H3977" t="s">
        <v>37</v>
      </c>
      <c r="I3977">
        <v>1583</v>
      </c>
      <c r="J3977" s="43">
        <v>6056</v>
      </c>
      <c r="K3977" s="16">
        <v>0</v>
      </c>
      <c r="L3977" s="16">
        <f t="shared" si="666"/>
        <v>60.139026812313801</v>
      </c>
      <c r="M3977" s="16">
        <f t="shared" si="667"/>
        <v>1.6367567567567567</v>
      </c>
      <c r="N3977" s="44">
        <f t="shared" si="668"/>
        <v>0</v>
      </c>
      <c r="O3977" s="44">
        <f t="shared" si="669"/>
        <v>6056</v>
      </c>
      <c r="P3977" s="45">
        <f t="shared" si="671"/>
        <v>60.139026812313801</v>
      </c>
      <c r="Q3977" s="45">
        <f t="shared" si="670"/>
        <v>1.6367567567567567</v>
      </c>
      <c r="S3977" s="51">
        <f t="shared" si="672"/>
        <v>2.1075703928511214</v>
      </c>
      <c r="T3977" s="16"/>
    </row>
    <row r="3978" spans="1:20" x14ac:dyDescent="0.25">
      <c r="A3978" s="72">
        <f t="shared" si="673"/>
        <v>43511</v>
      </c>
      <c r="B3978" s="73" t="s">
        <v>0</v>
      </c>
      <c r="C3978" s="73" t="s">
        <v>358</v>
      </c>
      <c r="D3978" s="73" t="s">
        <v>235</v>
      </c>
      <c r="E3978" s="73" t="s">
        <v>279</v>
      </c>
      <c r="F3978" s="73" t="s">
        <v>280</v>
      </c>
      <c r="G3978" s="73" t="s">
        <v>35</v>
      </c>
      <c r="H3978" t="s">
        <v>36</v>
      </c>
      <c r="I3978">
        <v>1599</v>
      </c>
      <c r="J3978" s="43">
        <v>5912</v>
      </c>
      <c r="K3978" s="16">
        <v>0.21</v>
      </c>
      <c r="L3978" s="16">
        <f t="shared" si="666"/>
        <v>58.709036742800393</v>
      </c>
      <c r="M3978" s="16">
        <f t="shared" si="667"/>
        <v>1.5978378378378379</v>
      </c>
      <c r="N3978" s="44">
        <f t="shared" si="668"/>
        <v>335.78999999999996</v>
      </c>
      <c r="O3978" s="44">
        <f t="shared" si="669"/>
        <v>6247.79</v>
      </c>
      <c r="P3978" s="45">
        <f t="shared" si="671"/>
        <v>62.043594836146966</v>
      </c>
      <c r="Q3978" s="45">
        <f t="shared" si="670"/>
        <v>1.6885918918918918</v>
      </c>
      <c r="S3978" s="51">
        <f t="shared" si="672"/>
        <v>2.6950128455265787</v>
      </c>
      <c r="T3978" s="16"/>
    </row>
    <row r="3979" spans="1:20" x14ac:dyDescent="0.25">
      <c r="A3979" s="72">
        <f t="shared" si="673"/>
        <v>43511</v>
      </c>
      <c r="B3979" s="73" t="s">
        <v>67</v>
      </c>
      <c r="C3979" s="73" t="s">
        <v>250</v>
      </c>
      <c r="D3979" s="73" t="s">
        <v>251</v>
      </c>
      <c r="E3979" s="73" t="s">
        <v>279</v>
      </c>
      <c r="F3979" s="73" t="s">
        <v>280</v>
      </c>
      <c r="G3979" s="73" t="s">
        <v>35</v>
      </c>
      <c r="H3979" t="s">
        <v>37</v>
      </c>
      <c r="I3979">
        <v>1851</v>
      </c>
      <c r="J3979" s="43">
        <v>5180</v>
      </c>
      <c r="K3979" s="16">
        <v>0</v>
      </c>
      <c r="L3979" s="16">
        <f t="shared" si="666"/>
        <v>51.439920556107246</v>
      </c>
      <c r="M3979" s="16">
        <f t="shared" si="667"/>
        <v>1.3066666666666666</v>
      </c>
      <c r="N3979" s="44">
        <f t="shared" si="668"/>
        <v>0</v>
      </c>
      <c r="O3979" s="44">
        <f t="shared" si="669"/>
        <v>5180</v>
      </c>
      <c r="P3979" s="45">
        <f t="shared" si="671"/>
        <v>51.439920556107246</v>
      </c>
      <c r="Q3979" s="45">
        <f t="shared" si="670"/>
        <v>1.3066666666666666</v>
      </c>
      <c r="S3979" s="51">
        <f t="shared" si="672"/>
        <v>3.6000000000000032</v>
      </c>
      <c r="T3979" s="16"/>
    </row>
    <row r="3980" spans="1:20" x14ac:dyDescent="0.25">
      <c r="A3980" s="72">
        <f t="shared" si="673"/>
        <v>43511</v>
      </c>
      <c r="B3980" s="73" t="s">
        <v>67</v>
      </c>
      <c r="C3980" s="73" t="s">
        <v>238</v>
      </c>
      <c r="D3980" s="73" t="s">
        <v>239</v>
      </c>
      <c r="E3980" s="73" t="s">
        <v>283</v>
      </c>
      <c r="F3980" s="73" t="s">
        <v>284</v>
      </c>
      <c r="G3980" s="73" t="s">
        <v>35</v>
      </c>
      <c r="H3980" t="s">
        <v>37</v>
      </c>
      <c r="I3980">
        <v>1695</v>
      </c>
      <c r="J3980" s="43">
        <v>5140</v>
      </c>
      <c r="K3980" s="16">
        <v>0</v>
      </c>
      <c r="L3980" s="16">
        <f t="shared" si="666"/>
        <v>51.042701092353525</v>
      </c>
      <c r="M3980" s="16">
        <f t="shared" si="667"/>
        <v>1.2965765765765767</v>
      </c>
      <c r="N3980" s="44">
        <f t="shared" si="668"/>
        <v>0</v>
      </c>
      <c r="O3980" s="44">
        <f t="shared" si="669"/>
        <v>5140</v>
      </c>
      <c r="P3980" s="45">
        <f t="shared" si="671"/>
        <v>51.042701092353525</v>
      </c>
      <c r="Q3980" s="45">
        <f t="shared" si="670"/>
        <v>1.2965765765765767</v>
      </c>
      <c r="S3980" s="51">
        <f t="shared" si="672"/>
        <v>3.629032258064524</v>
      </c>
      <c r="T3980" s="16"/>
    </row>
    <row r="3981" spans="1:20" x14ac:dyDescent="0.25">
      <c r="A3981" s="72">
        <f t="shared" si="673"/>
        <v>43511</v>
      </c>
      <c r="B3981" s="73" t="s">
        <v>67</v>
      </c>
      <c r="C3981" s="73" t="s">
        <v>242</v>
      </c>
      <c r="D3981" s="73" t="s">
        <v>243</v>
      </c>
      <c r="E3981" s="73" t="s">
        <v>265</v>
      </c>
      <c r="F3981" s="73" t="s">
        <v>266</v>
      </c>
      <c r="G3981" s="73" t="s">
        <v>35</v>
      </c>
      <c r="H3981" t="s">
        <v>36</v>
      </c>
      <c r="I3981">
        <v>1006</v>
      </c>
      <c r="J3981" s="43">
        <v>3800</v>
      </c>
      <c r="K3981" s="16">
        <v>0.21</v>
      </c>
      <c r="L3981" s="16">
        <f t="shared" si="666"/>
        <v>37.735849056603776</v>
      </c>
      <c r="M3981" s="16">
        <f t="shared" si="667"/>
        <v>0.95855855855855854</v>
      </c>
      <c r="N3981" s="44">
        <f t="shared" si="668"/>
        <v>211.26</v>
      </c>
      <c r="O3981" s="44">
        <f t="shared" si="669"/>
        <v>4011.26</v>
      </c>
      <c r="P3981" s="45">
        <f t="shared" si="671"/>
        <v>39.833763654419066</v>
      </c>
      <c r="Q3981" s="45">
        <f t="shared" si="670"/>
        <v>1.0118493693693695</v>
      </c>
      <c r="S3981" s="51">
        <f t="shared" si="672"/>
        <v>2.7995756044305375</v>
      </c>
      <c r="T3981" s="16"/>
    </row>
    <row r="3982" spans="1:20" x14ac:dyDescent="0.25">
      <c r="A3982" s="72">
        <f t="shared" si="673"/>
        <v>43511</v>
      </c>
      <c r="B3982" s="73" t="s">
        <v>67</v>
      </c>
      <c r="C3982" s="73" t="s">
        <v>254</v>
      </c>
      <c r="D3982" s="73" t="s">
        <v>255</v>
      </c>
      <c r="E3982" s="73" t="s">
        <v>267</v>
      </c>
      <c r="F3982" s="73" t="s">
        <v>241</v>
      </c>
      <c r="G3982" s="73" t="s">
        <v>35</v>
      </c>
      <c r="H3982" t="s">
        <v>37</v>
      </c>
      <c r="I3982">
        <v>988</v>
      </c>
      <c r="J3982" s="43">
        <v>3880</v>
      </c>
      <c r="K3982" s="16">
        <v>0</v>
      </c>
      <c r="L3982" s="16">
        <f t="shared" si="666"/>
        <v>38.530287984111219</v>
      </c>
      <c r="M3982" s="16">
        <f t="shared" si="667"/>
        <v>0.97873873873873873</v>
      </c>
      <c r="N3982" s="44">
        <f t="shared" si="668"/>
        <v>0</v>
      </c>
      <c r="O3982" s="44">
        <f t="shared" si="669"/>
        <v>3880</v>
      </c>
      <c r="P3982" s="45">
        <f t="shared" si="671"/>
        <v>38.530287984111219</v>
      </c>
      <c r="Q3982" s="45">
        <f t="shared" si="670"/>
        <v>0.97873873873873873</v>
      </c>
      <c r="S3982" s="51">
        <f t="shared" si="672"/>
        <v>4.8648648648648596</v>
      </c>
      <c r="T3982" s="16"/>
    </row>
    <row r="3983" spans="1:20" x14ac:dyDescent="0.25">
      <c r="A3983" s="72">
        <f t="shared" si="673"/>
        <v>43511</v>
      </c>
      <c r="B3983" s="73" t="s">
        <v>67</v>
      </c>
      <c r="C3983" s="73" t="s">
        <v>246</v>
      </c>
      <c r="D3983" s="73" t="s">
        <v>247</v>
      </c>
      <c r="E3983" s="73" t="s">
        <v>240</v>
      </c>
      <c r="F3983" s="73" t="s">
        <v>241</v>
      </c>
      <c r="G3983" s="73" t="s">
        <v>35</v>
      </c>
      <c r="H3983" t="s">
        <v>36</v>
      </c>
      <c r="I3983">
        <v>787</v>
      </c>
      <c r="J3983" s="43">
        <v>4060</v>
      </c>
      <c r="K3983" s="16">
        <v>0.21</v>
      </c>
      <c r="L3983" s="16">
        <f t="shared" si="666"/>
        <v>40.317775571002976</v>
      </c>
      <c r="M3983" s="16">
        <f t="shared" si="667"/>
        <v>1.0241441441441441</v>
      </c>
      <c r="N3983" s="44">
        <f t="shared" si="668"/>
        <v>165.26999999999998</v>
      </c>
      <c r="O3983" s="44">
        <f t="shared" si="669"/>
        <v>4225.2700000000004</v>
      </c>
      <c r="P3983" s="45">
        <f t="shared" si="671"/>
        <v>41.95898709036743</v>
      </c>
      <c r="Q3983" s="45">
        <f t="shared" si="670"/>
        <v>1.065833873873874</v>
      </c>
      <c r="S3983" s="51">
        <f t="shared" si="672"/>
        <v>2.9601904580887517</v>
      </c>
      <c r="T3983" s="16"/>
    </row>
    <row r="3984" spans="1:20" x14ac:dyDescent="0.25">
      <c r="A3984" s="72">
        <f t="shared" si="673"/>
        <v>43511</v>
      </c>
      <c r="B3984" s="73" t="s">
        <v>67</v>
      </c>
      <c r="C3984" s="73" t="s">
        <v>250</v>
      </c>
      <c r="D3984" s="73" t="s">
        <v>251</v>
      </c>
      <c r="E3984" s="73" t="s">
        <v>283</v>
      </c>
      <c r="F3984" s="73" t="s">
        <v>284</v>
      </c>
      <c r="G3984" s="73" t="s">
        <v>35</v>
      </c>
      <c r="H3984" t="s">
        <v>37</v>
      </c>
      <c r="I3984">
        <v>1836</v>
      </c>
      <c r="J3984" s="43">
        <v>5180</v>
      </c>
      <c r="K3984" s="16">
        <v>0</v>
      </c>
      <c r="L3984" s="16">
        <f t="shared" ref="L3984:L4021" si="674">J3984/100.7</f>
        <v>51.439920556107246</v>
      </c>
      <c r="M3984" s="16">
        <f t="shared" ref="M3984:M4021" si="675">IF(B3984="corn",J3984/(111*2000/56),J3984/(111*2000/60))</f>
        <v>1.3066666666666666</v>
      </c>
      <c r="N3984" s="44">
        <f t="shared" ref="N3984:N4021" si="676">I3984*K3984</f>
        <v>0</v>
      </c>
      <c r="O3984" s="44">
        <f t="shared" ref="O3984:O4021" si="677">J3984+N3984</f>
        <v>5180</v>
      </c>
      <c r="P3984" s="45">
        <f t="shared" si="671"/>
        <v>51.439920556107246</v>
      </c>
      <c r="Q3984" s="45">
        <f t="shared" ref="Q3984:Q4021" si="678">IF(B3984="corn",O3984/(111*2000/56),O3984/(111*2000/60))</f>
        <v>1.3066666666666666</v>
      </c>
      <c r="S3984" s="51">
        <f t="shared" si="672"/>
        <v>3.6000000000000032</v>
      </c>
      <c r="T3984" s="16"/>
    </row>
    <row r="3985" spans="1:20" x14ac:dyDescent="0.25">
      <c r="A3985" s="72">
        <f t="shared" si="673"/>
        <v>43511</v>
      </c>
      <c r="B3985" s="73" t="s">
        <v>67</v>
      </c>
      <c r="C3985" s="73" t="s">
        <v>256</v>
      </c>
      <c r="D3985" s="73" t="s">
        <v>247</v>
      </c>
      <c r="E3985" s="73" t="s">
        <v>285</v>
      </c>
      <c r="F3985" s="73" t="s">
        <v>264</v>
      </c>
      <c r="G3985" s="73" t="s">
        <v>35</v>
      </c>
      <c r="H3985" t="s">
        <v>37</v>
      </c>
      <c r="I3985">
        <v>1899</v>
      </c>
      <c r="J3985" s="43">
        <v>5000</v>
      </c>
      <c r="K3985" s="16">
        <v>0</v>
      </c>
      <c r="L3985" s="16">
        <f t="shared" si="674"/>
        <v>49.652432969215489</v>
      </c>
      <c r="M3985" s="16">
        <f t="shared" si="675"/>
        <v>1.2612612612612613</v>
      </c>
      <c r="N3985" s="44">
        <f t="shared" si="676"/>
        <v>0</v>
      </c>
      <c r="O3985" s="44">
        <f t="shared" si="677"/>
        <v>5000</v>
      </c>
      <c r="P3985" s="45">
        <f t="shared" si="671"/>
        <v>49.652432969215489</v>
      </c>
      <c r="Q3985" s="45">
        <f t="shared" si="678"/>
        <v>1.2612612612612613</v>
      </c>
      <c r="S3985" s="51">
        <f t="shared" si="672"/>
        <v>3.7344398340249052</v>
      </c>
      <c r="T3985" s="16"/>
    </row>
    <row r="3986" spans="1:20" x14ac:dyDescent="0.25">
      <c r="A3986" s="72">
        <f t="shared" si="673"/>
        <v>43511</v>
      </c>
      <c r="B3986" s="73" t="s">
        <v>18</v>
      </c>
      <c r="C3986" s="73" t="s">
        <v>238</v>
      </c>
      <c r="D3986" s="73" t="s">
        <v>239</v>
      </c>
      <c r="E3986" s="73" t="s">
        <v>283</v>
      </c>
      <c r="F3986" s="73" t="s">
        <v>284</v>
      </c>
      <c r="G3986" s="73" t="s">
        <v>35</v>
      </c>
      <c r="H3986" t="s">
        <v>37</v>
      </c>
      <c r="I3986">
        <v>1695</v>
      </c>
      <c r="J3986" s="43">
        <v>5750</v>
      </c>
      <c r="K3986" s="16">
        <v>0</v>
      </c>
      <c r="L3986" s="16">
        <f t="shared" si="674"/>
        <v>57.10029791459781</v>
      </c>
      <c r="M3986" s="16">
        <f t="shared" si="675"/>
        <v>1.5540540540540539</v>
      </c>
      <c r="N3986" s="44">
        <f t="shared" si="676"/>
        <v>0</v>
      </c>
      <c r="O3986" s="44">
        <f t="shared" si="677"/>
        <v>5750</v>
      </c>
      <c r="P3986" s="45">
        <f t="shared" si="671"/>
        <v>57.10029791459781</v>
      </c>
      <c r="Q3986" s="45">
        <f t="shared" si="678"/>
        <v>1.5540540540540539</v>
      </c>
      <c r="S3986" s="51">
        <f t="shared" si="672"/>
        <v>2.6785714285714191</v>
      </c>
      <c r="T3986" s="16"/>
    </row>
    <row r="3987" spans="1:20" x14ac:dyDescent="0.25">
      <c r="A3987" s="72">
        <f t="shared" si="673"/>
        <v>43511</v>
      </c>
      <c r="B3987" s="73" t="s">
        <v>18</v>
      </c>
      <c r="C3987" s="73" t="s">
        <v>250</v>
      </c>
      <c r="D3987" s="73" t="s">
        <v>251</v>
      </c>
      <c r="E3987" s="73" t="s">
        <v>279</v>
      </c>
      <c r="F3987" s="73" t="s">
        <v>280</v>
      </c>
      <c r="G3987" s="73" t="s">
        <v>35</v>
      </c>
      <c r="H3987" t="s">
        <v>37</v>
      </c>
      <c r="I3987">
        <v>1851</v>
      </c>
      <c r="J3987" s="43">
        <v>5800</v>
      </c>
      <c r="K3987" s="16">
        <v>0</v>
      </c>
      <c r="L3987" s="16">
        <f t="shared" si="674"/>
        <v>57.596822244289967</v>
      </c>
      <c r="M3987" s="16">
        <f t="shared" si="675"/>
        <v>1.5675675675675675</v>
      </c>
      <c r="N3987" s="44">
        <f t="shared" si="676"/>
        <v>0</v>
      </c>
      <c r="O3987" s="44">
        <f t="shared" si="677"/>
        <v>5800</v>
      </c>
      <c r="P3987" s="45">
        <f t="shared" si="671"/>
        <v>57.596822244289967</v>
      </c>
      <c r="Q3987" s="45">
        <f t="shared" si="678"/>
        <v>1.5675675675675675</v>
      </c>
      <c r="S3987" s="51">
        <f t="shared" si="672"/>
        <v>2.6548672566371723</v>
      </c>
      <c r="T3987" s="16"/>
    </row>
    <row r="3988" spans="1:20" x14ac:dyDescent="0.25">
      <c r="A3988" s="72">
        <f t="shared" si="673"/>
        <v>43511</v>
      </c>
      <c r="B3988" s="73" t="s">
        <v>18</v>
      </c>
      <c r="C3988" s="73" t="s">
        <v>257</v>
      </c>
      <c r="D3988" s="73" t="s">
        <v>237</v>
      </c>
      <c r="E3988" s="73" t="s">
        <v>283</v>
      </c>
      <c r="F3988" s="73" t="s">
        <v>284</v>
      </c>
      <c r="G3988" s="73" t="s">
        <v>35</v>
      </c>
      <c r="H3988" t="s">
        <v>37</v>
      </c>
      <c r="I3988">
        <v>1507</v>
      </c>
      <c r="J3988" s="43">
        <v>5650</v>
      </c>
      <c r="K3988" s="16">
        <v>0</v>
      </c>
      <c r="L3988" s="16">
        <f t="shared" si="674"/>
        <v>56.107249255213503</v>
      </c>
      <c r="M3988" s="16">
        <f t="shared" si="675"/>
        <v>1.527027027027027</v>
      </c>
      <c r="N3988" s="44">
        <f t="shared" si="676"/>
        <v>0</v>
      </c>
      <c r="O3988" s="44">
        <f t="shared" si="677"/>
        <v>5650</v>
      </c>
      <c r="P3988" s="45">
        <f t="shared" si="671"/>
        <v>56.107249255213503</v>
      </c>
      <c r="Q3988" s="45">
        <f t="shared" si="678"/>
        <v>1.527027027027027</v>
      </c>
      <c r="S3988" s="51">
        <f t="shared" si="672"/>
        <v>2.7272727272727337</v>
      </c>
      <c r="T3988" s="16"/>
    </row>
    <row r="3989" spans="1:20" x14ac:dyDescent="0.25">
      <c r="A3989" s="72">
        <f t="shared" si="673"/>
        <v>43511</v>
      </c>
      <c r="B3989" s="73" t="s">
        <v>18</v>
      </c>
      <c r="C3989" s="73" t="s">
        <v>256</v>
      </c>
      <c r="D3989" s="73" t="s">
        <v>247</v>
      </c>
      <c r="E3989" s="73" t="s">
        <v>265</v>
      </c>
      <c r="F3989" s="73" t="s">
        <v>266</v>
      </c>
      <c r="G3989" s="73" t="s">
        <v>35</v>
      </c>
      <c r="H3989" t="s">
        <v>36</v>
      </c>
      <c r="I3989">
        <v>1160</v>
      </c>
      <c r="J3989" s="43">
        <v>4775</v>
      </c>
      <c r="K3989" s="16">
        <v>0.21</v>
      </c>
      <c r="L3989" s="16">
        <f t="shared" si="674"/>
        <v>47.418073485600793</v>
      </c>
      <c r="M3989" s="16">
        <f t="shared" si="675"/>
        <v>1.2905405405405406</v>
      </c>
      <c r="N3989" s="44">
        <f t="shared" si="676"/>
        <v>243.6</v>
      </c>
      <c r="O3989" s="44">
        <f t="shared" si="677"/>
        <v>5018.6000000000004</v>
      </c>
      <c r="P3989" s="45">
        <f t="shared" si="671"/>
        <v>49.837140019860975</v>
      </c>
      <c r="Q3989" s="45">
        <f t="shared" si="678"/>
        <v>1.3563783783783785</v>
      </c>
      <c r="S3989" s="51">
        <f t="shared" si="672"/>
        <v>0.93318852821688836</v>
      </c>
      <c r="T3989" s="16"/>
    </row>
    <row r="3990" spans="1:20" x14ac:dyDescent="0.25">
      <c r="A3990" s="72">
        <f t="shared" si="673"/>
        <v>43511</v>
      </c>
      <c r="B3990" s="73" t="s">
        <v>18</v>
      </c>
      <c r="C3990" s="73" t="s">
        <v>244</v>
      </c>
      <c r="D3990" s="73" t="s">
        <v>245</v>
      </c>
      <c r="E3990" s="73" t="s">
        <v>277</v>
      </c>
      <c r="F3990" s="73" t="s">
        <v>278</v>
      </c>
      <c r="G3990" s="73" t="s">
        <v>35</v>
      </c>
      <c r="H3990" s="73" t="s">
        <v>38</v>
      </c>
      <c r="I3990">
        <v>613</v>
      </c>
      <c r="J3990" s="43">
        <v>4634</v>
      </c>
      <c r="K3990" s="16">
        <v>0</v>
      </c>
      <c r="L3990" s="16">
        <f t="shared" si="674"/>
        <v>46.01787487586892</v>
      </c>
      <c r="M3990" s="16">
        <f t="shared" si="675"/>
        <v>1.2524324324324325</v>
      </c>
      <c r="N3990" s="44">
        <f t="shared" si="676"/>
        <v>0</v>
      </c>
      <c r="O3990" s="44">
        <f t="shared" si="677"/>
        <v>4634</v>
      </c>
      <c r="P3990" s="45">
        <f t="shared" si="671"/>
        <v>46.01787487586892</v>
      </c>
      <c r="Q3990" s="45">
        <f t="shared" si="678"/>
        <v>1.2524324324324325</v>
      </c>
      <c r="S3990" s="51">
        <f t="shared" si="672"/>
        <v>6.4797794117646967</v>
      </c>
      <c r="T3990" s="16"/>
    </row>
    <row r="3991" spans="1:20" x14ac:dyDescent="0.25">
      <c r="A3991" s="74">
        <f>A3989</f>
        <v>43511</v>
      </c>
      <c r="B3991" s="75" t="s">
        <v>18</v>
      </c>
      <c r="C3991" s="75" t="s">
        <v>258</v>
      </c>
      <c r="D3991" s="75" t="s">
        <v>255</v>
      </c>
      <c r="E3991" s="75" t="s">
        <v>279</v>
      </c>
      <c r="F3991" s="75" t="s">
        <v>280</v>
      </c>
      <c r="G3991" s="75" t="s">
        <v>35</v>
      </c>
      <c r="H3991" s="76" t="s">
        <v>36</v>
      </c>
      <c r="I3991" s="76">
        <v>1637</v>
      </c>
      <c r="J3991" s="46">
        <v>5710</v>
      </c>
      <c r="K3991" s="78">
        <v>0.21</v>
      </c>
      <c r="L3991" s="78">
        <f t="shared" si="674"/>
        <v>56.703078450844089</v>
      </c>
      <c r="M3991" s="78">
        <f t="shared" si="675"/>
        <v>1.5432432432432432</v>
      </c>
      <c r="N3991" s="47">
        <f t="shared" si="676"/>
        <v>343.77</v>
      </c>
      <c r="O3991" s="47">
        <f t="shared" si="677"/>
        <v>6053.77</v>
      </c>
      <c r="P3991" s="48">
        <f t="shared" si="671"/>
        <v>60.116881827209539</v>
      </c>
      <c r="Q3991" s="48">
        <f t="shared" si="678"/>
        <v>1.6361540540540542</v>
      </c>
      <c r="R3991" s="76"/>
      <c r="S3991" s="53">
        <f t="shared" si="672"/>
        <v>1.0934674172426551</v>
      </c>
      <c r="T3991" s="78"/>
    </row>
    <row r="3992" spans="1:20" x14ac:dyDescent="0.25">
      <c r="A3992" s="72">
        <f>DATE(YEAR(A3991), MONTH(A3991)+1, 15)</f>
        <v>43539</v>
      </c>
      <c r="B3992" s="73" t="s">
        <v>0</v>
      </c>
      <c r="C3992" s="73" t="s">
        <v>359</v>
      </c>
      <c r="D3992" s="73" t="s">
        <v>235</v>
      </c>
      <c r="E3992" s="73" t="s">
        <v>260</v>
      </c>
      <c r="F3992" s="73" t="s">
        <v>261</v>
      </c>
      <c r="G3992" s="73" t="s">
        <v>34</v>
      </c>
      <c r="H3992" t="s">
        <v>36</v>
      </c>
      <c r="I3992">
        <v>506</v>
      </c>
      <c r="J3992" s="43">
        <v>3983</v>
      </c>
      <c r="K3992" s="16">
        <v>0.18</v>
      </c>
      <c r="L3992" s="16">
        <f t="shared" si="674"/>
        <v>39.553128103277061</v>
      </c>
      <c r="M3992" s="16">
        <f t="shared" si="675"/>
        <v>1.0764864864864865</v>
      </c>
      <c r="N3992" s="44">
        <f t="shared" si="676"/>
        <v>91.08</v>
      </c>
      <c r="O3992" s="44">
        <f t="shared" si="677"/>
        <v>4074.08</v>
      </c>
      <c r="P3992" s="45">
        <f t="shared" ref="P3992:P4029" si="679">O3992/100.7</f>
        <v>40.457596822244291</v>
      </c>
      <c r="Q3992" s="45">
        <f t="shared" si="678"/>
        <v>1.1011027027027027</v>
      </c>
      <c r="R3992" s="17"/>
      <c r="S3992" s="51">
        <f>((O3992/O3536)-1)*100</f>
        <v>2.3859426911342574</v>
      </c>
      <c r="T3992" s="16">
        <f>AVERAGE(P3916,P3954,P3992)</f>
        <v>40.625091029460442</v>
      </c>
    </row>
    <row r="3993" spans="1:20" x14ac:dyDescent="0.25">
      <c r="A3993" s="72">
        <f>A3992</f>
        <v>43539</v>
      </c>
      <c r="B3993" s="73" t="s">
        <v>0</v>
      </c>
      <c r="C3993" s="73" t="s">
        <v>236</v>
      </c>
      <c r="D3993" s="73" t="s">
        <v>237</v>
      </c>
      <c r="E3993" s="73" t="s">
        <v>262</v>
      </c>
      <c r="F3993" s="73" t="s">
        <v>251</v>
      </c>
      <c r="G3993" s="73" t="s">
        <v>34</v>
      </c>
      <c r="H3993" t="s">
        <v>37</v>
      </c>
      <c r="I3993">
        <v>298</v>
      </c>
      <c r="J3993" s="43">
        <v>4268</v>
      </c>
      <c r="K3993" s="16">
        <v>0</v>
      </c>
      <c r="L3993" s="16">
        <f t="shared" si="674"/>
        <v>42.383316782522343</v>
      </c>
      <c r="M3993" s="16">
        <f t="shared" si="675"/>
        <v>1.1535135135135135</v>
      </c>
      <c r="N3993" s="44">
        <f t="shared" si="676"/>
        <v>0</v>
      </c>
      <c r="O3993" s="44">
        <f t="shared" si="677"/>
        <v>4268</v>
      </c>
      <c r="P3993" s="45">
        <f t="shared" si="679"/>
        <v>42.383316782522343</v>
      </c>
      <c r="Q3993" s="45">
        <f t="shared" si="678"/>
        <v>1.1535135135135135</v>
      </c>
      <c r="R3993" s="17"/>
      <c r="S3993" s="51">
        <f t="shared" ref="S3993:S4029" si="680">((O3993/O3537)-1)*100</f>
        <v>3.0171373400917245</v>
      </c>
      <c r="T3993" s="16">
        <f t="shared" ref="T3993:T4029" si="681">AVERAGE(P3917,P3955,P3993)</f>
        <v>42.383316782522343</v>
      </c>
    </row>
    <row r="3994" spans="1:20" x14ac:dyDescent="0.25">
      <c r="A3994" s="72">
        <f t="shared" ref="A3994:A4028" si="682">A3993</f>
        <v>43539</v>
      </c>
      <c r="B3994" s="73" t="s">
        <v>0</v>
      </c>
      <c r="C3994" s="73" t="s">
        <v>359</v>
      </c>
      <c r="D3994" s="73" t="s">
        <v>235</v>
      </c>
      <c r="E3994" s="73" t="s">
        <v>263</v>
      </c>
      <c r="F3994" s="73" t="s">
        <v>264</v>
      </c>
      <c r="G3994" s="73" t="s">
        <v>34</v>
      </c>
      <c r="H3994" t="s">
        <v>37</v>
      </c>
      <c r="I3994">
        <v>1530</v>
      </c>
      <c r="J3994" s="43">
        <v>7175</v>
      </c>
      <c r="K3994" s="16">
        <v>0</v>
      </c>
      <c r="L3994" s="16">
        <f t="shared" si="674"/>
        <v>71.251241310824227</v>
      </c>
      <c r="M3994" s="16">
        <f t="shared" si="675"/>
        <v>1.9391891891891893</v>
      </c>
      <c r="N3994" s="44">
        <f t="shared" si="676"/>
        <v>0</v>
      </c>
      <c r="O3994" s="44">
        <f t="shared" si="677"/>
        <v>7175</v>
      </c>
      <c r="P3994" s="45">
        <f t="shared" si="679"/>
        <v>71.251241310824227</v>
      </c>
      <c r="Q3994" s="45">
        <f t="shared" si="678"/>
        <v>1.9391891891891893</v>
      </c>
      <c r="S3994" s="51">
        <f t="shared" si="680"/>
        <v>1.7730496453900679</v>
      </c>
      <c r="T3994" s="16">
        <f t="shared" si="681"/>
        <v>71.251241310824227</v>
      </c>
    </row>
    <row r="3995" spans="1:20" x14ac:dyDescent="0.25">
      <c r="A3995" s="72">
        <f t="shared" si="682"/>
        <v>43539</v>
      </c>
      <c r="B3995" s="73" t="s">
        <v>0</v>
      </c>
      <c r="C3995" s="73" t="s">
        <v>359</v>
      </c>
      <c r="D3995" s="73" t="s">
        <v>235</v>
      </c>
      <c r="E3995" s="73" t="s">
        <v>265</v>
      </c>
      <c r="F3995" s="73" t="s">
        <v>266</v>
      </c>
      <c r="G3995" s="73" t="s">
        <v>34</v>
      </c>
      <c r="H3995" t="s">
        <v>36</v>
      </c>
      <c r="I3995">
        <v>890</v>
      </c>
      <c r="J3995" s="43">
        <v>4540</v>
      </c>
      <c r="K3995" s="16">
        <v>0.18</v>
      </c>
      <c r="L3995" s="16">
        <f t="shared" si="674"/>
        <v>45.084409136047668</v>
      </c>
      <c r="M3995" s="16">
        <f t="shared" si="675"/>
        <v>1.2270270270270269</v>
      </c>
      <c r="N3995" s="44">
        <f t="shared" si="676"/>
        <v>160.19999999999999</v>
      </c>
      <c r="O3995" s="44">
        <f t="shared" si="677"/>
        <v>4700.2</v>
      </c>
      <c r="P3995" s="45">
        <f t="shared" si="679"/>
        <v>46.675273088381324</v>
      </c>
      <c r="Q3995" s="45">
        <f t="shared" si="678"/>
        <v>1.2703243243243243</v>
      </c>
      <c r="S3995" s="51">
        <f t="shared" si="680"/>
        <v>-0.18899577413944435</v>
      </c>
      <c r="T3995" s="16">
        <f t="shared" si="681"/>
        <v>46.969877523998669</v>
      </c>
    </row>
    <row r="3996" spans="1:20" x14ac:dyDescent="0.25">
      <c r="A3996" s="72">
        <f t="shared" si="682"/>
        <v>43539</v>
      </c>
      <c r="B3996" s="73" t="s">
        <v>0</v>
      </c>
      <c r="C3996" s="73" t="s">
        <v>238</v>
      </c>
      <c r="D3996" s="73" t="s">
        <v>239</v>
      </c>
      <c r="E3996" s="73" t="s">
        <v>267</v>
      </c>
      <c r="F3996" s="73" t="s">
        <v>241</v>
      </c>
      <c r="G3996" s="73" t="s">
        <v>34</v>
      </c>
      <c r="H3996" s="65" t="s">
        <v>37</v>
      </c>
      <c r="I3996" s="65">
        <v>1256</v>
      </c>
      <c r="J3996" s="61">
        <v>6911</v>
      </c>
      <c r="K3996" s="16">
        <v>0</v>
      </c>
      <c r="L3996" s="77">
        <f t="shared" si="674"/>
        <v>68.629592850049647</v>
      </c>
      <c r="M3996" s="77">
        <f t="shared" si="675"/>
        <v>1.8678378378378377</v>
      </c>
      <c r="N3996" s="62">
        <f t="shared" si="676"/>
        <v>0</v>
      </c>
      <c r="O3996" s="62">
        <f t="shared" si="677"/>
        <v>6911</v>
      </c>
      <c r="P3996" s="63">
        <f t="shared" si="679"/>
        <v>68.629592850049647</v>
      </c>
      <c r="Q3996" s="63">
        <f t="shared" si="678"/>
        <v>1.8678378378378377</v>
      </c>
      <c r="R3996" s="65"/>
      <c r="S3996" s="64">
        <f t="shared" si="680"/>
        <v>1.8420277040966715</v>
      </c>
      <c r="T3996" s="16">
        <f t="shared" si="681"/>
        <v>68.629592850049647</v>
      </c>
    </row>
    <row r="3997" spans="1:20" x14ac:dyDescent="0.25">
      <c r="A3997" s="72">
        <f t="shared" si="682"/>
        <v>43539</v>
      </c>
      <c r="B3997" s="73" t="s">
        <v>0</v>
      </c>
      <c r="C3997" s="73" t="s">
        <v>358</v>
      </c>
      <c r="D3997" s="73" t="s">
        <v>235</v>
      </c>
      <c r="E3997" s="73" t="s">
        <v>267</v>
      </c>
      <c r="F3997" s="73" t="s">
        <v>241</v>
      </c>
      <c r="G3997" s="73" t="s">
        <v>34</v>
      </c>
      <c r="H3997" t="s">
        <v>36</v>
      </c>
      <c r="I3997">
        <v>975</v>
      </c>
      <c r="J3997" s="43">
        <v>4816</v>
      </c>
      <c r="K3997" s="16">
        <v>0.18</v>
      </c>
      <c r="L3997" s="16">
        <f t="shared" si="674"/>
        <v>47.825223435948359</v>
      </c>
      <c r="M3997" s="16">
        <f t="shared" si="675"/>
        <v>1.3016216216216216</v>
      </c>
      <c r="N3997" s="44">
        <f t="shared" si="676"/>
        <v>175.5</v>
      </c>
      <c r="O3997" s="44">
        <f t="shared" si="677"/>
        <v>4991.5</v>
      </c>
      <c r="P3997" s="45">
        <f t="shared" si="679"/>
        <v>49.568023833167821</v>
      </c>
      <c r="Q3997" s="45">
        <f t="shared" si="678"/>
        <v>1.3490540540540541</v>
      </c>
      <c r="S3997" s="51">
        <f t="shared" si="680"/>
        <v>-0.19495126218445069</v>
      </c>
      <c r="T3997" s="16">
        <f t="shared" si="681"/>
        <v>49.890764647467726</v>
      </c>
    </row>
    <row r="3998" spans="1:20" x14ac:dyDescent="0.25">
      <c r="A3998" s="72">
        <f t="shared" si="682"/>
        <v>43539</v>
      </c>
      <c r="B3998" s="73" t="s">
        <v>0</v>
      </c>
      <c r="C3998" s="73" t="s">
        <v>240</v>
      </c>
      <c r="D3998" s="73" t="s">
        <v>241</v>
      </c>
      <c r="E3998" s="73" t="s">
        <v>263</v>
      </c>
      <c r="F3998" s="73" t="s">
        <v>264</v>
      </c>
      <c r="G3998" s="73" t="s">
        <v>34</v>
      </c>
      <c r="H3998" t="s">
        <v>36</v>
      </c>
      <c r="I3998">
        <v>1357</v>
      </c>
      <c r="J3998" s="43">
        <v>5121</v>
      </c>
      <c r="K3998" s="16">
        <v>0.18</v>
      </c>
      <c r="L3998" s="16">
        <f t="shared" si="674"/>
        <v>50.854021847070506</v>
      </c>
      <c r="M3998" s="16">
        <f t="shared" si="675"/>
        <v>1.384054054054054</v>
      </c>
      <c r="N3998" s="44">
        <f t="shared" si="676"/>
        <v>244.26</v>
      </c>
      <c r="O3998" s="44">
        <f t="shared" si="677"/>
        <v>5365.26</v>
      </c>
      <c r="P3998" s="45">
        <f t="shared" si="679"/>
        <v>53.279642502482623</v>
      </c>
      <c r="Q3998" s="45">
        <f t="shared" si="678"/>
        <v>1.4500702702702704</v>
      </c>
      <c r="S3998" s="51">
        <f t="shared" si="680"/>
        <v>1.6372946277868339</v>
      </c>
      <c r="T3998" s="16">
        <f t="shared" si="681"/>
        <v>53.728831512744129</v>
      </c>
    </row>
    <row r="3999" spans="1:20" x14ac:dyDescent="0.25">
      <c r="A3999" s="72">
        <f t="shared" si="682"/>
        <v>43539</v>
      </c>
      <c r="B3999" s="73" t="s">
        <v>67</v>
      </c>
      <c r="C3999" s="73" t="s">
        <v>242</v>
      </c>
      <c r="D3999" s="73" t="s">
        <v>243</v>
      </c>
      <c r="E3999" s="73" t="s">
        <v>265</v>
      </c>
      <c r="F3999" s="73" t="s">
        <v>266</v>
      </c>
      <c r="G3999" s="73" t="s">
        <v>34</v>
      </c>
      <c r="H3999" t="s">
        <v>36</v>
      </c>
      <c r="I3999">
        <v>1006</v>
      </c>
      <c r="J3999" s="43">
        <v>4000</v>
      </c>
      <c r="K3999" s="16">
        <v>0.18</v>
      </c>
      <c r="L3999" s="16">
        <f t="shared" si="674"/>
        <v>39.72194637537239</v>
      </c>
      <c r="M3999" s="16">
        <f t="shared" si="675"/>
        <v>1.0090090090090089</v>
      </c>
      <c r="N3999" s="44">
        <f t="shared" si="676"/>
        <v>181.07999999999998</v>
      </c>
      <c r="O3999" s="44">
        <f t="shared" si="677"/>
        <v>4181.08</v>
      </c>
      <c r="P3999" s="45">
        <f t="shared" si="679"/>
        <v>41.520158887785499</v>
      </c>
      <c r="Q3999" s="45">
        <f t="shared" si="678"/>
        <v>1.0546868468468469</v>
      </c>
      <c r="S3999" s="51">
        <f t="shared" si="680"/>
        <v>1.4298398404712032</v>
      </c>
      <c r="T3999" s="16">
        <f t="shared" si="681"/>
        <v>41.853161204899038</v>
      </c>
    </row>
    <row r="4000" spans="1:20" x14ac:dyDescent="0.25">
      <c r="A4000" s="72">
        <f t="shared" si="682"/>
        <v>43539</v>
      </c>
      <c r="B4000" s="73" t="s">
        <v>67</v>
      </c>
      <c r="C4000" s="73" t="s">
        <v>244</v>
      </c>
      <c r="D4000" s="73" t="s">
        <v>245</v>
      </c>
      <c r="E4000" s="73" t="s">
        <v>268</v>
      </c>
      <c r="F4000" s="73" t="s">
        <v>269</v>
      </c>
      <c r="G4000" s="73" t="s">
        <v>34</v>
      </c>
      <c r="H4000" t="s">
        <v>38</v>
      </c>
      <c r="I4000">
        <v>860</v>
      </c>
      <c r="J4000" s="43">
        <v>6581</v>
      </c>
      <c r="K4000" s="16">
        <v>0</v>
      </c>
      <c r="L4000" s="16">
        <f t="shared" si="674"/>
        <v>65.352532274081426</v>
      </c>
      <c r="M4000" s="16">
        <f t="shared" si="675"/>
        <v>1.6600720720720721</v>
      </c>
      <c r="N4000" s="44">
        <f t="shared" si="676"/>
        <v>0</v>
      </c>
      <c r="O4000" s="44">
        <f t="shared" si="677"/>
        <v>6581</v>
      </c>
      <c r="P4000" s="45">
        <f t="shared" si="679"/>
        <v>65.352532274081426</v>
      </c>
      <c r="Q4000" s="45">
        <f t="shared" si="678"/>
        <v>1.6600720720720721</v>
      </c>
      <c r="S4000" s="51">
        <f t="shared" si="680"/>
        <v>3.7358133669609161</v>
      </c>
      <c r="T4000" s="16">
        <f t="shared" si="681"/>
        <v>65.352532274081426</v>
      </c>
    </row>
    <row r="4001" spans="1:20" x14ac:dyDescent="0.25">
      <c r="A4001" s="72">
        <f t="shared" si="682"/>
        <v>43539</v>
      </c>
      <c r="B4001" s="73" t="s">
        <v>67</v>
      </c>
      <c r="C4001" s="73" t="s">
        <v>246</v>
      </c>
      <c r="D4001" s="73" t="s">
        <v>247</v>
      </c>
      <c r="E4001" s="73" t="s">
        <v>270</v>
      </c>
      <c r="F4001" s="73" t="s">
        <v>247</v>
      </c>
      <c r="G4001" s="73" t="s">
        <v>34</v>
      </c>
      <c r="H4001" t="s">
        <v>36</v>
      </c>
      <c r="I4001">
        <v>213</v>
      </c>
      <c r="J4001" s="43">
        <v>2258</v>
      </c>
      <c r="K4001" s="16">
        <v>0.18</v>
      </c>
      <c r="L4001" s="16">
        <f t="shared" si="674"/>
        <v>22.423038728897716</v>
      </c>
      <c r="M4001" s="16">
        <f t="shared" si="675"/>
        <v>0.56958558558558559</v>
      </c>
      <c r="N4001" s="44">
        <f t="shared" si="676"/>
        <v>38.339999999999996</v>
      </c>
      <c r="O4001" s="44">
        <f t="shared" si="677"/>
        <v>2296.34</v>
      </c>
      <c r="P4001" s="45">
        <f t="shared" si="679"/>
        <v>22.80377358490566</v>
      </c>
      <c r="Q4001" s="45">
        <f t="shared" si="678"/>
        <v>0.57925693693693703</v>
      </c>
      <c r="S4001" s="51">
        <f t="shared" si="680"/>
        <v>-9.2670341575029624E-2</v>
      </c>
      <c r="T4001" s="16">
        <f t="shared" si="681"/>
        <v>22.874280039721949</v>
      </c>
    </row>
    <row r="4002" spans="1:20" x14ac:dyDescent="0.25">
      <c r="A4002" s="72">
        <f t="shared" si="682"/>
        <v>43539</v>
      </c>
      <c r="B4002" s="73" t="s">
        <v>67</v>
      </c>
      <c r="C4002" s="73" t="s">
        <v>248</v>
      </c>
      <c r="D4002" s="73" t="s">
        <v>249</v>
      </c>
      <c r="E4002" s="73" t="s">
        <v>271</v>
      </c>
      <c r="F4002" s="73" t="s">
        <v>272</v>
      </c>
      <c r="G4002" s="73" t="s">
        <v>34</v>
      </c>
      <c r="H4002" t="s">
        <v>38</v>
      </c>
      <c r="I4002">
        <v>646</v>
      </c>
      <c r="J4002" s="43">
        <v>5646</v>
      </c>
      <c r="K4002" s="16">
        <v>0</v>
      </c>
      <c r="L4002" s="16">
        <f t="shared" si="674"/>
        <v>56.06752730883813</v>
      </c>
      <c r="M4002" s="16">
        <f t="shared" si="675"/>
        <v>1.4242162162162162</v>
      </c>
      <c r="N4002" s="44">
        <f t="shared" si="676"/>
        <v>0</v>
      </c>
      <c r="O4002" s="44">
        <f t="shared" si="677"/>
        <v>5646</v>
      </c>
      <c r="P4002" s="45">
        <f t="shared" si="679"/>
        <v>56.06752730883813</v>
      </c>
      <c r="Q4002" s="45">
        <f t="shared" si="678"/>
        <v>1.4242162162162162</v>
      </c>
      <c r="S4002" s="51">
        <f t="shared" si="680"/>
        <v>3.6724201248622856</v>
      </c>
      <c r="T4002" s="16">
        <f t="shared" si="681"/>
        <v>56.06752730883813</v>
      </c>
    </row>
    <row r="4003" spans="1:20" x14ac:dyDescent="0.25">
      <c r="A4003" s="72">
        <f t="shared" si="682"/>
        <v>43539</v>
      </c>
      <c r="B4003" s="73" t="s">
        <v>67</v>
      </c>
      <c r="C4003" s="73" t="s">
        <v>248</v>
      </c>
      <c r="D4003" s="73" t="s">
        <v>249</v>
      </c>
      <c r="E4003" s="73" t="s">
        <v>273</v>
      </c>
      <c r="F4003" s="73" t="s">
        <v>274</v>
      </c>
      <c r="G4003" s="73" t="s">
        <v>34</v>
      </c>
      <c r="H4003" t="s">
        <v>38</v>
      </c>
      <c r="I4003">
        <v>418</v>
      </c>
      <c r="J4003" s="43">
        <v>4704</v>
      </c>
      <c r="K4003" s="16">
        <v>0</v>
      </c>
      <c r="L4003" s="16">
        <f t="shared" si="674"/>
        <v>46.713008937437934</v>
      </c>
      <c r="M4003" s="16">
        <f t="shared" si="675"/>
        <v>1.1865945945945946</v>
      </c>
      <c r="N4003" s="44">
        <f t="shared" si="676"/>
        <v>0</v>
      </c>
      <c r="O4003" s="44">
        <f t="shared" si="677"/>
        <v>4704</v>
      </c>
      <c r="P4003" s="45">
        <f t="shared" si="679"/>
        <v>46.713008937437934</v>
      </c>
      <c r="Q4003" s="45">
        <f t="shared" si="678"/>
        <v>1.1865945945945946</v>
      </c>
      <c r="S4003" s="51">
        <f t="shared" si="680"/>
        <v>3.6123348017621071</v>
      </c>
      <c r="T4003" s="16">
        <f t="shared" si="681"/>
        <v>46.713008937437934</v>
      </c>
    </row>
    <row r="4004" spans="1:20" x14ac:dyDescent="0.25">
      <c r="A4004" s="72">
        <f t="shared" si="682"/>
        <v>43539</v>
      </c>
      <c r="B4004" s="73" t="s">
        <v>67</v>
      </c>
      <c r="C4004" s="73" t="s">
        <v>246</v>
      </c>
      <c r="D4004" s="73" t="s">
        <v>247</v>
      </c>
      <c r="E4004" s="73" t="s">
        <v>275</v>
      </c>
      <c r="F4004" s="73" t="s">
        <v>276</v>
      </c>
      <c r="G4004" s="73" t="s">
        <v>34</v>
      </c>
      <c r="H4004" t="s">
        <v>36</v>
      </c>
      <c r="I4004">
        <v>626</v>
      </c>
      <c r="J4004" s="61">
        <v>3860</v>
      </c>
      <c r="K4004" s="16">
        <v>0.18</v>
      </c>
      <c r="L4004" s="16">
        <f t="shared" si="674"/>
        <v>38.331678252234362</v>
      </c>
      <c r="M4004" s="16">
        <f t="shared" si="675"/>
        <v>0.97369369369369374</v>
      </c>
      <c r="N4004" s="44">
        <f t="shared" si="676"/>
        <v>112.67999999999999</v>
      </c>
      <c r="O4004" s="44">
        <f t="shared" si="677"/>
        <v>3972.68</v>
      </c>
      <c r="P4004" s="45">
        <f t="shared" si="679"/>
        <v>39.450645481628598</v>
      </c>
      <c r="Q4004" s="45">
        <f t="shared" si="678"/>
        <v>1.0021174774774775</v>
      </c>
      <c r="S4004" s="51">
        <f t="shared" si="680"/>
        <v>6.5650198232804158</v>
      </c>
      <c r="T4004" s="16">
        <f t="shared" si="681"/>
        <v>39.657861635220122</v>
      </c>
    </row>
    <row r="4005" spans="1:20" x14ac:dyDescent="0.25">
      <c r="A4005" s="72">
        <f t="shared" si="682"/>
        <v>43539</v>
      </c>
      <c r="B4005" s="73" t="s">
        <v>67</v>
      </c>
      <c r="C4005" s="73" t="s">
        <v>246</v>
      </c>
      <c r="D4005" s="73" t="s">
        <v>247</v>
      </c>
      <c r="E4005" s="73" t="s">
        <v>263</v>
      </c>
      <c r="F4005" s="73" t="s">
        <v>264</v>
      </c>
      <c r="G4005" s="73" t="s">
        <v>34</v>
      </c>
      <c r="H4005" t="s">
        <v>36</v>
      </c>
      <c r="I4005">
        <v>1823</v>
      </c>
      <c r="J4005" s="61">
        <v>5720</v>
      </c>
      <c r="K4005" s="16">
        <v>0.18</v>
      </c>
      <c r="L4005" s="16">
        <f t="shared" si="674"/>
        <v>56.802383316782517</v>
      </c>
      <c r="M4005" s="16">
        <f t="shared" si="675"/>
        <v>1.4428828828828828</v>
      </c>
      <c r="N4005" s="44">
        <f t="shared" si="676"/>
        <v>328.14</v>
      </c>
      <c r="O4005" s="44">
        <f t="shared" si="677"/>
        <v>6048.14</v>
      </c>
      <c r="P4005" s="45">
        <f t="shared" si="679"/>
        <v>60.060973187686201</v>
      </c>
      <c r="Q4005" s="45">
        <f t="shared" si="678"/>
        <v>1.525656936936937</v>
      </c>
      <c r="S4005" s="51">
        <f t="shared" si="680"/>
        <v>6.6057739932350756</v>
      </c>
      <c r="T4005" s="16">
        <f t="shared" si="681"/>
        <v>60.664415756372058</v>
      </c>
    </row>
    <row r="4006" spans="1:20" x14ac:dyDescent="0.25">
      <c r="A4006" s="72">
        <f t="shared" si="682"/>
        <v>43539</v>
      </c>
      <c r="B4006" s="73" t="s">
        <v>18</v>
      </c>
      <c r="C4006" s="73" t="s">
        <v>250</v>
      </c>
      <c r="D4006" s="73" t="s">
        <v>251</v>
      </c>
      <c r="E4006" s="73" t="s">
        <v>265</v>
      </c>
      <c r="F4006" s="73" t="s">
        <v>266</v>
      </c>
      <c r="G4006" s="73" t="s">
        <v>34</v>
      </c>
      <c r="H4006" t="s">
        <v>39</v>
      </c>
      <c r="I4006">
        <v>1277</v>
      </c>
      <c r="J4006" s="43">
        <v>4131</v>
      </c>
      <c r="K4006" s="16">
        <v>0.1323</v>
      </c>
      <c r="L4006" s="16">
        <f t="shared" si="674"/>
        <v>41.022840119165835</v>
      </c>
      <c r="M4006" s="16">
        <f t="shared" si="675"/>
        <v>1.1164864864864865</v>
      </c>
      <c r="N4006" s="44">
        <f t="shared" si="676"/>
        <v>168.94710000000001</v>
      </c>
      <c r="O4006" s="44">
        <f t="shared" si="677"/>
        <v>4299.9471000000003</v>
      </c>
      <c r="P4006" s="45">
        <f t="shared" si="679"/>
        <v>42.700567030784512</v>
      </c>
      <c r="Q4006" s="45">
        <f t="shared" si="678"/>
        <v>1.1621478648648649</v>
      </c>
      <c r="S4006" s="51">
        <f t="shared" si="680"/>
        <v>-0.16899275775172917</v>
      </c>
      <c r="T4006" s="16">
        <f t="shared" si="681"/>
        <v>43.089035418735513</v>
      </c>
    </row>
    <row r="4007" spans="1:20" x14ac:dyDescent="0.25">
      <c r="A4007" s="72">
        <f t="shared" si="682"/>
        <v>43539</v>
      </c>
      <c r="B4007" s="73" t="s">
        <v>18</v>
      </c>
      <c r="C4007" s="73" t="s">
        <v>244</v>
      </c>
      <c r="D4007" s="73" t="s">
        <v>245</v>
      </c>
      <c r="E4007" s="73" t="s">
        <v>277</v>
      </c>
      <c r="F4007" s="73" t="s">
        <v>278</v>
      </c>
      <c r="G4007" s="73" t="s">
        <v>34</v>
      </c>
      <c r="H4007" t="s">
        <v>38</v>
      </c>
      <c r="I4007">
        <v>613</v>
      </c>
      <c r="J4007" s="43">
        <v>5459</v>
      </c>
      <c r="K4007" s="16">
        <v>0</v>
      </c>
      <c r="L4007" s="16">
        <f t="shared" si="674"/>
        <v>54.210526315789473</v>
      </c>
      <c r="M4007" s="16">
        <f t="shared" si="675"/>
        <v>1.4754054054054053</v>
      </c>
      <c r="N4007" s="44">
        <f t="shared" si="676"/>
        <v>0</v>
      </c>
      <c r="O4007" s="44">
        <f t="shared" si="677"/>
        <v>5459</v>
      </c>
      <c r="P4007" s="45">
        <f t="shared" si="679"/>
        <v>54.210526315789473</v>
      </c>
      <c r="Q4007" s="45">
        <f t="shared" si="678"/>
        <v>1.4754054054054053</v>
      </c>
      <c r="S4007" s="51">
        <f t="shared" si="680"/>
        <v>3.2532627198789577</v>
      </c>
      <c r="T4007" s="16">
        <f t="shared" si="681"/>
        <v>54.210526315789473</v>
      </c>
    </row>
    <row r="4008" spans="1:20" x14ac:dyDescent="0.25">
      <c r="A4008" s="72">
        <f t="shared" si="682"/>
        <v>43539</v>
      </c>
      <c r="B4008" s="73" t="s">
        <v>18</v>
      </c>
      <c r="C4008" s="73" t="s">
        <v>248</v>
      </c>
      <c r="D4008" s="73" t="s">
        <v>249</v>
      </c>
      <c r="E4008" s="73" t="s">
        <v>268</v>
      </c>
      <c r="F4008" s="73" t="s">
        <v>269</v>
      </c>
      <c r="G4008" s="73" t="s">
        <v>34</v>
      </c>
      <c r="H4008" t="s">
        <v>38</v>
      </c>
      <c r="I4008">
        <v>872</v>
      </c>
      <c r="J4008" s="43">
        <v>6698</v>
      </c>
      <c r="K4008" s="16">
        <v>0</v>
      </c>
      <c r="L4008" s="16">
        <f t="shared" si="674"/>
        <v>66.514399205561077</v>
      </c>
      <c r="M4008" s="16">
        <f t="shared" si="675"/>
        <v>1.8102702702702702</v>
      </c>
      <c r="N4008" s="44">
        <f t="shared" si="676"/>
        <v>0</v>
      </c>
      <c r="O4008" s="44">
        <f t="shared" si="677"/>
        <v>6698</v>
      </c>
      <c r="P4008" s="45">
        <f t="shared" si="679"/>
        <v>66.514399205561077</v>
      </c>
      <c r="Q4008" s="45">
        <f t="shared" si="678"/>
        <v>1.8102702702702702</v>
      </c>
      <c r="S4008" s="51">
        <f t="shared" si="680"/>
        <v>3.6842105263157787</v>
      </c>
      <c r="T4008" s="16">
        <f t="shared" si="681"/>
        <v>66.514399205561077</v>
      </c>
    </row>
    <row r="4009" spans="1:20" x14ac:dyDescent="0.25">
      <c r="A4009" s="72">
        <f t="shared" si="682"/>
        <v>43539</v>
      </c>
      <c r="B4009" s="73" t="s">
        <v>18</v>
      </c>
      <c r="C4009" s="73" t="s">
        <v>248</v>
      </c>
      <c r="D4009" s="73" t="s">
        <v>249</v>
      </c>
      <c r="E4009" s="73" t="s">
        <v>277</v>
      </c>
      <c r="F4009" s="73" t="s">
        <v>278</v>
      </c>
      <c r="G4009" s="73" t="s">
        <v>34</v>
      </c>
      <c r="H4009" t="s">
        <v>38</v>
      </c>
      <c r="I4009">
        <v>414</v>
      </c>
      <c r="J4009" s="43">
        <v>4937</v>
      </c>
      <c r="K4009" s="16">
        <v>0</v>
      </c>
      <c r="L4009" s="16">
        <f t="shared" si="674"/>
        <v>49.026812313803376</v>
      </c>
      <c r="M4009" s="16">
        <f t="shared" si="675"/>
        <v>1.3343243243243244</v>
      </c>
      <c r="N4009" s="44">
        <f t="shared" si="676"/>
        <v>0</v>
      </c>
      <c r="O4009" s="44">
        <f t="shared" si="677"/>
        <v>4937</v>
      </c>
      <c r="P4009" s="45">
        <f t="shared" si="679"/>
        <v>49.026812313803376</v>
      </c>
      <c r="Q4009" s="45">
        <f t="shared" si="678"/>
        <v>1.3343243243243244</v>
      </c>
      <c r="S4009" s="51">
        <f t="shared" si="680"/>
        <v>3.6314021830394561</v>
      </c>
      <c r="T4009" s="16">
        <f t="shared" si="681"/>
        <v>49.026812313803383</v>
      </c>
    </row>
    <row r="4010" spans="1:20" x14ac:dyDescent="0.25">
      <c r="A4010" s="72">
        <f t="shared" si="682"/>
        <v>43539</v>
      </c>
      <c r="B4010" s="73" t="s">
        <v>18</v>
      </c>
      <c r="C4010" s="73" t="s">
        <v>242</v>
      </c>
      <c r="D4010" s="73" t="s">
        <v>243</v>
      </c>
      <c r="E4010" s="73" t="s">
        <v>265</v>
      </c>
      <c r="F4010" s="73" t="s">
        <v>266</v>
      </c>
      <c r="G4010" s="73" t="s">
        <v>34</v>
      </c>
      <c r="H4010" t="s">
        <v>36</v>
      </c>
      <c r="I4010">
        <v>1006</v>
      </c>
      <c r="J4010" s="43">
        <v>4745</v>
      </c>
      <c r="K4010" s="16">
        <v>0.18</v>
      </c>
      <c r="L4010" s="16">
        <f t="shared" si="674"/>
        <v>47.1201588877855</v>
      </c>
      <c r="M4010" s="16">
        <f t="shared" si="675"/>
        <v>1.2824324324324323</v>
      </c>
      <c r="N4010" s="44">
        <f t="shared" si="676"/>
        <v>181.07999999999998</v>
      </c>
      <c r="O4010" s="44">
        <f t="shared" si="677"/>
        <v>4926.08</v>
      </c>
      <c r="P4010" s="45">
        <f t="shared" si="679"/>
        <v>48.918371400198609</v>
      </c>
      <c r="Q4010" s="45">
        <f t="shared" si="678"/>
        <v>1.3313729729729729</v>
      </c>
      <c r="S4010" s="51">
        <f t="shared" si="680"/>
        <v>-0.20380297155268012</v>
      </c>
      <c r="T4010" s="16">
        <f t="shared" si="681"/>
        <v>49.251373717312141</v>
      </c>
    </row>
    <row r="4011" spans="1:20" x14ac:dyDescent="0.25">
      <c r="A4011" s="72">
        <f t="shared" si="682"/>
        <v>43539</v>
      </c>
      <c r="B4011" s="73" t="s">
        <v>0</v>
      </c>
      <c r="C4011" s="73" t="s">
        <v>252</v>
      </c>
      <c r="D4011" s="73" t="s">
        <v>117</v>
      </c>
      <c r="E4011" s="73" t="s">
        <v>279</v>
      </c>
      <c r="F4011" s="73" t="s">
        <v>280</v>
      </c>
      <c r="G4011" s="73" t="s">
        <v>35</v>
      </c>
      <c r="H4011" t="s">
        <v>37</v>
      </c>
      <c r="I4011">
        <v>880</v>
      </c>
      <c r="J4011" s="43">
        <v>4078</v>
      </c>
      <c r="K4011" s="16">
        <v>0</v>
      </c>
      <c r="L4011" s="16">
        <f t="shared" si="674"/>
        <v>40.496524329692157</v>
      </c>
      <c r="M4011" s="16">
        <f t="shared" si="675"/>
        <v>1.1021621621621622</v>
      </c>
      <c r="N4011" s="44">
        <f t="shared" si="676"/>
        <v>0</v>
      </c>
      <c r="O4011" s="44">
        <f t="shared" si="677"/>
        <v>4078</v>
      </c>
      <c r="P4011" s="45">
        <f t="shared" si="679"/>
        <v>40.496524329692157</v>
      </c>
      <c r="Q4011" s="45">
        <f t="shared" si="678"/>
        <v>1.1021621621621622</v>
      </c>
      <c r="S4011" s="51">
        <f t="shared" si="680"/>
        <v>3.16215532506956</v>
      </c>
      <c r="T4011" s="16">
        <f t="shared" si="681"/>
        <v>40.496524329692157</v>
      </c>
    </row>
    <row r="4012" spans="1:20" x14ac:dyDescent="0.25">
      <c r="A4012" s="72">
        <f t="shared" si="682"/>
        <v>43539</v>
      </c>
      <c r="B4012" s="73" t="s">
        <v>0</v>
      </c>
      <c r="C4012" s="73" t="s">
        <v>359</v>
      </c>
      <c r="D4012" s="73" t="s">
        <v>235</v>
      </c>
      <c r="E4012" s="73" t="s">
        <v>267</v>
      </c>
      <c r="F4012" s="73" t="s">
        <v>241</v>
      </c>
      <c r="G4012" s="73" t="s">
        <v>35</v>
      </c>
      <c r="H4012" t="s">
        <v>37</v>
      </c>
      <c r="I4012">
        <v>685</v>
      </c>
      <c r="J4012" s="43">
        <v>4296</v>
      </c>
      <c r="K4012" s="16">
        <v>0</v>
      </c>
      <c r="L4012" s="16">
        <f t="shared" si="674"/>
        <v>42.661370407149953</v>
      </c>
      <c r="M4012" s="16">
        <f t="shared" si="675"/>
        <v>1.161081081081081</v>
      </c>
      <c r="N4012" s="44">
        <f t="shared" si="676"/>
        <v>0</v>
      </c>
      <c r="O4012" s="44">
        <f t="shared" si="677"/>
        <v>4296</v>
      </c>
      <c r="P4012" s="45">
        <f t="shared" si="679"/>
        <v>42.661370407149953</v>
      </c>
      <c r="Q4012" s="45">
        <f t="shared" si="678"/>
        <v>1.161081081081081</v>
      </c>
      <c r="S4012" s="51">
        <f t="shared" si="680"/>
        <v>2.9968832414289048</v>
      </c>
      <c r="T4012" s="16">
        <f t="shared" si="681"/>
        <v>42.661370407149953</v>
      </c>
    </row>
    <row r="4013" spans="1:20" x14ac:dyDescent="0.25">
      <c r="A4013" s="72">
        <f t="shared" si="682"/>
        <v>43539</v>
      </c>
      <c r="B4013" s="73" t="s">
        <v>0</v>
      </c>
      <c r="C4013" s="73" t="s">
        <v>253</v>
      </c>
      <c r="D4013" s="73" t="s">
        <v>243</v>
      </c>
      <c r="E4013" s="73" t="s">
        <v>281</v>
      </c>
      <c r="F4013" s="73" t="s">
        <v>282</v>
      </c>
      <c r="G4013" s="73" t="s">
        <v>35</v>
      </c>
      <c r="H4013" t="s">
        <v>38</v>
      </c>
      <c r="I4013">
        <v>812</v>
      </c>
      <c r="J4013" s="43">
        <v>5896</v>
      </c>
      <c r="K4013" s="16">
        <v>0</v>
      </c>
      <c r="L4013" s="16">
        <f t="shared" si="674"/>
        <v>58.550148957298909</v>
      </c>
      <c r="M4013" s="16">
        <f t="shared" si="675"/>
        <v>1.5935135135135134</v>
      </c>
      <c r="N4013" s="44">
        <f t="shared" si="676"/>
        <v>0</v>
      </c>
      <c r="O4013" s="44">
        <f t="shared" si="677"/>
        <v>5896</v>
      </c>
      <c r="P4013" s="45">
        <f t="shared" si="679"/>
        <v>58.550148957298909</v>
      </c>
      <c r="Q4013" s="45">
        <f t="shared" si="678"/>
        <v>1.5935135135135134</v>
      </c>
      <c r="S4013" s="51">
        <f t="shared" si="680"/>
        <v>4.1144269821649315</v>
      </c>
      <c r="T4013" s="16">
        <f t="shared" si="681"/>
        <v>58.550148957298909</v>
      </c>
    </row>
    <row r="4014" spans="1:20" x14ac:dyDescent="0.25">
      <c r="A4014" s="72">
        <f t="shared" si="682"/>
        <v>43539</v>
      </c>
      <c r="B4014" s="73" t="s">
        <v>0</v>
      </c>
      <c r="C4014" s="73" t="s">
        <v>236</v>
      </c>
      <c r="D4014" s="73" t="s">
        <v>237</v>
      </c>
      <c r="E4014" s="73" t="s">
        <v>279</v>
      </c>
      <c r="F4014" s="73" t="s">
        <v>280</v>
      </c>
      <c r="G4014" s="73" t="s">
        <v>35</v>
      </c>
      <c r="H4014" t="s">
        <v>37</v>
      </c>
      <c r="I4014">
        <v>1520</v>
      </c>
      <c r="J4014" s="43">
        <v>5736</v>
      </c>
      <c r="K4014" s="16">
        <v>0</v>
      </c>
      <c r="L4014" s="16">
        <f t="shared" si="674"/>
        <v>56.961271102284009</v>
      </c>
      <c r="M4014" s="16">
        <f t="shared" si="675"/>
        <v>1.5502702702702702</v>
      </c>
      <c r="N4014" s="44">
        <f t="shared" si="676"/>
        <v>0</v>
      </c>
      <c r="O4014" s="44">
        <f t="shared" si="677"/>
        <v>5736</v>
      </c>
      <c r="P4014" s="45">
        <f t="shared" si="679"/>
        <v>56.961271102284009</v>
      </c>
      <c r="Q4014" s="45">
        <f t="shared" si="678"/>
        <v>1.5502702702702702</v>
      </c>
      <c r="S4014" s="51">
        <f t="shared" si="680"/>
        <v>2.2277668864729927</v>
      </c>
      <c r="T4014" s="16">
        <f t="shared" si="681"/>
        <v>56.961271102284009</v>
      </c>
    </row>
    <row r="4015" spans="1:20" x14ac:dyDescent="0.25">
      <c r="A4015" s="72">
        <f t="shared" si="682"/>
        <v>43539</v>
      </c>
      <c r="B4015" s="73" t="s">
        <v>0</v>
      </c>
      <c r="C4015" s="73" t="s">
        <v>236</v>
      </c>
      <c r="D4015" s="73" t="s">
        <v>237</v>
      </c>
      <c r="E4015" s="73" t="s">
        <v>267</v>
      </c>
      <c r="F4015" s="73" t="s">
        <v>241</v>
      </c>
      <c r="G4015" s="73" t="s">
        <v>35</v>
      </c>
      <c r="H4015" t="s">
        <v>37</v>
      </c>
      <c r="I4015">
        <v>1583</v>
      </c>
      <c r="J4015" s="43">
        <v>6056</v>
      </c>
      <c r="K4015" s="16">
        <v>0</v>
      </c>
      <c r="L4015" s="16">
        <f t="shared" si="674"/>
        <v>60.139026812313801</v>
      </c>
      <c r="M4015" s="16">
        <f t="shared" si="675"/>
        <v>1.6367567567567567</v>
      </c>
      <c r="N4015" s="44">
        <f t="shared" si="676"/>
        <v>0</v>
      </c>
      <c r="O4015" s="44">
        <f t="shared" si="677"/>
        <v>6056</v>
      </c>
      <c r="P4015" s="45">
        <f t="shared" si="679"/>
        <v>60.139026812313801</v>
      </c>
      <c r="Q4015" s="45">
        <f t="shared" si="678"/>
        <v>1.6367567567567567</v>
      </c>
      <c r="S4015" s="51">
        <f t="shared" si="680"/>
        <v>2.1075703928511214</v>
      </c>
      <c r="T4015" s="16">
        <f t="shared" si="681"/>
        <v>60.139026812313801</v>
      </c>
    </row>
    <row r="4016" spans="1:20" x14ac:dyDescent="0.25">
      <c r="A4016" s="72">
        <f t="shared" si="682"/>
        <v>43539</v>
      </c>
      <c r="B4016" s="73" t="s">
        <v>0</v>
      </c>
      <c r="C4016" s="73" t="s">
        <v>358</v>
      </c>
      <c r="D4016" s="73" t="s">
        <v>235</v>
      </c>
      <c r="E4016" s="73" t="s">
        <v>279</v>
      </c>
      <c r="F4016" s="73" t="s">
        <v>280</v>
      </c>
      <c r="G4016" s="73" t="s">
        <v>35</v>
      </c>
      <c r="H4016" t="s">
        <v>36</v>
      </c>
      <c r="I4016">
        <v>1599</v>
      </c>
      <c r="J4016" s="43">
        <v>5912</v>
      </c>
      <c r="K4016" s="16">
        <v>0.18</v>
      </c>
      <c r="L4016" s="16">
        <f t="shared" si="674"/>
        <v>58.709036742800393</v>
      </c>
      <c r="M4016" s="16">
        <f t="shared" si="675"/>
        <v>1.5978378378378379</v>
      </c>
      <c r="N4016" s="44">
        <f t="shared" si="676"/>
        <v>287.82</v>
      </c>
      <c r="O4016" s="44">
        <f t="shared" si="677"/>
        <v>6199.82</v>
      </c>
      <c r="P4016" s="45">
        <f t="shared" si="679"/>
        <v>61.567229394240314</v>
      </c>
      <c r="Q4016" s="45">
        <f t="shared" si="678"/>
        <v>1.675627027027027</v>
      </c>
      <c r="S4016" s="51">
        <f t="shared" si="680"/>
        <v>1.3736528767244183</v>
      </c>
      <c r="T4016" s="16">
        <f t="shared" si="681"/>
        <v>62.096524329692151</v>
      </c>
    </row>
    <row r="4017" spans="1:20" x14ac:dyDescent="0.25">
      <c r="A4017" s="72">
        <f t="shared" si="682"/>
        <v>43539</v>
      </c>
      <c r="B4017" s="73" t="s">
        <v>67</v>
      </c>
      <c r="C4017" s="73" t="s">
        <v>250</v>
      </c>
      <c r="D4017" s="73" t="s">
        <v>251</v>
      </c>
      <c r="E4017" s="73" t="s">
        <v>279</v>
      </c>
      <c r="F4017" s="73" t="s">
        <v>280</v>
      </c>
      <c r="G4017" s="73" t="s">
        <v>35</v>
      </c>
      <c r="H4017" t="s">
        <v>37</v>
      </c>
      <c r="I4017">
        <v>1851</v>
      </c>
      <c r="J4017" s="43">
        <v>5180</v>
      </c>
      <c r="K4017" s="16">
        <v>0</v>
      </c>
      <c r="L4017" s="16">
        <f t="shared" si="674"/>
        <v>51.439920556107246</v>
      </c>
      <c r="M4017" s="16">
        <f t="shared" si="675"/>
        <v>1.3066666666666666</v>
      </c>
      <c r="N4017" s="44">
        <f t="shared" si="676"/>
        <v>0</v>
      </c>
      <c r="O4017" s="44">
        <f t="shared" si="677"/>
        <v>5180</v>
      </c>
      <c r="P4017" s="45">
        <f t="shared" si="679"/>
        <v>51.439920556107246</v>
      </c>
      <c r="Q4017" s="45">
        <f t="shared" si="678"/>
        <v>1.3066666666666666</v>
      </c>
      <c r="S4017" s="51">
        <f t="shared" si="680"/>
        <v>3.6000000000000032</v>
      </c>
      <c r="T4017" s="16">
        <f t="shared" si="681"/>
        <v>51.439920556107246</v>
      </c>
    </row>
    <row r="4018" spans="1:20" x14ac:dyDescent="0.25">
      <c r="A4018" s="72">
        <f t="shared" si="682"/>
        <v>43539</v>
      </c>
      <c r="B4018" s="73" t="s">
        <v>67</v>
      </c>
      <c r="C4018" s="73" t="s">
        <v>238</v>
      </c>
      <c r="D4018" s="73" t="s">
        <v>239</v>
      </c>
      <c r="E4018" s="73" t="s">
        <v>283</v>
      </c>
      <c r="F4018" s="73" t="s">
        <v>284</v>
      </c>
      <c r="G4018" s="73" t="s">
        <v>35</v>
      </c>
      <c r="H4018" t="s">
        <v>37</v>
      </c>
      <c r="I4018">
        <v>1695</v>
      </c>
      <c r="J4018" s="43">
        <v>5140</v>
      </c>
      <c r="K4018" s="16">
        <v>0</v>
      </c>
      <c r="L4018" s="16">
        <f t="shared" si="674"/>
        <v>51.042701092353525</v>
      </c>
      <c r="M4018" s="16">
        <f t="shared" si="675"/>
        <v>1.2965765765765767</v>
      </c>
      <c r="N4018" s="44">
        <f t="shared" si="676"/>
        <v>0</v>
      </c>
      <c r="O4018" s="44">
        <f t="shared" si="677"/>
        <v>5140</v>
      </c>
      <c r="P4018" s="45">
        <f t="shared" si="679"/>
        <v>51.042701092353525</v>
      </c>
      <c r="Q4018" s="45">
        <f t="shared" si="678"/>
        <v>1.2965765765765767</v>
      </c>
      <c r="S4018" s="51">
        <f t="shared" si="680"/>
        <v>3.629032258064524</v>
      </c>
      <c r="T4018" s="16">
        <f t="shared" si="681"/>
        <v>51.042701092353525</v>
      </c>
    </row>
    <row r="4019" spans="1:20" x14ac:dyDescent="0.25">
      <c r="A4019" s="72">
        <f t="shared" si="682"/>
        <v>43539</v>
      </c>
      <c r="B4019" s="73" t="s">
        <v>67</v>
      </c>
      <c r="C4019" s="73" t="s">
        <v>242</v>
      </c>
      <c r="D4019" s="73" t="s">
        <v>243</v>
      </c>
      <c r="E4019" s="73" t="s">
        <v>265</v>
      </c>
      <c r="F4019" s="73" t="s">
        <v>266</v>
      </c>
      <c r="G4019" s="73" t="s">
        <v>35</v>
      </c>
      <c r="H4019" t="s">
        <v>36</v>
      </c>
      <c r="I4019">
        <v>1006</v>
      </c>
      <c r="J4019" s="43">
        <v>3800</v>
      </c>
      <c r="K4019" s="16">
        <v>0.18</v>
      </c>
      <c r="L4019" s="16">
        <f t="shared" si="674"/>
        <v>37.735849056603776</v>
      </c>
      <c r="M4019" s="16">
        <f t="shared" si="675"/>
        <v>0.95855855855855854</v>
      </c>
      <c r="N4019" s="44">
        <f t="shared" si="676"/>
        <v>181.07999999999998</v>
      </c>
      <c r="O4019" s="44">
        <f t="shared" si="677"/>
        <v>3981.08</v>
      </c>
      <c r="P4019" s="45">
        <f t="shared" si="679"/>
        <v>39.534061569016878</v>
      </c>
      <c r="Q4019" s="45">
        <f t="shared" si="678"/>
        <v>1.0042363963963965</v>
      </c>
      <c r="S4019" s="51">
        <f t="shared" si="680"/>
        <v>1.5027510491721463</v>
      </c>
      <c r="T4019" s="16">
        <f t="shared" si="681"/>
        <v>39.867063886130417</v>
      </c>
    </row>
    <row r="4020" spans="1:20" x14ac:dyDescent="0.25">
      <c r="A4020" s="72">
        <f t="shared" si="682"/>
        <v>43539</v>
      </c>
      <c r="B4020" s="73" t="s">
        <v>67</v>
      </c>
      <c r="C4020" s="73" t="s">
        <v>254</v>
      </c>
      <c r="D4020" s="73" t="s">
        <v>255</v>
      </c>
      <c r="E4020" s="73" t="s">
        <v>267</v>
      </c>
      <c r="F4020" s="73" t="s">
        <v>241</v>
      </c>
      <c r="G4020" s="73" t="s">
        <v>35</v>
      </c>
      <c r="H4020" t="s">
        <v>37</v>
      </c>
      <c r="I4020">
        <v>988</v>
      </c>
      <c r="J4020" s="43">
        <v>3880</v>
      </c>
      <c r="K4020" s="16">
        <v>0</v>
      </c>
      <c r="L4020" s="16">
        <f t="shared" si="674"/>
        <v>38.530287984111219</v>
      </c>
      <c r="M4020" s="16">
        <f t="shared" si="675"/>
        <v>0.97873873873873873</v>
      </c>
      <c r="N4020" s="44">
        <f t="shared" si="676"/>
        <v>0</v>
      </c>
      <c r="O4020" s="44">
        <f t="shared" si="677"/>
        <v>3880</v>
      </c>
      <c r="P4020" s="45">
        <f t="shared" si="679"/>
        <v>38.530287984111219</v>
      </c>
      <c r="Q4020" s="45">
        <f t="shared" si="678"/>
        <v>0.97873873873873873</v>
      </c>
      <c r="S4020" s="51">
        <f t="shared" si="680"/>
        <v>4.8648648648648596</v>
      </c>
      <c r="T4020" s="16">
        <f t="shared" si="681"/>
        <v>38.530287984111219</v>
      </c>
    </row>
    <row r="4021" spans="1:20" x14ac:dyDescent="0.25">
      <c r="A4021" s="72">
        <f t="shared" si="682"/>
        <v>43539</v>
      </c>
      <c r="B4021" s="73" t="s">
        <v>67</v>
      </c>
      <c r="C4021" s="73" t="s">
        <v>246</v>
      </c>
      <c r="D4021" s="73" t="s">
        <v>247</v>
      </c>
      <c r="E4021" s="73" t="s">
        <v>240</v>
      </c>
      <c r="F4021" s="73" t="s">
        <v>241</v>
      </c>
      <c r="G4021" s="73" t="s">
        <v>35</v>
      </c>
      <c r="H4021" t="s">
        <v>36</v>
      </c>
      <c r="I4021">
        <v>787</v>
      </c>
      <c r="J4021" s="43">
        <v>4060</v>
      </c>
      <c r="K4021" s="16">
        <v>0.18</v>
      </c>
      <c r="L4021" s="16">
        <f t="shared" si="674"/>
        <v>40.317775571002976</v>
      </c>
      <c r="M4021" s="16">
        <f t="shared" si="675"/>
        <v>1.0241441441441441</v>
      </c>
      <c r="N4021" s="44">
        <f t="shared" si="676"/>
        <v>141.66</v>
      </c>
      <c r="O4021" s="44">
        <f t="shared" si="677"/>
        <v>4201.66</v>
      </c>
      <c r="P4021" s="45">
        <f t="shared" si="679"/>
        <v>41.724528301886792</v>
      </c>
      <c r="Q4021" s="45">
        <f t="shared" si="678"/>
        <v>1.0598781981981982</v>
      </c>
      <c r="S4021" s="51">
        <f t="shared" si="680"/>
        <v>1.9936740356302884</v>
      </c>
      <c r="T4021" s="16">
        <f t="shared" si="681"/>
        <v>41.985038066865279</v>
      </c>
    </row>
    <row r="4022" spans="1:20" x14ac:dyDescent="0.25">
      <c r="A4022" s="72">
        <f t="shared" si="682"/>
        <v>43539</v>
      </c>
      <c r="B4022" s="73" t="s">
        <v>67</v>
      </c>
      <c r="C4022" s="73" t="s">
        <v>250</v>
      </c>
      <c r="D4022" s="73" t="s">
        <v>251</v>
      </c>
      <c r="E4022" s="73" t="s">
        <v>283</v>
      </c>
      <c r="F4022" s="73" t="s">
        <v>284</v>
      </c>
      <c r="G4022" s="73" t="s">
        <v>35</v>
      </c>
      <c r="H4022" t="s">
        <v>37</v>
      </c>
      <c r="I4022">
        <v>1836</v>
      </c>
      <c r="J4022" s="43">
        <v>5180</v>
      </c>
      <c r="K4022" s="16">
        <v>0</v>
      </c>
      <c r="L4022" s="16">
        <f t="shared" ref="L4022:L4059" si="683">J4022/100.7</f>
        <v>51.439920556107246</v>
      </c>
      <c r="M4022" s="16">
        <f t="shared" ref="M4022:M4059" si="684">IF(B4022="corn",J4022/(111*2000/56),J4022/(111*2000/60))</f>
        <v>1.3066666666666666</v>
      </c>
      <c r="N4022" s="44">
        <f t="shared" ref="N4022:N4059" si="685">I4022*K4022</f>
        <v>0</v>
      </c>
      <c r="O4022" s="44">
        <f t="shared" ref="O4022:O4059" si="686">J4022+N4022</f>
        <v>5180</v>
      </c>
      <c r="P4022" s="45">
        <f t="shared" si="679"/>
        <v>51.439920556107246</v>
      </c>
      <c r="Q4022" s="45">
        <f t="shared" ref="Q4022:Q4059" si="687">IF(B4022="corn",O4022/(111*2000/56),O4022/(111*2000/60))</f>
        <v>1.3066666666666666</v>
      </c>
      <c r="S4022" s="51">
        <f t="shared" si="680"/>
        <v>3.6000000000000032</v>
      </c>
      <c r="T4022" s="16">
        <f t="shared" si="681"/>
        <v>51.439920556107246</v>
      </c>
    </row>
    <row r="4023" spans="1:20" x14ac:dyDescent="0.25">
      <c r="A4023" s="72">
        <f t="shared" si="682"/>
        <v>43539</v>
      </c>
      <c r="B4023" s="73" t="s">
        <v>67</v>
      </c>
      <c r="C4023" s="73" t="s">
        <v>256</v>
      </c>
      <c r="D4023" s="73" t="s">
        <v>247</v>
      </c>
      <c r="E4023" s="73" t="s">
        <v>285</v>
      </c>
      <c r="F4023" s="73" t="s">
        <v>264</v>
      </c>
      <c r="G4023" s="73" t="s">
        <v>35</v>
      </c>
      <c r="H4023" t="s">
        <v>37</v>
      </c>
      <c r="I4023">
        <v>1899</v>
      </c>
      <c r="J4023" s="43">
        <v>5000</v>
      </c>
      <c r="K4023" s="16">
        <v>0</v>
      </c>
      <c r="L4023" s="16">
        <f t="shared" si="683"/>
        <v>49.652432969215489</v>
      </c>
      <c r="M4023" s="16">
        <f t="shared" si="684"/>
        <v>1.2612612612612613</v>
      </c>
      <c r="N4023" s="44">
        <f t="shared" si="685"/>
        <v>0</v>
      </c>
      <c r="O4023" s="44">
        <f t="shared" si="686"/>
        <v>5000</v>
      </c>
      <c r="P4023" s="45">
        <f t="shared" si="679"/>
        <v>49.652432969215489</v>
      </c>
      <c r="Q4023" s="45">
        <f t="shared" si="687"/>
        <v>1.2612612612612613</v>
      </c>
      <c r="S4023" s="51">
        <f t="shared" si="680"/>
        <v>3.7344398340249052</v>
      </c>
      <c r="T4023" s="16">
        <f t="shared" si="681"/>
        <v>49.652432969215489</v>
      </c>
    </row>
    <row r="4024" spans="1:20" x14ac:dyDescent="0.25">
      <c r="A4024" s="72">
        <f t="shared" si="682"/>
        <v>43539</v>
      </c>
      <c r="B4024" s="73" t="s">
        <v>18</v>
      </c>
      <c r="C4024" s="73" t="s">
        <v>238</v>
      </c>
      <c r="D4024" s="73" t="s">
        <v>239</v>
      </c>
      <c r="E4024" s="73" t="s">
        <v>283</v>
      </c>
      <c r="F4024" s="73" t="s">
        <v>284</v>
      </c>
      <c r="G4024" s="73" t="s">
        <v>35</v>
      </c>
      <c r="H4024" t="s">
        <v>37</v>
      </c>
      <c r="I4024">
        <v>1695</v>
      </c>
      <c r="J4024" s="43">
        <v>5750</v>
      </c>
      <c r="K4024" s="16">
        <v>0</v>
      </c>
      <c r="L4024" s="16">
        <f t="shared" si="683"/>
        <v>57.10029791459781</v>
      </c>
      <c r="M4024" s="16">
        <f t="shared" si="684"/>
        <v>1.5540540540540539</v>
      </c>
      <c r="N4024" s="44">
        <f t="shared" si="685"/>
        <v>0</v>
      </c>
      <c r="O4024" s="44">
        <f t="shared" si="686"/>
        <v>5750</v>
      </c>
      <c r="P4024" s="45">
        <f t="shared" si="679"/>
        <v>57.10029791459781</v>
      </c>
      <c r="Q4024" s="45">
        <f t="shared" si="687"/>
        <v>1.5540540540540539</v>
      </c>
      <c r="S4024" s="51">
        <f t="shared" si="680"/>
        <v>2.6785714285714191</v>
      </c>
      <c r="T4024" s="16">
        <f t="shared" si="681"/>
        <v>57.10029791459781</v>
      </c>
    </row>
    <row r="4025" spans="1:20" x14ac:dyDescent="0.25">
      <c r="A4025" s="72">
        <f t="shared" si="682"/>
        <v>43539</v>
      </c>
      <c r="B4025" s="73" t="s">
        <v>18</v>
      </c>
      <c r="C4025" s="73" t="s">
        <v>250</v>
      </c>
      <c r="D4025" s="73" t="s">
        <v>251</v>
      </c>
      <c r="E4025" s="73" t="s">
        <v>279</v>
      </c>
      <c r="F4025" s="73" t="s">
        <v>280</v>
      </c>
      <c r="G4025" s="73" t="s">
        <v>35</v>
      </c>
      <c r="H4025" t="s">
        <v>37</v>
      </c>
      <c r="I4025">
        <v>1851</v>
      </c>
      <c r="J4025" s="43">
        <v>5800</v>
      </c>
      <c r="K4025" s="16">
        <v>0</v>
      </c>
      <c r="L4025" s="16">
        <f t="shared" si="683"/>
        <v>57.596822244289967</v>
      </c>
      <c r="M4025" s="16">
        <f t="shared" si="684"/>
        <v>1.5675675675675675</v>
      </c>
      <c r="N4025" s="44">
        <f t="shared" si="685"/>
        <v>0</v>
      </c>
      <c r="O4025" s="44">
        <f t="shared" si="686"/>
        <v>5800</v>
      </c>
      <c r="P4025" s="45">
        <f t="shared" si="679"/>
        <v>57.596822244289967</v>
      </c>
      <c r="Q4025" s="45">
        <f t="shared" si="687"/>
        <v>1.5675675675675675</v>
      </c>
      <c r="S4025" s="51">
        <f t="shared" si="680"/>
        <v>2.6548672566371723</v>
      </c>
      <c r="T4025" s="16">
        <f t="shared" si="681"/>
        <v>57.596822244289967</v>
      </c>
    </row>
    <row r="4026" spans="1:20" x14ac:dyDescent="0.25">
      <c r="A4026" s="72">
        <f t="shared" si="682"/>
        <v>43539</v>
      </c>
      <c r="B4026" s="73" t="s">
        <v>18</v>
      </c>
      <c r="C4026" s="73" t="s">
        <v>257</v>
      </c>
      <c r="D4026" s="73" t="s">
        <v>237</v>
      </c>
      <c r="E4026" s="73" t="s">
        <v>283</v>
      </c>
      <c r="F4026" s="73" t="s">
        <v>284</v>
      </c>
      <c r="G4026" s="73" t="s">
        <v>35</v>
      </c>
      <c r="H4026" t="s">
        <v>37</v>
      </c>
      <c r="I4026">
        <v>1507</v>
      </c>
      <c r="J4026" s="43">
        <v>5650</v>
      </c>
      <c r="K4026" s="16">
        <v>0</v>
      </c>
      <c r="L4026" s="16">
        <f t="shared" si="683"/>
        <v>56.107249255213503</v>
      </c>
      <c r="M4026" s="16">
        <f t="shared" si="684"/>
        <v>1.527027027027027</v>
      </c>
      <c r="N4026" s="44">
        <f t="shared" si="685"/>
        <v>0</v>
      </c>
      <c r="O4026" s="44">
        <f t="shared" si="686"/>
        <v>5650</v>
      </c>
      <c r="P4026" s="45">
        <f t="shared" si="679"/>
        <v>56.107249255213503</v>
      </c>
      <c r="Q4026" s="45">
        <f t="shared" si="687"/>
        <v>1.527027027027027</v>
      </c>
      <c r="S4026" s="51">
        <f t="shared" si="680"/>
        <v>2.7272727272727337</v>
      </c>
      <c r="T4026" s="16">
        <f t="shared" si="681"/>
        <v>56.107249255213503</v>
      </c>
    </row>
    <row r="4027" spans="1:20" x14ac:dyDescent="0.25">
      <c r="A4027" s="72">
        <f t="shared" si="682"/>
        <v>43539</v>
      </c>
      <c r="B4027" s="73" t="s">
        <v>18</v>
      </c>
      <c r="C4027" s="73" t="s">
        <v>256</v>
      </c>
      <c r="D4027" s="73" t="s">
        <v>247</v>
      </c>
      <c r="E4027" s="73" t="s">
        <v>265</v>
      </c>
      <c r="F4027" s="73" t="s">
        <v>266</v>
      </c>
      <c r="G4027" s="73" t="s">
        <v>35</v>
      </c>
      <c r="H4027" t="s">
        <v>36</v>
      </c>
      <c r="I4027">
        <v>1160</v>
      </c>
      <c r="J4027" s="43">
        <v>4775</v>
      </c>
      <c r="K4027" s="16">
        <v>0.18</v>
      </c>
      <c r="L4027" s="16">
        <f t="shared" si="683"/>
        <v>47.418073485600793</v>
      </c>
      <c r="M4027" s="16">
        <f t="shared" si="684"/>
        <v>1.2905405405405406</v>
      </c>
      <c r="N4027" s="44">
        <f t="shared" si="685"/>
        <v>208.79999999999998</v>
      </c>
      <c r="O4027" s="44">
        <f t="shared" si="686"/>
        <v>4983.8</v>
      </c>
      <c r="P4027" s="45">
        <f t="shared" si="679"/>
        <v>49.491559086395235</v>
      </c>
      <c r="Q4027" s="45">
        <f t="shared" si="687"/>
        <v>1.3469729729729729</v>
      </c>
      <c r="S4027" s="51">
        <f t="shared" si="680"/>
        <v>-0.23221363654560845</v>
      </c>
      <c r="T4027" s="16">
        <f t="shared" si="681"/>
        <v>49.87553790135717</v>
      </c>
    </row>
    <row r="4028" spans="1:20" x14ac:dyDescent="0.25">
      <c r="A4028" s="72">
        <f t="shared" si="682"/>
        <v>43539</v>
      </c>
      <c r="B4028" s="73" t="s">
        <v>18</v>
      </c>
      <c r="C4028" s="73" t="s">
        <v>244</v>
      </c>
      <c r="D4028" s="73" t="s">
        <v>245</v>
      </c>
      <c r="E4028" s="73" t="s">
        <v>277</v>
      </c>
      <c r="F4028" s="73" t="s">
        <v>278</v>
      </c>
      <c r="G4028" s="73" t="s">
        <v>35</v>
      </c>
      <c r="H4028" s="73" t="s">
        <v>38</v>
      </c>
      <c r="I4028">
        <v>613</v>
      </c>
      <c r="J4028" s="43">
        <v>4634</v>
      </c>
      <c r="K4028" s="16">
        <v>0</v>
      </c>
      <c r="L4028" s="16">
        <f t="shared" si="683"/>
        <v>46.01787487586892</v>
      </c>
      <c r="M4028" s="16">
        <f t="shared" si="684"/>
        <v>1.2524324324324325</v>
      </c>
      <c r="N4028" s="44">
        <f t="shared" si="685"/>
        <v>0</v>
      </c>
      <c r="O4028" s="44">
        <f t="shared" si="686"/>
        <v>4634</v>
      </c>
      <c r="P4028" s="45">
        <f t="shared" si="679"/>
        <v>46.01787487586892</v>
      </c>
      <c r="Q4028" s="45">
        <f t="shared" si="687"/>
        <v>1.2524324324324325</v>
      </c>
      <c r="S4028" s="51">
        <f t="shared" si="680"/>
        <v>6.4797794117646967</v>
      </c>
      <c r="T4028" s="16">
        <f>AVERAGE(P3952,P3990,P4028)</f>
        <v>46.01787487586892</v>
      </c>
    </row>
    <row r="4029" spans="1:20" x14ac:dyDescent="0.25">
      <c r="A4029" s="74">
        <f>A4027</f>
        <v>43539</v>
      </c>
      <c r="B4029" s="75" t="s">
        <v>18</v>
      </c>
      <c r="C4029" s="75" t="s">
        <v>258</v>
      </c>
      <c r="D4029" s="75" t="s">
        <v>255</v>
      </c>
      <c r="E4029" s="75" t="s">
        <v>279</v>
      </c>
      <c r="F4029" s="75" t="s">
        <v>280</v>
      </c>
      <c r="G4029" s="75" t="s">
        <v>35</v>
      </c>
      <c r="H4029" s="76" t="s">
        <v>36</v>
      </c>
      <c r="I4029" s="76">
        <v>1637</v>
      </c>
      <c r="J4029" s="46">
        <v>5710</v>
      </c>
      <c r="K4029" s="78">
        <v>0.18</v>
      </c>
      <c r="L4029" s="78">
        <f t="shared" si="683"/>
        <v>56.703078450844089</v>
      </c>
      <c r="M4029" s="78">
        <f t="shared" si="684"/>
        <v>1.5432432432432432</v>
      </c>
      <c r="N4029" s="47">
        <f t="shared" si="685"/>
        <v>294.65999999999997</v>
      </c>
      <c r="O4029" s="47">
        <f t="shared" si="686"/>
        <v>6004.66</v>
      </c>
      <c r="P4029" s="48">
        <f t="shared" si="679"/>
        <v>59.629195630585897</v>
      </c>
      <c r="Q4029" s="48">
        <f t="shared" si="687"/>
        <v>1.622881081081081</v>
      </c>
      <c r="R4029" s="76"/>
      <c r="S4029" s="53">
        <f t="shared" si="680"/>
        <v>-0.27188039255742202</v>
      </c>
      <c r="T4029" s="78">
        <f t="shared" si="681"/>
        <v>60.171069182389942</v>
      </c>
    </row>
    <row r="4030" spans="1:20" x14ac:dyDescent="0.25">
      <c r="A4030" s="72">
        <f>DATE(YEAR(A4029), MONTH(A4029)+1, 15)</f>
        <v>43570</v>
      </c>
      <c r="B4030" s="73" t="s">
        <v>0</v>
      </c>
      <c r="C4030" s="73" t="s">
        <v>359</v>
      </c>
      <c r="D4030" s="73" t="s">
        <v>235</v>
      </c>
      <c r="E4030" s="73" t="s">
        <v>260</v>
      </c>
      <c r="F4030" s="73" t="s">
        <v>261</v>
      </c>
      <c r="G4030" s="73" t="s">
        <v>34</v>
      </c>
      <c r="H4030" t="s">
        <v>36</v>
      </c>
      <c r="I4030">
        <v>506</v>
      </c>
      <c r="J4030" s="43">
        <v>3983</v>
      </c>
      <c r="K4030" s="16">
        <v>0.18</v>
      </c>
      <c r="L4030" s="16">
        <f t="shared" si="683"/>
        <v>39.553128103277061</v>
      </c>
      <c r="M4030" s="16">
        <f t="shared" si="684"/>
        <v>1.0764864864864865</v>
      </c>
      <c r="N4030" s="44">
        <f t="shared" si="685"/>
        <v>91.08</v>
      </c>
      <c r="O4030" s="44">
        <f t="shared" si="686"/>
        <v>4074.08</v>
      </c>
      <c r="P4030" s="45">
        <f t="shared" ref="P4030:P4067" si="688">O4030/100.7</f>
        <v>40.457596822244291</v>
      </c>
      <c r="Q4030" s="45">
        <f t="shared" si="687"/>
        <v>1.1011027027027027</v>
      </c>
      <c r="R4030" s="17"/>
      <c r="S4030" s="51">
        <f>((O4030/O3574)-1)*100</f>
        <v>2.3859426911342574</v>
      </c>
      <c r="T4030" s="16"/>
    </row>
    <row r="4031" spans="1:20" x14ac:dyDescent="0.25">
      <c r="A4031" s="72">
        <f>A4030</f>
        <v>43570</v>
      </c>
      <c r="B4031" s="73" t="s">
        <v>0</v>
      </c>
      <c r="C4031" s="73" t="s">
        <v>236</v>
      </c>
      <c r="D4031" s="73" t="s">
        <v>237</v>
      </c>
      <c r="E4031" s="73" t="s">
        <v>262</v>
      </c>
      <c r="F4031" s="73" t="s">
        <v>251</v>
      </c>
      <c r="G4031" s="73" t="s">
        <v>34</v>
      </c>
      <c r="H4031" t="s">
        <v>37</v>
      </c>
      <c r="I4031">
        <v>298</v>
      </c>
      <c r="J4031" s="43">
        <v>4268</v>
      </c>
      <c r="K4031" s="16">
        <v>0</v>
      </c>
      <c r="L4031" s="16">
        <f t="shared" si="683"/>
        <v>42.383316782522343</v>
      </c>
      <c r="M4031" s="16">
        <f t="shared" si="684"/>
        <v>1.1535135135135135</v>
      </c>
      <c r="N4031" s="44">
        <f t="shared" si="685"/>
        <v>0</v>
      </c>
      <c r="O4031" s="44">
        <f t="shared" si="686"/>
        <v>4268</v>
      </c>
      <c r="P4031" s="45">
        <f t="shared" si="688"/>
        <v>42.383316782522343</v>
      </c>
      <c r="Q4031" s="45">
        <f t="shared" si="687"/>
        <v>1.1535135135135135</v>
      </c>
      <c r="R4031" s="17"/>
      <c r="S4031" s="51">
        <f t="shared" ref="S4031:S4067" si="689">((O4031/O3575)-1)*100</f>
        <v>3.0171373400917245</v>
      </c>
      <c r="T4031" s="16"/>
    </row>
    <row r="4032" spans="1:20" x14ac:dyDescent="0.25">
      <c r="A4032" s="72">
        <f t="shared" ref="A4032:A4066" si="690">A4031</f>
        <v>43570</v>
      </c>
      <c r="B4032" s="73" t="s">
        <v>0</v>
      </c>
      <c r="C4032" s="73" t="s">
        <v>359</v>
      </c>
      <c r="D4032" s="73" t="s">
        <v>235</v>
      </c>
      <c r="E4032" s="73" t="s">
        <v>263</v>
      </c>
      <c r="F4032" s="73" t="s">
        <v>264</v>
      </c>
      <c r="G4032" s="73" t="s">
        <v>34</v>
      </c>
      <c r="H4032" t="s">
        <v>37</v>
      </c>
      <c r="I4032">
        <v>1530</v>
      </c>
      <c r="J4032" s="43">
        <v>7175</v>
      </c>
      <c r="K4032" s="16">
        <v>0</v>
      </c>
      <c r="L4032" s="16">
        <f t="shared" si="683"/>
        <v>71.251241310824227</v>
      </c>
      <c r="M4032" s="16">
        <f t="shared" si="684"/>
        <v>1.9391891891891893</v>
      </c>
      <c r="N4032" s="44">
        <f t="shared" si="685"/>
        <v>0</v>
      </c>
      <c r="O4032" s="44">
        <f t="shared" si="686"/>
        <v>7175</v>
      </c>
      <c r="P4032" s="45">
        <f t="shared" si="688"/>
        <v>71.251241310824227</v>
      </c>
      <c r="Q4032" s="45">
        <f t="shared" si="687"/>
        <v>1.9391891891891893</v>
      </c>
      <c r="S4032" s="51">
        <f t="shared" si="689"/>
        <v>1.7730496453900679</v>
      </c>
      <c r="T4032" s="16"/>
    </row>
    <row r="4033" spans="1:20" x14ac:dyDescent="0.25">
      <c r="A4033" s="72">
        <f t="shared" si="690"/>
        <v>43570</v>
      </c>
      <c r="B4033" s="73" t="s">
        <v>0</v>
      </c>
      <c r="C4033" s="73" t="s">
        <v>359</v>
      </c>
      <c r="D4033" s="73" t="s">
        <v>235</v>
      </c>
      <c r="E4033" s="73" t="s">
        <v>265</v>
      </c>
      <c r="F4033" s="73" t="s">
        <v>266</v>
      </c>
      <c r="G4033" s="73" t="s">
        <v>34</v>
      </c>
      <c r="H4033" t="s">
        <v>36</v>
      </c>
      <c r="I4033">
        <v>890</v>
      </c>
      <c r="J4033" s="43">
        <v>4540</v>
      </c>
      <c r="K4033" s="16">
        <v>0.18</v>
      </c>
      <c r="L4033" s="16">
        <f t="shared" si="683"/>
        <v>45.084409136047668</v>
      </c>
      <c r="M4033" s="16">
        <f t="shared" si="684"/>
        <v>1.2270270270270269</v>
      </c>
      <c r="N4033" s="44">
        <f t="shared" si="685"/>
        <v>160.19999999999999</v>
      </c>
      <c r="O4033" s="44">
        <f t="shared" si="686"/>
        <v>4700.2</v>
      </c>
      <c r="P4033" s="45">
        <f t="shared" si="688"/>
        <v>46.675273088381324</v>
      </c>
      <c r="Q4033" s="45">
        <f t="shared" si="687"/>
        <v>1.2703243243243243</v>
      </c>
      <c r="S4033" s="51">
        <f t="shared" si="689"/>
        <v>-0.18899577413944435</v>
      </c>
      <c r="T4033" s="16"/>
    </row>
    <row r="4034" spans="1:20" x14ac:dyDescent="0.25">
      <c r="A4034" s="72">
        <f t="shared" si="690"/>
        <v>43570</v>
      </c>
      <c r="B4034" s="73" t="s">
        <v>0</v>
      </c>
      <c r="C4034" s="73" t="s">
        <v>238</v>
      </c>
      <c r="D4034" s="73" t="s">
        <v>239</v>
      </c>
      <c r="E4034" s="73" t="s">
        <v>267</v>
      </c>
      <c r="F4034" s="73" t="s">
        <v>241</v>
      </c>
      <c r="G4034" s="73" t="s">
        <v>34</v>
      </c>
      <c r="H4034" s="65" t="s">
        <v>37</v>
      </c>
      <c r="I4034" s="65">
        <v>1256</v>
      </c>
      <c r="J4034" s="61">
        <v>6911</v>
      </c>
      <c r="K4034" s="16">
        <v>0</v>
      </c>
      <c r="L4034" s="77">
        <f t="shared" si="683"/>
        <v>68.629592850049647</v>
      </c>
      <c r="M4034" s="77">
        <f t="shared" si="684"/>
        <v>1.8678378378378377</v>
      </c>
      <c r="N4034" s="62">
        <f t="shared" si="685"/>
        <v>0</v>
      </c>
      <c r="O4034" s="62">
        <f t="shared" si="686"/>
        <v>6911</v>
      </c>
      <c r="P4034" s="63">
        <f t="shared" si="688"/>
        <v>68.629592850049647</v>
      </c>
      <c r="Q4034" s="63">
        <f t="shared" si="687"/>
        <v>1.8678378378378377</v>
      </c>
      <c r="R4034" s="65"/>
      <c r="S4034" s="64">
        <f t="shared" si="689"/>
        <v>1.8420277040966715</v>
      </c>
      <c r="T4034" s="16"/>
    </row>
    <row r="4035" spans="1:20" x14ac:dyDescent="0.25">
      <c r="A4035" s="72">
        <f t="shared" si="690"/>
        <v>43570</v>
      </c>
      <c r="B4035" s="73" t="s">
        <v>0</v>
      </c>
      <c r="C4035" s="73" t="s">
        <v>358</v>
      </c>
      <c r="D4035" s="73" t="s">
        <v>235</v>
      </c>
      <c r="E4035" s="73" t="s">
        <v>267</v>
      </c>
      <c r="F4035" s="73" t="s">
        <v>241</v>
      </c>
      <c r="G4035" s="73" t="s">
        <v>34</v>
      </c>
      <c r="H4035" t="s">
        <v>36</v>
      </c>
      <c r="I4035">
        <v>975</v>
      </c>
      <c r="J4035" s="43">
        <v>4816</v>
      </c>
      <c r="K4035" s="16">
        <v>0.18</v>
      </c>
      <c r="L4035" s="16">
        <f t="shared" si="683"/>
        <v>47.825223435948359</v>
      </c>
      <c r="M4035" s="16">
        <f t="shared" si="684"/>
        <v>1.3016216216216216</v>
      </c>
      <c r="N4035" s="44">
        <f t="shared" si="685"/>
        <v>175.5</v>
      </c>
      <c r="O4035" s="44">
        <f t="shared" si="686"/>
        <v>4991.5</v>
      </c>
      <c r="P4035" s="45">
        <f t="shared" si="688"/>
        <v>49.568023833167821</v>
      </c>
      <c r="Q4035" s="45">
        <f t="shared" si="687"/>
        <v>1.3490540540540541</v>
      </c>
      <c r="S4035" s="51">
        <f t="shared" si="689"/>
        <v>-0.19495126218445069</v>
      </c>
      <c r="T4035" s="16"/>
    </row>
    <row r="4036" spans="1:20" x14ac:dyDescent="0.25">
      <c r="A4036" s="72">
        <f t="shared" si="690"/>
        <v>43570</v>
      </c>
      <c r="B4036" s="73" t="s">
        <v>0</v>
      </c>
      <c r="C4036" s="73" t="s">
        <v>240</v>
      </c>
      <c r="D4036" s="73" t="s">
        <v>241</v>
      </c>
      <c r="E4036" s="73" t="s">
        <v>263</v>
      </c>
      <c r="F4036" s="73" t="s">
        <v>264</v>
      </c>
      <c r="G4036" s="73" t="s">
        <v>34</v>
      </c>
      <c r="H4036" t="s">
        <v>36</v>
      </c>
      <c r="I4036">
        <v>1357</v>
      </c>
      <c r="J4036" s="43">
        <v>5121</v>
      </c>
      <c r="K4036" s="16">
        <v>0.18</v>
      </c>
      <c r="L4036" s="16">
        <f t="shared" si="683"/>
        <v>50.854021847070506</v>
      </c>
      <c r="M4036" s="16">
        <f t="shared" si="684"/>
        <v>1.384054054054054</v>
      </c>
      <c r="N4036" s="44">
        <f t="shared" si="685"/>
        <v>244.26</v>
      </c>
      <c r="O4036" s="44">
        <f t="shared" si="686"/>
        <v>5365.26</v>
      </c>
      <c r="P4036" s="45">
        <f t="shared" si="688"/>
        <v>53.279642502482623</v>
      </c>
      <c r="Q4036" s="45">
        <f t="shared" si="687"/>
        <v>1.4500702702702704</v>
      </c>
      <c r="S4036" s="51">
        <f t="shared" si="689"/>
        <v>1.6372946277868339</v>
      </c>
      <c r="T4036" s="16"/>
    </row>
    <row r="4037" spans="1:20" x14ac:dyDescent="0.25">
      <c r="A4037" s="72">
        <f t="shared" si="690"/>
        <v>43570</v>
      </c>
      <c r="B4037" s="73" t="s">
        <v>67</v>
      </c>
      <c r="C4037" s="73" t="s">
        <v>242</v>
      </c>
      <c r="D4037" s="73" t="s">
        <v>243</v>
      </c>
      <c r="E4037" s="73" t="s">
        <v>265</v>
      </c>
      <c r="F4037" s="73" t="s">
        <v>266</v>
      </c>
      <c r="G4037" s="73" t="s">
        <v>34</v>
      </c>
      <c r="H4037" t="s">
        <v>36</v>
      </c>
      <c r="I4037">
        <v>1006</v>
      </c>
      <c r="J4037" s="43">
        <v>4000</v>
      </c>
      <c r="K4037" s="16">
        <v>0.18</v>
      </c>
      <c r="L4037" s="16">
        <f t="shared" si="683"/>
        <v>39.72194637537239</v>
      </c>
      <c r="M4037" s="16">
        <f t="shared" si="684"/>
        <v>1.0090090090090089</v>
      </c>
      <c r="N4037" s="44">
        <f t="shared" si="685"/>
        <v>181.07999999999998</v>
      </c>
      <c r="O4037" s="44">
        <f t="shared" si="686"/>
        <v>4181.08</v>
      </c>
      <c r="P4037" s="45">
        <f t="shared" si="688"/>
        <v>41.520158887785499</v>
      </c>
      <c r="Q4037" s="45">
        <f t="shared" si="687"/>
        <v>1.0546868468468469</v>
      </c>
      <c r="S4037" s="51">
        <f t="shared" si="689"/>
        <v>1.4298398404712032</v>
      </c>
      <c r="T4037" s="16"/>
    </row>
    <row r="4038" spans="1:20" x14ac:dyDescent="0.25">
      <c r="A4038" s="72">
        <f t="shared" si="690"/>
        <v>43570</v>
      </c>
      <c r="B4038" s="73" t="s">
        <v>67</v>
      </c>
      <c r="C4038" s="73" t="s">
        <v>244</v>
      </c>
      <c r="D4038" s="73" t="s">
        <v>245</v>
      </c>
      <c r="E4038" s="73" t="s">
        <v>268</v>
      </c>
      <c r="F4038" s="73" t="s">
        <v>269</v>
      </c>
      <c r="G4038" s="73" t="s">
        <v>34</v>
      </c>
      <c r="H4038" t="s">
        <v>38</v>
      </c>
      <c r="I4038">
        <v>860</v>
      </c>
      <c r="J4038" s="43">
        <v>6581</v>
      </c>
      <c r="K4038" s="16">
        <v>0</v>
      </c>
      <c r="L4038" s="16">
        <f t="shared" si="683"/>
        <v>65.352532274081426</v>
      </c>
      <c r="M4038" s="16">
        <f t="shared" si="684"/>
        <v>1.6600720720720721</v>
      </c>
      <c r="N4038" s="44">
        <f t="shared" si="685"/>
        <v>0</v>
      </c>
      <c r="O4038" s="44">
        <f t="shared" si="686"/>
        <v>6581</v>
      </c>
      <c r="P4038" s="45">
        <f t="shared" si="688"/>
        <v>65.352532274081426</v>
      </c>
      <c r="Q4038" s="45">
        <f t="shared" si="687"/>
        <v>1.6600720720720721</v>
      </c>
      <c r="S4038" s="51">
        <f t="shared" si="689"/>
        <v>3.7358133669609161</v>
      </c>
      <c r="T4038" s="16"/>
    </row>
    <row r="4039" spans="1:20" x14ac:dyDescent="0.25">
      <c r="A4039" s="72">
        <f t="shared" si="690"/>
        <v>43570</v>
      </c>
      <c r="B4039" s="73" t="s">
        <v>67</v>
      </c>
      <c r="C4039" s="73" t="s">
        <v>246</v>
      </c>
      <c r="D4039" s="73" t="s">
        <v>247</v>
      </c>
      <c r="E4039" s="73" t="s">
        <v>270</v>
      </c>
      <c r="F4039" s="73" t="s">
        <v>247</v>
      </c>
      <c r="G4039" s="73" t="s">
        <v>34</v>
      </c>
      <c r="H4039" t="s">
        <v>36</v>
      </c>
      <c r="I4039">
        <v>213</v>
      </c>
      <c r="J4039" s="43">
        <v>2258</v>
      </c>
      <c r="K4039" s="16">
        <v>0.18</v>
      </c>
      <c r="L4039" s="16">
        <f t="shared" si="683"/>
        <v>22.423038728897716</v>
      </c>
      <c r="M4039" s="16">
        <f t="shared" si="684"/>
        <v>0.56958558558558559</v>
      </c>
      <c r="N4039" s="44">
        <f t="shared" si="685"/>
        <v>38.339999999999996</v>
      </c>
      <c r="O4039" s="44">
        <f t="shared" si="686"/>
        <v>2296.34</v>
      </c>
      <c r="P4039" s="45">
        <f t="shared" si="688"/>
        <v>22.80377358490566</v>
      </c>
      <c r="Q4039" s="45">
        <f t="shared" si="687"/>
        <v>0.57925693693693703</v>
      </c>
      <c r="S4039" s="51">
        <f t="shared" si="689"/>
        <v>-9.2670341575029624E-2</v>
      </c>
      <c r="T4039" s="16"/>
    </row>
    <row r="4040" spans="1:20" x14ac:dyDescent="0.25">
      <c r="A4040" s="72">
        <f t="shared" si="690"/>
        <v>43570</v>
      </c>
      <c r="B4040" s="73" t="s">
        <v>67</v>
      </c>
      <c r="C4040" s="73" t="s">
        <v>248</v>
      </c>
      <c r="D4040" s="73" t="s">
        <v>249</v>
      </c>
      <c r="E4040" s="73" t="s">
        <v>271</v>
      </c>
      <c r="F4040" s="73" t="s">
        <v>272</v>
      </c>
      <c r="G4040" s="73" t="s">
        <v>34</v>
      </c>
      <c r="H4040" t="s">
        <v>38</v>
      </c>
      <c r="I4040">
        <v>646</v>
      </c>
      <c r="J4040" s="43">
        <v>5646</v>
      </c>
      <c r="K4040" s="16">
        <v>0</v>
      </c>
      <c r="L4040" s="16">
        <f t="shared" si="683"/>
        <v>56.06752730883813</v>
      </c>
      <c r="M4040" s="16">
        <f t="shared" si="684"/>
        <v>1.4242162162162162</v>
      </c>
      <c r="N4040" s="44">
        <f t="shared" si="685"/>
        <v>0</v>
      </c>
      <c r="O4040" s="44">
        <f t="shared" si="686"/>
        <v>5646</v>
      </c>
      <c r="P4040" s="45">
        <f t="shared" si="688"/>
        <v>56.06752730883813</v>
      </c>
      <c r="Q4040" s="45">
        <f t="shared" si="687"/>
        <v>1.4242162162162162</v>
      </c>
      <c r="S4040" s="51">
        <f t="shared" si="689"/>
        <v>3.6724201248622856</v>
      </c>
      <c r="T4040" s="16"/>
    </row>
    <row r="4041" spans="1:20" x14ac:dyDescent="0.25">
      <c r="A4041" s="72">
        <f t="shared" si="690"/>
        <v>43570</v>
      </c>
      <c r="B4041" s="73" t="s">
        <v>67</v>
      </c>
      <c r="C4041" s="73" t="s">
        <v>248</v>
      </c>
      <c r="D4041" s="73" t="s">
        <v>249</v>
      </c>
      <c r="E4041" s="73" t="s">
        <v>273</v>
      </c>
      <c r="F4041" s="73" t="s">
        <v>274</v>
      </c>
      <c r="G4041" s="73" t="s">
        <v>34</v>
      </c>
      <c r="H4041" t="s">
        <v>38</v>
      </c>
      <c r="I4041">
        <v>418</v>
      </c>
      <c r="J4041" s="43">
        <v>4704</v>
      </c>
      <c r="K4041" s="16">
        <v>0</v>
      </c>
      <c r="L4041" s="16">
        <f t="shared" si="683"/>
        <v>46.713008937437934</v>
      </c>
      <c r="M4041" s="16">
        <f t="shared" si="684"/>
        <v>1.1865945945945946</v>
      </c>
      <c r="N4041" s="44">
        <f t="shared" si="685"/>
        <v>0</v>
      </c>
      <c r="O4041" s="44">
        <f t="shared" si="686"/>
        <v>4704</v>
      </c>
      <c r="P4041" s="45">
        <f t="shared" si="688"/>
        <v>46.713008937437934</v>
      </c>
      <c r="Q4041" s="45">
        <f t="shared" si="687"/>
        <v>1.1865945945945946</v>
      </c>
      <c r="S4041" s="51">
        <f t="shared" si="689"/>
        <v>3.6123348017621071</v>
      </c>
      <c r="T4041" s="16"/>
    </row>
    <row r="4042" spans="1:20" x14ac:dyDescent="0.25">
      <c r="A4042" s="72">
        <f t="shared" si="690"/>
        <v>43570</v>
      </c>
      <c r="B4042" s="73" t="s">
        <v>67</v>
      </c>
      <c r="C4042" s="73" t="s">
        <v>246</v>
      </c>
      <c r="D4042" s="73" t="s">
        <v>247</v>
      </c>
      <c r="E4042" s="73" t="s">
        <v>275</v>
      </c>
      <c r="F4042" s="73" t="s">
        <v>276</v>
      </c>
      <c r="G4042" s="73" t="s">
        <v>34</v>
      </c>
      <c r="H4042" t="s">
        <v>36</v>
      </c>
      <c r="I4042">
        <v>626</v>
      </c>
      <c r="J4042" s="61">
        <v>3860</v>
      </c>
      <c r="K4042" s="16">
        <v>0.18</v>
      </c>
      <c r="L4042" s="16">
        <f t="shared" si="683"/>
        <v>38.331678252234362</v>
      </c>
      <c r="M4042" s="16">
        <f t="shared" si="684"/>
        <v>0.97369369369369374</v>
      </c>
      <c r="N4042" s="44">
        <f t="shared" si="685"/>
        <v>112.67999999999999</v>
      </c>
      <c r="O4042" s="44">
        <f t="shared" si="686"/>
        <v>3972.68</v>
      </c>
      <c r="P4042" s="45">
        <f t="shared" si="688"/>
        <v>39.450645481628598</v>
      </c>
      <c r="Q4042" s="45">
        <f t="shared" si="687"/>
        <v>1.0021174774774775</v>
      </c>
      <c r="S4042" s="51">
        <f t="shared" si="689"/>
        <v>6.5650198232804158</v>
      </c>
      <c r="T4042" s="16"/>
    </row>
    <row r="4043" spans="1:20" x14ac:dyDescent="0.25">
      <c r="A4043" s="72">
        <f t="shared" si="690"/>
        <v>43570</v>
      </c>
      <c r="B4043" s="73" t="s">
        <v>67</v>
      </c>
      <c r="C4043" s="73" t="s">
        <v>246</v>
      </c>
      <c r="D4043" s="73" t="s">
        <v>247</v>
      </c>
      <c r="E4043" s="73" t="s">
        <v>263</v>
      </c>
      <c r="F4043" s="73" t="s">
        <v>264</v>
      </c>
      <c r="G4043" s="73" t="s">
        <v>34</v>
      </c>
      <c r="H4043" t="s">
        <v>36</v>
      </c>
      <c r="I4043">
        <v>1823</v>
      </c>
      <c r="J4043" s="61">
        <v>5720</v>
      </c>
      <c r="K4043" s="16">
        <v>0.18</v>
      </c>
      <c r="L4043" s="16">
        <f t="shared" si="683"/>
        <v>56.802383316782517</v>
      </c>
      <c r="M4043" s="16">
        <f t="shared" si="684"/>
        <v>1.4428828828828828</v>
      </c>
      <c r="N4043" s="44">
        <f t="shared" si="685"/>
        <v>328.14</v>
      </c>
      <c r="O4043" s="44">
        <f t="shared" si="686"/>
        <v>6048.14</v>
      </c>
      <c r="P4043" s="45">
        <f t="shared" si="688"/>
        <v>60.060973187686201</v>
      </c>
      <c r="Q4043" s="45">
        <f t="shared" si="687"/>
        <v>1.525656936936937</v>
      </c>
      <c r="S4043" s="51">
        <f t="shared" si="689"/>
        <v>6.6057739932350756</v>
      </c>
      <c r="T4043" s="16"/>
    </row>
    <row r="4044" spans="1:20" x14ac:dyDescent="0.25">
      <c r="A4044" s="72">
        <f t="shared" si="690"/>
        <v>43570</v>
      </c>
      <c r="B4044" s="73" t="s">
        <v>18</v>
      </c>
      <c r="C4044" s="73" t="s">
        <v>250</v>
      </c>
      <c r="D4044" s="73" t="s">
        <v>251</v>
      </c>
      <c r="E4044" s="73" t="s">
        <v>265</v>
      </c>
      <c r="F4044" s="73" t="s">
        <v>266</v>
      </c>
      <c r="G4044" s="73" t="s">
        <v>34</v>
      </c>
      <c r="H4044" t="s">
        <v>39</v>
      </c>
      <c r="I4044">
        <v>1277</v>
      </c>
      <c r="J4044" s="43">
        <v>4131</v>
      </c>
      <c r="K4044" s="16">
        <v>0.13800000000000001</v>
      </c>
      <c r="L4044" s="16">
        <f t="shared" si="683"/>
        <v>41.022840119165835</v>
      </c>
      <c r="M4044" s="16">
        <f t="shared" si="684"/>
        <v>1.1164864864864865</v>
      </c>
      <c r="N4044" s="44">
        <f t="shared" si="685"/>
        <v>176.22600000000003</v>
      </c>
      <c r="O4044" s="44">
        <f t="shared" si="686"/>
        <v>4307.2259999999997</v>
      </c>
      <c r="P4044" s="45">
        <f t="shared" si="688"/>
        <v>42.772850049652426</v>
      </c>
      <c r="Q4044" s="45">
        <f t="shared" si="687"/>
        <v>1.1641151351351351</v>
      </c>
      <c r="S4044" s="51">
        <f t="shared" si="689"/>
        <v>-0.1716623566048292</v>
      </c>
      <c r="T4044" s="16"/>
    </row>
    <row r="4045" spans="1:20" x14ac:dyDescent="0.25">
      <c r="A4045" s="72">
        <f t="shared" si="690"/>
        <v>43570</v>
      </c>
      <c r="B4045" s="73" t="s">
        <v>18</v>
      </c>
      <c r="C4045" s="73" t="s">
        <v>244</v>
      </c>
      <c r="D4045" s="73" t="s">
        <v>245</v>
      </c>
      <c r="E4045" s="73" t="s">
        <v>277</v>
      </c>
      <c r="F4045" s="73" t="s">
        <v>278</v>
      </c>
      <c r="G4045" s="73" t="s">
        <v>34</v>
      </c>
      <c r="H4045" t="s">
        <v>38</v>
      </c>
      <c r="I4045">
        <v>613</v>
      </c>
      <c r="J4045" s="43">
        <v>5459</v>
      </c>
      <c r="K4045" s="16">
        <v>0</v>
      </c>
      <c r="L4045" s="16">
        <f t="shared" si="683"/>
        <v>54.210526315789473</v>
      </c>
      <c r="M4045" s="16">
        <f t="shared" si="684"/>
        <v>1.4754054054054053</v>
      </c>
      <c r="N4045" s="44">
        <f t="shared" si="685"/>
        <v>0</v>
      </c>
      <c r="O4045" s="44">
        <f t="shared" si="686"/>
        <v>5459</v>
      </c>
      <c r="P4045" s="45">
        <f t="shared" si="688"/>
        <v>54.210526315789473</v>
      </c>
      <c r="Q4045" s="45">
        <f t="shared" si="687"/>
        <v>1.4754054054054053</v>
      </c>
      <c r="S4045" s="51">
        <f t="shared" si="689"/>
        <v>3.2532627198789577</v>
      </c>
      <c r="T4045" s="16"/>
    </row>
    <row r="4046" spans="1:20" x14ac:dyDescent="0.25">
      <c r="A4046" s="72">
        <f t="shared" si="690"/>
        <v>43570</v>
      </c>
      <c r="B4046" s="73" t="s">
        <v>18</v>
      </c>
      <c r="C4046" s="73" t="s">
        <v>248</v>
      </c>
      <c r="D4046" s="73" t="s">
        <v>249</v>
      </c>
      <c r="E4046" s="73" t="s">
        <v>268</v>
      </c>
      <c r="F4046" s="73" t="s">
        <v>269</v>
      </c>
      <c r="G4046" s="73" t="s">
        <v>34</v>
      </c>
      <c r="H4046" t="s">
        <v>38</v>
      </c>
      <c r="I4046">
        <v>872</v>
      </c>
      <c r="J4046" s="43">
        <v>6698</v>
      </c>
      <c r="K4046" s="16">
        <v>0</v>
      </c>
      <c r="L4046" s="16">
        <f t="shared" si="683"/>
        <v>66.514399205561077</v>
      </c>
      <c r="M4046" s="16">
        <f t="shared" si="684"/>
        <v>1.8102702702702702</v>
      </c>
      <c r="N4046" s="44">
        <f t="shared" si="685"/>
        <v>0</v>
      </c>
      <c r="O4046" s="44">
        <f t="shared" si="686"/>
        <v>6698</v>
      </c>
      <c r="P4046" s="45">
        <f t="shared" si="688"/>
        <v>66.514399205561077</v>
      </c>
      <c r="Q4046" s="45">
        <f t="shared" si="687"/>
        <v>1.8102702702702702</v>
      </c>
      <c r="S4046" s="51">
        <f t="shared" si="689"/>
        <v>3.6842105263157787</v>
      </c>
      <c r="T4046" s="16"/>
    </row>
    <row r="4047" spans="1:20" x14ac:dyDescent="0.25">
      <c r="A4047" s="72">
        <f t="shared" si="690"/>
        <v>43570</v>
      </c>
      <c r="B4047" s="73" t="s">
        <v>18</v>
      </c>
      <c r="C4047" s="73" t="s">
        <v>248</v>
      </c>
      <c r="D4047" s="73" t="s">
        <v>249</v>
      </c>
      <c r="E4047" s="73" t="s">
        <v>277</v>
      </c>
      <c r="F4047" s="73" t="s">
        <v>278</v>
      </c>
      <c r="G4047" s="73" t="s">
        <v>34</v>
      </c>
      <c r="H4047" t="s">
        <v>38</v>
      </c>
      <c r="I4047">
        <v>414</v>
      </c>
      <c r="J4047" s="43">
        <v>4937</v>
      </c>
      <c r="K4047" s="16">
        <v>0</v>
      </c>
      <c r="L4047" s="16">
        <f t="shared" si="683"/>
        <v>49.026812313803376</v>
      </c>
      <c r="M4047" s="16">
        <f t="shared" si="684"/>
        <v>1.3343243243243244</v>
      </c>
      <c r="N4047" s="44">
        <f t="shared" si="685"/>
        <v>0</v>
      </c>
      <c r="O4047" s="44">
        <f t="shared" si="686"/>
        <v>4937</v>
      </c>
      <c r="P4047" s="45">
        <f t="shared" si="688"/>
        <v>49.026812313803376</v>
      </c>
      <c r="Q4047" s="45">
        <f t="shared" si="687"/>
        <v>1.3343243243243244</v>
      </c>
      <c r="S4047" s="51">
        <f t="shared" si="689"/>
        <v>3.6314021830394561</v>
      </c>
      <c r="T4047" s="16"/>
    </row>
    <row r="4048" spans="1:20" x14ac:dyDescent="0.25">
      <c r="A4048" s="72">
        <f t="shared" si="690"/>
        <v>43570</v>
      </c>
      <c r="B4048" s="73" t="s">
        <v>18</v>
      </c>
      <c r="C4048" s="73" t="s">
        <v>242</v>
      </c>
      <c r="D4048" s="73" t="s">
        <v>243</v>
      </c>
      <c r="E4048" s="73" t="s">
        <v>265</v>
      </c>
      <c r="F4048" s="73" t="s">
        <v>266</v>
      </c>
      <c r="G4048" s="73" t="s">
        <v>34</v>
      </c>
      <c r="H4048" t="s">
        <v>36</v>
      </c>
      <c r="I4048">
        <v>1006</v>
      </c>
      <c r="J4048" s="43">
        <v>4745</v>
      </c>
      <c r="K4048" s="16">
        <v>0.18</v>
      </c>
      <c r="L4048" s="16">
        <f t="shared" si="683"/>
        <v>47.1201588877855</v>
      </c>
      <c r="M4048" s="16">
        <f t="shared" si="684"/>
        <v>1.2824324324324323</v>
      </c>
      <c r="N4048" s="44">
        <f t="shared" si="685"/>
        <v>181.07999999999998</v>
      </c>
      <c r="O4048" s="44">
        <f t="shared" si="686"/>
        <v>4926.08</v>
      </c>
      <c r="P4048" s="45">
        <f t="shared" si="688"/>
        <v>48.918371400198609</v>
      </c>
      <c r="Q4048" s="45">
        <f t="shared" si="687"/>
        <v>1.3313729729729729</v>
      </c>
      <c r="S4048" s="51">
        <f t="shared" si="689"/>
        <v>-0.20380297155268012</v>
      </c>
      <c r="T4048" s="16"/>
    </row>
    <row r="4049" spans="1:20" x14ac:dyDescent="0.25">
      <c r="A4049" s="72">
        <f t="shared" si="690"/>
        <v>43570</v>
      </c>
      <c r="B4049" s="73" t="s">
        <v>0</v>
      </c>
      <c r="C4049" s="73" t="s">
        <v>252</v>
      </c>
      <c r="D4049" s="73" t="s">
        <v>117</v>
      </c>
      <c r="E4049" s="73" t="s">
        <v>279</v>
      </c>
      <c r="F4049" s="73" t="s">
        <v>280</v>
      </c>
      <c r="G4049" s="73" t="s">
        <v>35</v>
      </c>
      <c r="H4049" t="s">
        <v>37</v>
      </c>
      <c r="I4049">
        <v>880</v>
      </c>
      <c r="J4049" s="43">
        <v>4078</v>
      </c>
      <c r="K4049" s="16">
        <v>0</v>
      </c>
      <c r="L4049" s="16">
        <f t="shared" si="683"/>
        <v>40.496524329692157</v>
      </c>
      <c r="M4049" s="16">
        <f t="shared" si="684"/>
        <v>1.1021621621621622</v>
      </c>
      <c r="N4049" s="44">
        <f t="shared" si="685"/>
        <v>0</v>
      </c>
      <c r="O4049" s="44">
        <f t="shared" si="686"/>
        <v>4078</v>
      </c>
      <c r="P4049" s="45">
        <f t="shared" si="688"/>
        <v>40.496524329692157</v>
      </c>
      <c r="Q4049" s="45">
        <f t="shared" si="687"/>
        <v>1.1021621621621622</v>
      </c>
      <c r="S4049" s="51">
        <f t="shared" si="689"/>
        <v>3.16215532506956</v>
      </c>
      <c r="T4049" s="16"/>
    </row>
    <row r="4050" spans="1:20" x14ac:dyDescent="0.25">
      <c r="A4050" s="72">
        <f t="shared" si="690"/>
        <v>43570</v>
      </c>
      <c r="B4050" s="73" t="s">
        <v>0</v>
      </c>
      <c r="C4050" s="73" t="s">
        <v>359</v>
      </c>
      <c r="D4050" s="73" t="s">
        <v>235</v>
      </c>
      <c r="E4050" s="73" t="s">
        <v>267</v>
      </c>
      <c r="F4050" s="73" t="s">
        <v>241</v>
      </c>
      <c r="G4050" s="73" t="s">
        <v>35</v>
      </c>
      <c r="H4050" t="s">
        <v>37</v>
      </c>
      <c r="I4050">
        <v>685</v>
      </c>
      <c r="J4050" s="43">
        <v>4296</v>
      </c>
      <c r="K4050" s="16">
        <v>0</v>
      </c>
      <c r="L4050" s="16">
        <f t="shared" si="683"/>
        <v>42.661370407149953</v>
      </c>
      <c r="M4050" s="16">
        <f t="shared" si="684"/>
        <v>1.161081081081081</v>
      </c>
      <c r="N4050" s="44">
        <f t="shared" si="685"/>
        <v>0</v>
      </c>
      <c r="O4050" s="44">
        <f t="shared" si="686"/>
        <v>4296</v>
      </c>
      <c r="P4050" s="45">
        <f t="shared" si="688"/>
        <v>42.661370407149953</v>
      </c>
      <c r="Q4050" s="45">
        <f t="shared" si="687"/>
        <v>1.161081081081081</v>
      </c>
      <c r="S4050" s="51">
        <f t="shared" si="689"/>
        <v>2.9968832414289048</v>
      </c>
      <c r="T4050" s="16"/>
    </row>
    <row r="4051" spans="1:20" x14ac:dyDescent="0.25">
      <c r="A4051" s="72">
        <f t="shared" si="690"/>
        <v>43570</v>
      </c>
      <c r="B4051" s="73" t="s">
        <v>0</v>
      </c>
      <c r="C4051" s="73" t="s">
        <v>253</v>
      </c>
      <c r="D4051" s="73" t="s">
        <v>243</v>
      </c>
      <c r="E4051" s="73" t="s">
        <v>281</v>
      </c>
      <c r="F4051" s="73" t="s">
        <v>282</v>
      </c>
      <c r="G4051" s="73" t="s">
        <v>35</v>
      </c>
      <c r="H4051" t="s">
        <v>38</v>
      </c>
      <c r="I4051">
        <v>812</v>
      </c>
      <c r="J4051" s="43">
        <v>5896</v>
      </c>
      <c r="K4051" s="16">
        <v>0</v>
      </c>
      <c r="L4051" s="16">
        <f t="shared" si="683"/>
        <v>58.550148957298909</v>
      </c>
      <c r="M4051" s="16">
        <f t="shared" si="684"/>
        <v>1.5935135135135134</v>
      </c>
      <c r="N4051" s="44">
        <f t="shared" si="685"/>
        <v>0</v>
      </c>
      <c r="O4051" s="44">
        <f t="shared" si="686"/>
        <v>5896</v>
      </c>
      <c r="P4051" s="45">
        <f t="shared" si="688"/>
        <v>58.550148957298909</v>
      </c>
      <c r="Q4051" s="45">
        <f t="shared" si="687"/>
        <v>1.5935135135135134</v>
      </c>
      <c r="S4051" s="51">
        <f t="shared" si="689"/>
        <v>4.1144269821649315</v>
      </c>
      <c r="T4051" s="16"/>
    </row>
    <row r="4052" spans="1:20" x14ac:dyDescent="0.25">
      <c r="A4052" s="72">
        <f t="shared" si="690"/>
        <v>43570</v>
      </c>
      <c r="B4052" s="73" t="s">
        <v>0</v>
      </c>
      <c r="C4052" s="73" t="s">
        <v>236</v>
      </c>
      <c r="D4052" s="73" t="s">
        <v>237</v>
      </c>
      <c r="E4052" s="73" t="s">
        <v>279</v>
      </c>
      <c r="F4052" s="73" t="s">
        <v>280</v>
      </c>
      <c r="G4052" s="73" t="s">
        <v>35</v>
      </c>
      <c r="H4052" t="s">
        <v>37</v>
      </c>
      <c r="I4052">
        <v>1520</v>
      </c>
      <c r="J4052" s="43">
        <v>5736</v>
      </c>
      <c r="K4052" s="16">
        <v>0</v>
      </c>
      <c r="L4052" s="16">
        <f t="shared" si="683"/>
        <v>56.961271102284009</v>
      </c>
      <c r="M4052" s="16">
        <f t="shared" si="684"/>
        <v>1.5502702702702702</v>
      </c>
      <c r="N4052" s="44">
        <f t="shared" si="685"/>
        <v>0</v>
      </c>
      <c r="O4052" s="44">
        <f t="shared" si="686"/>
        <v>5736</v>
      </c>
      <c r="P4052" s="45">
        <f t="shared" si="688"/>
        <v>56.961271102284009</v>
      </c>
      <c r="Q4052" s="45">
        <f t="shared" si="687"/>
        <v>1.5502702702702702</v>
      </c>
      <c r="S4052" s="51">
        <f t="shared" si="689"/>
        <v>2.2277668864729927</v>
      </c>
      <c r="T4052" s="16"/>
    </row>
    <row r="4053" spans="1:20" x14ac:dyDescent="0.25">
      <c r="A4053" s="72">
        <f t="shared" si="690"/>
        <v>43570</v>
      </c>
      <c r="B4053" s="73" t="s">
        <v>0</v>
      </c>
      <c r="C4053" s="73" t="s">
        <v>236</v>
      </c>
      <c r="D4053" s="73" t="s">
        <v>237</v>
      </c>
      <c r="E4053" s="73" t="s">
        <v>267</v>
      </c>
      <c r="F4053" s="73" t="s">
        <v>241</v>
      </c>
      <c r="G4053" s="73" t="s">
        <v>35</v>
      </c>
      <c r="H4053" t="s">
        <v>37</v>
      </c>
      <c r="I4053">
        <v>1583</v>
      </c>
      <c r="J4053" s="43">
        <v>6056</v>
      </c>
      <c r="K4053" s="16">
        <v>0</v>
      </c>
      <c r="L4053" s="16">
        <f t="shared" si="683"/>
        <v>60.139026812313801</v>
      </c>
      <c r="M4053" s="16">
        <f t="shared" si="684"/>
        <v>1.6367567567567567</v>
      </c>
      <c r="N4053" s="44">
        <f t="shared" si="685"/>
        <v>0</v>
      </c>
      <c r="O4053" s="44">
        <f t="shared" si="686"/>
        <v>6056</v>
      </c>
      <c r="P4053" s="45">
        <f t="shared" si="688"/>
        <v>60.139026812313801</v>
      </c>
      <c r="Q4053" s="45">
        <f t="shared" si="687"/>
        <v>1.6367567567567567</v>
      </c>
      <c r="S4053" s="51">
        <f t="shared" si="689"/>
        <v>2.1075703928511214</v>
      </c>
      <c r="T4053" s="16"/>
    </row>
    <row r="4054" spans="1:20" x14ac:dyDescent="0.25">
      <c r="A4054" s="72">
        <f t="shared" si="690"/>
        <v>43570</v>
      </c>
      <c r="B4054" s="73" t="s">
        <v>0</v>
      </c>
      <c r="C4054" s="73" t="s">
        <v>358</v>
      </c>
      <c r="D4054" s="73" t="s">
        <v>235</v>
      </c>
      <c r="E4054" s="73" t="s">
        <v>279</v>
      </c>
      <c r="F4054" s="73" t="s">
        <v>280</v>
      </c>
      <c r="G4054" s="73" t="s">
        <v>35</v>
      </c>
      <c r="H4054" t="s">
        <v>36</v>
      </c>
      <c r="I4054">
        <v>1599</v>
      </c>
      <c r="J4054" s="43">
        <v>5912</v>
      </c>
      <c r="K4054" s="16">
        <v>0.18</v>
      </c>
      <c r="L4054" s="16">
        <f t="shared" si="683"/>
        <v>58.709036742800393</v>
      </c>
      <c r="M4054" s="16">
        <f t="shared" si="684"/>
        <v>1.5978378378378379</v>
      </c>
      <c r="N4054" s="44">
        <f t="shared" si="685"/>
        <v>287.82</v>
      </c>
      <c r="O4054" s="44">
        <f t="shared" si="686"/>
        <v>6199.82</v>
      </c>
      <c r="P4054" s="45">
        <f t="shared" si="688"/>
        <v>61.567229394240314</v>
      </c>
      <c r="Q4054" s="45">
        <f t="shared" si="687"/>
        <v>1.675627027027027</v>
      </c>
      <c r="S4054" s="51">
        <f t="shared" si="689"/>
        <v>1.3736528767244183</v>
      </c>
      <c r="T4054" s="16"/>
    </row>
    <row r="4055" spans="1:20" x14ac:dyDescent="0.25">
      <c r="A4055" s="72">
        <f t="shared" si="690"/>
        <v>43570</v>
      </c>
      <c r="B4055" s="73" t="s">
        <v>67</v>
      </c>
      <c r="C4055" s="73" t="s">
        <v>250</v>
      </c>
      <c r="D4055" s="73" t="s">
        <v>251</v>
      </c>
      <c r="E4055" s="73" t="s">
        <v>279</v>
      </c>
      <c r="F4055" s="73" t="s">
        <v>280</v>
      </c>
      <c r="G4055" s="73" t="s">
        <v>35</v>
      </c>
      <c r="H4055" t="s">
        <v>37</v>
      </c>
      <c r="I4055">
        <v>1851</v>
      </c>
      <c r="J4055" s="43">
        <v>5180</v>
      </c>
      <c r="K4055" s="16">
        <v>0</v>
      </c>
      <c r="L4055" s="16">
        <f t="shared" si="683"/>
        <v>51.439920556107246</v>
      </c>
      <c r="M4055" s="16">
        <f t="shared" si="684"/>
        <v>1.3066666666666666</v>
      </c>
      <c r="N4055" s="44">
        <f t="shared" si="685"/>
        <v>0</v>
      </c>
      <c r="O4055" s="44">
        <f t="shared" si="686"/>
        <v>5180</v>
      </c>
      <c r="P4055" s="45">
        <f t="shared" si="688"/>
        <v>51.439920556107246</v>
      </c>
      <c r="Q4055" s="45">
        <f t="shared" si="687"/>
        <v>1.3066666666666666</v>
      </c>
      <c r="S4055" s="51">
        <f t="shared" si="689"/>
        <v>3.6000000000000032</v>
      </c>
      <c r="T4055" s="16"/>
    </row>
    <row r="4056" spans="1:20" x14ac:dyDescent="0.25">
      <c r="A4056" s="72">
        <f t="shared" si="690"/>
        <v>43570</v>
      </c>
      <c r="B4056" s="73" t="s">
        <v>67</v>
      </c>
      <c r="C4056" s="73" t="s">
        <v>238</v>
      </c>
      <c r="D4056" s="73" t="s">
        <v>239</v>
      </c>
      <c r="E4056" s="73" t="s">
        <v>283</v>
      </c>
      <c r="F4056" s="73" t="s">
        <v>284</v>
      </c>
      <c r="G4056" s="73" t="s">
        <v>35</v>
      </c>
      <c r="H4056" t="s">
        <v>37</v>
      </c>
      <c r="I4056">
        <v>1695</v>
      </c>
      <c r="J4056" s="43">
        <v>5140</v>
      </c>
      <c r="K4056" s="16">
        <v>0</v>
      </c>
      <c r="L4056" s="16">
        <f t="shared" si="683"/>
        <v>51.042701092353525</v>
      </c>
      <c r="M4056" s="16">
        <f t="shared" si="684"/>
        <v>1.2965765765765767</v>
      </c>
      <c r="N4056" s="44">
        <f t="shared" si="685"/>
        <v>0</v>
      </c>
      <c r="O4056" s="44">
        <f t="shared" si="686"/>
        <v>5140</v>
      </c>
      <c r="P4056" s="45">
        <f t="shared" si="688"/>
        <v>51.042701092353525</v>
      </c>
      <c r="Q4056" s="45">
        <f t="shared" si="687"/>
        <v>1.2965765765765767</v>
      </c>
      <c r="S4056" s="51">
        <f t="shared" si="689"/>
        <v>3.629032258064524</v>
      </c>
      <c r="T4056" s="16"/>
    </row>
    <row r="4057" spans="1:20" x14ac:dyDescent="0.25">
      <c r="A4057" s="72">
        <f t="shared" si="690"/>
        <v>43570</v>
      </c>
      <c r="B4057" s="73" t="s">
        <v>67</v>
      </c>
      <c r="C4057" s="73" t="s">
        <v>242</v>
      </c>
      <c r="D4057" s="73" t="s">
        <v>243</v>
      </c>
      <c r="E4057" s="73" t="s">
        <v>265</v>
      </c>
      <c r="F4057" s="73" t="s">
        <v>266</v>
      </c>
      <c r="G4057" s="73" t="s">
        <v>35</v>
      </c>
      <c r="H4057" t="s">
        <v>36</v>
      </c>
      <c r="I4057">
        <v>1006</v>
      </c>
      <c r="J4057" s="43">
        <v>3800</v>
      </c>
      <c r="K4057" s="16">
        <v>0.18</v>
      </c>
      <c r="L4057" s="16">
        <f t="shared" si="683"/>
        <v>37.735849056603776</v>
      </c>
      <c r="M4057" s="16">
        <f t="shared" si="684"/>
        <v>0.95855855855855854</v>
      </c>
      <c r="N4057" s="44">
        <f t="shared" si="685"/>
        <v>181.07999999999998</v>
      </c>
      <c r="O4057" s="44">
        <f t="shared" si="686"/>
        <v>3981.08</v>
      </c>
      <c r="P4057" s="45">
        <f t="shared" si="688"/>
        <v>39.534061569016878</v>
      </c>
      <c r="Q4057" s="45">
        <f t="shared" si="687"/>
        <v>1.0042363963963965</v>
      </c>
      <c r="S4057" s="51">
        <f t="shared" si="689"/>
        <v>1.5027510491721463</v>
      </c>
      <c r="T4057" s="16"/>
    </row>
    <row r="4058" spans="1:20" x14ac:dyDescent="0.25">
      <c r="A4058" s="72">
        <f t="shared" si="690"/>
        <v>43570</v>
      </c>
      <c r="B4058" s="73" t="s">
        <v>67</v>
      </c>
      <c r="C4058" s="73" t="s">
        <v>254</v>
      </c>
      <c r="D4058" s="73" t="s">
        <v>255</v>
      </c>
      <c r="E4058" s="73" t="s">
        <v>267</v>
      </c>
      <c r="F4058" s="73" t="s">
        <v>241</v>
      </c>
      <c r="G4058" s="73" t="s">
        <v>35</v>
      </c>
      <c r="H4058" t="s">
        <v>37</v>
      </c>
      <c r="I4058">
        <v>988</v>
      </c>
      <c r="J4058" s="43">
        <v>3880</v>
      </c>
      <c r="K4058" s="16">
        <v>0</v>
      </c>
      <c r="L4058" s="16">
        <f t="shared" si="683"/>
        <v>38.530287984111219</v>
      </c>
      <c r="M4058" s="16">
        <f t="shared" si="684"/>
        <v>0.97873873873873873</v>
      </c>
      <c r="N4058" s="44">
        <f t="shared" si="685"/>
        <v>0</v>
      </c>
      <c r="O4058" s="44">
        <f t="shared" si="686"/>
        <v>3880</v>
      </c>
      <c r="P4058" s="45">
        <f t="shared" si="688"/>
        <v>38.530287984111219</v>
      </c>
      <c r="Q4058" s="45">
        <f t="shared" si="687"/>
        <v>0.97873873873873873</v>
      </c>
      <c r="S4058" s="51">
        <f t="shared" si="689"/>
        <v>4.8648648648648596</v>
      </c>
      <c r="T4058" s="16"/>
    </row>
    <row r="4059" spans="1:20" x14ac:dyDescent="0.25">
      <c r="A4059" s="72">
        <f t="shared" si="690"/>
        <v>43570</v>
      </c>
      <c r="B4059" s="73" t="s">
        <v>67</v>
      </c>
      <c r="C4059" s="73" t="s">
        <v>246</v>
      </c>
      <c r="D4059" s="73" t="s">
        <v>247</v>
      </c>
      <c r="E4059" s="73" t="s">
        <v>240</v>
      </c>
      <c r="F4059" s="73" t="s">
        <v>241</v>
      </c>
      <c r="G4059" s="73" t="s">
        <v>35</v>
      </c>
      <c r="H4059" t="s">
        <v>36</v>
      </c>
      <c r="I4059">
        <v>787</v>
      </c>
      <c r="J4059" s="43">
        <v>4060</v>
      </c>
      <c r="K4059" s="16">
        <v>0.18</v>
      </c>
      <c r="L4059" s="16">
        <f t="shared" si="683"/>
        <v>40.317775571002976</v>
      </c>
      <c r="M4059" s="16">
        <f t="shared" si="684"/>
        <v>1.0241441441441441</v>
      </c>
      <c r="N4059" s="44">
        <f t="shared" si="685"/>
        <v>141.66</v>
      </c>
      <c r="O4059" s="44">
        <f t="shared" si="686"/>
        <v>4201.66</v>
      </c>
      <c r="P4059" s="45">
        <f t="shared" si="688"/>
        <v>41.724528301886792</v>
      </c>
      <c r="Q4059" s="45">
        <f t="shared" si="687"/>
        <v>1.0598781981981982</v>
      </c>
      <c r="S4059" s="51">
        <f t="shared" si="689"/>
        <v>1.9936740356302884</v>
      </c>
      <c r="T4059" s="16"/>
    </row>
    <row r="4060" spans="1:20" x14ac:dyDescent="0.25">
      <c r="A4060" s="72">
        <f t="shared" si="690"/>
        <v>43570</v>
      </c>
      <c r="B4060" s="73" t="s">
        <v>67</v>
      </c>
      <c r="C4060" s="73" t="s">
        <v>250</v>
      </c>
      <c r="D4060" s="73" t="s">
        <v>251</v>
      </c>
      <c r="E4060" s="73" t="s">
        <v>283</v>
      </c>
      <c r="F4060" s="73" t="s">
        <v>284</v>
      </c>
      <c r="G4060" s="73" t="s">
        <v>35</v>
      </c>
      <c r="H4060" t="s">
        <v>37</v>
      </c>
      <c r="I4060">
        <v>1836</v>
      </c>
      <c r="J4060" s="43">
        <v>5180</v>
      </c>
      <c r="K4060" s="16">
        <v>0</v>
      </c>
      <c r="L4060" s="16">
        <f t="shared" ref="L4060:L4097" si="691">J4060/100.7</f>
        <v>51.439920556107246</v>
      </c>
      <c r="M4060" s="16">
        <f t="shared" ref="M4060:M4097" si="692">IF(B4060="corn",J4060/(111*2000/56),J4060/(111*2000/60))</f>
        <v>1.3066666666666666</v>
      </c>
      <c r="N4060" s="44">
        <f t="shared" ref="N4060:N4097" si="693">I4060*K4060</f>
        <v>0</v>
      </c>
      <c r="O4060" s="44">
        <f t="shared" ref="O4060:O4097" si="694">J4060+N4060</f>
        <v>5180</v>
      </c>
      <c r="P4060" s="45">
        <f t="shared" si="688"/>
        <v>51.439920556107246</v>
      </c>
      <c r="Q4060" s="45">
        <f t="shared" ref="Q4060:Q4097" si="695">IF(B4060="corn",O4060/(111*2000/56),O4060/(111*2000/60))</f>
        <v>1.3066666666666666</v>
      </c>
      <c r="S4060" s="51">
        <f t="shared" si="689"/>
        <v>3.6000000000000032</v>
      </c>
      <c r="T4060" s="16"/>
    </row>
    <row r="4061" spans="1:20" x14ac:dyDescent="0.25">
      <c r="A4061" s="72">
        <f t="shared" si="690"/>
        <v>43570</v>
      </c>
      <c r="B4061" s="73" t="s">
        <v>67</v>
      </c>
      <c r="C4061" s="73" t="s">
        <v>256</v>
      </c>
      <c r="D4061" s="73" t="s">
        <v>247</v>
      </c>
      <c r="E4061" s="73" t="s">
        <v>285</v>
      </c>
      <c r="F4061" s="73" t="s">
        <v>264</v>
      </c>
      <c r="G4061" s="73" t="s">
        <v>35</v>
      </c>
      <c r="H4061" t="s">
        <v>37</v>
      </c>
      <c r="I4061">
        <v>1899</v>
      </c>
      <c r="J4061" s="43">
        <v>5000</v>
      </c>
      <c r="K4061" s="16">
        <v>0</v>
      </c>
      <c r="L4061" s="16">
        <f t="shared" si="691"/>
        <v>49.652432969215489</v>
      </c>
      <c r="M4061" s="16">
        <f t="shared" si="692"/>
        <v>1.2612612612612613</v>
      </c>
      <c r="N4061" s="44">
        <f t="shared" si="693"/>
        <v>0</v>
      </c>
      <c r="O4061" s="44">
        <f t="shared" si="694"/>
        <v>5000</v>
      </c>
      <c r="P4061" s="45">
        <f t="shared" si="688"/>
        <v>49.652432969215489</v>
      </c>
      <c r="Q4061" s="45">
        <f t="shared" si="695"/>
        <v>1.2612612612612613</v>
      </c>
      <c r="S4061" s="51">
        <f t="shared" si="689"/>
        <v>3.7344398340249052</v>
      </c>
      <c r="T4061" s="16"/>
    </row>
    <row r="4062" spans="1:20" x14ac:dyDescent="0.25">
      <c r="A4062" s="72">
        <f t="shared" si="690"/>
        <v>43570</v>
      </c>
      <c r="B4062" s="73" t="s">
        <v>18</v>
      </c>
      <c r="C4062" s="73" t="s">
        <v>238</v>
      </c>
      <c r="D4062" s="73" t="s">
        <v>239</v>
      </c>
      <c r="E4062" s="73" t="s">
        <v>283</v>
      </c>
      <c r="F4062" s="73" t="s">
        <v>284</v>
      </c>
      <c r="G4062" s="73" t="s">
        <v>35</v>
      </c>
      <c r="H4062" t="s">
        <v>37</v>
      </c>
      <c r="I4062">
        <v>1695</v>
      </c>
      <c r="J4062" s="43">
        <v>5750</v>
      </c>
      <c r="K4062" s="16">
        <v>0</v>
      </c>
      <c r="L4062" s="16">
        <f t="shared" si="691"/>
        <v>57.10029791459781</v>
      </c>
      <c r="M4062" s="16">
        <f t="shared" si="692"/>
        <v>1.5540540540540539</v>
      </c>
      <c r="N4062" s="44">
        <f t="shared" si="693"/>
        <v>0</v>
      </c>
      <c r="O4062" s="44">
        <f t="shared" si="694"/>
        <v>5750</v>
      </c>
      <c r="P4062" s="45">
        <f t="shared" si="688"/>
        <v>57.10029791459781</v>
      </c>
      <c r="Q4062" s="45">
        <f t="shared" si="695"/>
        <v>1.5540540540540539</v>
      </c>
      <c r="S4062" s="51">
        <f t="shared" si="689"/>
        <v>2.6785714285714191</v>
      </c>
      <c r="T4062" s="16"/>
    </row>
    <row r="4063" spans="1:20" x14ac:dyDescent="0.25">
      <c r="A4063" s="72">
        <f t="shared" si="690"/>
        <v>43570</v>
      </c>
      <c r="B4063" s="73" t="s">
        <v>18</v>
      </c>
      <c r="C4063" s="73" t="s">
        <v>250</v>
      </c>
      <c r="D4063" s="73" t="s">
        <v>251</v>
      </c>
      <c r="E4063" s="73" t="s">
        <v>279</v>
      </c>
      <c r="F4063" s="73" t="s">
        <v>280</v>
      </c>
      <c r="G4063" s="73" t="s">
        <v>35</v>
      </c>
      <c r="H4063" t="s">
        <v>37</v>
      </c>
      <c r="I4063">
        <v>1851</v>
      </c>
      <c r="J4063" s="43">
        <v>5800</v>
      </c>
      <c r="K4063" s="16">
        <v>0</v>
      </c>
      <c r="L4063" s="16">
        <f t="shared" si="691"/>
        <v>57.596822244289967</v>
      </c>
      <c r="M4063" s="16">
        <f t="shared" si="692"/>
        <v>1.5675675675675675</v>
      </c>
      <c r="N4063" s="44">
        <f t="shared" si="693"/>
        <v>0</v>
      </c>
      <c r="O4063" s="44">
        <f t="shared" si="694"/>
        <v>5800</v>
      </c>
      <c r="P4063" s="45">
        <f t="shared" si="688"/>
        <v>57.596822244289967</v>
      </c>
      <c r="Q4063" s="45">
        <f t="shared" si="695"/>
        <v>1.5675675675675675</v>
      </c>
      <c r="S4063" s="51">
        <f t="shared" si="689"/>
        <v>2.6548672566371723</v>
      </c>
      <c r="T4063" s="16"/>
    </row>
    <row r="4064" spans="1:20" x14ac:dyDescent="0.25">
      <c r="A4064" s="72">
        <f t="shared" si="690"/>
        <v>43570</v>
      </c>
      <c r="B4064" s="73" t="s">
        <v>18</v>
      </c>
      <c r="C4064" s="73" t="s">
        <v>257</v>
      </c>
      <c r="D4064" s="73" t="s">
        <v>237</v>
      </c>
      <c r="E4064" s="73" t="s">
        <v>283</v>
      </c>
      <c r="F4064" s="73" t="s">
        <v>284</v>
      </c>
      <c r="G4064" s="73" t="s">
        <v>35</v>
      </c>
      <c r="H4064" t="s">
        <v>37</v>
      </c>
      <c r="I4064">
        <v>1507</v>
      </c>
      <c r="J4064" s="43">
        <v>5650</v>
      </c>
      <c r="K4064" s="16">
        <v>0</v>
      </c>
      <c r="L4064" s="16">
        <f t="shared" si="691"/>
        <v>56.107249255213503</v>
      </c>
      <c r="M4064" s="16">
        <f t="shared" si="692"/>
        <v>1.527027027027027</v>
      </c>
      <c r="N4064" s="44">
        <f t="shared" si="693"/>
        <v>0</v>
      </c>
      <c r="O4064" s="44">
        <f t="shared" si="694"/>
        <v>5650</v>
      </c>
      <c r="P4064" s="45">
        <f t="shared" si="688"/>
        <v>56.107249255213503</v>
      </c>
      <c r="Q4064" s="45">
        <f t="shared" si="695"/>
        <v>1.527027027027027</v>
      </c>
      <c r="S4064" s="51">
        <f t="shared" si="689"/>
        <v>2.7272727272727337</v>
      </c>
      <c r="T4064" s="16"/>
    </row>
    <row r="4065" spans="1:20" x14ac:dyDescent="0.25">
      <c r="A4065" s="72">
        <f t="shared" si="690"/>
        <v>43570</v>
      </c>
      <c r="B4065" s="73" t="s">
        <v>18</v>
      </c>
      <c r="C4065" s="73" t="s">
        <v>256</v>
      </c>
      <c r="D4065" s="73" t="s">
        <v>247</v>
      </c>
      <c r="E4065" s="73" t="s">
        <v>265</v>
      </c>
      <c r="F4065" s="73" t="s">
        <v>266</v>
      </c>
      <c r="G4065" s="73" t="s">
        <v>35</v>
      </c>
      <c r="H4065" t="s">
        <v>36</v>
      </c>
      <c r="I4065">
        <v>1160</v>
      </c>
      <c r="J4065" s="43">
        <v>4775</v>
      </c>
      <c r="K4065" s="16">
        <v>0.18</v>
      </c>
      <c r="L4065" s="16">
        <f t="shared" si="691"/>
        <v>47.418073485600793</v>
      </c>
      <c r="M4065" s="16">
        <f t="shared" si="692"/>
        <v>1.2905405405405406</v>
      </c>
      <c r="N4065" s="44">
        <f t="shared" si="693"/>
        <v>208.79999999999998</v>
      </c>
      <c r="O4065" s="44">
        <f t="shared" si="694"/>
        <v>4983.8</v>
      </c>
      <c r="P4065" s="45">
        <f t="shared" si="688"/>
        <v>49.491559086395235</v>
      </c>
      <c r="Q4065" s="45">
        <f t="shared" si="695"/>
        <v>1.3469729729729729</v>
      </c>
      <c r="S4065" s="51">
        <f t="shared" si="689"/>
        <v>-0.23221363654560845</v>
      </c>
      <c r="T4065" s="16"/>
    </row>
    <row r="4066" spans="1:20" x14ac:dyDescent="0.25">
      <c r="A4066" s="72">
        <f t="shared" si="690"/>
        <v>43570</v>
      </c>
      <c r="B4066" s="73" t="s">
        <v>18</v>
      </c>
      <c r="C4066" s="73" t="s">
        <v>244</v>
      </c>
      <c r="D4066" s="73" t="s">
        <v>245</v>
      </c>
      <c r="E4066" s="73" t="s">
        <v>277</v>
      </c>
      <c r="F4066" s="73" t="s">
        <v>278</v>
      </c>
      <c r="G4066" s="73" t="s">
        <v>35</v>
      </c>
      <c r="H4066" s="73" t="s">
        <v>38</v>
      </c>
      <c r="I4066">
        <v>613</v>
      </c>
      <c r="J4066" s="43">
        <v>4634</v>
      </c>
      <c r="K4066" s="16">
        <v>0</v>
      </c>
      <c r="L4066" s="16">
        <f t="shared" si="691"/>
        <v>46.01787487586892</v>
      </c>
      <c r="M4066" s="16">
        <f t="shared" si="692"/>
        <v>1.2524324324324325</v>
      </c>
      <c r="N4066" s="44">
        <f t="shared" si="693"/>
        <v>0</v>
      </c>
      <c r="O4066" s="44">
        <f t="shared" si="694"/>
        <v>4634</v>
      </c>
      <c r="P4066" s="45">
        <f t="shared" si="688"/>
        <v>46.01787487586892</v>
      </c>
      <c r="Q4066" s="45">
        <f t="shared" si="695"/>
        <v>1.2524324324324325</v>
      </c>
      <c r="S4066" s="51">
        <f t="shared" si="689"/>
        <v>6.4797794117646967</v>
      </c>
      <c r="T4066" s="16"/>
    </row>
    <row r="4067" spans="1:20" x14ac:dyDescent="0.25">
      <c r="A4067" s="74">
        <f>A4065</f>
        <v>43570</v>
      </c>
      <c r="B4067" s="75" t="s">
        <v>18</v>
      </c>
      <c r="C4067" s="75" t="s">
        <v>258</v>
      </c>
      <c r="D4067" s="75" t="s">
        <v>255</v>
      </c>
      <c r="E4067" s="75" t="s">
        <v>279</v>
      </c>
      <c r="F4067" s="75" t="s">
        <v>280</v>
      </c>
      <c r="G4067" s="75" t="s">
        <v>35</v>
      </c>
      <c r="H4067" s="76" t="s">
        <v>36</v>
      </c>
      <c r="I4067" s="76">
        <v>1637</v>
      </c>
      <c r="J4067" s="46">
        <v>5710</v>
      </c>
      <c r="K4067" s="78">
        <v>0.18</v>
      </c>
      <c r="L4067" s="78">
        <f t="shared" si="691"/>
        <v>56.703078450844089</v>
      </c>
      <c r="M4067" s="78">
        <f t="shared" si="692"/>
        <v>1.5432432432432432</v>
      </c>
      <c r="N4067" s="47">
        <f t="shared" si="693"/>
        <v>294.65999999999997</v>
      </c>
      <c r="O4067" s="47">
        <f t="shared" si="694"/>
        <v>6004.66</v>
      </c>
      <c r="P4067" s="48">
        <f t="shared" si="688"/>
        <v>59.629195630585897</v>
      </c>
      <c r="Q4067" s="48">
        <f t="shared" si="695"/>
        <v>1.622881081081081</v>
      </c>
      <c r="R4067" s="76"/>
      <c r="S4067" s="53">
        <f t="shared" si="689"/>
        <v>-0.27188039255742202</v>
      </c>
      <c r="T4067" s="78"/>
    </row>
    <row r="4068" spans="1:20" x14ac:dyDescent="0.25">
      <c r="A4068" s="72">
        <f>DATE(YEAR(A4067), MONTH(A4067)+1, 15)</f>
        <v>43600</v>
      </c>
      <c r="B4068" s="73" t="s">
        <v>0</v>
      </c>
      <c r="C4068" s="73" t="s">
        <v>359</v>
      </c>
      <c r="D4068" s="73" t="s">
        <v>235</v>
      </c>
      <c r="E4068" s="73" t="s">
        <v>260</v>
      </c>
      <c r="F4068" s="73" t="s">
        <v>261</v>
      </c>
      <c r="G4068" s="73" t="s">
        <v>34</v>
      </c>
      <c r="H4068" t="s">
        <v>36</v>
      </c>
      <c r="I4068">
        <v>506</v>
      </c>
      <c r="J4068" s="43">
        <v>3983</v>
      </c>
      <c r="K4068" s="16">
        <v>0.2</v>
      </c>
      <c r="L4068" s="16">
        <f t="shared" si="691"/>
        <v>39.553128103277061</v>
      </c>
      <c r="M4068" s="16">
        <f t="shared" si="692"/>
        <v>1.0764864864864865</v>
      </c>
      <c r="N4068" s="44">
        <f t="shared" si="693"/>
        <v>101.2</v>
      </c>
      <c r="O4068" s="44">
        <f t="shared" si="694"/>
        <v>4084.2</v>
      </c>
      <c r="P4068" s="45">
        <f t="shared" ref="P4068:P4105" si="696">O4068/100.7</f>
        <v>40.558093346573976</v>
      </c>
      <c r="Q4068" s="45">
        <f t="shared" si="695"/>
        <v>1.1038378378378377</v>
      </c>
      <c r="R4068" s="17"/>
      <c r="S4068" s="51">
        <f>((O4068/O3612)-1)*100</f>
        <v>2.7709557935421403</v>
      </c>
      <c r="T4068" s="16"/>
    </row>
    <row r="4069" spans="1:20" x14ac:dyDescent="0.25">
      <c r="A4069" s="72">
        <f>A4068</f>
        <v>43600</v>
      </c>
      <c r="B4069" s="73" t="s">
        <v>0</v>
      </c>
      <c r="C4069" s="73" t="s">
        <v>236</v>
      </c>
      <c r="D4069" s="73" t="s">
        <v>237</v>
      </c>
      <c r="E4069" s="73" t="s">
        <v>262</v>
      </c>
      <c r="F4069" s="73" t="s">
        <v>251</v>
      </c>
      <c r="G4069" s="73" t="s">
        <v>34</v>
      </c>
      <c r="H4069" t="s">
        <v>37</v>
      </c>
      <c r="I4069">
        <v>298</v>
      </c>
      <c r="J4069" s="43">
        <v>4268</v>
      </c>
      <c r="K4069" s="16">
        <v>0</v>
      </c>
      <c r="L4069" s="16">
        <f t="shared" si="691"/>
        <v>42.383316782522343</v>
      </c>
      <c r="M4069" s="16">
        <f t="shared" si="692"/>
        <v>1.1535135135135135</v>
      </c>
      <c r="N4069" s="44">
        <f t="shared" si="693"/>
        <v>0</v>
      </c>
      <c r="O4069" s="44">
        <f t="shared" si="694"/>
        <v>4268</v>
      </c>
      <c r="P4069" s="45">
        <f t="shared" si="696"/>
        <v>42.383316782522343</v>
      </c>
      <c r="Q4069" s="45">
        <f t="shared" si="695"/>
        <v>1.1535135135135135</v>
      </c>
      <c r="R4069" s="17"/>
      <c r="S4069" s="51">
        <f t="shared" ref="S4069:S4105" si="697">((O4069/O3613)-1)*100</f>
        <v>3.0171373400917245</v>
      </c>
      <c r="T4069" s="16"/>
    </row>
    <row r="4070" spans="1:20" x14ac:dyDescent="0.25">
      <c r="A4070" s="72">
        <f t="shared" ref="A4070:A4104" si="698">A4069</f>
        <v>43600</v>
      </c>
      <c r="B4070" s="73" t="s">
        <v>0</v>
      </c>
      <c r="C4070" s="73" t="s">
        <v>359</v>
      </c>
      <c r="D4070" s="73" t="s">
        <v>235</v>
      </c>
      <c r="E4070" s="73" t="s">
        <v>263</v>
      </c>
      <c r="F4070" s="73" t="s">
        <v>264</v>
      </c>
      <c r="G4070" s="73" t="s">
        <v>34</v>
      </c>
      <c r="H4070" t="s">
        <v>37</v>
      </c>
      <c r="I4070">
        <v>1530</v>
      </c>
      <c r="J4070" s="43">
        <v>7175</v>
      </c>
      <c r="K4070" s="16">
        <v>0</v>
      </c>
      <c r="L4070" s="16">
        <f t="shared" si="691"/>
        <v>71.251241310824227</v>
      </c>
      <c r="M4070" s="16">
        <f t="shared" si="692"/>
        <v>1.9391891891891893</v>
      </c>
      <c r="N4070" s="44">
        <f t="shared" si="693"/>
        <v>0</v>
      </c>
      <c r="O4070" s="44">
        <f t="shared" si="694"/>
        <v>7175</v>
      </c>
      <c r="P4070" s="45">
        <f t="shared" si="696"/>
        <v>71.251241310824227</v>
      </c>
      <c r="Q4070" s="45">
        <f t="shared" si="695"/>
        <v>1.9391891891891893</v>
      </c>
      <c r="S4070" s="51">
        <f t="shared" si="697"/>
        <v>1.7730496453900679</v>
      </c>
      <c r="T4070" s="16"/>
    </row>
    <row r="4071" spans="1:20" x14ac:dyDescent="0.25">
      <c r="A4071" s="72">
        <f t="shared" si="698"/>
        <v>43600</v>
      </c>
      <c r="B4071" s="73" t="s">
        <v>0</v>
      </c>
      <c r="C4071" s="73" t="s">
        <v>359</v>
      </c>
      <c r="D4071" s="73" t="s">
        <v>235</v>
      </c>
      <c r="E4071" s="73" t="s">
        <v>265</v>
      </c>
      <c r="F4071" s="73" t="s">
        <v>266</v>
      </c>
      <c r="G4071" s="73" t="s">
        <v>34</v>
      </c>
      <c r="H4071" t="s">
        <v>36</v>
      </c>
      <c r="I4071">
        <v>890</v>
      </c>
      <c r="J4071" s="43">
        <v>4540</v>
      </c>
      <c r="K4071" s="16">
        <v>0.2</v>
      </c>
      <c r="L4071" s="16">
        <f t="shared" si="691"/>
        <v>45.084409136047668</v>
      </c>
      <c r="M4071" s="16">
        <f t="shared" si="692"/>
        <v>1.2270270270270269</v>
      </c>
      <c r="N4071" s="44">
        <f t="shared" si="693"/>
        <v>178</v>
      </c>
      <c r="O4071" s="44">
        <f t="shared" si="694"/>
        <v>4718</v>
      </c>
      <c r="P4071" s="45">
        <f t="shared" si="696"/>
        <v>46.852035749751735</v>
      </c>
      <c r="Q4071" s="45">
        <f t="shared" si="695"/>
        <v>1.2751351351351352</v>
      </c>
      <c r="S4071" s="51">
        <f t="shared" si="697"/>
        <v>0.37870728905153861</v>
      </c>
      <c r="T4071" s="16"/>
    </row>
    <row r="4072" spans="1:20" x14ac:dyDescent="0.25">
      <c r="A4072" s="72">
        <f t="shared" si="698"/>
        <v>43600</v>
      </c>
      <c r="B4072" s="73" t="s">
        <v>0</v>
      </c>
      <c r="C4072" s="73" t="s">
        <v>238</v>
      </c>
      <c r="D4072" s="73" t="s">
        <v>239</v>
      </c>
      <c r="E4072" s="73" t="s">
        <v>267</v>
      </c>
      <c r="F4072" s="73" t="s">
        <v>241</v>
      </c>
      <c r="G4072" s="73" t="s">
        <v>34</v>
      </c>
      <c r="H4072" s="65" t="s">
        <v>37</v>
      </c>
      <c r="I4072" s="65">
        <v>1256</v>
      </c>
      <c r="J4072" s="61">
        <v>6911</v>
      </c>
      <c r="K4072" s="16">
        <v>0</v>
      </c>
      <c r="L4072" s="77">
        <f t="shared" si="691"/>
        <v>68.629592850049647</v>
      </c>
      <c r="M4072" s="77">
        <f t="shared" si="692"/>
        <v>1.8678378378378377</v>
      </c>
      <c r="N4072" s="62">
        <f t="shared" si="693"/>
        <v>0</v>
      </c>
      <c r="O4072" s="62">
        <f t="shared" si="694"/>
        <v>6911</v>
      </c>
      <c r="P4072" s="63">
        <f t="shared" si="696"/>
        <v>68.629592850049647</v>
      </c>
      <c r="Q4072" s="63">
        <f t="shared" si="695"/>
        <v>1.8678378378378377</v>
      </c>
      <c r="R4072" s="65"/>
      <c r="S4072" s="64">
        <f t="shared" si="697"/>
        <v>1.8420277040966715</v>
      </c>
      <c r="T4072" s="16"/>
    </row>
    <row r="4073" spans="1:20" x14ac:dyDescent="0.25">
      <c r="A4073" s="72">
        <f t="shared" si="698"/>
        <v>43600</v>
      </c>
      <c r="B4073" s="73" t="s">
        <v>0</v>
      </c>
      <c r="C4073" s="73" t="s">
        <v>358</v>
      </c>
      <c r="D4073" s="73" t="s">
        <v>235</v>
      </c>
      <c r="E4073" s="73" t="s">
        <v>267</v>
      </c>
      <c r="F4073" s="73" t="s">
        <v>241</v>
      </c>
      <c r="G4073" s="73" t="s">
        <v>34</v>
      </c>
      <c r="H4073" t="s">
        <v>36</v>
      </c>
      <c r="I4073">
        <v>975</v>
      </c>
      <c r="J4073" s="43">
        <v>4816</v>
      </c>
      <c r="K4073" s="16">
        <v>0.2</v>
      </c>
      <c r="L4073" s="16">
        <f t="shared" si="691"/>
        <v>47.825223435948359</v>
      </c>
      <c r="M4073" s="16">
        <f t="shared" si="692"/>
        <v>1.3016216216216216</v>
      </c>
      <c r="N4073" s="44">
        <f t="shared" si="693"/>
        <v>195</v>
      </c>
      <c r="O4073" s="44">
        <f t="shared" si="694"/>
        <v>5011</v>
      </c>
      <c r="P4073" s="45">
        <f t="shared" si="696"/>
        <v>49.761668321747763</v>
      </c>
      <c r="Q4073" s="45">
        <f t="shared" si="695"/>
        <v>1.3543243243243244</v>
      </c>
      <c r="S4073" s="51">
        <f t="shared" si="697"/>
        <v>0.39066412901933578</v>
      </c>
      <c r="T4073" s="16"/>
    </row>
    <row r="4074" spans="1:20" x14ac:dyDescent="0.25">
      <c r="A4074" s="72">
        <f t="shared" si="698"/>
        <v>43600</v>
      </c>
      <c r="B4074" s="73" t="s">
        <v>0</v>
      </c>
      <c r="C4074" s="73" t="s">
        <v>240</v>
      </c>
      <c r="D4074" s="73" t="s">
        <v>241</v>
      </c>
      <c r="E4074" s="73" t="s">
        <v>263</v>
      </c>
      <c r="F4074" s="73" t="s">
        <v>264</v>
      </c>
      <c r="G4074" s="73" t="s">
        <v>34</v>
      </c>
      <c r="H4074" t="s">
        <v>36</v>
      </c>
      <c r="I4074">
        <v>1357</v>
      </c>
      <c r="J4074" s="43">
        <v>5121</v>
      </c>
      <c r="K4074" s="16">
        <v>0.2</v>
      </c>
      <c r="L4074" s="16">
        <f t="shared" si="691"/>
        <v>50.854021847070506</v>
      </c>
      <c r="M4074" s="16">
        <f t="shared" si="692"/>
        <v>1.384054054054054</v>
      </c>
      <c r="N4074" s="44">
        <f t="shared" si="693"/>
        <v>271.40000000000003</v>
      </c>
      <c r="O4074" s="44">
        <f t="shared" si="694"/>
        <v>5392.4</v>
      </c>
      <c r="P4074" s="45">
        <f t="shared" si="696"/>
        <v>53.54915590863952</v>
      </c>
      <c r="Q4074" s="45">
        <f t="shared" si="695"/>
        <v>1.4574054054054053</v>
      </c>
      <c r="S4074" s="51">
        <f t="shared" si="697"/>
        <v>2.4146955705890871</v>
      </c>
      <c r="T4074" s="16"/>
    </row>
    <row r="4075" spans="1:20" x14ac:dyDescent="0.25">
      <c r="A4075" s="72">
        <f t="shared" si="698"/>
        <v>43600</v>
      </c>
      <c r="B4075" s="73" t="s">
        <v>67</v>
      </c>
      <c r="C4075" s="73" t="s">
        <v>242</v>
      </c>
      <c r="D4075" s="73" t="s">
        <v>243</v>
      </c>
      <c r="E4075" s="73" t="s">
        <v>265</v>
      </c>
      <c r="F4075" s="73" t="s">
        <v>266</v>
      </c>
      <c r="G4075" s="73" t="s">
        <v>34</v>
      </c>
      <c r="H4075" t="s">
        <v>36</v>
      </c>
      <c r="I4075">
        <v>1006</v>
      </c>
      <c r="J4075" s="43">
        <v>4000</v>
      </c>
      <c r="K4075" s="16">
        <v>0.2</v>
      </c>
      <c r="L4075" s="16">
        <f t="shared" si="691"/>
        <v>39.72194637537239</v>
      </c>
      <c r="M4075" s="16">
        <f t="shared" si="692"/>
        <v>1.0090090090090089</v>
      </c>
      <c r="N4075" s="44">
        <f t="shared" si="693"/>
        <v>201.20000000000002</v>
      </c>
      <c r="O4075" s="44">
        <f t="shared" si="694"/>
        <v>4201.2</v>
      </c>
      <c r="P4075" s="45">
        <f t="shared" si="696"/>
        <v>41.71996027805362</v>
      </c>
      <c r="Q4075" s="45">
        <f t="shared" si="695"/>
        <v>1.0597621621621622</v>
      </c>
      <c r="S4075" s="51">
        <f t="shared" si="697"/>
        <v>2.1672730102527238</v>
      </c>
      <c r="T4075" s="16"/>
    </row>
    <row r="4076" spans="1:20" x14ac:dyDescent="0.25">
      <c r="A4076" s="72">
        <f t="shared" si="698"/>
        <v>43600</v>
      </c>
      <c r="B4076" s="73" t="s">
        <v>67</v>
      </c>
      <c r="C4076" s="73" t="s">
        <v>244</v>
      </c>
      <c r="D4076" s="73" t="s">
        <v>245</v>
      </c>
      <c r="E4076" s="73" t="s">
        <v>268</v>
      </c>
      <c r="F4076" s="73" t="s">
        <v>269</v>
      </c>
      <c r="G4076" s="73" t="s">
        <v>34</v>
      </c>
      <c r="H4076" t="s">
        <v>38</v>
      </c>
      <c r="I4076">
        <v>860</v>
      </c>
      <c r="J4076" s="43">
        <v>6581</v>
      </c>
      <c r="K4076" s="16">
        <v>0</v>
      </c>
      <c r="L4076" s="16">
        <f t="shared" si="691"/>
        <v>65.352532274081426</v>
      </c>
      <c r="M4076" s="16">
        <f t="shared" si="692"/>
        <v>1.6600720720720721</v>
      </c>
      <c r="N4076" s="44">
        <f t="shared" si="693"/>
        <v>0</v>
      </c>
      <c r="O4076" s="44">
        <f t="shared" si="694"/>
        <v>6581</v>
      </c>
      <c r="P4076" s="45">
        <f t="shared" si="696"/>
        <v>65.352532274081426</v>
      </c>
      <c r="Q4076" s="45">
        <f t="shared" si="695"/>
        <v>1.6600720720720721</v>
      </c>
      <c r="S4076" s="51">
        <f t="shared" si="697"/>
        <v>3.7358133669609161</v>
      </c>
      <c r="T4076" s="16"/>
    </row>
    <row r="4077" spans="1:20" x14ac:dyDescent="0.25">
      <c r="A4077" s="72">
        <f t="shared" si="698"/>
        <v>43600</v>
      </c>
      <c r="B4077" s="73" t="s">
        <v>67</v>
      </c>
      <c r="C4077" s="73" t="s">
        <v>246</v>
      </c>
      <c r="D4077" s="73" t="s">
        <v>247</v>
      </c>
      <c r="E4077" s="73" t="s">
        <v>270</v>
      </c>
      <c r="F4077" s="73" t="s">
        <v>247</v>
      </c>
      <c r="G4077" s="73" t="s">
        <v>34</v>
      </c>
      <c r="H4077" t="s">
        <v>36</v>
      </c>
      <c r="I4077">
        <v>213</v>
      </c>
      <c r="J4077" s="43">
        <v>2258</v>
      </c>
      <c r="K4077" s="16">
        <v>0.2</v>
      </c>
      <c r="L4077" s="16">
        <f t="shared" si="691"/>
        <v>22.423038728897716</v>
      </c>
      <c r="M4077" s="16">
        <f t="shared" si="692"/>
        <v>0.56958558558558559</v>
      </c>
      <c r="N4077" s="44">
        <f t="shared" si="693"/>
        <v>42.6</v>
      </c>
      <c r="O4077" s="44">
        <f t="shared" si="694"/>
        <v>2300.6</v>
      </c>
      <c r="P4077" s="45">
        <f t="shared" si="696"/>
        <v>22.846077457795431</v>
      </c>
      <c r="Q4077" s="45">
        <f t="shared" si="695"/>
        <v>0.5803315315315315</v>
      </c>
      <c r="S4077" s="51">
        <f t="shared" si="697"/>
        <v>0.18551259830861255</v>
      </c>
      <c r="T4077" s="16"/>
    </row>
    <row r="4078" spans="1:20" x14ac:dyDescent="0.25">
      <c r="A4078" s="72">
        <f t="shared" si="698"/>
        <v>43600</v>
      </c>
      <c r="B4078" s="73" t="s">
        <v>67</v>
      </c>
      <c r="C4078" s="73" t="s">
        <v>248</v>
      </c>
      <c r="D4078" s="73" t="s">
        <v>249</v>
      </c>
      <c r="E4078" s="73" t="s">
        <v>271</v>
      </c>
      <c r="F4078" s="73" t="s">
        <v>272</v>
      </c>
      <c r="G4078" s="73" t="s">
        <v>34</v>
      </c>
      <c r="H4078" t="s">
        <v>38</v>
      </c>
      <c r="I4078">
        <v>646</v>
      </c>
      <c r="J4078" s="43">
        <v>5646</v>
      </c>
      <c r="K4078" s="16">
        <v>0</v>
      </c>
      <c r="L4078" s="16">
        <f t="shared" si="691"/>
        <v>56.06752730883813</v>
      </c>
      <c r="M4078" s="16">
        <f t="shared" si="692"/>
        <v>1.4242162162162162</v>
      </c>
      <c r="N4078" s="44">
        <f t="shared" si="693"/>
        <v>0</v>
      </c>
      <c r="O4078" s="44">
        <f t="shared" si="694"/>
        <v>5646</v>
      </c>
      <c r="P4078" s="45">
        <f t="shared" si="696"/>
        <v>56.06752730883813</v>
      </c>
      <c r="Q4078" s="45">
        <f t="shared" si="695"/>
        <v>1.4242162162162162</v>
      </c>
      <c r="S4078" s="51">
        <f t="shared" si="697"/>
        <v>3.6724201248622856</v>
      </c>
      <c r="T4078" s="16"/>
    </row>
    <row r="4079" spans="1:20" x14ac:dyDescent="0.25">
      <c r="A4079" s="72">
        <f t="shared" si="698"/>
        <v>43600</v>
      </c>
      <c r="B4079" s="73" t="s">
        <v>67</v>
      </c>
      <c r="C4079" s="73" t="s">
        <v>248</v>
      </c>
      <c r="D4079" s="73" t="s">
        <v>249</v>
      </c>
      <c r="E4079" s="73" t="s">
        <v>273</v>
      </c>
      <c r="F4079" s="73" t="s">
        <v>274</v>
      </c>
      <c r="G4079" s="73" t="s">
        <v>34</v>
      </c>
      <c r="H4079" t="s">
        <v>38</v>
      </c>
      <c r="I4079">
        <v>418</v>
      </c>
      <c r="J4079" s="43">
        <v>4704</v>
      </c>
      <c r="K4079" s="16">
        <v>0</v>
      </c>
      <c r="L4079" s="16">
        <f t="shared" si="691"/>
        <v>46.713008937437934</v>
      </c>
      <c r="M4079" s="16">
        <f t="shared" si="692"/>
        <v>1.1865945945945946</v>
      </c>
      <c r="N4079" s="44">
        <f t="shared" si="693"/>
        <v>0</v>
      </c>
      <c r="O4079" s="44">
        <f t="shared" si="694"/>
        <v>4704</v>
      </c>
      <c r="P4079" s="45">
        <f t="shared" si="696"/>
        <v>46.713008937437934</v>
      </c>
      <c r="Q4079" s="45">
        <f t="shared" si="695"/>
        <v>1.1865945945945946</v>
      </c>
      <c r="S4079" s="51">
        <f t="shared" si="697"/>
        <v>3.6123348017621071</v>
      </c>
      <c r="T4079" s="16"/>
    </row>
    <row r="4080" spans="1:20" x14ac:dyDescent="0.25">
      <c r="A4080" s="72">
        <f t="shared" si="698"/>
        <v>43600</v>
      </c>
      <c r="B4080" s="73" t="s">
        <v>67</v>
      </c>
      <c r="C4080" s="73" t="s">
        <v>246</v>
      </c>
      <c r="D4080" s="73" t="s">
        <v>247</v>
      </c>
      <c r="E4080" s="73" t="s">
        <v>275</v>
      </c>
      <c r="F4080" s="73" t="s">
        <v>276</v>
      </c>
      <c r="G4080" s="73" t="s">
        <v>34</v>
      </c>
      <c r="H4080" t="s">
        <v>36</v>
      </c>
      <c r="I4080">
        <v>626</v>
      </c>
      <c r="J4080" s="61">
        <v>3860</v>
      </c>
      <c r="K4080" s="16">
        <v>0.2</v>
      </c>
      <c r="L4080" s="16">
        <f t="shared" si="691"/>
        <v>38.331678252234362</v>
      </c>
      <c r="M4080" s="16">
        <f t="shared" si="692"/>
        <v>0.97369369369369374</v>
      </c>
      <c r="N4080" s="44">
        <f t="shared" si="693"/>
        <v>125.2</v>
      </c>
      <c r="O4080" s="44">
        <f t="shared" si="694"/>
        <v>3985.2</v>
      </c>
      <c r="P4080" s="45">
        <f t="shared" si="696"/>
        <v>39.574975173783514</v>
      </c>
      <c r="Q4080" s="45">
        <f t="shared" si="695"/>
        <v>1.0052756756756756</v>
      </c>
      <c r="S4080" s="51">
        <f t="shared" si="697"/>
        <v>7.0806732443412734</v>
      </c>
      <c r="T4080" s="16"/>
    </row>
    <row r="4081" spans="1:20" x14ac:dyDescent="0.25">
      <c r="A4081" s="72">
        <f t="shared" si="698"/>
        <v>43600</v>
      </c>
      <c r="B4081" s="73" t="s">
        <v>67</v>
      </c>
      <c r="C4081" s="73" t="s">
        <v>246</v>
      </c>
      <c r="D4081" s="73" t="s">
        <v>247</v>
      </c>
      <c r="E4081" s="73" t="s">
        <v>263</v>
      </c>
      <c r="F4081" s="73" t="s">
        <v>264</v>
      </c>
      <c r="G4081" s="73" t="s">
        <v>34</v>
      </c>
      <c r="H4081" t="s">
        <v>36</v>
      </c>
      <c r="I4081">
        <v>1823</v>
      </c>
      <c r="J4081" s="61">
        <v>5720</v>
      </c>
      <c r="K4081" s="16">
        <v>0.2</v>
      </c>
      <c r="L4081" s="16">
        <f t="shared" si="691"/>
        <v>56.802383316782517</v>
      </c>
      <c r="M4081" s="16">
        <f t="shared" si="692"/>
        <v>1.4428828828828828</v>
      </c>
      <c r="N4081" s="44">
        <f t="shared" si="693"/>
        <v>364.6</v>
      </c>
      <c r="O4081" s="44">
        <f t="shared" si="694"/>
        <v>6084.6</v>
      </c>
      <c r="P4081" s="45">
        <f t="shared" si="696"/>
        <v>60.423038728897716</v>
      </c>
      <c r="Q4081" s="45">
        <f t="shared" si="695"/>
        <v>1.5348540540540541</v>
      </c>
      <c r="S4081" s="51">
        <f t="shared" si="697"/>
        <v>7.5941532835615</v>
      </c>
      <c r="T4081" s="16"/>
    </row>
    <row r="4082" spans="1:20" x14ac:dyDescent="0.25">
      <c r="A4082" s="72">
        <f t="shared" si="698"/>
        <v>43600</v>
      </c>
      <c r="B4082" s="73" t="s">
        <v>18</v>
      </c>
      <c r="C4082" s="73" t="s">
        <v>250</v>
      </c>
      <c r="D4082" s="73" t="s">
        <v>251</v>
      </c>
      <c r="E4082" s="73" t="s">
        <v>265</v>
      </c>
      <c r="F4082" s="73" t="s">
        <v>266</v>
      </c>
      <c r="G4082" s="73" t="s">
        <v>34</v>
      </c>
      <c r="H4082" t="s">
        <v>39</v>
      </c>
      <c r="I4082">
        <v>1277</v>
      </c>
      <c r="J4082" s="43">
        <v>3631</v>
      </c>
      <c r="K4082" s="16">
        <v>0.14949999999999999</v>
      </c>
      <c r="L4082" s="16">
        <f t="shared" si="691"/>
        <v>36.057596822244292</v>
      </c>
      <c r="M4082" s="16">
        <f t="shared" si="692"/>
        <v>0.98135135135135132</v>
      </c>
      <c r="N4082" s="44">
        <f t="shared" si="693"/>
        <v>190.91149999999999</v>
      </c>
      <c r="O4082" s="44">
        <f t="shared" si="694"/>
        <v>3821.9115000000002</v>
      </c>
      <c r="P4082" s="45">
        <f t="shared" si="696"/>
        <v>37.953440913604766</v>
      </c>
      <c r="Q4082" s="45">
        <f t="shared" si="695"/>
        <v>1.032949054054054</v>
      </c>
      <c r="S4082" s="51">
        <f t="shared" si="697"/>
        <v>-11.117243744696303</v>
      </c>
      <c r="T4082" s="16"/>
    </row>
    <row r="4083" spans="1:20" x14ac:dyDescent="0.25">
      <c r="A4083" s="72">
        <f t="shared" si="698"/>
        <v>43600</v>
      </c>
      <c r="B4083" s="73" t="s">
        <v>18</v>
      </c>
      <c r="C4083" s="73" t="s">
        <v>244</v>
      </c>
      <c r="D4083" s="73" t="s">
        <v>245</v>
      </c>
      <c r="E4083" s="73" t="s">
        <v>277</v>
      </c>
      <c r="F4083" s="73" t="s">
        <v>278</v>
      </c>
      <c r="G4083" s="73" t="s">
        <v>34</v>
      </c>
      <c r="H4083" t="s">
        <v>38</v>
      </c>
      <c r="I4083">
        <v>613</v>
      </c>
      <c r="J4083" s="43">
        <v>5459</v>
      </c>
      <c r="K4083" s="16">
        <v>0</v>
      </c>
      <c r="L4083" s="16">
        <f t="shared" si="691"/>
        <v>54.210526315789473</v>
      </c>
      <c r="M4083" s="16">
        <f t="shared" si="692"/>
        <v>1.4754054054054053</v>
      </c>
      <c r="N4083" s="44">
        <f t="shared" si="693"/>
        <v>0</v>
      </c>
      <c r="O4083" s="44">
        <f t="shared" si="694"/>
        <v>5459</v>
      </c>
      <c r="P4083" s="45">
        <f t="shared" si="696"/>
        <v>54.210526315789473</v>
      </c>
      <c r="Q4083" s="45">
        <f t="shared" si="695"/>
        <v>1.4754054054054053</v>
      </c>
      <c r="S4083" s="51">
        <f t="shared" si="697"/>
        <v>3.2532627198789577</v>
      </c>
      <c r="T4083" s="16"/>
    </row>
    <row r="4084" spans="1:20" x14ac:dyDescent="0.25">
      <c r="A4084" s="72">
        <f t="shared" si="698"/>
        <v>43600</v>
      </c>
      <c r="B4084" s="73" t="s">
        <v>18</v>
      </c>
      <c r="C4084" s="73" t="s">
        <v>248</v>
      </c>
      <c r="D4084" s="73" t="s">
        <v>249</v>
      </c>
      <c r="E4084" s="73" t="s">
        <v>268</v>
      </c>
      <c r="F4084" s="73" t="s">
        <v>269</v>
      </c>
      <c r="G4084" s="73" t="s">
        <v>34</v>
      </c>
      <c r="H4084" t="s">
        <v>38</v>
      </c>
      <c r="I4084">
        <v>872</v>
      </c>
      <c r="J4084" s="43">
        <v>6698</v>
      </c>
      <c r="K4084" s="16">
        <v>0</v>
      </c>
      <c r="L4084" s="16">
        <f t="shared" si="691"/>
        <v>66.514399205561077</v>
      </c>
      <c r="M4084" s="16">
        <f t="shared" si="692"/>
        <v>1.8102702702702702</v>
      </c>
      <c r="N4084" s="44">
        <f t="shared" si="693"/>
        <v>0</v>
      </c>
      <c r="O4084" s="44">
        <f t="shared" si="694"/>
        <v>6698</v>
      </c>
      <c r="P4084" s="45">
        <f t="shared" si="696"/>
        <v>66.514399205561077</v>
      </c>
      <c r="Q4084" s="45">
        <f t="shared" si="695"/>
        <v>1.8102702702702702</v>
      </c>
      <c r="S4084" s="51">
        <f t="shared" si="697"/>
        <v>3.6842105263157787</v>
      </c>
      <c r="T4084" s="16"/>
    </row>
    <row r="4085" spans="1:20" x14ac:dyDescent="0.25">
      <c r="A4085" s="72">
        <f t="shared" si="698"/>
        <v>43600</v>
      </c>
      <c r="B4085" s="73" t="s">
        <v>18</v>
      </c>
      <c r="C4085" s="73" t="s">
        <v>248</v>
      </c>
      <c r="D4085" s="73" t="s">
        <v>249</v>
      </c>
      <c r="E4085" s="73" t="s">
        <v>277</v>
      </c>
      <c r="F4085" s="73" t="s">
        <v>278</v>
      </c>
      <c r="G4085" s="73" t="s">
        <v>34</v>
      </c>
      <c r="H4085" t="s">
        <v>38</v>
      </c>
      <c r="I4085">
        <v>414</v>
      </c>
      <c r="J4085" s="43">
        <v>4937</v>
      </c>
      <c r="K4085" s="16">
        <v>0</v>
      </c>
      <c r="L4085" s="16">
        <f t="shared" si="691"/>
        <v>49.026812313803376</v>
      </c>
      <c r="M4085" s="16">
        <f t="shared" si="692"/>
        <v>1.3343243243243244</v>
      </c>
      <c r="N4085" s="44">
        <f t="shared" si="693"/>
        <v>0</v>
      </c>
      <c r="O4085" s="44">
        <f t="shared" si="694"/>
        <v>4937</v>
      </c>
      <c r="P4085" s="45">
        <f t="shared" si="696"/>
        <v>49.026812313803376</v>
      </c>
      <c r="Q4085" s="45">
        <f t="shared" si="695"/>
        <v>1.3343243243243244</v>
      </c>
      <c r="S4085" s="51">
        <f t="shared" si="697"/>
        <v>3.6314021830394561</v>
      </c>
      <c r="T4085" s="16"/>
    </row>
    <row r="4086" spans="1:20" x14ac:dyDescent="0.25">
      <c r="A4086" s="72">
        <f t="shared" si="698"/>
        <v>43600</v>
      </c>
      <c r="B4086" s="73" t="s">
        <v>18</v>
      </c>
      <c r="C4086" s="73" t="s">
        <v>242</v>
      </c>
      <c r="D4086" s="73" t="s">
        <v>243</v>
      </c>
      <c r="E4086" s="73" t="s">
        <v>265</v>
      </c>
      <c r="F4086" s="73" t="s">
        <v>266</v>
      </c>
      <c r="G4086" s="73" t="s">
        <v>34</v>
      </c>
      <c r="H4086" t="s">
        <v>36</v>
      </c>
      <c r="I4086">
        <v>1006</v>
      </c>
      <c r="J4086" s="43">
        <v>4745</v>
      </c>
      <c r="K4086" s="16">
        <v>0.2</v>
      </c>
      <c r="L4086" s="16">
        <f t="shared" si="691"/>
        <v>47.1201588877855</v>
      </c>
      <c r="M4086" s="16">
        <f t="shared" si="692"/>
        <v>1.2824324324324323</v>
      </c>
      <c r="N4086" s="44">
        <f t="shared" si="693"/>
        <v>201.20000000000002</v>
      </c>
      <c r="O4086" s="44">
        <f t="shared" si="694"/>
        <v>4946.2</v>
      </c>
      <c r="P4086" s="45">
        <f t="shared" si="696"/>
        <v>49.11817279046673</v>
      </c>
      <c r="Q4086" s="45">
        <f t="shared" si="695"/>
        <v>1.3368108108108108</v>
      </c>
      <c r="S4086" s="51">
        <f t="shared" si="697"/>
        <v>0.40843835260491179</v>
      </c>
      <c r="T4086" s="16"/>
    </row>
    <row r="4087" spans="1:20" x14ac:dyDescent="0.25">
      <c r="A4087" s="72">
        <f t="shared" si="698"/>
        <v>43600</v>
      </c>
      <c r="B4087" s="73" t="s">
        <v>0</v>
      </c>
      <c r="C4087" s="73" t="s">
        <v>252</v>
      </c>
      <c r="D4087" s="73" t="s">
        <v>117</v>
      </c>
      <c r="E4087" s="73" t="s">
        <v>279</v>
      </c>
      <c r="F4087" s="73" t="s">
        <v>280</v>
      </c>
      <c r="G4087" s="73" t="s">
        <v>35</v>
      </c>
      <c r="H4087" t="s">
        <v>37</v>
      </c>
      <c r="I4087">
        <v>880</v>
      </c>
      <c r="J4087" s="43">
        <v>4078</v>
      </c>
      <c r="K4087" s="16">
        <v>0</v>
      </c>
      <c r="L4087" s="16">
        <f t="shared" si="691"/>
        <v>40.496524329692157</v>
      </c>
      <c r="M4087" s="16">
        <f t="shared" si="692"/>
        <v>1.1021621621621622</v>
      </c>
      <c r="N4087" s="44">
        <f t="shared" si="693"/>
        <v>0</v>
      </c>
      <c r="O4087" s="44">
        <f t="shared" si="694"/>
        <v>4078</v>
      </c>
      <c r="P4087" s="45">
        <f t="shared" si="696"/>
        <v>40.496524329692157</v>
      </c>
      <c r="Q4087" s="45">
        <f t="shared" si="695"/>
        <v>1.1021621621621622</v>
      </c>
      <c r="S4087" s="51">
        <f t="shared" si="697"/>
        <v>3.16215532506956</v>
      </c>
      <c r="T4087" s="16"/>
    </row>
    <row r="4088" spans="1:20" x14ac:dyDescent="0.25">
      <c r="A4088" s="72">
        <f t="shared" si="698"/>
        <v>43600</v>
      </c>
      <c r="B4088" s="73" t="s">
        <v>0</v>
      </c>
      <c r="C4088" s="73" t="s">
        <v>359</v>
      </c>
      <c r="D4088" s="73" t="s">
        <v>235</v>
      </c>
      <c r="E4088" s="73" t="s">
        <v>267</v>
      </c>
      <c r="F4088" s="73" t="s">
        <v>241</v>
      </c>
      <c r="G4088" s="73" t="s">
        <v>35</v>
      </c>
      <c r="H4088" t="s">
        <v>37</v>
      </c>
      <c r="I4088">
        <v>685</v>
      </c>
      <c r="J4088" s="43">
        <v>4296</v>
      </c>
      <c r="K4088" s="16">
        <v>0</v>
      </c>
      <c r="L4088" s="16">
        <f t="shared" si="691"/>
        <v>42.661370407149953</v>
      </c>
      <c r="M4088" s="16">
        <f t="shared" si="692"/>
        <v>1.161081081081081</v>
      </c>
      <c r="N4088" s="44">
        <f t="shared" si="693"/>
        <v>0</v>
      </c>
      <c r="O4088" s="44">
        <f t="shared" si="694"/>
        <v>4296</v>
      </c>
      <c r="P4088" s="45">
        <f t="shared" si="696"/>
        <v>42.661370407149953</v>
      </c>
      <c r="Q4088" s="45">
        <f t="shared" si="695"/>
        <v>1.161081081081081</v>
      </c>
      <c r="S4088" s="51">
        <f t="shared" si="697"/>
        <v>2.9968832414289048</v>
      </c>
      <c r="T4088" s="16"/>
    </row>
    <row r="4089" spans="1:20" x14ac:dyDescent="0.25">
      <c r="A4089" s="72">
        <f t="shared" si="698"/>
        <v>43600</v>
      </c>
      <c r="B4089" s="73" t="s">
        <v>0</v>
      </c>
      <c r="C4089" s="73" t="s">
        <v>253</v>
      </c>
      <c r="D4089" s="73" t="s">
        <v>243</v>
      </c>
      <c r="E4089" s="73" t="s">
        <v>281</v>
      </c>
      <c r="F4089" s="73" t="s">
        <v>282</v>
      </c>
      <c r="G4089" s="73" t="s">
        <v>35</v>
      </c>
      <c r="H4089" t="s">
        <v>38</v>
      </c>
      <c r="I4089">
        <v>812</v>
      </c>
      <c r="J4089" s="43">
        <v>5896</v>
      </c>
      <c r="K4089" s="16">
        <v>0</v>
      </c>
      <c r="L4089" s="16">
        <f t="shared" si="691"/>
        <v>58.550148957298909</v>
      </c>
      <c r="M4089" s="16">
        <f t="shared" si="692"/>
        <v>1.5935135135135134</v>
      </c>
      <c r="N4089" s="44">
        <f t="shared" si="693"/>
        <v>0</v>
      </c>
      <c r="O4089" s="44">
        <f t="shared" si="694"/>
        <v>5896</v>
      </c>
      <c r="P4089" s="45">
        <f t="shared" si="696"/>
        <v>58.550148957298909</v>
      </c>
      <c r="Q4089" s="45">
        <f t="shared" si="695"/>
        <v>1.5935135135135134</v>
      </c>
      <c r="S4089" s="51">
        <f t="shared" si="697"/>
        <v>4.1144269821649315</v>
      </c>
      <c r="T4089" s="16"/>
    </row>
    <row r="4090" spans="1:20" x14ac:dyDescent="0.25">
      <c r="A4090" s="72">
        <f t="shared" si="698"/>
        <v>43600</v>
      </c>
      <c r="B4090" s="73" t="s">
        <v>0</v>
      </c>
      <c r="C4090" s="73" t="s">
        <v>236</v>
      </c>
      <c r="D4090" s="73" t="s">
        <v>237</v>
      </c>
      <c r="E4090" s="73" t="s">
        <v>279</v>
      </c>
      <c r="F4090" s="73" t="s">
        <v>280</v>
      </c>
      <c r="G4090" s="73" t="s">
        <v>35</v>
      </c>
      <c r="H4090" t="s">
        <v>37</v>
      </c>
      <c r="I4090">
        <v>1520</v>
      </c>
      <c r="J4090" s="43">
        <v>5736</v>
      </c>
      <c r="K4090" s="16">
        <v>0</v>
      </c>
      <c r="L4090" s="16">
        <f t="shared" si="691"/>
        <v>56.961271102284009</v>
      </c>
      <c r="M4090" s="16">
        <f t="shared" si="692"/>
        <v>1.5502702702702702</v>
      </c>
      <c r="N4090" s="44">
        <f t="shared" si="693"/>
        <v>0</v>
      </c>
      <c r="O4090" s="44">
        <f t="shared" si="694"/>
        <v>5736</v>
      </c>
      <c r="P4090" s="45">
        <f t="shared" si="696"/>
        <v>56.961271102284009</v>
      </c>
      <c r="Q4090" s="45">
        <f t="shared" si="695"/>
        <v>1.5502702702702702</v>
      </c>
      <c r="S4090" s="51">
        <f t="shared" si="697"/>
        <v>2.2277668864729927</v>
      </c>
      <c r="T4090" s="16"/>
    </row>
    <row r="4091" spans="1:20" x14ac:dyDescent="0.25">
      <c r="A4091" s="72">
        <f t="shared" si="698"/>
        <v>43600</v>
      </c>
      <c r="B4091" s="73" t="s">
        <v>0</v>
      </c>
      <c r="C4091" s="73" t="s">
        <v>236</v>
      </c>
      <c r="D4091" s="73" t="s">
        <v>237</v>
      </c>
      <c r="E4091" s="73" t="s">
        <v>267</v>
      </c>
      <c r="F4091" s="73" t="s">
        <v>241</v>
      </c>
      <c r="G4091" s="73" t="s">
        <v>35</v>
      </c>
      <c r="H4091" t="s">
        <v>37</v>
      </c>
      <c r="I4091">
        <v>1583</v>
      </c>
      <c r="J4091" s="43">
        <v>6056</v>
      </c>
      <c r="K4091" s="16">
        <v>0</v>
      </c>
      <c r="L4091" s="16">
        <f t="shared" si="691"/>
        <v>60.139026812313801</v>
      </c>
      <c r="M4091" s="16">
        <f t="shared" si="692"/>
        <v>1.6367567567567567</v>
      </c>
      <c r="N4091" s="44">
        <f t="shared" si="693"/>
        <v>0</v>
      </c>
      <c r="O4091" s="44">
        <f t="shared" si="694"/>
        <v>6056</v>
      </c>
      <c r="P4091" s="45">
        <f t="shared" si="696"/>
        <v>60.139026812313801</v>
      </c>
      <c r="Q4091" s="45">
        <f t="shared" si="695"/>
        <v>1.6367567567567567</v>
      </c>
      <c r="S4091" s="51">
        <f t="shared" si="697"/>
        <v>2.1075703928511214</v>
      </c>
      <c r="T4091" s="16"/>
    </row>
    <row r="4092" spans="1:20" x14ac:dyDescent="0.25">
      <c r="A4092" s="72">
        <f t="shared" si="698"/>
        <v>43600</v>
      </c>
      <c r="B4092" s="73" t="s">
        <v>0</v>
      </c>
      <c r="C4092" s="73" t="s">
        <v>358</v>
      </c>
      <c r="D4092" s="73" t="s">
        <v>235</v>
      </c>
      <c r="E4092" s="73" t="s">
        <v>279</v>
      </c>
      <c r="F4092" s="73" t="s">
        <v>280</v>
      </c>
      <c r="G4092" s="73" t="s">
        <v>35</v>
      </c>
      <c r="H4092" t="s">
        <v>36</v>
      </c>
      <c r="I4092">
        <v>1599</v>
      </c>
      <c r="J4092" s="43">
        <v>5912</v>
      </c>
      <c r="K4092" s="16">
        <v>0.2</v>
      </c>
      <c r="L4092" s="16">
        <f t="shared" si="691"/>
        <v>58.709036742800393</v>
      </c>
      <c r="M4092" s="16">
        <f t="shared" si="692"/>
        <v>1.5978378378378379</v>
      </c>
      <c r="N4092" s="44">
        <f t="shared" si="693"/>
        <v>319.8</v>
      </c>
      <c r="O4092" s="44">
        <f t="shared" si="694"/>
        <v>6231.8</v>
      </c>
      <c r="P4092" s="45">
        <f t="shared" si="696"/>
        <v>61.884806355511422</v>
      </c>
      <c r="Q4092" s="45">
        <f t="shared" si="695"/>
        <v>1.6842702702702703</v>
      </c>
      <c r="S4092" s="51">
        <f t="shared" si="697"/>
        <v>2.163670403388962</v>
      </c>
      <c r="T4092" s="16"/>
    </row>
    <row r="4093" spans="1:20" x14ac:dyDescent="0.25">
      <c r="A4093" s="72">
        <f t="shared" si="698"/>
        <v>43600</v>
      </c>
      <c r="B4093" s="73" t="s">
        <v>67</v>
      </c>
      <c r="C4093" s="73" t="s">
        <v>250</v>
      </c>
      <c r="D4093" s="73" t="s">
        <v>251</v>
      </c>
      <c r="E4093" s="73" t="s">
        <v>279</v>
      </c>
      <c r="F4093" s="73" t="s">
        <v>280</v>
      </c>
      <c r="G4093" s="73" t="s">
        <v>35</v>
      </c>
      <c r="H4093" t="s">
        <v>37</v>
      </c>
      <c r="I4093">
        <v>1851</v>
      </c>
      <c r="J4093" s="43">
        <v>5180</v>
      </c>
      <c r="K4093" s="16">
        <v>0</v>
      </c>
      <c r="L4093" s="16">
        <f t="shared" si="691"/>
        <v>51.439920556107246</v>
      </c>
      <c r="M4093" s="16">
        <f t="shared" si="692"/>
        <v>1.3066666666666666</v>
      </c>
      <c r="N4093" s="44">
        <f t="shared" si="693"/>
        <v>0</v>
      </c>
      <c r="O4093" s="44">
        <f t="shared" si="694"/>
        <v>5180</v>
      </c>
      <c r="P4093" s="45">
        <f t="shared" si="696"/>
        <v>51.439920556107246</v>
      </c>
      <c r="Q4093" s="45">
        <f t="shared" si="695"/>
        <v>1.3066666666666666</v>
      </c>
      <c r="S4093" s="51">
        <f t="shared" si="697"/>
        <v>3.6000000000000032</v>
      </c>
      <c r="T4093" s="16"/>
    </row>
    <row r="4094" spans="1:20" x14ac:dyDescent="0.25">
      <c r="A4094" s="72">
        <f t="shared" si="698"/>
        <v>43600</v>
      </c>
      <c r="B4094" s="73" t="s">
        <v>67</v>
      </c>
      <c r="C4094" s="73" t="s">
        <v>238</v>
      </c>
      <c r="D4094" s="73" t="s">
        <v>239</v>
      </c>
      <c r="E4094" s="73" t="s">
        <v>283</v>
      </c>
      <c r="F4094" s="73" t="s">
        <v>284</v>
      </c>
      <c r="G4094" s="73" t="s">
        <v>35</v>
      </c>
      <c r="H4094" t="s">
        <v>37</v>
      </c>
      <c r="I4094">
        <v>1695</v>
      </c>
      <c r="J4094" s="43">
        <v>5140</v>
      </c>
      <c r="K4094" s="16">
        <v>0</v>
      </c>
      <c r="L4094" s="16">
        <f t="shared" si="691"/>
        <v>51.042701092353525</v>
      </c>
      <c r="M4094" s="16">
        <f t="shared" si="692"/>
        <v>1.2965765765765767</v>
      </c>
      <c r="N4094" s="44">
        <f t="shared" si="693"/>
        <v>0</v>
      </c>
      <c r="O4094" s="44">
        <f t="shared" si="694"/>
        <v>5140</v>
      </c>
      <c r="P4094" s="45">
        <f t="shared" si="696"/>
        <v>51.042701092353525</v>
      </c>
      <c r="Q4094" s="45">
        <f t="shared" si="695"/>
        <v>1.2965765765765767</v>
      </c>
      <c r="S4094" s="51">
        <f t="shared" si="697"/>
        <v>3.629032258064524</v>
      </c>
      <c r="T4094" s="16"/>
    </row>
    <row r="4095" spans="1:20" x14ac:dyDescent="0.25">
      <c r="A4095" s="72">
        <f t="shared" si="698"/>
        <v>43600</v>
      </c>
      <c r="B4095" s="73" t="s">
        <v>67</v>
      </c>
      <c r="C4095" s="73" t="s">
        <v>242</v>
      </c>
      <c r="D4095" s="73" t="s">
        <v>243</v>
      </c>
      <c r="E4095" s="73" t="s">
        <v>265</v>
      </c>
      <c r="F4095" s="73" t="s">
        <v>266</v>
      </c>
      <c r="G4095" s="73" t="s">
        <v>35</v>
      </c>
      <c r="H4095" t="s">
        <v>36</v>
      </c>
      <c r="I4095">
        <v>1006</v>
      </c>
      <c r="J4095" s="43">
        <v>3800</v>
      </c>
      <c r="K4095" s="16">
        <v>0.2</v>
      </c>
      <c r="L4095" s="16">
        <f t="shared" si="691"/>
        <v>37.735849056603776</v>
      </c>
      <c r="M4095" s="16">
        <f t="shared" si="692"/>
        <v>0.95855855855855854</v>
      </c>
      <c r="N4095" s="44">
        <f t="shared" si="693"/>
        <v>201.20000000000002</v>
      </c>
      <c r="O4095" s="44">
        <f t="shared" si="694"/>
        <v>4001.2</v>
      </c>
      <c r="P4095" s="45">
        <f t="shared" si="696"/>
        <v>39.733862959285005</v>
      </c>
      <c r="Q4095" s="45">
        <f t="shared" si="695"/>
        <v>1.0093117117117116</v>
      </c>
      <c r="S4095" s="51">
        <f t="shared" si="697"/>
        <v>2.2780720230670015</v>
      </c>
      <c r="T4095" s="16"/>
    </row>
    <row r="4096" spans="1:20" x14ac:dyDescent="0.25">
      <c r="A4096" s="72">
        <f t="shared" si="698"/>
        <v>43600</v>
      </c>
      <c r="B4096" s="73" t="s">
        <v>67</v>
      </c>
      <c r="C4096" s="73" t="s">
        <v>254</v>
      </c>
      <c r="D4096" s="73" t="s">
        <v>255</v>
      </c>
      <c r="E4096" s="73" t="s">
        <v>267</v>
      </c>
      <c r="F4096" s="73" t="s">
        <v>241</v>
      </c>
      <c r="G4096" s="73" t="s">
        <v>35</v>
      </c>
      <c r="H4096" t="s">
        <v>37</v>
      </c>
      <c r="I4096">
        <v>988</v>
      </c>
      <c r="J4096" s="43">
        <v>3880</v>
      </c>
      <c r="K4096" s="16">
        <v>0</v>
      </c>
      <c r="L4096" s="16">
        <f t="shared" si="691"/>
        <v>38.530287984111219</v>
      </c>
      <c r="M4096" s="16">
        <f t="shared" si="692"/>
        <v>0.97873873873873873</v>
      </c>
      <c r="N4096" s="44">
        <f t="shared" si="693"/>
        <v>0</v>
      </c>
      <c r="O4096" s="44">
        <f t="shared" si="694"/>
        <v>3880</v>
      </c>
      <c r="P4096" s="45">
        <f t="shared" si="696"/>
        <v>38.530287984111219</v>
      </c>
      <c r="Q4096" s="45">
        <f t="shared" si="695"/>
        <v>0.97873873873873873</v>
      </c>
      <c r="S4096" s="51">
        <f t="shared" si="697"/>
        <v>4.8648648648648596</v>
      </c>
      <c r="T4096" s="16"/>
    </row>
    <row r="4097" spans="1:20" x14ac:dyDescent="0.25">
      <c r="A4097" s="72">
        <f t="shared" si="698"/>
        <v>43600</v>
      </c>
      <c r="B4097" s="73" t="s">
        <v>67</v>
      </c>
      <c r="C4097" s="73" t="s">
        <v>246</v>
      </c>
      <c r="D4097" s="73" t="s">
        <v>247</v>
      </c>
      <c r="E4097" s="73" t="s">
        <v>240</v>
      </c>
      <c r="F4097" s="73" t="s">
        <v>241</v>
      </c>
      <c r="G4097" s="73" t="s">
        <v>35</v>
      </c>
      <c r="H4097" t="s">
        <v>36</v>
      </c>
      <c r="I4097">
        <v>787</v>
      </c>
      <c r="J4097" s="43">
        <v>4060</v>
      </c>
      <c r="K4097" s="16">
        <v>0.2</v>
      </c>
      <c r="L4097" s="16">
        <f t="shared" si="691"/>
        <v>40.317775571002976</v>
      </c>
      <c r="M4097" s="16">
        <f t="shared" si="692"/>
        <v>1.0241441441441441</v>
      </c>
      <c r="N4097" s="44">
        <f t="shared" si="693"/>
        <v>157.4</v>
      </c>
      <c r="O4097" s="44">
        <f t="shared" si="694"/>
        <v>4217.3999999999996</v>
      </c>
      <c r="P4097" s="45">
        <f t="shared" si="696"/>
        <v>41.880834160873881</v>
      </c>
      <c r="Q4097" s="45">
        <f t="shared" si="695"/>
        <v>1.0638486486486485</v>
      </c>
      <c r="S4097" s="51">
        <f t="shared" si="697"/>
        <v>2.5717106959233016</v>
      </c>
      <c r="T4097" s="16"/>
    </row>
    <row r="4098" spans="1:20" x14ac:dyDescent="0.25">
      <c r="A4098" s="72">
        <f t="shared" si="698"/>
        <v>43600</v>
      </c>
      <c r="B4098" s="73" t="s">
        <v>67</v>
      </c>
      <c r="C4098" s="73" t="s">
        <v>250</v>
      </c>
      <c r="D4098" s="73" t="s">
        <v>251</v>
      </c>
      <c r="E4098" s="73" t="s">
        <v>283</v>
      </c>
      <c r="F4098" s="73" t="s">
        <v>284</v>
      </c>
      <c r="G4098" s="73" t="s">
        <v>35</v>
      </c>
      <c r="H4098" t="s">
        <v>37</v>
      </c>
      <c r="I4098">
        <v>1836</v>
      </c>
      <c r="J4098" s="43">
        <v>5180</v>
      </c>
      <c r="K4098" s="16">
        <v>0</v>
      </c>
      <c r="L4098" s="16">
        <f t="shared" ref="L4098:L4135" si="699">J4098/100.7</f>
        <v>51.439920556107246</v>
      </c>
      <c r="M4098" s="16">
        <f t="shared" ref="M4098:M4135" si="700">IF(B4098="corn",J4098/(111*2000/56),J4098/(111*2000/60))</f>
        <v>1.3066666666666666</v>
      </c>
      <c r="N4098" s="44">
        <f t="shared" ref="N4098:N4135" si="701">I4098*K4098</f>
        <v>0</v>
      </c>
      <c r="O4098" s="44">
        <f t="shared" ref="O4098:O4135" si="702">J4098+N4098</f>
        <v>5180</v>
      </c>
      <c r="P4098" s="45">
        <f t="shared" si="696"/>
        <v>51.439920556107246</v>
      </c>
      <c r="Q4098" s="45">
        <f t="shared" ref="Q4098:Q4135" si="703">IF(B4098="corn",O4098/(111*2000/56),O4098/(111*2000/60))</f>
        <v>1.3066666666666666</v>
      </c>
      <c r="S4098" s="51">
        <f t="shared" si="697"/>
        <v>3.6000000000000032</v>
      </c>
      <c r="T4098" s="16"/>
    </row>
    <row r="4099" spans="1:20" x14ac:dyDescent="0.25">
      <c r="A4099" s="72">
        <f t="shared" si="698"/>
        <v>43600</v>
      </c>
      <c r="B4099" s="73" t="s">
        <v>67</v>
      </c>
      <c r="C4099" s="73" t="s">
        <v>256</v>
      </c>
      <c r="D4099" s="73" t="s">
        <v>247</v>
      </c>
      <c r="E4099" s="73" t="s">
        <v>285</v>
      </c>
      <c r="F4099" s="73" t="s">
        <v>264</v>
      </c>
      <c r="G4099" s="73" t="s">
        <v>35</v>
      </c>
      <c r="H4099" t="s">
        <v>37</v>
      </c>
      <c r="I4099">
        <v>1899</v>
      </c>
      <c r="J4099" s="43">
        <v>5000</v>
      </c>
      <c r="K4099" s="16">
        <v>0</v>
      </c>
      <c r="L4099" s="16">
        <f t="shared" si="699"/>
        <v>49.652432969215489</v>
      </c>
      <c r="M4099" s="16">
        <f t="shared" si="700"/>
        <v>1.2612612612612613</v>
      </c>
      <c r="N4099" s="44">
        <f t="shared" si="701"/>
        <v>0</v>
      </c>
      <c r="O4099" s="44">
        <f t="shared" si="702"/>
        <v>5000</v>
      </c>
      <c r="P4099" s="45">
        <f t="shared" si="696"/>
        <v>49.652432969215489</v>
      </c>
      <c r="Q4099" s="45">
        <f t="shared" si="703"/>
        <v>1.2612612612612613</v>
      </c>
      <c r="S4099" s="51">
        <f t="shared" si="697"/>
        <v>3.7344398340249052</v>
      </c>
      <c r="T4099" s="16"/>
    </row>
    <row r="4100" spans="1:20" x14ac:dyDescent="0.25">
      <c r="A4100" s="72">
        <f t="shared" si="698"/>
        <v>43600</v>
      </c>
      <c r="B4100" s="73" t="s">
        <v>18</v>
      </c>
      <c r="C4100" s="73" t="s">
        <v>238</v>
      </c>
      <c r="D4100" s="73" t="s">
        <v>239</v>
      </c>
      <c r="E4100" s="73" t="s">
        <v>283</v>
      </c>
      <c r="F4100" s="73" t="s">
        <v>284</v>
      </c>
      <c r="G4100" s="73" t="s">
        <v>35</v>
      </c>
      <c r="H4100" t="s">
        <v>37</v>
      </c>
      <c r="I4100">
        <v>1695</v>
      </c>
      <c r="J4100" s="43">
        <v>5750</v>
      </c>
      <c r="K4100" s="16">
        <v>0</v>
      </c>
      <c r="L4100" s="16">
        <f t="shared" si="699"/>
        <v>57.10029791459781</v>
      </c>
      <c r="M4100" s="16">
        <f t="shared" si="700"/>
        <v>1.5540540540540539</v>
      </c>
      <c r="N4100" s="44">
        <f t="shared" si="701"/>
        <v>0</v>
      </c>
      <c r="O4100" s="44">
        <f t="shared" si="702"/>
        <v>5750</v>
      </c>
      <c r="P4100" s="45">
        <f t="shared" si="696"/>
        <v>57.10029791459781</v>
      </c>
      <c r="Q4100" s="45">
        <f t="shared" si="703"/>
        <v>1.5540540540540539</v>
      </c>
      <c r="S4100" s="51">
        <f t="shared" si="697"/>
        <v>2.6785714285714191</v>
      </c>
      <c r="T4100" s="16"/>
    </row>
    <row r="4101" spans="1:20" x14ac:dyDescent="0.25">
      <c r="A4101" s="72">
        <f t="shared" si="698"/>
        <v>43600</v>
      </c>
      <c r="B4101" s="73" t="s">
        <v>18</v>
      </c>
      <c r="C4101" s="73" t="s">
        <v>250</v>
      </c>
      <c r="D4101" s="73" t="s">
        <v>251</v>
      </c>
      <c r="E4101" s="73" t="s">
        <v>279</v>
      </c>
      <c r="F4101" s="73" t="s">
        <v>280</v>
      </c>
      <c r="G4101" s="73" t="s">
        <v>35</v>
      </c>
      <c r="H4101" t="s">
        <v>37</v>
      </c>
      <c r="I4101">
        <v>1851</v>
      </c>
      <c r="J4101" s="43">
        <v>5800</v>
      </c>
      <c r="K4101" s="16">
        <v>0</v>
      </c>
      <c r="L4101" s="16">
        <f t="shared" si="699"/>
        <v>57.596822244289967</v>
      </c>
      <c r="M4101" s="16">
        <f t="shared" si="700"/>
        <v>1.5675675675675675</v>
      </c>
      <c r="N4101" s="44">
        <f t="shared" si="701"/>
        <v>0</v>
      </c>
      <c r="O4101" s="44">
        <f t="shared" si="702"/>
        <v>5800</v>
      </c>
      <c r="P4101" s="45">
        <f t="shared" si="696"/>
        <v>57.596822244289967</v>
      </c>
      <c r="Q4101" s="45">
        <f t="shared" si="703"/>
        <v>1.5675675675675675</v>
      </c>
      <c r="S4101" s="51">
        <f t="shared" si="697"/>
        <v>2.6548672566371723</v>
      </c>
      <c r="T4101" s="16"/>
    </row>
    <row r="4102" spans="1:20" x14ac:dyDescent="0.25">
      <c r="A4102" s="72">
        <f t="shared" si="698"/>
        <v>43600</v>
      </c>
      <c r="B4102" s="73" t="s">
        <v>18</v>
      </c>
      <c r="C4102" s="73" t="s">
        <v>257</v>
      </c>
      <c r="D4102" s="73" t="s">
        <v>237</v>
      </c>
      <c r="E4102" s="73" t="s">
        <v>283</v>
      </c>
      <c r="F4102" s="73" t="s">
        <v>284</v>
      </c>
      <c r="G4102" s="73" t="s">
        <v>35</v>
      </c>
      <c r="H4102" t="s">
        <v>37</v>
      </c>
      <c r="I4102">
        <v>1507</v>
      </c>
      <c r="J4102" s="43">
        <v>5650</v>
      </c>
      <c r="K4102" s="16">
        <v>0</v>
      </c>
      <c r="L4102" s="16">
        <f t="shared" si="699"/>
        <v>56.107249255213503</v>
      </c>
      <c r="M4102" s="16">
        <f t="shared" si="700"/>
        <v>1.527027027027027</v>
      </c>
      <c r="N4102" s="44">
        <f t="shared" si="701"/>
        <v>0</v>
      </c>
      <c r="O4102" s="44">
        <f t="shared" si="702"/>
        <v>5650</v>
      </c>
      <c r="P4102" s="45">
        <f t="shared" si="696"/>
        <v>56.107249255213503</v>
      </c>
      <c r="Q4102" s="45">
        <f t="shared" si="703"/>
        <v>1.527027027027027</v>
      </c>
      <c r="S4102" s="51">
        <f t="shared" si="697"/>
        <v>2.7272727272727337</v>
      </c>
      <c r="T4102" s="16"/>
    </row>
    <row r="4103" spans="1:20" x14ac:dyDescent="0.25">
      <c r="A4103" s="72">
        <f t="shared" si="698"/>
        <v>43600</v>
      </c>
      <c r="B4103" s="73" t="s">
        <v>18</v>
      </c>
      <c r="C4103" s="73" t="s">
        <v>256</v>
      </c>
      <c r="D4103" s="73" t="s">
        <v>247</v>
      </c>
      <c r="E4103" s="73" t="s">
        <v>265</v>
      </c>
      <c r="F4103" s="73" t="s">
        <v>266</v>
      </c>
      <c r="G4103" s="73" t="s">
        <v>35</v>
      </c>
      <c r="H4103" t="s">
        <v>36</v>
      </c>
      <c r="I4103">
        <v>1160</v>
      </c>
      <c r="J4103" s="43">
        <v>4775</v>
      </c>
      <c r="K4103" s="16">
        <v>0.2</v>
      </c>
      <c r="L4103" s="16">
        <f t="shared" si="699"/>
        <v>47.418073485600793</v>
      </c>
      <c r="M4103" s="16">
        <f t="shared" si="700"/>
        <v>1.2905405405405406</v>
      </c>
      <c r="N4103" s="44">
        <f t="shared" si="701"/>
        <v>232</v>
      </c>
      <c r="O4103" s="44">
        <f t="shared" si="702"/>
        <v>5007</v>
      </c>
      <c r="P4103" s="45">
        <f t="shared" si="696"/>
        <v>49.72194637537239</v>
      </c>
      <c r="Q4103" s="45">
        <f t="shared" si="703"/>
        <v>1.3532432432432433</v>
      </c>
      <c r="S4103" s="51">
        <f t="shared" si="697"/>
        <v>0.46550824671935942</v>
      </c>
      <c r="T4103" s="16"/>
    </row>
    <row r="4104" spans="1:20" x14ac:dyDescent="0.25">
      <c r="A4104" s="72">
        <f t="shared" si="698"/>
        <v>43600</v>
      </c>
      <c r="B4104" s="73" t="s">
        <v>18</v>
      </c>
      <c r="C4104" s="73" t="s">
        <v>244</v>
      </c>
      <c r="D4104" s="73" t="s">
        <v>245</v>
      </c>
      <c r="E4104" s="73" t="s">
        <v>277</v>
      </c>
      <c r="F4104" s="73" t="s">
        <v>278</v>
      </c>
      <c r="G4104" s="73" t="s">
        <v>35</v>
      </c>
      <c r="H4104" s="73" t="s">
        <v>38</v>
      </c>
      <c r="I4104">
        <v>613</v>
      </c>
      <c r="J4104" s="43">
        <v>4634</v>
      </c>
      <c r="K4104" s="16">
        <v>0</v>
      </c>
      <c r="L4104" s="16">
        <f t="shared" si="699"/>
        <v>46.01787487586892</v>
      </c>
      <c r="M4104" s="16">
        <f t="shared" si="700"/>
        <v>1.2524324324324325</v>
      </c>
      <c r="N4104" s="44">
        <f t="shared" si="701"/>
        <v>0</v>
      </c>
      <c r="O4104" s="44">
        <f t="shared" si="702"/>
        <v>4634</v>
      </c>
      <c r="P4104" s="45">
        <f t="shared" si="696"/>
        <v>46.01787487586892</v>
      </c>
      <c r="Q4104" s="45">
        <f t="shared" si="703"/>
        <v>1.2524324324324325</v>
      </c>
      <c r="S4104" s="51">
        <f t="shared" si="697"/>
        <v>6.4797794117646967</v>
      </c>
      <c r="T4104" s="16"/>
    </row>
    <row r="4105" spans="1:20" x14ac:dyDescent="0.25">
      <c r="A4105" s="74">
        <f>A4103</f>
        <v>43600</v>
      </c>
      <c r="B4105" s="75" t="s">
        <v>18</v>
      </c>
      <c r="C4105" s="75" t="s">
        <v>258</v>
      </c>
      <c r="D4105" s="75" t="s">
        <v>255</v>
      </c>
      <c r="E4105" s="75" t="s">
        <v>279</v>
      </c>
      <c r="F4105" s="75" t="s">
        <v>280</v>
      </c>
      <c r="G4105" s="75" t="s">
        <v>35</v>
      </c>
      <c r="H4105" s="76" t="s">
        <v>36</v>
      </c>
      <c r="I4105" s="76">
        <v>1637</v>
      </c>
      <c r="J4105" s="46">
        <v>5710</v>
      </c>
      <c r="K4105" s="78">
        <v>0.2</v>
      </c>
      <c r="L4105" s="78">
        <f t="shared" si="699"/>
        <v>56.703078450844089</v>
      </c>
      <c r="M4105" s="78">
        <f t="shared" si="700"/>
        <v>1.5432432432432432</v>
      </c>
      <c r="N4105" s="47">
        <f t="shared" si="701"/>
        <v>327.40000000000003</v>
      </c>
      <c r="O4105" s="47">
        <f t="shared" si="702"/>
        <v>6037.4</v>
      </c>
      <c r="P4105" s="48">
        <f t="shared" si="696"/>
        <v>59.954319761668316</v>
      </c>
      <c r="Q4105" s="48">
        <f t="shared" si="703"/>
        <v>1.6317297297297297</v>
      </c>
      <c r="R4105" s="76"/>
      <c r="S4105" s="53">
        <f t="shared" si="697"/>
        <v>0.54524319445230507</v>
      </c>
      <c r="T4105" s="78"/>
    </row>
    <row r="4106" spans="1:20" x14ac:dyDescent="0.25">
      <c r="A4106" s="72">
        <f>DATE(YEAR(A4105), MONTH(A4105)+1, 15)</f>
        <v>43631</v>
      </c>
      <c r="B4106" s="73" t="s">
        <v>0</v>
      </c>
      <c r="C4106" s="73" t="s">
        <v>359</v>
      </c>
      <c r="D4106" s="73" t="s">
        <v>235</v>
      </c>
      <c r="E4106" s="73" t="s">
        <v>260</v>
      </c>
      <c r="F4106" s="73" t="s">
        <v>261</v>
      </c>
      <c r="G4106" s="73" t="s">
        <v>34</v>
      </c>
      <c r="H4106" t="s">
        <v>36</v>
      </c>
      <c r="I4106">
        <v>506</v>
      </c>
      <c r="J4106" s="61">
        <v>3595</v>
      </c>
      <c r="K4106" s="16">
        <v>0.21</v>
      </c>
      <c r="L4106" s="16">
        <f t="shared" si="699"/>
        <v>35.700099304865937</v>
      </c>
      <c r="M4106" s="16">
        <f t="shared" si="700"/>
        <v>0.97162162162162158</v>
      </c>
      <c r="N4106" s="44">
        <f t="shared" si="701"/>
        <v>106.25999999999999</v>
      </c>
      <c r="O4106" s="44">
        <f t="shared" si="702"/>
        <v>3701.26</v>
      </c>
      <c r="P4106" s="45">
        <f t="shared" ref="P4106:P4143" si="704">O4106/100.7</f>
        <v>36.755312810327709</v>
      </c>
      <c r="Q4106" s="45">
        <f t="shared" si="703"/>
        <v>1.0003405405405406</v>
      </c>
      <c r="R4106" s="17"/>
      <c r="S4106" s="51">
        <f>((O4106/O3650)-1)*100</f>
        <v>-7.1015511269514437</v>
      </c>
      <c r="T4106" s="16">
        <f>AVERAGE(P4030,P4068,P4106)</f>
        <v>39.257000993048656</v>
      </c>
    </row>
    <row r="4107" spans="1:20" x14ac:dyDescent="0.25">
      <c r="A4107" s="72">
        <f>A4106</f>
        <v>43631</v>
      </c>
      <c r="B4107" s="73" t="s">
        <v>0</v>
      </c>
      <c r="C4107" s="73" t="s">
        <v>236</v>
      </c>
      <c r="D4107" s="73" t="s">
        <v>237</v>
      </c>
      <c r="E4107" s="73" t="s">
        <v>262</v>
      </c>
      <c r="F4107" s="73" t="s">
        <v>251</v>
      </c>
      <c r="G4107" s="73" t="s">
        <v>34</v>
      </c>
      <c r="H4107" t="s">
        <v>37</v>
      </c>
      <c r="I4107">
        <v>298</v>
      </c>
      <c r="J4107" s="43">
        <v>4268</v>
      </c>
      <c r="K4107" s="16">
        <v>0</v>
      </c>
      <c r="L4107" s="16">
        <f t="shared" si="699"/>
        <v>42.383316782522343</v>
      </c>
      <c r="M4107" s="16">
        <f t="shared" si="700"/>
        <v>1.1535135135135135</v>
      </c>
      <c r="N4107" s="44">
        <f t="shared" si="701"/>
        <v>0</v>
      </c>
      <c r="O4107" s="44">
        <f t="shared" si="702"/>
        <v>4268</v>
      </c>
      <c r="P4107" s="45">
        <f t="shared" si="704"/>
        <v>42.383316782522343</v>
      </c>
      <c r="Q4107" s="45">
        <f t="shared" si="703"/>
        <v>1.1535135135135135</v>
      </c>
      <c r="R4107" s="17"/>
      <c r="S4107" s="51">
        <f t="shared" ref="S4107:S4143" si="705">((O4107/O3651)-1)*100</f>
        <v>3.0171373400917245</v>
      </c>
      <c r="T4107" s="16">
        <f t="shared" ref="T4107:T4143" si="706">AVERAGE(P4031,P4069,P4107)</f>
        <v>42.383316782522343</v>
      </c>
    </row>
    <row r="4108" spans="1:20" x14ac:dyDescent="0.25">
      <c r="A4108" s="72">
        <f t="shared" ref="A4108:A4142" si="707">A4107</f>
        <v>43631</v>
      </c>
      <c r="B4108" s="73" t="s">
        <v>0</v>
      </c>
      <c r="C4108" s="73" t="s">
        <v>359</v>
      </c>
      <c r="D4108" s="73" t="s">
        <v>235</v>
      </c>
      <c r="E4108" s="73" t="s">
        <v>263</v>
      </c>
      <c r="F4108" s="73" t="s">
        <v>264</v>
      </c>
      <c r="G4108" s="73" t="s">
        <v>34</v>
      </c>
      <c r="H4108" t="s">
        <v>37</v>
      </c>
      <c r="I4108">
        <v>1530</v>
      </c>
      <c r="J4108" s="43">
        <v>7240</v>
      </c>
      <c r="K4108" s="16">
        <v>0</v>
      </c>
      <c r="L4108" s="16">
        <f t="shared" si="699"/>
        <v>71.896722939424023</v>
      </c>
      <c r="M4108" s="16">
        <f t="shared" si="700"/>
        <v>1.9567567567567568</v>
      </c>
      <c r="N4108" s="44">
        <f t="shared" si="701"/>
        <v>0</v>
      </c>
      <c r="O4108" s="44">
        <f t="shared" si="702"/>
        <v>7240</v>
      </c>
      <c r="P4108" s="45">
        <f t="shared" si="704"/>
        <v>71.896722939424023</v>
      </c>
      <c r="Q4108" s="45">
        <f t="shared" si="703"/>
        <v>1.9567567567567568</v>
      </c>
      <c r="S4108" s="51">
        <f t="shared" si="705"/>
        <v>0.90592334494774551</v>
      </c>
      <c r="T4108" s="16">
        <f t="shared" si="706"/>
        <v>71.466401853690826</v>
      </c>
    </row>
    <row r="4109" spans="1:20" x14ac:dyDescent="0.25">
      <c r="A4109" s="72">
        <f t="shared" si="707"/>
        <v>43631</v>
      </c>
      <c r="B4109" s="73" t="s">
        <v>0</v>
      </c>
      <c r="C4109" s="73" t="s">
        <v>359</v>
      </c>
      <c r="D4109" s="73" t="s">
        <v>235</v>
      </c>
      <c r="E4109" s="73" t="s">
        <v>265</v>
      </c>
      <c r="F4109" s="73" t="s">
        <v>266</v>
      </c>
      <c r="G4109" s="73" t="s">
        <v>34</v>
      </c>
      <c r="H4109" t="s">
        <v>36</v>
      </c>
      <c r="I4109">
        <v>890</v>
      </c>
      <c r="J4109" s="43">
        <v>4525</v>
      </c>
      <c r="K4109" s="16">
        <v>0.21</v>
      </c>
      <c r="L4109" s="16">
        <f t="shared" si="699"/>
        <v>44.935451837140022</v>
      </c>
      <c r="M4109" s="16">
        <f t="shared" si="700"/>
        <v>1.222972972972973</v>
      </c>
      <c r="N4109" s="44">
        <f t="shared" si="701"/>
        <v>186.9</v>
      </c>
      <c r="O4109" s="44">
        <f t="shared" si="702"/>
        <v>4711.8999999999996</v>
      </c>
      <c r="P4109" s="45">
        <f t="shared" si="704"/>
        <v>46.791459781529291</v>
      </c>
      <c r="Q4109" s="45">
        <f t="shared" si="703"/>
        <v>1.2734864864864863</v>
      </c>
      <c r="S4109" s="51">
        <f t="shared" si="705"/>
        <v>-0.12929207291225708</v>
      </c>
      <c r="T4109" s="16">
        <f t="shared" si="706"/>
        <v>46.772922873220779</v>
      </c>
    </row>
    <row r="4110" spans="1:20" x14ac:dyDescent="0.25">
      <c r="A4110" s="72">
        <f t="shared" si="707"/>
        <v>43631</v>
      </c>
      <c r="B4110" s="73" t="s">
        <v>0</v>
      </c>
      <c r="C4110" s="73" t="s">
        <v>238</v>
      </c>
      <c r="D4110" s="73" t="s">
        <v>239</v>
      </c>
      <c r="E4110" s="73" t="s">
        <v>267</v>
      </c>
      <c r="F4110" s="73" t="s">
        <v>241</v>
      </c>
      <c r="G4110" s="73" t="s">
        <v>34</v>
      </c>
      <c r="H4110" s="65" t="s">
        <v>37</v>
      </c>
      <c r="I4110" s="65">
        <v>1256</v>
      </c>
      <c r="J4110" s="61">
        <v>6976</v>
      </c>
      <c r="K4110" s="16">
        <v>0</v>
      </c>
      <c r="L4110" s="77">
        <f t="shared" si="699"/>
        <v>69.275074478649458</v>
      </c>
      <c r="M4110" s="77">
        <f t="shared" si="700"/>
        <v>1.8854054054054055</v>
      </c>
      <c r="N4110" s="62">
        <f t="shared" si="701"/>
        <v>0</v>
      </c>
      <c r="O4110" s="62">
        <f t="shared" si="702"/>
        <v>6976</v>
      </c>
      <c r="P4110" s="63">
        <f t="shared" si="704"/>
        <v>69.275074478649458</v>
      </c>
      <c r="Q4110" s="63">
        <f t="shared" si="703"/>
        <v>1.8854054054054055</v>
      </c>
      <c r="R4110" s="65"/>
      <c r="S4110" s="64">
        <f t="shared" si="705"/>
        <v>2.7998821102269478</v>
      </c>
      <c r="T4110" s="16">
        <f t="shared" si="706"/>
        <v>68.844753392916246</v>
      </c>
    </row>
    <row r="4111" spans="1:20" x14ac:dyDescent="0.25">
      <c r="A4111" s="72">
        <f t="shared" si="707"/>
        <v>43631</v>
      </c>
      <c r="B4111" s="73" t="s">
        <v>0</v>
      </c>
      <c r="C4111" s="73" t="s">
        <v>358</v>
      </c>
      <c r="D4111" s="73" t="s">
        <v>235</v>
      </c>
      <c r="E4111" s="73" t="s">
        <v>267</v>
      </c>
      <c r="F4111" s="73" t="s">
        <v>241</v>
      </c>
      <c r="G4111" s="73" t="s">
        <v>34</v>
      </c>
      <c r="H4111" t="s">
        <v>36</v>
      </c>
      <c r="I4111">
        <v>975</v>
      </c>
      <c r="J4111" s="43">
        <v>4801</v>
      </c>
      <c r="K4111" s="16">
        <v>0.21</v>
      </c>
      <c r="L4111" s="16">
        <f t="shared" si="699"/>
        <v>47.676266137040713</v>
      </c>
      <c r="M4111" s="16">
        <f t="shared" si="700"/>
        <v>1.2975675675675675</v>
      </c>
      <c r="N4111" s="44">
        <f t="shared" si="701"/>
        <v>204.75</v>
      </c>
      <c r="O4111" s="44">
        <f t="shared" si="702"/>
        <v>5005.75</v>
      </c>
      <c r="P4111" s="45">
        <f t="shared" si="704"/>
        <v>49.709533267130091</v>
      </c>
      <c r="Q4111" s="45">
        <f t="shared" si="703"/>
        <v>1.3529054054054055</v>
      </c>
      <c r="S4111" s="51">
        <f t="shared" si="705"/>
        <v>-0.10476950708441235</v>
      </c>
      <c r="T4111" s="16">
        <f t="shared" si="706"/>
        <v>49.679741807348563</v>
      </c>
    </row>
    <row r="4112" spans="1:20" x14ac:dyDescent="0.25">
      <c r="A4112" s="72">
        <f t="shared" si="707"/>
        <v>43631</v>
      </c>
      <c r="B4112" s="73" t="s">
        <v>0</v>
      </c>
      <c r="C4112" s="73" t="s">
        <v>240</v>
      </c>
      <c r="D4112" s="73" t="s">
        <v>241</v>
      </c>
      <c r="E4112" s="73" t="s">
        <v>263</v>
      </c>
      <c r="F4112" s="73" t="s">
        <v>264</v>
      </c>
      <c r="G4112" s="73" t="s">
        <v>34</v>
      </c>
      <c r="H4112" t="s">
        <v>36</v>
      </c>
      <c r="I4112">
        <v>1357</v>
      </c>
      <c r="J4112" s="66">
        <v>5121</v>
      </c>
      <c r="K4112" s="16">
        <v>0.21</v>
      </c>
      <c r="L4112" s="16">
        <f t="shared" si="699"/>
        <v>50.854021847070506</v>
      </c>
      <c r="M4112" s="16">
        <f t="shared" si="700"/>
        <v>1.384054054054054</v>
      </c>
      <c r="N4112" s="44">
        <f t="shared" si="701"/>
        <v>284.96999999999997</v>
      </c>
      <c r="O4112" s="44">
        <f t="shared" si="702"/>
        <v>5405.97</v>
      </c>
      <c r="P4112" s="45">
        <f t="shared" si="704"/>
        <v>53.683912611717972</v>
      </c>
      <c r="Q4112" s="45">
        <f t="shared" si="703"/>
        <v>1.461072972972973</v>
      </c>
      <c r="S4112" s="51">
        <f t="shared" si="705"/>
        <v>2.1459073388254923</v>
      </c>
      <c r="T4112" s="16">
        <f t="shared" si="706"/>
        <v>53.504237007613369</v>
      </c>
    </row>
    <row r="4113" spans="1:20" x14ac:dyDescent="0.25">
      <c r="A4113" s="72">
        <f t="shared" si="707"/>
        <v>43631</v>
      </c>
      <c r="B4113" s="73" t="s">
        <v>67</v>
      </c>
      <c r="C4113" s="73" t="s">
        <v>242</v>
      </c>
      <c r="D4113" s="73" t="s">
        <v>243</v>
      </c>
      <c r="E4113" s="73" t="s">
        <v>265</v>
      </c>
      <c r="F4113" s="73" t="s">
        <v>266</v>
      </c>
      <c r="G4113" s="73" t="s">
        <v>34</v>
      </c>
      <c r="H4113" t="s">
        <v>36</v>
      </c>
      <c r="I4113">
        <v>1006</v>
      </c>
      <c r="J4113" s="43">
        <v>4000</v>
      </c>
      <c r="K4113" s="16">
        <v>0.21</v>
      </c>
      <c r="L4113" s="16">
        <f t="shared" si="699"/>
        <v>39.72194637537239</v>
      </c>
      <c r="M4113" s="16">
        <f t="shared" si="700"/>
        <v>1.0090090090090089</v>
      </c>
      <c r="N4113" s="44">
        <f t="shared" si="701"/>
        <v>211.26</v>
      </c>
      <c r="O4113" s="44">
        <f t="shared" si="702"/>
        <v>4211.26</v>
      </c>
      <c r="P4113" s="45">
        <f t="shared" si="704"/>
        <v>41.819860973187687</v>
      </c>
      <c r="Q4113" s="45">
        <f t="shared" si="703"/>
        <v>1.0622998198198199</v>
      </c>
      <c r="S4113" s="51">
        <f t="shared" si="705"/>
        <v>1.913266540825731</v>
      </c>
      <c r="T4113" s="16">
        <f t="shared" si="706"/>
        <v>41.686660046342269</v>
      </c>
    </row>
    <row r="4114" spans="1:20" x14ac:dyDescent="0.25">
      <c r="A4114" s="72">
        <f t="shared" si="707"/>
        <v>43631</v>
      </c>
      <c r="B4114" s="73" t="s">
        <v>67</v>
      </c>
      <c r="C4114" s="73" t="s">
        <v>244</v>
      </c>
      <c r="D4114" s="73" t="s">
        <v>245</v>
      </c>
      <c r="E4114" s="73" t="s">
        <v>268</v>
      </c>
      <c r="F4114" s="73" t="s">
        <v>269</v>
      </c>
      <c r="G4114" s="73" t="s">
        <v>34</v>
      </c>
      <c r="H4114" t="s">
        <v>38</v>
      </c>
      <c r="I4114">
        <v>860</v>
      </c>
      <c r="J4114" s="43">
        <v>6581</v>
      </c>
      <c r="K4114" s="16">
        <v>0</v>
      </c>
      <c r="L4114" s="16">
        <f t="shared" si="699"/>
        <v>65.352532274081426</v>
      </c>
      <c r="M4114" s="16">
        <f t="shared" si="700"/>
        <v>1.6600720720720721</v>
      </c>
      <c r="N4114" s="44">
        <f t="shared" si="701"/>
        <v>0</v>
      </c>
      <c r="O4114" s="44">
        <f t="shared" si="702"/>
        <v>6581</v>
      </c>
      <c r="P4114" s="45">
        <f t="shared" si="704"/>
        <v>65.352532274081426</v>
      </c>
      <c r="Q4114" s="45">
        <f t="shared" si="703"/>
        <v>1.6600720720720721</v>
      </c>
      <c r="S4114" s="51">
        <f t="shared" si="705"/>
        <v>3.7358133669609161</v>
      </c>
      <c r="T4114" s="16">
        <f t="shared" si="706"/>
        <v>65.352532274081426</v>
      </c>
    </row>
    <row r="4115" spans="1:20" x14ac:dyDescent="0.25">
      <c r="A4115" s="72">
        <f t="shared" si="707"/>
        <v>43631</v>
      </c>
      <c r="B4115" s="73" t="s">
        <v>67</v>
      </c>
      <c r="C4115" s="73" t="s">
        <v>246</v>
      </c>
      <c r="D4115" s="73" t="s">
        <v>247</v>
      </c>
      <c r="E4115" s="73" t="s">
        <v>270</v>
      </c>
      <c r="F4115" s="73" t="s">
        <v>247</v>
      </c>
      <c r="G4115" s="73" t="s">
        <v>34</v>
      </c>
      <c r="H4115" t="s">
        <v>36</v>
      </c>
      <c r="I4115">
        <v>213</v>
      </c>
      <c r="J4115" s="43">
        <v>2258</v>
      </c>
      <c r="K4115" s="16">
        <v>0.21</v>
      </c>
      <c r="L4115" s="16">
        <f t="shared" si="699"/>
        <v>22.423038728897716</v>
      </c>
      <c r="M4115" s="16">
        <f t="shared" si="700"/>
        <v>0.56958558558558559</v>
      </c>
      <c r="N4115" s="44">
        <f t="shared" si="701"/>
        <v>44.73</v>
      </c>
      <c r="O4115" s="44">
        <f t="shared" si="702"/>
        <v>2302.73</v>
      </c>
      <c r="P4115" s="45">
        <f t="shared" si="704"/>
        <v>22.867229394240319</v>
      </c>
      <c r="Q4115" s="45">
        <f t="shared" si="703"/>
        <v>0.58086882882882884</v>
      </c>
      <c r="S4115" s="51">
        <f t="shared" si="705"/>
        <v>9.2584543162654853E-2</v>
      </c>
      <c r="T4115" s="16">
        <f t="shared" si="706"/>
        <v>22.839026812313801</v>
      </c>
    </row>
    <row r="4116" spans="1:20" x14ac:dyDescent="0.25">
      <c r="A4116" s="72">
        <f t="shared" si="707"/>
        <v>43631</v>
      </c>
      <c r="B4116" s="73" t="s">
        <v>67</v>
      </c>
      <c r="C4116" s="73" t="s">
        <v>248</v>
      </c>
      <c r="D4116" s="73" t="s">
        <v>249</v>
      </c>
      <c r="E4116" s="73" t="s">
        <v>271</v>
      </c>
      <c r="F4116" s="73" t="s">
        <v>272</v>
      </c>
      <c r="G4116" s="73" t="s">
        <v>34</v>
      </c>
      <c r="H4116" t="s">
        <v>38</v>
      </c>
      <c r="I4116">
        <v>646</v>
      </c>
      <c r="J4116" s="43">
        <v>5646</v>
      </c>
      <c r="K4116" s="16">
        <v>0</v>
      </c>
      <c r="L4116" s="16">
        <f t="shared" si="699"/>
        <v>56.06752730883813</v>
      </c>
      <c r="M4116" s="16">
        <f t="shared" si="700"/>
        <v>1.4242162162162162</v>
      </c>
      <c r="N4116" s="44">
        <f t="shared" si="701"/>
        <v>0</v>
      </c>
      <c r="O4116" s="44">
        <f t="shared" si="702"/>
        <v>5646</v>
      </c>
      <c r="P4116" s="45">
        <f t="shared" si="704"/>
        <v>56.06752730883813</v>
      </c>
      <c r="Q4116" s="45">
        <f t="shared" si="703"/>
        <v>1.4242162162162162</v>
      </c>
      <c r="S4116" s="51">
        <f t="shared" si="705"/>
        <v>3.6724201248622856</v>
      </c>
      <c r="T4116" s="16">
        <f t="shared" si="706"/>
        <v>56.06752730883813</v>
      </c>
    </row>
    <row r="4117" spans="1:20" x14ac:dyDescent="0.25">
      <c r="A4117" s="72">
        <f t="shared" si="707"/>
        <v>43631</v>
      </c>
      <c r="B4117" s="73" t="s">
        <v>67</v>
      </c>
      <c r="C4117" s="73" t="s">
        <v>248</v>
      </c>
      <c r="D4117" s="73" t="s">
        <v>249</v>
      </c>
      <c r="E4117" s="73" t="s">
        <v>273</v>
      </c>
      <c r="F4117" s="73" t="s">
        <v>274</v>
      </c>
      <c r="G4117" s="73" t="s">
        <v>34</v>
      </c>
      <c r="H4117" t="s">
        <v>38</v>
      </c>
      <c r="I4117">
        <v>418</v>
      </c>
      <c r="J4117" s="43">
        <v>4704</v>
      </c>
      <c r="K4117" s="16">
        <v>0</v>
      </c>
      <c r="L4117" s="16">
        <f t="shared" si="699"/>
        <v>46.713008937437934</v>
      </c>
      <c r="M4117" s="16">
        <f t="shared" si="700"/>
        <v>1.1865945945945946</v>
      </c>
      <c r="N4117" s="44">
        <f t="shared" si="701"/>
        <v>0</v>
      </c>
      <c r="O4117" s="44">
        <f t="shared" si="702"/>
        <v>4704</v>
      </c>
      <c r="P4117" s="45">
        <f t="shared" si="704"/>
        <v>46.713008937437934</v>
      </c>
      <c r="Q4117" s="45">
        <f t="shared" si="703"/>
        <v>1.1865945945945946</v>
      </c>
      <c r="S4117" s="51">
        <f t="shared" si="705"/>
        <v>3.6123348017621071</v>
      </c>
      <c r="T4117" s="16">
        <f t="shared" si="706"/>
        <v>46.713008937437934</v>
      </c>
    </row>
    <row r="4118" spans="1:20" x14ac:dyDescent="0.25">
      <c r="A4118" s="72">
        <f t="shared" si="707"/>
        <v>43631</v>
      </c>
      <c r="B4118" s="73" t="s">
        <v>67</v>
      </c>
      <c r="C4118" s="73" t="s">
        <v>246</v>
      </c>
      <c r="D4118" s="73" t="s">
        <v>247</v>
      </c>
      <c r="E4118" s="73" t="s">
        <v>275</v>
      </c>
      <c r="F4118" s="73" t="s">
        <v>276</v>
      </c>
      <c r="G4118" s="73" t="s">
        <v>34</v>
      </c>
      <c r="H4118" t="s">
        <v>36</v>
      </c>
      <c r="I4118">
        <v>626</v>
      </c>
      <c r="J4118" s="61">
        <v>3860</v>
      </c>
      <c r="K4118" s="16">
        <v>0.21</v>
      </c>
      <c r="L4118" s="16">
        <f t="shared" si="699"/>
        <v>38.331678252234362</v>
      </c>
      <c r="M4118" s="16">
        <f t="shared" si="700"/>
        <v>0.97369369369369374</v>
      </c>
      <c r="N4118" s="44">
        <f t="shared" si="701"/>
        <v>131.46</v>
      </c>
      <c r="O4118" s="44">
        <f t="shared" si="702"/>
        <v>3991.46</v>
      </c>
      <c r="P4118" s="45">
        <f t="shared" si="704"/>
        <v>39.637140019860972</v>
      </c>
      <c r="Q4118" s="45">
        <f t="shared" si="703"/>
        <v>1.0068547747747747</v>
      </c>
      <c r="S4118" s="51">
        <f t="shared" si="705"/>
        <v>6.8892935568528824</v>
      </c>
      <c r="T4118" s="16">
        <f t="shared" si="706"/>
        <v>39.554253558424364</v>
      </c>
    </row>
    <row r="4119" spans="1:20" x14ac:dyDescent="0.25">
      <c r="A4119" s="72">
        <f t="shared" si="707"/>
        <v>43631</v>
      </c>
      <c r="B4119" s="73" t="s">
        <v>67</v>
      </c>
      <c r="C4119" s="73" t="s">
        <v>246</v>
      </c>
      <c r="D4119" s="73" t="s">
        <v>247</v>
      </c>
      <c r="E4119" s="73" t="s">
        <v>263</v>
      </c>
      <c r="F4119" s="73" t="s">
        <v>264</v>
      </c>
      <c r="G4119" s="73" t="s">
        <v>34</v>
      </c>
      <c r="H4119" t="s">
        <v>36</v>
      </c>
      <c r="I4119">
        <v>1823</v>
      </c>
      <c r="J4119" s="61">
        <v>5720</v>
      </c>
      <c r="K4119" s="16">
        <v>0.21</v>
      </c>
      <c r="L4119" s="16">
        <f t="shared" si="699"/>
        <v>56.802383316782517</v>
      </c>
      <c r="M4119" s="16">
        <f t="shared" si="700"/>
        <v>1.4428828828828828</v>
      </c>
      <c r="N4119" s="44">
        <f t="shared" si="701"/>
        <v>382.83</v>
      </c>
      <c r="O4119" s="44">
        <f t="shared" si="702"/>
        <v>6102.83</v>
      </c>
      <c r="P4119" s="45">
        <f t="shared" si="704"/>
        <v>60.604071499503476</v>
      </c>
      <c r="Q4119" s="45">
        <f t="shared" si="703"/>
        <v>1.5394526126126127</v>
      </c>
      <c r="S4119" s="51">
        <f t="shared" si="705"/>
        <v>7.2252090800477786</v>
      </c>
      <c r="T4119" s="16">
        <f t="shared" si="706"/>
        <v>60.362694472029126</v>
      </c>
    </row>
    <row r="4120" spans="1:20" x14ac:dyDescent="0.25">
      <c r="A4120" s="72">
        <f t="shared" si="707"/>
        <v>43631</v>
      </c>
      <c r="B4120" s="73" t="s">
        <v>18</v>
      </c>
      <c r="C4120" s="73" t="s">
        <v>250</v>
      </c>
      <c r="D4120" s="73" t="s">
        <v>251</v>
      </c>
      <c r="E4120" s="73" t="s">
        <v>265</v>
      </c>
      <c r="F4120" s="73" t="s">
        <v>266</v>
      </c>
      <c r="G4120" s="73" t="s">
        <v>34</v>
      </c>
      <c r="H4120" t="s">
        <v>39</v>
      </c>
      <c r="I4120">
        <v>1277</v>
      </c>
      <c r="J4120" s="43">
        <v>3631</v>
      </c>
      <c r="K4120" s="16">
        <v>0.161</v>
      </c>
      <c r="L4120" s="16">
        <f t="shared" si="699"/>
        <v>36.057596822244292</v>
      </c>
      <c r="M4120" s="16">
        <f t="shared" si="700"/>
        <v>0.98135135135135132</v>
      </c>
      <c r="N4120" s="44">
        <f t="shared" si="701"/>
        <v>205.59700000000001</v>
      </c>
      <c r="O4120" s="44">
        <f t="shared" si="702"/>
        <v>3836.5970000000002</v>
      </c>
      <c r="P4120" s="45">
        <f t="shared" si="704"/>
        <v>38.099275074478648</v>
      </c>
      <c r="Q4120" s="45">
        <f t="shared" si="703"/>
        <v>1.0369181081081082</v>
      </c>
      <c r="S4120" s="51">
        <f t="shared" si="705"/>
        <v>-11.381032500245247</v>
      </c>
      <c r="T4120" s="16">
        <f t="shared" si="706"/>
        <v>39.608522012578611</v>
      </c>
    </row>
    <row r="4121" spans="1:20" x14ac:dyDescent="0.25">
      <c r="A4121" s="72">
        <f t="shared" si="707"/>
        <v>43631</v>
      </c>
      <c r="B4121" s="73" t="s">
        <v>18</v>
      </c>
      <c r="C4121" s="73" t="s">
        <v>244</v>
      </c>
      <c r="D4121" s="73" t="s">
        <v>245</v>
      </c>
      <c r="E4121" s="73" t="s">
        <v>277</v>
      </c>
      <c r="F4121" s="73" t="s">
        <v>278</v>
      </c>
      <c r="G4121" s="73" t="s">
        <v>34</v>
      </c>
      <c r="H4121" t="s">
        <v>38</v>
      </c>
      <c r="I4121">
        <v>613</v>
      </c>
      <c r="J4121" s="43">
        <v>5459</v>
      </c>
      <c r="K4121" s="16">
        <v>0</v>
      </c>
      <c r="L4121" s="16">
        <f t="shared" si="699"/>
        <v>54.210526315789473</v>
      </c>
      <c r="M4121" s="16">
        <f t="shared" si="700"/>
        <v>1.4754054054054053</v>
      </c>
      <c r="N4121" s="44">
        <f t="shared" si="701"/>
        <v>0</v>
      </c>
      <c r="O4121" s="44">
        <f t="shared" si="702"/>
        <v>5459</v>
      </c>
      <c r="P4121" s="45">
        <f t="shared" si="704"/>
        <v>54.210526315789473</v>
      </c>
      <c r="Q4121" s="45">
        <f t="shared" si="703"/>
        <v>1.4754054054054053</v>
      </c>
      <c r="S4121" s="51">
        <f t="shared" si="705"/>
        <v>3.2532627198789577</v>
      </c>
      <c r="T4121" s="16">
        <f t="shared" si="706"/>
        <v>54.210526315789473</v>
      </c>
    </row>
    <row r="4122" spans="1:20" x14ac:dyDescent="0.25">
      <c r="A4122" s="72">
        <f t="shared" si="707"/>
        <v>43631</v>
      </c>
      <c r="B4122" s="73" t="s">
        <v>18</v>
      </c>
      <c r="C4122" s="73" t="s">
        <v>248</v>
      </c>
      <c r="D4122" s="73" t="s">
        <v>249</v>
      </c>
      <c r="E4122" s="73" t="s">
        <v>268</v>
      </c>
      <c r="F4122" s="73" t="s">
        <v>269</v>
      </c>
      <c r="G4122" s="73" t="s">
        <v>34</v>
      </c>
      <c r="H4122" t="s">
        <v>38</v>
      </c>
      <c r="I4122">
        <v>872</v>
      </c>
      <c r="J4122" s="43">
        <v>6698</v>
      </c>
      <c r="K4122" s="16">
        <v>0</v>
      </c>
      <c r="L4122" s="16">
        <f t="shared" si="699"/>
        <v>66.514399205561077</v>
      </c>
      <c r="M4122" s="16">
        <f t="shared" si="700"/>
        <v>1.8102702702702702</v>
      </c>
      <c r="N4122" s="44">
        <f t="shared" si="701"/>
        <v>0</v>
      </c>
      <c r="O4122" s="44">
        <f t="shared" si="702"/>
        <v>6698</v>
      </c>
      <c r="P4122" s="45">
        <f t="shared" si="704"/>
        <v>66.514399205561077</v>
      </c>
      <c r="Q4122" s="45">
        <f t="shared" si="703"/>
        <v>1.8102702702702702</v>
      </c>
      <c r="S4122" s="51">
        <f t="shared" si="705"/>
        <v>3.6842105263157787</v>
      </c>
      <c r="T4122" s="16">
        <f t="shared" si="706"/>
        <v>66.514399205561077</v>
      </c>
    </row>
    <row r="4123" spans="1:20" x14ac:dyDescent="0.25">
      <c r="A4123" s="72">
        <f t="shared" si="707"/>
        <v>43631</v>
      </c>
      <c r="B4123" s="73" t="s">
        <v>18</v>
      </c>
      <c r="C4123" s="73" t="s">
        <v>248</v>
      </c>
      <c r="D4123" s="73" t="s">
        <v>249</v>
      </c>
      <c r="E4123" s="73" t="s">
        <v>277</v>
      </c>
      <c r="F4123" s="73" t="s">
        <v>278</v>
      </c>
      <c r="G4123" s="73" t="s">
        <v>34</v>
      </c>
      <c r="H4123" t="s">
        <v>38</v>
      </c>
      <c r="I4123">
        <v>414</v>
      </c>
      <c r="J4123" s="43">
        <v>4937</v>
      </c>
      <c r="K4123" s="16">
        <v>0</v>
      </c>
      <c r="L4123" s="16">
        <f t="shared" si="699"/>
        <v>49.026812313803376</v>
      </c>
      <c r="M4123" s="16">
        <f t="shared" si="700"/>
        <v>1.3343243243243244</v>
      </c>
      <c r="N4123" s="44">
        <f t="shared" si="701"/>
        <v>0</v>
      </c>
      <c r="O4123" s="44">
        <f t="shared" si="702"/>
        <v>4937</v>
      </c>
      <c r="P4123" s="45">
        <f t="shared" si="704"/>
        <v>49.026812313803376</v>
      </c>
      <c r="Q4123" s="45">
        <f t="shared" si="703"/>
        <v>1.3343243243243244</v>
      </c>
      <c r="S4123" s="51">
        <f t="shared" si="705"/>
        <v>3.6314021830394561</v>
      </c>
      <c r="T4123" s="16">
        <f t="shared" si="706"/>
        <v>49.026812313803383</v>
      </c>
    </row>
    <row r="4124" spans="1:20" x14ac:dyDescent="0.25">
      <c r="A4124" s="72">
        <f t="shared" si="707"/>
        <v>43631</v>
      </c>
      <c r="B4124" s="73" t="s">
        <v>18</v>
      </c>
      <c r="C4124" s="73" t="s">
        <v>242</v>
      </c>
      <c r="D4124" s="73" t="s">
        <v>243</v>
      </c>
      <c r="E4124" s="73" t="s">
        <v>265</v>
      </c>
      <c r="F4124" s="73" t="s">
        <v>266</v>
      </c>
      <c r="G4124" s="73" t="s">
        <v>34</v>
      </c>
      <c r="H4124" t="s">
        <v>36</v>
      </c>
      <c r="I4124">
        <v>1006</v>
      </c>
      <c r="J4124" s="43">
        <v>4745</v>
      </c>
      <c r="K4124" s="16">
        <v>0.21</v>
      </c>
      <c r="L4124" s="16">
        <f t="shared" si="699"/>
        <v>47.1201588877855</v>
      </c>
      <c r="M4124" s="16">
        <f t="shared" si="700"/>
        <v>1.2824324324324323</v>
      </c>
      <c r="N4124" s="44">
        <f t="shared" si="701"/>
        <v>211.26</v>
      </c>
      <c r="O4124" s="44">
        <f t="shared" si="702"/>
        <v>4956.26</v>
      </c>
      <c r="P4124" s="45">
        <f t="shared" si="704"/>
        <v>49.218073485600797</v>
      </c>
      <c r="Q4124" s="45">
        <f t="shared" si="703"/>
        <v>1.3395297297297297</v>
      </c>
      <c r="S4124" s="51">
        <f t="shared" si="705"/>
        <v>0.20338845982774689</v>
      </c>
      <c r="T4124" s="16">
        <f t="shared" si="706"/>
        <v>49.084872558755386</v>
      </c>
    </row>
    <row r="4125" spans="1:20" x14ac:dyDescent="0.25">
      <c r="A4125" s="72">
        <f t="shared" si="707"/>
        <v>43631</v>
      </c>
      <c r="B4125" s="73" t="s">
        <v>0</v>
      </c>
      <c r="C4125" s="73" t="s">
        <v>252</v>
      </c>
      <c r="D4125" s="73" t="s">
        <v>117</v>
      </c>
      <c r="E4125" s="73" t="s">
        <v>279</v>
      </c>
      <c r="F4125" s="73" t="s">
        <v>280</v>
      </c>
      <c r="G4125" s="73" t="s">
        <v>35</v>
      </c>
      <c r="H4125" t="s">
        <v>37</v>
      </c>
      <c r="I4125">
        <v>880</v>
      </c>
      <c r="J4125" s="43">
        <v>4078</v>
      </c>
      <c r="K4125" s="16">
        <v>0</v>
      </c>
      <c r="L4125" s="16">
        <f t="shared" si="699"/>
        <v>40.496524329692157</v>
      </c>
      <c r="M4125" s="16">
        <f t="shared" si="700"/>
        <v>1.1021621621621622</v>
      </c>
      <c r="N4125" s="44">
        <f t="shared" si="701"/>
        <v>0</v>
      </c>
      <c r="O4125" s="44">
        <f t="shared" si="702"/>
        <v>4078</v>
      </c>
      <c r="P4125" s="45">
        <f t="shared" si="704"/>
        <v>40.496524329692157</v>
      </c>
      <c r="Q4125" s="45">
        <f t="shared" si="703"/>
        <v>1.1021621621621622</v>
      </c>
      <c r="S4125" s="51">
        <f t="shared" si="705"/>
        <v>3.16215532506956</v>
      </c>
      <c r="T4125" s="16">
        <f t="shared" si="706"/>
        <v>40.496524329692157</v>
      </c>
    </row>
    <row r="4126" spans="1:20" x14ac:dyDescent="0.25">
      <c r="A4126" s="72">
        <f t="shared" si="707"/>
        <v>43631</v>
      </c>
      <c r="B4126" s="73" t="s">
        <v>0</v>
      </c>
      <c r="C4126" s="73" t="s">
        <v>359</v>
      </c>
      <c r="D4126" s="73" t="s">
        <v>235</v>
      </c>
      <c r="E4126" s="73" t="s">
        <v>267</v>
      </c>
      <c r="F4126" s="73" t="s">
        <v>241</v>
      </c>
      <c r="G4126" s="73" t="s">
        <v>35</v>
      </c>
      <c r="H4126" t="s">
        <v>37</v>
      </c>
      <c r="I4126">
        <v>685</v>
      </c>
      <c r="J4126" s="43">
        <v>4361</v>
      </c>
      <c r="K4126" s="16">
        <v>0</v>
      </c>
      <c r="L4126" s="16">
        <f t="shared" si="699"/>
        <v>43.306852035749749</v>
      </c>
      <c r="M4126" s="16">
        <f t="shared" si="700"/>
        <v>1.1786486486486487</v>
      </c>
      <c r="N4126" s="44">
        <f t="shared" si="701"/>
        <v>0</v>
      </c>
      <c r="O4126" s="44">
        <f t="shared" si="702"/>
        <v>4361</v>
      </c>
      <c r="P4126" s="45">
        <f t="shared" si="704"/>
        <v>43.306852035749749</v>
      </c>
      <c r="Q4126" s="45">
        <f t="shared" si="703"/>
        <v>1.1786486486486487</v>
      </c>
      <c r="S4126" s="51">
        <f t="shared" si="705"/>
        <v>1.5130353817504716</v>
      </c>
      <c r="T4126" s="16">
        <f t="shared" si="706"/>
        <v>42.876530950016551</v>
      </c>
    </row>
    <row r="4127" spans="1:20" x14ac:dyDescent="0.25">
      <c r="A4127" s="72">
        <f t="shared" si="707"/>
        <v>43631</v>
      </c>
      <c r="B4127" s="73" t="s">
        <v>0</v>
      </c>
      <c r="C4127" s="73" t="s">
        <v>253</v>
      </c>
      <c r="D4127" s="73" t="s">
        <v>243</v>
      </c>
      <c r="E4127" s="73" t="s">
        <v>281</v>
      </c>
      <c r="F4127" s="73" t="s">
        <v>282</v>
      </c>
      <c r="G4127" s="73" t="s">
        <v>35</v>
      </c>
      <c r="H4127" t="s">
        <v>38</v>
      </c>
      <c r="I4127">
        <v>812</v>
      </c>
      <c r="J4127" s="43">
        <v>5896</v>
      </c>
      <c r="K4127" s="16">
        <v>0</v>
      </c>
      <c r="L4127" s="16">
        <f t="shared" si="699"/>
        <v>58.550148957298909</v>
      </c>
      <c r="M4127" s="16">
        <f t="shared" si="700"/>
        <v>1.5935135135135134</v>
      </c>
      <c r="N4127" s="44">
        <f t="shared" si="701"/>
        <v>0</v>
      </c>
      <c r="O4127" s="44">
        <f t="shared" si="702"/>
        <v>5896</v>
      </c>
      <c r="P4127" s="45">
        <f t="shared" si="704"/>
        <v>58.550148957298909</v>
      </c>
      <c r="Q4127" s="45">
        <f t="shared" si="703"/>
        <v>1.5935135135135134</v>
      </c>
      <c r="S4127" s="51">
        <f t="shared" si="705"/>
        <v>4.1144269821649315</v>
      </c>
      <c r="T4127" s="16">
        <f t="shared" si="706"/>
        <v>58.550148957298909</v>
      </c>
    </row>
    <row r="4128" spans="1:20" x14ac:dyDescent="0.25">
      <c r="A4128" s="72">
        <f t="shared" si="707"/>
        <v>43631</v>
      </c>
      <c r="B4128" s="73" t="s">
        <v>0</v>
      </c>
      <c r="C4128" s="73" t="s">
        <v>236</v>
      </c>
      <c r="D4128" s="73" t="s">
        <v>237</v>
      </c>
      <c r="E4128" s="73" t="s">
        <v>279</v>
      </c>
      <c r="F4128" s="73" t="s">
        <v>280</v>
      </c>
      <c r="G4128" s="73" t="s">
        <v>35</v>
      </c>
      <c r="H4128" t="s">
        <v>37</v>
      </c>
      <c r="I4128">
        <v>1520</v>
      </c>
      <c r="J4128" s="43">
        <v>5736</v>
      </c>
      <c r="K4128" s="16">
        <v>0</v>
      </c>
      <c r="L4128" s="16">
        <f t="shared" si="699"/>
        <v>56.961271102284009</v>
      </c>
      <c r="M4128" s="16">
        <f t="shared" si="700"/>
        <v>1.5502702702702702</v>
      </c>
      <c r="N4128" s="44">
        <f t="shared" si="701"/>
        <v>0</v>
      </c>
      <c r="O4128" s="44">
        <f t="shared" si="702"/>
        <v>5736</v>
      </c>
      <c r="P4128" s="45">
        <f t="shared" si="704"/>
        <v>56.961271102284009</v>
      </c>
      <c r="Q4128" s="45">
        <f t="shared" si="703"/>
        <v>1.5502702702702702</v>
      </c>
      <c r="S4128" s="51">
        <f t="shared" si="705"/>
        <v>2.2277668864729927</v>
      </c>
      <c r="T4128" s="16">
        <f t="shared" si="706"/>
        <v>56.961271102284009</v>
      </c>
    </row>
    <row r="4129" spans="1:20" x14ac:dyDescent="0.25">
      <c r="A4129" s="72">
        <f t="shared" si="707"/>
        <v>43631</v>
      </c>
      <c r="B4129" s="73" t="s">
        <v>0</v>
      </c>
      <c r="C4129" s="73" t="s">
        <v>236</v>
      </c>
      <c r="D4129" s="73" t="s">
        <v>237</v>
      </c>
      <c r="E4129" s="73" t="s">
        <v>267</v>
      </c>
      <c r="F4129" s="73" t="s">
        <v>241</v>
      </c>
      <c r="G4129" s="73" t="s">
        <v>35</v>
      </c>
      <c r="H4129" t="s">
        <v>37</v>
      </c>
      <c r="I4129">
        <v>1583</v>
      </c>
      <c r="J4129" s="43">
        <v>6056</v>
      </c>
      <c r="K4129" s="16">
        <v>0</v>
      </c>
      <c r="L4129" s="16">
        <f t="shared" si="699"/>
        <v>60.139026812313801</v>
      </c>
      <c r="M4129" s="16">
        <f t="shared" si="700"/>
        <v>1.6367567567567567</v>
      </c>
      <c r="N4129" s="44">
        <f t="shared" si="701"/>
        <v>0</v>
      </c>
      <c r="O4129" s="44">
        <f t="shared" si="702"/>
        <v>6056</v>
      </c>
      <c r="P4129" s="45">
        <f t="shared" si="704"/>
        <v>60.139026812313801</v>
      </c>
      <c r="Q4129" s="45">
        <f t="shared" si="703"/>
        <v>1.6367567567567567</v>
      </c>
      <c r="S4129" s="51">
        <f t="shared" si="705"/>
        <v>2.1075703928511214</v>
      </c>
      <c r="T4129" s="16">
        <f t="shared" si="706"/>
        <v>60.139026812313801</v>
      </c>
    </row>
    <row r="4130" spans="1:20" x14ac:dyDescent="0.25">
      <c r="A4130" s="72">
        <f t="shared" si="707"/>
        <v>43631</v>
      </c>
      <c r="B4130" s="73" t="s">
        <v>0</v>
      </c>
      <c r="C4130" s="73" t="s">
        <v>358</v>
      </c>
      <c r="D4130" s="73" t="s">
        <v>235</v>
      </c>
      <c r="E4130" s="73" t="s">
        <v>279</v>
      </c>
      <c r="F4130" s="73" t="s">
        <v>280</v>
      </c>
      <c r="G4130" s="73" t="s">
        <v>35</v>
      </c>
      <c r="H4130" t="s">
        <v>36</v>
      </c>
      <c r="I4130">
        <v>1599</v>
      </c>
      <c r="J4130" s="43">
        <v>6012</v>
      </c>
      <c r="K4130" s="16">
        <v>0.21</v>
      </c>
      <c r="L4130" s="16">
        <f t="shared" si="699"/>
        <v>59.702085402184707</v>
      </c>
      <c r="M4130" s="16">
        <f t="shared" si="700"/>
        <v>1.6248648648648649</v>
      </c>
      <c r="N4130" s="44">
        <f t="shared" si="701"/>
        <v>335.78999999999996</v>
      </c>
      <c r="O4130" s="44">
        <f t="shared" si="702"/>
        <v>6347.79</v>
      </c>
      <c r="P4130" s="45">
        <f t="shared" si="704"/>
        <v>63.03664349553128</v>
      </c>
      <c r="Q4130" s="45">
        <f t="shared" si="703"/>
        <v>1.7156189189189188</v>
      </c>
      <c r="S4130" s="51">
        <f t="shared" si="705"/>
        <v>3.5224567011318042</v>
      </c>
      <c r="T4130" s="16">
        <f t="shared" si="706"/>
        <v>62.162893081761005</v>
      </c>
    </row>
    <row r="4131" spans="1:20" x14ac:dyDescent="0.25">
      <c r="A4131" s="72">
        <f t="shared" si="707"/>
        <v>43631</v>
      </c>
      <c r="B4131" s="73" t="s">
        <v>67</v>
      </c>
      <c r="C4131" s="73" t="s">
        <v>250</v>
      </c>
      <c r="D4131" s="73" t="s">
        <v>251</v>
      </c>
      <c r="E4131" s="73" t="s">
        <v>279</v>
      </c>
      <c r="F4131" s="73" t="s">
        <v>280</v>
      </c>
      <c r="G4131" s="73" t="s">
        <v>35</v>
      </c>
      <c r="H4131" t="s">
        <v>37</v>
      </c>
      <c r="I4131">
        <v>1851</v>
      </c>
      <c r="J4131" s="43">
        <v>5180</v>
      </c>
      <c r="K4131" s="16">
        <v>0</v>
      </c>
      <c r="L4131" s="16">
        <f t="shared" si="699"/>
        <v>51.439920556107246</v>
      </c>
      <c r="M4131" s="16">
        <f t="shared" si="700"/>
        <v>1.3066666666666666</v>
      </c>
      <c r="N4131" s="44">
        <f t="shared" si="701"/>
        <v>0</v>
      </c>
      <c r="O4131" s="44">
        <f t="shared" si="702"/>
        <v>5180</v>
      </c>
      <c r="P4131" s="45">
        <f t="shared" si="704"/>
        <v>51.439920556107246</v>
      </c>
      <c r="Q4131" s="45">
        <f t="shared" si="703"/>
        <v>1.3066666666666666</v>
      </c>
      <c r="S4131" s="51">
        <f t="shared" si="705"/>
        <v>3.6000000000000032</v>
      </c>
      <c r="T4131" s="16">
        <f t="shared" si="706"/>
        <v>51.439920556107246</v>
      </c>
    </row>
    <row r="4132" spans="1:20" x14ac:dyDescent="0.25">
      <c r="A4132" s="72">
        <f t="shared" si="707"/>
        <v>43631</v>
      </c>
      <c r="B4132" s="73" t="s">
        <v>67</v>
      </c>
      <c r="C4132" s="73" t="s">
        <v>238</v>
      </c>
      <c r="D4132" s="73" t="s">
        <v>239</v>
      </c>
      <c r="E4132" s="73" t="s">
        <v>283</v>
      </c>
      <c r="F4132" s="73" t="s">
        <v>284</v>
      </c>
      <c r="G4132" s="73" t="s">
        <v>35</v>
      </c>
      <c r="H4132" t="s">
        <v>37</v>
      </c>
      <c r="I4132">
        <v>1695</v>
      </c>
      <c r="J4132" s="43">
        <v>5140</v>
      </c>
      <c r="K4132" s="16">
        <v>0</v>
      </c>
      <c r="L4132" s="16">
        <f t="shared" si="699"/>
        <v>51.042701092353525</v>
      </c>
      <c r="M4132" s="16">
        <f t="shared" si="700"/>
        <v>1.2965765765765767</v>
      </c>
      <c r="N4132" s="44">
        <f t="shared" si="701"/>
        <v>0</v>
      </c>
      <c r="O4132" s="44">
        <f t="shared" si="702"/>
        <v>5140</v>
      </c>
      <c r="P4132" s="45">
        <f t="shared" si="704"/>
        <v>51.042701092353525</v>
      </c>
      <c r="Q4132" s="45">
        <f t="shared" si="703"/>
        <v>1.2965765765765767</v>
      </c>
      <c r="S4132" s="51">
        <f t="shared" si="705"/>
        <v>3.629032258064524</v>
      </c>
      <c r="T4132" s="16">
        <f t="shared" si="706"/>
        <v>51.042701092353525</v>
      </c>
    </row>
    <row r="4133" spans="1:20" x14ac:dyDescent="0.25">
      <c r="A4133" s="72">
        <f t="shared" si="707"/>
        <v>43631</v>
      </c>
      <c r="B4133" s="73" t="s">
        <v>67</v>
      </c>
      <c r="C4133" s="73" t="s">
        <v>242</v>
      </c>
      <c r="D4133" s="73" t="s">
        <v>243</v>
      </c>
      <c r="E4133" s="73" t="s">
        <v>265</v>
      </c>
      <c r="F4133" s="73" t="s">
        <v>266</v>
      </c>
      <c r="G4133" s="73" t="s">
        <v>35</v>
      </c>
      <c r="H4133" t="s">
        <v>36</v>
      </c>
      <c r="I4133">
        <v>1006</v>
      </c>
      <c r="J4133" s="43">
        <v>3800</v>
      </c>
      <c r="K4133" s="16">
        <v>0.21</v>
      </c>
      <c r="L4133" s="16">
        <f t="shared" si="699"/>
        <v>37.735849056603776</v>
      </c>
      <c r="M4133" s="16">
        <f t="shared" si="700"/>
        <v>0.95855855855855854</v>
      </c>
      <c r="N4133" s="44">
        <f t="shared" si="701"/>
        <v>211.26</v>
      </c>
      <c r="O4133" s="44">
        <f t="shared" si="702"/>
        <v>4011.26</v>
      </c>
      <c r="P4133" s="45">
        <f t="shared" si="704"/>
        <v>39.833763654419066</v>
      </c>
      <c r="Q4133" s="45">
        <f t="shared" si="703"/>
        <v>1.0118493693693695</v>
      </c>
      <c r="S4133" s="51">
        <f t="shared" si="705"/>
        <v>2.0105793194649335</v>
      </c>
      <c r="T4133" s="16">
        <f t="shared" si="706"/>
        <v>39.700562727573647</v>
      </c>
    </row>
    <row r="4134" spans="1:20" x14ac:dyDescent="0.25">
      <c r="A4134" s="72">
        <f t="shared" si="707"/>
        <v>43631</v>
      </c>
      <c r="B4134" s="73" t="s">
        <v>67</v>
      </c>
      <c r="C4134" s="73" t="s">
        <v>254</v>
      </c>
      <c r="D4134" s="73" t="s">
        <v>255</v>
      </c>
      <c r="E4134" s="73" t="s">
        <v>267</v>
      </c>
      <c r="F4134" s="73" t="s">
        <v>241</v>
      </c>
      <c r="G4134" s="73" t="s">
        <v>35</v>
      </c>
      <c r="H4134" t="s">
        <v>37</v>
      </c>
      <c r="I4134">
        <v>988</v>
      </c>
      <c r="J4134" s="43">
        <v>3880</v>
      </c>
      <c r="K4134" s="16">
        <v>0</v>
      </c>
      <c r="L4134" s="16">
        <f t="shared" si="699"/>
        <v>38.530287984111219</v>
      </c>
      <c r="M4134" s="16">
        <f t="shared" si="700"/>
        <v>0.97873873873873873</v>
      </c>
      <c r="N4134" s="44">
        <f t="shared" si="701"/>
        <v>0</v>
      </c>
      <c r="O4134" s="44">
        <f t="shared" si="702"/>
        <v>3880</v>
      </c>
      <c r="P4134" s="45">
        <f t="shared" si="704"/>
        <v>38.530287984111219</v>
      </c>
      <c r="Q4134" s="45">
        <f t="shared" si="703"/>
        <v>0.97873873873873873</v>
      </c>
      <c r="S4134" s="51">
        <f t="shared" si="705"/>
        <v>4.8648648648648596</v>
      </c>
      <c r="T4134" s="16">
        <f t="shared" si="706"/>
        <v>38.530287984111219</v>
      </c>
    </row>
    <row r="4135" spans="1:20" x14ac:dyDescent="0.25">
      <c r="A4135" s="72">
        <f t="shared" si="707"/>
        <v>43631</v>
      </c>
      <c r="B4135" s="73" t="s">
        <v>67</v>
      </c>
      <c r="C4135" s="73" t="s">
        <v>246</v>
      </c>
      <c r="D4135" s="73" t="s">
        <v>247</v>
      </c>
      <c r="E4135" s="73" t="s">
        <v>240</v>
      </c>
      <c r="F4135" s="73" t="s">
        <v>241</v>
      </c>
      <c r="G4135" s="73" t="s">
        <v>35</v>
      </c>
      <c r="H4135" t="s">
        <v>36</v>
      </c>
      <c r="I4135">
        <v>787</v>
      </c>
      <c r="J4135" s="43">
        <v>4060</v>
      </c>
      <c r="K4135" s="16">
        <v>0.21</v>
      </c>
      <c r="L4135" s="16">
        <f t="shared" si="699"/>
        <v>40.317775571002976</v>
      </c>
      <c r="M4135" s="16">
        <f t="shared" si="700"/>
        <v>1.0241441441441441</v>
      </c>
      <c r="N4135" s="44">
        <f t="shared" si="701"/>
        <v>165.26999999999998</v>
      </c>
      <c r="O4135" s="44">
        <f t="shared" si="702"/>
        <v>4225.2700000000004</v>
      </c>
      <c r="P4135" s="45">
        <f t="shared" si="704"/>
        <v>41.95898709036743</v>
      </c>
      <c r="Q4135" s="45">
        <f t="shared" si="703"/>
        <v>1.065833873873874</v>
      </c>
      <c r="S4135" s="51">
        <f t="shared" si="705"/>
        <v>2.3712264379512682</v>
      </c>
      <c r="T4135" s="16">
        <f t="shared" si="706"/>
        <v>41.854783184376032</v>
      </c>
    </row>
    <row r="4136" spans="1:20" x14ac:dyDescent="0.25">
      <c r="A4136" s="72">
        <f t="shared" si="707"/>
        <v>43631</v>
      </c>
      <c r="B4136" s="73" t="s">
        <v>67</v>
      </c>
      <c r="C4136" s="73" t="s">
        <v>250</v>
      </c>
      <c r="D4136" s="73" t="s">
        <v>251</v>
      </c>
      <c r="E4136" s="73" t="s">
        <v>283</v>
      </c>
      <c r="F4136" s="73" t="s">
        <v>284</v>
      </c>
      <c r="G4136" s="73" t="s">
        <v>35</v>
      </c>
      <c r="H4136" t="s">
        <v>37</v>
      </c>
      <c r="I4136">
        <v>1836</v>
      </c>
      <c r="J4136" s="43">
        <v>5180</v>
      </c>
      <c r="K4136" s="16">
        <v>0</v>
      </c>
      <c r="L4136" s="16">
        <f t="shared" ref="L4136:L4173" si="708">J4136/100.7</f>
        <v>51.439920556107246</v>
      </c>
      <c r="M4136" s="16">
        <f t="shared" ref="M4136:M4173" si="709">IF(B4136="corn",J4136/(111*2000/56),J4136/(111*2000/60))</f>
        <v>1.3066666666666666</v>
      </c>
      <c r="N4136" s="44">
        <f t="shared" ref="N4136:N4173" si="710">I4136*K4136</f>
        <v>0</v>
      </c>
      <c r="O4136" s="44">
        <f t="shared" ref="O4136:O4173" si="711">J4136+N4136</f>
        <v>5180</v>
      </c>
      <c r="P4136" s="45">
        <f t="shared" si="704"/>
        <v>51.439920556107246</v>
      </c>
      <c r="Q4136" s="45">
        <f t="shared" ref="Q4136:Q4173" si="712">IF(B4136="corn",O4136/(111*2000/56),O4136/(111*2000/60))</f>
        <v>1.3066666666666666</v>
      </c>
      <c r="S4136" s="51">
        <f t="shared" si="705"/>
        <v>3.6000000000000032</v>
      </c>
      <c r="T4136" s="16">
        <f t="shared" si="706"/>
        <v>51.439920556107246</v>
      </c>
    </row>
    <row r="4137" spans="1:20" x14ac:dyDescent="0.25">
      <c r="A4137" s="72">
        <f t="shared" si="707"/>
        <v>43631</v>
      </c>
      <c r="B4137" s="73" t="s">
        <v>67</v>
      </c>
      <c r="C4137" s="73" t="s">
        <v>256</v>
      </c>
      <c r="D4137" s="73" t="s">
        <v>247</v>
      </c>
      <c r="E4137" s="73" t="s">
        <v>285</v>
      </c>
      <c r="F4137" s="73" t="s">
        <v>264</v>
      </c>
      <c r="G4137" s="73" t="s">
        <v>35</v>
      </c>
      <c r="H4137" t="s">
        <v>37</v>
      </c>
      <c r="I4137">
        <v>1899</v>
      </c>
      <c r="J4137" s="43">
        <v>5000</v>
      </c>
      <c r="K4137" s="16">
        <v>0</v>
      </c>
      <c r="L4137" s="16">
        <f t="shared" si="708"/>
        <v>49.652432969215489</v>
      </c>
      <c r="M4137" s="16">
        <f t="shared" si="709"/>
        <v>1.2612612612612613</v>
      </c>
      <c r="N4137" s="44">
        <f t="shared" si="710"/>
        <v>0</v>
      </c>
      <c r="O4137" s="44">
        <f t="shared" si="711"/>
        <v>5000</v>
      </c>
      <c r="P4137" s="45">
        <f t="shared" si="704"/>
        <v>49.652432969215489</v>
      </c>
      <c r="Q4137" s="45">
        <f t="shared" si="712"/>
        <v>1.2612612612612613</v>
      </c>
      <c r="S4137" s="51">
        <f t="shared" si="705"/>
        <v>3.7344398340249052</v>
      </c>
      <c r="T4137" s="16">
        <f t="shared" si="706"/>
        <v>49.652432969215489</v>
      </c>
    </row>
    <row r="4138" spans="1:20" x14ac:dyDescent="0.25">
      <c r="A4138" s="72">
        <f t="shared" si="707"/>
        <v>43631</v>
      </c>
      <c r="B4138" s="73" t="s">
        <v>18</v>
      </c>
      <c r="C4138" s="73" t="s">
        <v>238</v>
      </c>
      <c r="D4138" s="73" t="s">
        <v>239</v>
      </c>
      <c r="E4138" s="73" t="s">
        <v>283</v>
      </c>
      <c r="F4138" s="73" t="s">
        <v>284</v>
      </c>
      <c r="G4138" s="73" t="s">
        <v>35</v>
      </c>
      <c r="H4138" t="s">
        <v>37</v>
      </c>
      <c r="I4138">
        <v>1695</v>
      </c>
      <c r="J4138" s="43">
        <v>5750</v>
      </c>
      <c r="K4138" s="16">
        <v>0</v>
      </c>
      <c r="L4138" s="16">
        <f t="shared" si="708"/>
        <v>57.10029791459781</v>
      </c>
      <c r="M4138" s="16">
        <f t="shared" si="709"/>
        <v>1.5540540540540539</v>
      </c>
      <c r="N4138" s="44">
        <f t="shared" si="710"/>
        <v>0</v>
      </c>
      <c r="O4138" s="44">
        <f t="shared" si="711"/>
        <v>5750</v>
      </c>
      <c r="P4138" s="45">
        <f t="shared" si="704"/>
        <v>57.10029791459781</v>
      </c>
      <c r="Q4138" s="45">
        <f t="shared" si="712"/>
        <v>1.5540540540540539</v>
      </c>
      <c r="S4138" s="51">
        <f t="shared" si="705"/>
        <v>2.6785714285714191</v>
      </c>
      <c r="T4138" s="16">
        <f t="shared" si="706"/>
        <v>57.10029791459781</v>
      </c>
    </row>
    <row r="4139" spans="1:20" x14ac:dyDescent="0.25">
      <c r="A4139" s="72">
        <f t="shared" si="707"/>
        <v>43631</v>
      </c>
      <c r="B4139" s="73" t="s">
        <v>18</v>
      </c>
      <c r="C4139" s="73" t="s">
        <v>250</v>
      </c>
      <c r="D4139" s="73" t="s">
        <v>251</v>
      </c>
      <c r="E4139" s="73" t="s">
        <v>279</v>
      </c>
      <c r="F4139" s="73" t="s">
        <v>280</v>
      </c>
      <c r="G4139" s="73" t="s">
        <v>35</v>
      </c>
      <c r="H4139" t="s">
        <v>37</v>
      </c>
      <c r="I4139">
        <v>1851</v>
      </c>
      <c r="J4139" s="43">
        <v>5800</v>
      </c>
      <c r="K4139" s="16">
        <v>0</v>
      </c>
      <c r="L4139" s="16">
        <f t="shared" si="708"/>
        <v>57.596822244289967</v>
      </c>
      <c r="M4139" s="16">
        <f t="shared" si="709"/>
        <v>1.5675675675675675</v>
      </c>
      <c r="N4139" s="44">
        <f t="shared" si="710"/>
        <v>0</v>
      </c>
      <c r="O4139" s="44">
        <f t="shared" si="711"/>
        <v>5800</v>
      </c>
      <c r="P4139" s="45">
        <f t="shared" si="704"/>
        <v>57.596822244289967</v>
      </c>
      <c r="Q4139" s="45">
        <f t="shared" si="712"/>
        <v>1.5675675675675675</v>
      </c>
      <c r="S4139" s="51">
        <f t="shared" si="705"/>
        <v>2.6548672566371723</v>
      </c>
      <c r="T4139" s="16">
        <f t="shared" si="706"/>
        <v>57.596822244289967</v>
      </c>
    </row>
    <row r="4140" spans="1:20" x14ac:dyDescent="0.25">
      <c r="A4140" s="72">
        <f t="shared" si="707"/>
        <v>43631</v>
      </c>
      <c r="B4140" s="73" t="s">
        <v>18</v>
      </c>
      <c r="C4140" s="73" t="s">
        <v>257</v>
      </c>
      <c r="D4140" s="73" t="s">
        <v>237</v>
      </c>
      <c r="E4140" s="73" t="s">
        <v>283</v>
      </c>
      <c r="F4140" s="73" t="s">
        <v>284</v>
      </c>
      <c r="G4140" s="73" t="s">
        <v>35</v>
      </c>
      <c r="H4140" t="s">
        <v>37</v>
      </c>
      <c r="I4140">
        <v>1507</v>
      </c>
      <c r="J4140" s="43">
        <v>5650</v>
      </c>
      <c r="K4140" s="16">
        <v>0</v>
      </c>
      <c r="L4140" s="16">
        <f t="shared" si="708"/>
        <v>56.107249255213503</v>
      </c>
      <c r="M4140" s="16">
        <f t="shared" si="709"/>
        <v>1.527027027027027</v>
      </c>
      <c r="N4140" s="44">
        <f t="shared" si="710"/>
        <v>0</v>
      </c>
      <c r="O4140" s="44">
        <f t="shared" si="711"/>
        <v>5650</v>
      </c>
      <c r="P4140" s="45">
        <f t="shared" si="704"/>
        <v>56.107249255213503</v>
      </c>
      <c r="Q4140" s="45">
        <f t="shared" si="712"/>
        <v>1.527027027027027</v>
      </c>
      <c r="S4140" s="51">
        <f t="shared" si="705"/>
        <v>2.7272727272727337</v>
      </c>
      <c r="T4140" s="16">
        <f t="shared" si="706"/>
        <v>56.107249255213503</v>
      </c>
    </row>
    <row r="4141" spans="1:20" x14ac:dyDescent="0.25">
      <c r="A4141" s="72">
        <f t="shared" si="707"/>
        <v>43631</v>
      </c>
      <c r="B4141" s="73" t="s">
        <v>18</v>
      </c>
      <c r="C4141" s="73" t="s">
        <v>256</v>
      </c>
      <c r="D4141" s="73" t="s">
        <v>247</v>
      </c>
      <c r="E4141" s="73" t="s">
        <v>265</v>
      </c>
      <c r="F4141" s="73" t="s">
        <v>266</v>
      </c>
      <c r="G4141" s="73" t="s">
        <v>35</v>
      </c>
      <c r="H4141" t="s">
        <v>36</v>
      </c>
      <c r="I4141">
        <v>1160</v>
      </c>
      <c r="J4141" s="43">
        <v>4775</v>
      </c>
      <c r="K4141" s="16">
        <v>0.21</v>
      </c>
      <c r="L4141" s="16">
        <f t="shared" si="708"/>
        <v>47.418073485600793</v>
      </c>
      <c r="M4141" s="16">
        <f t="shared" si="709"/>
        <v>1.2905405405405406</v>
      </c>
      <c r="N4141" s="44">
        <f t="shared" si="710"/>
        <v>243.6</v>
      </c>
      <c r="O4141" s="44">
        <f t="shared" si="711"/>
        <v>5018.6000000000004</v>
      </c>
      <c r="P4141" s="45">
        <f t="shared" si="704"/>
        <v>49.837140019860975</v>
      </c>
      <c r="Q4141" s="45">
        <f t="shared" si="712"/>
        <v>1.3563783783783785</v>
      </c>
      <c r="S4141" s="51">
        <f t="shared" si="705"/>
        <v>0.23167565408428459</v>
      </c>
      <c r="T4141" s="16">
        <f t="shared" si="706"/>
        <v>49.683548493876202</v>
      </c>
    </row>
    <row r="4142" spans="1:20" x14ac:dyDescent="0.25">
      <c r="A4142" s="72">
        <f t="shared" si="707"/>
        <v>43631</v>
      </c>
      <c r="B4142" s="73" t="s">
        <v>18</v>
      </c>
      <c r="C4142" s="73" t="s">
        <v>244</v>
      </c>
      <c r="D4142" s="73" t="s">
        <v>245</v>
      </c>
      <c r="E4142" s="73" t="s">
        <v>277</v>
      </c>
      <c r="F4142" s="73" t="s">
        <v>278</v>
      </c>
      <c r="G4142" s="73" t="s">
        <v>35</v>
      </c>
      <c r="H4142" s="73" t="s">
        <v>38</v>
      </c>
      <c r="I4142">
        <v>613</v>
      </c>
      <c r="J4142" s="43">
        <v>4634</v>
      </c>
      <c r="K4142" s="16">
        <v>0</v>
      </c>
      <c r="L4142" s="16">
        <f t="shared" si="708"/>
        <v>46.01787487586892</v>
      </c>
      <c r="M4142" s="16">
        <f t="shared" si="709"/>
        <v>1.2524324324324325</v>
      </c>
      <c r="N4142" s="44">
        <f t="shared" si="710"/>
        <v>0</v>
      </c>
      <c r="O4142" s="44">
        <f t="shared" si="711"/>
        <v>4634</v>
      </c>
      <c r="P4142" s="45">
        <f t="shared" si="704"/>
        <v>46.01787487586892</v>
      </c>
      <c r="Q4142" s="45">
        <f t="shared" si="712"/>
        <v>1.2524324324324325</v>
      </c>
      <c r="S4142" s="51">
        <f t="shared" si="705"/>
        <v>6.4797794117646967</v>
      </c>
      <c r="T4142" s="16">
        <f>AVERAGE(P4066,P4104,P4142)</f>
        <v>46.01787487586892</v>
      </c>
    </row>
    <row r="4143" spans="1:20" x14ac:dyDescent="0.25">
      <c r="A4143" s="74">
        <f>A4141</f>
        <v>43631</v>
      </c>
      <c r="B4143" s="75" t="s">
        <v>18</v>
      </c>
      <c r="C4143" s="75" t="s">
        <v>258</v>
      </c>
      <c r="D4143" s="75" t="s">
        <v>255</v>
      </c>
      <c r="E4143" s="75" t="s">
        <v>279</v>
      </c>
      <c r="F4143" s="75" t="s">
        <v>280</v>
      </c>
      <c r="G4143" s="75" t="s">
        <v>35</v>
      </c>
      <c r="H4143" s="76" t="s">
        <v>36</v>
      </c>
      <c r="I4143" s="76">
        <v>1637</v>
      </c>
      <c r="J4143" s="46">
        <v>5710</v>
      </c>
      <c r="K4143" s="78">
        <v>0.21</v>
      </c>
      <c r="L4143" s="78">
        <f t="shared" si="708"/>
        <v>56.703078450844089</v>
      </c>
      <c r="M4143" s="78">
        <f t="shared" si="709"/>
        <v>1.5432432432432432</v>
      </c>
      <c r="N4143" s="47">
        <f t="shared" si="710"/>
        <v>343.77</v>
      </c>
      <c r="O4143" s="47">
        <f t="shared" si="711"/>
        <v>6053.77</v>
      </c>
      <c r="P4143" s="48">
        <f t="shared" si="704"/>
        <v>60.116881827209539</v>
      </c>
      <c r="Q4143" s="48">
        <f t="shared" si="712"/>
        <v>1.6361540540540542</v>
      </c>
      <c r="R4143" s="76"/>
      <c r="S4143" s="53">
        <f t="shared" si="705"/>
        <v>0.27114320734091812</v>
      </c>
      <c r="T4143" s="78">
        <f t="shared" si="706"/>
        <v>59.90013240648792</v>
      </c>
    </row>
    <row r="4144" spans="1:20" x14ac:dyDescent="0.25">
      <c r="A4144" s="72">
        <f>DATE(YEAR(A4143), MONTH(A4143)+1, 15)</f>
        <v>43661</v>
      </c>
      <c r="B4144" s="73" t="s">
        <v>0</v>
      </c>
      <c r="C4144" s="73" t="s">
        <v>359</v>
      </c>
      <c r="D4144" s="73" t="s">
        <v>235</v>
      </c>
      <c r="E4144" s="73" t="s">
        <v>260</v>
      </c>
      <c r="F4144" s="73" t="s">
        <v>261</v>
      </c>
      <c r="G4144" s="73" t="s">
        <v>34</v>
      </c>
      <c r="H4144" t="s">
        <v>36</v>
      </c>
      <c r="I4144">
        <v>506</v>
      </c>
      <c r="J4144" s="61">
        <v>3595</v>
      </c>
      <c r="K4144" s="16">
        <v>0.22</v>
      </c>
      <c r="L4144" s="16">
        <f t="shared" si="708"/>
        <v>35.700099304865937</v>
      </c>
      <c r="M4144" s="16">
        <f t="shared" si="709"/>
        <v>0.97162162162162158</v>
      </c>
      <c r="N4144" s="44">
        <f t="shared" si="710"/>
        <v>111.32000000000001</v>
      </c>
      <c r="O4144" s="44">
        <f t="shared" si="711"/>
        <v>3706.32</v>
      </c>
      <c r="P4144" s="45">
        <f t="shared" ref="P4144:P4181" si="713">O4144/100.7</f>
        <v>36.805561072492551</v>
      </c>
      <c r="Q4144" s="45">
        <f t="shared" si="712"/>
        <v>1.0017081081081081</v>
      </c>
      <c r="R4144" s="17"/>
      <c r="S4144" s="51">
        <f>((O4144/O3688)-1)*100</f>
        <v>-9.5882792031965813</v>
      </c>
      <c r="T4144" s="16"/>
    </row>
    <row r="4145" spans="1:20" x14ac:dyDescent="0.25">
      <c r="A4145" s="72">
        <f>A4144</f>
        <v>43661</v>
      </c>
      <c r="B4145" s="73" t="s">
        <v>0</v>
      </c>
      <c r="C4145" s="73" t="s">
        <v>236</v>
      </c>
      <c r="D4145" s="73" t="s">
        <v>237</v>
      </c>
      <c r="E4145" s="73" t="s">
        <v>262</v>
      </c>
      <c r="F4145" s="73" t="s">
        <v>251</v>
      </c>
      <c r="G4145" s="73" t="s">
        <v>34</v>
      </c>
      <c r="H4145" t="s">
        <v>37</v>
      </c>
      <c r="I4145">
        <v>298</v>
      </c>
      <c r="J4145" s="43">
        <v>4268</v>
      </c>
      <c r="K4145" s="16">
        <v>0</v>
      </c>
      <c r="L4145" s="16">
        <f t="shared" si="708"/>
        <v>42.383316782522343</v>
      </c>
      <c r="M4145" s="16">
        <f t="shared" si="709"/>
        <v>1.1535135135135135</v>
      </c>
      <c r="N4145" s="44">
        <f t="shared" si="710"/>
        <v>0</v>
      </c>
      <c r="O4145" s="44">
        <f t="shared" si="711"/>
        <v>4268</v>
      </c>
      <c r="P4145" s="45">
        <f t="shared" si="713"/>
        <v>42.383316782522343</v>
      </c>
      <c r="Q4145" s="45">
        <f t="shared" si="712"/>
        <v>1.1535135135135135</v>
      </c>
      <c r="R4145" s="17"/>
      <c r="S4145" s="51">
        <f t="shared" ref="S4145:S4181" si="714">((O4145/O3689)-1)*100</f>
        <v>3.0171373400917245</v>
      </c>
      <c r="T4145" s="16"/>
    </row>
    <row r="4146" spans="1:20" x14ac:dyDescent="0.25">
      <c r="A4146" s="72">
        <f t="shared" ref="A4146:A4180" si="715">A4145</f>
        <v>43661</v>
      </c>
      <c r="B4146" s="73" t="s">
        <v>0</v>
      </c>
      <c r="C4146" s="73" t="s">
        <v>359</v>
      </c>
      <c r="D4146" s="73" t="s">
        <v>235</v>
      </c>
      <c r="E4146" s="73" t="s">
        <v>263</v>
      </c>
      <c r="F4146" s="73" t="s">
        <v>264</v>
      </c>
      <c r="G4146" s="73" t="s">
        <v>34</v>
      </c>
      <c r="H4146" t="s">
        <v>37</v>
      </c>
      <c r="I4146">
        <v>1530</v>
      </c>
      <c r="J4146" s="43">
        <v>7240</v>
      </c>
      <c r="K4146" s="16">
        <v>0</v>
      </c>
      <c r="L4146" s="16">
        <f t="shared" si="708"/>
        <v>71.896722939424023</v>
      </c>
      <c r="M4146" s="16">
        <f t="shared" si="709"/>
        <v>1.9567567567567568</v>
      </c>
      <c r="N4146" s="44">
        <f t="shared" si="710"/>
        <v>0</v>
      </c>
      <c r="O4146" s="44">
        <f t="shared" si="711"/>
        <v>7240</v>
      </c>
      <c r="P4146" s="45">
        <f t="shared" si="713"/>
        <v>71.896722939424023</v>
      </c>
      <c r="Q4146" s="45">
        <f t="shared" si="712"/>
        <v>1.9567567567567568</v>
      </c>
      <c r="S4146" s="51">
        <f t="shared" si="714"/>
        <v>0.90592334494774551</v>
      </c>
      <c r="T4146" s="16"/>
    </row>
    <row r="4147" spans="1:20" x14ac:dyDescent="0.25">
      <c r="A4147" s="72">
        <f t="shared" si="715"/>
        <v>43661</v>
      </c>
      <c r="B4147" s="73" t="s">
        <v>0</v>
      </c>
      <c r="C4147" s="73" t="s">
        <v>359</v>
      </c>
      <c r="D4147" s="73" t="s">
        <v>235</v>
      </c>
      <c r="E4147" s="73" t="s">
        <v>265</v>
      </c>
      <c r="F4147" s="73" t="s">
        <v>266</v>
      </c>
      <c r="G4147" s="73" t="s">
        <v>34</v>
      </c>
      <c r="H4147" t="s">
        <v>36</v>
      </c>
      <c r="I4147">
        <v>890</v>
      </c>
      <c r="J4147" s="43">
        <v>4525</v>
      </c>
      <c r="K4147" s="16">
        <v>0.22</v>
      </c>
      <c r="L4147" s="16">
        <f t="shared" si="708"/>
        <v>44.935451837140022</v>
      </c>
      <c r="M4147" s="16">
        <f t="shared" si="709"/>
        <v>1.222972972972973</v>
      </c>
      <c r="N4147" s="44">
        <f t="shared" si="710"/>
        <v>195.8</v>
      </c>
      <c r="O4147" s="44">
        <f t="shared" si="711"/>
        <v>4720.8</v>
      </c>
      <c r="P4147" s="45">
        <f t="shared" si="713"/>
        <v>46.8798411122145</v>
      </c>
      <c r="Q4147" s="45">
        <f t="shared" si="712"/>
        <v>1.275891891891892</v>
      </c>
      <c r="S4147" s="51">
        <f t="shared" si="714"/>
        <v>-0.503719940143732</v>
      </c>
      <c r="T4147" s="16"/>
    </row>
    <row r="4148" spans="1:20" x14ac:dyDescent="0.25">
      <c r="A4148" s="72">
        <f t="shared" si="715"/>
        <v>43661</v>
      </c>
      <c r="B4148" s="73" t="s">
        <v>0</v>
      </c>
      <c r="C4148" s="73" t="s">
        <v>238</v>
      </c>
      <c r="D4148" s="73" t="s">
        <v>239</v>
      </c>
      <c r="E4148" s="73" t="s">
        <v>267</v>
      </c>
      <c r="F4148" s="73" t="s">
        <v>241</v>
      </c>
      <c r="G4148" s="73" t="s">
        <v>34</v>
      </c>
      <c r="H4148" s="65" t="s">
        <v>37</v>
      </c>
      <c r="I4148" s="65">
        <v>1256</v>
      </c>
      <c r="J4148" s="61">
        <v>6976</v>
      </c>
      <c r="K4148" s="16">
        <v>0</v>
      </c>
      <c r="L4148" s="77">
        <f t="shared" si="708"/>
        <v>69.275074478649458</v>
      </c>
      <c r="M4148" s="77">
        <f t="shared" si="709"/>
        <v>1.8854054054054055</v>
      </c>
      <c r="N4148" s="62">
        <f t="shared" si="710"/>
        <v>0</v>
      </c>
      <c r="O4148" s="62">
        <f t="shared" si="711"/>
        <v>6976</v>
      </c>
      <c r="P4148" s="63">
        <f t="shared" si="713"/>
        <v>69.275074478649458</v>
      </c>
      <c r="Q4148" s="63">
        <f t="shared" si="712"/>
        <v>1.8854054054054055</v>
      </c>
      <c r="R4148" s="65"/>
      <c r="S4148" s="64">
        <f t="shared" si="714"/>
        <v>0.94052959050787699</v>
      </c>
      <c r="T4148" s="16"/>
    </row>
    <row r="4149" spans="1:20" x14ac:dyDescent="0.25">
      <c r="A4149" s="72">
        <f t="shared" si="715"/>
        <v>43661</v>
      </c>
      <c r="B4149" s="73" t="s">
        <v>0</v>
      </c>
      <c r="C4149" s="73" t="s">
        <v>358</v>
      </c>
      <c r="D4149" s="73" t="s">
        <v>235</v>
      </c>
      <c r="E4149" s="73" t="s">
        <v>267</v>
      </c>
      <c r="F4149" s="73" t="s">
        <v>241</v>
      </c>
      <c r="G4149" s="73" t="s">
        <v>34</v>
      </c>
      <c r="H4149" t="s">
        <v>36</v>
      </c>
      <c r="I4149">
        <v>975</v>
      </c>
      <c r="J4149" s="43">
        <v>4801</v>
      </c>
      <c r="K4149" s="16">
        <v>0.22</v>
      </c>
      <c r="L4149" s="16">
        <f t="shared" si="708"/>
        <v>47.676266137040713</v>
      </c>
      <c r="M4149" s="16">
        <f t="shared" si="709"/>
        <v>1.2975675675675675</v>
      </c>
      <c r="N4149" s="44">
        <f t="shared" si="710"/>
        <v>214.5</v>
      </c>
      <c r="O4149" s="44">
        <f t="shared" si="711"/>
        <v>5015.5</v>
      </c>
      <c r="P4149" s="45">
        <f t="shared" si="713"/>
        <v>49.806355511420058</v>
      </c>
      <c r="Q4149" s="45">
        <f t="shared" si="712"/>
        <v>1.3555405405405405</v>
      </c>
      <c r="S4149" s="51">
        <f t="shared" si="714"/>
        <v>-0.49104707107782142</v>
      </c>
      <c r="T4149" s="16"/>
    </row>
    <row r="4150" spans="1:20" x14ac:dyDescent="0.25">
      <c r="A4150" s="72">
        <f t="shared" si="715"/>
        <v>43661</v>
      </c>
      <c r="B4150" s="73" t="s">
        <v>0</v>
      </c>
      <c r="C4150" s="73" t="s">
        <v>240</v>
      </c>
      <c r="D4150" s="73" t="s">
        <v>241</v>
      </c>
      <c r="E4150" s="73" t="s">
        <v>263</v>
      </c>
      <c r="F4150" s="73" t="s">
        <v>264</v>
      </c>
      <c r="G4150" s="73" t="s">
        <v>34</v>
      </c>
      <c r="H4150" t="s">
        <v>36</v>
      </c>
      <c r="I4150">
        <v>1357</v>
      </c>
      <c r="J4150" s="66">
        <v>5121</v>
      </c>
      <c r="K4150" s="16">
        <v>0.22</v>
      </c>
      <c r="L4150" s="16">
        <f t="shared" si="708"/>
        <v>50.854021847070506</v>
      </c>
      <c r="M4150" s="16">
        <f t="shared" si="709"/>
        <v>1.384054054054054</v>
      </c>
      <c r="N4150" s="44">
        <f t="shared" si="710"/>
        <v>298.54000000000002</v>
      </c>
      <c r="O4150" s="44">
        <f t="shared" si="711"/>
        <v>5419.54</v>
      </c>
      <c r="P4150" s="45">
        <f t="shared" si="713"/>
        <v>53.818669314796423</v>
      </c>
      <c r="Q4150" s="45">
        <f t="shared" si="712"/>
        <v>1.4647405405405405</v>
      </c>
      <c r="S4150" s="51">
        <f t="shared" si="714"/>
        <v>-0.24976486763566008</v>
      </c>
      <c r="T4150" s="16"/>
    </row>
    <row r="4151" spans="1:20" x14ac:dyDescent="0.25">
      <c r="A4151" s="72">
        <f t="shared" si="715"/>
        <v>43661</v>
      </c>
      <c r="B4151" s="73" t="s">
        <v>67</v>
      </c>
      <c r="C4151" s="73" t="s">
        <v>242</v>
      </c>
      <c r="D4151" s="73" t="s">
        <v>243</v>
      </c>
      <c r="E4151" s="73" t="s">
        <v>265</v>
      </c>
      <c r="F4151" s="73" t="s">
        <v>266</v>
      </c>
      <c r="G4151" s="73" t="s">
        <v>34</v>
      </c>
      <c r="H4151" t="s">
        <v>36</v>
      </c>
      <c r="I4151">
        <v>1006</v>
      </c>
      <c r="J4151" s="43">
        <v>3800</v>
      </c>
      <c r="K4151" s="16">
        <v>0.22</v>
      </c>
      <c r="L4151" s="16">
        <f t="shared" si="708"/>
        <v>37.735849056603776</v>
      </c>
      <c r="M4151" s="16">
        <f t="shared" si="709"/>
        <v>0.95855855855855854</v>
      </c>
      <c r="N4151" s="44">
        <f t="shared" si="710"/>
        <v>221.32</v>
      </c>
      <c r="O4151" s="44">
        <f t="shared" si="711"/>
        <v>4021.32</v>
      </c>
      <c r="P4151" s="45">
        <f t="shared" si="713"/>
        <v>39.933664349553126</v>
      </c>
      <c r="Q4151" s="45">
        <f t="shared" si="712"/>
        <v>1.014387027027027</v>
      </c>
      <c r="S4151" s="51">
        <f t="shared" si="714"/>
        <v>-3.3889265276116021</v>
      </c>
      <c r="T4151" s="16"/>
    </row>
    <row r="4152" spans="1:20" x14ac:dyDescent="0.25">
      <c r="A4152" s="72">
        <f t="shared" si="715"/>
        <v>43661</v>
      </c>
      <c r="B4152" s="73" t="s">
        <v>67</v>
      </c>
      <c r="C4152" s="73" t="s">
        <v>244</v>
      </c>
      <c r="D4152" s="73" t="s">
        <v>245</v>
      </c>
      <c r="E4152" s="73" t="s">
        <v>268</v>
      </c>
      <c r="F4152" s="73" t="s">
        <v>269</v>
      </c>
      <c r="G4152" s="73" t="s">
        <v>34</v>
      </c>
      <c r="H4152" t="s">
        <v>38</v>
      </c>
      <c r="I4152">
        <v>860</v>
      </c>
      <c r="J4152" s="43">
        <v>6581</v>
      </c>
      <c r="K4152" s="16">
        <v>0</v>
      </c>
      <c r="L4152" s="16">
        <f t="shared" si="708"/>
        <v>65.352532274081426</v>
      </c>
      <c r="M4152" s="16">
        <f t="shared" si="709"/>
        <v>1.6600720720720721</v>
      </c>
      <c r="N4152" s="44">
        <f t="shared" si="710"/>
        <v>0</v>
      </c>
      <c r="O4152" s="44">
        <f t="shared" si="711"/>
        <v>6581</v>
      </c>
      <c r="P4152" s="45">
        <f t="shared" si="713"/>
        <v>65.352532274081426</v>
      </c>
      <c r="Q4152" s="45">
        <f t="shared" si="712"/>
        <v>1.6600720720720721</v>
      </c>
      <c r="S4152" s="51">
        <f t="shared" si="714"/>
        <v>3.7358133669609161</v>
      </c>
      <c r="T4152" s="16"/>
    </row>
    <row r="4153" spans="1:20" x14ac:dyDescent="0.25">
      <c r="A4153" s="72">
        <f t="shared" si="715"/>
        <v>43661</v>
      </c>
      <c r="B4153" s="73" t="s">
        <v>67</v>
      </c>
      <c r="C4153" s="73" t="s">
        <v>246</v>
      </c>
      <c r="D4153" s="73" t="s">
        <v>247</v>
      </c>
      <c r="E4153" s="73" t="s">
        <v>270</v>
      </c>
      <c r="F4153" s="73" t="s">
        <v>247</v>
      </c>
      <c r="G4153" s="73" t="s">
        <v>34</v>
      </c>
      <c r="H4153" t="s">
        <v>36</v>
      </c>
      <c r="I4153">
        <v>213</v>
      </c>
      <c r="J4153" s="43">
        <v>2114</v>
      </c>
      <c r="K4153" s="16">
        <v>0.22</v>
      </c>
      <c r="L4153" s="16">
        <f t="shared" si="708"/>
        <v>20.993048659384311</v>
      </c>
      <c r="M4153" s="16">
        <f t="shared" si="709"/>
        <v>0.53326126126126128</v>
      </c>
      <c r="N4153" s="44">
        <f t="shared" si="710"/>
        <v>46.86</v>
      </c>
      <c r="O4153" s="44">
        <f t="shared" si="711"/>
        <v>2160.86</v>
      </c>
      <c r="P4153" s="45">
        <f t="shared" si="713"/>
        <v>21.458391261171798</v>
      </c>
      <c r="Q4153" s="45">
        <f t="shared" si="712"/>
        <v>0.54508180180180188</v>
      </c>
      <c r="S4153" s="51">
        <f t="shared" si="714"/>
        <v>-6.3342277166350769</v>
      </c>
      <c r="T4153" s="16"/>
    </row>
    <row r="4154" spans="1:20" x14ac:dyDescent="0.25">
      <c r="A4154" s="72">
        <f t="shared" si="715"/>
        <v>43661</v>
      </c>
      <c r="B4154" s="73" t="s">
        <v>67</v>
      </c>
      <c r="C4154" s="73" t="s">
        <v>248</v>
      </c>
      <c r="D4154" s="73" t="s">
        <v>249</v>
      </c>
      <c r="E4154" s="73" t="s">
        <v>271</v>
      </c>
      <c r="F4154" s="73" t="s">
        <v>272</v>
      </c>
      <c r="G4154" s="73" t="s">
        <v>34</v>
      </c>
      <c r="H4154" t="s">
        <v>38</v>
      </c>
      <c r="I4154">
        <v>646</v>
      </c>
      <c r="J4154" s="43">
        <v>5646</v>
      </c>
      <c r="K4154" s="16">
        <v>0</v>
      </c>
      <c r="L4154" s="16">
        <f t="shared" si="708"/>
        <v>56.06752730883813</v>
      </c>
      <c r="M4154" s="16">
        <f t="shared" si="709"/>
        <v>1.4242162162162162</v>
      </c>
      <c r="N4154" s="44">
        <f t="shared" si="710"/>
        <v>0</v>
      </c>
      <c r="O4154" s="44">
        <f t="shared" si="711"/>
        <v>5646</v>
      </c>
      <c r="P4154" s="45">
        <f t="shared" si="713"/>
        <v>56.06752730883813</v>
      </c>
      <c r="Q4154" s="45">
        <f t="shared" si="712"/>
        <v>1.4242162162162162</v>
      </c>
      <c r="S4154" s="51">
        <f t="shared" si="714"/>
        <v>3.6724201248622856</v>
      </c>
      <c r="T4154" s="16"/>
    </row>
    <row r="4155" spans="1:20" x14ac:dyDescent="0.25">
      <c r="A4155" s="72">
        <f t="shared" si="715"/>
        <v>43661</v>
      </c>
      <c r="B4155" s="73" t="s">
        <v>67</v>
      </c>
      <c r="C4155" s="73" t="s">
        <v>248</v>
      </c>
      <c r="D4155" s="73" t="s">
        <v>249</v>
      </c>
      <c r="E4155" s="73" t="s">
        <v>273</v>
      </c>
      <c r="F4155" s="73" t="s">
        <v>274</v>
      </c>
      <c r="G4155" s="73" t="s">
        <v>34</v>
      </c>
      <c r="H4155" t="s">
        <v>38</v>
      </c>
      <c r="I4155">
        <v>418</v>
      </c>
      <c r="J4155" s="43">
        <v>4704</v>
      </c>
      <c r="K4155" s="16">
        <v>0</v>
      </c>
      <c r="L4155" s="16">
        <f t="shared" si="708"/>
        <v>46.713008937437934</v>
      </c>
      <c r="M4155" s="16">
        <f t="shared" si="709"/>
        <v>1.1865945945945946</v>
      </c>
      <c r="N4155" s="44">
        <f t="shared" si="710"/>
        <v>0</v>
      </c>
      <c r="O4155" s="44">
        <f t="shared" si="711"/>
        <v>4704</v>
      </c>
      <c r="P4155" s="45">
        <f t="shared" si="713"/>
        <v>46.713008937437934</v>
      </c>
      <c r="Q4155" s="45">
        <f t="shared" si="712"/>
        <v>1.1865945945945946</v>
      </c>
      <c r="S4155" s="51">
        <f t="shared" si="714"/>
        <v>3.6123348017621071</v>
      </c>
      <c r="T4155" s="16"/>
    </row>
    <row r="4156" spans="1:20" x14ac:dyDescent="0.25">
      <c r="A4156" s="72">
        <f t="shared" si="715"/>
        <v>43661</v>
      </c>
      <c r="B4156" s="73" t="s">
        <v>67</v>
      </c>
      <c r="C4156" s="73" t="s">
        <v>246</v>
      </c>
      <c r="D4156" s="73" t="s">
        <v>247</v>
      </c>
      <c r="E4156" s="73" t="s">
        <v>275</v>
      </c>
      <c r="F4156" s="73" t="s">
        <v>276</v>
      </c>
      <c r="G4156" s="73" t="s">
        <v>34</v>
      </c>
      <c r="H4156" t="s">
        <v>36</v>
      </c>
      <c r="I4156">
        <v>626</v>
      </c>
      <c r="J4156" s="61">
        <v>3660</v>
      </c>
      <c r="K4156" s="16">
        <v>0.22</v>
      </c>
      <c r="L4156" s="16">
        <f t="shared" si="708"/>
        <v>36.34558093346574</v>
      </c>
      <c r="M4156" s="16">
        <f t="shared" si="709"/>
        <v>0.92324324324324325</v>
      </c>
      <c r="N4156" s="44">
        <f t="shared" si="710"/>
        <v>137.72</v>
      </c>
      <c r="O4156" s="44">
        <f t="shared" si="711"/>
        <v>3797.72</v>
      </c>
      <c r="P4156" s="45">
        <f t="shared" si="713"/>
        <v>37.713207547169809</v>
      </c>
      <c r="Q4156" s="45">
        <f t="shared" si="712"/>
        <v>0.95798342342342335</v>
      </c>
      <c r="S4156" s="51">
        <f t="shared" si="714"/>
        <v>1.1921193291730692</v>
      </c>
      <c r="T4156" s="16"/>
    </row>
    <row r="4157" spans="1:20" x14ac:dyDescent="0.25">
      <c r="A4157" s="72">
        <f t="shared" si="715"/>
        <v>43661</v>
      </c>
      <c r="B4157" s="73" t="s">
        <v>67</v>
      </c>
      <c r="C4157" s="73" t="s">
        <v>246</v>
      </c>
      <c r="D4157" s="73" t="s">
        <v>247</v>
      </c>
      <c r="E4157" s="73" t="s">
        <v>263</v>
      </c>
      <c r="F4157" s="73" t="s">
        <v>264</v>
      </c>
      <c r="G4157" s="73" t="s">
        <v>34</v>
      </c>
      <c r="H4157" t="s">
        <v>36</v>
      </c>
      <c r="I4157">
        <v>1823</v>
      </c>
      <c r="J4157" s="61">
        <v>5520</v>
      </c>
      <c r="K4157" s="16">
        <v>0.22</v>
      </c>
      <c r="L4157" s="16">
        <f t="shared" si="708"/>
        <v>54.816285998013903</v>
      </c>
      <c r="M4157" s="16">
        <f t="shared" si="709"/>
        <v>1.3924324324324324</v>
      </c>
      <c r="N4157" s="44">
        <f t="shared" si="710"/>
        <v>401.06</v>
      </c>
      <c r="O4157" s="44">
        <f t="shared" si="711"/>
        <v>5921.06</v>
      </c>
      <c r="P4157" s="45">
        <f t="shared" si="713"/>
        <v>58.799006951340616</v>
      </c>
      <c r="Q4157" s="45">
        <f t="shared" si="712"/>
        <v>1.4936007207207209</v>
      </c>
      <c r="S4157" s="51">
        <f t="shared" si="714"/>
        <v>3.0414406512723868</v>
      </c>
      <c r="T4157" s="16"/>
    </row>
    <row r="4158" spans="1:20" x14ac:dyDescent="0.25">
      <c r="A4158" s="72">
        <f t="shared" si="715"/>
        <v>43661</v>
      </c>
      <c r="B4158" s="73" t="s">
        <v>18</v>
      </c>
      <c r="C4158" s="73" t="s">
        <v>250</v>
      </c>
      <c r="D4158" s="73" t="s">
        <v>251</v>
      </c>
      <c r="E4158" s="73" t="s">
        <v>265</v>
      </c>
      <c r="F4158" s="73" t="s">
        <v>266</v>
      </c>
      <c r="G4158" s="73" t="s">
        <v>34</v>
      </c>
      <c r="H4158" t="s">
        <v>39</v>
      </c>
      <c r="I4158">
        <v>1277</v>
      </c>
      <c r="J4158" s="43">
        <v>3631</v>
      </c>
      <c r="K4158" s="16">
        <v>0.1668</v>
      </c>
      <c r="L4158" s="16">
        <f t="shared" si="708"/>
        <v>36.057596822244292</v>
      </c>
      <c r="M4158" s="16">
        <f t="shared" si="709"/>
        <v>0.98135135135135132</v>
      </c>
      <c r="N4158" s="44">
        <f t="shared" si="710"/>
        <v>213.00360000000001</v>
      </c>
      <c r="O4158" s="44">
        <f t="shared" si="711"/>
        <v>3844.0036</v>
      </c>
      <c r="P4158" s="45">
        <f t="shared" si="713"/>
        <v>38.172826216484609</v>
      </c>
      <c r="Q4158" s="45">
        <f t="shared" si="712"/>
        <v>1.0389198918918918</v>
      </c>
      <c r="S4158" s="51">
        <f t="shared" si="714"/>
        <v>-11.955296053475429</v>
      </c>
      <c r="T4158" s="16"/>
    </row>
    <row r="4159" spans="1:20" x14ac:dyDescent="0.25">
      <c r="A4159" s="72">
        <f t="shared" si="715"/>
        <v>43661</v>
      </c>
      <c r="B4159" s="73" t="s">
        <v>18</v>
      </c>
      <c r="C4159" s="73" t="s">
        <v>244</v>
      </c>
      <c r="D4159" s="73" t="s">
        <v>245</v>
      </c>
      <c r="E4159" s="73" t="s">
        <v>277</v>
      </c>
      <c r="F4159" s="73" t="s">
        <v>278</v>
      </c>
      <c r="G4159" s="73" t="s">
        <v>34</v>
      </c>
      <c r="H4159" t="s">
        <v>38</v>
      </c>
      <c r="I4159">
        <v>613</v>
      </c>
      <c r="J4159" s="43">
        <v>5459</v>
      </c>
      <c r="K4159" s="16">
        <v>0</v>
      </c>
      <c r="L4159" s="16">
        <f t="shared" si="708"/>
        <v>54.210526315789473</v>
      </c>
      <c r="M4159" s="16">
        <f t="shared" si="709"/>
        <v>1.4754054054054053</v>
      </c>
      <c r="N4159" s="44">
        <f t="shared" si="710"/>
        <v>0</v>
      </c>
      <c r="O4159" s="44">
        <f t="shared" si="711"/>
        <v>5459</v>
      </c>
      <c r="P4159" s="45">
        <f t="shared" si="713"/>
        <v>54.210526315789473</v>
      </c>
      <c r="Q4159" s="45">
        <f t="shared" si="712"/>
        <v>1.4754054054054053</v>
      </c>
      <c r="S4159" s="51">
        <f t="shared" si="714"/>
        <v>3.2532627198789577</v>
      </c>
      <c r="T4159" s="16"/>
    </row>
    <row r="4160" spans="1:20" x14ac:dyDescent="0.25">
      <c r="A4160" s="72">
        <f t="shared" si="715"/>
        <v>43661</v>
      </c>
      <c r="B4160" s="73" t="s">
        <v>18</v>
      </c>
      <c r="C4160" s="73" t="s">
        <v>248</v>
      </c>
      <c r="D4160" s="73" t="s">
        <v>249</v>
      </c>
      <c r="E4160" s="73" t="s">
        <v>268</v>
      </c>
      <c r="F4160" s="73" t="s">
        <v>269</v>
      </c>
      <c r="G4160" s="73" t="s">
        <v>34</v>
      </c>
      <c r="H4160" t="s">
        <v>38</v>
      </c>
      <c r="I4160">
        <v>872</v>
      </c>
      <c r="J4160" s="43">
        <v>6698</v>
      </c>
      <c r="K4160" s="16">
        <v>0</v>
      </c>
      <c r="L4160" s="16">
        <f t="shared" si="708"/>
        <v>66.514399205561077</v>
      </c>
      <c r="M4160" s="16">
        <f t="shared" si="709"/>
        <v>1.8102702702702702</v>
      </c>
      <c r="N4160" s="44">
        <f t="shared" si="710"/>
        <v>0</v>
      </c>
      <c r="O4160" s="44">
        <f t="shared" si="711"/>
        <v>6698</v>
      </c>
      <c r="P4160" s="45">
        <f t="shared" si="713"/>
        <v>66.514399205561077</v>
      </c>
      <c r="Q4160" s="45">
        <f t="shared" si="712"/>
        <v>1.8102702702702702</v>
      </c>
      <c r="S4160" s="51">
        <f t="shared" si="714"/>
        <v>3.6842105263157787</v>
      </c>
      <c r="T4160" s="16"/>
    </row>
    <row r="4161" spans="1:20" x14ac:dyDescent="0.25">
      <c r="A4161" s="72">
        <f t="shared" si="715"/>
        <v>43661</v>
      </c>
      <c r="B4161" s="73" t="s">
        <v>18</v>
      </c>
      <c r="C4161" s="73" t="s">
        <v>248</v>
      </c>
      <c r="D4161" s="73" t="s">
        <v>249</v>
      </c>
      <c r="E4161" s="73" t="s">
        <v>277</v>
      </c>
      <c r="F4161" s="73" t="s">
        <v>278</v>
      </c>
      <c r="G4161" s="73" t="s">
        <v>34</v>
      </c>
      <c r="H4161" t="s">
        <v>38</v>
      </c>
      <c r="I4161">
        <v>414</v>
      </c>
      <c r="J4161" s="43">
        <v>4937</v>
      </c>
      <c r="K4161" s="16">
        <v>0</v>
      </c>
      <c r="L4161" s="16">
        <f t="shared" si="708"/>
        <v>49.026812313803376</v>
      </c>
      <c r="M4161" s="16">
        <f t="shared" si="709"/>
        <v>1.3343243243243244</v>
      </c>
      <c r="N4161" s="44">
        <f t="shared" si="710"/>
        <v>0</v>
      </c>
      <c r="O4161" s="44">
        <f t="shared" si="711"/>
        <v>4937</v>
      </c>
      <c r="P4161" s="45">
        <f t="shared" si="713"/>
        <v>49.026812313803376</v>
      </c>
      <c r="Q4161" s="45">
        <f t="shared" si="712"/>
        <v>1.3343243243243244</v>
      </c>
      <c r="S4161" s="51">
        <f t="shared" si="714"/>
        <v>3.6314021830394561</v>
      </c>
      <c r="T4161" s="16"/>
    </row>
    <row r="4162" spans="1:20" x14ac:dyDescent="0.25">
      <c r="A4162" s="72">
        <f t="shared" si="715"/>
        <v>43661</v>
      </c>
      <c r="B4162" s="73" t="s">
        <v>18</v>
      </c>
      <c r="C4162" s="73" t="s">
        <v>242</v>
      </c>
      <c r="D4162" s="73" t="s">
        <v>243</v>
      </c>
      <c r="E4162" s="73" t="s">
        <v>265</v>
      </c>
      <c r="F4162" s="73" t="s">
        <v>266</v>
      </c>
      <c r="G4162" s="73" t="s">
        <v>34</v>
      </c>
      <c r="H4162" t="s">
        <v>36</v>
      </c>
      <c r="I4162">
        <v>1006</v>
      </c>
      <c r="J4162" s="43">
        <v>4545</v>
      </c>
      <c r="K4162" s="16">
        <v>0.22</v>
      </c>
      <c r="L4162" s="16">
        <f t="shared" si="708"/>
        <v>45.134061569016879</v>
      </c>
      <c r="M4162" s="16">
        <f t="shared" si="709"/>
        <v>1.2283783783783784</v>
      </c>
      <c r="N4162" s="44">
        <f t="shared" si="710"/>
        <v>221.32</v>
      </c>
      <c r="O4162" s="44">
        <f t="shared" si="711"/>
        <v>4766.32</v>
      </c>
      <c r="P4162" s="45">
        <f t="shared" si="713"/>
        <v>47.331876861966229</v>
      </c>
      <c r="Q4162" s="45">
        <f t="shared" si="712"/>
        <v>1.2881945945945945</v>
      </c>
      <c r="S4162" s="51">
        <f t="shared" si="714"/>
        <v>-4.2211406685180863</v>
      </c>
      <c r="T4162" s="16"/>
    </row>
    <row r="4163" spans="1:20" x14ac:dyDescent="0.25">
      <c r="A4163" s="72">
        <f t="shared" si="715"/>
        <v>43661</v>
      </c>
      <c r="B4163" s="73" t="s">
        <v>0</v>
      </c>
      <c r="C4163" s="73" t="s">
        <v>252</v>
      </c>
      <c r="D4163" s="73" t="s">
        <v>117</v>
      </c>
      <c r="E4163" s="73" t="s">
        <v>279</v>
      </c>
      <c r="F4163" s="73" t="s">
        <v>280</v>
      </c>
      <c r="G4163" s="73" t="s">
        <v>35</v>
      </c>
      <c r="H4163" t="s">
        <v>37</v>
      </c>
      <c r="I4163">
        <v>880</v>
      </c>
      <c r="J4163" s="43">
        <v>4078</v>
      </c>
      <c r="K4163" s="16">
        <v>0</v>
      </c>
      <c r="L4163" s="16">
        <f t="shared" si="708"/>
        <v>40.496524329692157</v>
      </c>
      <c r="M4163" s="16">
        <f t="shared" si="709"/>
        <v>1.1021621621621622</v>
      </c>
      <c r="N4163" s="44">
        <f t="shared" si="710"/>
        <v>0</v>
      </c>
      <c r="O4163" s="44">
        <f t="shared" si="711"/>
        <v>4078</v>
      </c>
      <c r="P4163" s="45">
        <f t="shared" si="713"/>
        <v>40.496524329692157</v>
      </c>
      <c r="Q4163" s="45">
        <f t="shared" si="712"/>
        <v>1.1021621621621622</v>
      </c>
      <c r="S4163" s="51">
        <f t="shared" si="714"/>
        <v>3.16215532506956</v>
      </c>
      <c r="T4163" s="16"/>
    </row>
    <row r="4164" spans="1:20" x14ac:dyDescent="0.25">
      <c r="A4164" s="72">
        <f t="shared" si="715"/>
        <v>43661</v>
      </c>
      <c r="B4164" s="73" t="s">
        <v>0</v>
      </c>
      <c r="C4164" s="73" t="s">
        <v>359</v>
      </c>
      <c r="D4164" s="73" t="s">
        <v>235</v>
      </c>
      <c r="E4164" s="73" t="s">
        <v>267</v>
      </c>
      <c r="F4164" s="73" t="s">
        <v>241</v>
      </c>
      <c r="G4164" s="73" t="s">
        <v>35</v>
      </c>
      <c r="H4164" t="s">
        <v>37</v>
      </c>
      <c r="I4164">
        <v>685</v>
      </c>
      <c r="J4164" s="43">
        <v>4361</v>
      </c>
      <c r="K4164" s="16">
        <v>0</v>
      </c>
      <c r="L4164" s="16">
        <f t="shared" si="708"/>
        <v>43.306852035749749</v>
      </c>
      <c r="M4164" s="16">
        <f t="shared" si="709"/>
        <v>1.1786486486486487</v>
      </c>
      <c r="N4164" s="44">
        <f t="shared" si="710"/>
        <v>0</v>
      </c>
      <c r="O4164" s="44">
        <f t="shared" si="711"/>
        <v>4361</v>
      </c>
      <c r="P4164" s="45">
        <f t="shared" si="713"/>
        <v>43.306852035749749</v>
      </c>
      <c r="Q4164" s="45">
        <f t="shared" si="712"/>
        <v>1.1786486486486487</v>
      </c>
      <c r="S4164" s="51">
        <f t="shared" si="714"/>
        <v>1.5130353817504716</v>
      </c>
      <c r="T4164" s="16"/>
    </row>
    <row r="4165" spans="1:20" x14ac:dyDescent="0.25">
      <c r="A4165" s="72">
        <f t="shared" si="715"/>
        <v>43661</v>
      </c>
      <c r="B4165" s="73" t="s">
        <v>0</v>
      </c>
      <c r="C4165" s="73" t="s">
        <v>253</v>
      </c>
      <c r="D4165" s="73" t="s">
        <v>243</v>
      </c>
      <c r="E4165" s="73" t="s">
        <v>281</v>
      </c>
      <c r="F4165" s="73" t="s">
        <v>282</v>
      </c>
      <c r="G4165" s="73" t="s">
        <v>35</v>
      </c>
      <c r="H4165" t="s">
        <v>38</v>
      </c>
      <c r="I4165">
        <v>812</v>
      </c>
      <c r="J4165" s="43">
        <v>5896</v>
      </c>
      <c r="K4165" s="16">
        <v>0</v>
      </c>
      <c r="L4165" s="16">
        <f t="shared" si="708"/>
        <v>58.550148957298909</v>
      </c>
      <c r="M4165" s="16">
        <f t="shared" si="709"/>
        <v>1.5935135135135134</v>
      </c>
      <c r="N4165" s="44">
        <f t="shared" si="710"/>
        <v>0</v>
      </c>
      <c r="O4165" s="44">
        <f t="shared" si="711"/>
        <v>5896</v>
      </c>
      <c r="P4165" s="45">
        <f t="shared" si="713"/>
        <v>58.550148957298909</v>
      </c>
      <c r="Q4165" s="45">
        <f t="shared" si="712"/>
        <v>1.5935135135135134</v>
      </c>
      <c r="S4165" s="51">
        <f t="shared" si="714"/>
        <v>4.1144269821649315</v>
      </c>
      <c r="T4165" s="16"/>
    </row>
    <row r="4166" spans="1:20" x14ac:dyDescent="0.25">
      <c r="A4166" s="72">
        <f t="shared" si="715"/>
        <v>43661</v>
      </c>
      <c r="B4166" s="73" t="s">
        <v>0</v>
      </c>
      <c r="C4166" s="73" t="s">
        <v>236</v>
      </c>
      <c r="D4166" s="73" t="s">
        <v>237</v>
      </c>
      <c r="E4166" s="73" t="s">
        <v>279</v>
      </c>
      <c r="F4166" s="73" t="s">
        <v>280</v>
      </c>
      <c r="G4166" s="73" t="s">
        <v>35</v>
      </c>
      <c r="H4166" t="s">
        <v>37</v>
      </c>
      <c r="I4166">
        <v>1520</v>
      </c>
      <c r="J4166" s="43">
        <v>5736</v>
      </c>
      <c r="K4166" s="16">
        <v>0</v>
      </c>
      <c r="L4166" s="16">
        <f t="shared" si="708"/>
        <v>56.961271102284009</v>
      </c>
      <c r="M4166" s="16">
        <f t="shared" si="709"/>
        <v>1.5502702702702702</v>
      </c>
      <c r="N4166" s="44">
        <f t="shared" si="710"/>
        <v>0</v>
      </c>
      <c r="O4166" s="44">
        <f t="shared" si="711"/>
        <v>5736</v>
      </c>
      <c r="P4166" s="45">
        <f t="shared" si="713"/>
        <v>56.961271102284009</v>
      </c>
      <c r="Q4166" s="45">
        <f t="shared" si="712"/>
        <v>1.5502702702702702</v>
      </c>
      <c r="S4166" s="51">
        <f t="shared" si="714"/>
        <v>2.2277668864729927</v>
      </c>
      <c r="T4166" s="16"/>
    </row>
    <row r="4167" spans="1:20" x14ac:dyDescent="0.25">
      <c r="A4167" s="72">
        <f t="shared" si="715"/>
        <v>43661</v>
      </c>
      <c r="B4167" s="73" t="s">
        <v>0</v>
      </c>
      <c r="C4167" s="73" t="s">
        <v>236</v>
      </c>
      <c r="D4167" s="73" t="s">
        <v>237</v>
      </c>
      <c r="E4167" s="73" t="s">
        <v>267</v>
      </c>
      <c r="F4167" s="73" t="s">
        <v>241</v>
      </c>
      <c r="G4167" s="73" t="s">
        <v>35</v>
      </c>
      <c r="H4167" t="s">
        <v>37</v>
      </c>
      <c r="I4167">
        <v>1583</v>
      </c>
      <c r="J4167" s="43">
        <v>6056</v>
      </c>
      <c r="K4167" s="16">
        <v>0</v>
      </c>
      <c r="L4167" s="16">
        <f t="shared" si="708"/>
        <v>60.139026812313801</v>
      </c>
      <c r="M4167" s="16">
        <f t="shared" si="709"/>
        <v>1.6367567567567567</v>
      </c>
      <c r="N4167" s="44">
        <f t="shared" si="710"/>
        <v>0</v>
      </c>
      <c r="O4167" s="44">
        <f t="shared" si="711"/>
        <v>6056</v>
      </c>
      <c r="P4167" s="45">
        <f t="shared" si="713"/>
        <v>60.139026812313801</v>
      </c>
      <c r="Q4167" s="45">
        <f t="shared" si="712"/>
        <v>1.6367567567567567</v>
      </c>
      <c r="S4167" s="51">
        <f t="shared" si="714"/>
        <v>2.1075703928511214</v>
      </c>
      <c r="T4167" s="16"/>
    </row>
    <row r="4168" spans="1:20" x14ac:dyDescent="0.25">
      <c r="A4168" s="72">
        <f t="shared" si="715"/>
        <v>43661</v>
      </c>
      <c r="B4168" s="73" t="s">
        <v>0</v>
      </c>
      <c r="C4168" s="73" t="s">
        <v>358</v>
      </c>
      <c r="D4168" s="73" t="s">
        <v>235</v>
      </c>
      <c r="E4168" s="73" t="s">
        <v>279</v>
      </c>
      <c r="F4168" s="73" t="s">
        <v>280</v>
      </c>
      <c r="G4168" s="73" t="s">
        <v>35</v>
      </c>
      <c r="H4168" t="s">
        <v>36</v>
      </c>
      <c r="I4168">
        <v>1599</v>
      </c>
      <c r="J4168" s="43">
        <v>6012</v>
      </c>
      <c r="K4168" s="16">
        <v>0.22</v>
      </c>
      <c r="L4168" s="16">
        <f t="shared" si="708"/>
        <v>59.702085402184707</v>
      </c>
      <c r="M4168" s="16">
        <f t="shared" si="709"/>
        <v>1.6248648648648649</v>
      </c>
      <c r="N4168" s="44">
        <f t="shared" si="710"/>
        <v>351.78000000000003</v>
      </c>
      <c r="O4168" s="44">
        <f t="shared" si="711"/>
        <v>6363.78</v>
      </c>
      <c r="P4168" s="45">
        <f t="shared" si="713"/>
        <v>63.19543197616683</v>
      </c>
      <c r="Q4168" s="45">
        <f t="shared" si="712"/>
        <v>1.7199405405405406</v>
      </c>
      <c r="S4168" s="51">
        <f t="shared" si="714"/>
        <v>1.3377878489180262</v>
      </c>
      <c r="T4168" s="16"/>
    </row>
    <row r="4169" spans="1:20" x14ac:dyDescent="0.25">
      <c r="A4169" s="72">
        <f t="shared" si="715"/>
        <v>43661</v>
      </c>
      <c r="B4169" s="73" t="s">
        <v>67</v>
      </c>
      <c r="C4169" s="73" t="s">
        <v>250</v>
      </c>
      <c r="D4169" s="73" t="s">
        <v>251</v>
      </c>
      <c r="E4169" s="73" t="s">
        <v>279</v>
      </c>
      <c r="F4169" s="73" t="s">
        <v>280</v>
      </c>
      <c r="G4169" s="73" t="s">
        <v>35</v>
      </c>
      <c r="H4169" t="s">
        <v>37</v>
      </c>
      <c r="I4169">
        <v>1851</v>
      </c>
      <c r="J4169" s="43">
        <v>5180</v>
      </c>
      <c r="K4169" s="16">
        <v>0</v>
      </c>
      <c r="L4169" s="16">
        <f t="shared" si="708"/>
        <v>51.439920556107246</v>
      </c>
      <c r="M4169" s="16">
        <f t="shared" si="709"/>
        <v>1.3066666666666666</v>
      </c>
      <c r="N4169" s="44">
        <f t="shared" si="710"/>
        <v>0</v>
      </c>
      <c r="O4169" s="44">
        <f t="shared" si="711"/>
        <v>5180</v>
      </c>
      <c r="P4169" s="45">
        <f t="shared" si="713"/>
        <v>51.439920556107246</v>
      </c>
      <c r="Q4169" s="45">
        <f t="shared" si="712"/>
        <v>1.3066666666666666</v>
      </c>
      <c r="S4169" s="51">
        <f t="shared" si="714"/>
        <v>3.6000000000000032</v>
      </c>
      <c r="T4169" s="16"/>
    </row>
    <row r="4170" spans="1:20" x14ac:dyDescent="0.25">
      <c r="A4170" s="72">
        <f t="shared" si="715"/>
        <v>43661</v>
      </c>
      <c r="B4170" s="73" t="s">
        <v>67</v>
      </c>
      <c r="C4170" s="73" t="s">
        <v>238</v>
      </c>
      <c r="D4170" s="73" t="s">
        <v>239</v>
      </c>
      <c r="E4170" s="73" t="s">
        <v>283</v>
      </c>
      <c r="F4170" s="73" t="s">
        <v>284</v>
      </c>
      <c r="G4170" s="73" t="s">
        <v>35</v>
      </c>
      <c r="H4170" t="s">
        <v>37</v>
      </c>
      <c r="I4170">
        <v>1695</v>
      </c>
      <c r="J4170" s="43">
        <v>5140</v>
      </c>
      <c r="K4170" s="16">
        <v>0</v>
      </c>
      <c r="L4170" s="16">
        <f t="shared" si="708"/>
        <v>51.042701092353525</v>
      </c>
      <c r="M4170" s="16">
        <f t="shared" si="709"/>
        <v>1.2965765765765767</v>
      </c>
      <c r="N4170" s="44">
        <f t="shared" si="710"/>
        <v>0</v>
      </c>
      <c r="O4170" s="44">
        <f t="shared" si="711"/>
        <v>5140</v>
      </c>
      <c r="P4170" s="45">
        <f t="shared" si="713"/>
        <v>51.042701092353525</v>
      </c>
      <c r="Q4170" s="45">
        <f t="shared" si="712"/>
        <v>1.2965765765765767</v>
      </c>
      <c r="S4170" s="51">
        <f t="shared" si="714"/>
        <v>3.629032258064524</v>
      </c>
      <c r="T4170" s="16"/>
    </row>
    <row r="4171" spans="1:20" x14ac:dyDescent="0.25">
      <c r="A4171" s="72">
        <f t="shared" si="715"/>
        <v>43661</v>
      </c>
      <c r="B4171" s="73" t="s">
        <v>67</v>
      </c>
      <c r="C4171" s="73" t="s">
        <v>242</v>
      </c>
      <c r="D4171" s="73" t="s">
        <v>243</v>
      </c>
      <c r="E4171" s="73" t="s">
        <v>265</v>
      </c>
      <c r="F4171" s="73" t="s">
        <v>266</v>
      </c>
      <c r="G4171" s="73" t="s">
        <v>35</v>
      </c>
      <c r="H4171" t="s">
        <v>36</v>
      </c>
      <c r="I4171">
        <v>1006</v>
      </c>
      <c r="J4171" s="43">
        <v>3720</v>
      </c>
      <c r="K4171" s="16">
        <v>0.22</v>
      </c>
      <c r="L4171" s="16">
        <f t="shared" si="708"/>
        <v>36.941410129096326</v>
      </c>
      <c r="M4171" s="16">
        <f t="shared" si="709"/>
        <v>0.93837837837837834</v>
      </c>
      <c r="N4171" s="44">
        <f t="shared" si="710"/>
        <v>221.32</v>
      </c>
      <c r="O4171" s="44">
        <f t="shared" si="711"/>
        <v>3941.32</v>
      </c>
      <c r="P4171" s="45">
        <f t="shared" si="713"/>
        <v>39.139225422045683</v>
      </c>
      <c r="Q4171" s="45">
        <f t="shared" si="712"/>
        <v>0.9942068468468469</v>
      </c>
      <c r="S4171" s="51">
        <f t="shared" si="714"/>
        <v>-0.53149874570334044</v>
      </c>
      <c r="T4171" s="16"/>
    </row>
    <row r="4172" spans="1:20" x14ac:dyDescent="0.25">
      <c r="A4172" s="72">
        <f t="shared" si="715"/>
        <v>43661</v>
      </c>
      <c r="B4172" s="73" t="s">
        <v>67</v>
      </c>
      <c r="C4172" s="73" t="s">
        <v>254</v>
      </c>
      <c r="D4172" s="73" t="s">
        <v>255</v>
      </c>
      <c r="E4172" s="73" t="s">
        <v>267</v>
      </c>
      <c r="F4172" s="73" t="s">
        <v>241</v>
      </c>
      <c r="G4172" s="73" t="s">
        <v>35</v>
      </c>
      <c r="H4172" t="s">
        <v>37</v>
      </c>
      <c r="I4172">
        <v>988</v>
      </c>
      <c r="J4172" s="43">
        <v>3880</v>
      </c>
      <c r="K4172" s="16">
        <v>0</v>
      </c>
      <c r="L4172" s="16">
        <f t="shared" si="708"/>
        <v>38.530287984111219</v>
      </c>
      <c r="M4172" s="16">
        <f t="shared" si="709"/>
        <v>0.97873873873873873</v>
      </c>
      <c r="N4172" s="44">
        <f t="shared" si="710"/>
        <v>0</v>
      </c>
      <c r="O4172" s="44">
        <f t="shared" si="711"/>
        <v>3880</v>
      </c>
      <c r="P4172" s="45">
        <f t="shared" si="713"/>
        <v>38.530287984111219</v>
      </c>
      <c r="Q4172" s="45">
        <f t="shared" si="712"/>
        <v>0.97873873873873873</v>
      </c>
      <c r="S4172" s="51">
        <f t="shared" si="714"/>
        <v>4.8648648648648596</v>
      </c>
      <c r="T4172" s="16"/>
    </row>
    <row r="4173" spans="1:20" x14ac:dyDescent="0.25">
      <c r="A4173" s="72">
        <f t="shared" si="715"/>
        <v>43661</v>
      </c>
      <c r="B4173" s="73" t="s">
        <v>67</v>
      </c>
      <c r="C4173" s="73" t="s">
        <v>246</v>
      </c>
      <c r="D4173" s="73" t="s">
        <v>247</v>
      </c>
      <c r="E4173" s="73" t="s">
        <v>240</v>
      </c>
      <c r="F4173" s="73" t="s">
        <v>241</v>
      </c>
      <c r="G4173" s="73" t="s">
        <v>35</v>
      </c>
      <c r="H4173" t="s">
        <v>36</v>
      </c>
      <c r="I4173">
        <v>787</v>
      </c>
      <c r="J4173" s="43">
        <v>4060</v>
      </c>
      <c r="K4173" s="16">
        <v>0.22</v>
      </c>
      <c r="L4173" s="16">
        <f t="shared" si="708"/>
        <v>40.317775571002976</v>
      </c>
      <c r="M4173" s="16">
        <f t="shared" si="709"/>
        <v>1.0241441441441441</v>
      </c>
      <c r="N4173" s="44">
        <f t="shared" si="710"/>
        <v>173.14000000000001</v>
      </c>
      <c r="O4173" s="44">
        <f t="shared" si="711"/>
        <v>4233.1400000000003</v>
      </c>
      <c r="P4173" s="45">
        <f t="shared" si="713"/>
        <v>42.037140019860978</v>
      </c>
      <c r="Q4173" s="45">
        <f t="shared" si="712"/>
        <v>1.0678190990990992</v>
      </c>
      <c r="S4173" s="51">
        <f t="shared" si="714"/>
        <v>1.9785546168281876</v>
      </c>
      <c r="T4173" s="16"/>
    </row>
    <row r="4174" spans="1:20" x14ac:dyDescent="0.25">
      <c r="A4174" s="72">
        <f t="shared" si="715"/>
        <v>43661</v>
      </c>
      <c r="B4174" s="73" t="s">
        <v>67</v>
      </c>
      <c r="C4174" s="73" t="s">
        <v>250</v>
      </c>
      <c r="D4174" s="73" t="s">
        <v>251</v>
      </c>
      <c r="E4174" s="73" t="s">
        <v>283</v>
      </c>
      <c r="F4174" s="73" t="s">
        <v>284</v>
      </c>
      <c r="G4174" s="73" t="s">
        <v>35</v>
      </c>
      <c r="H4174" t="s">
        <v>37</v>
      </c>
      <c r="I4174">
        <v>1836</v>
      </c>
      <c r="J4174" s="43">
        <v>5180</v>
      </c>
      <c r="K4174" s="16">
        <v>0</v>
      </c>
      <c r="L4174" s="16">
        <f t="shared" ref="L4174:L4211" si="716">J4174/100.7</f>
        <v>51.439920556107246</v>
      </c>
      <c r="M4174" s="16">
        <f t="shared" ref="M4174:M4211" si="717">IF(B4174="corn",J4174/(111*2000/56),J4174/(111*2000/60))</f>
        <v>1.3066666666666666</v>
      </c>
      <c r="N4174" s="44">
        <f t="shared" ref="N4174:N4211" si="718">I4174*K4174</f>
        <v>0</v>
      </c>
      <c r="O4174" s="44">
        <f t="shared" ref="O4174:O4211" si="719">J4174+N4174</f>
        <v>5180</v>
      </c>
      <c r="P4174" s="45">
        <f t="shared" si="713"/>
        <v>51.439920556107246</v>
      </c>
      <c r="Q4174" s="45">
        <f t="shared" ref="Q4174:Q4211" si="720">IF(B4174="corn",O4174/(111*2000/56),O4174/(111*2000/60))</f>
        <v>1.3066666666666666</v>
      </c>
      <c r="S4174" s="51">
        <f t="shared" si="714"/>
        <v>3.6000000000000032</v>
      </c>
      <c r="T4174" s="16"/>
    </row>
    <row r="4175" spans="1:20" x14ac:dyDescent="0.25">
      <c r="A4175" s="72">
        <f t="shared" si="715"/>
        <v>43661</v>
      </c>
      <c r="B4175" s="73" t="s">
        <v>67</v>
      </c>
      <c r="C4175" s="73" t="s">
        <v>256</v>
      </c>
      <c r="D4175" s="73" t="s">
        <v>247</v>
      </c>
      <c r="E4175" s="73" t="s">
        <v>285</v>
      </c>
      <c r="F4175" s="73" t="s">
        <v>264</v>
      </c>
      <c r="G4175" s="73" t="s">
        <v>35</v>
      </c>
      <c r="H4175" t="s">
        <v>37</v>
      </c>
      <c r="I4175">
        <v>1899</v>
      </c>
      <c r="J4175" s="43">
        <v>5000</v>
      </c>
      <c r="K4175" s="16">
        <v>0</v>
      </c>
      <c r="L4175" s="16">
        <f t="shared" si="716"/>
        <v>49.652432969215489</v>
      </c>
      <c r="M4175" s="16">
        <f t="shared" si="717"/>
        <v>1.2612612612612613</v>
      </c>
      <c r="N4175" s="44">
        <f t="shared" si="718"/>
        <v>0</v>
      </c>
      <c r="O4175" s="44">
        <f t="shared" si="719"/>
        <v>5000</v>
      </c>
      <c r="P4175" s="45">
        <f t="shared" si="713"/>
        <v>49.652432969215489</v>
      </c>
      <c r="Q4175" s="45">
        <f t="shared" si="720"/>
        <v>1.2612612612612613</v>
      </c>
      <c r="S4175" s="51">
        <f t="shared" si="714"/>
        <v>3.7344398340249052</v>
      </c>
      <c r="T4175" s="16"/>
    </row>
    <row r="4176" spans="1:20" x14ac:dyDescent="0.25">
      <c r="A4176" s="72">
        <f t="shared" si="715"/>
        <v>43661</v>
      </c>
      <c r="B4176" s="73" t="s">
        <v>18</v>
      </c>
      <c r="C4176" s="73" t="s">
        <v>238</v>
      </c>
      <c r="D4176" s="73" t="s">
        <v>239</v>
      </c>
      <c r="E4176" s="73" t="s">
        <v>283</v>
      </c>
      <c r="F4176" s="73" t="s">
        <v>284</v>
      </c>
      <c r="G4176" s="73" t="s">
        <v>35</v>
      </c>
      <c r="H4176" t="s">
        <v>37</v>
      </c>
      <c r="I4176">
        <v>1695</v>
      </c>
      <c r="J4176" s="43">
        <v>5750</v>
      </c>
      <c r="K4176" s="16">
        <v>0</v>
      </c>
      <c r="L4176" s="16">
        <f t="shared" si="716"/>
        <v>57.10029791459781</v>
      </c>
      <c r="M4176" s="16">
        <f t="shared" si="717"/>
        <v>1.5540540540540539</v>
      </c>
      <c r="N4176" s="44">
        <f t="shared" si="718"/>
        <v>0</v>
      </c>
      <c r="O4176" s="44">
        <f t="shared" si="719"/>
        <v>5750</v>
      </c>
      <c r="P4176" s="45">
        <f t="shared" si="713"/>
        <v>57.10029791459781</v>
      </c>
      <c r="Q4176" s="45">
        <f t="shared" si="720"/>
        <v>1.5540540540540539</v>
      </c>
      <c r="S4176" s="51">
        <f t="shared" si="714"/>
        <v>2.6785714285714191</v>
      </c>
      <c r="T4176" s="16"/>
    </row>
    <row r="4177" spans="1:20" x14ac:dyDescent="0.25">
      <c r="A4177" s="72">
        <f t="shared" si="715"/>
        <v>43661</v>
      </c>
      <c r="B4177" s="73" t="s">
        <v>18</v>
      </c>
      <c r="C4177" s="73" t="s">
        <v>250</v>
      </c>
      <c r="D4177" s="73" t="s">
        <v>251</v>
      </c>
      <c r="E4177" s="73" t="s">
        <v>279</v>
      </c>
      <c r="F4177" s="73" t="s">
        <v>280</v>
      </c>
      <c r="G4177" s="73" t="s">
        <v>35</v>
      </c>
      <c r="H4177" t="s">
        <v>37</v>
      </c>
      <c r="I4177">
        <v>1851</v>
      </c>
      <c r="J4177" s="43">
        <v>5800</v>
      </c>
      <c r="K4177" s="16">
        <v>0</v>
      </c>
      <c r="L4177" s="16">
        <f t="shared" si="716"/>
        <v>57.596822244289967</v>
      </c>
      <c r="M4177" s="16">
        <f t="shared" si="717"/>
        <v>1.5675675675675675</v>
      </c>
      <c r="N4177" s="44">
        <f t="shared" si="718"/>
        <v>0</v>
      </c>
      <c r="O4177" s="44">
        <f t="shared" si="719"/>
        <v>5800</v>
      </c>
      <c r="P4177" s="45">
        <f t="shared" si="713"/>
        <v>57.596822244289967</v>
      </c>
      <c r="Q4177" s="45">
        <f t="shared" si="720"/>
        <v>1.5675675675675675</v>
      </c>
      <c r="S4177" s="51">
        <f t="shared" si="714"/>
        <v>2.6548672566371723</v>
      </c>
      <c r="T4177" s="16"/>
    </row>
    <row r="4178" spans="1:20" x14ac:dyDescent="0.25">
      <c r="A4178" s="72">
        <f t="shared" si="715"/>
        <v>43661</v>
      </c>
      <c r="B4178" s="73" t="s">
        <v>18</v>
      </c>
      <c r="C4178" s="73" t="s">
        <v>257</v>
      </c>
      <c r="D4178" s="73" t="s">
        <v>237</v>
      </c>
      <c r="E4178" s="73" t="s">
        <v>283</v>
      </c>
      <c r="F4178" s="73" t="s">
        <v>284</v>
      </c>
      <c r="G4178" s="73" t="s">
        <v>35</v>
      </c>
      <c r="H4178" t="s">
        <v>37</v>
      </c>
      <c r="I4178">
        <v>1507</v>
      </c>
      <c r="J4178" s="43">
        <v>5650</v>
      </c>
      <c r="K4178" s="16">
        <v>0</v>
      </c>
      <c r="L4178" s="16">
        <f t="shared" si="716"/>
        <v>56.107249255213503</v>
      </c>
      <c r="M4178" s="16">
        <f t="shared" si="717"/>
        <v>1.527027027027027</v>
      </c>
      <c r="N4178" s="44">
        <f t="shared" si="718"/>
        <v>0</v>
      </c>
      <c r="O4178" s="44">
        <f t="shared" si="719"/>
        <v>5650</v>
      </c>
      <c r="P4178" s="45">
        <f t="shared" si="713"/>
        <v>56.107249255213503</v>
      </c>
      <c r="Q4178" s="45">
        <f t="shared" si="720"/>
        <v>1.527027027027027</v>
      </c>
      <c r="S4178" s="51">
        <f t="shared" si="714"/>
        <v>2.7272727272727337</v>
      </c>
      <c r="T4178" s="16"/>
    </row>
    <row r="4179" spans="1:20" x14ac:dyDescent="0.25">
      <c r="A4179" s="72">
        <f t="shared" si="715"/>
        <v>43661</v>
      </c>
      <c r="B4179" s="73" t="s">
        <v>18</v>
      </c>
      <c r="C4179" s="73" t="s">
        <v>256</v>
      </c>
      <c r="D4179" s="73" t="s">
        <v>247</v>
      </c>
      <c r="E4179" s="73" t="s">
        <v>265</v>
      </c>
      <c r="F4179" s="73" t="s">
        <v>266</v>
      </c>
      <c r="G4179" s="73" t="s">
        <v>35</v>
      </c>
      <c r="H4179" t="s">
        <v>36</v>
      </c>
      <c r="I4179">
        <v>1160</v>
      </c>
      <c r="J4179" s="43">
        <v>4775</v>
      </c>
      <c r="K4179" s="16">
        <v>0.22</v>
      </c>
      <c r="L4179" s="16">
        <f t="shared" si="716"/>
        <v>47.418073485600793</v>
      </c>
      <c r="M4179" s="16">
        <f t="shared" si="717"/>
        <v>1.2905405405405406</v>
      </c>
      <c r="N4179" s="44">
        <f t="shared" si="718"/>
        <v>255.2</v>
      </c>
      <c r="O4179" s="44">
        <f t="shared" si="719"/>
        <v>5030.2</v>
      </c>
      <c r="P4179" s="45">
        <f t="shared" si="713"/>
        <v>49.952333664349553</v>
      </c>
      <c r="Q4179" s="45">
        <f t="shared" si="720"/>
        <v>1.3595135135135135</v>
      </c>
      <c r="S4179" s="51">
        <f t="shared" si="714"/>
        <v>-0.23007655995874732</v>
      </c>
      <c r="T4179" s="16"/>
    </row>
    <row r="4180" spans="1:20" x14ac:dyDescent="0.25">
      <c r="A4180" s="72">
        <f t="shared" si="715"/>
        <v>43661</v>
      </c>
      <c r="B4180" s="73" t="s">
        <v>18</v>
      </c>
      <c r="C4180" s="73" t="s">
        <v>244</v>
      </c>
      <c r="D4180" s="73" t="s">
        <v>245</v>
      </c>
      <c r="E4180" s="73" t="s">
        <v>277</v>
      </c>
      <c r="F4180" s="73" t="s">
        <v>278</v>
      </c>
      <c r="G4180" s="73" t="s">
        <v>35</v>
      </c>
      <c r="H4180" s="73" t="s">
        <v>38</v>
      </c>
      <c r="I4180">
        <v>613</v>
      </c>
      <c r="J4180" s="43">
        <v>4634</v>
      </c>
      <c r="K4180" s="16">
        <v>0</v>
      </c>
      <c r="L4180" s="16">
        <f t="shared" si="716"/>
        <v>46.01787487586892</v>
      </c>
      <c r="M4180" s="16">
        <f t="shared" si="717"/>
        <v>1.2524324324324325</v>
      </c>
      <c r="N4180" s="44">
        <f t="shared" si="718"/>
        <v>0</v>
      </c>
      <c r="O4180" s="44">
        <f t="shared" si="719"/>
        <v>4634</v>
      </c>
      <c r="P4180" s="45">
        <f t="shared" si="713"/>
        <v>46.01787487586892</v>
      </c>
      <c r="Q4180" s="45">
        <f t="shared" si="720"/>
        <v>1.2524324324324325</v>
      </c>
      <c r="S4180" s="51">
        <f t="shared" si="714"/>
        <v>6.4797794117646967</v>
      </c>
      <c r="T4180" s="16"/>
    </row>
    <row r="4181" spans="1:20" x14ac:dyDescent="0.25">
      <c r="A4181" s="74">
        <f>A4179</f>
        <v>43661</v>
      </c>
      <c r="B4181" s="75" t="s">
        <v>18</v>
      </c>
      <c r="C4181" s="75" t="s">
        <v>258</v>
      </c>
      <c r="D4181" s="75" t="s">
        <v>255</v>
      </c>
      <c r="E4181" s="75" t="s">
        <v>279</v>
      </c>
      <c r="F4181" s="75" t="s">
        <v>280</v>
      </c>
      <c r="G4181" s="75" t="s">
        <v>35</v>
      </c>
      <c r="H4181" s="76" t="s">
        <v>36</v>
      </c>
      <c r="I4181" s="76">
        <v>1637</v>
      </c>
      <c r="J4181" s="46">
        <v>5710</v>
      </c>
      <c r="K4181" s="78">
        <v>0.22</v>
      </c>
      <c r="L4181" s="78">
        <f t="shared" si="716"/>
        <v>56.703078450844089</v>
      </c>
      <c r="M4181" s="78">
        <f t="shared" si="717"/>
        <v>1.5432432432432432</v>
      </c>
      <c r="N4181" s="47">
        <f t="shared" si="718"/>
        <v>360.14</v>
      </c>
      <c r="O4181" s="47">
        <f t="shared" si="719"/>
        <v>6070.14</v>
      </c>
      <c r="P4181" s="48">
        <f t="shared" si="713"/>
        <v>60.279443892750749</v>
      </c>
      <c r="Q4181" s="48">
        <f t="shared" si="720"/>
        <v>1.6405783783783785</v>
      </c>
      <c r="R4181" s="76"/>
      <c r="S4181" s="53">
        <f t="shared" si="714"/>
        <v>-0.26895544408864769</v>
      </c>
      <c r="T4181" s="78"/>
    </row>
    <row r="4182" spans="1:20" x14ac:dyDescent="0.25">
      <c r="A4182" s="72">
        <f>DATE(YEAR(A4181), MONTH(A4181)+1, 15)</f>
        <v>43692</v>
      </c>
      <c r="B4182" s="73" t="s">
        <v>0</v>
      </c>
      <c r="C4182" s="73" t="s">
        <v>359</v>
      </c>
      <c r="D4182" s="73" t="s">
        <v>235</v>
      </c>
      <c r="E4182" s="73" t="s">
        <v>260</v>
      </c>
      <c r="F4182" s="73" t="s">
        <v>261</v>
      </c>
      <c r="G4182" s="73" t="s">
        <v>34</v>
      </c>
      <c r="H4182" t="s">
        <v>36</v>
      </c>
      <c r="I4182">
        <v>506</v>
      </c>
      <c r="J4182" s="61">
        <v>3595</v>
      </c>
      <c r="K4182" s="16">
        <v>0.2</v>
      </c>
      <c r="L4182" s="16">
        <f t="shared" si="716"/>
        <v>35.700099304865937</v>
      </c>
      <c r="M4182" s="16">
        <f t="shared" si="717"/>
        <v>0.97162162162162158</v>
      </c>
      <c r="N4182" s="44">
        <f t="shared" si="718"/>
        <v>101.2</v>
      </c>
      <c r="O4182" s="44">
        <f t="shared" si="719"/>
        <v>3696.2</v>
      </c>
      <c r="P4182" s="45">
        <f t="shared" ref="P4182:P4219" si="721">O4182/100.7</f>
        <v>36.705064548162859</v>
      </c>
      <c r="Q4182" s="45">
        <f t="shared" si="720"/>
        <v>0.99897297297297294</v>
      </c>
      <c r="R4182" s="17"/>
      <c r="S4182" s="51">
        <f>((O4182/O3726)-1)*100</f>
        <v>-9.9463020533860806</v>
      </c>
      <c r="T4182" s="16"/>
    </row>
    <row r="4183" spans="1:20" x14ac:dyDescent="0.25">
      <c r="A4183" s="72">
        <f>A4182</f>
        <v>43692</v>
      </c>
      <c r="B4183" s="73" t="s">
        <v>0</v>
      </c>
      <c r="C4183" s="73" t="s">
        <v>236</v>
      </c>
      <c r="D4183" s="73" t="s">
        <v>237</v>
      </c>
      <c r="E4183" s="73" t="s">
        <v>262</v>
      </c>
      <c r="F4183" s="73" t="s">
        <v>251</v>
      </c>
      <c r="G4183" s="73" t="s">
        <v>34</v>
      </c>
      <c r="H4183" t="s">
        <v>37</v>
      </c>
      <c r="I4183">
        <v>298</v>
      </c>
      <c r="J4183" s="43">
        <v>4333</v>
      </c>
      <c r="K4183" s="16">
        <v>0</v>
      </c>
      <c r="L4183" s="16">
        <f t="shared" si="716"/>
        <v>43.028798411122146</v>
      </c>
      <c r="M4183" s="16">
        <f t="shared" si="717"/>
        <v>1.171081081081081</v>
      </c>
      <c r="N4183" s="44">
        <f t="shared" si="718"/>
        <v>0</v>
      </c>
      <c r="O4183" s="44">
        <f t="shared" si="719"/>
        <v>4333</v>
      </c>
      <c r="P4183" s="45">
        <f t="shared" si="721"/>
        <v>43.028798411122146</v>
      </c>
      <c r="Q4183" s="45">
        <f t="shared" si="720"/>
        <v>1.171081081081081</v>
      </c>
      <c r="R4183" s="17"/>
      <c r="S4183" s="51">
        <f t="shared" ref="S4183:S4219" si="722">((O4183/O3727)-1)*100</f>
        <v>1.522961574507975</v>
      </c>
      <c r="T4183" s="16"/>
    </row>
    <row r="4184" spans="1:20" x14ac:dyDescent="0.25">
      <c r="A4184" s="72">
        <f t="shared" ref="A4184:A4218" si="723">A4183</f>
        <v>43692</v>
      </c>
      <c r="B4184" s="73" t="s">
        <v>0</v>
      </c>
      <c r="C4184" s="73" t="s">
        <v>359</v>
      </c>
      <c r="D4184" s="73" t="s">
        <v>235</v>
      </c>
      <c r="E4184" s="73" t="s">
        <v>263</v>
      </c>
      <c r="F4184" s="73" t="s">
        <v>264</v>
      </c>
      <c r="G4184" s="73" t="s">
        <v>34</v>
      </c>
      <c r="H4184" t="s">
        <v>37</v>
      </c>
      <c r="I4184">
        <v>1530</v>
      </c>
      <c r="J4184" s="43">
        <v>7240</v>
      </c>
      <c r="K4184" s="16">
        <v>0</v>
      </c>
      <c r="L4184" s="16">
        <f t="shared" si="716"/>
        <v>71.896722939424023</v>
      </c>
      <c r="M4184" s="16">
        <f t="shared" si="717"/>
        <v>1.9567567567567568</v>
      </c>
      <c r="N4184" s="44">
        <f t="shared" si="718"/>
        <v>0</v>
      </c>
      <c r="O4184" s="44">
        <f t="shared" si="719"/>
        <v>7240</v>
      </c>
      <c r="P4184" s="45">
        <f t="shared" si="721"/>
        <v>71.896722939424023</v>
      </c>
      <c r="Q4184" s="45">
        <f t="shared" si="720"/>
        <v>1.9567567567567568</v>
      </c>
      <c r="S4184" s="51">
        <f t="shared" si="722"/>
        <v>0.90592334494774551</v>
      </c>
      <c r="T4184" s="16"/>
    </row>
    <row r="4185" spans="1:20" x14ac:dyDescent="0.25">
      <c r="A4185" s="72">
        <f t="shared" si="723"/>
        <v>43692</v>
      </c>
      <c r="B4185" s="73" t="s">
        <v>0</v>
      </c>
      <c r="C4185" s="73" t="s">
        <v>359</v>
      </c>
      <c r="D4185" s="73" t="s">
        <v>235</v>
      </c>
      <c r="E4185" s="73" t="s">
        <v>265</v>
      </c>
      <c r="F4185" s="73" t="s">
        <v>266</v>
      </c>
      <c r="G4185" s="73" t="s">
        <v>34</v>
      </c>
      <c r="H4185" t="s">
        <v>36</v>
      </c>
      <c r="I4185">
        <v>890</v>
      </c>
      <c r="J4185" s="43">
        <v>4525</v>
      </c>
      <c r="K4185" s="16">
        <v>0.2</v>
      </c>
      <c r="L4185" s="16">
        <f t="shared" si="716"/>
        <v>44.935451837140022</v>
      </c>
      <c r="M4185" s="16">
        <f t="shared" si="717"/>
        <v>1.222972972972973</v>
      </c>
      <c r="N4185" s="44">
        <f t="shared" si="718"/>
        <v>178</v>
      </c>
      <c r="O4185" s="44">
        <f t="shared" si="719"/>
        <v>4703</v>
      </c>
      <c r="P4185" s="45">
        <f t="shared" si="721"/>
        <v>46.703078450844089</v>
      </c>
      <c r="Q4185" s="45">
        <f t="shared" si="720"/>
        <v>1.2710810810810811</v>
      </c>
      <c r="S4185" s="51">
        <f t="shared" si="722"/>
        <v>-1.0644564119825062</v>
      </c>
      <c r="T4185" s="16"/>
    </row>
    <row r="4186" spans="1:20" x14ac:dyDescent="0.25">
      <c r="A4186" s="72">
        <f t="shared" si="723"/>
        <v>43692</v>
      </c>
      <c r="B4186" s="73" t="s">
        <v>0</v>
      </c>
      <c r="C4186" s="73" t="s">
        <v>238</v>
      </c>
      <c r="D4186" s="73" t="s">
        <v>239</v>
      </c>
      <c r="E4186" s="73" t="s">
        <v>267</v>
      </c>
      <c r="F4186" s="73" t="s">
        <v>241</v>
      </c>
      <c r="G4186" s="73" t="s">
        <v>34</v>
      </c>
      <c r="H4186" s="65" t="s">
        <v>37</v>
      </c>
      <c r="I4186" s="65">
        <v>1256</v>
      </c>
      <c r="J4186" s="61">
        <v>6976</v>
      </c>
      <c r="K4186" s="16">
        <v>0</v>
      </c>
      <c r="L4186" s="77">
        <f t="shared" si="716"/>
        <v>69.275074478649458</v>
      </c>
      <c r="M4186" s="77">
        <f t="shared" si="717"/>
        <v>1.8854054054054055</v>
      </c>
      <c r="N4186" s="62">
        <f t="shared" si="718"/>
        <v>0</v>
      </c>
      <c r="O4186" s="62">
        <f t="shared" si="719"/>
        <v>6976</v>
      </c>
      <c r="P4186" s="63">
        <f t="shared" si="721"/>
        <v>69.275074478649458</v>
      </c>
      <c r="Q4186" s="63">
        <f t="shared" si="720"/>
        <v>1.8854054054054055</v>
      </c>
      <c r="R4186" s="65"/>
      <c r="S4186" s="64">
        <f t="shared" si="722"/>
        <v>0.94052959050787699</v>
      </c>
      <c r="T4186" s="16"/>
    </row>
    <row r="4187" spans="1:20" x14ac:dyDescent="0.25">
      <c r="A4187" s="72">
        <f t="shared" si="723"/>
        <v>43692</v>
      </c>
      <c r="B4187" s="73" t="s">
        <v>0</v>
      </c>
      <c r="C4187" s="73" t="s">
        <v>358</v>
      </c>
      <c r="D4187" s="73" t="s">
        <v>235</v>
      </c>
      <c r="E4187" s="73" t="s">
        <v>267</v>
      </c>
      <c r="F4187" s="73" t="s">
        <v>241</v>
      </c>
      <c r="G4187" s="73" t="s">
        <v>34</v>
      </c>
      <c r="H4187" t="s">
        <v>36</v>
      </c>
      <c r="I4187">
        <v>975</v>
      </c>
      <c r="J4187" s="43">
        <v>4801</v>
      </c>
      <c r="K4187" s="16">
        <v>0.2</v>
      </c>
      <c r="L4187" s="16">
        <f t="shared" si="716"/>
        <v>47.676266137040713</v>
      </c>
      <c r="M4187" s="16">
        <f t="shared" si="717"/>
        <v>1.2975675675675675</v>
      </c>
      <c r="N4187" s="44">
        <f t="shared" si="718"/>
        <v>195</v>
      </c>
      <c r="O4187" s="44">
        <f t="shared" si="719"/>
        <v>4996</v>
      </c>
      <c r="P4187" s="45">
        <f t="shared" si="721"/>
        <v>49.612711022840116</v>
      </c>
      <c r="Q4187" s="45">
        <f t="shared" si="720"/>
        <v>1.3502702702702702</v>
      </c>
      <c r="S4187" s="51">
        <f t="shared" si="722"/>
        <v>-1.0693069306930703</v>
      </c>
      <c r="T4187" s="16"/>
    </row>
    <row r="4188" spans="1:20" x14ac:dyDescent="0.25">
      <c r="A4188" s="72">
        <f t="shared" si="723"/>
        <v>43692</v>
      </c>
      <c r="B4188" s="73" t="s">
        <v>0</v>
      </c>
      <c r="C4188" s="73" t="s">
        <v>240</v>
      </c>
      <c r="D4188" s="73" t="s">
        <v>241</v>
      </c>
      <c r="E4188" s="73" t="s">
        <v>263</v>
      </c>
      <c r="F4188" s="73" t="s">
        <v>264</v>
      </c>
      <c r="G4188" s="73" t="s">
        <v>34</v>
      </c>
      <c r="H4188" t="s">
        <v>36</v>
      </c>
      <c r="I4188">
        <v>1357</v>
      </c>
      <c r="J4188" s="66">
        <v>5121</v>
      </c>
      <c r="K4188" s="16">
        <v>0.2</v>
      </c>
      <c r="L4188" s="16">
        <f t="shared" si="716"/>
        <v>50.854021847070506</v>
      </c>
      <c r="M4188" s="16">
        <f t="shared" si="717"/>
        <v>1.384054054054054</v>
      </c>
      <c r="N4188" s="44">
        <f t="shared" si="718"/>
        <v>271.40000000000003</v>
      </c>
      <c r="O4188" s="44">
        <f t="shared" si="719"/>
        <v>5392.4</v>
      </c>
      <c r="P4188" s="45">
        <f t="shared" si="721"/>
        <v>53.54915590863952</v>
      </c>
      <c r="Q4188" s="45">
        <f t="shared" si="720"/>
        <v>1.4574054054054053</v>
      </c>
      <c r="S4188" s="51">
        <f t="shared" si="722"/>
        <v>-0.99657038783259599</v>
      </c>
      <c r="T4188" s="16"/>
    </row>
    <row r="4189" spans="1:20" x14ac:dyDescent="0.25">
      <c r="A4189" s="72">
        <f t="shared" si="723"/>
        <v>43692</v>
      </c>
      <c r="B4189" s="73" t="s">
        <v>67</v>
      </c>
      <c r="C4189" s="73" t="s">
        <v>242</v>
      </c>
      <c r="D4189" s="73" t="s">
        <v>243</v>
      </c>
      <c r="E4189" s="73" t="s">
        <v>265</v>
      </c>
      <c r="F4189" s="73" t="s">
        <v>266</v>
      </c>
      <c r="G4189" s="73" t="s">
        <v>34</v>
      </c>
      <c r="H4189" t="s">
        <v>36</v>
      </c>
      <c r="I4189">
        <v>1006</v>
      </c>
      <c r="J4189" s="43">
        <v>3800</v>
      </c>
      <c r="K4189" s="16">
        <v>0.2</v>
      </c>
      <c r="L4189" s="16">
        <f t="shared" si="716"/>
        <v>37.735849056603776</v>
      </c>
      <c r="M4189" s="16">
        <f t="shared" si="717"/>
        <v>0.95855855855855854</v>
      </c>
      <c r="N4189" s="44">
        <f t="shared" si="718"/>
        <v>201.20000000000002</v>
      </c>
      <c r="O4189" s="44">
        <f t="shared" si="719"/>
        <v>4001.2</v>
      </c>
      <c r="P4189" s="45">
        <f t="shared" si="721"/>
        <v>39.733862959285005</v>
      </c>
      <c r="Q4189" s="45">
        <f t="shared" si="720"/>
        <v>1.0093117117117116</v>
      </c>
      <c r="S4189" s="51">
        <f t="shared" si="722"/>
        <v>-4.1040733959026294</v>
      </c>
      <c r="T4189" s="16"/>
    </row>
    <row r="4190" spans="1:20" x14ac:dyDescent="0.25">
      <c r="A4190" s="72">
        <f t="shared" si="723"/>
        <v>43692</v>
      </c>
      <c r="B4190" s="73" t="s">
        <v>67</v>
      </c>
      <c r="C4190" s="73" t="s">
        <v>244</v>
      </c>
      <c r="D4190" s="73" t="s">
        <v>245</v>
      </c>
      <c r="E4190" s="73" t="s">
        <v>268</v>
      </c>
      <c r="F4190" s="73" t="s">
        <v>269</v>
      </c>
      <c r="G4190" s="73" t="s">
        <v>34</v>
      </c>
      <c r="H4190" t="s">
        <v>38</v>
      </c>
      <c r="I4190">
        <v>860</v>
      </c>
      <c r="J4190" s="43">
        <v>6581</v>
      </c>
      <c r="K4190" s="16">
        <v>0</v>
      </c>
      <c r="L4190" s="16">
        <f t="shared" si="716"/>
        <v>65.352532274081426</v>
      </c>
      <c r="M4190" s="16">
        <f t="shared" si="717"/>
        <v>1.6600720720720721</v>
      </c>
      <c r="N4190" s="44">
        <f t="shared" si="718"/>
        <v>0</v>
      </c>
      <c r="O4190" s="44">
        <f t="shared" si="719"/>
        <v>6581</v>
      </c>
      <c r="P4190" s="45">
        <f t="shared" si="721"/>
        <v>65.352532274081426</v>
      </c>
      <c r="Q4190" s="45">
        <f t="shared" si="720"/>
        <v>1.6600720720720721</v>
      </c>
      <c r="S4190" s="51">
        <f t="shared" si="722"/>
        <v>3.7358133669609161</v>
      </c>
      <c r="T4190" s="16"/>
    </row>
    <row r="4191" spans="1:20" x14ac:dyDescent="0.25">
      <c r="A4191" s="72">
        <f t="shared" si="723"/>
        <v>43692</v>
      </c>
      <c r="B4191" s="73" t="s">
        <v>67</v>
      </c>
      <c r="C4191" s="73" t="s">
        <v>246</v>
      </c>
      <c r="D4191" s="73" t="s">
        <v>247</v>
      </c>
      <c r="E4191" s="73" t="s">
        <v>270</v>
      </c>
      <c r="F4191" s="73" t="s">
        <v>247</v>
      </c>
      <c r="G4191" s="73" t="s">
        <v>34</v>
      </c>
      <c r="H4191" t="s">
        <v>36</v>
      </c>
      <c r="I4191">
        <v>213</v>
      </c>
      <c r="J4191" s="43">
        <v>2114</v>
      </c>
      <c r="K4191" s="16">
        <v>0.2</v>
      </c>
      <c r="L4191" s="16">
        <f t="shared" si="716"/>
        <v>20.993048659384311</v>
      </c>
      <c r="M4191" s="16">
        <f t="shared" si="717"/>
        <v>0.53326126126126128</v>
      </c>
      <c r="N4191" s="44">
        <f t="shared" si="718"/>
        <v>42.6</v>
      </c>
      <c r="O4191" s="44">
        <f t="shared" si="719"/>
        <v>2156.6</v>
      </c>
      <c r="P4191" s="45">
        <f t="shared" si="721"/>
        <v>21.416087388282023</v>
      </c>
      <c r="Q4191" s="45">
        <f t="shared" si="720"/>
        <v>0.54400720720720719</v>
      </c>
      <c r="S4191" s="51">
        <f t="shared" si="722"/>
        <v>-6.6051136363636349</v>
      </c>
      <c r="T4191" s="16"/>
    </row>
    <row r="4192" spans="1:20" x14ac:dyDescent="0.25">
      <c r="A4192" s="72">
        <f t="shared" si="723"/>
        <v>43692</v>
      </c>
      <c r="B4192" s="73" t="s">
        <v>67</v>
      </c>
      <c r="C4192" s="73" t="s">
        <v>248</v>
      </c>
      <c r="D4192" s="73" t="s">
        <v>249</v>
      </c>
      <c r="E4192" s="73" t="s">
        <v>271</v>
      </c>
      <c r="F4192" s="73" t="s">
        <v>272</v>
      </c>
      <c r="G4192" s="73" t="s">
        <v>34</v>
      </c>
      <c r="H4192" t="s">
        <v>38</v>
      </c>
      <c r="I4192">
        <v>646</v>
      </c>
      <c r="J4192" s="43">
        <v>5646</v>
      </c>
      <c r="K4192" s="16">
        <v>0</v>
      </c>
      <c r="L4192" s="16">
        <f t="shared" si="716"/>
        <v>56.06752730883813</v>
      </c>
      <c r="M4192" s="16">
        <f t="shared" si="717"/>
        <v>1.4242162162162162</v>
      </c>
      <c r="N4192" s="44">
        <f t="shared" si="718"/>
        <v>0</v>
      </c>
      <c r="O4192" s="44">
        <f t="shared" si="719"/>
        <v>5646</v>
      </c>
      <c r="P4192" s="45">
        <f t="shared" si="721"/>
        <v>56.06752730883813</v>
      </c>
      <c r="Q4192" s="45">
        <f t="shared" si="720"/>
        <v>1.4242162162162162</v>
      </c>
      <c r="S4192" s="51">
        <f t="shared" si="722"/>
        <v>3.6724201248622856</v>
      </c>
      <c r="T4192" s="16"/>
    </row>
    <row r="4193" spans="1:20" x14ac:dyDescent="0.25">
      <c r="A4193" s="72">
        <f t="shared" si="723"/>
        <v>43692</v>
      </c>
      <c r="B4193" s="73" t="s">
        <v>67</v>
      </c>
      <c r="C4193" s="73" t="s">
        <v>248</v>
      </c>
      <c r="D4193" s="73" t="s">
        <v>249</v>
      </c>
      <c r="E4193" s="73" t="s">
        <v>273</v>
      </c>
      <c r="F4193" s="73" t="s">
        <v>274</v>
      </c>
      <c r="G4193" s="73" t="s">
        <v>34</v>
      </c>
      <c r="H4193" t="s">
        <v>38</v>
      </c>
      <c r="I4193">
        <v>418</v>
      </c>
      <c r="J4193" s="43">
        <v>4704</v>
      </c>
      <c r="K4193" s="16">
        <v>0</v>
      </c>
      <c r="L4193" s="16">
        <f t="shared" si="716"/>
        <v>46.713008937437934</v>
      </c>
      <c r="M4193" s="16">
        <f t="shared" si="717"/>
        <v>1.1865945945945946</v>
      </c>
      <c r="N4193" s="44">
        <f t="shared" si="718"/>
        <v>0</v>
      </c>
      <c r="O4193" s="44">
        <f t="shared" si="719"/>
        <v>4704</v>
      </c>
      <c r="P4193" s="45">
        <f t="shared" si="721"/>
        <v>46.713008937437934</v>
      </c>
      <c r="Q4193" s="45">
        <f t="shared" si="720"/>
        <v>1.1865945945945946</v>
      </c>
      <c r="S4193" s="51">
        <f t="shared" si="722"/>
        <v>3.6123348017621071</v>
      </c>
      <c r="T4193" s="16"/>
    </row>
    <row r="4194" spans="1:20" x14ac:dyDescent="0.25">
      <c r="A4194" s="72">
        <f t="shared" si="723"/>
        <v>43692</v>
      </c>
      <c r="B4194" s="73" t="s">
        <v>67</v>
      </c>
      <c r="C4194" s="73" t="s">
        <v>246</v>
      </c>
      <c r="D4194" s="73" t="s">
        <v>247</v>
      </c>
      <c r="E4194" s="73" t="s">
        <v>275</v>
      </c>
      <c r="F4194" s="73" t="s">
        <v>276</v>
      </c>
      <c r="G4194" s="73" t="s">
        <v>34</v>
      </c>
      <c r="H4194" t="s">
        <v>36</v>
      </c>
      <c r="I4194">
        <v>626</v>
      </c>
      <c r="J4194" s="61">
        <v>3660</v>
      </c>
      <c r="K4194" s="16">
        <v>0.2</v>
      </c>
      <c r="L4194" s="16">
        <f t="shared" si="716"/>
        <v>36.34558093346574</v>
      </c>
      <c r="M4194" s="16">
        <f t="shared" si="717"/>
        <v>0.92324324324324325</v>
      </c>
      <c r="N4194" s="44">
        <f t="shared" si="718"/>
        <v>125.2</v>
      </c>
      <c r="O4194" s="44">
        <f t="shared" si="719"/>
        <v>3785.2</v>
      </c>
      <c r="P4194" s="45">
        <f t="shared" si="721"/>
        <v>37.588877855014893</v>
      </c>
      <c r="Q4194" s="45">
        <f t="shared" si="720"/>
        <v>0.95482522522522517</v>
      </c>
      <c r="S4194" s="51">
        <f t="shared" si="722"/>
        <v>0.69056511422522782</v>
      </c>
      <c r="T4194" s="16"/>
    </row>
    <row r="4195" spans="1:20" x14ac:dyDescent="0.25">
      <c r="A4195" s="72">
        <f t="shared" si="723"/>
        <v>43692</v>
      </c>
      <c r="B4195" s="73" t="s">
        <v>67</v>
      </c>
      <c r="C4195" s="73" t="s">
        <v>246</v>
      </c>
      <c r="D4195" s="73" t="s">
        <v>247</v>
      </c>
      <c r="E4195" s="73" t="s">
        <v>263</v>
      </c>
      <c r="F4195" s="73" t="s">
        <v>264</v>
      </c>
      <c r="G4195" s="73" t="s">
        <v>34</v>
      </c>
      <c r="H4195" t="s">
        <v>36</v>
      </c>
      <c r="I4195">
        <v>1823</v>
      </c>
      <c r="J4195" s="61">
        <v>5520</v>
      </c>
      <c r="K4195" s="16">
        <v>0.2</v>
      </c>
      <c r="L4195" s="16">
        <f t="shared" si="716"/>
        <v>54.816285998013903</v>
      </c>
      <c r="M4195" s="16">
        <f t="shared" si="717"/>
        <v>1.3924324324324324</v>
      </c>
      <c r="N4195" s="44">
        <f t="shared" si="718"/>
        <v>364.6</v>
      </c>
      <c r="O4195" s="44">
        <f t="shared" si="719"/>
        <v>5884.6</v>
      </c>
      <c r="P4195" s="45">
        <f t="shared" si="721"/>
        <v>58.436941410129101</v>
      </c>
      <c r="Q4195" s="45">
        <f t="shared" si="720"/>
        <v>1.4844036036036037</v>
      </c>
      <c r="S4195" s="51">
        <f t="shared" si="722"/>
        <v>2.0830875771096213</v>
      </c>
      <c r="T4195" s="16"/>
    </row>
    <row r="4196" spans="1:20" x14ac:dyDescent="0.25">
      <c r="A4196" s="72">
        <f t="shared" si="723"/>
        <v>43692</v>
      </c>
      <c r="B4196" s="73" t="s">
        <v>18</v>
      </c>
      <c r="C4196" s="73" t="s">
        <v>250</v>
      </c>
      <c r="D4196" s="73" t="s">
        <v>251</v>
      </c>
      <c r="E4196" s="73" t="s">
        <v>265</v>
      </c>
      <c r="F4196" s="73" t="s">
        <v>266</v>
      </c>
      <c r="G4196" s="73" t="s">
        <v>34</v>
      </c>
      <c r="H4196" t="s">
        <v>39</v>
      </c>
      <c r="I4196">
        <v>1277</v>
      </c>
      <c r="J4196" s="43">
        <v>3631</v>
      </c>
      <c r="K4196" s="16">
        <v>0.15529999999999999</v>
      </c>
      <c r="L4196" s="16">
        <f t="shared" si="716"/>
        <v>36.057596822244292</v>
      </c>
      <c r="M4196" s="16">
        <f t="shared" si="717"/>
        <v>0.98135135135135132</v>
      </c>
      <c r="N4196" s="44">
        <f t="shared" si="718"/>
        <v>198.31809999999999</v>
      </c>
      <c r="O4196" s="44">
        <f t="shared" si="719"/>
        <v>3829.3181</v>
      </c>
      <c r="P4196" s="45">
        <f t="shared" si="721"/>
        <v>38.026992055610727</v>
      </c>
      <c r="Q4196" s="45">
        <f t="shared" si="720"/>
        <v>1.0349508378378378</v>
      </c>
      <c r="S4196" s="51">
        <f t="shared" si="722"/>
        <v>-12.291659031857305</v>
      </c>
      <c r="T4196" s="16"/>
    </row>
    <row r="4197" spans="1:20" x14ac:dyDescent="0.25">
      <c r="A4197" s="72">
        <f t="shared" si="723"/>
        <v>43692</v>
      </c>
      <c r="B4197" s="73" t="s">
        <v>18</v>
      </c>
      <c r="C4197" s="73" t="s">
        <v>244</v>
      </c>
      <c r="D4197" s="73" t="s">
        <v>245</v>
      </c>
      <c r="E4197" s="73" t="s">
        <v>277</v>
      </c>
      <c r="F4197" s="73" t="s">
        <v>278</v>
      </c>
      <c r="G4197" s="73" t="s">
        <v>34</v>
      </c>
      <c r="H4197" t="s">
        <v>38</v>
      </c>
      <c r="I4197">
        <v>613</v>
      </c>
      <c r="J4197" s="43">
        <v>5459</v>
      </c>
      <c r="K4197" s="16">
        <v>0</v>
      </c>
      <c r="L4197" s="16">
        <f t="shared" si="716"/>
        <v>54.210526315789473</v>
      </c>
      <c r="M4197" s="16">
        <f t="shared" si="717"/>
        <v>1.4754054054054053</v>
      </c>
      <c r="N4197" s="44">
        <f t="shared" si="718"/>
        <v>0</v>
      </c>
      <c r="O4197" s="44">
        <f t="shared" si="719"/>
        <v>5459</v>
      </c>
      <c r="P4197" s="45">
        <f t="shared" si="721"/>
        <v>54.210526315789473</v>
      </c>
      <c r="Q4197" s="45">
        <f t="shared" si="720"/>
        <v>1.4754054054054053</v>
      </c>
      <c r="S4197" s="51">
        <f t="shared" si="722"/>
        <v>3.2532627198789577</v>
      </c>
      <c r="T4197" s="16"/>
    </row>
    <row r="4198" spans="1:20" x14ac:dyDescent="0.25">
      <c r="A4198" s="72">
        <f t="shared" si="723"/>
        <v>43692</v>
      </c>
      <c r="B4198" s="73" t="s">
        <v>18</v>
      </c>
      <c r="C4198" s="73" t="s">
        <v>248</v>
      </c>
      <c r="D4198" s="73" t="s">
        <v>249</v>
      </c>
      <c r="E4198" s="73" t="s">
        <v>268</v>
      </c>
      <c r="F4198" s="73" t="s">
        <v>269</v>
      </c>
      <c r="G4198" s="73" t="s">
        <v>34</v>
      </c>
      <c r="H4198" t="s">
        <v>38</v>
      </c>
      <c r="I4198">
        <v>872</v>
      </c>
      <c r="J4198" s="43">
        <v>6698</v>
      </c>
      <c r="K4198" s="16">
        <v>0</v>
      </c>
      <c r="L4198" s="16">
        <f t="shared" si="716"/>
        <v>66.514399205561077</v>
      </c>
      <c r="M4198" s="16">
        <f t="shared" si="717"/>
        <v>1.8102702702702702</v>
      </c>
      <c r="N4198" s="44">
        <f t="shared" si="718"/>
        <v>0</v>
      </c>
      <c r="O4198" s="44">
        <f t="shared" si="719"/>
        <v>6698</v>
      </c>
      <c r="P4198" s="45">
        <f t="shared" si="721"/>
        <v>66.514399205561077</v>
      </c>
      <c r="Q4198" s="45">
        <f t="shared" si="720"/>
        <v>1.8102702702702702</v>
      </c>
      <c r="S4198" s="51">
        <f t="shared" si="722"/>
        <v>3.6842105263157787</v>
      </c>
      <c r="T4198" s="16"/>
    </row>
    <row r="4199" spans="1:20" x14ac:dyDescent="0.25">
      <c r="A4199" s="72">
        <f t="shared" si="723"/>
        <v>43692</v>
      </c>
      <c r="B4199" s="73" t="s">
        <v>18</v>
      </c>
      <c r="C4199" s="73" t="s">
        <v>248</v>
      </c>
      <c r="D4199" s="73" t="s">
        <v>249</v>
      </c>
      <c r="E4199" s="73" t="s">
        <v>277</v>
      </c>
      <c r="F4199" s="73" t="s">
        <v>278</v>
      </c>
      <c r="G4199" s="73" t="s">
        <v>34</v>
      </c>
      <c r="H4199" t="s">
        <v>38</v>
      </c>
      <c r="I4199">
        <v>414</v>
      </c>
      <c r="J4199" s="43">
        <v>4937</v>
      </c>
      <c r="K4199" s="16">
        <v>0</v>
      </c>
      <c r="L4199" s="16">
        <f t="shared" si="716"/>
        <v>49.026812313803376</v>
      </c>
      <c r="M4199" s="16">
        <f t="shared" si="717"/>
        <v>1.3343243243243244</v>
      </c>
      <c r="N4199" s="44">
        <f t="shared" si="718"/>
        <v>0</v>
      </c>
      <c r="O4199" s="44">
        <f t="shared" si="719"/>
        <v>4937</v>
      </c>
      <c r="P4199" s="45">
        <f t="shared" si="721"/>
        <v>49.026812313803376</v>
      </c>
      <c r="Q4199" s="45">
        <f t="shared" si="720"/>
        <v>1.3343243243243244</v>
      </c>
      <c r="S4199" s="51">
        <f t="shared" si="722"/>
        <v>3.6314021830394561</v>
      </c>
      <c r="T4199" s="16"/>
    </row>
    <row r="4200" spans="1:20" x14ac:dyDescent="0.25">
      <c r="A4200" s="72">
        <f t="shared" si="723"/>
        <v>43692</v>
      </c>
      <c r="B4200" s="73" t="s">
        <v>18</v>
      </c>
      <c r="C4200" s="73" t="s">
        <v>242</v>
      </c>
      <c r="D4200" s="73" t="s">
        <v>243</v>
      </c>
      <c r="E4200" s="73" t="s">
        <v>265</v>
      </c>
      <c r="F4200" s="73" t="s">
        <v>266</v>
      </c>
      <c r="G4200" s="73" t="s">
        <v>34</v>
      </c>
      <c r="H4200" t="s">
        <v>36</v>
      </c>
      <c r="I4200">
        <v>1006</v>
      </c>
      <c r="J4200" s="43">
        <v>4545</v>
      </c>
      <c r="K4200" s="16">
        <v>0.2</v>
      </c>
      <c r="L4200" s="16">
        <f t="shared" si="716"/>
        <v>45.134061569016879</v>
      </c>
      <c r="M4200" s="16">
        <f t="shared" si="717"/>
        <v>1.2283783783783784</v>
      </c>
      <c r="N4200" s="44">
        <f t="shared" si="718"/>
        <v>201.20000000000002</v>
      </c>
      <c r="O4200" s="44">
        <f t="shared" si="719"/>
        <v>4746.2</v>
      </c>
      <c r="P4200" s="45">
        <f t="shared" si="721"/>
        <v>47.132075471698109</v>
      </c>
      <c r="Q4200" s="45">
        <f t="shared" si="720"/>
        <v>1.2827567567567566</v>
      </c>
      <c r="S4200" s="51">
        <f t="shared" si="722"/>
        <v>-4.8178660527350097</v>
      </c>
      <c r="T4200" s="16"/>
    </row>
    <row r="4201" spans="1:20" x14ac:dyDescent="0.25">
      <c r="A4201" s="72">
        <f t="shared" si="723"/>
        <v>43692</v>
      </c>
      <c r="B4201" s="73" t="s">
        <v>0</v>
      </c>
      <c r="C4201" s="73" t="s">
        <v>252</v>
      </c>
      <c r="D4201" s="73" t="s">
        <v>117</v>
      </c>
      <c r="E4201" s="73" t="s">
        <v>279</v>
      </c>
      <c r="F4201" s="73" t="s">
        <v>280</v>
      </c>
      <c r="G4201" s="73" t="s">
        <v>35</v>
      </c>
      <c r="H4201" t="s">
        <v>37</v>
      </c>
      <c r="I4201">
        <v>880</v>
      </c>
      <c r="J4201" s="43">
        <v>4143</v>
      </c>
      <c r="K4201" s="16">
        <v>0</v>
      </c>
      <c r="L4201" s="16">
        <f t="shared" si="716"/>
        <v>41.142005958291954</v>
      </c>
      <c r="M4201" s="16">
        <f t="shared" si="717"/>
        <v>1.1197297297297297</v>
      </c>
      <c r="N4201" s="44">
        <f t="shared" si="718"/>
        <v>0</v>
      </c>
      <c r="O4201" s="44">
        <f t="shared" si="719"/>
        <v>4143</v>
      </c>
      <c r="P4201" s="45">
        <f t="shared" si="721"/>
        <v>41.142005958291954</v>
      </c>
      <c r="Q4201" s="45">
        <f t="shared" si="720"/>
        <v>1.1197297297297297</v>
      </c>
      <c r="S4201" s="51">
        <f t="shared" si="722"/>
        <v>1.5939185875429196</v>
      </c>
      <c r="T4201" s="16"/>
    </row>
    <row r="4202" spans="1:20" x14ac:dyDescent="0.25">
      <c r="A4202" s="72">
        <f t="shared" si="723"/>
        <v>43692</v>
      </c>
      <c r="B4202" s="73" t="s">
        <v>0</v>
      </c>
      <c r="C4202" s="73" t="s">
        <v>359</v>
      </c>
      <c r="D4202" s="73" t="s">
        <v>235</v>
      </c>
      <c r="E4202" s="73" t="s">
        <v>267</v>
      </c>
      <c r="F4202" s="73" t="s">
        <v>241</v>
      </c>
      <c r="G4202" s="73" t="s">
        <v>35</v>
      </c>
      <c r="H4202" t="s">
        <v>37</v>
      </c>
      <c r="I4202">
        <v>685</v>
      </c>
      <c r="J4202" s="43">
        <v>4361</v>
      </c>
      <c r="K4202" s="16">
        <v>0</v>
      </c>
      <c r="L4202" s="16">
        <f t="shared" si="716"/>
        <v>43.306852035749749</v>
      </c>
      <c r="M4202" s="16">
        <f t="shared" si="717"/>
        <v>1.1786486486486487</v>
      </c>
      <c r="N4202" s="44">
        <f t="shared" si="718"/>
        <v>0</v>
      </c>
      <c r="O4202" s="44">
        <f t="shared" si="719"/>
        <v>4361</v>
      </c>
      <c r="P4202" s="45">
        <f t="shared" si="721"/>
        <v>43.306852035749749</v>
      </c>
      <c r="Q4202" s="45">
        <f t="shared" si="720"/>
        <v>1.1786486486486487</v>
      </c>
      <c r="S4202" s="51">
        <f t="shared" si="722"/>
        <v>1.5130353817504716</v>
      </c>
      <c r="T4202" s="16"/>
    </row>
    <row r="4203" spans="1:20" x14ac:dyDescent="0.25">
      <c r="A4203" s="72">
        <f t="shared" si="723"/>
        <v>43692</v>
      </c>
      <c r="B4203" s="73" t="s">
        <v>0</v>
      </c>
      <c r="C4203" s="73" t="s">
        <v>253</v>
      </c>
      <c r="D4203" s="73" t="s">
        <v>243</v>
      </c>
      <c r="E4203" s="73" t="s">
        <v>281</v>
      </c>
      <c r="F4203" s="73" t="s">
        <v>282</v>
      </c>
      <c r="G4203" s="73" t="s">
        <v>35</v>
      </c>
      <c r="H4203" t="s">
        <v>38</v>
      </c>
      <c r="I4203">
        <v>812</v>
      </c>
      <c r="J4203" s="43">
        <v>5896</v>
      </c>
      <c r="K4203" s="16">
        <v>0</v>
      </c>
      <c r="L4203" s="16">
        <f t="shared" si="716"/>
        <v>58.550148957298909</v>
      </c>
      <c r="M4203" s="16">
        <f t="shared" si="717"/>
        <v>1.5935135135135134</v>
      </c>
      <c r="N4203" s="44">
        <f t="shared" si="718"/>
        <v>0</v>
      </c>
      <c r="O4203" s="44">
        <f t="shared" si="719"/>
        <v>5896</v>
      </c>
      <c r="P4203" s="45">
        <f t="shared" si="721"/>
        <v>58.550148957298909</v>
      </c>
      <c r="Q4203" s="45">
        <f t="shared" si="720"/>
        <v>1.5935135135135134</v>
      </c>
      <c r="S4203" s="51">
        <f t="shared" si="722"/>
        <v>4.1144269821649315</v>
      </c>
      <c r="T4203" s="16"/>
    </row>
    <row r="4204" spans="1:20" x14ac:dyDescent="0.25">
      <c r="A4204" s="72">
        <f t="shared" si="723"/>
        <v>43692</v>
      </c>
      <c r="B4204" s="73" t="s">
        <v>0</v>
      </c>
      <c r="C4204" s="73" t="s">
        <v>236</v>
      </c>
      <c r="D4204" s="73" t="s">
        <v>237</v>
      </c>
      <c r="E4204" s="73" t="s">
        <v>279</v>
      </c>
      <c r="F4204" s="73" t="s">
        <v>280</v>
      </c>
      <c r="G4204" s="73" t="s">
        <v>35</v>
      </c>
      <c r="H4204" t="s">
        <v>37</v>
      </c>
      <c r="I4204">
        <v>1520</v>
      </c>
      <c r="J4204" s="43">
        <v>5801</v>
      </c>
      <c r="K4204" s="16">
        <v>0</v>
      </c>
      <c r="L4204" s="16">
        <f t="shared" si="716"/>
        <v>57.606752730883812</v>
      </c>
      <c r="M4204" s="16">
        <f t="shared" si="717"/>
        <v>1.5678378378378379</v>
      </c>
      <c r="N4204" s="44">
        <f t="shared" si="718"/>
        <v>0</v>
      </c>
      <c r="O4204" s="44">
        <f t="shared" si="719"/>
        <v>5801</v>
      </c>
      <c r="P4204" s="45">
        <f t="shared" si="721"/>
        <v>57.606752730883812</v>
      </c>
      <c r="Q4204" s="45">
        <f t="shared" si="720"/>
        <v>1.5678378378378379</v>
      </c>
      <c r="S4204" s="51">
        <f t="shared" si="722"/>
        <v>1.1331938633193817</v>
      </c>
      <c r="T4204" s="16"/>
    </row>
    <row r="4205" spans="1:20" x14ac:dyDescent="0.25">
      <c r="A4205" s="72">
        <f t="shared" si="723"/>
        <v>43692</v>
      </c>
      <c r="B4205" s="73" t="s">
        <v>0</v>
      </c>
      <c r="C4205" s="73" t="s">
        <v>236</v>
      </c>
      <c r="D4205" s="73" t="s">
        <v>237</v>
      </c>
      <c r="E4205" s="73" t="s">
        <v>267</v>
      </c>
      <c r="F4205" s="73" t="s">
        <v>241</v>
      </c>
      <c r="G4205" s="73" t="s">
        <v>35</v>
      </c>
      <c r="H4205" t="s">
        <v>37</v>
      </c>
      <c r="I4205">
        <v>1583</v>
      </c>
      <c r="J4205" s="43">
        <v>6121</v>
      </c>
      <c r="K4205" s="16">
        <v>0</v>
      </c>
      <c r="L4205" s="16">
        <f t="shared" si="716"/>
        <v>60.784508440913605</v>
      </c>
      <c r="M4205" s="16">
        <f t="shared" si="717"/>
        <v>1.6543243243243244</v>
      </c>
      <c r="N4205" s="44">
        <f t="shared" si="718"/>
        <v>0</v>
      </c>
      <c r="O4205" s="44">
        <f t="shared" si="719"/>
        <v>6121</v>
      </c>
      <c r="P4205" s="45">
        <f t="shared" si="721"/>
        <v>60.784508440913605</v>
      </c>
      <c r="Q4205" s="45">
        <f t="shared" si="720"/>
        <v>1.6543243243243244</v>
      </c>
      <c r="S4205" s="51">
        <f t="shared" si="722"/>
        <v>1.0733157199471544</v>
      </c>
      <c r="T4205" s="16"/>
    </row>
    <row r="4206" spans="1:20" x14ac:dyDescent="0.25">
      <c r="A4206" s="72">
        <f t="shared" si="723"/>
        <v>43692</v>
      </c>
      <c r="B4206" s="73" t="s">
        <v>0</v>
      </c>
      <c r="C4206" s="73" t="s">
        <v>358</v>
      </c>
      <c r="D4206" s="73" t="s">
        <v>235</v>
      </c>
      <c r="E4206" s="73" t="s">
        <v>279</v>
      </c>
      <c r="F4206" s="73" t="s">
        <v>280</v>
      </c>
      <c r="G4206" s="73" t="s">
        <v>35</v>
      </c>
      <c r="H4206" t="s">
        <v>36</v>
      </c>
      <c r="I4206">
        <v>1599</v>
      </c>
      <c r="J4206" s="43">
        <v>6012</v>
      </c>
      <c r="K4206" s="16">
        <v>0.2</v>
      </c>
      <c r="L4206" s="16">
        <f t="shared" si="716"/>
        <v>59.702085402184707</v>
      </c>
      <c r="M4206" s="16">
        <f t="shared" si="717"/>
        <v>1.6248648648648649</v>
      </c>
      <c r="N4206" s="44">
        <f t="shared" si="718"/>
        <v>319.8</v>
      </c>
      <c r="O4206" s="44">
        <f t="shared" si="719"/>
        <v>6331.8</v>
      </c>
      <c r="P4206" s="45">
        <f t="shared" si="721"/>
        <v>62.877855014895729</v>
      </c>
      <c r="Q4206" s="45">
        <f t="shared" si="720"/>
        <v>1.7112972972972973</v>
      </c>
      <c r="S4206" s="51">
        <f t="shared" si="722"/>
        <v>0.57244875916488969</v>
      </c>
      <c r="T4206" s="16"/>
    </row>
    <row r="4207" spans="1:20" x14ac:dyDescent="0.25">
      <c r="A4207" s="72">
        <f t="shared" si="723"/>
        <v>43692</v>
      </c>
      <c r="B4207" s="73" t="s">
        <v>67</v>
      </c>
      <c r="C4207" s="73" t="s">
        <v>250</v>
      </c>
      <c r="D4207" s="73" t="s">
        <v>251</v>
      </c>
      <c r="E4207" s="73" t="s">
        <v>279</v>
      </c>
      <c r="F4207" s="73" t="s">
        <v>280</v>
      </c>
      <c r="G4207" s="73" t="s">
        <v>35</v>
      </c>
      <c r="H4207" t="s">
        <v>37</v>
      </c>
      <c r="I4207">
        <v>1851</v>
      </c>
      <c r="J4207" s="43">
        <v>5180</v>
      </c>
      <c r="K4207" s="16">
        <v>0</v>
      </c>
      <c r="L4207" s="16">
        <f t="shared" si="716"/>
        <v>51.439920556107246</v>
      </c>
      <c r="M4207" s="16">
        <f t="shared" si="717"/>
        <v>1.3066666666666666</v>
      </c>
      <c r="N4207" s="44">
        <f t="shared" si="718"/>
        <v>0</v>
      </c>
      <c r="O4207" s="44">
        <f t="shared" si="719"/>
        <v>5180</v>
      </c>
      <c r="P4207" s="45">
        <f t="shared" si="721"/>
        <v>51.439920556107246</v>
      </c>
      <c r="Q4207" s="45">
        <f t="shared" si="720"/>
        <v>1.3066666666666666</v>
      </c>
      <c r="S4207" s="51">
        <f t="shared" si="722"/>
        <v>3.6000000000000032</v>
      </c>
      <c r="T4207" s="16"/>
    </row>
    <row r="4208" spans="1:20" x14ac:dyDescent="0.25">
      <c r="A4208" s="72">
        <f t="shared" si="723"/>
        <v>43692</v>
      </c>
      <c r="B4208" s="73" t="s">
        <v>67</v>
      </c>
      <c r="C4208" s="73" t="s">
        <v>238</v>
      </c>
      <c r="D4208" s="73" t="s">
        <v>239</v>
      </c>
      <c r="E4208" s="73" t="s">
        <v>283</v>
      </c>
      <c r="F4208" s="73" t="s">
        <v>284</v>
      </c>
      <c r="G4208" s="73" t="s">
        <v>35</v>
      </c>
      <c r="H4208" t="s">
        <v>37</v>
      </c>
      <c r="I4208">
        <v>1695</v>
      </c>
      <c r="J4208" s="43">
        <v>5140</v>
      </c>
      <c r="K4208" s="16">
        <v>0</v>
      </c>
      <c r="L4208" s="16">
        <f t="shared" si="716"/>
        <v>51.042701092353525</v>
      </c>
      <c r="M4208" s="16">
        <f t="shared" si="717"/>
        <v>1.2965765765765767</v>
      </c>
      <c r="N4208" s="44">
        <f t="shared" si="718"/>
        <v>0</v>
      </c>
      <c r="O4208" s="44">
        <f t="shared" si="719"/>
        <v>5140</v>
      </c>
      <c r="P4208" s="45">
        <f t="shared" si="721"/>
        <v>51.042701092353525</v>
      </c>
      <c r="Q4208" s="45">
        <f t="shared" si="720"/>
        <v>1.2965765765765767</v>
      </c>
      <c r="S4208" s="51">
        <f t="shared" si="722"/>
        <v>3.629032258064524</v>
      </c>
      <c r="T4208" s="16"/>
    </row>
    <row r="4209" spans="1:20" x14ac:dyDescent="0.25">
      <c r="A4209" s="72">
        <f t="shared" si="723"/>
        <v>43692</v>
      </c>
      <c r="B4209" s="73" t="s">
        <v>67</v>
      </c>
      <c r="C4209" s="73" t="s">
        <v>242</v>
      </c>
      <c r="D4209" s="73" t="s">
        <v>243</v>
      </c>
      <c r="E4209" s="73" t="s">
        <v>265</v>
      </c>
      <c r="F4209" s="73" t="s">
        <v>266</v>
      </c>
      <c r="G4209" s="73" t="s">
        <v>35</v>
      </c>
      <c r="H4209" t="s">
        <v>36</v>
      </c>
      <c r="I4209">
        <v>1006</v>
      </c>
      <c r="J4209" s="43">
        <v>3720</v>
      </c>
      <c r="K4209" s="16">
        <v>0.2</v>
      </c>
      <c r="L4209" s="16">
        <f t="shared" si="716"/>
        <v>36.941410129096326</v>
      </c>
      <c r="M4209" s="16">
        <f t="shared" si="717"/>
        <v>0.93837837837837834</v>
      </c>
      <c r="N4209" s="44">
        <f t="shared" si="718"/>
        <v>201.20000000000002</v>
      </c>
      <c r="O4209" s="44">
        <f t="shared" si="719"/>
        <v>3921.2</v>
      </c>
      <c r="P4209" s="45">
        <f t="shared" si="721"/>
        <v>38.939424031777556</v>
      </c>
      <c r="Q4209" s="45">
        <f t="shared" si="720"/>
        <v>0.98913153153153155</v>
      </c>
      <c r="S4209" s="51">
        <f t="shared" si="722"/>
        <v>-1.2898873236600217</v>
      </c>
      <c r="T4209" s="16"/>
    </row>
    <row r="4210" spans="1:20" x14ac:dyDescent="0.25">
      <c r="A4210" s="72">
        <f t="shared" si="723"/>
        <v>43692</v>
      </c>
      <c r="B4210" s="73" t="s">
        <v>67</v>
      </c>
      <c r="C4210" s="73" t="s">
        <v>254</v>
      </c>
      <c r="D4210" s="73" t="s">
        <v>255</v>
      </c>
      <c r="E4210" s="73" t="s">
        <v>267</v>
      </c>
      <c r="F4210" s="73" t="s">
        <v>241</v>
      </c>
      <c r="G4210" s="73" t="s">
        <v>35</v>
      </c>
      <c r="H4210" t="s">
        <v>37</v>
      </c>
      <c r="I4210">
        <v>988</v>
      </c>
      <c r="J4210" s="43">
        <v>3880</v>
      </c>
      <c r="K4210" s="16">
        <v>0</v>
      </c>
      <c r="L4210" s="16">
        <f t="shared" si="716"/>
        <v>38.530287984111219</v>
      </c>
      <c r="M4210" s="16">
        <f t="shared" si="717"/>
        <v>0.97873873873873873</v>
      </c>
      <c r="N4210" s="44">
        <f t="shared" si="718"/>
        <v>0</v>
      </c>
      <c r="O4210" s="44">
        <f t="shared" si="719"/>
        <v>3880</v>
      </c>
      <c r="P4210" s="45">
        <f t="shared" si="721"/>
        <v>38.530287984111219</v>
      </c>
      <c r="Q4210" s="45">
        <f t="shared" si="720"/>
        <v>0.97873873873873873</v>
      </c>
      <c r="S4210" s="51">
        <f t="shared" si="722"/>
        <v>4.8648648648648596</v>
      </c>
      <c r="T4210" s="16"/>
    </row>
    <row r="4211" spans="1:20" x14ac:dyDescent="0.25">
      <c r="A4211" s="72">
        <f t="shared" si="723"/>
        <v>43692</v>
      </c>
      <c r="B4211" s="73" t="s">
        <v>67</v>
      </c>
      <c r="C4211" s="73" t="s">
        <v>246</v>
      </c>
      <c r="D4211" s="73" t="s">
        <v>247</v>
      </c>
      <c r="E4211" s="73" t="s">
        <v>240</v>
      </c>
      <c r="F4211" s="73" t="s">
        <v>241</v>
      </c>
      <c r="G4211" s="73" t="s">
        <v>35</v>
      </c>
      <c r="H4211" t="s">
        <v>36</v>
      </c>
      <c r="I4211">
        <v>787</v>
      </c>
      <c r="J4211" s="43">
        <v>4060</v>
      </c>
      <c r="K4211" s="16">
        <v>0.2</v>
      </c>
      <c r="L4211" s="16">
        <f t="shared" si="716"/>
        <v>40.317775571002976</v>
      </c>
      <c r="M4211" s="16">
        <f t="shared" si="717"/>
        <v>1.0241441441441441</v>
      </c>
      <c r="N4211" s="44">
        <f t="shared" si="718"/>
        <v>157.4</v>
      </c>
      <c r="O4211" s="44">
        <f t="shared" si="719"/>
        <v>4217.3999999999996</v>
      </c>
      <c r="P4211" s="45">
        <f t="shared" si="721"/>
        <v>41.880834160873881</v>
      </c>
      <c r="Q4211" s="45">
        <f t="shared" si="720"/>
        <v>1.0638486486486485</v>
      </c>
      <c r="S4211" s="51">
        <f t="shared" si="722"/>
        <v>1.4071096064324884</v>
      </c>
      <c r="T4211" s="16"/>
    </row>
    <row r="4212" spans="1:20" x14ac:dyDescent="0.25">
      <c r="A4212" s="72">
        <f t="shared" si="723"/>
        <v>43692</v>
      </c>
      <c r="B4212" s="73" t="s">
        <v>67</v>
      </c>
      <c r="C4212" s="73" t="s">
        <v>250</v>
      </c>
      <c r="D4212" s="73" t="s">
        <v>251</v>
      </c>
      <c r="E4212" s="73" t="s">
        <v>283</v>
      </c>
      <c r="F4212" s="73" t="s">
        <v>284</v>
      </c>
      <c r="G4212" s="73" t="s">
        <v>35</v>
      </c>
      <c r="H4212" t="s">
        <v>37</v>
      </c>
      <c r="I4212">
        <v>1836</v>
      </c>
      <c r="J4212" s="43">
        <v>5180</v>
      </c>
      <c r="K4212" s="16">
        <v>0</v>
      </c>
      <c r="L4212" s="16">
        <f t="shared" ref="L4212:L4249" si="724">J4212/100.7</f>
        <v>51.439920556107246</v>
      </c>
      <c r="M4212" s="16">
        <f t="shared" ref="M4212:M4249" si="725">IF(B4212="corn",J4212/(111*2000/56),J4212/(111*2000/60))</f>
        <v>1.3066666666666666</v>
      </c>
      <c r="N4212" s="44">
        <f t="shared" ref="N4212:N4249" si="726">I4212*K4212</f>
        <v>0</v>
      </c>
      <c r="O4212" s="44">
        <f t="shared" ref="O4212:O4249" si="727">J4212+N4212</f>
        <v>5180</v>
      </c>
      <c r="P4212" s="45">
        <f t="shared" si="721"/>
        <v>51.439920556107246</v>
      </c>
      <c r="Q4212" s="45">
        <f t="shared" ref="Q4212:Q4249" si="728">IF(B4212="corn",O4212/(111*2000/56),O4212/(111*2000/60))</f>
        <v>1.3066666666666666</v>
      </c>
      <c r="S4212" s="51">
        <f t="shared" si="722"/>
        <v>3.6000000000000032</v>
      </c>
      <c r="T4212" s="16"/>
    </row>
    <row r="4213" spans="1:20" x14ac:dyDescent="0.25">
      <c r="A4213" s="72">
        <f t="shared" si="723"/>
        <v>43692</v>
      </c>
      <c r="B4213" s="73" t="s">
        <v>67</v>
      </c>
      <c r="C4213" s="73" t="s">
        <v>256</v>
      </c>
      <c r="D4213" s="73" t="s">
        <v>247</v>
      </c>
      <c r="E4213" s="73" t="s">
        <v>285</v>
      </c>
      <c r="F4213" s="73" t="s">
        <v>264</v>
      </c>
      <c r="G4213" s="73" t="s">
        <v>35</v>
      </c>
      <c r="H4213" t="s">
        <v>37</v>
      </c>
      <c r="I4213">
        <v>1899</v>
      </c>
      <c r="J4213" s="43">
        <v>5000</v>
      </c>
      <c r="K4213" s="16">
        <v>0</v>
      </c>
      <c r="L4213" s="16">
        <f t="shared" si="724"/>
        <v>49.652432969215489</v>
      </c>
      <c r="M4213" s="16">
        <f t="shared" si="725"/>
        <v>1.2612612612612613</v>
      </c>
      <c r="N4213" s="44">
        <f t="shared" si="726"/>
        <v>0</v>
      </c>
      <c r="O4213" s="44">
        <f t="shared" si="727"/>
        <v>5000</v>
      </c>
      <c r="P4213" s="45">
        <f t="shared" si="721"/>
        <v>49.652432969215489</v>
      </c>
      <c r="Q4213" s="45">
        <f t="shared" si="728"/>
        <v>1.2612612612612613</v>
      </c>
      <c r="S4213" s="51">
        <f t="shared" si="722"/>
        <v>3.7344398340249052</v>
      </c>
      <c r="T4213" s="16"/>
    </row>
    <row r="4214" spans="1:20" x14ac:dyDescent="0.25">
      <c r="A4214" s="72">
        <f t="shared" si="723"/>
        <v>43692</v>
      </c>
      <c r="B4214" s="73" t="s">
        <v>18</v>
      </c>
      <c r="C4214" s="73" t="s">
        <v>238</v>
      </c>
      <c r="D4214" s="73" t="s">
        <v>239</v>
      </c>
      <c r="E4214" s="73" t="s">
        <v>283</v>
      </c>
      <c r="F4214" s="73" t="s">
        <v>284</v>
      </c>
      <c r="G4214" s="73" t="s">
        <v>35</v>
      </c>
      <c r="H4214" t="s">
        <v>37</v>
      </c>
      <c r="I4214">
        <v>1695</v>
      </c>
      <c r="J4214" s="43">
        <v>5750</v>
      </c>
      <c r="K4214" s="16">
        <v>0</v>
      </c>
      <c r="L4214" s="16">
        <f t="shared" si="724"/>
        <v>57.10029791459781</v>
      </c>
      <c r="M4214" s="16">
        <f t="shared" si="725"/>
        <v>1.5540540540540539</v>
      </c>
      <c r="N4214" s="44">
        <f t="shared" si="726"/>
        <v>0</v>
      </c>
      <c r="O4214" s="44">
        <f t="shared" si="727"/>
        <v>5750</v>
      </c>
      <c r="P4214" s="45">
        <f t="shared" si="721"/>
        <v>57.10029791459781</v>
      </c>
      <c r="Q4214" s="45">
        <f t="shared" si="728"/>
        <v>1.5540540540540539</v>
      </c>
      <c r="S4214" s="51">
        <f t="shared" si="722"/>
        <v>2.6785714285714191</v>
      </c>
      <c r="T4214" s="16"/>
    </row>
    <row r="4215" spans="1:20" x14ac:dyDescent="0.25">
      <c r="A4215" s="72">
        <f t="shared" si="723"/>
        <v>43692</v>
      </c>
      <c r="B4215" s="73" t="s">
        <v>18</v>
      </c>
      <c r="C4215" s="73" t="s">
        <v>250</v>
      </c>
      <c r="D4215" s="73" t="s">
        <v>251</v>
      </c>
      <c r="E4215" s="73" t="s">
        <v>279</v>
      </c>
      <c r="F4215" s="73" t="s">
        <v>280</v>
      </c>
      <c r="G4215" s="73" t="s">
        <v>35</v>
      </c>
      <c r="H4215" t="s">
        <v>37</v>
      </c>
      <c r="I4215">
        <v>1851</v>
      </c>
      <c r="J4215" s="43">
        <v>5800</v>
      </c>
      <c r="K4215" s="16">
        <v>0</v>
      </c>
      <c r="L4215" s="16">
        <f t="shared" si="724"/>
        <v>57.596822244289967</v>
      </c>
      <c r="M4215" s="16">
        <f t="shared" si="725"/>
        <v>1.5675675675675675</v>
      </c>
      <c r="N4215" s="44">
        <f t="shared" si="726"/>
        <v>0</v>
      </c>
      <c r="O4215" s="44">
        <f t="shared" si="727"/>
        <v>5800</v>
      </c>
      <c r="P4215" s="45">
        <f t="shared" si="721"/>
        <v>57.596822244289967</v>
      </c>
      <c r="Q4215" s="45">
        <f t="shared" si="728"/>
        <v>1.5675675675675675</v>
      </c>
      <c r="S4215" s="51">
        <f t="shared" si="722"/>
        <v>2.6548672566371723</v>
      </c>
      <c r="T4215" s="16"/>
    </row>
    <row r="4216" spans="1:20" x14ac:dyDescent="0.25">
      <c r="A4216" s="72">
        <f t="shared" si="723"/>
        <v>43692</v>
      </c>
      <c r="B4216" s="73" t="s">
        <v>18</v>
      </c>
      <c r="C4216" s="73" t="s">
        <v>257</v>
      </c>
      <c r="D4216" s="73" t="s">
        <v>237</v>
      </c>
      <c r="E4216" s="73" t="s">
        <v>283</v>
      </c>
      <c r="F4216" s="73" t="s">
        <v>284</v>
      </c>
      <c r="G4216" s="73" t="s">
        <v>35</v>
      </c>
      <c r="H4216" t="s">
        <v>37</v>
      </c>
      <c r="I4216">
        <v>1507</v>
      </c>
      <c r="J4216" s="43">
        <v>5650</v>
      </c>
      <c r="K4216" s="16">
        <v>0</v>
      </c>
      <c r="L4216" s="16">
        <f t="shared" si="724"/>
        <v>56.107249255213503</v>
      </c>
      <c r="M4216" s="16">
        <f t="shared" si="725"/>
        <v>1.527027027027027</v>
      </c>
      <c r="N4216" s="44">
        <f t="shared" si="726"/>
        <v>0</v>
      </c>
      <c r="O4216" s="44">
        <f t="shared" si="727"/>
        <v>5650</v>
      </c>
      <c r="P4216" s="45">
        <f t="shared" si="721"/>
        <v>56.107249255213503</v>
      </c>
      <c r="Q4216" s="45">
        <f t="shared" si="728"/>
        <v>1.527027027027027</v>
      </c>
      <c r="S4216" s="51">
        <f t="shared" si="722"/>
        <v>2.7272727272727337</v>
      </c>
      <c r="T4216" s="16"/>
    </row>
    <row r="4217" spans="1:20" x14ac:dyDescent="0.25">
      <c r="A4217" s="72">
        <f t="shared" si="723"/>
        <v>43692</v>
      </c>
      <c r="B4217" s="73" t="s">
        <v>18</v>
      </c>
      <c r="C4217" s="73" t="s">
        <v>256</v>
      </c>
      <c r="D4217" s="73" t="s">
        <v>247</v>
      </c>
      <c r="E4217" s="73" t="s">
        <v>265</v>
      </c>
      <c r="F4217" s="73" t="s">
        <v>266</v>
      </c>
      <c r="G4217" s="73" t="s">
        <v>35</v>
      </c>
      <c r="H4217" t="s">
        <v>36</v>
      </c>
      <c r="I4217">
        <v>1160</v>
      </c>
      <c r="J4217" s="43">
        <v>4775</v>
      </c>
      <c r="K4217" s="16">
        <v>0.2</v>
      </c>
      <c r="L4217" s="16">
        <f t="shared" si="724"/>
        <v>47.418073485600793</v>
      </c>
      <c r="M4217" s="16">
        <f t="shared" si="725"/>
        <v>1.2905405405405406</v>
      </c>
      <c r="N4217" s="44">
        <f t="shared" si="726"/>
        <v>232</v>
      </c>
      <c r="O4217" s="44">
        <f t="shared" si="727"/>
        <v>5007</v>
      </c>
      <c r="P4217" s="45">
        <f t="shared" si="721"/>
        <v>49.72194637537239</v>
      </c>
      <c r="Q4217" s="45">
        <f t="shared" si="728"/>
        <v>1.3532432432432433</v>
      </c>
      <c r="S4217" s="51">
        <f t="shared" si="722"/>
        <v>-0.9181936913761013</v>
      </c>
      <c r="T4217" s="16"/>
    </row>
    <row r="4218" spans="1:20" x14ac:dyDescent="0.25">
      <c r="A4218" s="72">
        <f t="shared" si="723"/>
        <v>43692</v>
      </c>
      <c r="B4218" s="73" t="s">
        <v>18</v>
      </c>
      <c r="C4218" s="73" t="s">
        <v>244</v>
      </c>
      <c r="D4218" s="73" t="s">
        <v>245</v>
      </c>
      <c r="E4218" s="73" t="s">
        <v>277</v>
      </c>
      <c r="F4218" s="73" t="s">
        <v>278</v>
      </c>
      <c r="G4218" s="73" t="s">
        <v>35</v>
      </c>
      <c r="H4218" s="73" t="s">
        <v>38</v>
      </c>
      <c r="I4218">
        <v>613</v>
      </c>
      <c r="J4218" s="43">
        <v>4634</v>
      </c>
      <c r="K4218" s="16">
        <v>0</v>
      </c>
      <c r="L4218" s="16">
        <f t="shared" si="724"/>
        <v>46.01787487586892</v>
      </c>
      <c r="M4218" s="16">
        <f t="shared" si="725"/>
        <v>1.2524324324324325</v>
      </c>
      <c r="N4218" s="44">
        <f t="shared" si="726"/>
        <v>0</v>
      </c>
      <c r="O4218" s="44">
        <f t="shared" si="727"/>
        <v>4634</v>
      </c>
      <c r="P4218" s="45">
        <f t="shared" si="721"/>
        <v>46.01787487586892</v>
      </c>
      <c r="Q4218" s="45">
        <f t="shared" si="728"/>
        <v>1.2524324324324325</v>
      </c>
      <c r="S4218" s="51">
        <f t="shared" si="722"/>
        <v>6.4797794117646967</v>
      </c>
      <c r="T4218" s="16"/>
    </row>
    <row r="4219" spans="1:20" x14ac:dyDescent="0.25">
      <c r="A4219" s="74">
        <f>A4217</f>
        <v>43692</v>
      </c>
      <c r="B4219" s="75" t="s">
        <v>18</v>
      </c>
      <c r="C4219" s="75" t="s">
        <v>258</v>
      </c>
      <c r="D4219" s="75" t="s">
        <v>255</v>
      </c>
      <c r="E4219" s="75" t="s">
        <v>279</v>
      </c>
      <c r="F4219" s="75" t="s">
        <v>280</v>
      </c>
      <c r="G4219" s="75" t="s">
        <v>35</v>
      </c>
      <c r="H4219" s="76" t="s">
        <v>36</v>
      </c>
      <c r="I4219" s="76">
        <v>1637</v>
      </c>
      <c r="J4219" s="46">
        <v>5710</v>
      </c>
      <c r="K4219" s="78">
        <v>0.2</v>
      </c>
      <c r="L4219" s="78">
        <f t="shared" si="724"/>
        <v>56.703078450844089</v>
      </c>
      <c r="M4219" s="78">
        <f t="shared" si="725"/>
        <v>1.5432432432432432</v>
      </c>
      <c r="N4219" s="47">
        <f t="shared" si="726"/>
        <v>327.40000000000003</v>
      </c>
      <c r="O4219" s="47">
        <f t="shared" si="727"/>
        <v>6037.4</v>
      </c>
      <c r="P4219" s="48">
        <f t="shared" si="721"/>
        <v>59.954319761668316</v>
      </c>
      <c r="Q4219" s="48">
        <f t="shared" si="728"/>
        <v>1.6317297297297297</v>
      </c>
      <c r="R4219" s="76"/>
      <c r="S4219" s="53">
        <f t="shared" si="722"/>
        <v>-1.0729360564192714</v>
      </c>
      <c r="T4219" s="78"/>
    </row>
    <row r="4220" spans="1:20" x14ac:dyDescent="0.25">
      <c r="A4220" s="72">
        <f>DATE(YEAR(A4219), MONTH(A4219)+1, 15)</f>
        <v>43723</v>
      </c>
      <c r="B4220" s="73" t="s">
        <v>0</v>
      </c>
      <c r="C4220" s="73" t="s">
        <v>359</v>
      </c>
      <c r="D4220" s="73" t="s">
        <v>235</v>
      </c>
      <c r="E4220" s="73" t="s">
        <v>260</v>
      </c>
      <c r="F4220" s="73" t="s">
        <v>261</v>
      </c>
      <c r="G4220" s="73" t="s">
        <v>34</v>
      </c>
      <c r="H4220" t="s">
        <v>36</v>
      </c>
      <c r="I4220">
        <v>506</v>
      </c>
      <c r="J4220" s="61">
        <v>3595</v>
      </c>
      <c r="K4220" s="16">
        <v>0.19</v>
      </c>
      <c r="L4220" s="16">
        <f t="shared" si="724"/>
        <v>35.700099304865937</v>
      </c>
      <c r="M4220" s="16">
        <f t="shared" si="725"/>
        <v>0.97162162162162158</v>
      </c>
      <c r="N4220" s="44">
        <f t="shared" si="726"/>
        <v>96.14</v>
      </c>
      <c r="O4220" s="44">
        <f t="shared" si="727"/>
        <v>3691.14</v>
      </c>
      <c r="P4220" s="45">
        <f t="shared" ref="P4220:P4257" si="729">O4220/100.7</f>
        <v>36.65481628599801</v>
      </c>
      <c r="Q4220" s="45">
        <f t="shared" si="728"/>
        <v>0.99760540540540532</v>
      </c>
      <c r="R4220" s="17"/>
      <c r="S4220" s="51">
        <f>((O4220/O3764)-1)*100</f>
        <v>-9.9585791022057002</v>
      </c>
      <c r="T4220" s="16">
        <f>AVERAGE(P4144,P4182,P4220)</f>
        <v>36.721813968884476</v>
      </c>
    </row>
    <row r="4221" spans="1:20" x14ac:dyDescent="0.25">
      <c r="A4221" s="72">
        <f>A4220</f>
        <v>43723</v>
      </c>
      <c r="B4221" s="73" t="s">
        <v>0</v>
      </c>
      <c r="C4221" s="73" t="s">
        <v>236</v>
      </c>
      <c r="D4221" s="73" t="s">
        <v>237</v>
      </c>
      <c r="E4221" s="73" t="s">
        <v>262</v>
      </c>
      <c r="F4221" s="73" t="s">
        <v>251</v>
      </c>
      <c r="G4221" s="73" t="s">
        <v>34</v>
      </c>
      <c r="H4221" t="s">
        <v>37</v>
      </c>
      <c r="I4221">
        <v>298</v>
      </c>
      <c r="J4221" s="43">
        <v>4333</v>
      </c>
      <c r="K4221" s="16">
        <v>0</v>
      </c>
      <c r="L4221" s="16">
        <f t="shared" si="724"/>
        <v>43.028798411122146</v>
      </c>
      <c r="M4221" s="16">
        <f t="shared" si="725"/>
        <v>1.171081081081081</v>
      </c>
      <c r="N4221" s="44">
        <f t="shared" si="726"/>
        <v>0</v>
      </c>
      <c r="O4221" s="44">
        <f t="shared" si="727"/>
        <v>4333</v>
      </c>
      <c r="P4221" s="45">
        <f t="shared" si="729"/>
        <v>43.028798411122146</v>
      </c>
      <c r="Q4221" s="45">
        <f t="shared" si="728"/>
        <v>1.171081081081081</v>
      </c>
      <c r="R4221" s="17"/>
      <c r="S4221" s="51">
        <f t="shared" ref="S4221:S4257" si="730">((O4221/O3765)-1)*100</f>
        <v>1.522961574507975</v>
      </c>
      <c r="T4221" s="16">
        <f t="shared" ref="T4221:T4257" si="731">AVERAGE(P4145,P4183,P4221)</f>
        <v>42.813637868255547</v>
      </c>
    </row>
    <row r="4222" spans="1:20" x14ac:dyDescent="0.25">
      <c r="A4222" s="72">
        <f t="shared" ref="A4222:A4256" si="732">A4221</f>
        <v>43723</v>
      </c>
      <c r="B4222" s="73" t="s">
        <v>0</v>
      </c>
      <c r="C4222" s="73" t="s">
        <v>359</v>
      </c>
      <c r="D4222" s="73" t="s">
        <v>235</v>
      </c>
      <c r="E4222" s="73" t="s">
        <v>263</v>
      </c>
      <c r="F4222" s="73" t="s">
        <v>264</v>
      </c>
      <c r="G4222" s="73" t="s">
        <v>34</v>
      </c>
      <c r="H4222" t="s">
        <v>37</v>
      </c>
      <c r="I4222">
        <v>1530</v>
      </c>
      <c r="J4222" s="43">
        <v>7240</v>
      </c>
      <c r="K4222" s="16">
        <v>0</v>
      </c>
      <c r="L4222" s="16">
        <f t="shared" si="724"/>
        <v>71.896722939424023</v>
      </c>
      <c r="M4222" s="16">
        <f t="shared" si="725"/>
        <v>1.9567567567567568</v>
      </c>
      <c r="N4222" s="44">
        <f t="shared" si="726"/>
        <v>0</v>
      </c>
      <c r="O4222" s="44">
        <f t="shared" si="727"/>
        <v>7240</v>
      </c>
      <c r="P4222" s="45">
        <f t="shared" si="729"/>
        <v>71.896722939424023</v>
      </c>
      <c r="Q4222" s="45">
        <f t="shared" si="728"/>
        <v>1.9567567567567568</v>
      </c>
      <c r="S4222" s="51">
        <f t="shared" si="730"/>
        <v>0.90592334494774551</v>
      </c>
      <c r="T4222" s="16">
        <f t="shared" si="731"/>
        <v>71.896722939424023</v>
      </c>
    </row>
    <row r="4223" spans="1:20" x14ac:dyDescent="0.25">
      <c r="A4223" s="72">
        <f t="shared" si="732"/>
        <v>43723</v>
      </c>
      <c r="B4223" s="73" t="s">
        <v>0</v>
      </c>
      <c r="C4223" s="73" t="s">
        <v>359</v>
      </c>
      <c r="D4223" s="73" t="s">
        <v>235</v>
      </c>
      <c r="E4223" s="73" t="s">
        <v>265</v>
      </c>
      <c r="F4223" s="73" t="s">
        <v>266</v>
      </c>
      <c r="G4223" s="73" t="s">
        <v>34</v>
      </c>
      <c r="H4223" t="s">
        <v>36</v>
      </c>
      <c r="I4223">
        <v>890</v>
      </c>
      <c r="J4223" s="43">
        <v>4525</v>
      </c>
      <c r="K4223" s="16">
        <v>0.19</v>
      </c>
      <c r="L4223" s="16">
        <f t="shared" si="724"/>
        <v>44.935451837140022</v>
      </c>
      <c r="M4223" s="16">
        <f t="shared" si="725"/>
        <v>1.222972972972973</v>
      </c>
      <c r="N4223" s="44">
        <f t="shared" si="726"/>
        <v>169.1</v>
      </c>
      <c r="O4223" s="44">
        <f t="shared" si="727"/>
        <v>4694.1000000000004</v>
      </c>
      <c r="P4223" s="45">
        <f t="shared" si="729"/>
        <v>46.614697120158887</v>
      </c>
      <c r="Q4223" s="45">
        <f t="shared" si="728"/>
        <v>1.2686756756756759</v>
      </c>
      <c r="S4223" s="51">
        <f t="shared" si="730"/>
        <v>-1.0664530950323381</v>
      </c>
      <c r="T4223" s="16">
        <f t="shared" si="731"/>
        <v>46.732538894405828</v>
      </c>
    </row>
    <row r="4224" spans="1:20" x14ac:dyDescent="0.25">
      <c r="A4224" s="72">
        <f t="shared" si="732"/>
        <v>43723</v>
      </c>
      <c r="B4224" s="73" t="s">
        <v>0</v>
      </c>
      <c r="C4224" s="73" t="s">
        <v>238</v>
      </c>
      <c r="D4224" s="73" t="s">
        <v>239</v>
      </c>
      <c r="E4224" s="73" t="s">
        <v>267</v>
      </c>
      <c r="F4224" s="73" t="s">
        <v>241</v>
      </c>
      <c r="G4224" s="73" t="s">
        <v>34</v>
      </c>
      <c r="H4224" s="65" t="s">
        <v>37</v>
      </c>
      <c r="I4224" s="65">
        <v>1256</v>
      </c>
      <c r="J4224" s="61">
        <v>6976</v>
      </c>
      <c r="K4224" s="16">
        <v>0</v>
      </c>
      <c r="L4224" s="77">
        <f t="shared" si="724"/>
        <v>69.275074478649458</v>
      </c>
      <c r="M4224" s="77">
        <f t="shared" si="725"/>
        <v>1.8854054054054055</v>
      </c>
      <c r="N4224" s="62">
        <f t="shared" si="726"/>
        <v>0</v>
      </c>
      <c r="O4224" s="62">
        <f t="shared" si="727"/>
        <v>6976</v>
      </c>
      <c r="P4224" s="63">
        <f t="shared" si="729"/>
        <v>69.275074478649458</v>
      </c>
      <c r="Q4224" s="63">
        <f t="shared" si="728"/>
        <v>1.8854054054054055</v>
      </c>
      <c r="R4224" s="65"/>
      <c r="S4224" s="64">
        <f t="shared" si="730"/>
        <v>0.94052959050787699</v>
      </c>
      <c r="T4224" s="16">
        <f t="shared" si="731"/>
        <v>69.275074478649458</v>
      </c>
    </row>
    <row r="4225" spans="1:20" x14ac:dyDescent="0.25">
      <c r="A4225" s="72">
        <f t="shared" si="732"/>
        <v>43723</v>
      </c>
      <c r="B4225" s="73" t="s">
        <v>0</v>
      </c>
      <c r="C4225" s="73" t="s">
        <v>358</v>
      </c>
      <c r="D4225" s="73" t="s">
        <v>235</v>
      </c>
      <c r="E4225" s="73" t="s">
        <v>267</v>
      </c>
      <c r="F4225" s="73" t="s">
        <v>241</v>
      </c>
      <c r="G4225" s="73" t="s">
        <v>34</v>
      </c>
      <c r="H4225" t="s">
        <v>36</v>
      </c>
      <c r="I4225">
        <v>975</v>
      </c>
      <c r="J4225" s="43">
        <v>4801</v>
      </c>
      <c r="K4225" s="16">
        <v>0.19</v>
      </c>
      <c r="L4225" s="16">
        <f t="shared" si="724"/>
        <v>47.676266137040713</v>
      </c>
      <c r="M4225" s="16">
        <f t="shared" si="725"/>
        <v>1.2975675675675675</v>
      </c>
      <c r="N4225" s="44">
        <f t="shared" si="726"/>
        <v>185.25</v>
      </c>
      <c r="O4225" s="44">
        <f t="shared" si="727"/>
        <v>4986.25</v>
      </c>
      <c r="P4225" s="45">
        <f t="shared" si="729"/>
        <v>49.515888778550149</v>
      </c>
      <c r="Q4225" s="45">
        <f t="shared" si="728"/>
        <v>1.3476351351351352</v>
      </c>
      <c r="S4225" s="51">
        <f t="shared" si="730"/>
        <v>-1.0713754278061649</v>
      </c>
      <c r="T4225" s="16">
        <f t="shared" si="731"/>
        <v>49.644985104270098</v>
      </c>
    </row>
    <row r="4226" spans="1:20" x14ac:dyDescent="0.25">
      <c r="A4226" s="72">
        <f t="shared" si="732"/>
        <v>43723</v>
      </c>
      <c r="B4226" s="73" t="s">
        <v>0</v>
      </c>
      <c r="C4226" s="73" t="s">
        <v>240</v>
      </c>
      <c r="D4226" s="73" t="s">
        <v>241</v>
      </c>
      <c r="E4226" s="73" t="s">
        <v>263</v>
      </c>
      <c r="F4226" s="73" t="s">
        <v>264</v>
      </c>
      <c r="G4226" s="73" t="s">
        <v>34</v>
      </c>
      <c r="H4226" t="s">
        <v>36</v>
      </c>
      <c r="I4226">
        <v>1357</v>
      </c>
      <c r="J4226" s="66">
        <v>5121</v>
      </c>
      <c r="K4226" s="16">
        <v>0.19</v>
      </c>
      <c r="L4226" s="16">
        <f t="shared" si="724"/>
        <v>50.854021847070506</v>
      </c>
      <c r="M4226" s="16">
        <f t="shared" si="725"/>
        <v>1.384054054054054</v>
      </c>
      <c r="N4226" s="44">
        <f t="shared" si="726"/>
        <v>257.83</v>
      </c>
      <c r="O4226" s="44">
        <f t="shared" si="727"/>
        <v>5378.83</v>
      </c>
      <c r="P4226" s="45">
        <f t="shared" si="729"/>
        <v>53.414399205561068</v>
      </c>
      <c r="Q4226" s="45">
        <f t="shared" si="728"/>
        <v>1.4537378378378378</v>
      </c>
      <c r="S4226" s="51">
        <f t="shared" si="730"/>
        <v>-0.99905947054265143</v>
      </c>
      <c r="T4226" s="16">
        <f t="shared" si="731"/>
        <v>53.594074809665671</v>
      </c>
    </row>
    <row r="4227" spans="1:20" x14ac:dyDescent="0.25">
      <c r="A4227" s="72">
        <f t="shared" si="732"/>
        <v>43723</v>
      </c>
      <c r="B4227" s="73" t="s">
        <v>67</v>
      </c>
      <c r="C4227" s="73" t="s">
        <v>242</v>
      </c>
      <c r="D4227" s="73" t="s">
        <v>243</v>
      </c>
      <c r="E4227" s="73" t="s">
        <v>265</v>
      </c>
      <c r="F4227" s="73" t="s">
        <v>266</v>
      </c>
      <c r="G4227" s="73" t="s">
        <v>34</v>
      </c>
      <c r="H4227" t="s">
        <v>36</v>
      </c>
      <c r="I4227">
        <v>1006</v>
      </c>
      <c r="J4227" s="43">
        <v>3800</v>
      </c>
      <c r="K4227" s="16">
        <v>0.19</v>
      </c>
      <c r="L4227" s="16">
        <f t="shared" si="724"/>
        <v>37.735849056603776</v>
      </c>
      <c r="M4227" s="16">
        <f t="shared" si="725"/>
        <v>0.95855855855855854</v>
      </c>
      <c r="N4227" s="44">
        <f t="shared" si="726"/>
        <v>191.14000000000001</v>
      </c>
      <c r="O4227" s="44">
        <f t="shared" si="727"/>
        <v>3991.14</v>
      </c>
      <c r="P4227" s="45">
        <f t="shared" si="729"/>
        <v>39.633962264150938</v>
      </c>
      <c r="Q4227" s="45">
        <f t="shared" si="728"/>
        <v>1.006774054054054</v>
      </c>
      <c r="S4227" s="51">
        <f t="shared" si="730"/>
        <v>-4.1139924754587609</v>
      </c>
      <c r="T4227" s="16">
        <f t="shared" si="731"/>
        <v>39.767163190996357</v>
      </c>
    </row>
    <row r="4228" spans="1:20" x14ac:dyDescent="0.25">
      <c r="A4228" s="72">
        <f t="shared" si="732"/>
        <v>43723</v>
      </c>
      <c r="B4228" s="73" t="s">
        <v>67</v>
      </c>
      <c r="C4228" s="73" t="s">
        <v>244</v>
      </c>
      <c r="D4228" s="73" t="s">
        <v>245</v>
      </c>
      <c r="E4228" s="73" t="s">
        <v>268</v>
      </c>
      <c r="F4228" s="73" t="s">
        <v>269</v>
      </c>
      <c r="G4228" s="73" t="s">
        <v>34</v>
      </c>
      <c r="H4228" t="s">
        <v>38</v>
      </c>
      <c r="I4228">
        <v>860</v>
      </c>
      <c r="J4228" s="43">
        <v>6581</v>
      </c>
      <c r="K4228" s="16">
        <v>0</v>
      </c>
      <c r="L4228" s="16">
        <f t="shared" si="724"/>
        <v>65.352532274081426</v>
      </c>
      <c r="M4228" s="16">
        <f t="shared" si="725"/>
        <v>1.6600720720720721</v>
      </c>
      <c r="N4228" s="44">
        <f t="shared" si="726"/>
        <v>0</v>
      </c>
      <c r="O4228" s="44">
        <f t="shared" si="727"/>
        <v>6581</v>
      </c>
      <c r="P4228" s="45">
        <f t="shared" si="729"/>
        <v>65.352532274081426</v>
      </c>
      <c r="Q4228" s="45">
        <f t="shared" si="728"/>
        <v>1.6600720720720721</v>
      </c>
      <c r="S4228" s="51">
        <f t="shared" si="730"/>
        <v>3.7358133669609161</v>
      </c>
      <c r="T4228" s="16">
        <f t="shared" si="731"/>
        <v>65.352532274081426</v>
      </c>
    </row>
    <row r="4229" spans="1:20" x14ac:dyDescent="0.25">
      <c r="A4229" s="72">
        <f t="shared" si="732"/>
        <v>43723</v>
      </c>
      <c r="B4229" s="73" t="s">
        <v>67</v>
      </c>
      <c r="C4229" s="73" t="s">
        <v>246</v>
      </c>
      <c r="D4229" s="73" t="s">
        <v>247</v>
      </c>
      <c r="E4229" s="73" t="s">
        <v>270</v>
      </c>
      <c r="F4229" s="73" t="s">
        <v>247</v>
      </c>
      <c r="G4229" s="73" t="s">
        <v>34</v>
      </c>
      <c r="H4229" t="s">
        <v>36</v>
      </c>
      <c r="I4229">
        <v>213</v>
      </c>
      <c r="J4229" s="43">
        <v>2114</v>
      </c>
      <c r="K4229" s="16">
        <v>0.19</v>
      </c>
      <c r="L4229" s="16">
        <f t="shared" si="724"/>
        <v>20.993048659384311</v>
      </c>
      <c r="M4229" s="16">
        <f t="shared" si="725"/>
        <v>0.53326126126126128</v>
      </c>
      <c r="N4229" s="44">
        <f t="shared" si="726"/>
        <v>40.47</v>
      </c>
      <c r="O4229" s="44">
        <f t="shared" si="727"/>
        <v>2154.4699999999998</v>
      </c>
      <c r="P4229" s="45">
        <f t="shared" si="729"/>
        <v>21.394935451837139</v>
      </c>
      <c r="Q4229" s="45">
        <f t="shared" si="728"/>
        <v>0.54346990990990984</v>
      </c>
      <c r="S4229" s="51">
        <f t="shared" si="730"/>
        <v>-6.6112120121890383</v>
      </c>
      <c r="T4229" s="16">
        <f t="shared" si="731"/>
        <v>21.423138033763653</v>
      </c>
    </row>
    <row r="4230" spans="1:20" x14ac:dyDescent="0.25">
      <c r="A4230" s="72">
        <f t="shared" si="732"/>
        <v>43723</v>
      </c>
      <c r="B4230" s="73" t="s">
        <v>67</v>
      </c>
      <c r="C4230" s="73" t="s">
        <v>248</v>
      </c>
      <c r="D4230" s="73" t="s">
        <v>249</v>
      </c>
      <c r="E4230" s="73" t="s">
        <v>271</v>
      </c>
      <c r="F4230" s="73" t="s">
        <v>272</v>
      </c>
      <c r="G4230" s="73" t="s">
        <v>34</v>
      </c>
      <c r="H4230" t="s">
        <v>38</v>
      </c>
      <c r="I4230">
        <v>646</v>
      </c>
      <c r="J4230" s="43">
        <v>5646</v>
      </c>
      <c r="K4230" s="16">
        <v>0</v>
      </c>
      <c r="L4230" s="16">
        <f t="shared" si="724"/>
        <v>56.06752730883813</v>
      </c>
      <c r="M4230" s="16">
        <f t="shared" si="725"/>
        <v>1.4242162162162162</v>
      </c>
      <c r="N4230" s="44">
        <f t="shared" si="726"/>
        <v>0</v>
      </c>
      <c r="O4230" s="44">
        <f t="shared" si="727"/>
        <v>5646</v>
      </c>
      <c r="P4230" s="45">
        <f t="shared" si="729"/>
        <v>56.06752730883813</v>
      </c>
      <c r="Q4230" s="45">
        <f t="shared" si="728"/>
        <v>1.4242162162162162</v>
      </c>
      <c r="S4230" s="51">
        <f t="shared" si="730"/>
        <v>3.6724201248622856</v>
      </c>
      <c r="T4230" s="16">
        <f t="shared" si="731"/>
        <v>56.06752730883813</v>
      </c>
    </row>
    <row r="4231" spans="1:20" x14ac:dyDescent="0.25">
      <c r="A4231" s="72">
        <f t="shared" si="732"/>
        <v>43723</v>
      </c>
      <c r="B4231" s="73" t="s">
        <v>67</v>
      </c>
      <c r="C4231" s="73" t="s">
        <v>248</v>
      </c>
      <c r="D4231" s="73" t="s">
        <v>249</v>
      </c>
      <c r="E4231" s="73" t="s">
        <v>273</v>
      </c>
      <c r="F4231" s="73" t="s">
        <v>274</v>
      </c>
      <c r="G4231" s="73" t="s">
        <v>34</v>
      </c>
      <c r="H4231" t="s">
        <v>38</v>
      </c>
      <c r="I4231">
        <v>418</v>
      </c>
      <c r="J4231" s="43">
        <v>4704</v>
      </c>
      <c r="K4231" s="16">
        <v>0</v>
      </c>
      <c r="L4231" s="16">
        <f t="shared" si="724"/>
        <v>46.713008937437934</v>
      </c>
      <c r="M4231" s="16">
        <f t="shared" si="725"/>
        <v>1.1865945945945946</v>
      </c>
      <c r="N4231" s="44">
        <f t="shared" si="726"/>
        <v>0</v>
      </c>
      <c r="O4231" s="44">
        <f t="shared" si="727"/>
        <v>4704</v>
      </c>
      <c r="P4231" s="45">
        <f t="shared" si="729"/>
        <v>46.713008937437934</v>
      </c>
      <c r="Q4231" s="45">
        <f t="shared" si="728"/>
        <v>1.1865945945945946</v>
      </c>
      <c r="S4231" s="51">
        <f t="shared" si="730"/>
        <v>3.6123348017621071</v>
      </c>
      <c r="T4231" s="16">
        <f t="shared" si="731"/>
        <v>46.713008937437934</v>
      </c>
    </row>
    <row r="4232" spans="1:20" x14ac:dyDescent="0.25">
      <c r="A4232" s="72">
        <f t="shared" si="732"/>
        <v>43723</v>
      </c>
      <c r="B4232" s="73" t="s">
        <v>67</v>
      </c>
      <c r="C4232" s="73" t="s">
        <v>246</v>
      </c>
      <c r="D4232" s="73" t="s">
        <v>247</v>
      </c>
      <c r="E4232" s="73" t="s">
        <v>275</v>
      </c>
      <c r="F4232" s="73" t="s">
        <v>276</v>
      </c>
      <c r="G4232" s="73" t="s">
        <v>34</v>
      </c>
      <c r="H4232" t="s">
        <v>36</v>
      </c>
      <c r="I4232">
        <v>626</v>
      </c>
      <c r="J4232" s="61">
        <v>3660</v>
      </c>
      <c r="K4232" s="16">
        <v>0.19</v>
      </c>
      <c r="L4232" s="16">
        <f t="shared" si="724"/>
        <v>36.34558093346574</v>
      </c>
      <c r="M4232" s="16">
        <f t="shared" si="725"/>
        <v>0.92324324324324325</v>
      </c>
      <c r="N4232" s="44">
        <f t="shared" si="726"/>
        <v>118.94</v>
      </c>
      <c r="O4232" s="44">
        <f t="shared" si="727"/>
        <v>3778.94</v>
      </c>
      <c r="P4232" s="45">
        <f t="shared" si="729"/>
        <v>37.526713008937435</v>
      </c>
      <c r="Q4232" s="45">
        <f t="shared" si="728"/>
        <v>0.95324612612612614</v>
      </c>
      <c r="S4232" s="51">
        <f t="shared" si="730"/>
        <v>0.69171698223811084</v>
      </c>
      <c r="T4232" s="16">
        <f t="shared" si="731"/>
        <v>37.609599470374043</v>
      </c>
    </row>
    <row r="4233" spans="1:20" x14ac:dyDescent="0.25">
      <c r="A4233" s="72">
        <f t="shared" si="732"/>
        <v>43723</v>
      </c>
      <c r="B4233" s="73" t="s">
        <v>67</v>
      </c>
      <c r="C4233" s="73" t="s">
        <v>246</v>
      </c>
      <c r="D4233" s="73" t="s">
        <v>247</v>
      </c>
      <c r="E4233" s="73" t="s">
        <v>263</v>
      </c>
      <c r="F4233" s="73" t="s">
        <v>264</v>
      </c>
      <c r="G4233" s="73" t="s">
        <v>34</v>
      </c>
      <c r="H4233" t="s">
        <v>36</v>
      </c>
      <c r="I4233">
        <v>1823</v>
      </c>
      <c r="J4233" s="61">
        <v>5520</v>
      </c>
      <c r="K4233" s="16">
        <v>0.19</v>
      </c>
      <c r="L4233" s="16">
        <f t="shared" si="724"/>
        <v>54.816285998013903</v>
      </c>
      <c r="M4233" s="16">
        <f t="shared" si="725"/>
        <v>1.3924324324324324</v>
      </c>
      <c r="N4233" s="44">
        <f t="shared" si="726"/>
        <v>346.37</v>
      </c>
      <c r="O4233" s="44">
        <f t="shared" si="727"/>
        <v>5866.37</v>
      </c>
      <c r="P4233" s="45">
        <f t="shared" si="729"/>
        <v>58.255908639523334</v>
      </c>
      <c r="Q4233" s="45">
        <f t="shared" si="728"/>
        <v>1.4798050450450451</v>
      </c>
      <c r="S4233" s="51">
        <f t="shared" si="730"/>
        <v>2.0896961343753961</v>
      </c>
      <c r="T4233" s="16">
        <f t="shared" si="731"/>
        <v>58.497285666997691</v>
      </c>
    </row>
    <row r="4234" spans="1:20" x14ac:dyDescent="0.25">
      <c r="A4234" s="72">
        <f t="shared" si="732"/>
        <v>43723</v>
      </c>
      <c r="B4234" s="73" t="s">
        <v>18</v>
      </c>
      <c r="C4234" s="73" t="s">
        <v>250</v>
      </c>
      <c r="D4234" s="73" t="s">
        <v>251</v>
      </c>
      <c r="E4234" s="73" t="s">
        <v>265</v>
      </c>
      <c r="F4234" s="73" t="s">
        <v>266</v>
      </c>
      <c r="G4234" s="73" t="s">
        <v>34</v>
      </c>
      <c r="H4234" t="s">
        <v>39</v>
      </c>
      <c r="I4234">
        <v>1277</v>
      </c>
      <c r="J4234" s="43">
        <v>3631</v>
      </c>
      <c r="K4234" s="16">
        <v>0.14380000000000001</v>
      </c>
      <c r="L4234" s="16">
        <f t="shared" si="724"/>
        <v>36.057596822244292</v>
      </c>
      <c r="M4234" s="16">
        <f t="shared" si="725"/>
        <v>0.98135135135135132</v>
      </c>
      <c r="N4234" s="44">
        <f t="shared" si="726"/>
        <v>183.63260000000002</v>
      </c>
      <c r="O4234" s="44">
        <f t="shared" si="727"/>
        <v>3814.6325999999999</v>
      </c>
      <c r="P4234" s="45">
        <f t="shared" si="729"/>
        <v>37.881157894736837</v>
      </c>
      <c r="Q4234" s="45">
        <f t="shared" si="728"/>
        <v>1.0309817837837838</v>
      </c>
      <c r="S4234" s="51">
        <f t="shared" si="730"/>
        <v>-12.628022010239192</v>
      </c>
      <c r="T4234" s="16">
        <f t="shared" si="731"/>
        <v>38.026992055610727</v>
      </c>
    </row>
    <row r="4235" spans="1:20" x14ac:dyDescent="0.25">
      <c r="A4235" s="72">
        <f t="shared" si="732"/>
        <v>43723</v>
      </c>
      <c r="B4235" s="73" t="s">
        <v>18</v>
      </c>
      <c r="C4235" s="73" t="s">
        <v>244</v>
      </c>
      <c r="D4235" s="73" t="s">
        <v>245</v>
      </c>
      <c r="E4235" s="73" t="s">
        <v>277</v>
      </c>
      <c r="F4235" s="73" t="s">
        <v>278</v>
      </c>
      <c r="G4235" s="73" t="s">
        <v>34</v>
      </c>
      <c r="H4235" t="s">
        <v>38</v>
      </c>
      <c r="I4235">
        <v>613</v>
      </c>
      <c r="J4235" s="43">
        <v>5459</v>
      </c>
      <c r="K4235" s="16">
        <v>0</v>
      </c>
      <c r="L4235" s="16">
        <f t="shared" si="724"/>
        <v>54.210526315789473</v>
      </c>
      <c r="M4235" s="16">
        <f t="shared" si="725"/>
        <v>1.4754054054054053</v>
      </c>
      <c r="N4235" s="44">
        <f t="shared" si="726"/>
        <v>0</v>
      </c>
      <c r="O4235" s="44">
        <f t="shared" si="727"/>
        <v>5459</v>
      </c>
      <c r="P4235" s="45">
        <f t="shared" si="729"/>
        <v>54.210526315789473</v>
      </c>
      <c r="Q4235" s="45">
        <f t="shared" si="728"/>
        <v>1.4754054054054053</v>
      </c>
      <c r="S4235" s="51">
        <f t="shared" si="730"/>
        <v>3.2532627198789577</v>
      </c>
      <c r="T4235" s="16">
        <f t="shared" si="731"/>
        <v>54.210526315789473</v>
      </c>
    </row>
    <row r="4236" spans="1:20" x14ac:dyDescent="0.25">
      <c r="A4236" s="72">
        <f t="shared" si="732"/>
        <v>43723</v>
      </c>
      <c r="B4236" s="73" t="s">
        <v>18</v>
      </c>
      <c r="C4236" s="73" t="s">
        <v>248</v>
      </c>
      <c r="D4236" s="73" t="s">
        <v>249</v>
      </c>
      <c r="E4236" s="73" t="s">
        <v>268</v>
      </c>
      <c r="F4236" s="73" t="s">
        <v>269</v>
      </c>
      <c r="G4236" s="73" t="s">
        <v>34</v>
      </c>
      <c r="H4236" t="s">
        <v>38</v>
      </c>
      <c r="I4236">
        <v>872</v>
      </c>
      <c r="J4236" s="43">
        <v>6698</v>
      </c>
      <c r="K4236" s="16">
        <v>0</v>
      </c>
      <c r="L4236" s="16">
        <f t="shared" si="724"/>
        <v>66.514399205561077</v>
      </c>
      <c r="M4236" s="16">
        <f t="shared" si="725"/>
        <v>1.8102702702702702</v>
      </c>
      <c r="N4236" s="44">
        <f t="shared" si="726"/>
        <v>0</v>
      </c>
      <c r="O4236" s="44">
        <f t="shared" si="727"/>
        <v>6698</v>
      </c>
      <c r="P4236" s="45">
        <f t="shared" si="729"/>
        <v>66.514399205561077</v>
      </c>
      <c r="Q4236" s="45">
        <f t="shared" si="728"/>
        <v>1.8102702702702702</v>
      </c>
      <c r="S4236" s="51">
        <f t="shared" si="730"/>
        <v>3.6842105263157787</v>
      </c>
      <c r="T4236" s="16">
        <f t="shared" si="731"/>
        <v>66.514399205561077</v>
      </c>
    </row>
    <row r="4237" spans="1:20" x14ac:dyDescent="0.25">
      <c r="A4237" s="72">
        <f t="shared" si="732"/>
        <v>43723</v>
      </c>
      <c r="B4237" s="73" t="s">
        <v>18</v>
      </c>
      <c r="C4237" s="73" t="s">
        <v>248</v>
      </c>
      <c r="D4237" s="73" t="s">
        <v>249</v>
      </c>
      <c r="E4237" s="73" t="s">
        <v>277</v>
      </c>
      <c r="F4237" s="73" t="s">
        <v>278</v>
      </c>
      <c r="G4237" s="73" t="s">
        <v>34</v>
      </c>
      <c r="H4237" t="s">
        <v>38</v>
      </c>
      <c r="I4237">
        <v>414</v>
      </c>
      <c r="J4237" s="43">
        <v>4937</v>
      </c>
      <c r="K4237" s="16">
        <v>0</v>
      </c>
      <c r="L4237" s="16">
        <f t="shared" si="724"/>
        <v>49.026812313803376</v>
      </c>
      <c r="M4237" s="16">
        <f t="shared" si="725"/>
        <v>1.3343243243243244</v>
      </c>
      <c r="N4237" s="44">
        <f t="shared" si="726"/>
        <v>0</v>
      </c>
      <c r="O4237" s="44">
        <f t="shared" si="727"/>
        <v>4937</v>
      </c>
      <c r="P4237" s="45">
        <f t="shared" si="729"/>
        <v>49.026812313803376</v>
      </c>
      <c r="Q4237" s="45">
        <f t="shared" si="728"/>
        <v>1.3343243243243244</v>
      </c>
      <c r="S4237" s="51">
        <f t="shared" si="730"/>
        <v>3.6314021830394561</v>
      </c>
      <c r="T4237" s="16">
        <f t="shared" si="731"/>
        <v>49.026812313803383</v>
      </c>
    </row>
    <row r="4238" spans="1:20" x14ac:dyDescent="0.25">
      <c r="A4238" s="72">
        <f t="shared" si="732"/>
        <v>43723</v>
      </c>
      <c r="B4238" s="73" t="s">
        <v>18</v>
      </c>
      <c r="C4238" s="73" t="s">
        <v>242</v>
      </c>
      <c r="D4238" s="73" t="s">
        <v>243</v>
      </c>
      <c r="E4238" s="73" t="s">
        <v>265</v>
      </c>
      <c r="F4238" s="73" t="s">
        <v>266</v>
      </c>
      <c r="G4238" s="73" t="s">
        <v>34</v>
      </c>
      <c r="H4238" t="s">
        <v>36</v>
      </c>
      <c r="I4238">
        <v>1006</v>
      </c>
      <c r="J4238" s="43">
        <v>4545</v>
      </c>
      <c r="K4238" s="16">
        <v>0.19</v>
      </c>
      <c r="L4238" s="16">
        <f t="shared" si="724"/>
        <v>45.134061569016879</v>
      </c>
      <c r="M4238" s="16">
        <f t="shared" si="725"/>
        <v>1.2283783783783784</v>
      </c>
      <c r="N4238" s="44">
        <f t="shared" si="726"/>
        <v>191.14000000000001</v>
      </c>
      <c r="O4238" s="44">
        <f t="shared" si="727"/>
        <v>4736.1400000000003</v>
      </c>
      <c r="P4238" s="45">
        <f t="shared" si="729"/>
        <v>47.032174776564055</v>
      </c>
      <c r="Q4238" s="45">
        <f t="shared" si="728"/>
        <v>1.2800378378378379</v>
      </c>
      <c r="S4238" s="51">
        <f t="shared" si="730"/>
        <v>-4.8276056088964232</v>
      </c>
      <c r="T4238" s="16">
        <f t="shared" si="731"/>
        <v>47.165375703409467</v>
      </c>
    </row>
    <row r="4239" spans="1:20" x14ac:dyDescent="0.25">
      <c r="A4239" s="72">
        <f t="shared" si="732"/>
        <v>43723</v>
      </c>
      <c r="B4239" s="73" t="s">
        <v>0</v>
      </c>
      <c r="C4239" s="73" t="s">
        <v>252</v>
      </c>
      <c r="D4239" s="73" t="s">
        <v>117</v>
      </c>
      <c r="E4239" s="73" t="s">
        <v>279</v>
      </c>
      <c r="F4239" s="73" t="s">
        <v>280</v>
      </c>
      <c r="G4239" s="73" t="s">
        <v>35</v>
      </c>
      <c r="H4239" t="s">
        <v>37</v>
      </c>
      <c r="I4239">
        <v>880</v>
      </c>
      <c r="J4239" s="43">
        <v>4143</v>
      </c>
      <c r="K4239" s="16">
        <v>0</v>
      </c>
      <c r="L4239" s="16">
        <f t="shared" si="724"/>
        <v>41.142005958291954</v>
      </c>
      <c r="M4239" s="16">
        <f t="shared" si="725"/>
        <v>1.1197297297297297</v>
      </c>
      <c r="N4239" s="44">
        <f t="shared" si="726"/>
        <v>0</v>
      </c>
      <c r="O4239" s="44">
        <f t="shared" si="727"/>
        <v>4143</v>
      </c>
      <c r="P4239" s="45">
        <f t="shared" si="729"/>
        <v>41.142005958291954</v>
      </c>
      <c r="Q4239" s="45">
        <f t="shared" si="728"/>
        <v>1.1197297297297297</v>
      </c>
      <c r="S4239" s="51">
        <f t="shared" si="730"/>
        <v>1.5939185875429196</v>
      </c>
      <c r="T4239" s="16">
        <f t="shared" si="731"/>
        <v>40.926845415425355</v>
      </c>
    </row>
    <row r="4240" spans="1:20" x14ac:dyDescent="0.25">
      <c r="A4240" s="72">
        <f t="shared" si="732"/>
        <v>43723</v>
      </c>
      <c r="B4240" s="73" t="s">
        <v>0</v>
      </c>
      <c r="C4240" s="73" t="s">
        <v>359</v>
      </c>
      <c r="D4240" s="73" t="s">
        <v>235</v>
      </c>
      <c r="E4240" s="73" t="s">
        <v>267</v>
      </c>
      <c r="F4240" s="73" t="s">
        <v>241</v>
      </c>
      <c r="G4240" s="73" t="s">
        <v>35</v>
      </c>
      <c r="H4240" t="s">
        <v>37</v>
      </c>
      <c r="I4240">
        <v>685</v>
      </c>
      <c r="J4240" s="43">
        <v>4361</v>
      </c>
      <c r="K4240" s="16">
        <v>0</v>
      </c>
      <c r="L4240" s="16">
        <f t="shared" si="724"/>
        <v>43.306852035749749</v>
      </c>
      <c r="M4240" s="16">
        <f t="shared" si="725"/>
        <v>1.1786486486486487</v>
      </c>
      <c r="N4240" s="44">
        <f t="shared" si="726"/>
        <v>0</v>
      </c>
      <c r="O4240" s="44">
        <f t="shared" si="727"/>
        <v>4361</v>
      </c>
      <c r="P4240" s="45">
        <f t="shared" si="729"/>
        <v>43.306852035749749</v>
      </c>
      <c r="Q4240" s="45">
        <f t="shared" si="728"/>
        <v>1.1786486486486487</v>
      </c>
      <c r="S4240" s="51">
        <f t="shared" si="730"/>
        <v>1.5130353817504716</v>
      </c>
      <c r="T4240" s="16">
        <f t="shared" si="731"/>
        <v>43.306852035749749</v>
      </c>
    </row>
    <row r="4241" spans="1:20" x14ac:dyDescent="0.25">
      <c r="A4241" s="72">
        <f t="shared" si="732"/>
        <v>43723</v>
      </c>
      <c r="B4241" s="73" t="s">
        <v>0</v>
      </c>
      <c r="C4241" s="73" t="s">
        <v>253</v>
      </c>
      <c r="D4241" s="73" t="s">
        <v>243</v>
      </c>
      <c r="E4241" s="73" t="s">
        <v>281</v>
      </c>
      <c r="F4241" s="73" t="s">
        <v>282</v>
      </c>
      <c r="G4241" s="73" t="s">
        <v>35</v>
      </c>
      <c r="H4241" t="s">
        <v>38</v>
      </c>
      <c r="I4241">
        <v>812</v>
      </c>
      <c r="J4241" s="43">
        <v>5896</v>
      </c>
      <c r="K4241" s="16">
        <v>0</v>
      </c>
      <c r="L4241" s="16">
        <f t="shared" si="724"/>
        <v>58.550148957298909</v>
      </c>
      <c r="M4241" s="16">
        <f t="shared" si="725"/>
        <v>1.5935135135135134</v>
      </c>
      <c r="N4241" s="44">
        <f t="shared" si="726"/>
        <v>0</v>
      </c>
      <c r="O4241" s="44">
        <f t="shared" si="727"/>
        <v>5896</v>
      </c>
      <c r="P4241" s="45">
        <f t="shared" si="729"/>
        <v>58.550148957298909</v>
      </c>
      <c r="Q4241" s="45">
        <f t="shared" si="728"/>
        <v>1.5935135135135134</v>
      </c>
      <c r="S4241" s="51">
        <f t="shared" si="730"/>
        <v>4.1144269821649315</v>
      </c>
      <c r="T4241" s="16">
        <f t="shared" si="731"/>
        <v>58.550148957298909</v>
      </c>
    </row>
    <row r="4242" spans="1:20" x14ac:dyDescent="0.25">
      <c r="A4242" s="72">
        <f t="shared" si="732"/>
        <v>43723</v>
      </c>
      <c r="B4242" s="73" t="s">
        <v>0</v>
      </c>
      <c r="C4242" s="73" t="s">
        <v>236</v>
      </c>
      <c r="D4242" s="73" t="s">
        <v>237</v>
      </c>
      <c r="E4242" s="73" t="s">
        <v>279</v>
      </c>
      <c r="F4242" s="73" t="s">
        <v>280</v>
      </c>
      <c r="G4242" s="73" t="s">
        <v>35</v>
      </c>
      <c r="H4242" t="s">
        <v>37</v>
      </c>
      <c r="I4242">
        <v>1520</v>
      </c>
      <c r="J4242" s="61">
        <v>5801</v>
      </c>
      <c r="K4242" s="16">
        <v>0</v>
      </c>
      <c r="L4242" s="16">
        <f t="shared" si="724"/>
        <v>57.606752730883812</v>
      </c>
      <c r="M4242" s="16">
        <f t="shared" si="725"/>
        <v>1.5678378378378379</v>
      </c>
      <c r="N4242" s="44">
        <f t="shared" si="726"/>
        <v>0</v>
      </c>
      <c r="O4242" s="44">
        <f t="shared" si="727"/>
        <v>5801</v>
      </c>
      <c r="P4242" s="45">
        <f t="shared" si="729"/>
        <v>57.606752730883812</v>
      </c>
      <c r="Q4242" s="45">
        <f t="shared" si="728"/>
        <v>1.5678378378378379</v>
      </c>
      <c r="S4242" s="51">
        <f t="shared" si="730"/>
        <v>1.1331938633193817</v>
      </c>
      <c r="T4242" s="16">
        <f t="shared" si="731"/>
        <v>57.391592188017206</v>
      </c>
    </row>
    <row r="4243" spans="1:20" x14ac:dyDescent="0.25">
      <c r="A4243" s="72">
        <f t="shared" si="732"/>
        <v>43723</v>
      </c>
      <c r="B4243" s="73" t="s">
        <v>0</v>
      </c>
      <c r="C4243" s="73" t="s">
        <v>236</v>
      </c>
      <c r="D4243" s="73" t="s">
        <v>237</v>
      </c>
      <c r="E4243" s="73" t="s">
        <v>267</v>
      </c>
      <c r="F4243" s="73" t="s">
        <v>241</v>
      </c>
      <c r="G4243" s="73" t="s">
        <v>35</v>
      </c>
      <c r="H4243" t="s">
        <v>37</v>
      </c>
      <c r="I4243">
        <v>1583</v>
      </c>
      <c r="J4243" s="43">
        <v>6121</v>
      </c>
      <c r="K4243" s="16">
        <v>0</v>
      </c>
      <c r="L4243" s="16">
        <f t="shared" si="724"/>
        <v>60.784508440913605</v>
      </c>
      <c r="M4243" s="16">
        <f t="shared" si="725"/>
        <v>1.6543243243243244</v>
      </c>
      <c r="N4243" s="44">
        <f t="shared" si="726"/>
        <v>0</v>
      </c>
      <c r="O4243" s="44">
        <f t="shared" si="727"/>
        <v>6121</v>
      </c>
      <c r="P4243" s="45">
        <f t="shared" si="729"/>
        <v>60.784508440913605</v>
      </c>
      <c r="Q4243" s="45">
        <f t="shared" si="728"/>
        <v>1.6543243243243244</v>
      </c>
      <c r="S4243" s="51">
        <f t="shared" si="730"/>
        <v>1.0733157199471544</v>
      </c>
      <c r="T4243" s="16">
        <f t="shared" si="731"/>
        <v>60.569347898047006</v>
      </c>
    </row>
    <row r="4244" spans="1:20" x14ac:dyDescent="0.25">
      <c r="A4244" s="72">
        <f t="shared" si="732"/>
        <v>43723</v>
      </c>
      <c r="B4244" s="73" t="s">
        <v>0</v>
      </c>
      <c r="C4244" s="73" t="s">
        <v>358</v>
      </c>
      <c r="D4244" s="73" t="s">
        <v>235</v>
      </c>
      <c r="E4244" s="73" t="s">
        <v>279</v>
      </c>
      <c r="F4244" s="73" t="s">
        <v>280</v>
      </c>
      <c r="G4244" s="73" t="s">
        <v>35</v>
      </c>
      <c r="H4244" t="s">
        <v>36</v>
      </c>
      <c r="I4244">
        <v>1599</v>
      </c>
      <c r="J4244" s="43">
        <v>6012</v>
      </c>
      <c r="K4244" s="16">
        <v>0.19</v>
      </c>
      <c r="L4244" s="16">
        <f t="shared" si="724"/>
        <v>59.702085402184707</v>
      </c>
      <c r="M4244" s="16">
        <f t="shared" si="725"/>
        <v>1.6248648648648649</v>
      </c>
      <c r="N4244" s="44">
        <f t="shared" si="726"/>
        <v>303.81</v>
      </c>
      <c r="O4244" s="44">
        <f t="shared" si="727"/>
        <v>6315.81</v>
      </c>
      <c r="P4244" s="45">
        <f t="shared" si="729"/>
        <v>62.719066534260179</v>
      </c>
      <c r="Q4244" s="45">
        <f t="shared" si="728"/>
        <v>1.7069756756756758</v>
      </c>
      <c r="S4244" s="51">
        <f t="shared" si="730"/>
        <v>0.57390636918230875</v>
      </c>
      <c r="T4244" s="16">
        <f t="shared" si="731"/>
        <v>62.930784508440915</v>
      </c>
    </row>
    <row r="4245" spans="1:20" x14ac:dyDescent="0.25">
      <c r="A4245" s="72">
        <f t="shared" si="732"/>
        <v>43723</v>
      </c>
      <c r="B4245" s="73" t="s">
        <v>67</v>
      </c>
      <c r="C4245" s="73" t="s">
        <v>250</v>
      </c>
      <c r="D4245" s="73" t="s">
        <v>251</v>
      </c>
      <c r="E4245" s="73" t="s">
        <v>279</v>
      </c>
      <c r="F4245" s="73" t="s">
        <v>280</v>
      </c>
      <c r="G4245" s="73" t="s">
        <v>35</v>
      </c>
      <c r="H4245" t="s">
        <v>37</v>
      </c>
      <c r="I4245">
        <v>1851</v>
      </c>
      <c r="J4245" s="43">
        <v>5180</v>
      </c>
      <c r="K4245" s="16">
        <v>0</v>
      </c>
      <c r="L4245" s="16">
        <f t="shared" si="724"/>
        <v>51.439920556107246</v>
      </c>
      <c r="M4245" s="16">
        <f t="shared" si="725"/>
        <v>1.3066666666666666</v>
      </c>
      <c r="N4245" s="44">
        <f t="shared" si="726"/>
        <v>0</v>
      </c>
      <c r="O4245" s="44">
        <f t="shared" si="727"/>
        <v>5180</v>
      </c>
      <c r="P4245" s="45">
        <f t="shared" si="729"/>
        <v>51.439920556107246</v>
      </c>
      <c r="Q4245" s="45">
        <f t="shared" si="728"/>
        <v>1.3066666666666666</v>
      </c>
      <c r="S4245" s="51">
        <f t="shared" si="730"/>
        <v>3.6000000000000032</v>
      </c>
      <c r="T4245" s="16">
        <f t="shared" si="731"/>
        <v>51.439920556107246</v>
      </c>
    </row>
    <row r="4246" spans="1:20" x14ac:dyDescent="0.25">
      <c r="A4246" s="72">
        <f t="shared" si="732"/>
        <v>43723</v>
      </c>
      <c r="B4246" s="73" t="s">
        <v>67</v>
      </c>
      <c r="C4246" s="73" t="s">
        <v>238</v>
      </c>
      <c r="D4246" s="73" t="s">
        <v>239</v>
      </c>
      <c r="E4246" s="73" t="s">
        <v>283</v>
      </c>
      <c r="F4246" s="73" t="s">
        <v>284</v>
      </c>
      <c r="G4246" s="73" t="s">
        <v>35</v>
      </c>
      <c r="H4246" t="s">
        <v>37</v>
      </c>
      <c r="I4246">
        <v>1695</v>
      </c>
      <c r="J4246" s="43">
        <v>5140</v>
      </c>
      <c r="K4246" s="16">
        <v>0</v>
      </c>
      <c r="L4246" s="16">
        <f t="shared" si="724"/>
        <v>51.042701092353525</v>
      </c>
      <c r="M4246" s="16">
        <f t="shared" si="725"/>
        <v>1.2965765765765767</v>
      </c>
      <c r="N4246" s="44">
        <f t="shared" si="726"/>
        <v>0</v>
      </c>
      <c r="O4246" s="44">
        <f t="shared" si="727"/>
        <v>5140</v>
      </c>
      <c r="P4246" s="45">
        <f t="shared" si="729"/>
        <v>51.042701092353525</v>
      </c>
      <c r="Q4246" s="45">
        <f t="shared" si="728"/>
        <v>1.2965765765765767</v>
      </c>
      <c r="S4246" s="51">
        <f t="shared" si="730"/>
        <v>3.629032258064524</v>
      </c>
      <c r="T4246" s="16">
        <f t="shared" si="731"/>
        <v>51.042701092353525</v>
      </c>
    </row>
    <row r="4247" spans="1:20" x14ac:dyDescent="0.25">
      <c r="A4247" s="72">
        <f t="shared" si="732"/>
        <v>43723</v>
      </c>
      <c r="B4247" s="73" t="s">
        <v>67</v>
      </c>
      <c r="C4247" s="73" t="s">
        <v>242</v>
      </c>
      <c r="D4247" s="73" t="s">
        <v>243</v>
      </c>
      <c r="E4247" s="73" t="s">
        <v>265</v>
      </c>
      <c r="F4247" s="73" t="s">
        <v>266</v>
      </c>
      <c r="G4247" s="73" t="s">
        <v>35</v>
      </c>
      <c r="H4247" t="s">
        <v>36</v>
      </c>
      <c r="I4247">
        <v>1006</v>
      </c>
      <c r="J4247" s="43">
        <v>3720</v>
      </c>
      <c r="K4247" s="16">
        <v>0.19</v>
      </c>
      <c r="L4247" s="16">
        <f t="shared" si="724"/>
        <v>36.941410129096326</v>
      </c>
      <c r="M4247" s="16">
        <f t="shared" si="725"/>
        <v>0.93837837837837834</v>
      </c>
      <c r="N4247" s="44">
        <f t="shared" si="726"/>
        <v>191.14000000000001</v>
      </c>
      <c r="O4247" s="44">
        <f t="shared" si="727"/>
        <v>3911.14</v>
      </c>
      <c r="P4247" s="45">
        <f t="shared" si="729"/>
        <v>38.839523336643495</v>
      </c>
      <c r="Q4247" s="45">
        <f t="shared" si="728"/>
        <v>0.98659387387387387</v>
      </c>
      <c r="S4247" s="51">
        <f t="shared" si="730"/>
        <v>-1.2931621904007207</v>
      </c>
      <c r="T4247" s="16">
        <f t="shared" si="731"/>
        <v>38.972724263488907</v>
      </c>
    </row>
    <row r="4248" spans="1:20" x14ac:dyDescent="0.25">
      <c r="A4248" s="72">
        <f t="shared" si="732"/>
        <v>43723</v>
      </c>
      <c r="B4248" s="73" t="s">
        <v>67</v>
      </c>
      <c r="C4248" s="73" t="s">
        <v>254</v>
      </c>
      <c r="D4248" s="73" t="s">
        <v>255</v>
      </c>
      <c r="E4248" s="73" t="s">
        <v>267</v>
      </c>
      <c r="F4248" s="73" t="s">
        <v>241</v>
      </c>
      <c r="G4248" s="73" t="s">
        <v>35</v>
      </c>
      <c r="H4248" t="s">
        <v>37</v>
      </c>
      <c r="I4248">
        <v>988</v>
      </c>
      <c r="J4248" s="43">
        <v>3880</v>
      </c>
      <c r="K4248" s="16">
        <v>0</v>
      </c>
      <c r="L4248" s="16">
        <f t="shared" si="724"/>
        <v>38.530287984111219</v>
      </c>
      <c r="M4248" s="16">
        <f t="shared" si="725"/>
        <v>0.97873873873873873</v>
      </c>
      <c r="N4248" s="44">
        <f t="shared" si="726"/>
        <v>0</v>
      </c>
      <c r="O4248" s="44">
        <f t="shared" si="727"/>
        <v>3880</v>
      </c>
      <c r="P4248" s="45">
        <f t="shared" si="729"/>
        <v>38.530287984111219</v>
      </c>
      <c r="Q4248" s="45">
        <f t="shared" si="728"/>
        <v>0.97873873873873873</v>
      </c>
      <c r="S4248" s="51">
        <f t="shared" si="730"/>
        <v>4.8648648648648596</v>
      </c>
      <c r="T4248" s="16">
        <f t="shared" si="731"/>
        <v>38.530287984111219</v>
      </c>
    </row>
    <row r="4249" spans="1:20" x14ac:dyDescent="0.25">
      <c r="A4249" s="72">
        <f t="shared" si="732"/>
        <v>43723</v>
      </c>
      <c r="B4249" s="73" t="s">
        <v>67</v>
      </c>
      <c r="C4249" s="73" t="s">
        <v>246</v>
      </c>
      <c r="D4249" s="73" t="s">
        <v>247</v>
      </c>
      <c r="E4249" s="73" t="s">
        <v>240</v>
      </c>
      <c r="F4249" s="73" t="s">
        <v>241</v>
      </c>
      <c r="G4249" s="73" t="s">
        <v>35</v>
      </c>
      <c r="H4249" t="s">
        <v>36</v>
      </c>
      <c r="I4249">
        <v>787</v>
      </c>
      <c r="J4249" s="43">
        <v>4060</v>
      </c>
      <c r="K4249" s="16">
        <v>0.19</v>
      </c>
      <c r="L4249" s="16">
        <f t="shared" si="724"/>
        <v>40.317775571002976</v>
      </c>
      <c r="M4249" s="16">
        <f t="shared" si="725"/>
        <v>1.0241441441441441</v>
      </c>
      <c r="N4249" s="44">
        <f t="shared" si="726"/>
        <v>149.53</v>
      </c>
      <c r="O4249" s="44">
        <f t="shared" si="727"/>
        <v>4209.53</v>
      </c>
      <c r="P4249" s="45">
        <f t="shared" si="729"/>
        <v>41.802681231380333</v>
      </c>
      <c r="Q4249" s="45">
        <f t="shared" si="728"/>
        <v>1.0618634234234234</v>
      </c>
      <c r="S4249" s="51">
        <f t="shared" si="730"/>
        <v>1.4097773794811364</v>
      </c>
      <c r="T4249" s="16">
        <f t="shared" si="731"/>
        <v>41.906885137371731</v>
      </c>
    </row>
    <row r="4250" spans="1:20" x14ac:dyDescent="0.25">
      <c r="A4250" s="72">
        <f t="shared" si="732"/>
        <v>43723</v>
      </c>
      <c r="B4250" s="73" t="s">
        <v>67</v>
      </c>
      <c r="C4250" s="73" t="s">
        <v>250</v>
      </c>
      <c r="D4250" s="73" t="s">
        <v>251</v>
      </c>
      <c r="E4250" s="73" t="s">
        <v>283</v>
      </c>
      <c r="F4250" s="73" t="s">
        <v>284</v>
      </c>
      <c r="G4250" s="73" t="s">
        <v>35</v>
      </c>
      <c r="H4250" t="s">
        <v>37</v>
      </c>
      <c r="I4250">
        <v>1836</v>
      </c>
      <c r="J4250" s="43">
        <v>5180</v>
      </c>
      <c r="K4250" s="16">
        <v>0</v>
      </c>
      <c r="L4250" s="16">
        <f t="shared" ref="L4250:L4287" si="733">J4250/100.7</f>
        <v>51.439920556107246</v>
      </c>
      <c r="M4250" s="16">
        <f t="shared" ref="M4250:M4287" si="734">IF(B4250="corn",J4250/(111*2000/56),J4250/(111*2000/60))</f>
        <v>1.3066666666666666</v>
      </c>
      <c r="N4250" s="44">
        <f t="shared" ref="N4250:N4287" si="735">I4250*K4250</f>
        <v>0</v>
      </c>
      <c r="O4250" s="44">
        <f t="shared" ref="O4250:O4287" si="736">J4250+N4250</f>
        <v>5180</v>
      </c>
      <c r="P4250" s="45">
        <f t="shared" si="729"/>
        <v>51.439920556107246</v>
      </c>
      <c r="Q4250" s="45">
        <f t="shared" ref="Q4250:Q4287" si="737">IF(B4250="corn",O4250/(111*2000/56),O4250/(111*2000/60))</f>
        <v>1.3066666666666666</v>
      </c>
      <c r="S4250" s="51">
        <f t="shared" si="730"/>
        <v>3.6000000000000032</v>
      </c>
      <c r="T4250" s="16">
        <f t="shared" si="731"/>
        <v>51.439920556107246</v>
      </c>
    </row>
    <row r="4251" spans="1:20" x14ac:dyDescent="0.25">
      <c r="A4251" s="72">
        <f t="shared" si="732"/>
        <v>43723</v>
      </c>
      <c r="B4251" s="73" t="s">
        <v>67</v>
      </c>
      <c r="C4251" s="73" t="s">
        <v>256</v>
      </c>
      <c r="D4251" s="73" t="s">
        <v>247</v>
      </c>
      <c r="E4251" s="73" t="s">
        <v>285</v>
      </c>
      <c r="F4251" s="73" t="s">
        <v>264</v>
      </c>
      <c r="G4251" s="73" t="s">
        <v>35</v>
      </c>
      <c r="H4251" t="s">
        <v>37</v>
      </c>
      <c r="I4251">
        <v>1899</v>
      </c>
      <c r="J4251" s="43">
        <v>5000</v>
      </c>
      <c r="K4251" s="16">
        <v>0</v>
      </c>
      <c r="L4251" s="16">
        <f t="shared" si="733"/>
        <v>49.652432969215489</v>
      </c>
      <c r="M4251" s="16">
        <f t="shared" si="734"/>
        <v>1.2612612612612613</v>
      </c>
      <c r="N4251" s="44">
        <f t="shared" si="735"/>
        <v>0</v>
      </c>
      <c r="O4251" s="44">
        <f t="shared" si="736"/>
        <v>5000</v>
      </c>
      <c r="P4251" s="45">
        <f t="shared" si="729"/>
        <v>49.652432969215489</v>
      </c>
      <c r="Q4251" s="45">
        <f t="shared" si="737"/>
        <v>1.2612612612612613</v>
      </c>
      <c r="S4251" s="51">
        <f t="shared" si="730"/>
        <v>3.7344398340249052</v>
      </c>
      <c r="T4251" s="16">
        <f t="shared" si="731"/>
        <v>49.652432969215489</v>
      </c>
    </row>
    <row r="4252" spans="1:20" x14ac:dyDescent="0.25">
      <c r="A4252" s="72">
        <f t="shared" si="732"/>
        <v>43723</v>
      </c>
      <c r="B4252" s="73" t="s">
        <v>18</v>
      </c>
      <c r="C4252" s="73" t="s">
        <v>238</v>
      </c>
      <c r="D4252" s="73" t="s">
        <v>239</v>
      </c>
      <c r="E4252" s="73" t="s">
        <v>283</v>
      </c>
      <c r="F4252" s="73" t="s">
        <v>284</v>
      </c>
      <c r="G4252" s="73" t="s">
        <v>35</v>
      </c>
      <c r="H4252" t="s">
        <v>37</v>
      </c>
      <c r="I4252">
        <v>1695</v>
      </c>
      <c r="J4252" s="43">
        <v>5750</v>
      </c>
      <c r="K4252" s="16">
        <v>0</v>
      </c>
      <c r="L4252" s="16">
        <f t="shared" si="733"/>
        <v>57.10029791459781</v>
      </c>
      <c r="M4252" s="16">
        <f t="shared" si="734"/>
        <v>1.5540540540540539</v>
      </c>
      <c r="N4252" s="44">
        <f t="shared" si="735"/>
        <v>0</v>
      </c>
      <c r="O4252" s="44">
        <f t="shared" si="736"/>
        <v>5750</v>
      </c>
      <c r="P4252" s="45">
        <f t="shared" si="729"/>
        <v>57.10029791459781</v>
      </c>
      <c r="Q4252" s="45">
        <f t="shared" si="737"/>
        <v>1.5540540540540539</v>
      </c>
      <c r="S4252" s="51">
        <f t="shared" si="730"/>
        <v>0</v>
      </c>
      <c r="T4252" s="16">
        <f t="shared" si="731"/>
        <v>57.10029791459781</v>
      </c>
    </row>
    <row r="4253" spans="1:20" x14ac:dyDescent="0.25">
      <c r="A4253" s="72">
        <f t="shared" si="732"/>
        <v>43723</v>
      </c>
      <c r="B4253" s="73" t="s">
        <v>18</v>
      </c>
      <c r="C4253" s="73" t="s">
        <v>250</v>
      </c>
      <c r="D4253" s="73" t="s">
        <v>251</v>
      </c>
      <c r="E4253" s="73" t="s">
        <v>279</v>
      </c>
      <c r="F4253" s="73" t="s">
        <v>280</v>
      </c>
      <c r="G4253" s="73" t="s">
        <v>35</v>
      </c>
      <c r="H4253" t="s">
        <v>37</v>
      </c>
      <c r="I4253">
        <v>1851</v>
      </c>
      <c r="J4253" s="43">
        <v>5800</v>
      </c>
      <c r="K4253" s="16">
        <v>0</v>
      </c>
      <c r="L4253" s="16">
        <f t="shared" si="733"/>
        <v>57.596822244289967</v>
      </c>
      <c r="M4253" s="16">
        <f t="shared" si="734"/>
        <v>1.5675675675675675</v>
      </c>
      <c r="N4253" s="44">
        <f t="shared" si="735"/>
        <v>0</v>
      </c>
      <c r="O4253" s="44">
        <f t="shared" si="736"/>
        <v>5800</v>
      </c>
      <c r="P4253" s="45">
        <f t="shared" si="729"/>
        <v>57.596822244289967</v>
      </c>
      <c r="Q4253" s="45">
        <f t="shared" si="737"/>
        <v>1.5675675675675675</v>
      </c>
      <c r="S4253" s="51">
        <f t="shared" si="730"/>
        <v>0</v>
      </c>
      <c r="T4253" s="16">
        <f t="shared" si="731"/>
        <v>57.596822244289967</v>
      </c>
    </row>
    <row r="4254" spans="1:20" x14ac:dyDescent="0.25">
      <c r="A4254" s="72">
        <f t="shared" si="732"/>
        <v>43723</v>
      </c>
      <c r="B4254" s="73" t="s">
        <v>18</v>
      </c>
      <c r="C4254" s="73" t="s">
        <v>257</v>
      </c>
      <c r="D4254" s="73" t="s">
        <v>237</v>
      </c>
      <c r="E4254" s="73" t="s">
        <v>283</v>
      </c>
      <c r="F4254" s="73" t="s">
        <v>284</v>
      </c>
      <c r="G4254" s="73" t="s">
        <v>35</v>
      </c>
      <c r="H4254" t="s">
        <v>37</v>
      </c>
      <c r="I4254">
        <v>1507</v>
      </c>
      <c r="J4254" s="43">
        <v>5650</v>
      </c>
      <c r="K4254" s="16">
        <v>0</v>
      </c>
      <c r="L4254" s="16">
        <f t="shared" si="733"/>
        <v>56.107249255213503</v>
      </c>
      <c r="M4254" s="16">
        <f t="shared" si="734"/>
        <v>1.527027027027027</v>
      </c>
      <c r="N4254" s="44">
        <f t="shared" si="735"/>
        <v>0</v>
      </c>
      <c r="O4254" s="44">
        <f t="shared" si="736"/>
        <v>5650</v>
      </c>
      <c r="P4254" s="45">
        <f t="shared" si="729"/>
        <v>56.107249255213503</v>
      </c>
      <c r="Q4254" s="45">
        <f t="shared" si="737"/>
        <v>1.527027027027027</v>
      </c>
      <c r="S4254" s="51">
        <f t="shared" si="730"/>
        <v>0</v>
      </c>
      <c r="T4254" s="16">
        <f t="shared" si="731"/>
        <v>56.107249255213503</v>
      </c>
    </row>
    <row r="4255" spans="1:20" x14ac:dyDescent="0.25">
      <c r="A4255" s="72">
        <f t="shared" si="732"/>
        <v>43723</v>
      </c>
      <c r="B4255" s="73" t="s">
        <v>18</v>
      </c>
      <c r="C4255" s="73" t="s">
        <v>256</v>
      </c>
      <c r="D4255" s="73" t="s">
        <v>247</v>
      </c>
      <c r="E4255" s="73" t="s">
        <v>265</v>
      </c>
      <c r="F4255" s="73" t="s">
        <v>266</v>
      </c>
      <c r="G4255" s="73" t="s">
        <v>35</v>
      </c>
      <c r="H4255" t="s">
        <v>36</v>
      </c>
      <c r="I4255">
        <v>1160</v>
      </c>
      <c r="J4255" s="43">
        <v>4775</v>
      </c>
      <c r="K4255" s="16">
        <v>0.19</v>
      </c>
      <c r="L4255" s="16">
        <f t="shared" si="733"/>
        <v>47.418073485600793</v>
      </c>
      <c r="M4255" s="16">
        <f t="shared" si="734"/>
        <v>1.2905405405405406</v>
      </c>
      <c r="N4255" s="44">
        <f t="shared" si="735"/>
        <v>220.4</v>
      </c>
      <c r="O4255" s="44">
        <f t="shared" si="736"/>
        <v>4995.3999999999996</v>
      </c>
      <c r="P4255" s="45">
        <f t="shared" si="729"/>
        <v>49.606752730883805</v>
      </c>
      <c r="Q4255" s="45">
        <f t="shared" si="737"/>
        <v>1.3501081081081081</v>
      </c>
      <c r="S4255" s="51">
        <f t="shared" si="730"/>
        <v>-0.92030623983498927</v>
      </c>
      <c r="T4255" s="16">
        <f t="shared" si="731"/>
        <v>49.760344256868585</v>
      </c>
    </row>
    <row r="4256" spans="1:20" x14ac:dyDescent="0.25">
      <c r="A4256" s="72">
        <f t="shared" si="732"/>
        <v>43723</v>
      </c>
      <c r="B4256" s="73" t="s">
        <v>18</v>
      </c>
      <c r="C4256" s="73" t="s">
        <v>244</v>
      </c>
      <c r="D4256" s="73" t="s">
        <v>245</v>
      </c>
      <c r="E4256" s="73" t="s">
        <v>277</v>
      </c>
      <c r="F4256" s="73" t="s">
        <v>278</v>
      </c>
      <c r="G4256" s="73" t="s">
        <v>35</v>
      </c>
      <c r="H4256" s="73" t="s">
        <v>38</v>
      </c>
      <c r="I4256">
        <v>613</v>
      </c>
      <c r="J4256" s="43">
        <v>4634</v>
      </c>
      <c r="K4256" s="16">
        <v>0</v>
      </c>
      <c r="L4256" s="16">
        <f t="shared" si="733"/>
        <v>46.01787487586892</v>
      </c>
      <c r="M4256" s="16">
        <f t="shared" si="734"/>
        <v>1.2524324324324325</v>
      </c>
      <c r="N4256" s="44">
        <f t="shared" si="735"/>
        <v>0</v>
      </c>
      <c r="O4256" s="44">
        <f t="shared" si="736"/>
        <v>4634</v>
      </c>
      <c r="P4256" s="45">
        <f t="shared" si="729"/>
        <v>46.01787487586892</v>
      </c>
      <c r="Q4256" s="45">
        <f t="shared" si="737"/>
        <v>1.2524324324324325</v>
      </c>
      <c r="S4256" s="51">
        <f t="shared" si="730"/>
        <v>6.4797794117646967</v>
      </c>
      <c r="T4256" s="16">
        <f>AVERAGE(P4180,P4218,P4256)</f>
        <v>46.01787487586892</v>
      </c>
    </row>
    <row r="4257" spans="1:20" x14ac:dyDescent="0.25">
      <c r="A4257" s="74">
        <f>A4255</f>
        <v>43723</v>
      </c>
      <c r="B4257" s="75" t="s">
        <v>18</v>
      </c>
      <c r="C4257" s="75" t="s">
        <v>258</v>
      </c>
      <c r="D4257" s="75" t="s">
        <v>255</v>
      </c>
      <c r="E4257" s="75" t="s">
        <v>279</v>
      </c>
      <c r="F4257" s="75" t="s">
        <v>280</v>
      </c>
      <c r="G4257" s="75" t="s">
        <v>35</v>
      </c>
      <c r="H4257" s="76" t="s">
        <v>36</v>
      </c>
      <c r="I4257" s="76">
        <v>1637</v>
      </c>
      <c r="J4257" s="46">
        <v>5710</v>
      </c>
      <c r="K4257" s="78">
        <v>0.19</v>
      </c>
      <c r="L4257" s="78">
        <f t="shared" si="733"/>
        <v>56.703078450844089</v>
      </c>
      <c r="M4257" s="78">
        <f t="shared" si="734"/>
        <v>1.5432432432432432</v>
      </c>
      <c r="N4257" s="47">
        <f t="shared" si="735"/>
        <v>311.03000000000003</v>
      </c>
      <c r="O4257" s="47">
        <f t="shared" si="736"/>
        <v>6021.03</v>
      </c>
      <c r="P4257" s="48">
        <f t="shared" si="729"/>
        <v>59.791757696127107</v>
      </c>
      <c r="Q4257" s="48">
        <f t="shared" si="737"/>
        <v>1.6273054054054052</v>
      </c>
      <c r="R4257" s="76"/>
      <c r="S4257" s="53">
        <f t="shared" si="730"/>
        <v>-1.0758217763546019</v>
      </c>
      <c r="T4257" s="78">
        <f t="shared" si="731"/>
        <v>60.008507116848726</v>
      </c>
    </row>
    <row r="4258" spans="1:20" x14ac:dyDescent="0.25">
      <c r="A4258" s="72">
        <f>DATE(YEAR(A4257), MONTH(A4257)+1, 15)</f>
        <v>43753</v>
      </c>
      <c r="B4258" s="73" t="s">
        <v>0</v>
      </c>
      <c r="C4258" s="73" t="s">
        <v>359</v>
      </c>
      <c r="D4258" s="73" t="s">
        <v>235</v>
      </c>
      <c r="E4258" s="73" t="s">
        <v>260</v>
      </c>
      <c r="F4258" s="73" t="s">
        <v>261</v>
      </c>
      <c r="G4258" s="73" t="s">
        <v>34</v>
      </c>
      <c r="H4258" t="s">
        <v>36</v>
      </c>
      <c r="I4258">
        <v>506</v>
      </c>
      <c r="J4258" s="61">
        <v>3595</v>
      </c>
      <c r="K4258" s="16">
        <v>0.19</v>
      </c>
      <c r="L4258" s="16">
        <f t="shared" si="733"/>
        <v>35.700099304865937</v>
      </c>
      <c r="M4258" s="16">
        <f t="shared" si="734"/>
        <v>0.97162162162162158</v>
      </c>
      <c r="N4258" s="44">
        <f t="shared" si="735"/>
        <v>96.14</v>
      </c>
      <c r="O4258" s="44">
        <f t="shared" si="736"/>
        <v>3691.14</v>
      </c>
      <c r="P4258" s="45">
        <f t="shared" ref="P4258:P4295" si="738">O4258/100.7</f>
        <v>36.65481628599801</v>
      </c>
      <c r="Q4258" s="45">
        <f t="shared" si="737"/>
        <v>0.99760540540540532</v>
      </c>
      <c r="R4258" s="17"/>
      <c r="S4258" s="51">
        <f>((O4258/O3802)-1)*100</f>
        <v>-10.069583183089525</v>
      </c>
      <c r="T4258" s="16"/>
    </row>
    <row r="4259" spans="1:20" x14ac:dyDescent="0.25">
      <c r="A4259" s="72">
        <f>A4258</f>
        <v>43753</v>
      </c>
      <c r="B4259" s="73" t="s">
        <v>0</v>
      </c>
      <c r="C4259" s="73" t="s">
        <v>236</v>
      </c>
      <c r="D4259" s="73" t="s">
        <v>237</v>
      </c>
      <c r="E4259" s="73" t="s">
        <v>262</v>
      </c>
      <c r="F4259" s="73" t="s">
        <v>251</v>
      </c>
      <c r="G4259" s="73" t="s">
        <v>34</v>
      </c>
      <c r="H4259" t="s">
        <v>37</v>
      </c>
      <c r="I4259">
        <v>298</v>
      </c>
      <c r="J4259" s="43">
        <v>4333</v>
      </c>
      <c r="K4259" s="16">
        <v>0</v>
      </c>
      <c r="L4259" s="16">
        <f t="shared" si="733"/>
        <v>43.028798411122146</v>
      </c>
      <c r="M4259" s="16">
        <f t="shared" si="734"/>
        <v>1.171081081081081</v>
      </c>
      <c r="N4259" s="44">
        <f t="shared" si="735"/>
        <v>0</v>
      </c>
      <c r="O4259" s="44">
        <f t="shared" si="736"/>
        <v>4333</v>
      </c>
      <c r="P4259" s="45">
        <f t="shared" si="738"/>
        <v>43.028798411122146</v>
      </c>
      <c r="Q4259" s="45">
        <f t="shared" si="737"/>
        <v>1.171081081081081</v>
      </c>
      <c r="R4259" s="17"/>
      <c r="S4259" s="51">
        <f t="shared" ref="S4259:S4295" si="739">((O4259/O3803)-1)*100</f>
        <v>1.522961574507975</v>
      </c>
      <c r="T4259" s="16"/>
    </row>
    <row r="4260" spans="1:20" x14ac:dyDescent="0.25">
      <c r="A4260" s="72">
        <f t="shared" ref="A4260:A4294" si="740">A4259</f>
        <v>43753</v>
      </c>
      <c r="B4260" s="73" t="s">
        <v>0</v>
      </c>
      <c r="C4260" s="73" t="s">
        <v>359</v>
      </c>
      <c r="D4260" s="73" t="s">
        <v>235</v>
      </c>
      <c r="E4260" s="73" t="s">
        <v>263</v>
      </c>
      <c r="F4260" s="73" t="s">
        <v>264</v>
      </c>
      <c r="G4260" s="73" t="s">
        <v>34</v>
      </c>
      <c r="H4260" t="s">
        <v>37</v>
      </c>
      <c r="I4260">
        <v>1530</v>
      </c>
      <c r="J4260" s="43">
        <v>7240</v>
      </c>
      <c r="K4260" s="16">
        <v>0</v>
      </c>
      <c r="L4260" s="16">
        <f t="shared" si="733"/>
        <v>71.896722939424023</v>
      </c>
      <c r="M4260" s="16">
        <f t="shared" si="734"/>
        <v>1.9567567567567568</v>
      </c>
      <c r="N4260" s="44">
        <f t="shared" si="735"/>
        <v>0</v>
      </c>
      <c r="O4260" s="44">
        <f t="shared" si="736"/>
        <v>7240</v>
      </c>
      <c r="P4260" s="45">
        <f t="shared" si="738"/>
        <v>71.896722939424023</v>
      </c>
      <c r="Q4260" s="45">
        <f t="shared" si="737"/>
        <v>1.9567567567567568</v>
      </c>
      <c r="S4260" s="51">
        <f t="shared" si="739"/>
        <v>0.90592334494774551</v>
      </c>
      <c r="T4260" s="16"/>
    </row>
    <row r="4261" spans="1:20" x14ac:dyDescent="0.25">
      <c r="A4261" s="72">
        <f t="shared" si="740"/>
        <v>43753</v>
      </c>
      <c r="B4261" s="73" t="s">
        <v>0</v>
      </c>
      <c r="C4261" s="73" t="s">
        <v>359</v>
      </c>
      <c r="D4261" s="73" t="s">
        <v>235</v>
      </c>
      <c r="E4261" s="73" t="s">
        <v>265</v>
      </c>
      <c r="F4261" s="73" t="s">
        <v>266</v>
      </c>
      <c r="G4261" s="73" t="s">
        <v>34</v>
      </c>
      <c r="H4261" t="s">
        <v>36</v>
      </c>
      <c r="I4261">
        <v>890</v>
      </c>
      <c r="J4261" s="43">
        <v>4525</v>
      </c>
      <c r="K4261" s="16">
        <v>0.19</v>
      </c>
      <c r="L4261" s="16">
        <f t="shared" si="733"/>
        <v>44.935451837140022</v>
      </c>
      <c r="M4261" s="16">
        <f t="shared" si="734"/>
        <v>1.222972972972973</v>
      </c>
      <c r="N4261" s="44">
        <f t="shared" si="735"/>
        <v>169.1</v>
      </c>
      <c r="O4261" s="44">
        <f t="shared" si="736"/>
        <v>4694.1000000000004</v>
      </c>
      <c r="P4261" s="45">
        <f t="shared" si="738"/>
        <v>46.614697120158887</v>
      </c>
      <c r="Q4261" s="45">
        <f t="shared" si="737"/>
        <v>1.2686756756756759</v>
      </c>
      <c r="S4261" s="51">
        <f t="shared" si="739"/>
        <v>-1.2516829350387115</v>
      </c>
      <c r="T4261" s="16"/>
    </row>
    <row r="4262" spans="1:20" x14ac:dyDescent="0.25">
      <c r="A4262" s="72">
        <f t="shared" si="740"/>
        <v>43753</v>
      </c>
      <c r="B4262" s="73" t="s">
        <v>0</v>
      </c>
      <c r="C4262" s="73" t="s">
        <v>238</v>
      </c>
      <c r="D4262" s="73" t="s">
        <v>239</v>
      </c>
      <c r="E4262" s="73" t="s">
        <v>267</v>
      </c>
      <c r="F4262" s="73" t="s">
        <v>241</v>
      </c>
      <c r="G4262" s="73" t="s">
        <v>34</v>
      </c>
      <c r="H4262" s="65" t="s">
        <v>37</v>
      </c>
      <c r="I4262" s="65">
        <v>1256</v>
      </c>
      <c r="J4262" s="61">
        <v>6976</v>
      </c>
      <c r="K4262" s="16">
        <v>0</v>
      </c>
      <c r="L4262" s="77">
        <f t="shared" si="733"/>
        <v>69.275074478649458</v>
      </c>
      <c r="M4262" s="77">
        <f t="shared" si="734"/>
        <v>1.8854054054054055</v>
      </c>
      <c r="N4262" s="62">
        <f t="shared" si="735"/>
        <v>0</v>
      </c>
      <c r="O4262" s="62">
        <f t="shared" si="736"/>
        <v>6976</v>
      </c>
      <c r="P4262" s="63">
        <f t="shared" si="738"/>
        <v>69.275074478649458</v>
      </c>
      <c r="Q4262" s="63">
        <f t="shared" si="737"/>
        <v>1.8854054054054055</v>
      </c>
      <c r="R4262" s="65"/>
      <c r="S4262" s="64">
        <f t="shared" si="739"/>
        <v>0.94052959050787699</v>
      </c>
      <c r="T4262" s="16"/>
    </row>
    <row r="4263" spans="1:20" x14ac:dyDescent="0.25">
      <c r="A4263" s="72">
        <f t="shared" si="740"/>
        <v>43753</v>
      </c>
      <c r="B4263" s="73" t="s">
        <v>0</v>
      </c>
      <c r="C4263" s="73" t="s">
        <v>358</v>
      </c>
      <c r="D4263" s="73" t="s">
        <v>235</v>
      </c>
      <c r="E4263" s="73" t="s">
        <v>267</v>
      </c>
      <c r="F4263" s="73" t="s">
        <v>241</v>
      </c>
      <c r="G4263" s="73" t="s">
        <v>34</v>
      </c>
      <c r="H4263" t="s">
        <v>36</v>
      </c>
      <c r="I4263">
        <v>975</v>
      </c>
      <c r="J4263" s="43">
        <v>4801</v>
      </c>
      <c r="K4263" s="16">
        <v>0.19</v>
      </c>
      <c r="L4263" s="16">
        <f t="shared" si="733"/>
        <v>47.676266137040713</v>
      </c>
      <c r="M4263" s="16">
        <f t="shared" si="734"/>
        <v>1.2975675675675675</v>
      </c>
      <c r="N4263" s="44">
        <f t="shared" si="735"/>
        <v>185.25</v>
      </c>
      <c r="O4263" s="44">
        <f t="shared" si="736"/>
        <v>4986.25</v>
      </c>
      <c r="P4263" s="45">
        <f t="shared" si="738"/>
        <v>49.515888778550149</v>
      </c>
      <c r="Q4263" s="45">
        <f t="shared" si="737"/>
        <v>1.3476351351351352</v>
      </c>
      <c r="S4263" s="51">
        <f t="shared" si="739"/>
        <v>-1.2623762376237635</v>
      </c>
      <c r="T4263" s="16"/>
    </row>
    <row r="4264" spans="1:20" x14ac:dyDescent="0.25">
      <c r="A4264" s="72">
        <f t="shared" si="740"/>
        <v>43753</v>
      </c>
      <c r="B4264" s="73" t="s">
        <v>0</v>
      </c>
      <c r="C4264" s="73" t="s">
        <v>240</v>
      </c>
      <c r="D4264" s="73" t="s">
        <v>241</v>
      </c>
      <c r="E4264" s="73" t="s">
        <v>263</v>
      </c>
      <c r="F4264" s="73" t="s">
        <v>264</v>
      </c>
      <c r="G4264" s="73" t="s">
        <v>34</v>
      </c>
      <c r="H4264" t="s">
        <v>36</v>
      </c>
      <c r="I4264">
        <v>1357</v>
      </c>
      <c r="J4264" s="66">
        <v>5121</v>
      </c>
      <c r="K4264" s="16">
        <v>0.19</v>
      </c>
      <c r="L4264" s="16">
        <f t="shared" si="733"/>
        <v>50.854021847070506</v>
      </c>
      <c r="M4264" s="16">
        <f t="shared" si="734"/>
        <v>1.384054054054054</v>
      </c>
      <c r="N4264" s="44">
        <f t="shared" si="735"/>
        <v>257.83</v>
      </c>
      <c r="O4264" s="44">
        <f t="shared" si="736"/>
        <v>5378.83</v>
      </c>
      <c r="P4264" s="45">
        <f t="shared" si="738"/>
        <v>53.414399205561068</v>
      </c>
      <c r="Q4264" s="45">
        <f t="shared" si="737"/>
        <v>1.4537378378378378</v>
      </c>
      <c r="S4264" s="51">
        <f t="shared" si="739"/>
        <v>-1.2457129847907367</v>
      </c>
      <c r="T4264" s="16"/>
    </row>
    <row r="4265" spans="1:20" x14ac:dyDescent="0.25">
      <c r="A4265" s="72">
        <f t="shared" si="740"/>
        <v>43753</v>
      </c>
      <c r="B4265" s="73" t="s">
        <v>67</v>
      </c>
      <c r="C4265" s="73" t="s">
        <v>242</v>
      </c>
      <c r="D4265" s="73" t="s">
        <v>243</v>
      </c>
      <c r="E4265" s="73" t="s">
        <v>265</v>
      </c>
      <c r="F4265" s="73" t="s">
        <v>266</v>
      </c>
      <c r="G4265" s="73" t="s">
        <v>34</v>
      </c>
      <c r="H4265" t="s">
        <v>36</v>
      </c>
      <c r="I4265">
        <v>1006</v>
      </c>
      <c r="J4265" s="43">
        <v>3900</v>
      </c>
      <c r="K4265" s="16">
        <v>0.19</v>
      </c>
      <c r="L4265" s="16">
        <f t="shared" si="733"/>
        <v>38.728897715988083</v>
      </c>
      <c r="M4265" s="16">
        <f t="shared" si="734"/>
        <v>0.98378378378378384</v>
      </c>
      <c r="N4265" s="44">
        <f t="shared" si="735"/>
        <v>191.14000000000001</v>
      </c>
      <c r="O4265" s="44">
        <f t="shared" si="736"/>
        <v>4091.14</v>
      </c>
      <c r="P4265" s="45">
        <f t="shared" si="738"/>
        <v>40.627010923535252</v>
      </c>
      <c r="Q4265" s="45">
        <f t="shared" si="737"/>
        <v>1.0319992792792794</v>
      </c>
      <c r="S4265" s="51">
        <f t="shared" si="739"/>
        <v>-3.5436078313025754</v>
      </c>
      <c r="T4265" s="16"/>
    </row>
    <row r="4266" spans="1:20" x14ac:dyDescent="0.25">
      <c r="A4266" s="72">
        <f t="shared" si="740"/>
        <v>43753</v>
      </c>
      <c r="B4266" s="73" t="s">
        <v>67</v>
      </c>
      <c r="C4266" s="73" t="s">
        <v>244</v>
      </c>
      <c r="D4266" s="73" t="s">
        <v>245</v>
      </c>
      <c r="E4266" s="73" t="s">
        <v>268</v>
      </c>
      <c r="F4266" s="73" t="s">
        <v>269</v>
      </c>
      <c r="G4266" s="73" t="s">
        <v>34</v>
      </c>
      <c r="H4266" t="s">
        <v>38</v>
      </c>
      <c r="I4266">
        <v>860</v>
      </c>
      <c r="J4266" s="43">
        <v>6816</v>
      </c>
      <c r="K4266" s="16">
        <v>0</v>
      </c>
      <c r="L4266" s="16">
        <f t="shared" si="733"/>
        <v>67.686196623634558</v>
      </c>
      <c r="M4266" s="16">
        <f t="shared" si="734"/>
        <v>1.7193513513513514</v>
      </c>
      <c r="N4266" s="44">
        <f t="shared" si="735"/>
        <v>0</v>
      </c>
      <c r="O4266" s="44">
        <f t="shared" si="736"/>
        <v>6816</v>
      </c>
      <c r="P4266" s="45">
        <f t="shared" si="738"/>
        <v>67.686196623634558</v>
      </c>
      <c r="Q4266" s="45">
        <f t="shared" si="737"/>
        <v>1.7193513513513514</v>
      </c>
      <c r="S4266" s="51">
        <f t="shared" si="739"/>
        <v>3.5708858836043245</v>
      </c>
      <c r="T4266" s="16"/>
    </row>
    <row r="4267" spans="1:20" x14ac:dyDescent="0.25">
      <c r="A4267" s="72">
        <f t="shared" si="740"/>
        <v>43753</v>
      </c>
      <c r="B4267" s="73" t="s">
        <v>67</v>
      </c>
      <c r="C4267" s="73" t="s">
        <v>246</v>
      </c>
      <c r="D4267" s="73" t="s">
        <v>247</v>
      </c>
      <c r="E4267" s="73" t="s">
        <v>270</v>
      </c>
      <c r="F4267" s="73" t="s">
        <v>247</v>
      </c>
      <c r="G4267" s="73" t="s">
        <v>34</v>
      </c>
      <c r="H4267" t="s">
        <v>36</v>
      </c>
      <c r="I4267">
        <v>213</v>
      </c>
      <c r="J4267" s="43">
        <v>2415</v>
      </c>
      <c r="K4267" s="16">
        <v>0.19</v>
      </c>
      <c r="L4267" s="16">
        <f t="shared" si="733"/>
        <v>23.98212512413108</v>
      </c>
      <c r="M4267" s="16">
        <f t="shared" si="734"/>
        <v>0.60918918918918918</v>
      </c>
      <c r="N4267" s="44">
        <f t="shared" si="735"/>
        <v>40.47</v>
      </c>
      <c r="O4267" s="44">
        <f t="shared" si="736"/>
        <v>2455.4699999999998</v>
      </c>
      <c r="P4267" s="45">
        <f t="shared" si="738"/>
        <v>24.384011916583908</v>
      </c>
      <c r="Q4267" s="45">
        <f t="shared" si="737"/>
        <v>0.61939783783783775</v>
      </c>
      <c r="S4267" s="51">
        <f t="shared" si="739"/>
        <v>6.3379122782704966</v>
      </c>
      <c r="T4267" s="16"/>
    </row>
    <row r="4268" spans="1:20" x14ac:dyDescent="0.25">
      <c r="A4268" s="72">
        <f t="shared" si="740"/>
        <v>43753</v>
      </c>
      <c r="B4268" s="73" t="s">
        <v>67</v>
      </c>
      <c r="C4268" s="73" t="s">
        <v>248</v>
      </c>
      <c r="D4268" s="73" t="s">
        <v>249</v>
      </c>
      <c r="E4268" s="73" t="s">
        <v>271</v>
      </c>
      <c r="F4268" s="73" t="s">
        <v>272</v>
      </c>
      <c r="G4268" s="73" t="s">
        <v>34</v>
      </c>
      <c r="H4268" t="s">
        <v>38</v>
      </c>
      <c r="I4268">
        <v>646</v>
      </c>
      <c r="J4268" s="43">
        <v>5818</v>
      </c>
      <c r="K4268" s="16">
        <v>0</v>
      </c>
      <c r="L4268" s="16">
        <f t="shared" si="733"/>
        <v>57.775571002979142</v>
      </c>
      <c r="M4268" s="16">
        <f t="shared" si="734"/>
        <v>1.4676036036036035</v>
      </c>
      <c r="N4268" s="44">
        <f t="shared" si="735"/>
        <v>0</v>
      </c>
      <c r="O4268" s="44">
        <f t="shared" si="736"/>
        <v>5818</v>
      </c>
      <c r="P4268" s="45">
        <f t="shared" si="738"/>
        <v>57.775571002979142</v>
      </c>
      <c r="Q4268" s="45">
        <f t="shared" si="737"/>
        <v>1.4676036036036035</v>
      </c>
      <c r="S4268" s="51">
        <f t="shared" si="739"/>
        <v>3.0464045341835</v>
      </c>
      <c r="T4268" s="16"/>
    </row>
    <row r="4269" spans="1:20" x14ac:dyDescent="0.25">
      <c r="A4269" s="72">
        <f t="shared" si="740"/>
        <v>43753</v>
      </c>
      <c r="B4269" s="73" t="s">
        <v>67</v>
      </c>
      <c r="C4269" s="73" t="s">
        <v>248</v>
      </c>
      <c r="D4269" s="73" t="s">
        <v>249</v>
      </c>
      <c r="E4269" s="73" t="s">
        <v>273</v>
      </c>
      <c r="F4269" s="73" t="s">
        <v>274</v>
      </c>
      <c r="G4269" s="73" t="s">
        <v>34</v>
      </c>
      <c r="H4269" t="s">
        <v>38</v>
      </c>
      <c r="I4269">
        <v>418</v>
      </c>
      <c r="J4269" s="43">
        <v>4874</v>
      </c>
      <c r="K4269" s="16">
        <v>0</v>
      </c>
      <c r="L4269" s="16">
        <f t="shared" si="733"/>
        <v>48.401191658391262</v>
      </c>
      <c r="M4269" s="16">
        <f t="shared" si="734"/>
        <v>1.2294774774774775</v>
      </c>
      <c r="N4269" s="44">
        <f t="shared" si="735"/>
        <v>0</v>
      </c>
      <c r="O4269" s="44">
        <f t="shared" si="736"/>
        <v>4874</v>
      </c>
      <c r="P4269" s="45">
        <f t="shared" si="738"/>
        <v>48.401191658391262</v>
      </c>
      <c r="Q4269" s="45">
        <f t="shared" si="737"/>
        <v>1.2294774774774775</v>
      </c>
      <c r="S4269" s="51">
        <f t="shared" si="739"/>
        <v>3.6139455782312924</v>
      </c>
      <c r="T4269" s="16"/>
    </row>
    <row r="4270" spans="1:20" x14ac:dyDescent="0.25">
      <c r="A4270" s="72">
        <f t="shared" si="740"/>
        <v>43753</v>
      </c>
      <c r="B4270" s="73" t="s">
        <v>67</v>
      </c>
      <c r="C4270" s="73" t="s">
        <v>246</v>
      </c>
      <c r="D4270" s="73" t="s">
        <v>247</v>
      </c>
      <c r="E4270" s="73" t="s">
        <v>275</v>
      </c>
      <c r="F4270" s="73" t="s">
        <v>276</v>
      </c>
      <c r="G4270" s="73" t="s">
        <v>34</v>
      </c>
      <c r="H4270" t="s">
        <v>36</v>
      </c>
      <c r="I4270">
        <v>626</v>
      </c>
      <c r="J4270" s="61">
        <v>3800</v>
      </c>
      <c r="K4270" s="16">
        <v>0.19</v>
      </c>
      <c r="L4270" s="16">
        <f t="shared" si="733"/>
        <v>37.735849056603776</v>
      </c>
      <c r="M4270" s="16">
        <f t="shared" si="734"/>
        <v>0.95855855855855854</v>
      </c>
      <c r="N4270" s="44">
        <f t="shared" si="735"/>
        <v>118.94</v>
      </c>
      <c r="O4270" s="44">
        <f t="shared" si="736"/>
        <v>3918.94</v>
      </c>
      <c r="P4270" s="45">
        <f t="shared" si="738"/>
        <v>38.91698113207547</v>
      </c>
      <c r="Q4270" s="45">
        <f t="shared" si="737"/>
        <v>0.98856144144144142</v>
      </c>
      <c r="S4270" s="51">
        <f t="shared" si="739"/>
        <v>-2.2766717203957842</v>
      </c>
      <c r="T4270" s="16"/>
    </row>
    <row r="4271" spans="1:20" x14ac:dyDescent="0.25">
      <c r="A4271" s="72">
        <f t="shared" si="740"/>
        <v>43753</v>
      </c>
      <c r="B4271" s="73" t="s">
        <v>67</v>
      </c>
      <c r="C4271" s="73" t="s">
        <v>246</v>
      </c>
      <c r="D4271" s="73" t="s">
        <v>247</v>
      </c>
      <c r="E4271" s="73" t="s">
        <v>263</v>
      </c>
      <c r="F4271" s="73" t="s">
        <v>264</v>
      </c>
      <c r="G4271" s="73" t="s">
        <v>34</v>
      </c>
      <c r="H4271" t="s">
        <v>36</v>
      </c>
      <c r="I4271">
        <v>1823</v>
      </c>
      <c r="J4271" s="61">
        <v>5680</v>
      </c>
      <c r="K4271" s="16">
        <v>0.19</v>
      </c>
      <c r="L4271" s="16">
        <f t="shared" si="733"/>
        <v>56.405163853028796</v>
      </c>
      <c r="M4271" s="16">
        <f t="shared" si="734"/>
        <v>1.4327927927927928</v>
      </c>
      <c r="N4271" s="44">
        <f t="shared" si="735"/>
        <v>346.37</v>
      </c>
      <c r="O4271" s="44">
        <f t="shared" si="736"/>
        <v>6026.37</v>
      </c>
      <c r="P4271" s="45">
        <f t="shared" si="738"/>
        <v>59.844786494538226</v>
      </c>
      <c r="Q4271" s="45">
        <f t="shared" si="737"/>
        <v>1.5201654054054055</v>
      </c>
      <c r="S4271" s="51">
        <f t="shared" si="739"/>
        <v>-2.1299159401837242</v>
      </c>
      <c r="T4271" s="16"/>
    </row>
    <row r="4272" spans="1:20" x14ac:dyDescent="0.25">
      <c r="A4272" s="72">
        <f t="shared" si="740"/>
        <v>43753</v>
      </c>
      <c r="B4272" s="73" t="s">
        <v>18</v>
      </c>
      <c r="C4272" s="73" t="s">
        <v>250</v>
      </c>
      <c r="D4272" s="73" t="s">
        <v>251</v>
      </c>
      <c r="E4272" s="73" t="s">
        <v>265</v>
      </c>
      <c r="F4272" s="73" t="s">
        <v>266</v>
      </c>
      <c r="G4272" s="73" t="s">
        <v>34</v>
      </c>
      <c r="H4272" t="s">
        <v>39</v>
      </c>
      <c r="I4272">
        <v>1277</v>
      </c>
      <c r="J4272" s="43">
        <v>3631</v>
      </c>
      <c r="K4272" s="16">
        <v>0.13800000000000001</v>
      </c>
      <c r="L4272" s="16">
        <f t="shared" si="733"/>
        <v>36.057596822244292</v>
      </c>
      <c r="M4272" s="16">
        <f t="shared" si="734"/>
        <v>0.98135135135135132</v>
      </c>
      <c r="N4272" s="44">
        <f t="shared" si="735"/>
        <v>176.22600000000003</v>
      </c>
      <c r="O4272" s="44">
        <f t="shared" si="736"/>
        <v>3807.2260000000001</v>
      </c>
      <c r="P4272" s="45">
        <f t="shared" si="738"/>
        <v>37.807606752730884</v>
      </c>
      <c r="Q4272" s="45">
        <f t="shared" si="737"/>
        <v>1.02898</v>
      </c>
      <c r="S4272" s="51">
        <f t="shared" si="739"/>
        <v>-12.652040265959775</v>
      </c>
      <c r="T4272" s="16"/>
    </row>
    <row r="4273" spans="1:20" x14ac:dyDescent="0.25">
      <c r="A4273" s="72">
        <f t="shared" si="740"/>
        <v>43753</v>
      </c>
      <c r="B4273" s="73" t="s">
        <v>18</v>
      </c>
      <c r="C4273" s="73" t="s">
        <v>244</v>
      </c>
      <c r="D4273" s="73" t="s">
        <v>245</v>
      </c>
      <c r="E4273" s="73" t="s">
        <v>277</v>
      </c>
      <c r="F4273" s="73" t="s">
        <v>278</v>
      </c>
      <c r="G4273" s="73" t="s">
        <v>34</v>
      </c>
      <c r="H4273" t="s">
        <v>38</v>
      </c>
      <c r="I4273">
        <v>613</v>
      </c>
      <c r="J4273" s="43">
        <v>5630</v>
      </c>
      <c r="K4273" s="16">
        <v>0</v>
      </c>
      <c r="L4273" s="16">
        <f t="shared" si="733"/>
        <v>55.908639523336639</v>
      </c>
      <c r="M4273" s="16">
        <f t="shared" si="734"/>
        <v>1.5216216216216216</v>
      </c>
      <c r="N4273" s="44">
        <f t="shared" si="735"/>
        <v>0</v>
      </c>
      <c r="O4273" s="44">
        <f t="shared" si="736"/>
        <v>5630</v>
      </c>
      <c r="P4273" s="45">
        <f t="shared" si="738"/>
        <v>55.908639523336639</v>
      </c>
      <c r="Q4273" s="45">
        <f t="shared" si="737"/>
        <v>1.5216216216216216</v>
      </c>
      <c r="S4273" s="51">
        <f t="shared" si="739"/>
        <v>3.1324418391646791</v>
      </c>
      <c r="T4273" s="16"/>
    </row>
    <row r="4274" spans="1:20" x14ac:dyDescent="0.25">
      <c r="A4274" s="72">
        <f t="shared" si="740"/>
        <v>43753</v>
      </c>
      <c r="B4274" s="73" t="s">
        <v>18</v>
      </c>
      <c r="C4274" s="73" t="s">
        <v>248</v>
      </c>
      <c r="D4274" s="73" t="s">
        <v>249</v>
      </c>
      <c r="E4274" s="73" t="s">
        <v>268</v>
      </c>
      <c r="F4274" s="73" t="s">
        <v>269</v>
      </c>
      <c r="G4274" s="73" t="s">
        <v>34</v>
      </c>
      <c r="H4274" t="s">
        <v>38</v>
      </c>
      <c r="I4274">
        <v>872</v>
      </c>
      <c r="J4274" s="43">
        <v>6932</v>
      </c>
      <c r="K4274" s="16">
        <v>0</v>
      </c>
      <c r="L4274" s="16">
        <f t="shared" si="733"/>
        <v>68.838133068520349</v>
      </c>
      <c r="M4274" s="16">
        <f t="shared" si="734"/>
        <v>1.8735135135135135</v>
      </c>
      <c r="N4274" s="44">
        <f t="shared" si="735"/>
        <v>0</v>
      </c>
      <c r="O4274" s="44">
        <f t="shared" si="736"/>
        <v>6932</v>
      </c>
      <c r="P4274" s="45">
        <f t="shared" si="738"/>
        <v>68.838133068520349</v>
      </c>
      <c r="Q4274" s="45">
        <f t="shared" si="737"/>
        <v>1.8735135135135135</v>
      </c>
      <c r="S4274" s="51">
        <f t="shared" si="739"/>
        <v>3.4935801731860172</v>
      </c>
      <c r="T4274" s="16"/>
    </row>
    <row r="4275" spans="1:20" x14ac:dyDescent="0.25">
      <c r="A4275" s="72">
        <f t="shared" si="740"/>
        <v>43753</v>
      </c>
      <c r="B4275" s="73" t="s">
        <v>18</v>
      </c>
      <c r="C4275" s="73" t="s">
        <v>248</v>
      </c>
      <c r="D4275" s="73" t="s">
        <v>249</v>
      </c>
      <c r="E4275" s="73" t="s">
        <v>277</v>
      </c>
      <c r="F4275" s="73" t="s">
        <v>278</v>
      </c>
      <c r="G4275" s="73" t="s">
        <v>34</v>
      </c>
      <c r="H4275" t="s">
        <v>38</v>
      </c>
      <c r="I4275">
        <v>414</v>
      </c>
      <c r="J4275" s="43">
        <v>5107</v>
      </c>
      <c r="K4275" s="16">
        <v>0</v>
      </c>
      <c r="L4275" s="16">
        <f t="shared" si="733"/>
        <v>50.714995034756704</v>
      </c>
      <c r="M4275" s="16">
        <f t="shared" si="734"/>
        <v>1.3802702702702703</v>
      </c>
      <c r="N4275" s="44">
        <f t="shared" si="735"/>
        <v>0</v>
      </c>
      <c r="O4275" s="44">
        <f t="shared" si="736"/>
        <v>5107</v>
      </c>
      <c r="P4275" s="45">
        <f t="shared" si="738"/>
        <v>50.714995034756704</v>
      </c>
      <c r="Q4275" s="45">
        <f t="shared" si="737"/>
        <v>1.3802702702702703</v>
      </c>
      <c r="S4275" s="51">
        <f t="shared" si="739"/>
        <v>3.4433866720680495</v>
      </c>
      <c r="T4275" s="16"/>
    </row>
    <row r="4276" spans="1:20" x14ac:dyDescent="0.25">
      <c r="A4276" s="72">
        <f t="shared" si="740"/>
        <v>43753</v>
      </c>
      <c r="B4276" s="73" t="s">
        <v>18</v>
      </c>
      <c r="C4276" s="73" t="s">
        <v>242</v>
      </c>
      <c r="D4276" s="73" t="s">
        <v>243</v>
      </c>
      <c r="E4276" s="73" t="s">
        <v>265</v>
      </c>
      <c r="F4276" s="73" t="s">
        <v>266</v>
      </c>
      <c r="G4276" s="73" t="s">
        <v>34</v>
      </c>
      <c r="H4276" t="s">
        <v>36</v>
      </c>
      <c r="I4276">
        <v>1006</v>
      </c>
      <c r="J4276" s="43">
        <v>4645</v>
      </c>
      <c r="K4276" s="16">
        <v>0.19</v>
      </c>
      <c r="L4276" s="16">
        <f t="shared" si="733"/>
        <v>46.127110228401193</v>
      </c>
      <c r="M4276" s="16">
        <f t="shared" si="734"/>
        <v>1.2554054054054054</v>
      </c>
      <c r="N4276" s="44">
        <f t="shared" si="735"/>
        <v>191.14000000000001</v>
      </c>
      <c r="O4276" s="44">
        <f t="shared" si="736"/>
        <v>4836.1400000000003</v>
      </c>
      <c r="P4276" s="45">
        <f t="shared" si="738"/>
        <v>48.025223435948362</v>
      </c>
      <c r="Q4276" s="45">
        <f t="shared" si="737"/>
        <v>1.3070648648648651</v>
      </c>
      <c r="S4276" s="51">
        <f t="shared" si="739"/>
        <v>-3.0141744410842053</v>
      </c>
      <c r="T4276" s="16"/>
    </row>
    <row r="4277" spans="1:20" x14ac:dyDescent="0.25">
      <c r="A4277" s="72">
        <f t="shared" si="740"/>
        <v>43753</v>
      </c>
      <c r="B4277" s="73" t="s">
        <v>0</v>
      </c>
      <c r="C4277" s="73" t="s">
        <v>252</v>
      </c>
      <c r="D4277" s="73" t="s">
        <v>117</v>
      </c>
      <c r="E4277" s="73" t="s">
        <v>279</v>
      </c>
      <c r="F4277" s="73" t="s">
        <v>280</v>
      </c>
      <c r="G4277" s="73" t="s">
        <v>35</v>
      </c>
      <c r="H4277" t="s">
        <v>37</v>
      </c>
      <c r="I4277">
        <v>880</v>
      </c>
      <c r="J4277" s="43">
        <v>4143</v>
      </c>
      <c r="K4277" s="16">
        <v>0</v>
      </c>
      <c r="L4277" s="16">
        <f t="shared" si="733"/>
        <v>41.142005958291954</v>
      </c>
      <c r="M4277" s="16">
        <f t="shared" si="734"/>
        <v>1.1197297297297297</v>
      </c>
      <c r="N4277" s="44">
        <f t="shared" si="735"/>
        <v>0</v>
      </c>
      <c r="O4277" s="44">
        <f t="shared" si="736"/>
        <v>4143</v>
      </c>
      <c r="P4277" s="45">
        <f t="shared" si="738"/>
        <v>41.142005958291954</v>
      </c>
      <c r="Q4277" s="45">
        <f t="shared" si="737"/>
        <v>1.1197297297297297</v>
      </c>
      <c r="S4277" s="51">
        <f t="shared" si="739"/>
        <v>1.5939185875429196</v>
      </c>
      <c r="T4277" s="16"/>
    </row>
    <row r="4278" spans="1:20" x14ac:dyDescent="0.25">
      <c r="A4278" s="72">
        <f t="shared" si="740"/>
        <v>43753</v>
      </c>
      <c r="B4278" s="73" t="s">
        <v>0</v>
      </c>
      <c r="C4278" s="73" t="s">
        <v>359</v>
      </c>
      <c r="D4278" s="73" t="s">
        <v>235</v>
      </c>
      <c r="E4278" s="73" t="s">
        <v>267</v>
      </c>
      <c r="F4278" s="73" t="s">
        <v>241</v>
      </c>
      <c r="G4278" s="73" t="s">
        <v>35</v>
      </c>
      <c r="H4278" t="s">
        <v>37</v>
      </c>
      <c r="I4278">
        <v>685</v>
      </c>
      <c r="J4278" s="43">
        <v>4361</v>
      </c>
      <c r="K4278" s="16">
        <v>0</v>
      </c>
      <c r="L4278" s="16">
        <f t="shared" si="733"/>
        <v>43.306852035749749</v>
      </c>
      <c r="M4278" s="16">
        <f t="shared" si="734"/>
        <v>1.1786486486486487</v>
      </c>
      <c r="N4278" s="44">
        <f t="shared" si="735"/>
        <v>0</v>
      </c>
      <c r="O4278" s="44">
        <f t="shared" si="736"/>
        <v>4361</v>
      </c>
      <c r="P4278" s="45">
        <f t="shared" si="738"/>
        <v>43.306852035749749</v>
      </c>
      <c r="Q4278" s="45">
        <f t="shared" si="737"/>
        <v>1.1786486486486487</v>
      </c>
      <c r="S4278" s="51">
        <f t="shared" si="739"/>
        <v>1.5130353817504716</v>
      </c>
      <c r="T4278" s="16"/>
    </row>
    <row r="4279" spans="1:20" x14ac:dyDescent="0.25">
      <c r="A4279" s="72">
        <f t="shared" si="740"/>
        <v>43753</v>
      </c>
      <c r="B4279" s="73" t="s">
        <v>0</v>
      </c>
      <c r="C4279" s="73" t="s">
        <v>253</v>
      </c>
      <c r="D4279" s="73" t="s">
        <v>243</v>
      </c>
      <c r="E4279" s="73" t="s">
        <v>281</v>
      </c>
      <c r="F4279" s="73" t="s">
        <v>282</v>
      </c>
      <c r="G4279" s="73" t="s">
        <v>35</v>
      </c>
      <c r="H4279" t="s">
        <v>38</v>
      </c>
      <c r="I4279">
        <v>812</v>
      </c>
      <c r="J4279" s="43">
        <v>7074</v>
      </c>
      <c r="K4279" s="16">
        <v>0</v>
      </c>
      <c r="L4279" s="16">
        <f t="shared" si="733"/>
        <v>70.248262164846082</v>
      </c>
      <c r="M4279" s="16">
        <f t="shared" si="734"/>
        <v>1.9118918918918919</v>
      </c>
      <c r="N4279" s="44">
        <f t="shared" si="735"/>
        <v>0</v>
      </c>
      <c r="O4279" s="44">
        <f t="shared" si="736"/>
        <v>7074</v>
      </c>
      <c r="P4279" s="45">
        <f t="shared" si="738"/>
        <v>70.248262164846082</v>
      </c>
      <c r="Q4279" s="45">
        <f t="shared" si="737"/>
        <v>1.9118918918918919</v>
      </c>
      <c r="S4279" s="51">
        <f t="shared" si="739"/>
        <v>19.979647218453177</v>
      </c>
      <c r="T4279" s="16"/>
    </row>
    <row r="4280" spans="1:20" x14ac:dyDescent="0.25">
      <c r="A4280" s="72">
        <f t="shared" si="740"/>
        <v>43753</v>
      </c>
      <c r="B4280" s="73" t="s">
        <v>0</v>
      </c>
      <c r="C4280" s="73" t="s">
        <v>236</v>
      </c>
      <c r="D4280" s="73" t="s">
        <v>237</v>
      </c>
      <c r="E4280" s="73" t="s">
        <v>279</v>
      </c>
      <c r="F4280" s="73" t="s">
        <v>280</v>
      </c>
      <c r="G4280" s="73" t="s">
        <v>35</v>
      </c>
      <c r="H4280" t="s">
        <v>37</v>
      </c>
      <c r="I4280">
        <v>1520</v>
      </c>
      <c r="J4280" s="61">
        <v>5801</v>
      </c>
      <c r="K4280" s="16">
        <v>0</v>
      </c>
      <c r="L4280" s="16">
        <f t="shared" si="733"/>
        <v>57.606752730883812</v>
      </c>
      <c r="M4280" s="16">
        <f t="shared" si="734"/>
        <v>1.5678378378378379</v>
      </c>
      <c r="N4280" s="44">
        <f t="shared" si="735"/>
        <v>0</v>
      </c>
      <c r="O4280" s="44">
        <f t="shared" si="736"/>
        <v>5801</v>
      </c>
      <c r="P4280" s="45">
        <f t="shared" si="738"/>
        <v>57.606752730883812</v>
      </c>
      <c r="Q4280" s="45">
        <f t="shared" si="737"/>
        <v>1.5678378378378379</v>
      </c>
      <c r="S4280" s="51">
        <f t="shared" si="739"/>
        <v>1.1331938633193817</v>
      </c>
      <c r="T4280" s="16"/>
    </row>
    <row r="4281" spans="1:20" x14ac:dyDescent="0.25">
      <c r="A4281" s="72">
        <f t="shared" si="740"/>
        <v>43753</v>
      </c>
      <c r="B4281" s="73" t="s">
        <v>0</v>
      </c>
      <c r="C4281" s="73" t="s">
        <v>236</v>
      </c>
      <c r="D4281" s="73" t="s">
        <v>237</v>
      </c>
      <c r="E4281" s="73" t="s">
        <v>267</v>
      </c>
      <c r="F4281" s="73" t="s">
        <v>241</v>
      </c>
      <c r="G4281" s="73" t="s">
        <v>35</v>
      </c>
      <c r="H4281" t="s">
        <v>37</v>
      </c>
      <c r="I4281">
        <v>1583</v>
      </c>
      <c r="J4281" s="43">
        <v>6121</v>
      </c>
      <c r="K4281" s="16">
        <v>0</v>
      </c>
      <c r="L4281" s="16">
        <f t="shared" si="733"/>
        <v>60.784508440913605</v>
      </c>
      <c r="M4281" s="16">
        <f t="shared" si="734"/>
        <v>1.6543243243243244</v>
      </c>
      <c r="N4281" s="44">
        <f t="shared" si="735"/>
        <v>0</v>
      </c>
      <c r="O4281" s="44">
        <f t="shared" si="736"/>
        <v>6121</v>
      </c>
      <c r="P4281" s="45">
        <f t="shared" si="738"/>
        <v>60.784508440913605</v>
      </c>
      <c r="Q4281" s="45">
        <f t="shared" si="737"/>
        <v>1.6543243243243244</v>
      </c>
      <c r="S4281" s="51">
        <f t="shared" si="739"/>
        <v>1.0733157199471544</v>
      </c>
      <c r="T4281" s="16"/>
    </row>
    <row r="4282" spans="1:20" x14ac:dyDescent="0.25">
      <c r="A4282" s="72">
        <f t="shared" si="740"/>
        <v>43753</v>
      </c>
      <c r="B4282" s="73" t="s">
        <v>0</v>
      </c>
      <c r="C4282" s="73" t="s">
        <v>358</v>
      </c>
      <c r="D4282" s="73" t="s">
        <v>235</v>
      </c>
      <c r="E4282" s="73" t="s">
        <v>279</v>
      </c>
      <c r="F4282" s="73" t="s">
        <v>280</v>
      </c>
      <c r="G4282" s="73" t="s">
        <v>35</v>
      </c>
      <c r="H4282" t="s">
        <v>36</v>
      </c>
      <c r="I4282">
        <v>1599</v>
      </c>
      <c r="J4282" s="43">
        <v>6012</v>
      </c>
      <c r="K4282" s="16">
        <v>0.19</v>
      </c>
      <c r="L4282" s="16">
        <f t="shared" si="733"/>
        <v>59.702085402184707</v>
      </c>
      <c r="M4282" s="16">
        <f t="shared" si="734"/>
        <v>1.6248648648648649</v>
      </c>
      <c r="N4282" s="44">
        <f t="shared" si="735"/>
        <v>303.81</v>
      </c>
      <c r="O4282" s="44">
        <f t="shared" si="736"/>
        <v>6315.81</v>
      </c>
      <c r="P4282" s="45">
        <f t="shared" si="738"/>
        <v>62.719066534260179</v>
      </c>
      <c r="Q4282" s="45">
        <f t="shared" si="737"/>
        <v>1.7069756756756758</v>
      </c>
      <c r="S4282" s="51">
        <f t="shared" si="739"/>
        <v>0.3184683024765933</v>
      </c>
      <c r="T4282" s="16"/>
    </row>
    <row r="4283" spans="1:20" x14ac:dyDescent="0.25">
      <c r="A4283" s="72">
        <f t="shared" si="740"/>
        <v>43753</v>
      </c>
      <c r="B4283" s="73" t="s">
        <v>67</v>
      </c>
      <c r="C4283" s="73" t="s">
        <v>250</v>
      </c>
      <c r="D4283" s="73" t="s">
        <v>251</v>
      </c>
      <c r="E4283" s="73" t="s">
        <v>279</v>
      </c>
      <c r="F4283" s="73" t="s">
        <v>280</v>
      </c>
      <c r="G4283" s="73" t="s">
        <v>35</v>
      </c>
      <c r="H4283" t="s">
        <v>37</v>
      </c>
      <c r="I4283">
        <v>1851</v>
      </c>
      <c r="J4283" s="43">
        <v>5180</v>
      </c>
      <c r="K4283" s="16">
        <v>0</v>
      </c>
      <c r="L4283" s="16">
        <f t="shared" si="733"/>
        <v>51.439920556107246</v>
      </c>
      <c r="M4283" s="16">
        <f t="shared" si="734"/>
        <v>1.3066666666666666</v>
      </c>
      <c r="N4283" s="44">
        <f t="shared" si="735"/>
        <v>0</v>
      </c>
      <c r="O4283" s="44">
        <f t="shared" si="736"/>
        <v>5180</v>
      </c>
      <c r="P4283" s="45">
        <f t="shared" si="738"/>
        <v>51.439920556107246</v>
      </c>
      <c r="Q4283" s="45">
        <f t="shared" si="737"/>
        <v>1.3066666666666666</v>
      </c>
      <c r="S4283" s="51">
        <f t="shared" si="739"/>
        <v>0</v>
      </c>
      <c r="T4283" s="16"/>
    </row>
    <row r="4284" spans="1:20" x14ac:dyDescent="0.25">
      <c r="A4284" s="72">
        <f t="shared" si="740"/>
        <v>43753</v>
      </c>
      <c r="B4284" s="73" t="s">
        <v>67</v>
      </c>
      <c r="C4284" s="73" t="s">
        <v>238</v>
      </c>
      <c r="D4284" s="73" t="s">
        <v>239</v>
      </c>
      <c r="E4284" s="73" t="s">
        <v>283</v>
      </c>
      <c r="F4284" s="73" t="s">
        <v>284</v>
      </c>
      <c r="G4284" s="73" t="s">
        <v>35</v>
      </c>
      <c r="H4284" t="s">
        <v>37</v>
      </c>
      <c r="I4284">
        <v>1695</v>
      </c>
      <c r="J4284" s="43">
        <v>5140</v>
      </c>
      <c r="K4284" s="16">
        <v>0</v>
      </c>
      <c r="L4284" s="16">
        <f t="shared" si="733"/>
        <v>51.042701092353525</v>
      </c>
      <c r="M4284" s="16">
        <f t="shared" si="734"/>
        <v>1.2965765765765767</v>
      </c>
      <c r="N4284" s="44">
        <f t="shared" si="735"/>
        <v>0</v>
      </c>
      <c r="O4284" s="44">
        <f t="shared" si="736"/>
        <v>5140</v>
      </c>
      <c r="P4284" s="45">
        <f t="shared" si="738"/>
        <v>51.042701092353525</v>
      </c>
      <c r="Q4284" s="45">
        <f t="shared" si="737"/>
        <v>1.2965765765765767</v>
      </c>
      <c r="S4284" s="51">
        <f t="shared" si="739"/>
        <v>0</v>
      </c>
      <c r="T4284" s="16"/>
    </row>
    <row r="4285" spans="1:20" x14ac:dyDescent="0.25">
      <c r="A4285" s="72">
        <f t="shared" si="740"/>
        <v>43753</v>
      </c>
      <c r="B4285" s="73" t="s">
        <v>67</v>
      </c>
      <c r="C4285" s="73" t="s">
        <v>242</v>
      </c>
      <c r="D4285" s="73" t="s">
        <v>243</v>
      </c>
      <c r="E4285" s="73" t="s">
        <v>265</v>
      </c>
      <c r="F4285" s="73" t="s">
        <v>266</v>
      </c>
      <c r="G4285" s="73" t="s">
        <v>35</v>
      </c>
      <c r="H4285" t="s">
        <v>36</v>
      </c>
      <c r="I4285">
        <v>1006</v>
      </c>
      <c r="J4285" s="43">
        <v>3820</v>
      </c>
      <c r="K4285" s="16">
        <v>0.19</v>
      </c>
      <c r="L4285" s="16">
        <f t="shared" si="733"/>
        <v>37.934458788480633</v>
      </c>
      <c r="M4285" s="16">
        <f t="shared" si="734"/>
        <v>0.96360360360360364</v>
      </c>
      <c r="N4285" s="44">
        <f t="shared" si="735"/>
        <v>191.14000000000001</v>
      </c>
      <c r="O4285" s="44">
        <f t="shared" si="736"/>
        <v>4011.14</v>
      </c>
      <c r="P4285" s="45">
        <f t="shared" si="738"/>
        <v>39.832571996027802</v>
      </c>
      <c r="Q4285" s="45">
        <f t="shared" si="737"/>
        <v>1.0118190990990992</v>
      </c>
      <c r="S4285" s="51">
        <f t="shared" si="739"/>
        <v>-0.74973276851815207</v>
      </c>
      <c r="T4285" s="16"/>
    </row>
    <row r="4286" spans="1:20" x14ac:dyDescent="0.25">
      <c r="A4286" s="72">
        <f t="shared" si="740"/>
        <v>43753</v>
      </c>
      <c r="B4286" s="73" t="s">
        <v>67</v>
      </c>
      <c r="C4286" s="73" t="s">
        <v>254</v>
      </c>
      <c r="D4286" s="73" t="s">
        <v>255</v>
      </c>
      <c r="E4286" s="73" t="s">
        <v>267</v>
      </c>
      <c r="F4286" s="73" t="s">
        <v>241</v>
      </c>
      <c r="G4286" s="73" t="s">
        <v>35</v>
      </c>
      <c r="H4286" t="s">
        <v>37</v>
      </c>
      <c r="I4286">
        <v>988</v>
      </c>
      <c r="J4286" s="43">
        <v>3880</v>
      </c>
      <c r="K4286" s="16">
        <v>0</v>
      </c>
      <c r="L4286" s="16">
        <f t="shared" si="733"/>
        <v>38.530287984111219</v>
      </c>
      <c r="M4286" s="16">
        <f t="shared" si="734"/>
        <v>0.97873873873873873</v>
      </c>
      <c r="N4286" s="44">
        <f t="shared" si="735"/>
        <v>0</v>
      </c>
      <c r="O4286" s="44">
        <f t="shared" si="736"/>
        <v>3880</v>
      </c>
      <c r="P4286" s="45">
        <f t="shared" si="738"/>
        <v>38.530287984111219</v>
      </c>
      <c r="Q4286" s="45">
        <f t="shared" si="737"/>
        <v>0.97873873873873873</v>
      </c>
      <c r="S4286" s="51">
        <f t="shared" si="739"/>
        <v>0</v>
      </c>
      <c r="T4286" s="16"/>
    </row>
    <row r="4287" spans="1:20" x14ac:dyDescent="0.25">
      <c r="A4287" s="72">
        <f t="shared" si="740"/>
        <v>43753</v>
      </c>
      <c r="B4287" s="73" t="s">
        <v>67</v>
      </c>
      <c r="C4287" s="73" t="s">
        <v>246</v>
      </c>
      <c r="D4287" s="73" t="s">
        <v>247</v>
      </c>
      <c r="E4287" s="73" t="s">
        <v>240</v>
      </c>
      <c r="F4287" s="73" t="s">
        <v>241</v>
      </c>
      <c r="G4287" s="73" t="s">
        <v>35</v>
      </c>
      <c r="H4287" t="s">
        <v>36</v>
      </c>
      <c r="I4287">
        <v>787</v>
      </c>
      <c r="J4287" s="43">
        <v>4220</v>
      </c>
      <c r="K4287" s="16">
        <v>0.19</v>
      </c>
      <c r="L4287" s="16">
        <f t="shared" si="733"/>
        <v>41.906653426017876</v>
      </c>
      <c r="M4287" s="16">
        <f t="shared" si="734"/>
        <v>1.0645045045045045</v>
      </c>
      <c r="N4287" s="44">
        <f t="shared" si="735"/>
        <v>149.53</v>
      </c>
      <c r="O4287" s="44">
        <f t="shared" si="736"/>
        <v>4369.53</v>
      </c>
      <c r="P4287" s="45">
        <f t="shared" si="738"/>
        <v>43.391559086395226</v>
      </c>
      <c r="Q4287" s="45">
        <f t="shared" si="737"/>
        <v>1.1022237837837838</v>
      </c>
      <c r="S4287" s="51">
        <f t="shared" si="739"/>
        <v>2.8395718401084347</v>
      </c>
      <c r="T4287" s="16"/>
    </row>
    <row r="4288" spans="1:20" x14ac:dyDescent="0.25">
      <c r="A4288" s="72">
        <f t="shared" si="740"/>
        <v>43753</v>
      </c>
      <c r="B4288" s="73" t="s">
        <v>67</v>
      </c>
      <c r="C4288" s="73" t="s">
        <v>250</v>
      </c>
      <c r="D4288" s="73" t="s">
        <v>251</v>
      </c>
      <c r="E4288" s="73" t="s">
        <v>283</v>
      </c>
      <c r="F4288" s="73" t="s">
        <v>284</v>
      </c>
      <c r="G4288" s="73" t="s">
        <v>35</v>
      </c>
      <c r="H4288" t="s">
        <v>37</v>
      </c>
      <c r="I4288">
        <v>1836</v>
      </c>
      <c r="J4288" s="43">
        <v>5180</v>
      </c>
      <c r="K4288" s="16">
        <v>0</v>
      </c>
      <c r="L4288" s="16">
        <f t="shared" ref="L4288:L4325" si="741">J4288/100.7</f>
        <v>51.439920556107246</v>
      </c>
      <c r="M4288" s="16">
        <f t="shared" ref="M4288:M4325" si="742">IF(B4288="corn",J4288/(111*2000/56),J4288/(111*2000/60))</f>
        <v>1.3066666666666666</v>
      </c>
      <c r="N4288" s="44">
        <f t="shared" ref="N4288:N4325" si="743">I4288*K4288</f>
        <v>0</v>
      </c>
      <c r="O4288" s="44">
        <f t="shared" ref="O4288:O4325" si="744">J4288+N4288</f>
        <v>5180</v>
      </c>
      <c r="P4288" s="45">
        <f t="shared" si="738"/>
        <v>51.439920556107246</v>
      </c>
      <c r="Q4288" s="45">
        <f t="shared" ref="Q4288:Q4325" si="745">IF(B4288="corn",O4288/(111*2000/56),O4288/(111*2000/60))</f>
        <v>1.3066666666666666</v>
      </c>
      <c r="S4288" s="51">
        <f t="shared" si="739"/>
        <v>0</v>
      </c>
      <c r="T4288" s="16"/>
    </row>
    <row r="4289" spans="1:20" x14ac:dyDescent="0.25">
      <c r="A4289" s="72">
        <f t="shared" si="740"/>
        <v>43753</v>
      </c>
      <c r="B4289" s="73" t="s">
        <v>67</v>
      </c>
      <c r="C4289" s="73" t="s">
        <v>256</v>
      </c>
      <c r="D4289" s="73" t="s">
        <v>247</v>
      </c>
      <c r="E4289" s="73" t="s">
        <v>285</v>
      </c>
      <c r="F4289" s="73" t="s">
        <v>264</v>
      </c>
      <c r="G4289" s="73" t="s">
        <v>35</v>
      </c>
      <c r="H4289" t="s">
        <v>37</v>
      </c>
      <c r="I4289">
        <v>1899</v>
      </c>
      <c r="J4289" s="43">
        <v>5000</v>
      </c>
      <c r="K4289" s="16">
        <v>0</v>
      </c>
      <c r="L4289" s="16">
        <f t="shared" si="741"/>
        <v>49.652432969215489</v>
      </c>
      <c r="M4289" s="16">
        <f t="shared" si="742"/>
        <v>1.2612612612612613</v>
      </c>
      <c r="N4289" s="44">
        <f t="shared" si="743"/>
        <v>0</v>
      </c>
      <c r="O4289" s="44">
        <f t="shared" si="744"/>
        <v>5000</v>
      </c>
      <c r="P4289" s="45">
        <f t="shared" si="738"/>
        <v>49.652432969215489</v>
      </c>
      <c r="Q4289" s="45">
        <f t="shared" si="745"/>
        <v>1.2612612612612613</v>
      </c>
      <c r="S4289" s="51">
        <f t="shared" si="739"/>
        <v>0</v>
      </c>
      <c r="T4289" s="16"/>
    </row>
    <row r="4290" spans="1:20" x14ac:dyDescent="0.25">
      <c r="A4290" s="72">
        <f t="shared" si="740"/>
        <v>43753</v>
      </c>
      <c r="B4290" s="73" t="s">
        <v>18</v>
      </c>
      <c r="C4290" s="73" t="s">
        <v>238</v>
      </c>
      <c r="D4290" s="73" t="s">
        <v>239</v>
      </c>
      <c r="E4290" s="73" t="s">
        <v>283</v>
      </c>
      <c r="F4290" s="73" t="s">
        <v>284</v>
      </c>
      <c r="G4290" s="73" t="s">
        <v>35</v>
      </c>
      <c r="H4290" t="s">
        <v>37</v>
      </c>
      <c r="I4290">
        <v>1695</v>
      </c>
      <c r="J4290" s="43">
        <v>5850</v>
      </c>
      <c r="K4290" s="16">
        <v>0</v>
      </c>
      <c r="L4290" s="16">
        <f t="shared" si="741"/>
        <v>58.093346573982124</v>
      </c>
      <c r="M4290" s="16">
        <f t="shared" si="742"/>
        <v>1.5810810810810811</v>
      </c>
      <c r="N4290" s="44">
        <f t="shared" si="743"/>
        <v>0</v>
      </c>
      <c r="O4290" s="44">
        <f t="shared" si="744"/>
        <v>5850</v>
      </c>
      <c r="P4290" s="45">
        <f t="shared" si="738"/>
        <v>58.093346573982124</v>
      </c>
      <c r="Q4290" s="45">
        <f t="shared" si="745"/>
        <v>1.5810810810810811</v>
      </c>
      <c r="S4290" s="51">
        <f t="shared" si="739"/>
        <v>1.7391304347825987</v>
      </c>
      <c r="T4290" s="16"/>
    </row>
    <row r="4291" spans="1:20" x14ac:dyDescent="0.25">
      <c r="A4291" s="72">
        <f t="shared" si="740"/>
        <v>43753</v>
      </c>
      <c r="B4291" s="73" t="s">
        <v>18</v>
      </c>
      <c r="C4291" s="73" t="s">
        <v>250</v>
      </c>
      <c r="D4291" s="73" t="s">
        <v>251</v>
      </c>
      <c r="E4291" s="73" t="s">
        <v>279</v>
      </c>
      <c r="F4291" s="73" t="s">
        <v>280</v>
      </c>
      <c r="G4291" s="73" t="s">
        <v>35</v>
      </c>
      <c r="H4291" t="s">
        <v>37</v>
      </c>
      <c r="I4291">
        <v>1851</v>
      </c>
      <c r="J4291" s="43">
        <v>5900</v>
      </c>
      <c r="K4291" s="16">
        <v>0</v>
      </c>
      <c r="L4291" s="16">
        <f t="shared" si="741"/>
        <v>58.589870903674282</v>
      </c>
      <c r="M4291" s="16">
        <f t="shared" si="742"/>
        <v>1.5945945945945945</v>
      </c>
      <c r="N4291" s="44">
        <f t="shared" si="743"/>
        <v>0</v>
      </c>
      <c r="O4291" s="44">
        <f t="shared" si="744"/>
        <v>5900</v>
      </c>
      <c r="P4291" s="45">
        <f t="shared" si="738"/>
        <v>58.589870903674282</v>
      </c>
      <c r="Q4291" s="45">
        <f t="shared" si="745"/>
        <v>1.5945945945945945</v>
      </c>
      <c r="S4291" s="51">
        <f t="shared" si="739"/>
        <v>1.7241379310344751</v>
      </c>
      <c r="T4291" s="16"/>
    </row>
    <row r="4292" spans="1:20" x14ac:dyDescent="0.25">
      <c r="A4292" s="72">
        <f t="shared" si="740"/>
        <v>43753</v>
      </c>
      <c r="B4292" s="73" t="s">
        <v>18</v>
      </c>
      <c r="C4292" s="73" t="s">
        <v>257</v>
      </c>
      <c r="D4292" s="73" t="s">
        <v>237</v>
      </c>
      <c r="E4292" s="73" t="s">
        <v>283</v>
      </c>
      <c r="F4292" s="73" t="s">
        <v>284</v>
      </c>
      <c r="G4292" s="73" t="s">
        <v>35</v>
      </c>
      <c r="H4292" t="s">
        <v>37</v>
      </c>
      <c r="I4292">
        <v>1507</v>
      </c>
      <c r="J4292" s="43">
        <v>5750</v>
      </c>
      <c r="K4292" s="16">
        <v>0</v>
      </c>
      <c r="L4292" s="16">
        <f t="shared" si="741"/>
        <v>57.10029791459781</v>
      </c>
      <c r="M4292" s="16">
        <f t="shared" si="742"/>
        <v>1.5540540540540539</v>
      </c>
      <c r="N4292" s="44">
        <f t="shared" si="743"/>
        <v>0</v>
      </c>
      <c r="O4292" s="44">
        <f t="shared" si="744"/>
        <v>5750</v>
      </c>
      <c r="P4292" s="45">
        <f t="shared" si="738"/>
        <v>57.10029791459781</v>
      </c>
      <c r="Q4292" s="45">
        <f t="shared" si="745"/>
        <v>1.5540540540540539</v>
      </c>
      <c r="S4292" s="51">
        <f t="shared" si="739"/>
        <v>1.7699115044247815</v>
      </c>
      <c r="T4292" s="16"/>
    </row>
    <row r="4293" spans="1:20" x14ac:dyDescent="0.25">
      <c r="A4293" s="72">
        <f t="shared" si="740"/>
        <v>43753</v>
      </c>
      <c r="B4293" s="73" t="s">
        <v>18</v>
      </c>
      <c r="C4293" s="73" t="s">
        <v>256</v>
      </c>
      <c r="D4293" s="73" t="s">
        <v>247</v>
      </c>
      <c r="E4293" s="73" t="s">
        <v>265</v>
      </c>
      <c r="F4293" s="73" t="s">
        <v>266</v>
      </c>
      <c r="G4293" s="73" t="s">
        <v>35</v>
      </c>
      <c r="H4293" t="s">
        <v>36</v>
      </c>
      <c r="I4293">
        <v>1160</v>
      </c>
      <c r="J4293" s="43">
        <v>4875</v>
      </c>
      <c r="K4293" s="16">
        <v>0.19</v>
      </c>
      <c r="L4293" s="16">
        <f t="shared" si="741"/>
        <v>48.4111221449851</v>
      </c>
      <c r="M4293" s="16">
        <f t="shared" si="742"/>
        <v>1.3175675675675675</v>
      </c>
      <c r="N4293" s="44">
        <f t="shared" si="743"/>
        <v>220.4</v>
      </c>
      <c r="O4293" s="44">
        <f t="shared" si="744"/>
        <v>5095.3999999999996</v>
      </c>
      <c r="P4293" s="45">
        <f t="shared" si="738"/>
        <v>50.599801390268119</v>
      </c>
      <c r="Q4293" s="45">
        <f t="shared" si="745"/>
        <v>1.3771351351351351</v>
      </c>
      <c r="S4293" s="51">
        <f t="shared" si="739"/>
        <v>0.83112359995249907</v>
      </c>
      <c r="T4293" s="16"/>
    </row>
    <row r="4294" spans="1:20" x14ac:dyDescent="0.25">
      <c r="A4294" s="72">
        <f t="shared" si="740"/>
        <v>43753</v>
      </c>
      <c r="B4294" s="73" t="s">
        <v>18</v>
      </c>
      <c r="C4294" s="73" t="s">
        <v>244</v>
      </c>
      <c r="D4294" s="73" t="s">
        <v>245</v>
      </c>
      <c r="E4294" s="73" t="s">
        <v>277</v>
      </c>
      <c r="F4294" s="73" t="s">
        <v>278</v>
      </c>
      <c r="G4294" s="73" t="s">
        <v>35</v>
      </c>
      <c r="H4294" s="73" t="s">
        <v>38</v>
      </c>
      <c r="I4294">
        <v>613</v>
      </c>
      <c r="J4294" s="43">
        <v>4805</v>
      </c>
      <c r="K4294" s="16">
        <v>0</v>
      </c>
      <c r="L4294" s="16">
        <f t="shared" si="741"/>
        <v>47.715988083416086</v>
      </c>
      <c r="M4294" s="16">
        <f t="shared" si="742"/>
        <v>1.2986486486486486</v>
      </c>
      <c r="N4294" s="44">
        <f t="shared" si="743"/>
        <v>0</v>
      </c>
      <c r="O4294" s="44">
        <f t="shared" si="744"/>
        <v>4805</v>
      </c>
      <c r="P4294" s="45">
        <f t="shared" si="738"/>
        <v>47.715988083416086</v>
      </c>
      <c r="Q4294" s="45">
        <f t="shared" si="745"/>
        <v>1.2986486486486486</v>
      </c>
      <c r="S4294" s="51">
        <f t="shared" si="739"/>
        <v>3.6901165299956906</v>
      </c>
      <c r="T4294" s="16"/>
    </row>
    <row r="4295" spans="1:20" x14ac:dyDescent="0.25">
      <c r="A4295" s="74">
        <f>A4293</f>
        <v>43753</v>
      </c>
      <c r="B4295" s="75" t="s">
        <v>18</v>
      </c>
      <c r="C4295" s="75" t="s">
        <v>258</v>
      </c>
      <c r="D4295" s="75" t="s">
        <v>255</v>
      </c>
      <c r="E4295" s="75" t="s">
        <v>279</v>
      </c>
      <c r="F4295" s="75" t="s">
        <v>280</v>
      </c>
      <c r="G4295" s="75" t="s">
        <v>35</v>
      </c>
      <c r="H4295" s="76" t="s">
        <v>36</v>
      </c>
      <c r="I4295" s="76">
        <v>1637</v>
      </c>
      <c r="J4295" s="46">
        <v>5860</v>
      </c>
      <c r="K4295" s="78">
        <v>0.19</v>
      </c>
      <c r="L4295" s="78">
        <f t="shared" si="741"/>
        <v>58.192651439920553</v>
      </c>
      <c r="M4295" s="78">
        <f t="shared" si="742"/>
        <v>1.5837837837837838</v>
      </c>
      <c r="N4295" s="47">
        <f t="shared" si="743"/>
        <v>311.03000000000003</v>
      </c>
      <c r="O4295" s="47">
        <f t="shared" si="744"/>
        <v>6171.03</v>
      </c>
      <c r="P4295" s="48">
        <f t="shared" si="738"/>
        <v>61.281330685203571</v>
      </c>
      <c r="Q4295" s="48">
        <f t="shared" si="745"/>
        <v>1.6678459459459458</v>
      </c>
      <c r="R4295" s="76"/>
      <c r="S4295" s="53">
        <f t="shared" si="739"/>
        <v>1.116685892562197</v>
      </c>
      <c r="T4295" s="78"/>
    </row>
    <row r="4296" spans="1:20" x14ac:dyDescent="0.25">
      <c r="A4296" s="72">
        <f>DATE(YEAR(A4295), MONTH(A4295)+1, 15)</f>
        <v>43784</v>
      </c>
      <c r="B4296" s="73" t="s">
        <v>0</v>
      </c>
      <c r="C4296" s="73" t="s">
        <v>359</v>
      </c>
      <c r="D4296" s="73" t="s">
        <v>235</v>
      </c>
      <c r="E4296" s="73" t="s">
        <v>260</v>
      </c>
      <c r="F4296" s="73" t="s">
        <v>261</v>
      </c>
      <c r="G4296" s="73" t="s">
        <v>34</v>
      </c>
      <c r="H4296" t="s">
        <v>36</v>
      </c>
      <c r="I4296">
        <v>506</v>
      </c>
      <c r="J4296" s="61">
        <v>3595</v>
      </c>
      <c r="K4296" s="16">
        <v>0.19</v>
      </c>
      <c r="L4296" s="16">
        <f t="shared" si="741"/>
        <v>35.700099304865937</v>
      </c>
      <c r="M4296" s="16">
        <f t="shared" si="742"/>
        <v>0.97162162162162158</v>
      </c>
      <c r="N4296" s="44">
        <f t="shared" si="743"/>
        <v>96.14</v>
      </c>
      <c r="O4296" s="44">
        <f t="shared" si="744"/>
        <v>3691.14</v>
      </c>
      <c r="P4296" s="45">
        <f t="shared" ref="P4296:P4333" si="746">O4296/100.7</f>
        <v>36.65481628599801</v>
      </c>
      <c r="Q4296" s="45">
        <f t="shared" si="745"/>
        <v>0.99760540540540532</v>
      </c>
      <c r="R4296" s="17"/>
      <c r="S4296" s="51">
        <f>((O4296/O3840)-1)*100</f>
        <v>-10.069583183089525</v>
      </c>
      <c r="T4296" s="16"/>
    </row>
    <row r="4297" spans="1:20" x14ac:dyDescent="0.25">
      <c r="A4297" s="72">
        <f>A4296</f>
        <v>43784</v>
      </c>
      <c r="B4297" s="73" t="s">
        <v>0</v>
      </c>
      <c r="C4297" s="73" t="s">
        <v>236</v>
      </c>
      <c r="D4297" s="73" t="s">
        <v>237</v>
      </c>
      <c r="E4297" s="73" t="s">
        <v>262</v>
      </c>
      <c r="F4297" s="73" t="s">
        <v>251</v>
      </c>
      <c r="G4297" s="73" t="s">
        <v>34</v>
      </c>
      <c r="H4297" t="s">
        <v>37</v>
      </c>
      <c r="I4297">
        <v>298</v>
      </c>
      <c r="J4297" s="43">
        <v>4333</v>
      </c>
      <c r="K4297" s="16">
        <v>0</v>
      </c>
      <c r="L4297" s="16">
        <f t="shared" si="741"/>
        <v>43.028798411122146</v>
      </c>
      <c r="M4297" s="16">
        <f t="shared" si="742"/>
        <v>1.171081081081081</v>
      </c>
      <c r="N4297" s="44">
        <f t="shared" si="743"/>
        <v>0</v>
      </c>
      <c r="O4297" s="44">
        <f t="shared" si="744"/>
        <v>4333</v>
      </c>
      <c r="P4297" s="45">
        <f t="shared" si="746"/>
        <v>43.028798411122146</v>
      </c>
      <c r="Q4297" s="45">
        <f t="shared" si="745"/>
        <v>1.171081081081081</v>
      </c>
      <c r="R4297" s="17"/>
      <c r="S4297" s="51">
        <f t="shared" ref="S4297:S4333" si="747">((O4297/O3841)-1)*100</f>
        <v>1.522961574507975</v>
      </c>
      <c r="T4297" s="16"/>
    </row>
    <row r="4298" spans="1:20" x14ac:dyDescent="0.25">
      <c r="A4298" s="72">
        <f t="shared" ref="A4298:A4332" si="748">A4297</f>
        <v>43784</v>
      </c>
      <c r="B4298" s="73" t="s">
        <v>0</v>
      </c>
      <c r="C4298" s="73" t="s">
        <v>359</v>
      </c>
      <c r="D4298" s="73" t="s">
        <v>235</v>
      </c>
      <c r="E4298" s="73" t="s">
        <v>263</v>
      </c>
      <c r="F4298" s="73" t="s">
        <v>264</v>
      </c>
      <c r="G4298" s="73" t="s">
        <v>34</v>
      </c>
      <c r="H4298" t="s">
        <v>37</v>
      </c>
      <c r="I4298">
        <v>1530</v>
      </c>
      <c r="J4298" s="43">
        <v>7240</v>
      </c>
      <c r="K4298" s="16">
        <v>0</v>
      </c>
      <c r="L4298" s="16">
        <f t="shared" si="741"/>
        <v>71.896722939424023</v>
      </c>
      <c r="M4298" s="16">
        <f t="shared" si="742"/>
        <v>1.9567567567567568</v>
      </c>
      <c r="N4298" s="44">
        <f t="shared" si="743"/>
        <v>0</v>
      </c>
      <c r="O4298" s="44">
        <f t="shared" si="744"/>
        <v>7240</v>
      </c>
      <c r="P4298" s="45">
        <f t="shared" si="746"/>
        <v>71.896722939424023</v>
      </c>
      <c r="Q4298" s="45">
        <f t="shared" si="745"/>
        <v>1.9567567567567568</v>
      </c>
      <c r="S4298" s="51">
        <f t="shared" si="747"/>
        <v>0.90592334494774551</v>
      </c>
      <c r="T4298" s="16"/>
    </row>
    <row r="4299" spans="1:20" x14ac:dyDescent="0.25">
      <c r="A4299" s="72">
        <f t="shared" si="748"/>
        <v>43784</v>
      </c>
      <c r="B4299" s="73" t="s">
        <v>0</v>
      </c>
      <c r="C4299" s="73" t="s">
        <v>359</v>
      </c>
      <c r="D4299" s="73" t="s">
        <v>235</v>
      </c>
      <c r="E4299" s="73" t="s">
        <v>265</v>
      </c>
      <c r="F4299" s="73" t="s">
        <v>266</v>
      </c>
      <c r="G4299" s="73" t="s">
        <v>34</v>
      </c>
      <c r="H4299" t="s">
        <v>36</v>
      </c>
      <c r="I4299">
        <v>890</v>
      </c>
      <c r="J4299" s="43">
        <v>4525</v>
      </c>
      <c r="K4299" s="16">
        <v>0.19</v>
      </c>
      <c r="L4299" s="16">
        <f t="shared" si="741"/>
        <v>44.935451837140022</v>
      </c>
      <c r="M4299" s="16">
        <f t="shared" si="742"/>
        <v>1.222972972972973</v>
      </c>
      <c r="N4299" s="44">
        <f t="shared" si="743"/>
        <v>169.1</v>
      </c>
      <c r="O4299" s="44">
        <f t="shared" si="744"/>
        <v>4694.1000000000004</v>
      </c>
      <c r="P4299" s="45">
        <f t="shared" si="746"/>
        <v>46.614697120158887</v>
      </c>
      <c r="Q4299" s="45">
        <f t="shared" si="745"/>
        <v>1.2686756756756759</v>
      </c>
      <c r="S4299" s="51">
        <f t="shared" si="747"/>
        <v>-1.2516829350387115</v>
      </c>
      <c r="T4299" s="16"/>
    </row>
    <row r="4300" spans="1:20" x14ac:dyDescent="0.25">
      <c r="A4300" s="72">
        <f t="shared" si="748"/>
        <v>43784</v>
      </c>
      <c r="B4300" s="73" t="s">
        <v>0</v>
      </c>
      <c r="C4300" s="73" t="s">
        <v>238</v>
      </c>
      <c r="D4300" s="73" t="s">
        <v>239</v>
      </c>
      <c r="E4300" s="73" t="s">
        <v>267</v>
      </c>
      <c r="F4300" s="73" t="s">
        <v>241</v>
      </c>
      <c r="G4300" s="73" t="s">
        <v>34</v>
      </c>
      <c r="H4300" s="65" t="s">
        <v>37</v>
      </c>
      <c r="I4300" s="65">
        <v>1256</v>
      </c>
      <c r="J4300" s="61">
        <v>6976</v>
      </c>
      <c r="K4300" s="16">
        <v>0</v>
      </c>
      <c r="L4300" s="77">
        <f t="shared" si="741"/>
        <v>69.275074478649458</v>
      </c>
      <c r="M4300" s="77">
        <f t="shared" si="742"/>
        <v>1.8854054054054055</v>
      </c>
      <c r="N4300" s="62">
        <f t="shared" si="743"/>
        <v>0</v>
      </c>
      <c r="O4300" s="62">
        <f t="shared" si="744"/>
        <v>6976</v>
      </c>
      <c r="P4300" s="63">
        <f t="shared" si="746"/>
        <v>69.275074478649458</v>
      </c>
      <c r="Q4300" s="63">
        <f t="shared" si="745"/>
        <v>1.8854054054054055</v>
      </c>
      <c r="R4300" s="65"/>
      <c r="S4300" s="64">
        <f t="shared" si="747"/>
        <v>0.94052959050787699</v>
      </c>
      <c r="T4300" s="16"/>
    </row>
    <row r="4301" spans="1:20" x14ac:dyDescent="0.25">
      <c r="A4301" s="72">
        <f t="shared" si="748"/>
        <v>43784</v>
      </c>
      <c r="B4301" s="73" t="s">
        <v>0</v>
      </c>
      <c r="C4301" s="73" t="s">
        <v>358</v>
      </c>
      <c r="D4301" s="73" t="s">
        <v>235</v>
      </c>
      <c r="E4301" s="73" t="s">
        <v>267</v>
      </c>
      <c r="F4301" s="73" t="s">
        <v>241</v>
      </c>
      <c r="G4301" s="73" t="s">
        <v>34</v>
      </c>
      <c r="H4301" t="s">
        <v>36</v>
      </c>
      <c r="I4301">
        <v>975</v>
      </c>
      <c r="J4301" s="43">
        <v>4801</v>
      </c>
      <c r="K4301" s="16">
        <v>0.19</v>
      </c>
      <c r="L4301" s="16">
        <f t="shared" si="741"/>
        <v>47.676266137040713</v>
      </c>
      <c r="M4301" s="16">
        <f t="shared" si="742"/>
        <v>1.2975675675675675</v>
      </c>
      <c r="N4301" s="44">
        <f t="shared" si="743"/>
        <v>185.25</v>
      </c>
      <c r="O4301" s="44">
        <f t="shared" si="744"/>
        <v>4986.25</v>
      </c>
      <c r="P4301" s="45">
        <f t="shared" si="746"/>
        <v>49.515888778550149</v>
      </c>
      <c r="Q4301" s="45">
        <f t="shared" si="745"/>
        <v>1.3476351351351352</v>
      </c>
      <c r="S4301" s="51">
        <f t="shared" si="747"/>
        <v>-1.2623762376237635</v>
      </c>
      <c r="T4301" s="16"/>
    </row>
    <row r="4302" spans="1:20" x14ac:dyDescent="0.25">
      <c r="A4302" s="72">
        <f t="shared" si="748"/>
        <v>43784</v>
      </c>
      <c r="B4302" s="73" t="s">
        <v>0</v>
      </c>
      <c r="C4302" s="73" t="s">
        <v>240</v>
      </c>
      <c r="D4302" s="73" t="s">
        <v>241</v>
      </c>
      <c r="E4302" s="73" t="s">
        <v>263</v>
      </c>
      <c r="F4302" s="73" t="s">
        <v>264</v>
      </c>
      <c r="G4302" s="73" t="s">
        <v>34</v>
      </c>
      <c r="H4302" t="s">
        <v>36</v>
      </c>
      <c r="I4302">
        <v>1357</v>
      </c>
      <c r="J4302" s="66">
        <v>5121</v>
      </c>
      <c r="K4302" s="16">
        <v>0.19</v>
      </c>
      <c r="L4302" s="16">
        <f t="shared" si="741"/>
        <v>50.854021847070506</v>
      </c>
      <c r="M4302" s="16">
        <f t="shared" si="742"/>
        <v>1.384054054054054</v>
      </c>
      <c r="N4302" s="44">
        <f t="shared" si="743"/>
        <v>257.83</v>
      </c>
      <c r="O4302" s="44">
        <f t="shared" si="744"/>
        <v>5378.83</v>
      </c>
      <c r="P4302" s="45">
        <f t="shared" si="746"/>
        <v>53.414399205561068</v>
      </c>
      <c r="Q4302" s="45">
        <f t="shared" si="745"/>
        <v>1.4537378378378378</v>
      </c>
      <c r="S4302" s="51">
        <f t="shared" si="747"/>
        <v>-1.2457129847907367</v>
      </c>
      <c r="T4302" s="16"/>
    </row>
    <row r="4303" spans="1:20" x14ac:dyDescent="0.25">
      <c r="A4303" s="72">
        <f t="shared" si="748"/>
        <v>43784</v>
      </c>
      <c r="B4303" s="73" t="s">
        <v>67</v>
      </c>
      <c r="C4303" s="73" t="s">
        <v>242</v>
      </c>
      <c r="D4303" s="73" t="s">
        <v>243</v>
      </c>
      <c r="E4303" s="73" t="s">
        <v>265</v>
      </c>
      <c r="F4303" s="73" t="s">
        <v>266</v>
      </c>
      <c r="G4303" s="73" t="s">
        <v>34</v>
      </c>
      <c r="H4303" t="s">
        <v>36</v>
      </c>
      <c r="I4303">
        <v>1006</v>
      </c>
      <c r="J4303" s="43">
        <v>3900</v>
      </c>
      <c r="K4303" s="16">
        <v>0.19</v>
      </c>
      <c r="L4303" s="16">
        <f t="shared" si="741"/>
        <v>38.728897715988083</v>
      </c>
      <c r="M4303" s="16">
        <f t="shared" si="742"/>
        <v>0.98378378378378384</v>
      </c>
      <c r="N4303" s="44">
        <f t="shared" si="743"/>
        <v>191.14000000000001</v>
      </c>
      <c r="O4303" s="44">
        <f t="shared" si="744"/>
        <v>4091.14</v>
      </c>
      <c r="P4303" s="45">
        <f t="shared" si="746"/>
        <v>40.627010923535252</v>
      </c>
      <c r="Q4303" s="45">
        <f t="shared" si="745"/>
        <v>1.0319992792792794</v>
      </c>
      <c r="S4303" s="51">
        <f t="shared" si="747"/>
        <v>-3.5436078313025754</v>
      </c>
      <c r="T4303" s="16"/>
    </row>
    <row r="4304" spans="1:20" x14ac:dyDescent="0.25">
      <c r="A4304" s="72">
        <f t="shared" si="748"/>
        <v>43784</v>
      </c>
      <c r="B4304" s="73" t="s">
        <v>67</v>
      </c>
      <c r="C4304" s="73" t="s">
        <v>244</v>
      </c>
      <c r="D4304" s="73" t="s">
        <v>245</v>
      </c>
      <c r="E4304" s="73" t="s">
        <v>268</v>
      </c>
      <c r="F4304" s="73" t="s">
        <v>269</v>
      </c>
      <c r="G4304" s="73" t="s">
        <v>34</v>
      </c>
      <c r="H4304" t="s">
        <v>38</v>
      </c>
      <c r="I4304">
        <v>860</v>
      </c>
      <c r="J4304" s="43">
        <v>6816</v>
      </c>
      <c r="K4304" s="16">
        <v>0</v>
      </c>
      <c r="L4304" s="16">
        <f t="shared" si="741"/>
        <v>67.686196623634558</v>
      </c>
      <c r="M4304" s="16">
        <f t="shared" si="742"/>
        <v>1.7193513513513514</v>
      </c>
      <c r="N4304" s="44">
        <f t="shared" si="743"/>
        <v>0</v>
      </c>
      <c r="O4304" s="44">
        <f t="shared" si="744"/>
        <v>6816</v>
      </c>
      <c r="P4304" s="45">
        <f t="shared" si="746"/>
        <v>67.686196623634558</v>
      </c>
      <c r="Q4304" s="45">
        <f t="shared" si="745"/>
        <v>1.7193513513513514</v>
      </c>
      <c r="S4304" s="51">
        <f t="shared" si="747"/>
        <v>3.5708858836043245</v>
      </c>
      <c r="T4304" s="16"/>
    </row>
    <row r="4305" spans="1:20" x14ac:dyDescent="0.25">
      <c r="A4305" s="72">
        <f t="shared" si="748"/>
        <v>43784</v>
      </c>
      <c r="B4305" s="73" t="s">
        <v>67</v>
      </c>
      <c r="C4305" s="73" t="s">
        <v>246</v>
      </c>
      <c r="D4305" s="73" t="s">
        <v>247</v>
      </c>
      <c r="E4305" s="73" t="s">
        <v>270</v>
      </c>
      <c r="F4305" s="73" t="s">
        <v>247</v>
      </c>
      <c r="G4305" s="73" t="s">
        <v>34</v>
      </c>
      <c r="H4305" t="s">
        <v>36</v>
      </c>
      <c r="I4305">
        <v>213</v>
      </c>
      <c r="J4305" s="43">
        <v>2415</v>
      </c>
      <c r="K4305" s="16">
        <v>0.19</v>
      </c>
      <c r="L4305" s="16">
        <f t="shared" si="741"/>
        <v>23.98212512413108</v>
      </c>
      <c r="M4305" s="16">
        <f t="shared" si="742"/>
        <v>0.60918918918918918</v>
      </c>
      <c r="N4305" s="44">
        <f t="shared" si="743"/>
        <v>40.47</v>
      </c>
      <c r="O4305" s="44">
        <f t="shared" si="744"/>
        <v>2455.4699999999998</v>
      </c>
      <c r="P4305" s="45">
        <f t="shared" si="746"/>
        <v>24.384011916583908</v>
      </c>
      <c r="Q4305" s="45">
        <f t="shared" si="745"/>
        <v>0.61939783783783775</v>
      </c>
      <c r="S4305" s="51">
        <f t="shared" si="747"/>
        <v>6.3379122782704966</v>
      </c>
      <c r="T4305" s="16"/>
    </row>
    <row r="4306" spans="1:20" x14ac:dyDescent="0.25">
      <c r="A4306" s="72">
        <f t="shared" si="748"/>
        <v>43784</v>
      </c>
      <c r="B4306" s="73" t="s">
        <v>67</v>
      </c>
      <c r="C4306" s="73" t="s">
        <v>248</v>
      </c>
      <c r="D4306" s="73" t="s">
        <v>249</v>
      </c>
      <c r="E4306" s="73" t="s">
        <v>271</v>
      </c>
      <c r="F4306" s="73" t="s">
        <v>272</v>
      </c>
      <c r="G4306" s="73" t="s">
        <v>34</v>
      </c>
      <c r="H4306" t="s">
        <v>38</v>
      </c>
      <c r="I4306">
        <v>646</v>
      </c>
      <c r="J4306" s="43">
        <v>5818</v>
      </c>
      <c r="K4306" s="16">
        <v>0</v>
      </c>
      <c r="L4306" s="16">
        <f t="shared" si="741"/>
        <v>57.775571002979142</v>
      </c>
      <c r="M4306" s="16">
        <f t="shared" si="742"/>
        <v>1.4676036036036035</v>
      </c>
      <c r="N4306" s="44">
        <f t="shared" si="743"/>
        <v>0</v>
      </c>
      <c r="O4306" s="44">
        <f t="shared" si="744"/>
        <v>5818</v>
      </c>
      <c r="P4306" s="45">
        <f t="shared" si="746"/>
        <v>57.775571002979142</v>
      </c>
      <c r="Q4306" s="45">
        <f t="shared" si="745"/>
        <v>1.4676036036036035</v>
      </c>
      <c r="S4306" s="51">
        <f t="shared" si="747"/>
        <v>3.0464045341835</v>
      </c>
      <c r="T4306" s="16"/>
    </row>
    <row r="4307" spans="1:20" x14ac:dyDescent="0.25">
      <c r="A4307" s="72">
        <f t="shared" si="748"/>
        <v>43784</v>
      </c>
      <c r="B4307" s="73" t="s">
        <v>67</v>
      </c>
      <c r="C4307" s="73" t="s">
        <v>248</v>
      </c>
      <c r="D4307" s="73" t="s">
        <v>249</v>
      </c>
      <c r="E4307" s="73" t="s">
        <v>273</v>
      </c>
      <c r="F4307" s="73" t="s">
        <v>274</v>
      </c>
      <c r="G4307" s="73" t="s">
        <v>34</v>
      </c>
      <c r="H4307" t="s">
        <v>38</v>
      </c>
      <c r="I4307">
        <v>418</v>
      </c>
      <c r="J4307" s="43">
        <v>4874</v>
      </c>
      <c r="K4307" s="16">
        <v>0</v>
      </c>
      <c r="L4307" s="16">
        <f t="shared" si="741"/>
        <v>48.401191658391262</v>
      </c>
      <c r="M4307" s="16">
        <f t="shared" si="742"/>
        <v>1.2294774774774775</v>
      </c>
      <c r="N4307" s="44">
        <f t="shared" si="743"/>
        <v>0</v>
      </c>
      <c r="O4307" s="44">
        <f t="shared" si="744"/>
        <v>4874</v>
      </c>
      <c r="P4307" s="45">
        <f t="shared" si="746"/>
        <v>48.401191658391262</v>
      </c>
      <c r="Q4307" s="45">
        <f t="shared" si="745"/>
        <v>1.2294774774774775</v>
      </c>
      <c r="S4307" s="51">
        <f t="shared" si="747"/>
        <v>3.6139455782312924</v>
      </c>
      <c r="T4307" s="16"/>
    </row>
    <row r="4308" spans="1:20" x14ac:dyDescent="0.25">
      <c r="A4308" s="72">
        <f t="shared" si="748"/>
        <v>43784</v>
      </c>
      <c r="B4308" s="73" t="s">
        <v>67</v>
      </c>
      <c r="C4308" s="73" t="s">
        <v>246</v>
      </c>
      <c r="D4308" s="73" t="s">
        <v>247</v>
      </c>
      <c r="E4308" s="73" t="s">
        <v>275</v>
      </c>
      <c r="F4308" s="73" t="s">
        <v>276</v>
      </c>
      <c r="G4308" s="73" t="s">
        <v>34</v>
      </c>
      <c r="H4308" t="s">
        <v>36</v>
      </c>
      <c r="I4308">
        <v>626</v>
      </c>
      <c r="J4308" s="61">
        <v>3800</v>
      </c>
      <c r="K4308" s="16">
        <v>0.19</v>
      </c>
      <c r="L4308" s="16">
        <f t="shared" si="741"/>
        <v>37.735849056603776</v>
      </c>
      <c r="M4308" s="16">
        <f t="shared" si="742"/>
        <v>0.95855855855855854</v>
      </c>
      <c r="N4308" s="44">
        <f t="shared" si="743"/>
        <v>118.94</v>
      </c>
      <c r="O4308" s="44">
        <f t="shared" si="744"/>
        <v>3918.94</v>
      </c>
      <c r="P4308" s="45">
        <f t="shared" si="746"/>
        <v>38.91698113207547</v>
      </c>
      <c r="Q4308" s="45">
        <f t="shared" si="745"/>
        <v>0.98856144144144142</v>
      </c>
      <c r="S4308" s="51">
        <f t="shared" si="747"/>
        <v>-2.2766717203957842</v>
      </c>
      <c r="T4308" s="16"/>
    </row>
    <row r="4309" spans="1:20" x14ac:dyDescent="0.25">
      <c r="A4309" s="72">
        <f t="shared" si="748"/>
        <v>43784</v>
      </c>
      <c r="B4309" s="73" t="s">
        <v>67</v>
      </c>
      <c r="C4309" s="73" t="s">
        <v>246</v>
      </c>
      <c r="D4309" s="73" t="s">
        <v>247</v>
      </c>
      <c r="E4309" s="73" t="s">
        <v>263</v>
      </c>
      <c r="F4309" s="73" t="s">
        <v>264</v>
      </c>
      <c r="G4309" s="73" t="s">
        <v>34</v>
      </c>
      <c r="H4309" t="s">
        <v>36</v>
      </c>
      <c r="I4309">
        <v>1823</v>
      </c>
      <c r="J4309" s="61">
        <v>5680</v>
      </c>
      <c r="K4309" s="16">
        <v>0.19</v>
      </c>
      <c r="L4309" s="16">
        <f t="shared" si="741"/>
        <v>56.405163853028796</v>
      </c>
      <c r="M4309" s="16">
        <f t="shared" si="742"/>
        <v>1.4327927927927928</v>
      </c>
      <c r="N4309" s="44">
        <f t="shared" si="743"/>
        <v>346.37</v>
      </c>
      <c r="O4309" s="44">
        <f t="shared" si="744"/>
        <v>6026.37</v>
      </c>
      <c r="P4309" s="45">
        <f t="shared" si="746"/>
        <v>59.844786494538226</v>
      </c>
      <c r="Q4309" s="45">
        <f t="shared" si="745"/>
        <v>1.5201654054054055</v>
      </c>
      <c r="S4309" s="51">
        <f t="shared" si="747"/>
        <v>-2.1299159401837242</v>
      </c>
      <c r="T4309" s="16"/>
    </row>
    <row r="4310" spans="1:20" x14ac:dyDescent="0.25">
      <c r="A4310" s="72">
        <f t="shared" si="748"/>
        <v>43784</v>
      </c>
      <c r="B4310" s="73" t="s">
        <v>18</v>
      </c>
      <c r="C4310" s="73" t="s">
        <v>250</v>
      </c>
      <c r="D4310" s="73" t="s">
        <v>251</v>
      </c>
      <c r="E4310" s="73" t="s">
        <v>265</v>
      </c>
      <c r="F4310" s="73" t="s">
        <v>266</v>
      </c>
      <c r="G4310" s="73" t="s">
        <v>34</v>
      </c>
      <c r="H4310" t="s">
        <v>39</v>
      </c>
      <c r="I4310">
        <v>1277</v>
      </c>
      <c r="J4310" s="43">
        <v>3631</v>
      </c>
      <c r="K4310" s="16">
        <v>0.13800000000000001</v>
      </c>
      <c r="L4310" s="16">
        <f t="shared" si="741"/>
        <v>36.057596822244292</v>
      </c>
      <c r="M4310" s="16">
        <f t="shared" si="742"/>
        <v>0.98135135135135132</v>
      </c>
      <c r="N4310" s="44">
        <f t="shared" si="743"/>
        <v>176.22600000000003</v>
      </c>
      <c r="O4310" s="44">
        <f t="shared" si="744"/>
        <v>3807.2260000000001</v>
      </c>
      <c r="P4310" s="45">
        <f t="shared" si="746"/>
        <v>37.807606752730884</v>
      </c>
      <c r="Q4310" s="45">
        <f t="shared" si="745"/>
        <v>1.02898</v>
      </c>
      <c r="S4310" s="51">
        <f t="shared" si="747"/>
        <v>-12.945348884589025</v>
      </c>
      <c r="T4310" s="16"/>
    </row>
    <row r="4311" spans="1:20" x14ac:dyDescent="0.25">
      <c r="A4311" s="72">
        <f t="shared" si="748"/>
        <v>43784</v>
      </c>
      <c r="B4311" s="73" t="s">
        <v>18</v>
      </c>
      <c r="C4311" s="73" t="s">
        <v>244</v>
      </c>
      <c r="D4311" s="73" t="s">
        <v>245</v>
      </c>
      <c r="E4311" s="73" t="s">
        <v>277</v>
      </c>
      <c r="F4311" s="73" t="s">
        <v>278</v>
      </c>
      <c r="G4311" s="73" t="s">
        <v>34</v>
      </c>
      <c r="H4311" t="s">
        <v>38</v>
      </c>
      <c r="I4311">
        <v>613</v>
      </c>
      <c r="J4311" s="43">
        <v>5630</v>
      </c>
      <c r="K4311" s="16">
        <v>0</v>
      </c>
      <c r="L4311" s="16">
        <f t="shared" si="741"/>
        <v>55.908639523336639</v>
      </c>
      <c r="M4311" s="16">
        <f t="shared" si="742"/>
        <v>1.5216216216216216</v>
      </c>
      <c r="N4311" s="44">
        <f t="shared" si="743"/>
        <v>0</v>
      </c>
      <c r="O4311" s="44">
        <f t="shared" si="744"/>
        <v>5630</v>
      </c>
      <c r="P4311" s="45">
        <f t="shared" si="746"/>
        <v>55.908639523336639</v>
      </c>
      <c r="Q4311" s="45">
        <f t="shared" si="745"/>
        <v>1.5216216216216216</v>
      </c>
      <c r="S4311" s="51">
        <f t="shared" si="747"/>
        <v>3.1324418391646791</v>
      </c>
      <c r="T4311" s="16"/>
    </row>
    <row r="4312" spans="1:20" x14ac:dyDescent="0.25">
      <c r="A4312" s="72">
        <f t="shared" si="748"/>
        <v>43784</v>
      </c>
      <c r="B4312" s="73" t="s">
        <v>18</v>
      </c>
      <c r="C4312" s="73" t="s">
        <v>248</v>
      </c>
      <c r="D4312" s="73" t="s">
        <v>249</v>
      </c>
      <c r="E4312" s="73" t="s">
        <v>268</v>
      </c>
      <c r="F4312" s="73" t="s">
        <v>269</v>
      </c>
      <c r="G4312" s="73" t="s">
        <v>34</v>
      </c>
      <c r="H4312" t="s">
        <v>38</v>
      </c>
      <c r="I4312">
        <v>872</v>
      </c>
      <c r="J4312" s="43">
        <v>6932</v>
      </c>
      <c r="K4312" s="16">
        <v>0</v>
      </c>
      <c r="L4312" s="16">
        <f t="shared" si="741"/>
        <v>68.838133068520349</v>
      </c>
      <c r="M4312" s="16">
        <f t="shared" si="742"/>
        <v>1.8735135135135135</v>
      </c>
      <c r="N4312" s="44">
        <f t="shared" si="743"/>
        <v>0</v>
      </c>
      <c r="O4312" s="44">
        <f t="shared" si="744"/>
        <v>6932</v>
      </c>
      <c r="P4312" s="45">
        <f t="shared" si="746"/>
        <v>68.838133068520349</v>
      </c>
      <c r="Q4312" s="45">
        <f t="shared" si="745"/>
        <v>1.8735135135135135</v>
      </c>
      <c r="S4312" s="51">
        <f t="shared" si="747"/>
        <v>3.4935801731860172</v>
      </c>
      <c r="T4312" s="16"/>
    </row>
    <row r="4313" spans="1:20" x14ac:dyDescent="0.25">
      <c r="A4313" s="72">
        <f t="shared" si="748"/>
        <v>43784</v>
      </c>
      <c r="B4313" s="73" t="s">
        <v>18</v>
      </c>
      <c r="C4313" s="73" t="s">
        <v>248</v>
      </c>
      <c r="D4313" s="73" t="s">
        <v>249</v>
      </c>
      <c r="E4313" s="73" t="s">
        <v>277</v>
      </c>
      <c r="F4313" s="73" t="s">
        <v>278</v>
      </c>
      <c r="G4313" s="73" t="s">
        <v>34</v>
      </c>
      <c r="H4313" t="s">
        <v>38</v>
      </c>
      <c r="I4313">
        <v>414</v>
      </c>
      <c r="J4313" s="43">
        <v>5107</v>
      </c>
      <c r="K4313" s="16">
        <v>0</v>
      </c>
      <c r="L4313" s="16">
        <f t="shared" si="741"/>
        <v>50.714995034756704</v>
      </c>
      <c r="M4313" s="16">
        <f t="shared" si="742"/>
        <v>1.3802702702702703</v>
      </c>
      <c r="N4313" s="44">
        <f t="shared" si="743"/>
        <v>0</v>
      </c>
      <c r="O4313" s="44">
        <f t="shared" si="744"/>
        <v>5107</v>
      </c>
      <c r="P4313" s="45">
        <f t="shared" si="746"/>
        <v>50.714995034756704</v>
      </c>
      <c r="Q4313" s="45">
        <f t="shared" si="745"/>
        <v>1.3802702702702703</v>
      </c>
      <c r="S4313" s="51">
        <f t="shared" si="747"/>
        <v>3.4433866720680495</v>
      </c>
      <c r="T4313" s="16"/>
    </row>
    <row r="4314" spans="1:20" x14ac:dyDescent="0.25">
      <c r="A4314" s="72">
        <f t="shared" si="748"/>
        <v>43784</v>
      </c>
      <c r="B4314" s="73" t="s">
        <v>18</v>
      </c>
      <c r="C4314" s="73" t="s">
        <v>242</v>
      </c>
      <c r="D4314" s="73" t="s">
        <v>243</v>
      </c>
      <c r="E4314" s="73" t="s">
        <v>265</v>
      </c>
      <c r="F4314" s="73" t="s">
        <v>266</v>
      </c>
      <c r="G4314" s="73" t="s">
        <v>34</v>
      </c>
      <c r="H4314" t="s">
        <v>36</v>
      </c>
      <c r="I4314">
        <v>1006</v>
      </c>
      <c r="J4314" s="43">
        <v>4645</v>
      </c>
      <c r="K4314" s="16">
        <v>0.19</v>
      </c>
      <c r="L4314" s="16">
        <f t="shared" si="741"/>
        <v>46.127110228401193</v>
      </c>
      <c r="M4314" s="16">
        <f t="shared" si="742"/>
        <v>1.2554054054054054</v>
      </c>
      <c r="N4314" s="44">
        <f t="shared" si="743"/>
        <v>191.14000000000001</v>
      </c>
      <c r="O4314" s="44">
        <f t="shared" si="744"/>
        <v>4836.1400000000003</v>
      </c>
      <c r="P4314" s="45">
        <f t="shared" si="746"/>
        <v>48.025223435948362</v>
      </c>
      <c r="Q4314" s="45">
        <f t="shared" si="745"/>
        <v>1.3070648648648651</v>
      </c>
      <c r="S4314" s="51">
        <f t="shared" si="747"/>
        <v>-3.0141744410842053</v>
      </c>
      <c r="T4314" s="16"/>
    </row>
    <row r="4315" spans="1:20" x14ac:dyDescent="0.25">
      <c r="A4315" s="72">
        <f t="shared" si="748"/>
        <v>43784</v>
      </c>
      <c r="B4315" s="73" t="s">
        <v>0</v>
      </c>
      <c r="C4315" s="73" t="s">
        <v>252</v>
      </c>
      <c r="D4315" s="73" t="s">
        <v>117</v>
      </c>
      <c r="E4315" s="73" t="s">
        <v>279</v>
      </c>
      <c r="F4315" s="73" t="s">
        <v>280</v>
      </c>
      <c r="G4315" s="73" t="s">
        <v>35</v>
      </c>
      <c r="H4315" t="s">
        <v>37</v>
      </c>
      <c r="I4315">
        <v>880</v>
      </c>
      <c r="J4315" s="43">
        <v>4143</v>
      </c>
      <c r="K4315" s="16">
        <v>0</v>
      </c>
      <c r="L4315" s="16">
        <f t="shared" si="741"/>
        <v>41.142005958291954</v>
      </c>
      <c r="M4315" s="16">
        <f t="shared" si="742"/>
        <v>1.1197297297297297</v>
      </c>
      <c r="N4315" s="44">
        <f t="shared" si="743"/>
        <v>0</v>
      </c>
      <c r="O4315" s="44">
        <f t="shared" si="744"/>
        <v>4143</v>
      </c>
      <c r="P4315" s="45">
        <f t="shared" si="746"/>
        <v>41.142005958291954</v>
      </c>
      <c r="Q4315" s="45">
        <f t="shared" si="745"/>
        <v>1.1197297297297297</v>
      </c>
      <c r="S4315" s="51">
        <f t="shared" si="747"/>
        <v>1.5939185875429196</v>
      </c>
      <c r="T4315" s="16"/>
    </row>
    <row r="4316" spans="1:20" x14ac:dyDescent="0.25">
      <c r="A4316" s="72">
        <f t="shared" si="748"/>
        <v>43784</v>
      </c>
      <c r="B4316" s="73" t="s">
        <v>0</v>
      </c>
      <c r="C4316" s="73" t="s">
        <v>359</v>
      </c>
      <c r="D4316" s="73" t="s">
        <v>235</v>
      </c>
      <c r="E4316" s="73" t="s">
        <v>267</v>
      </c>
      <c r="F4316" s="73" t="s">
        <v>241</v>
      </c>
      <c r="G4316" s="73" t="s">
        <v>35</v>
      </c>
      <c r="H4316" t="s">
        <v>37</v>
      </c>
      <c r="I4316">
        <v>685</v>
      </c>
      <c r="J4316" s="43">
        <v>4361</v>
      </c>
      <c r="K4316" s="16">
        <v>0</v>
      </c>
      <c r="L4316" s="16">
        <f t="shared" si="741"/>
        <v>43.306852035749749</v>
      </c>
      <c r="M4316" s="16">
        <f t="shared" si="742"/>
        <v>1.1786486486486487</v>
      </c>
      <c r="N4316" s="44">
        <f t="shared" si="743"/>
        <v>0</v>
      </c>
      <c r="O4316" s="44">
        <f t="shared" si="744"/>
        <v>4361</v>
      </c>
      <c r="P4316" s="45">
        <f t="shared" si="746"/>
        <v>43.306852035749749</v>
      </c>
      <c r="Q4316" s="45">
        <f t="shared" si="745"/>
        <v>1.1786486486486487</v>
      </c>
      <c r="S4316" s="51">
        <f t="shared" si="747"/>
        <v>1.5130353817504716</v>
      </c>
      <c r="T4316" s="16"/>
    </row>
    <row r="4317" spans="1:20" x14ac:dyDescent="0.25">
      <c r="A4317" s="72">
        <f t="shared" si="748"/>
        <v>43784</v>
      </c>
      <c r="B4317" s="73" t="s">
        <v>0</v>
      </c>
      <c r="C4317" s="73" t="s">
        <v>253</v>
      </c>
      <c r="D4317" s="73" t="s">
        <v>243</v>
      </c>
      <c r="E4317" s="73" t="s">
        <v>281</v>
      </c>
      <c r="F4317" s="73" t="s">
        <v>282</v>
      </c>
      <c r="G4317" s="73" t="s">
        <v>35</v>
      </c>
      <c r="H4317" t="s">
        <v>38</v>
      </c>
      <c r="I4317">
        <v>812</v>
      </c>
      <c r="J4317" s="43">
        <v>7074</v>
      </c>
      <c r="K4317" s="16">
        <v>0</v>
      </c>
      <c r="L4317" s="16">
        <f t="shared" si="741"/>
        <v>70.248262164846082</v>
      </c>
      <c r="M4317" s="16">
        <f t="shared" si="742"/>
        <v>1.9118918918918919</v>
      </c>
      <c r="N4317" s="44">
        <f t="shared" si="743"/>
        <v>0</v>
      </c>
      <c r="O4317" s="44">
        <f t="shared" si="744"/>
        <v>7074</v>
      </c>
      <c r="P4317" s="45">
        <f t="shared" si="746"/>
        <v>70.248262164846082</v>
      </c>
      <c r="Q4317" s="45">
        <f t="shared" si="745"/>
        <v>1.9118918918918919</v>
      </c>
      <c r="S4317" s="51">
        <f t="shared" si="747"/>
        <v>19.979647218453177</v>
      </c>
      <c r="T4317" s="16"/>
    </row>
    <row r="4318" spans="1:20" x14ac:dyDescent="0.25">
      <c r="A4318" s="72">
        <f t="shared" si="748"/>
        <v>43784</v>
      </c>
      <c r="B4318" s="73" t="s">
        <v>0</v>
      </c>
      <c r="C4318" s="73" t="s">
        <v>236</v>
      </c>
      <c r="D4318" s="73" t="s">
        <v>237</v>
      </c>
      <c r="E4318" s="73" t="s">
        <v>279</v>
      </c>
      <c r="F4318" s="73" t="s">
        <v>280</v>
      </c>
      <c r="G4318" s="73" t="s">
        <v>35</v>
      </c>
      <c r="H4318" t="s">
        <v>37</v>
      </c>
      <c r="I4318">
        <v>1520</v>
      </c>
      <c r="J4318" s="61">
        <v>5801</v>
      </c>
      <c r="K4318" s="16">
        <v>0</v>
      </c>
      <c r="L4318" s="16">
        <f t="shared" si="741"/>
        <v>57.606752730883812</v>
      </c>
      <c r="M4318" s="16">
        <f t="shared" si="742"/>
        <v>1.5678378378378379</v>
      </c>
      <c r="N4318" s="44">
        <f t="shared" si="743"/>
        <v>0</v>
      </c>
      <c r="O4318" s="44">
        <f t="shared" si="744"/>
        <v>5801</v>
      </c>
      <c r="P4318" s="45">
        <f t="shared" si="746"/>
        <v>57.606752730883812</v>
      </c>
      <c r="Q4318" s="45">
        <f t="shared" si="745"/>
        <v>1.5678378378378379</v>
      </c>
      <c r="S4318" s="51">
        <f t="shared" si="747"/>
        <v>1.1331938633193817</v>
      </c>
      <c r="T4318" s="16"/>
    </row>
    <row r="4319" spans="1:20" x14ac:dyDescent="0.25">
      <c r="A4319" s="72">
        <f t="shared" si="748"/>
        <v>43784</v>
      </c>
      <c r="B4319" s="73" t="s">
        <v>0</v>
      </c>
      <c r="C4319" s="73" t="s">
        <v>236</v>
      </c>
      <c r="D4319" s="73" t="s">
        <v>237</v>
      </c>
      <c r="E4319" s="73" t="s">
        <v>267</v>
      </c>
      <c r="F4319" s="73" t="s">
        <v>241</v>
      </c>
      <c r="G4319" s="73" t="s">
        <v>35</v>
      </c>
      <c r="H4319" t="s">
        <v>37</v>
      </c>
      <c r="I4319">
        <v>1583</v>
      </c>
      <c r="J4319" s="43">
        <v>6121</v>
      </c>
      <c r="K4319" s="16">
        <v>0</v>
      </c>
      <c r="L4319" s="16">
        <f t="shared" si="741"/>
        <v>60.784508440913605</v>
      </c>
      <c r="M4319" s="16">
        <f t="shared" si="742"/>
        <v>1.6543243243243244</v>
      </c>
      <c r="N4319" s="44">
        <f t="shared" si="743"/>
        <v>0</v>
      </c>
      <c r="O4319" s="44">
        <f t="shared" si="744"/>
        <v>6121</v>
      </c>
      <c r="P4319" s="45">
        <f t="shared" si="746"/>
        <v>60.784508440913605</v>
      </c>
      <c r="Q4319" s="45">
        <f t="shared" si="745"/>
        <v>1.6543243243243244</v>
      </c>
      <c r="S4319" s="51">
        <f t="shared" si="747"/>
        <v>1.0733157199471544</v>
      </c>
      <c r="T4319" s="16"/>
    </row>
    <row r="4320" spans="1:20" x14ac:dyDescent="0.25">
      <c r="A4320" s="72">
        <f t="shared" si="748"/>
        <v>43784</v>
      </c>
      <c r="B4320" s="73" t="s">
        <v>0</v>
      </c>
      <c r="C4320" s="73" t="s">
        <v>358</v>
      </c>
      <c r="D4320" s="73" t="s">
        <v>235</v>
      </c>
      <c r="E4320" s="73" t="s">
        <v>279</v>
      </c>
      <c r="F4320" s="73" t="s">
        <v>280</v>
      </c>
      <c r="G4320" s="73" t="s">
        <v>35</v>
      </c>
      <c r="H4320" t="s">
        <v>36</v>
      </c>
      <c r="I4320">
        <v>1599</v>
      </c>
      <c r="J4320" s="43">
        <v>6012</v>
      </c>
      <c r="K4320" s="16">
        <v>0.19</v>
      </c>
      <c r="L4320" s="16">
        <f t="shared" si="741"/>
        <v>59.702085402184707</v>
      </c>
      <c r="M4320" s="16">
        <f t="shared" si="742"/>
        <v>1.6248648648648649</v>
      </c>
      <c r="N4320" s="44">
        <f t="shared" si="743"/>
        <v>303.81</v>
      </c>
      <c r="O4320" s="44">
        <f t="shared" si="744"/>
        <v>6315.81</v>
      </c>
      <c r="P4320" s="45">
        <f t="shared" si="746"/>
        <v>62.719066534260179</v>
      </c>
      <c r="Q4320" s="45">
        <f t="shared" si="745"/>
        <v>1.7069756756756758</v>
      </c>
      <c r="S4320" s="51">
        <f t="shared" si="747"/>
        <v>0.3184683024765933</v>
      </c>
      <c r="T4320" s="16"/>
    </row>
    <row r="4321" spans="1:20" x14ac:dyDescent="0.25">
      <c r="A4321" s="72">
        <f t="shared" si="748"/>
        <v>43784</v>
      </c>
      <c r="B4321" s="73" t="s">
        <v>67</v>
      </c>
      <c r="C4321" s="73" t="s">
        <v>250</v>
      </c>
      <c r="D4321" s="73" t="s">
        <v>251</v>
      </c>
      <c r="E4321" s="73" t="s">
        <v>279</v>
      </c>
      <c r="F4321" s="73" t="s">
        <v>280</v>
      </c>
      <c r="G4321" s="73" t="s">
        <v>35</v>
      </c>
      <c r="H4321" t="s">
        <v>37</v>
      </c>
      <c r="I4321">
        <v>1851</v>
      </c>
      <c r="J4321" s="43">
        <v>5180</v>
      </c>
      <c r="K4321" s="16">
        <v>0</v>
      </c>
      <c r="L4321" s="16">
        <f t="shared" si="741"/>
        <v>51.439920556107246</v>
      </c>
      <c r="M4321" s="16">
        <f t="shared" si="742"/>
        <v>1.3066666666666666</v>
      </c>
      <c r="N4321" s="44">
        <f t="shared" si="743"/>
        <v>0</v>
      </c>
      <c r="O4321" s="44">
        <f t="shared" si="744"/>
        <v>5180</v>
      </c>
      <c r="P4321" s="45">
        <f t="shared" si="746"/>
        <v>51.439920556107246</v>
      </c>
      <c r="Q4321" s="45">
        <f t="shared" si="745"/>
        <v>1.3066666666666666</v>
      </c>
      <c r="S4321" s="51">
        <f t="shared" si="747"/>
        <v>0</v>
      </c>
      <c r="T4321" s="16"/>
    </row>
    <row r="4322" spans="1:20" x14ac:dyDescent="0.25">
      <c r="A4322" s="72">
        <f t="shared" si="748"/>
        <v>43784</v>
      </c>
      <c r="B4322" s="73" t="s">
        <v>67</v>
      </c>
      <c r="C4322" s="73" t="s">
        <v>238</v>
      </c>
      <c r="D4322" s="73" t="s">
        <v>239</v>
      </c>
      <c r="E4322" s="73" t="s">
        <v>283</v>
      </c>
      <c r="F4322" s="73" t="s">
        <v>284</v>
      </c>
      <c r="G4322" s="73" t="s">
        <v>35</v>
      </c>
      <c r="H4322" t="s">
        <v>37</v>
      </c>
      <c r="I4322">
        <v>1695</v>
      </c>
      <c r="J4322" s="43">
        <v>5140</v>
      </c>
      <c r="K4322" s="16">
        <v>0</v>
      </c>
      <c r="L4322" s="16">
        <f t="shared" si="741"/>
        <v>51.042701092353525</v>
      </c>
      <c r="M4322" s="16">
        <f t="shared" si="742"/>
        <v>1.2965765765765767</v>
      </c>
      <c r="N4322" s="44">
        <f t="shared" si="743"/>
        <v>0</v>
      </c>
      <c r="O4322" s="44">
        <f t="shared" si="744"/>
        <v>5140</v>
      </c>
      <c r="P4322" s="45">
        <f t="shared" si="746"/>
        <v>51.042701092353525</v>
      </c>
      <c r="Q4322" s="45">
        <f t="shared" si="745"/>
        <v>1.2965765765765767</v>
      </c>
      <c r="S4322" s="51">
        <f t="shared" si="747"/>
        <v>0</v>
      </c>
      <c r="T4322" s="16"/>
    </row>
    <row r="4323" spans="1:20" x14ac:dyDescent="0.25">
      <c r="A4323" s="72">
        <f t="shared" si="748"/>
        <v>43784</v>
      </c>
      <c r="B4323" s="73" t="s">
        <v>67</v>
      </c>
      <c r="C4323" s="73" t="s">
        <v>242</v>
      </c>
      <c r="D4323" s="73" t="s">
        <v>243</v>
      </c>
      <c r="E4323" s="73" t="s">
        <v>265</v>
      </c>
      <c r="F4323" s="73" t="s">
        <v>266</v>
      </c>
      <c r="G4323" s="73" t="s">
        <v>35</v>
      </c>
      <c r="H4323" t="s">
        <v>36</v>
      </c>
      <c r="I4323">
        <v>1006</v>
      </c>
      <c r="J4323" s="43">
        <v>3820</v>
      </c>
      <c r="K4323" s="16">
        <v>0.19</v>
      </c>
      <c r="L4323" s="16">
        <f t="shared" si="741"/>
        <v>37.934458788480633</v>
      </c>
      <c r="M4323" s="16">
        <f t="shared" si="742"/>
        <v>0.96360360360360364</v>
      </c>
      <c r="N4323" s="44">
        <f t="shared" si="743"/>
        <v>191.14000000000001</v>
      </c>
      <c r="O4323" s="44">
        <f t="shared" si="744"/>
        <v>4011.14</v>
      </c>
      <c r="P4323" s="45">
        <f t="shared" si="746"/>
        <v>39.832571996027802</v>
      </c>
      <c r="Q4323" s="45">
        <f t="shared" si="745"/>
        <v>1.0118190990990992</v>
      </c>
      <c r="S4323" s="51">
        <f t="shared" si="747"/>
        <v>-0.74973276851815207</v>
      </c>
      <c r="T4323" s="16"/>
    </row>
    <row r="4324" spans="1:20" x14ac:dyDescent="0.25">
      <c r="A4324" s="72">
        <f t="shared" si="748"/>
        <v>43784</v>
      </c>
      <c r="B4324" s="73" t="s">
        <v>67</v>
      </c>
      <c r="C4324" s="73" t="s">
        <v>254</v>
      </c>
      <c r="D4324" s="73" t="s">
        <v>255</v>
      </c>
      <c r="E4324" s="73" t="s">
        <v>267</v>
      </c>
      <c r="F4324" s="73" t="s">
        <v>241</v>
      </c>
      <c r="G4324" s="73" t="s">
        <v>35</v>
      </c>
      <c r="H4324" t="s">
        <v>37</v>
      </c>
      <c r="I4324">
        <v>988</v>
      </c>
      <c r="J4324" s="43">
        <v>3880</v>
      </c>
      <c r="K4324" s="16">
        <v>0</v>
      </c>
      <c r="L4324" s="16">
        <f t="shared" si="741"/>
        <v>38.530287984111219</v>
      </c>
      <c r="M4324" s="16">
        <f t="shared" si="742"/>
        <v>0.97873873873873873</v>
      </c>
      <c r="N4324" s="44">
        <f t="shared" si="743"/>
        <v>0</v>
      </c>
      <c r="O4324" s="44">
        <f t="shared" si="744"/>
        <v>3880</v>
      </c>
      <c r="P4324" s="45">
        <f t="shared" si="746"/>
        <v>38.530287984111219</v>
      </c>
      <c r="Q4324" s="45">
        <f t="shared" si="745"/>
        <v>0.97873873873873873</v>
      </c>
      <c r="S4324" s="51">
        <f t="shared" si="747"/>
        <v>0</v>
      </c>
      <c r="T4324" s="16"/>
    </row>
    <row r="4325" spans="1:20" x14ac:dyDescent="0.25">
      <c r="A4325" s="72">
        <f t="shared" si="748"/>
        <v>43784</v>
      </c>
      <c r="B4325" s="73" t="s">
        <v>67</v>
      </c>
      <c r="C4325" s="73" t="s">
        <v>246</v>
      </c>
      <c r="D4325" s="73" t="s">
        <v>247</v>
      </c>
      <c r="E4325" s="73" t="s">
        <v>240</v>
      </c>
      <c r="F4325" s="73" t="s">
        <v>241</v>
      </c>
      <c r="G4325" s="73" t="s">
        <v>35</v>
      </c>
      <c r="H4325" t="s">
        <v>36</v>
      </c>
      <c r="I4325">
        <v>787</v>
      </c>
      <c r="J4325" s="43">
        <v>4220</v>
      </c>
      <c r="K4325" s="16">
        <v>0.19</v>
      </c>
      <c r="L4325" s="16">
        <f t="shared" si="741"/>
        <v>41.906653426017876</v>
      </c>
      <c r="M4325" s="16">
        <f t="shared" si="742"/>
        <v>1.0645045045045045</v>
      </c>
      <c r="N4325" s="44">
        <f t="shared" si="743"/>
        <v>149.53</v>
      </c>
      <c r="O4325" s="44">
        <f t="shared" si="744"/>
        <v>4369.53</v>
      </c>
      <c r="P4325" s="45">
        <f t="shared" si="746"/>
        <v>43.391559086395226</v>
      </c>
      <c r="Q4325" s="45">
        <f t="shared" si="745"/>
        <v>1.1022237837837838</v>
      </c>
      <c r="S4325" s="51">
        <f t="shared" si="747"/>
        <v>2.8395718401084347</v>
      </c>
      <c r="T4325" s="16"/>
    </row>
    <row r="4326" spans="1:20" x14ac:dyDescent="0.25">
      <c r="A4326" s="72">
        <f t="shared" si="748"/>
        <v>43784</v>
      </c>
      <c r="B4326" s="73" t="s">
        <v>67</v>
      </c>
      <c r="C4326" s="73" t="s">
        <v>250</v>
      </c>
      <c r="D4326" s="73" t="s">
        <v>251</v>
      </c>
      <c r="E4326" s="73" t="s">
        <v>283</v>
      </c>
      <c r="F4326" s="73" t="s">
        <v>284</v>
      </c>
      <c r="G4326" s="73" t="s">
        <v>35</v>
      </c>
      <c r="H4326" t="s">
        <v>37</v>
      </c>
      <c r="I4326">
        <v>1836</v>
      </c>
      <c r="J4326" s="43">
        <v>5180</v>
      </c>
      <c r="K4326" s="16">
        <v>0</v>
      </c>
      <c r="L4326" s="16">
        <f t="shared" ref="L4326:L4363" si="749">J4326/100.7</f>
        <v>51.439920556107246</v>
      </c>
      <c r="M4326" s="16">
        <f t="shared" ref="M4326:M4363" si="750">IF(B4326="corn",J4326/(111*2000/56),J4326/(111*2000/60))</f>
        <v>1.3066666666666666</v>
      </c>
      <c r="N4326" s="44">
        <f t="shared" ref="N4326:N4363" si="751">I4326*K4326</f>
        <v>0</v>
      </c>
      <c r="O4326" s="44">
        <f t="shared" ref="O4326:O4363" si="752">J4326+N4326</f>
        <v>5180</v>
      </c>
      <c r="P4326" s="45">
        <f t="shared" si="746"/>
        <v>51.439920556107246</v>
      </c>
      <c r="Q4326" s="45">
        <f t="shared" ref="Q4326:Q4363" si="753">IF(B4326="corn",O4326/(111*2000/56),O4326/(111*2000/60))</f>
        <v>1.3066666666666666</v>
      </c>
      <c r="S4326" s="51">
        <f t="shared" si="747"/>
        <v>0</v>
      </c>
      <c r="T4326" s="16"/>
    </row>
    <row r="4327" spans="1:20" x14ac:dyDescent="0.25">
      <c r="A4327" s="72">
        <f t="shared" si="748"/>
        <v>43784</v>
      </c>
      <c r="B4327" s="73" t="s">
        <v>67</v>
      </c>
      <c r="C4327" s="73" t="s">
        <v>256</v>
      </c>
      <c r="D4327" s="73" t="s">
        <v>247</v>
      </c>
      <c r="E4327" s="73" t="s">
        <v>285</v>
      </c>
      <c r="F4327" s="73" t="s">
        <v>264</v>
      </c>
      <c r="G4327" s="73" t="s">
        <v>35</v>
      </c>
      <c r="H4327" t="s">
        <v>37</v>
      </c>
      <c r="I4327">
        <v>1899</v>
      </c>
      <c r="J4327" s="43">
        <v>5000</v>
      </c>
      <c r="K4327" s="16">
        <v>0</v>
      </c>
      <c r="L4327" s="16">
        <f t="shared" si="749"/>
        <v>49.652432969215489</v>
      </c>
      <c r="M4327" s="16">
        <f t="shared" si="750"/>
        <v>1.2612612612612613</v>
      </c>
      <c r="N4327" s="44">
        <f t="shared" si="751"/>
        <v>0</v>
      </c>
      <c r="O4327" s="44">
        <f t="shared" si="752"/>
        <v>5000</v>
      </c>
      <c r="P4327" s="45">
        <f t="shared" si="746"/>
        <v>49.652432969215489</v>
      </c>
      <c r="Q4327" s="45">
        <f t="shared" si="753"/>
        <v>1.2612612612612613</v>
      </c>
      <c r="S4327" s="51">
        <f t="shared" si="747"/>
        <v>0</v>
      </c>
      <c r="T4327" s="16"/>
    </row>
    <row r="4328" spans="1:20" x14ac:dyDescent="0.25">
      <c r="A4328" s="72">
        <f t="shared" si="748"/>
        <v>43784</v>
      </c>
      <c r="B4328" s="73" t="s">
        <v>18</v>
      </c>
      <c r="C4328" s="73" t="s">
        <v>238</v>
      </c>
      <c r="D4328" s="73" t="s">
        <v>239</v>
      </c>
      <c r="E4328" s="73" t="s">
        <v>283</v>
      </c>
      <c r="F4328" s="73" t="s">
        <v>284</v>
      </c>
      <c r="G4328" s="73" t="s">
        <v>35</v>
      </c>
      <c r="H4328" t="s">
        <v>37</v>
      </c>
      <c r="I4328">
        <v>1695</v>
      </c>
      <c r="J4328" s="43">
        <v>5850</v>
      </c>
      <c r="K4328" s="16">
        <v>0</v>
      </c>
      <c r="L4328" s="16">
        <f t="shared" si="749"/>
        <v>58.093346573982124</v>
      </c>
      <c r="M4328" s="16">
        <f t="shared" si="750"/>
        <v>1.5810810810810811</v>
      </c>
      <c r="N4328" s="44">
        <f t="shared" si="751"/>
        <v>0</v>
      </c>
      <c r="O4328" s="44">
        <f t="shared" si="752"/>
        <v>5850</v>
      </c>
      <c r="P4328" s="45">
        <f t="shared" si="746"/>
        <v>58.093346573982124</v>
      </c>
      <c r="Q4328" s="45">
        <f t="shared" si="753"/>
        <v>1.5810810810810811</v>
      </c>
      <c r="S4328" s="51">
        <f t="shared" si="747"/>
        <v>1.7391304347825987</v>
      </c>
      <c r="T4328" s="16"/>
    </row>
    <row r="4329" spans="1:20" x14ac:dyDescent="0.25">
      <c r="A4329" s="72">
        <f t="shared" si="748"/>
        <v>43784</v>
      </c>
      <c r="B4329" s="73" t="s">
        <v>18</v>
      </c>
      <c r="C4329" s="73" t="s">
        <v>250</v>
      </c>
      <c r="D4329" s="73" t="s">
        <v>251</v>
      </c>
      <c r="E4329" s="73" t="s">
        <v>279</v>
      </c>
      <c r="F4329" s="73" t="s">
        <v>280</v>
      </c>
      <c r="G4329" s="73" t="s">
        <v>35</v>
      </c>
      <c r="H4329" t="s">
        <v>37</v>
      </c>
      <c r="I4329">
        <v>1851</v>
      </c>
      <c r="J4329" s="43">
        <v>5900</v>
      </c>
      <c r="K4329" s="16">
        <v>0</v>
      </c>
      <c r="L4329" s="16">
        <f t="shared" si="749"/>
        <v>58.589870903674282</v>
      </c>
      <c r="M4329" s="16">
        <f t="shared" si="750"/>
        <v>1.5945945945945945</v>
      </c>
      <c r="N4329" s="44">
        <f t="shared" si="751"/>
        <v>0</v>
      </c>
      <c r="O4329" s="44">
        <f t="shared" si="752"/>
        <v>5900</v>
      </c>
      <c r="P4329" s="45">
        <f t="shared" si="746"/>
        <v>58.589870903674282</v>
      </c>
      <c r="Q4329" s="45">
        <f t="shared" si="753"/>
        <v>1.5945945945945945</v>
      </c>
      <c r="S4329" s="51">
        <f t="shared" si="747"/>
        <v>1.7241379310344751</v>
      </c>
      <c r="T4329" s="16"/>
    </row>
    <row r="4330" spans="1:20" x14ac:dyDescent="0.25">
      <c r="A4330" s="72">
        <f t="shared" si="748"/>
        <v>43784</v>
      </c>
      <c r="B4330" s="73" t="s">
        <v>18</v>
      </c>
      <c r="C4330" s="73" t="s">
        <v>257</v>
      </c>
      <c r="D4330" s="73" t="s">
        <v>237</v>
      </c>
      <c r="E4330" s="73" t="s">
        <v>283</v>
      </c>
      <c r="F4330" s="73" t="s">
        <v>284</v>
      </c>
      <c r="G4330" s="73" t="s">
        <v>35</v>
      </c>
      <c r="H4330" t="s">
        <v>37</v>
      </c>
      <c r="I4330">
        <v>1507</v>
      </c>
      <c r="J4330" s="43">
        <v>5750</v>
      </c>
      <c r="K4330" s="16">
        <v>0</v>
      </c>
      <c r="L4330" s="16">
        <f t="shared" si="749"/>
        <v>57.10029791459781</v>
      </c>
      <c r="M4330" s="16">
        <f t="shared" si="750"/>
        <v>1.5540540540540539</v>
      </c>
      <c r="N4330" s="44">
        <f t="shared" si="751"/>
        <v>0</v>
      </c>
      <c r="O4330" s="44">
        <f t="shared" si="752"/>
        <v>5750</v>
      </c>
      <c r="P4330" s="45">
        <f t="shared" si="746"/>
        <v>57.10029791459781</v>
      </c>
      <c r="Q4330" s="45">
        <f t="shared" si="753"/>
        <v>1.5540540540540539</v>
      </c>
      <c r="S4330" s="51">
        <f t="shared" si="747"/>
        <v>1.7699115044247815</v>
      </c>
      <c r="T4330" s="16"/>
    </row>
    <row r="4331" spans="1:20" x14ac:dyDescent="0.25">
      <c r="A4331" s="72">
        <f t="shared" si="748"/>
        <v>43784</v>
      </c>
      <c r="B4331" s="73" t="s">
        <v>18</v>
      </c>
      <c r="C4331" s="73" t="s">
        <v>256</v>
      </c>
      <c r="D4331" s="73" t="s">
        <v>247</v>
      </c>
      <c r="E4331" s="73" t="s">
        <v>265</v>
      </c>
      <c r="F4331" s="73" t="s">
        <v>266</v>
      </c>
      <c r="G4331" s="73" t="s">
        <v>35</v>
      </c>
      <c r="H4331" t="s">
        <v>36</v>
      </c>
      <c r="I4331">
        <v>1160</v>
      </c>
      <c r="J4331" s="43">
        <v>4875</v>
      </c>
      <c r="K4331" s="16">
        <v>0.19</v>
      </c>
      <c r="L4331" s="16">
        <f t="shared" si="749"/>
        <v>48.4111221449851</v>
      </c>
      <c r="M4331" s="16">
        <f t="shared" si="750"/>
        <v>1.3175675675675675</v>
      </c>
      <c r="N4331" s="44">
        <f t="shared" si="751"/>
        <v>220.4</v>
      </c>
      <c r="O4331" s="44">
        <f t="shared" si="752"/>
        <v>5095.3999999999996</v>
      </c>
      <c r="P4331" s="45">
        <f t="shared" si="746"/>
        <v>50.599801390268119</v>
      </c>
      <c r="Q4331" s="45">
        <f t="shared" si="753"/>
        <v>1.3771351351351351</v>
      </c>
      <c r="S4331" s="51">
        <f t="shared" si="747"/>
        <v>0.83112359995249907</v>
      </c>
      <c r="T4331" s="16"/>
    </row>
    <row r="4332" spans="1:20" x14ac:dyDescent="0.25">
      <c r="A4332" s="72">
        <f t="shared" si="748"/>
        <v>43784</v>
      </c>
      <c r="B4332" s="73" t="s">
        <v>18</v>
      </c>
      <c r="C4332" s="73" t="s">
        <v>244</v>
      </c>
      <c r="D4332" s="73" t="s">
        <v>245</v>
      </c>
      <c r="E4332" s="73" t="s">
        <v>277</v>
      </c>
      <c r="F4332" s="73" t="s">
        <v>278</v>
      </c>
      <c r="G4332" s="73" t="s">
        <v>35</v>
      </c>
      <c r="H4332" s="73" t="s">
        <v>38</v>
      </c>
      <c r="I4332">
        <v>613</v>
      </c>
      <c r="J4332" s="43">
        <v>4805</v>
      </c>
      <c r="K4332" s="16">
        <v>0</v>
      </c>
      <c r="L4332" s="16">
        <f t="shared" si="749"/>
        <v>47.715988083416086</v>
      </c>
      <c r="M4332" s="16">
        <f t="shared" si="750"/>
        <v>1.2986486486486486</v>
      </c>
      <c r="N4332" s="44">
        <f t="shared" si="751"/>
        <v>0</v>
      </c>
      <c r="O4332" s="44">
        <f t="shared" si="752"/>
        <v>4805</v>
      </c>
      <c r="P4332" s="45">
        <f t="shared" si="746"/>
        <v>47.715988083416086</v>
      </c>
      <c r="Q4332" s="45">
        <f t="shared" si="753"/>
        <v>1.2986486486486486</v>
      </c>
      <c r="S4332" s="51">
        <f t="shared" si="747"/>
        <v>3.6901165299956906</v>
      </c>
      <c r="T4332" s="16"/>
    </row>
    <row r="4333" spans="1:20" x14ac:dyDescent="0.25">
      <c r="A4333" s="74">
        <f>A4331</f>
        <v>43784</v>
      </c>
      <c r="B4333" s="75" t="s">
        <v>18</v>
      </c>
      <c r="C4333" s="75" t="s">
        <v>258</v>
      </c>
      <c r="D4333" s="75" t="s">
        <v>255</v>
      </c>
      <c r="E4333" s="75" t="s">
        <v>279</v>
      </c>
      <c r="F4333" s="75" t="s">
        <v>280</v>
      </c>
      <c r="G4333" s="75" t="s">
        <v>35</v>
      </c>
      <c r="H4333" s="76" t="s">
        <v>36</v>
      </c>
      <c r="I4333" s="76">
        <v>1637</v>
      </c>
      <c r="J4333" s="46">
        <v>5860</v>
      </c>
      <c r="K4333" s="78">
        <v>0.19</v>
      </c>
      <c r="L4333" s="78">
        <f t="shared" si="749"/>
        <v>58.192651439920553</v>
      </c>
      <c r="M4333" s="78">
        <f t="shared" si="750"/>
        <v>1.5837837837837838</v>
      </c>
      <c r="N4333" s="47">
        <f t="shared" si="751"/>
        <v>311.03000000000003</v>
      </c>
      <c r="O4333" s="47">
        <f t="shared" si="752"/>
        <v>6171.03</v>
      </c>
      <c r="P4333" s="48">
        <f t="shared" si="746"/>
        <v>61.281330685203571</v>
      </c>
      <c r="Q4333" s="48">
        <f t="shared" si="753"/>
        <v>1.6678459459459458</v>
      </c>
      <c r="R4333" s="76"/>
      <c r="S4333" s="53">
        <f t="shared" si="747"/>
        <v>1.116685892562197</v>
      </c>
      <c r="T4333" s="78"/>
    </row>
    <row r="4334" spans="1:20" x14ac:dyDescent="0.25">
      <c r="A4334" s="72">
        <f>DATE(YEAR(A4333), MONTH(A4333)+1, 15)</f>
        <v>43814</v>
      </c>
      <c r="B4334" s="73" t="s">
        <v>0</v>
      </c>
      <c r="C4334" s="73" t="s">
        <v>359</v>
      </c>
      <c r="D4334" s="73" t="s">
        <v>235</v>
      </c>
      <c r="E4334" s="73" t="s">
        <v>260</v>
      </c>
      <c r="F4334" s="73" t="s">
        <v>261</v>
      </c>
      <c r="G4334" s="73" t="s">
        <v>34</v>
      </c>
      <c r="H4334" t="s">
        <v>36</v>
      </c>
      <c r="I4334">
        <v>506</v>
      </c>
      <c r="J4334" s="61">
        <v>3595</v>
      </c>
      <c r="K4334" s="16">
        <v>0.2</v>
      </c>
      <c r="L4334" s="16">
        <f t="shared" si="749"/>
        <v>35.700099304865937</v>
      </c>
      <c r="M4334" s="16">
        <f t="shared" si="750"/>
        <v>0.97162162162162158</v>
      </c>
      <c r="N4334" s="44">
        <f t="shared" si="751"/>
        <v>101.2</v>
      </c>
      <c r="O4334" s="44">
        <f t="shared" si="752"/>
        <v>3696.2</v>
      </c>
      <c r="P4334" s="45">
        <f t="shared" ref="P4334:P4371" si="754">O4334/100.7</f>
        <v>36.705064548162859</v>
      </c>
      <c r="Q4334" s="45">
        <f t="shared" si="753"/>
        <v>0.99897297297297294</v>
      </c>
      <c r="R4334" s="17"/>
      <c r="S4334" s="51">
        <f>((O4334/O3878)-1)*100</f>
        <v>-10.167794369264282</v>
      </c>
      <c r="T4334" s="16">
        <f>AVERAGE(P4258,P4296,P4334)</f>
        <v>36.671565706719626</v>
      </c>
    </row>
    <row r="4335" spans="1:20" x14ac:dyDescent="0.25">
      <c r="A4335" s="72">
        <f>A4334</f>
        <v>43814</v>
      </c>
      <c r="B4335" s="73" t="s">
        <v>0</v>
      </c>
      <c r="C4335" s="73" t="s">
        <v>236</v>
      </c>
      <c r="D4335" s="73" t="s">
        <v>237</v>
      </c>
      <c r="E4335" s="73" t="s">
        <v>262</v>
      </c>
      <c r="F4335" s="73" t="s">
        <v>251</v>
      </c>
      <c r="G4335" s="73" t="s">
        <v>34</v>
      </c>
      <c r="H4335" t="s">
        <v>37</v>
      </c>
      <c r="I4335">
        <v>298</v>
      </c>
      <c r="J4335" s="43">
        <v>4333</v>
      </c>
      <c r="K4335" s="16">
        <v>0</v>
      </c>
      <c r="L4335" s="16">
        <f t="shared" si="749"/>
        <v>43.028798411122146</v>
      </c>
      <c r="M4335" s="16">
        <f t="shared" si="750"/>
        <v>1.171081081081081</v>
      </c>
      <c r="N4335" s="44">
        <f t="shared" si="751"/>
        <v>0</v>
      </c>
      <c r="O4335" s="44">
        <f t="shared" si="752"/>
        <v>4333</v>
      </c>
      <c r="P4335" s="45">
        <f t="shared" si="754"/>
        <v>43.028798411122146</v>
      </c>
      <c r="Q4335" s="45">
        <f t="shared" si="753"/>
        <v>1.171081081081081</v>
      </c>
      <c r="R4335" s="17"/>
      <c r="S4335" s="51">
        <f t="shared" ref="S4335:S4371" si="755">((O4335/O3879)-1)*100</f>
        <v>1.522961574507975</v>
      </c>
      <c r="T4335" s="16">
        <f t="shared" ref="T4335:T4371" si="756">AVERAGE(P4259,P4297,P4335)</f>
        <v>43.028798411122146</v>
      </c>
    </row>
    <row r="4336" spans="1:20" x14ac:dyDescent="0.25">
      <c r="A4336" s="72">
        <f t="shared" ref="A4336:A4370" si="757">A4335</f>
        <v>43814</v>
      </c>
      <c r="B4336" s="73" t="s">
        <v>0</v>
      </c>
      <c r="C4336" s="73" t="s">
        <v>359</v>
      </c>
      <c r="D4336" s="73" t="s">
        <v>235</v>
      </c>
      <c r="E4336" s="73" t="s">
        <v>263</v>
      </c>
      <c r="F4336" s="73" t="s">
        <v>264</v>
      </c>
      <c r="G4336" s="73" t="s">
        <v>34</v>
      </c>
      <c r="H4336" t="s">
        <v>37</v>
      </c>
      <c r="I4336">
        <v>1530</v>
      </c>
      <c r="J4336" s="43">
        <v>7240</v>
      </c>
      <c r="K4336" s="16">
        <v>0</v>
      </c>
      <c r="L4336" s="16">
        <f t="shared" si="749"/>
        <v>71.896722939424023</v>
      </c>
      <c r="M4336" s="16">
        <f t="shared" si="750"/>
        <v>1.9567567567567568</v>
      </c>
      <c r="N4336" s="44">
        <f t="shared" si="751"/>
        <v>0</v>
      </c>
      <c r="O4336" s="44">
        <f t="shared" si="752"/>
        <v>7240</v>
      </c>
      <c r="P4336" s="45">
        <f t="shared" si="754"/>
        <v>71.896722939424023</v>
      </c>
      <c r="Q4336" s="45">
        <f t="shared" si="753"/>
        <v>1.9567567567567568</v>
      </c>
      <c r="S4336" s="51">
        <f t="shared" si="755"/>
        <v>0.90592334494774551</v>
      </c>
      <c r="T4336" s="16">
        <f t="shared" si="756"/>
        <v>71.896722939424023</v>
      </c>
    </row>
    <row r="4337" spans="1:20" x14ac:dyDescent="0.25">
      <c r="A4337" s="72">
        <f t="shared" si="757"/>
        <v>43814</v>
      </c>
      <c r="B4337" s="73" t="s">
        <v>0</v>
      </c>
      <c r="C4337" s="73" t="s">
        <v>359</v>
      </c>
      <c r="D4337" s="73" t="s">
        <v>235</v>
      </c>
      <c r="E4337" s="73" t="s">
        <v>265</v>
      </c>
      <c r="F4337" s="73" t="s">
        <v>266</v>
      </c>
      <c r="G4337" s="73" t="s">
        <v>34</v>
      </c>
      <c r="H4337" t="s">
        <v>36</v>
      </c>
      <c r="I4337">
        <v>890</v>
      </c>
      <c r="J4337" s="43">
        <v>4525</v>
      </c>
      <c r="K4337" s="16">
        <v>0.2</v>
      </c>
      <c r="L4337" s="16">
        <f t="shared" si="749"/>
        <v>44.935451837140022</v>
      </c>
      <c r="M4337" s="16">
        <f t="shared" si="750"/>
        <v>1.222972972972973</v>
      </c>
      <c r="N4337" s="44">
        <f t="shared" si="751"/>
        <v>178</v>
      </c>
      <c r="O4337" s="44">
        <f t="shared" si="752"/>
        <v>4703</v>
      </c>
      <c r="P4337" s="45">
        <f t="shared" si="754"/>
        <v>46.703078450844089</v>
      </c>
      <c r="Q4337" s="45">
        <f t="shared" si="753"/>
        <v>1.2710810810810811</v>
      </c>
      <c r="S4337" s="51">
        <f t="shared" si="755"/>
        <v>-1.4335415182126776</v>
      </c>
      <c r="T4337" s="16">
        <f t="shared" si="756"/>
        <v>46.644157563720626</v>
      </c>
    </row>
    <row r="4338" spans="1:20" x14ac:dyDescent="0.25">
      <c r="A4338" s="72">
        <f t="shared" si="757"/>
        <v>43814</v>
      </c>
      <c r="B4338" s="73" t="s">
        <v>0</v>
      </c>
      <c r="C4338" s="73" t="s">
        <v>238</v>
      </c>
      <c r="D4338" s="73" t="s">
        <v>239</v>
      </c>
      <c r="E4338" s="73" t="s">
        <v>267</v>
      </c>
      <c r="F4338" s="73" t="s">
        <v>241</v>
      </c>
      <c r="G4338" s="73" t="s">
        <v>34</v>
      </c>
      <c r="H4338" s="65" t="s">
        <v>37</v>
      </c>
      <c r="I4338" s="65">
        <v>1256</v>
      </c>
      <c r="J4338" s="61">
        <v>6976</v>
      </c>
      <c r="K4338" s="16">
        <v>0</v>
      </c>
      <c r="L4338" s="77">
        <f t="shared" si="749"/>
        <v>69.275074478649458</v>
      </c>
      <c r="M4338" s="77">
        <f t="shared" si="750"/>
        <v>1.8854054054054055</v>
      </c>
      <c r="N4338" s="62">
        <f t="shared" si="751"/>
        <v>0</v>
      </c>
      <c r="O4338" s="62">
        <f t="shared" si="752"/>
        <v>6976</v>
      </c>
      <c r="P4338" s="63">
        <f t="shared" si="754"/>
        <v>69.275074478649458</v>
      </c>
      <c r="Q4338" s="63">
        <f t="shared" si="753"/>
        <v>1.8854054054054055</v>
      </c>
      <c r="R4338" s="65"/>
      <c r="S4338" s="64">
        <f t="shared" si="755"/>
        <v>0.94052959050787699</v>
      </c>
      <c r="T4338" s="16">
        <f t="shared" si="756"/>
        <v>69.275074478649458</v>
      </c>
    </row>
    <row r="4339" spans="1:20" x14ac:dyDescent="0.25">
      <c r="A4339" s="72">
        <f t="shared" si="757"/>
        <v>43814</v>
      </c>
      <c r="B4339" s="73" t="s">
        <v>0</v>
      </c>
      <c r="C4339" s="73" t="s">
        <v>358</v>
      </c>
      <c r="D4339" s="73" t="s">
        <v>235</v>
      </c>
      <c r="E4339" s="73" t="s">
        <v>267</v>
      </c>
      <c r="F4339" s="73" t="s">
        <v>241</v>
      </c>
      <c r="G4339" s="73" t="s">
        <v>34</v>
      </c>
      <c r="H4339" t="s">
        <v>36</v>
      </c>
      <c r="I4339">
        <v>975</v>
      </c>
      <c r="J4339" s="43">
        <v>4801</v>
      </c>
      <c r="K4339" s="16">
        <v>0.2</v>
      </c>
      <c r="L4339" s="16">
        <f t="shared" si="749"/>
        <v>47.676266137040713</v>
      </c>
      <c r="M4339" s="16">
        <f t="shared" si="750"/>
        <v>1.2975675675675675</v>
      </c>
      <c r="N4339" s="44">
        <f t="shared" si="751"/>
        <v>195</v>
      </c>
      <c r="O4339" s="44">
        <f t="shared" si="752"/>
        <v>4996</v>
      </c>
      <c r="P4339" s="45">
        <f t="shared" si="754"/>
        <v>49.612711022840116</v>
      </c>
      <c r="Q4339" s="45">
        <f t="shared" si="753"/>
        <v>1.3502702702702702</v>
      </c>
      <c r="S4339" s="51">
        <f t="shared" si="755"/>
        <v>-1.4498471249630107</v>
      </c>
      <c r="T4339" s="16">
        <f t="shared" si="756"/>
        <v>49.548162859980131</v>
      </c>
    </row>
    <row r="4340" spans="1:20" x14ac:dyDescent="0.25">
      <c r="A4340" s="72">
        <f t="shared" si="757"/>
        <v>43814</v>
      </c>
      <c r="B4340" s="73" t="s">
        <v>0</v>
      </c>
      <c r="C4340" s="73" t="s">
        <v>240</v>
      </c>
      <c r="D4340" s="73" t="s">
        <v>241</v>
      </c>
      <c r="E4340" s="73" t="s">
        <v>263</v>
      </c>
      <c r="F4340" s="73" t="s">
        <v>264</v>
      </c>
      <c r="G4340" s="73" t="s">
        <v>34</v>
      </c>
      <c r="H4340" t="s">
        <v>36</v>
      </c>
      <c r="I4340">
        <v>1357</v>
      </c>
      <c r="J4340" s="66">
        <v>5121</v>
      </c>
      <c r="K4340" s="16">
        <v>0.2</v>
      </c>
      <c r="L4340" s="16">
        <f t="shared" si="749"/>
        <v>50.854021847070506</v>
      </c>
      <c r="M4340" s="16">
        <f t="shared" si="750"/>
        <v>1.384054054054054</v>
      </c>
      <c r="N4340" s="44">
        <f t="shared" si="751"/>
        <v>271.40000000000003</v>
      </c>
      <c r="O4340" s="44">
        <f t="shared" si="752"/>
        <v>5392.4</v>
      </c>
      <c r="P4340" s="45">
        <f t="shared" si="754"/>
        <v>53.54915590863952</v>
      </c>
      <c r="Q4340" s="45">
        <f t="shared" si="753"/>
        <v>1.4574054054054053</v>
      </c>
      <c r="S4340" s="51">
        <f t="shared" si="755"/>
        <v>-1.4874438691809377</v>
      </c>
      <c r="T4340" s="16">
        <f t="shared" si="756"/>
        <v>53.459318106587226</v>
      </c>
    </row>
    <row r="4341" spans="1:20" x14ac:dyDescent="0.25">
      <c r="A4341" s="72">
        <f t="shared" si="757"/>
        <v>43814</v>
      </c>
      <c r="B4341" s="73" t="s">
        <v>67</v>
      </c>
      <c r="C4341" s="73" t="s">
        <v>242</v>
      </c>
      <c r="D4341" s="73" t="s">
        <v>243</v>
      </c>
      <c r="E4341" s="73" t="s">
        <v>265</v>
      </c>
      <c r="F4341" s="73" t="s">
        <v>266</v>
      </c>
      <c r="G4341" s="73" t="s">
        <v>34</v>
      </c>
      <c r="H4341" t="s">
        <v>36</v>
      </c>
      <c r="I4341">
        <v>1006</v>
      </c>
      <c r="J4341" s="43">
        <v>3900</v>
      </c>
      <c r="K4341" s="16">
        <v>0.2</v>
      </c>
      <c r="L4341" s="16">
        <f t="shared" si="749"/>
        <v>38.728897715988083</v>
      </c>
      <c r="M4341" s="16">
        <f t="shared" si="750"/>
        <v>0.98378378378378384</v>
      </c>
      <c r="N4341" s="44">
        <f t="shared" si="751"/>
        <v>201.20000000000002</v>
      </c>
      <c r="O4341" s="44">
        <f t="shared" si="752"/>
        <v>4101.2</v>
      </c>
      <c r="P4341" s="45">
        <f t="shared" si="754"/>
        <v>40.726911618669313</v>
      </c>
      <c r="Q4341" s="45">
        <f t="shared" si="753"/>
        <v>1.0345369369369368</v>
      </c>
      <c r="S4341" s="51">
        <f t="shared" si="755"/>
        <v>-3.7629412703329423</v>
      </c>
      <c r="T4341" s="16">
        <f t="shared" si="756"/>
        <v>40.660311155246603</v>
      </c>
    </row>
    <row r="4342" spans="1:20" x14ac:dyDescent="0.25">
      <c r="A4342" s="72">
        <f t="shared" si="757"/>
        <v>43814</v>
      </c>
      <c r="B4342" s="73" t="s">
        <v>67</v>
      </c>
      <c r="C4342" s="73" t="s">
        <v>244</v>
      </c>
      <c r="D4342" s="73" t="s">
        <v>245</v>
      </c>
      <c r="E4342" s="73" t="s">
        <v>268</v>
      </c>
      <c r="F4342" s="73" t="s">
        <v>269</v>
      </c>
      <c r="G4342" s="73" t="s">
        <v>34</v>
      </c>
      <c r="H4342" t="s">
        <v>38</v>
      </c>
      <c r="I4342">
        <v>860</v>
      </c>
      <c r="J4342" s="43">
        <v>6816</v>
      </c>
      <c r="K4342" s="16">
        <v>0</v>
      </c>
      <c r="L4342" s="16">
        <f t="shared" si="749"/>
        <v>67.686196623634558</v>
      </c>
      <c r="M4342" s="16">
        <f t="shared" si="750"/>
        <v>1.7193513513513514</v>
      </c>
      <c r="N4342" s="44">
        <f t="shared" si="751"/>
        <v>0</v>
      </c>
      <c r="O4342" s="44">
        <f t="shared" si="752"/>
        <v>6816</v>
      </c>
      <c r="P4342" s="45">
        <f t="shared" si="754"/>
        <v>67.686196623634558</v>
      </c>
      <c r="Q4342" s="45">
        <f t="shared" si="753"/>
        <v>1.7193513513513514</v>
      </c>
      <c r="S4342" s="51">
        <f t="shared" si="755"/>
        <v>3.5708858836043245</v>
      </c>
      <c r="T4342" s="16">
        <f t="shared" si="756"/>
        <v>67.686196623634558</v>
      </c>
    </row>
    <row r="4343" spans="1:20" x14ac:dyDescent="0.25">
      <c r="A4343" s="72">
        <f t="shared" si="757"/>
        <v>43814</v>
      </c>
      <c r="B4343" s="73" t="s">
        <v>67</v>
      </c>
      <c r="C4343" s="73" t="s">
        <v>246</v>
      </c>
      <c r="D4343" s="73" t="s">
        <v>247</v>
      </c>
      <c r="E4343" s="73" t="s">
        <v>270</v>
      </c>
      <c r="F4343" s="73" t="s">
        <v>247</v>
      </c>
      <c r="G4343" s="73" t="s">
        <v>34</v>
      </c>
      <c r="H4343" t="s">
        <v>36</v>
      </c>
      <c r="I4343">
        <v>213</v>
      </c>
      <c r="J4343" s="43">
        <v>2415</v>
      </c>
      <c r="K4343" s="16">
        <v>0.2</v>
      </c>
      <c r="L4343" s="16">
        <f t="shared" si="749"/>
        <v>23.98212512413108</v>
      </c>
      <c r="M4343" s="16">
        <f t="shared" si="750"/>
        <v>0.60918918918918918</v>
      </c>
      <c r="N4343" s="44">
        <f t="shared" si="751"/>
        <v>42.6</v>
      </c>
      <c r="O4343" s="44">
        <f t="shared" si="752"/>
        <v>2457.6</v>
      </c>
      <c r="P4343" s="45">
        <f t="shared" si="754"/>
        <v>24.405163853028796</v>
      </c>
      <c r="Q4343" s="45">
        <f t="shared" si="753"/>
        <v>0.6199351351351351</v>
      </c>
      <c r="S4343" s="51">
        <f t="shared" si="755"/>
        <v>6.2341681868089083</v>
      </c>
      <c r="T4343" s="16">
        <f t="shared" si="756"/>
        <v>24.391062562065539</v>
      </c>
    </row>
    <row r="4344" spans="1:20" x14ac:dyDescent="0.25">
      <c r="A4344" s="72">
        <f t="shared" si="757"/>
        <v>43814</v>
      </c>
      <c r="B4344" s="73" t="s">
        <v>67</v>
      </c>
      <c r="C4344" s="73" t="s">
        <v>248</v>
      </c>
      <c r="D4344" s="73" t="s">
        <v>249</v>
      </c>
      <c r="E4344" s="73" t="s">
        <v>271</v>
      </c>
      <c r="F4344" s="73" t="s">
        <v>272</v>
      </c>
      <c r="G4344" s="73" t="s">
        <v>34</v>
      </c>
      <c r="H4344" t="s">
        <v>38</v>
      </c>
      <c r="I4344">
        <v>646</v>
      </c>
      <c r="J4344" s="43">
        <v>5818</v>
      </c>
      <c r="K4344" s="16">
        <v>0</v>
      </c>
      <c r="L4344" s="16">
        <f t="shared" si="749"/>
        <v>57.775571002979142</v>
      </c>
      <c r="M4344" s="16">
        <f t="shared" si="750"/>
        <v>1.4676036036036035</v>
      </c>
      <c r="N4344" s="44">
        <f t="shared" si="751"/>
        <v>0</v>
      </c>
      <c r="O4344" s="44">
        <f t="shared" si="752"/>
        <v>5818</v>
      </c>
      <c r="P4344" s="45">
        <f t="shared" si="754"/>
        <v>57.775571002979142</v>
      </c>
      <c r="Q4344" s="45">
        <f t="shared" si="753"/>
        <v>1.4676036036036035</v>
      </c>
      <c r="S4344" s="51">
        <f t="shared" si="755"/>
        <v>3.0464045341835</v>
      </c>
      <c r="T4344" s="16">
        <f t="shared" si="756"/>
        <v>57.775571002979142</v>
      </c>
    </row>
    <row r="4345" spans="1:20" x14ac:dyDescent="0.25">
      <c r="A4345" s="72">
        <f t="shared" si="757"/>
        <v>43814</v>
      </c>
      <c r="B4345" s="73" t="s">
        <v>67</v>
      </c>
      <c r="C4345" s="73" t="s">
        <v>248</v>
      </c>
      <c r="D4345" s="73" t="s">
        <v>249</v>
      </c>
      <c r="E4345" s="73" t="s">
        <v>273</v>
      </c>
      <c r="F4345" s="73" t="s">
        <v>274</v>
      </c>
      <c r="G4345" s="73" t="s">
        <v>34</v>
      </c>
      <c r="H4345" t="s">
        <v>38</v>
      </c>
      <c r="I4345">
        <v>418</v>
      </c>
      <c r="J4345" s="43">
        <v>4874</v>
      </c>
      <c r="K4345" s="16">
        <v>0</v>
      </c>
      <c r="L4345" s="16">
        <f t="shared" si="749"/>
        <v>48.401191658391262</v>
      </c>
      <c r="M4345" s="16">
        <f t="shared" si="750"/>
        <v>1.2294774774774775</v>
      </c>
      <c r="N4345" s="44">
        <f t="shared" si="751"/>
        <v>0</v>
      </c>
      <c r="O4345" s="44">
        <f t="shared" si="752"/>
        <v>4874</v>
      </c>
      <c r="P4345" s="45">
        <f t="shared" si="754"/>
        <v>48.401191658391262</v>
      </c>
      <c r="Q4345" s="45">
        <f t="shared" si="753"/>
        <v>1.2294774774774775</v>
      </c>
      <c r="S4345" s="51">
        <f t="shared" si="755"/>
        <v>3.6139455782312924</v>
      </c>
      <c r="T4345" s="16">
        <f t="shared" si="756"/>
        <v>48.401191658391262</v>
      </c>
    </row>
    <row r="4346" spans="1:20" x14ac:dyDescent="0.25">
      <c r="A4346" s="72">
        <f t="shared" si="757"/>
        <v>43814</v>
      </c>
      <c r="B4346" s="73" t="s">
        <v>67</v>
      </c>
      <c r="C4346" s="73" t="s">
        <v>246</v>
      </c>
      <c r="D4346" s="73" t="s">
        <v>247</v>
      </c>
      <c r="E4346" s="73" t="s">
        <v>275</v>
      </c>
      <c r="F4346" s="73" t="s">
        <v>276</v>
      </c>
      <c r="G4346" s="73" t="s">
        <v>34</v>
      </c>
      <c r="H4346" t="s">
        <v>36</v>
      </c>
      <c r="I4346">
        <v>626</v>
      </c>
      <c r="J4346" s="61">
        <v>3800</v>
      </c>
      <c r="K4346" s="16">
        <v>0.2</v>
      </c>
      <c r="L4346" s="16">
        <f t="shared" si="749"/>
        <v>37.735849056603776</v>
      </c>
      <c r="M4346" s="16">
        <f t="shared" si="750"/>
        <v>0.95855855855855854</v>
      </c>
      <c r="N4346" s="44">
        <f t="shared" si="751"/>
        <v>125.2</v>
      </c>
      <c r="O4346" s="44">
        <f t="shared" si="752"/>
        <v>3925.2</v>
      </c>
      <c r="P4346" s="45">
        <f t="shared" si="754"/>
        <v>38.979145978152928</v>
      </c>
      <c r="Q4346" s="45">
        <f t="shared" si="753"/>
        <v>0.99014054054054046</v>
      </c>
      <c r="S4346" s="51">
        <f t="shared" si="755"/>
        <v>-2.4252006085374367</v>
      </c>
      <c r="T4346" s="16">
        <f t="shared" si="756"/>
        <v>38.937702747434621</v>
      </c>
    </row>
    <row r="4347" spans="1:20" x14ac:dyDescent="0.25">
      <c r="A4347" s="72">
        <f t="shared" si="757"/>
        <v>43814</v>
      </c>
      <c r="B4347" s="73" t="s">
        <v>67</v>
      </c>
      <c r="C4347" s="73" t="s">
        <v>246</v>
      </c>
      <c r="D4347" s="73" t="s">
        <v>247</v>
      </c>
      <c r="E4347" s="73" t="s">
        <v>263</v>
      </c>
      <c r="F4347" s="73" t="s">
        <v>264</v>
      </c>
      <c r="G4347" s="73" t="s">
        <v>34</v>
      </c>
      <c r="H4347" t="s">
        <v>36</v>
      </c>
      <c r="I4347">
        <v>1823</v>
      </c>
      <c r="J4347" s="61">
        <v>5680</v>
      </c>
      <c r="K4347" s="16">
        <v>0.2</v>
      </c>
      <c r="L4347" s="16">
        <f t="shared" si="749"/>
        <v>56.405163853028796</v>
      </c>
      <c r="M4347" s="16">
        <f t="shared" si="750"/>
        <v>1.4327927927927928</v>
      </c>
      <c r="N4347" s="44">
        <f t="shared" si="751"/>
        <v>364.6</v>
      </c>
      <c r="O4347" s="44">
        <f t="shared" si="752"/>
        <v>6044.6</v>
      </c>
      <c r="P4347" s="45">
        <f t="shared" si="754"/>
        <v>60.025819265143994</v>
      </c>
      <c r="Q4347" s="45">
        <f t="shared" si="753"/>
        <v>1.5247639639639641</v>
      </c>
      <c r="S4347" s="51">
        <f t="shared" si="755"/>
        <v>-2.4116965182322092</v>
      </c>
      <c r="T4347" s="16">
        <f t="shared" si="756"/>
        <v>59.905130751406809</v>
      </c>
    </row>
    <row r="4348" spans="1:20" x14ac:dyDescent="0.25">
      <c r="A4348" s="72">
        <f t="shared" si="757"/>
        <v>43814</v>
      </c>
      <c r="B4348" s="73" t="s">
        <v>18</v>
      </c>
      <c r="C4348" s="73" t="s">
        <v>250</v>
      </c>
      <c r="D4348" s="73" t="s">
        <v>251</v>
      </c>
      <c r="E4348" s="73" t="s">
        <v>265</v>
      </c>
      <c r="F4348" s="73" t="s">
        <v>266</v>
      </c>
      <c r="G4348" s="73" t="s">
        <v>34</v>
      </c>
      <c r="H4348" t="s">
        <v>39</v>
      </c>
      <c r="I4348">
        <v>1277</v>
      </c>
      <c r="J4348" s="43">
        <v>3631</v>
      </c>
      <c r="K4348" s="16">
        <v>0.14949999999999999</v>
      </c>
      <c r="L4348" s="16">
        <f t="shared" si="749"/>
        <v>36.057596822244292</v>
      </c>
      <c r="M4348" s="16">
        <f t="shared" si="750"/>
        <v>0.98135135135135132</v>
      </c>
      <c r="N4348" s="44">
        <f t="shared" si="751"/>
        <v>190.91149999999999</v>
      </c>
      <c r="O4348" s="44">
        <f t="shared" si="752"/>
        <v>3821.9115000000002</v>
      </c>
      <c r="P4348" s="45">
        <f t="shared" si="754"/>
        <v>37.953440913604766</v>
      </c>
      <c r="Q4348" s="45">
        <f t="shared" si="753"/>
        <v>1.032949054054054</v>
      </c>
      <c r="S4348" s="51">
        <f t="shared" si="755"/>
        <v>-13.046263325763952</v>
      </c>
      <c r="T4348" s="16">
        <f t="shared" si="756"/>
        <v>37.856218139688842</v>
      </c>
    </row>
    <row r="4349" spans="1:20" x14ac:dyDescent="0.25">
      <c r="A4349" s="72">
        <f t="shared" si="757"/>
        <v>43814</v>
      </c>
      <c r="B4349" s="73" t="s">
        <v>18</v>
      </c>
      <c r="C4349" s="73" t="s">
        <v>244</v>
      </c>
      <c r="D4349" s="73" t="s">
        <v>245</v>
      </c>
      <c r="E4349" s="73" t="s">
        <v>277</v>
      </c>
      <c r="F4349" s="73" t="s">
        <v>278</v>
      </c>
      <c r="G4349" s="73" t="s">
        <v>34</v>
      </c>
      <c r="H4349" t="s">
        <v>38</v>
      </c>
      <c r="I4349">
        <v>613</v>
      </c>
      <c r="J4349" s="43">
        <v>5630</v>
      </c>
      <c r="K4349" s="16">
        <v>0</v>
      </c>
      <c r="L4349" s="16">
        <f t="shared" si="749"/>
        <v>55.908639523336639</v>
      </c>
      <c r="M4349" s="16">
        <f t="shared" si="750"/>
        <v>1.5216216216216216</v>
      </c>
      <c r="N4349" s="44">
        <f t="shared" si="751"/>
        <v>0</v>
      </c>
      <c r="O4349" s="44">
        <f t="shared" si="752"/>
        <v>5630</v>
      </c>
      <c r="P4349" s="45">
        <f t="shared" si="754"/>
        <v>55.908639523336639</v>
      </c>
      <c r="Q4349" s="45">
        <f t="shared" si="753"/>
        <v>1.5216216216216216</v>
      </c>
      <c r="S4349" s="51">
        <f t="shared" si="755"/>
        <v>3.1324418391646791</v>
      </c>
      <c r="T4349" s="16">
        <f t="shared" si="756"/>
        <v>55.908639523336639</v>
      </c>
    </row>
    <row r="4350" spans="1:20" x14ac:dyDescent="0.25">
      <c r="A4350" s="72">
        <f t="shared" si="757"/>
        <v>43814</v>
      </c>
      <c r="B4350" s="73" t="s">
        <v>18</v>
      </c>
      <c r="C4350" s="73" t="s">
        <v>248</v>
      </c>
      <c r="D4350" s="73" t="s">
        <v>249</v>
      </c>
      <c r="E4350" s="73" t="s">
        <v>268</v>
      </c>
      <c r="F4350" s="73" t="s">
        <v>269</v>
      </c>
      <c r="G4350" s="73" t="s">
        <v>34</v>
      </c>
      <c r="H4350" t="s">
        <v>38</v>
      </c>
      <c r="I4350">
        <v>872</v>
      </c>
      <c r="J4350" s="43">
        <v>6932</v>
      </c>
      <c r="K4350" s="16">
        <v>0</v>
      </c>
      <c r="L4350" s="16">
        <f t="shared" si="749"/>
        <v>68.838133068520349</v>
      </c>
      <c r="M4350" s="16">
        <f t="shared" si="750"/>
        <v>1.8735135135135135</v>
      </c>
      <c r="N4350" s="44">
        <f t="shared" si="751"/>
        <v>0</v>
      </c>
      <c r="O4350" s="44">
        <f t="shared" si="752"/>
        <v>6932</v>
      </c>
      <c r="P4350" s="45">
        <f t="shared" si="754"/>
        <v>68.838133068520349</v>
      </c>
      <c r="Q4350" s="45">
        <f t="shared" si="753"/>
        <v>1.8735135135135135</v>
      </c>
      <c r="S4350" s="51">
        <f t="shared" si="755"/>
        <v>3.4935801731860172</v>
      </c>
      <c r="T4350" s="16">
        <f t="shared" si="756"/>
        <v>68.838133068520349</v>
      </c>
    </row>
    <row r="4351" spans="1:20" x14ac:dyDescent="0.25">
      <c r="A4351" s="72">
        <f t="shared" si="757"/>
        <v>43814</v>
      </c>
      <c r="B4351" s="73" t="s">
        <v>18</v>
      </c>
      <c r="C4351" s="73" t="s">
        <v>248</v>
      </c>
      <c r="D4351" s="73" t="s">
        <v>249</v>
      </c>
      <c r="E4351" s="73" t="s">
        <v>277</v>
      </c>
      <c r="F4351" s="73" t="s">
        <v>278</v>
      </c>
      <c r="G4351" s="73" t="s">
        <v>34</v>
      </c>
      <c r="H4351" t="s">
        <v>38</v>
      </c>
      <c r="I4351">
        <v>414</v>
      </c>
      <c r="J4351" s="43">
        <v>5107</v>
      </c>
      <c r="K4351" s="16">
        <v>0</v>
      </c>
      <c r="L4351" s="16">
        <f t="shared" si="749"/>
        <v>50.714995034756704</v>
      </c>
      <c r="M4351" s="16">
        <f t="shared" si="750"/>
        <v>1.3802702702702703</v>
      </c>
      <c r="N4351" s="44">
        <f t="shared" si="751"/>
        <v>0</v>
      </c>
      <c r="O4351" s="44">
        <f t="shared" si="752"/>
        <v>5107</v>
      </c>
      <c r="P4351" s="45">
        <f t="shared" si="754"/>
        <v>50.714995034756704</v>
      </c>
      <c r="Q4351" s="45">
        <f t="shared" si="753"/>
        <v>1.3802702702702703</v>
      </c>
      <c r="S4351" s="51">
        <f t="shared" si="755"/>
        <v>3.4433866720680495</v>
      </c>
      <c r="T4351" s="16">
        <f t="shared" si="756"/>
        <v>50.714995034756704</v>
      </c>
    </row>
    <row r="4352" spans="1:20" x14ac:dyDescent="0.25">
      <c r="A4352" s="72">
        <f t="shared" si="757"/>
        <v>43814</v>
      </c>
      <c r="B4352" s="73" t="s">
        <v>18</v>
      </c>
      <c r="C4352" s="73" t="s">
        <v>242</v>
      </c>
      <c r="D4352" s="73" t="s">
        <v>243</v>
      </c>
      <c r="E4352" s="73" t="s">
        <v>265</v>
      </c>
      <c r="F4352" s="73" t="s">
        <v>266</v>
      </c>
      <c r="G4352" s="73" t="s">
        <v>34</v>
      </c>
      <c r="H4352" t="s">
        <v>36</v>
      </c>
      <c r="I4352">
        <v>1006</v>
      </c>
      <c r="J4352" s="43">
        <v>4645</v>
      </c>
      <c r="K4352" s="16">
        <v>0.2</v>
      </c>
      <c r="L4352" s="16">
        <f t="shared" si="749"/>
        <v>46.127110228401193</v>
      </c>
      <c r="M4352" s="16">
        <f t="shared" si="750"/>
        <v>1.2554054054054054</v>
      </c>
      <c r="N4352" s="44">
        <f t="shared" si="751"/>
        <v>201.20000000000002</v>
      </c>
      <c r="O4352" s="44">
        <f t="shared" si="752"/>
        <v>4846.2</v>
      </c>
      <c r="P4352" s="45">
        <f t="shared" si="754"/>
        <v>48.125124131082423</v>
      </c>
      <c r="Q4352" s="45">
        <f t="shared" si="753"/>
        <v>1.3097837837837838</v>
      </c>
      <c r="S4352" s="51">
        <f t="shared" si="755"/>
        <v>-3.2029976670608251</v>
      </c>
      <c r="T4352" s="16">
        <f t="shared" si="756"/>
        <v>48.058523667659721</v>
      </c>
    </row>
    <row r="4353" spans="1:20" x14ac:dyDescent="0.25">
      <c r="A4353" s="72">
        <f t="shared" si="757"/>
        <v>43814</v>
      </c>
      <c r="B4353" s="73" t="s">
        <v>0</v>
      </c>
      <c r="C4353" s="73" t="s">
        <v>252</v>
      </c>
      <c r="D4353" s="73" t="s">
        <v>117</v>
      </c>
      <c r="E4353" s="73" t="s">
        <v>279</v>
      </c>
      <c r="F4353" s="73" t="s">
        <v>280</v>
      </c>
      <c r="G4353" s="73" t="s">
        <v>35</v>
      </c>
      <c r="H4353" t="s">
        <v>37</v>
      </c>
      <c r="I4353">
        <v>880</v>
      </c>
      <c r="J4353" s="43">
        <v>4143</v>
      </c>
      <c r="K4353" s="16">
        <v>0</v>
      </c>
      <c r="L4353" s="16">
        <f t="shared" si="749"/>
        <v>41.142005958291954</v>
      </c>
      <c r="M4353" s="16">
        <f t="shared" si="750"/>
        <v>1.1197297297297297</v>
      </c>
      <c r="N4353" s="44">
        <f t="shared" si="751"/>
        <v>0</v>
      </c>
      <c r="O4353" s="44">
        <f t="shared" si="752"/>
        <v>4143</v>
      </c>
      <c r="P4353" s="45">
        <f t="shared" si="754"/>
        <v>41.142005958291954</v>
      </c>
      <c r="Q4353" s="45">
        <f t="shared" si="753"/>
        <v>1.1197297297297297</v>
      </c>
      <c r="S4353" s="51">
        <f t="shared" si="755"/>
        <v>1.5939185875429196</v>
      </c>
      <c r="T4353" s="16">
        <f t="shared" si="756"/>
        <v>41.142005958291954</v>
      </c>
    </row>
    <row r="4354" spans="1:20" x14ac:dyDescent="0.25">
      <c r="A4354" s="72">
        <f t="shared" si="757"/>
        <v>43814</v>
      </c>
      <c r="B4354" s="73" t="s">
        <v>0</v>
      </c>
      <c r="C4354" s="73" t="s">
        <v>359</v>
      </c>
      <c r="D4354" s="73" t="s">
        <v>235</v>
      </c>
      <c r="E4354" s="73" t="s">
        <v>267</v>
      </c>
      <c r="F4354" s="73" t="s">
        <v>241</v>
      </c>
      <c r="G4354" s="73" t="s">
        <v>35</v>
      </c>
      <c r="H4354" t="s">
        <v>37</v>
      </c>
      <c r="I4354">
        <v>685</v>
      </c>
      <c r="J4354" s="43">
        <v>4361</v>
      </c>
      <c r="K4354" s="16">
        <v>0</v>
      </c>
      <c r="L4354" s="16">
        <f t="shared" si="749"/>
        <v>43.306852035749749</v>
      </c>
      <c r="M4354" s="16">
        <f t="shared" si="750"/>
        <v>1.1786486486486487</v>
      </c>
      <c r="N4354" s="44">
        <f t="shared" si="751"/>
        <v>0</v>
      </c>
      <c r="O4354" s="44">
        <f t="shared" si="752"/>
        <v>4361</v>
      </c>
      <c r="P4354" s="45">
        <f t="shared" si="754"/>
        <v>43.306852035749749</v>
      </c>
      <c r="Q4354" s="45">
        <f t="shared" si="753"/>
        <v>1.1786486486486487</v>
      </c>
      <c r="S4354" s="51">
        <f t="shared" si="755"/>
        <v>1.5130353817504716</v>
      </c>
      <c r="T4354" s="16">
        <f t="shared" si="756"/>
        <v>43.306852035749749</v>
      </c>
    </row>
    <row r="4355" spans="1:20" x14ac:dyDescent="0.25">
      <c r="A4355" s="72">
        <f t="shared" si="757"/>
        <v>43814</v>
      </c>
      <c r="B4355" s="73" t="s">
        <v>0</v>
      </c>
      <c r="C4355" s="73" t="s">
        <v>253</v>
      </c>
      <c r="D4355" s="73" t="s">
        <v>243</v>
      </c>
      <c r="E4355" s="73" t="s">
        <v>281</v>
      </c>
      <c r="F4355" s="73" t="s">
        <v>282</v>
      </c>
      <c r="G4355" s="73" t="s">
        <v>35</v>
      </c>
      <c r="H4355" t="s">
        <v>38</v>
      </c>
      <c r="I4355">
        <v>812</v>
      </c>
      <c r="J4355" s="43">
        <v>7074</v>
      </c>
      <c r="K4355" s="16">
        <v>0</v>
      </c>
      <c r="L4355" s="16">
        <f t="shared" si="749"/>
        <v>70.248262164846082</v>
      </c>
      <c r="M4355" s="16">
        <f t="shared" si="750"/>
        <v>1.9118918918918919</v>
      </c>
      <c r="N4355" s="44">
        <f t="shared" si="751"/>
        <v>0</v>
      </c>
      <c r="O4355" s="44">
        <f t="shared" si="752"/>
        <v>7074</v>
      </c>
      <c r="P4355" s="45">
        <f t="shared" si="754"/>
        <v>70.248262164846082</v>
      </c>
      <c r="Q4355" s="45">
        <f t="shared" si="753"/>
        <v>1.9118918918918919</v>
      </c>
      <c r="S4355" s="51">
        <f t="shared" si="755"/>
        <v>19.979647218453177</v>
      </c>
      <c r="T4355" s="16">
        <f t="shared" si="756"/>
        <v>70.248262164846082</v>
      </c>
    </row>
    <row r="4356" spans="1:20" x14ac:dyDescent="0.25">
      <c r="A4356" s="72">
        <f t="shared" si="757"/>
        <v>43814</v>
      </c>
      <c r="B4356" s="73" t="s">
        <v>0</v>
      </c>
      <c r="C4356" s="73" t="s">
        <v>236</v>
      </c>
      <c r="D4356" s="73" t="s">
        <v>237</v>
      </c>
      <c r="E4356" s="73" t="s">
        <v>279</v>
      </c>
      <c r="F4356" s="73" t="s">
        <v>280</v>
      </c>
      <c r="G4356" s="73" t="s">
        <v>35</v>
      </c>
      <c r="H4356" t="s">
        <v>37</v>
      </c>
      <c r="I4356">
        <v>1520</v>
      </c>
      <c r="J4356" s="61">
        <v>5801</v>
      </c>
      <c r="K4356" s="16">
        <v>0</v>
      </c>
      <c r="L4356" s="16">
        <f t="shared" si="749"/>
        <v>57.606752730883812</v>
      </c>
      <c r="M4356" s="16">
        <f t="shared" si="750"/>
        <v>1.5678378378378379</v>
      </c>
      <c r="N4356" s="44">
        <f t="shared" si="751"/>
        <v>0</v>
      </c>
      <c r="O4356" s="44">
        <f t="shared" si="752"/>
        <v>5801</v>
      </c>
      <c r="P4356" s="45">
        <f t="shared" si="754"/>
        <v>57.606752730883812</v>
      </c>
      <c r="Q4356" s="45">
        <f t="shared" si="753"/>
        <v>1.5678378378378379</v>
      </c>
      <c r="S4356" s="51">
        <f t="shared" si="755"/>
        <v>1.1331938633193817</v>
      </c>
      <c r="T4356" s="16">
        <f t="shared" si="756"/>
        <v>57.606752730883812</v>
      </c>
    </row>
    <row r="4357" spans="1:20" x14ac:dyDescent="0.25">
      <c r="A4357" s="72">
        <f t="shared" si="757"/>
        <v>43814</v>
      </c>
      <c r="B4357" s="73" t="s">
        <v>0</v>
      </c>
      <c r="C4357" s="73" t="s">
        <v>236</v>
      </c>
      <c r="D4357" s="73" t="s">
        <v>237</v>
      </c>
      <c r="E4357" s="73" t="s">
        <v>267</v>
      </c>
      <c r="F4357" s="73" t="s">
        <v>241</v>
      </c>
      <c r="G4357" s="73" t="s">
        <v>35</v>
      </c>
      <c r="H4357" t="s">
        <v>37</v>
      </c>
      <c r="I4357">
        <v>1583</v>
      </c>
      <c r="J4357" s="43">
        <v>6121</v>
      </c>
      <c r="K4357" s="16">
        <v>0</v>
      </c>
      <c r="L4357" s="16">
        <f t="shared" si="749"/>
        <v>60.784508440913605</v>
      </c>
      <c r="M4357" s="16">
        <f t="shared" si="750"/>
        <v>1.6543243243243244</v>
      </c>
      <c r="N4357" s="44">
        <f t="shared" si="751"/>
        <v>0</v>
      </c>
      <c r="O4357" s="44">
        <f t="shared" si="752"/>
        <v>6121</v>
      </c>
      <c r="P4357" s="45">
        <f t="shared" si="754"/>
        <v>60.784508440913605</v>
      </c>
      <c r="Q4357" s="45">
        <f t="shared" si="753"/>
        <v>1.6543243243243244</v>
      </c>
      <c r="S4357" s="51">
        <f t="shared" si="755"/>
        <v>1.0733157199471544</v>
      </c>
      <c r="T4357" s="16">
        <f t="shared" si="756"/>
        <v>60.784508440913605</v>
      </c>
    </row>
    <row r="4358" spans="1:20" x14ac:dyDescent="0.25">
      <c r="A4358" s="72">
        <f t="shared" si="757"/>
        <v>43814</v>
      </c>
      <c r="B4358" s="73" t="s">
        <v>0</v>
      </c>
      <c r="C4358" s="73" t="s">
        <v>358</v>
      </c>
      <c r="D4358" s="73" t="s">
        <v>235</v>
      </c>
      <c r="E4358" s="73" t="s">
        <v>279</v>
      </c>
      <c r="F4358" s="73" t="s">
        <v>280</v>
      </c>
      <c r="G4358" s="73" t="s">
        <v>35</v>
      </c>
      <c r="H4358" t="s">
        <v>36</v>
      </c>
      <c r="I4358">
        <v>1599</v>
      </c>
      <c r="J4358" s="43">
        <v>6012</v>
      </c>
      <c r="K4358" s="16">
        <v>0.2</v>
      </c>
      <c r="L4358" s="16">
        <f t="shared" si="749"/>
        <v>59.702085402184707</v>
      </c>
      <c r="M4358" s="16">
        <f t="shared" si="750"/>
        <v>1.6248648648648649</v>
      </c>
      <c r="N4358" s="44">
        <f t="shared" si="751"/>
        <v>319.8</v>
      </c>
      <c r="O4358" s="44">
        <f t="shared" si="752"/>
        <v>6331.8</v>
      </c>
      <c r="P4358" s="45">
        <f t="shared" si="754"/>
        <v>62.877855014895729</v>
      </c>
      <c r="Q4358" s="45">
        <f t="shared" si="753"/>
        <v>1.7112972972972973</v>
      </c>
      <c r="S4358" s="51">
        <f t="shared" si="755"/>
        <v>6.4161928271389002E-2</v>
      </c>
      <c r="T4358" s="16">
        <f t="shared" si="756"/>
        <v>62.771996027805358</v>
      </c>
    </row>
    <row r="4359" spans="1:20" x14ac:dyDescent="0.25">
      <c r="A4359" s="72">
        <f t="shared" si="757"/>
        <v>43814</v>
      </c>
      <c r="B4359" s="73" t="s">
        <v>67</v>
      </c>
      <c r="C4359" s="73" t="s">
        <v>250</v>
      </c>
      <c r="D4359" s="73" t="s">
        <v>251</v>
      </c>
      <c r="E4359" s="73" t="s">
        <v>279</v>
      </c>
      <c r="F4359" s="73" t="s">
        <v>280</v>
      </c>
      <c r="G4359" s="73" t="s">
        <v>35</v>
      </c>
      <c r="H4359" t="s">
        <v>37</v>
      </c>
      <c r="I4359">
        <v>1851</v>
      </c>
      <c r="J4359" s="43">
        <v>5180</v>
      </c>
      <c r="K4359" s="16">
        <v>0</v>
      </c>
      <c r="L4359" s="16">
        <f t="shared" si="749"/>
        <v>51.439920556107246</v>
      </c>
      <c r="M4359" s="16">
        <f t="shared" si="750"/>
        <v>1.3066666666666666</v>
      </c>
      <c r="N4359" s="44">
        <f t="shared" si="751"/>
        <v>0</v>
      </c>
      <c r="O4359" s="44">
        <f t="shared" si="752"/>
        <v>5180</v>
      </c>
      <c r="P4359" s="45">
        <f t="shared" si="754"/>
        <v>51.439920556107246</v>
      </c>
      <c r="Q4359" s="45">
        <f t="shared" si="753"/>
        <v>1.3066666666666666</v>
      </c>
      <c r="S4359" s="51">
        <f t="shared" si="755"/>
        <v>0</v>
      </c>
      <c r="T4359" s="16">
        <f t="shared" si="756"/>
        <v>51.439920556107246</v>
      </c>
    </row>
    <row r="4360" spans="1:20" x14ac:dyDescent="0.25">
      <c r="A4360" s="72">
        <f t="shared" si="757"/>
        <v>43814</v>
      </c>
      <c r="B4360" s="73" t="s">
        <v>67</v>
      </c>
      <c r="C4360" s="73" t="s">
        <v>238</v>
      </c>
      <c r="D4360" s="73" t="s">
        <v>239</v>
      </c>
      <c r="E4360" s="73" t="s">
        <v>283</v>
      </c>
      <c r="F4360" s="73" t="s">
        <v>284</v>
      </c>
      <c r="G4360" s="73" t="s">
        <v>35</v>
      </c>
      <c r="H4360" t="s">
        <v>37</v>
      </c>
      <c r="I4360">
        <v>1695</v>
      </c>
      <c r="J4360" s="43">
        <v>5140</v>
      </c>
      <c r="K4360" s="16">
        <v>0</v>
      </c>
      <c r="L4360" s="16">
        <f t="shared" si="749"/>
        <v>51.042701092353525</v>
      </c>
      <c r="M4360" s="16">
        <f t="shared" si="750"/>
        <v>1.2965765765765767</v>
      </c>
      <c r="N4360" s="44">
        <f t="shared" si="751"/>
        <v>0</v>
      </c>
      <c r="O4360" s="44">
        <f t="shared" si="752"/>
        <v>5140</v>
      </c>
      <c r="P4360" s="45">
        <f t="shared" si="754"/>
        <v>51.042701092353525</v>
      </c>
      <c r="Q4360" s="45">
        <f t="shared" si="753"/>
        <v>1.2965765765765767</v>
      </c>
      <c r="S4360" s="51">
        <f t="shared" si="755"/>
        <v>0</v>
      </c>
      <c r="T4360" s="16">
        <f t="shared" si="756"/>
        <v>51.042701092353525</v>
      </c>
    </row>
    <row r="4361" spans="1:20" x14ac:dyDescent="0.25">
      <c r="A4361" s="72">
        <f t="shared" si="757"/>
        <v>43814</v>
      </c>
      <c r="B4361" s="73" t="s">
        <v>67</v>
      </c>
      <c r="C4361" s="73" t="s">
        <v>242</v>
      </c>
      <c r="D4361" s="73" t="s">
        <v>243</v>
      </c>
      <c r="E4361" s="73" t="s">
        <v>265</v>
      </c>
      <c r="F4361" s="73" t="s">
        <v>266</v>
      </c>
      <c r="G4361" s="73" t="s">
        <v>35</v>
      </c>
      <c r="H4361" t="s">
        <v>36</v>
      </c>
      <c r="I4361">
        <v>1006</v>
      </c>
      <c r="J4361" s="43">
        <v>3820</v>
      </c>
      <c r="K4361" s="16">
        <v>0.2</v>
      </c>
      <c r="L4361" s="16">
        <f t="shared" si="749"/>
        <v>37.934458788480633</v>
      </c>
      <c r="M4361" s="16">
        <f t="shared" si="750"/>
        <v>0.96360360360360364</v>
      </c>
      <c r="N4361" s="44">
        <f t="shared" si="751"/>
        <v>201.20000000000002</v>
      </c>
      <c r="O4361" s="44">
        <f t="shared" si="752"/>
        <v>4021.2</v>
      </c>
      <c r="P4361" s="45">
        <f t="shared" si="754"/>
        <v>39.932472691161863</v>
      </c>
      <c r="Q4361" s="45">
        <f t="shared" si="753"/>
        <v>1.0143567567567566</v>
      </c>
      <c r="S4361" s="51">
        <f t="shared" si="755"/>
        <v>-0.99370685155457661</v>
      </c>
      <c r="T4361" s="16">
        <f t="shared" si="756"/>
        <v>39.865872227739153</v>
      </c>
    </row>
    <row r="4362" spans="1:20" x14ac:dyDescent="0.25">
      <c r="A4362" s="72">
        <f t="shared" si="757"/>
        <v>43814</v>
      </c>
      <c r="B4362" s="73" t="s">
        <v>67</v>
      </c>
      <c r="C4362" s="73" t="s">
        <v>254</v>
      </c>
      <c r="D4362" s="73" t="s">
        <v>255</v>
      </c>
      <c r="E4362" s="73" t="s">
        <v>267</v>
      </c>
      <c r="F4362" s="73" t="s">
        <v>241</v>
      </c>
      <c r="G4362" s="73" t="s">
        <v>35</v>
      </c>
      <c r="H4362" t="s">
        <v>37</v>
      </c>
      <c r="I4362">
        <v>988</v>
      </c>
      <c r="J4362" s="43">
        <v>3880</v>
      </c>
      <c r="K4362" s="16">
        <v>0</v>
      </c>
      <c r="L4362" s="16">
        <f t="shared" si="749"/>
        <v>38.530287984111219</v>
      </c>
      <c r="M4362" s="16">
        <f t="shared" si="750"/>
        <v>0.97873873873873873</v>
      </c>
      <c r="N4362" s="44">
        <f t="shared" si="751"/>
        <v>0</v>
      </c>
      <c r="O4362" s="44">
        <f t="shared" si="752"/>
        <v>3880</v>
      </c>
      <c r="P4362" s="45">
        <f t="shared" si="754"/>
        <v>38.530287984111219</v>
      </c>
      <c r="Q4362" s="45">
        <f t="shared" si="753"/>
        <v>0.97873873873873873</v>
      </c>
      <c r="S4362" s="51">
        <f t="shared" si="755"/>
        <v>0</v>
      </c>
      <c r="T4362" s="16">
        <f t="shared" si="756"/>
        <v>38.530287984111219</v>
      </c>
    </row>
    <row r="4363" spans="1:20" x14ac:dyDescent="0.25">
      <c r="A4363" s="72">
        <f t="shared" si="757"/>
        <v>43814</v>
      </c>
      <c r="B4363" s="73" t="s">
        <v>67</v>
      </c>
      <c r="C4363" s="73" t="s">
        <v>246</v>
      </c>
      <c r="D4363" s="73" t="s">
        <v>247</v>
      </c>
      <c r="E4363" s="73" t="s">
        <v>240</v>
      </c>
      <c r="F4363" s="73" t="s">
        <v>241</v>
      </c>
      <c r="G4363" s="73" t="s">
        <v>35</v>
      </c>
      <c r="H4363" t="s">
        <v>36</v>
      </c>
      <c r="I4363">
        <v>787</v>
      </c>
      <c r="J4363" s="43">
        <v>4220</v>
      </c>
      <c r="K4363" s="16">
        <v>0.2</v>
      </c>
      <c r="L4363" s="16">
        <f t="shared" si="749"/>
        <v>41.906653426017876</v>
      </c>
      <c r="M4363" s="16">
        <f t="shared" si="750"/>
        <v>1.0645045045045045</v>
      </c>
      <c r="N4363" s="44">
        <f t="shared" si="751"/>
        <v>157.4</v>
      </c>
      <c r="O4363" s="44">
        <f t="shared" si="752"/>
        <v>4377.3999999999996</v>
      </c>
      <c r="P4363" s="45">
        <f t="shared" si="754"/>
        <v>43.469712015888774</v>
      </c>
      <c r="Q4363" s="45">
        <f t="shared" si="753"/>
        <v>1.1042090090090089</v>
      </c>
      <c r="S4363" s="51">
        <f t="shared" si="755"/>
        <v>2.6445498074857632</v>
      </c>
      <c r="T4363" s="16">
        <f t="shared" si="756"/>
        <v>43.417610062893083</v>
      </c>
    </row>
    <row r="4364" spans="1:20" x14ac:dyDescent="0.25">
      <c r="A4364" s="72">
        <f t="shared" si="757"/>
        <v>43814</v>
      </c>
      <c r="B4364" s="73" t="s">
        <v>67</v>
      </c>
      <c r="C4364" s="73" t="s">
        <v>250</v>
      </c>
      <c r="D4364" s="73" t="s">
        <v>251</v>
      </c>
      <c r="E4364" s="73" t="s">
        <v>283</v>
      </c>
      <c r="F4364" s="73" t="s">
        <v>284</v>
      </c>
      <c r="G4364" s="73" t="s">
        <v>35</v>
      </c>
      <c r="H4364" t="s">
        <v>37</v>
      </c>
      <c r="I4364">
        <v>1836</v>
      </c>
      <c r="J4364" s="43">
        <v>5180</v>
      </c>
      <c r="K4364" s="16">
        <v>0</v>
      </c>
      <c r="L4364" s="16">
        <f t="shared" ref="L4364:L4401" si="758">J4364/100.7</f>
        <v>51.439920556107246</v>
      </c>
      <c r="M4364" s="16">
        <f t="shared" ref="M4364:M4401" si="759">IF(B4364="corn",J4364/(111*2000/56),J4364/(111*2000/60))</f>
        <v>1.3066666666666666</v>
      </c>
      <c r="N4364" s="44">
        <f t="shared" ref="N4364:N4401" si="760">I4364*K4364</f>
        <v>0</v>
      </c>
      <c r="O4364" s="44">
        <f t="shared" ref="O4364:O4401" si="761">J4364+N4364</f>
        <v>5180</v>
      </c>
      <c r="P4364" s="45">
        <f t="shared" si="754"/>
        <v>51.439920556107246</v>
      </c>
      <c r="Q4364" s="45">
        <f t="shared" ref="Q4364:Q4401" si="762">IF(B4364="corn",O4364/(111*2000/56),O4364/(111*2000/60))</f>
        <v>1.3066666666666666</v>
      </c>
      <c r="S4364" s="51">
        <f t="shared" si="755"/>
        <v>0</v>
      </c>
      <c r="T4364" s="16">
        <f t="shared" si="756"/>
        <v>51.439920556107246</v>
      </c>
    </row>
    <row r="4365" spans="1:20" x14ac:dyDescent="0.25">
      <c r="A4365" s="72">
        <f t="shared" si="757"/>
        <v>43814</v>
      </c>
      <c r="B4365" s="73" t="s">
        <v>67</v>
      </c>
      <c r="C4365" s="73" t="s">
        <v>256</v>
      </c>
      <c r="D4365" s="73" t="s">
        <v>247</v>
      </c>
      <c r="E4365" s="73" t="s">
        <v>285</v>
      </c>
      <c r="F4365" s="73" t="s">
        <v>264</v>
      </c>
      <c r="G4365" s="73" t="s">
        <v>35</v>
      </c>
      <c r="H4365" t="s">
        <v>37</v>
      </c>
      <c r="I4365">
        <v>1899</v>
      </c>
      <c r="J4365" s="43">
        <v>5000</v>
      </c>
      <c r="K4365" s="16">
        <v>0</v>
      </c>
      <c r="L4365" s="16">
        <f t="shared" si="758"/>
        <v>49.652432969215489</v>
      </c>
      <c r="M4365" s="16">
        <f t="shared" si="759"/>
        <v>1.2612612612612613</v>
      </c>
      <c r="N4365" s="44">
        <f t="shared" si="760"/>
        <v>0</v>
      </c>
      <c r="O4365" s="44">
        <f t="shared" si="761"/>
        <v>5000</v>
      </c>
      <c r="P4365" s="45">
        <f t="shared" si="754"/>
        <v>49.652432969215489</v>
      </c>
      <c r="Q4365" s="45">
        <f t="shared" si="762"/>
        <v>1.2612612612612613</v>
      </c>
      <c r="S4365" s="51">
        <f t="shared" si="755"/>
        <v>0</v>
      </c>
      <c r="T4365" s="16">
        <f t="shared" si="756"/>
        <v>49.652432969215489</v>
      </c>
    </row>
    <row r="4366" spans="1:20" x14ac:dyDescent="0.25">
      <c r="A4366" s="72">
        <f t="shared" si="757"/>
        <v>43814</v>
      </c>
      <c r="B4366" s="73" t="s">
        <v>18</v>
      </c>
      <c r="C4366" s="73" t="s">
        <v>238</v>
      </c>
      <c r="D4366" s="73" t="s">
        <v>239</v>
      </c>
      <c r="E4366" s="73" t="s">
        <v>283</v>
      </c>
      <c r="F4366" s="73" t="s">
        <v>284</v>
      </c>
      <c r="G4366" s="73" t="s">
        <v>35</v>
      </c>
      <c r="H4366" t="s">
        <v>37</v>
      </c>
      <c r="I4366">
        <v>1695</v>
      </c>
      <c r="J4366" s="43">
        <v>5850</v>
      </c>
      <c r="K4366" s="16">
        <v>0</v>
      </c>
      <c r="L4366" s="16">
        <f t="shared" si="758"/>
        <v>58.093346573982124</v>
      </c>
      <c r="M4366" s="16">
        <f t="shared" si="759"/>
        <v>1.5810810810810811</v>
      </c>
      <c r="N4366" s="44">
        <f t="shared" si="760"/>
        <v>0</v>
      </c>
      <c r="O4366" s="44">
        <f t="shared" si="761"/>
        <v>5850</v>
      </c>
      <c r="P4366" s="45">
        <f t="shared" si="754"/>
        <v>58.093346573982124</v>
      </c>
      <c r="Q4366" s="45">
        <f t="shared" si="762"/>
        <v>1.5810810810810811</v>
      </c>
      <c r="S4366" s="51">
        <f t="shared" si="755"/>
        <v>1.7391304347825987</v>
      </c>
      <c r="T4366" s="16">
        <f t="shared" si="756"/>
        <v>58.093346573982124</v>
      </c>
    </row>
    <row r="4367" spans="1:20" x14ac:dyDescent="0.25">
      <c r="A4367" s="72">
        <f t="shared" si="757"/>
        <v>43814</v>
      </c>
      <c r="B4367" s="73" t="s">
        <v>18</v>
      </c>
      <c r="C4367" s="73" t="s">
        <v>250</v>
      </c>
      <c r="D4367" s="73" t="s">
        <v>251</v>
      </c>
      <c r="E4367" s="73" t="s">
        <v>279</v>
      </c>
      <c r="F4367" s="73" t="s">
        <v>280</v>
      </c>
      <c r="G4367" s="73" t="s">
        <v>35</v>
      </c>
      <c r="H4367" t="s">
        <v>37</v>
      </c>
      <c r="I4367">
        <v>1851</v>
      </c>
      <c r="J4367" s="43">
        <v>5900</v>
      </c>
      <c r="K4367" s="16">
        <v>0</v>
      </c>
      <c r="L4367" s="16">
        <f t="shared" si="758"/>
        <v>58.589870903674282</v>
      </c>
      <c r="M4367" s="16">
        <f t="shared" si="759"/>
        <v>1.5945945945945945</v>
      </c>
      <c r="N4367" s="44">
        <f t="shared" si="760"/>
        <v>0</v>
      </c>
      <c r="O4367" s="44">
        <f t="shared" si="761"/>
        <v>5900</v>
      </c>
      <c r="P4367" s="45">
        <f t="shared" si="754"/>
        <v>58.589870903674282</v>
      </c>
      <c r="Q4367" s="45">
        <f t="shared" si="762"/>
        <v>1.5945945945945945</v>
      </c>
      <c r="S4367" s="51">
        <f t="shared" si="755"/>
        <v>1.7241379310344751</v>
      </c>
      <c r="T4367" s="16">
        <f t="shared" si="756"/>
        <v>58.589870903674274</v>
      </c>
    </row>
    <row r="4368" spans="1:20" x14ac:dyDescent="0.25">
      <c r="A4368" s="72">
        <f t="shared" si="757"/>
        <v>43814</v>
      </c>
      <c r="B4368" s="73" t="s">
        <v>18</v>
      </c>
      <c r="C4368" s="73" t="s">
        <v>257</v>
      </c>
      <c r="D4368" s="73" t="s">
        <v>237</v>
      </c>
      <c r="E4368" s="73" t="s">
        <v>283</v>
      </c>
      <c r="F4368" s="73" t="s">
        <v>284</v>
      </c>
      <c r="G4368" s="73" t="s">
        <v>35</v>
      </c>
      <c r="H4368" t="s">
        <v>37</v>
      </c>
      <c r="I4368">
        <v>1507</v>
      </c>
      <c r="J4368" s="43">
        <v>5750</v>
      </c>
      <c r="K4368" s="16">
        <v>0</v>
      </c>
      <c r="L4368" s="16">
        <f t="shared" si="758"/>
        <v>57.10029791459781</v>
      </c>
      <c r="M4368" s="16">
        <f t="shared" si="759"/>
        <v>1.5540540540540539</v>
      </c>
      <c r="N4368" s="44">
        <f t="shared" si="760"/>
        <v>0</v>
      </c>
      <c r="O4368" s="44">
        <f t="shared" si="761"/>
        <v>5750</v>
      </c>
      <c r="P4368" s="45">
        <f t="shared" si="754"/>
        <v>57.10029791459781</v>
      </c>
      <c r="Q4368" s="45">
        <f t="shared" si="762"/>
        <v>1.5540540540540539</v>
      </c>
      <c r="S4368" s="51">
        <f t="shared" si="755"/>
        <v>1.7699115044247815</v>
      </c>
      <c r="T4368" s="16">
        <f t="shared" si="756"/>
        <v>57.10029791459781</v>
      </c>
    </row>
    <row r="4369" spans="1:20" x14ac:dyDescent="0.25">
      <c r="A4369" s="72">
        <f t="shared" si="757"/>
        <v>43814</v>
      </c>
      <c r="B4369" s="73" t="s">
        <v>18</v>
      </c>
      <c r="C4369" s="73" t="s">
        <v>256</v>
      </c>
      <c r="D4369" s="73" t="s">
        <v>247</v>
      </c>
      <c r="E4369" s="73" t="s">
        <v>265</v>
      </c>
      <c r="F4369" s="73" t="s">
        <v>266</v>
      </c>
      <c r="G4369" s="73" t="s">
        <v>35</v>
      </c>
      <c r="H4369" t="s">
        <v>36</v>
      </c>
      <c r="I4369">
        <v>1160</v>
      </c>
      <c r="J4369" s="43">
        <v>4875</v>
      </c>
      <c r="K4369" s="16">
        <v>0.2</v>
      </c>
      <c r="L4369" s="16">
        <f t="shared" si="758"/>
        <v>48.4111221449851</v>
      </c>
      <c r="M4369" s="16">
        <f t="shared" si="759"/>
        <v>1.3175675675675675</v>
      </c>
      <c r="N4369" s="44">
        <f t="shared" si="760"/>
        <v>232</v>
      </c>
      <c r="O4369" s="44">
        <f t="shared" si="761"/>
        <v>5107</v>
      </c>
      <c r="P4369" s="45">
        <f t="shared" si="754"/>
        <v>50.714995034756704</v>
      </c>
      <c r="Q4369" s="45">
        <f t="shared" si="762"/>
        <v>1.3802702702702703</v>
      </c>
      <c r="S4369" s="51">
        <f t="shared" si="755"/>
        <v>0.59882598589606761</v>
      </c>
      <c r="T4369" s="16">
        <f t="shared" si="756"/>
        <v>50.638199271764314</v>
      </c>
    </row>
    <row r="4370" spans="1:20" x14ac:dyDescent="0.25">
      <c r="A4370" s="72">
        <f t="shared" si="757"/>
        <v>43814</v>
      </c>
      <c r="B4370" s="73" t="s">
        <v>18</v>
      </c>
      <c r="C4370" s="73" t="s">
        <v>244</v>
      </c>
      <c r="D4370" s="73" t="s">
        <v>245</v>
      </c>
      <c r="E4370" s="73" t="s">
        <v>277</v>
      </c>
      <c r="F4370" s="73" t="s">
        <v>278</v>
      </c>
      <c r="G4370" s="73" t="s">
        <v>35</v>
      </c>
      <c r="H4370" s="73" t="s">
        <v>38</v>
      </c>
      <c r="I4370">
        <v>613</v>
      </c>
      <c r="J4370" s="43">
        <v>4805</v>
      </c>
      <c r="K4370" s="16">
        <v>0</v>
      </c>
      <c r="L4370" s="16">
        <f t="shared" si="758"/>
        <v>47.715988083416086</v>
      </c>
      <c r="M4370" s="16">
        <f t="shared" si="759"/>
        <v>1.2986486486486486</v>
      </c>
      <c r="N4370" s="44">
        <f t="shared" si="760"/>
        <v>0</v>
      </c>
      <c r="O4370" s="44">
        <f t="shared" si="761"/>
        <v>4805</v>
      </c>
      <c r="P4370" s="45">
        <f t="shared" si="754"/>
        <v>47.715988083416086</v>
      </c>
      <c r="Q4370" s="45">
        <f t="shared" si="762"/>
        <v>1.2986486486486486</v>
      </c>
      <c r="S4370" s="51">
        <f t="shared" si="755"/>
        <v>3.6901165299956906</v>
      </c>
      <c r="T4370" s="16">
        <f>AVERAGE(P4294,P4332,P4370)</f>
        <v>47.715988083416086</v>
      </c>
    </row>
    <row r="4371" spans="1:20" x14ac:dyDescent="0.25">
      <c r="A4371" s="74">
        <f>A4369</f>
        <v>43814</v>
      </c>
      <c r="B4371" s="75" t="s">
        <v>18</v>
      </c>
      <c r="C4371" s="75" t="s">
        <v>258</v>
      </c>
      <c r="D4371" s="75" t="s">
        <v>255</v>
      </c>
      <c r="E4371" s="75" t="s">
        <v>279</v>
      </c>
      <c r="F4371" s="75" t="s">
        <v>280</v>
      </c>
      <c r="G4371" s="75" t="s">
        <v>35</v>
      </c>
      <c r="H4371" s="76" t="s">
        <v>36</v>
      </c>
      <c r="I4371" s="76">
        <v>1637</v>
      </c>
      <c r="J4371" s="46">
        <v>5860</v>
      </c>
      <c r="K4371" s="78">
        <v>0.2</v>
      </c>
      <c r="L4371" s="78">
        <f t="shared" si="758"/>
        <v>58.192651439920553</v>
      </c>
      <c r="M4371" s="78">
        <f t="shared" si="759"/>
        <v>1.5837837837837838</v>
      </c>
      <c r="N4371" s="47">
        <f t="shared" si="760"/>
        <v>327.40000000000003</v>
      </c>
      <c r="O4371" s="47">
        <f t="shared" si="761"/>
        <v>6187.4</v>
      </c>
      <c r="P4371" s="48">
        <f t="shared" si="754"/>
        <v>61.44389275074478</v>
      </c>
      <c r="Q4371" s="48">
        <f t="shared" si="762"/>
        <v>1.6722702702702701</v>
      </c>
      <c r="R4371" s="76"/>
      <c r="S4371" s="53">
        <f t="shared" si="755"/>
        <v>0.84392449336823105</v>
      </c>
      <c r="T4371" s="78">
        <f t="shared" si="756"/>
        <v>61.335518040383967</v>
      </c>
    </row>
    <row r="4372" spans="1:20" x14ac:dyDescent="0.25">
      <c r="A4372" s="72">
        <f>DATE(YEAR(A4371), MONTH(A4371)+1, 15)</f>
        <v>43845</v>
      </c>
      <c r="B4372" s="73" t="s">
        <v>0</v>
      </c>
      <c r="C4372" s="73" t="s">
        <v>359</v>
      </c>
      <c r="D4372" s="73" t="s">
        <v>235</v>
      </c>
      <c r="E4372" s="73" t="s">
        <v>260</v>
      </c>
      <c r="F4372" s="73" t="s">
        <v>261</v>
      </c>
      <c r="G4372" s="73" t="s">
        <v>34</v>
      </c>
      <c r="H4372" t="s">
        <v>36</v>
      </c>
      <c r="I4372">
        <v>506</v>
      </c>
      <c r="J4372" s="61">
        <v>3595</v>
      </c>
      <c r="K4372" s="16">
        <v>0.2</v>
      </c>
      <c r="L4372" s="16">
        <f t="shared" si="758"/>
        <v>35.700099304865937</v>
      </c>
      <c r="M4372" s="16">
        <f t="shared" si="759"/>
        <v>0.97162162162162158</v>
      </c>
      <c r="N4372" s="44">
        <f t="shared" si="760"/>
        <v>101.2</v>
      </c>
      <c r="O4372" s="44">
        <f t="shared" si="761"/>
        <v>3696.2</v>
      </c>
      <c r="P4372" s="45">
        <f t="shared" ref="P4372:P4409" si="763">O4372/100.7</f>
        <v>36.705064548162859</v>
      </c>
      <c r="Q4372" s="45">
        <f t="shared" si="762"/>
        <v>0.99897297297297294</v>
      </c>
      <c r="R4372" s="17"/>
      <c r="S4372" s="51">
        <f>((O4372/O3916)-1)*100</f>
        <v>-10.0571845723324</v>
      </c>
      <c r="T4372" s="16"/>
    </row>
    <row r="4373" spans="1:20" x14ac:dyDescent="0.25">
      <c r="A4373" s="72">
        <f>A4372</f>
        <v>43845</v>
      </c>
      <c r="B4373" s="73" t="s">
        <v>0</v>
      </c>
      <c r="C4373" s="73" t="s">
        <v>236</v>
      </c>
      <c r="D4373" s="73" t="s">
        <v>237</v>
      </c>
      <c r="E4373" s="73" t="s">
        <v>262</v>
      </c>
      <c r="F4373" s="73" t="s">
        <v>251</v>
      </c>
      <c r="G4373" s="73" t="s">
        <v>34</v>
      </c>
      <c r="H4373" t="s">
        <v>37</v>
      </c>
      <c r="I4373">
        <v>298</v>
      </c>
      <c r="J4373" s="43">
        <v>4333</v>
      </c>
      <c r="K4373" s="16">
        <v>0</v>
      </c>
      <c r="L4373" s="16">
        <f t="shared" si="758"/>
        <v>43.028798411122146</v>
      </c>
      <c r="M4373" s="16">
        <f t="shared" si="759"/>
        <v>1.171081081081081</v>
      </c>
      <c r="N4373" s="44">
        <f t="shared" si="760"/>
        <v>0</v>
      </c>
      <c r="O4373" s="44">
        <f t="shared" si="761"/>
        <v>4333</v>
      </c>
      <c r="P4373" s="45">
        <f t="shared" si="763"/>
        <v>43.028798411122146</v>
      </c>
      <c r="Q4373" s="45">
        <f t="shared" si="762"/>
        <v>1.171081081081081</v>
      </c>
      <c r="R4373" s="17"/>
      <c r="S4373" s="51">
        <f t="shared" ref="S4373:S4409" si="764">((O4373/O3917)-1)*100</f>
        <v>1.522961574507975</v>
      </c>
      <c r="T4373" s="16"/>
    </row>
    <row r="4374" spans="1:20" x14ac:dyDescent="0.25">
      <c r="A4374" s="72">
        <f t="shared" ref="A4374:A4408" si="765">A4373</f>
        <v>43845</v>
      </c>
      <c r="B4374" s="73" t="s">
        <v>0</v>
      </c>
      <c r="C4374" s="73" t="s">
        <v>359</v>
      </c>
      <c r="D4374" s="73" t="s">
        <v>235</v>
      </c>
      <c r="E4374" s="73" t="s">
        <v>263</v>
      </c>
      <c r="F4374" s="73" t="s">
        <v>264</v>
      </c>
      <c r="G4374" s="73" t="s">
        <v>34</v>
      </c>
      <c r="H4374" t="s">
        <v>37</v>
      </c>
      <c r="I4374">
        <v>1530</v>
      </c>
      <c r="J4374" s="43">
        <v>7240</v>
      </c>
      <c r="K4374" s="16">
        <v>0</v>
      </c>
      <c r="L4374" s="16">
        <f t="shared" si="758"/>
        <v>71.896722939424023</v>
      </c>
      <c r="M4374" s="16">
        <f t="shared" si="759"/>
        <v>1.9567567567567568</v>
      </c>
      <c r="N4374" s="44">
        <f t="shared" si="760"/>
        <v>0</v>
      </c>
      <c r="O4374" s="44">
        <f t="shared" si="761"/>
        <v>7240</v>
      </c>
      <c r="P4374" s="45">
        <f t="shared" si="763"/>
        <v>71.896722939424023</v>
      </c>
      <c r="Q4374" s="45">
        <f t="shared" si="762"/>
        <v>1.9567567567567568</v>
      </c>
      <c r="S4374" s="51">
        <f t="shared" si="764"/>
        <v>0.90592334494774551</v>
      </c>
      <c r="T4374" s="16"/>
    </row>
    <row r="4375" spans="1:20" x14ac:dyDescent="0.25">
      <c r="A4375" s="72">
        <f t="shared" si="765"/>
        <v>43845</v>
      </c>
      <c r="B4375" s="73" t="s">
        <v>0</v>
      </c>
      <c r="C4375" s="73" t="s">
        <v>359</v>
      </c>
      <c r="D4375" s="73" t="s">
        <v>235</v>
      </c>
      <c r="E4375" s="73" t="s">
        <v>265</v>
      </c>
      <c r="F4375" s="73" t="s">
        <v>266</v>
      </c>
      <c r="G4375" s="73" t="s">
        <v>34</v>
      </c>
      <c r="H4375" t="s">
        <v>36</v>
      </c>
      <c r="I4375">
        <v>890</v>
      </c>
      <c r="J4375" s="43">
        <v>4525</v>
      </c>
      <c r="K4375" s="16">
        <v>0.2</v>
      </c>
      <c r="L4375" s="16">
        <f t="shared" si="758"/>
        <v>44.935451837140022</v>
      </c>
      <c r="M4375" s="16">
        <f t="shared" si="759"/>
        <v>1.222972972972973</v>
      </c>
      <c r="N4375" s="44">
        <f t="shared" si="760"/>
        <v>178</v>
      </c>
      <c r="O4375" s="44">
        <f t="shared" si="761"/>
        <v>4703</v>
      </c>
      <c r="P4375" s="45">
        <f t="shared" si="763"/>
        <v>46.703078450844089</v>
      </c>
      <c r="Q4375" s="45">
        <f t="shared" si="762"/>
        <v>1.2710810810810811</v>
      </c>
      <c r="S4375" s="51">
        <f t="shared" si="764"/>
        <v>-1.2493438320209993</v>
      </c>
      <c r="T4375" s="16"/>
    </row>
    <row r="4376" spans="1:20" x14ac:dyDescent="0.25">
      <c r="A4376" s="72">
        <f t="shared" si="765"/>
        <v>43845</v>
      </c>
      <c r="B4376" s="73" t="s">
        <v>0</v>
      </c>
      <c r="C4376" s="73" t="s">
        <v>238</v>
      </c>
      <c r="D4376" s="73" t="s">
        <v>239</v>
      </c>
      <c r="E4376" s="73" t="s">
        <v>267</v>
      </c>
      <c r="F4376" s="73" t="s">
        <v>241</v>
      </c>
      <c r="G4376" s="73" t="s">
        <v>34</v>
      </c>
      <c r="H4376" s="65" t="s">
        <v>37</v>
      </c>
      <c r="I4376" s="65">
        <v>1256</v>
      </c>
      <c r="J4376" s="61">
        <v>6976</v>
      </c>
      <c r="K4376" s="16">
        <v>0</v>
      </c>
      <c r="L4376" s="77">
        <f t="shared" si="758"/>
        <v>69.275074478649458</v>
      </c>
      <c r="M4376" s="77">
        <f t="shared" si="759"/>
        <v>1.8854054054054055</v>
      </c>
      <c r="N4376" s="62">
        <f t="shared" si="760"/>
        <v>0</v>
      </c>
      <c r="O4376" s="62">
        <f t="shared" si="761"/>
        <v>6976</v>
      </c>
      <c r="P4376" s="63">
        <f t="shared" si="763"/>
        <v>69.275074478649458</v>
      </c>
      <c r="Q4376" s="63">
        <f t="shared" si="762"/>
        <v>1.8854054054054055</v>
      </c>
      <c r="R4376" s="65"/>
      <c r="S4376" s="64">
        <f t="shared" si="764"/>
        <v>0.94052959050787699</v>
      </c>
      <c r="T4376" s="16"/>
    </row>
    <row r="4377" spans="1:20" x14ac:dyDescent="0.25">
      <c r="A4377" s="72">
        <f t="shared" si="765"/>
        <v>43845</v>
      </c>
      <c r="B4377" s="73" t="s">
        <v>0</v>
      </c>
      <c r="C4377" s="73" t="s">
        <v>358</v>
      </c>
      <c r="D4377" s="73" t="s">
        <v>235</v>
      </c>
      <c r="E4377" s="73" t="s">
        <v>267</v>
      </c>
      <c r="F4377" s="73" t="s">
        <v>241</v>
      </c>
      <c r="G4377" s="73" t="s">
        <v>34</v>
      </c>
      <c r="H4377" t="s">
        <v>36</v>
      </c>
      <c r="I4377">
        <v>975</v>
      </c>
      <c r="J4377" s="43">
        <v>4801</v>
      </c>
      <c r="K4377" s="16">
        <v>0.2</v>
      </c>
      <c r="L4377" s="16">
        <f t="shared" si="758"/>
        <v>47.676266137040713</v>
      </c>
      <c r="M4377" s="16">
        <f t="shared" si="759"/>
        <v>1.2975675675675675</v>
      </c>
      <c r="N4377" s="44">
        <f t="shared" si="760"/>
        <v>195</v>
      </c>
      <c r="O4377" s="44">
        <f t="shared" si="761"/>
        <v>4996</v>
      </c>
      <c r="P4377" s="45">
        <f t="shared" si="763"/>
        <v>49.612711022840116</v>
      </c>
      <c r="Q4377" s="45">
        <f t="shared" si="762"/>
        <v>1.3502702702702702</v>
      </c>
      <c r="S4377" s="51">
        <f t="shared" si="764"/>
        <v>-1.2599436731063784</v>
      </c>
      <c r="T4377" s="16"/>
    </row>
    <row r="4378" spans="1:20" x14ac:dyDescent="0.25">
      <c r="A4378" s="72">
        <f t="shared" si="765"/>
        <v>43845</v>
      </c>
      <c r="B4378" s="73" t="s">
        <v>0</v>
      </c>
      <c r="C4378" s="73" t="s">
        <v>240</v>
      </c>
      <c r="D4378" s="73" t="s">
        <v>241</v>
      </c>
      <c r="E4378" s="73" t="s">
        <v>263</v>
      </c>
      <c r="F4378" s="73" t="s">
        <v>264</v>
      </c>
      <c r="G4378" s="73" t="s">
        <v>34</v>
      </c>
      <c r="H4378" t="s">
        <v>36</v>
      </c>
      <c r="I4378">
        <v>1357</v>
      </c>
      <c r="J4378" s="66">
        <v>5121</v>
      </c>
      <c r="K4378" s="16">
        <v>0.2</v>
      </c>
      <c r="L4378" s="16">
        <f t="shared" si="758"/>
        <v>50.854021847070506</v>
      </c>
      <c r="M4378" s="16">
        <f t="shared" si="759"/>
        <v>1.384054054054054</v>
      </c>
      <c r="N4378" s="44">
        <f t="shared" si="760"/>
        <v>271.40000000000003</v>
      </c>
      <c r="O4378" s="44">
        <f t="shared" si="761"/>
        <v>5392.4</v>
      </c>
      <c r="P4378" s="45">
        <f t="shared" si="763"/>
        <v>53.54915590863952</v>
      </c>
      <c r="Q4378" s="45">
        <f t="shared" si="762"/>
        <v>1.4574054054054053</v>
      </c>
      <c r="S4378" s="51">
        <f t="shared" si="764"/>
        <v>-1.2426170962868022</v>
      </c>
      <c r="T4378" s="16"/>
    </row>
    <row r="4379" spans="1:20" x14ac:dyDescent="0.25">
      <c r="A4379" s="72">
        <f t="shared" si="765"/>
        <v>43845</v>
      </c>
      <c r="B4379" s="73" t="s">
        <v>67</v>
      </c>
      <c r="C4379" s="73" t="s">
        <v>242</v>
      </c>
      <c r="D4379" s="73" t="s">
        <v>243</v>
      </c>
      <c r="E4379" s="73" t="s">
        <v>265</v>
      </c>
      <c r="F4379" s="73" t="s">
        <v>266</v>
      </c>
      <c r="G4379" s="73" t="s">
        <v>34</v>
      </c>
      <c r="H4379" t="s">
        <v>36</v>
      </c>
      <c r="I4379">
        <v>1006</v>
      </c>
      <c r="J4379" s="43">
        <v>3900</v>
      </c>
      <c r="K4379" s="16">
        <v>0.2</v>
      </c>
      <c r="L4379" s="16">
        <f t="shared" si="758"/>
        <v>38.728897715988083</v>
      </c>
      <c r="M4379" s="16">
        <f t="shared" si="759"/>
        <v>0.98378378378378384</v>
      </c>
      <c r="N4379" s="44">
        <f t="shared" si="760"/>
        <v>201.20000000000002</v>
      </c>
      <c r="O4379" s="44">
        <f t="shared" si="761"/>
        <v>4101.2</v>
      </c>
      <c r="P4379" s="45">
        <f t="shared" si="763"/>
        <v>40.726911618669313</v>
      </c>
      <c r="Q4379" s="45">
        <f t="shared" si="762"/>
        <v>1.0345369369369368</v>
      </c>
      <c r="S4379" s="51">
        <f t="shared" si="764"/>
        <v>-3.5352228625191162</v>
      </c>
      <c r="T4379" s="16"/>
    </row>
    <row r="4380" spans="1:20" x14ac:dyDescent="0.25">
      <c r="A4380" s="72">
        <f t="shared" si="765"/>
        <v>43845</v>
      </c>
      <c r="B4380" s="73" t="s">
        <v>67</v>
      </c>
      <c r="C4380" s="73" t="s">
        <v>244</v>
      </c>
      <c r="D4380" s="73" t="s">
        <v>245</v>
      </c>
      <c r="E4380" s="73" t="s">
        <v>268</v>
      </c>
      <c r="F4380" s="73" t="s">
        <v>269</v>
      </c>
      <c r="G4380" s="73" t="s">
        <v>34</v>
      </c>
      <c r="H4380" t="s">
        <v>38</v>
      </c>
      <c r="I4380">
        <v>860</v>
      </c>
      <c r="J4380" s="43">
        <v>6816</v>
      </c>
      <c r="K4380" s="16">
        <v>0</v>
      </c>
      <c r="L4380" s="16">
        <f t="shared" si="758"/>
        <v>67.686196623634558</v>
      </c>
      <c r="M4380" s="16">
        <f t="shared" si="759"/>
        <v>1.7193513513513514</v>
      </c>
      <c r="N4380" s="44">
        <f t="shared" si="760"/>
        <v>0</v>
      </c>
      <c r="O4380" s="44">
        <f t="shared" si="761"/>
        <v>6816</v>
      </c>
      <c r="P4380" s="45">
        <f t="shared" si="763"/>
        <v>67.686196623634558</v>
      </c>
      <c r="Q4380" s="45">
        <f t="shared" si="762"/>
        <v>1.7193513513513514</v>
      </c>
      <c r="S4380" s="51">
        <f t="shared" si="764"/>
        <v>3.5708858836043245</v>
      </c>
      <c r="T4380" s="16"/>
    </row>
    <row r="4381" spans="1:20" x14ac:dyDescent="0.25">
      <c r="A4381" s="72">
        <f t="shared" si="765"/>
        <v>43845</v>
      </c>
      <c r="B4381" s="73" t="s">
        <v>67</v>
      </c>
      <c r="C4381" s="73" t="s">
        <v>246</v>
      </c>
      <c r="D4381" s="73" t="s">
        <v>247</v>
      </c>
      <c r="E4381" s="73" t="s">
        <v>270</v>
      </c>
      <c r="F4381" s="73" t="s">
        <v>247</v>
      </c>
      <c r="G4381" s="73" t="s">
        <v>34</v>
      </c>
      <c r="H4381" t="s">
        <v>36</v>
      </c>
      <c r="I4381">
        <v>213</v>
      </c>
      <c r="J4381" s="43">
        <v>2415</v>
      </c>
      <c r="K4381" s="16">
        <v>0.2</v>
      </c>
      <c r="L4381" s="16">
        <f t="shared" si="758"/>
        <v>23.98212512413108</v>
      </c>
      <c r="M4381" s="16">
        <f t="shared" si="759"/>
        <v>0.60918918918918918</v>
      </c>
      <c r="N4381" s="44">
        <f t="shared" si="760"/>
        <v>42.6</v>
      </c>
      <c r="O4381" s="44">
        <f t="shared" si="761"/>
        <v>2457.6</v>
      </c>
      <c r="P4381" s="45">
        <f t="shared" si="763"/>
        <v>24.405163853028796</v>
      </c>
      <c r="Q4381" s="45">
        <f t="shared" si="762"/>
        <v>0.6199351351351351</v>
      </c>
      <c r="S4381" s="51">
        <f t="shared" si="764"/>
        <v>6.3320713899404968</v>
      </c>
      <c r="T4381" s="16"/>
    </row>
    <row r="4382" spans="1:20" x14ac:dyDescent="0.25">
      <c r="A4382" s="72">
        <f t="shared" si="765"/>
        <v>43845</v>
      </c>
      <c r="B4382" s="73" t="s">
        <v>67</v>
      </c>
      <c r="C4382" s="73" t="s">
        <v>248</v>
      </c>
      <c r="D4382" s="73" t="s">
        <v>249</v>
      </c>
      <c r="E4382" s="73" t="s">
        <v>271</v>
      </c>
      <c r="F4382" s="73" t="s">
        <v>272</v>
      </c>
      <c r="G4382" s="73" t="s">
        <v>34</v>
      </c>
      <c r="H4382" t="s">
        <v>38</v>
      </c>
      <c r="I4382">
        <v>646</v>
      </c>
      <c r="J4382" s="43">
        <v>5818</v>
      </c>
      <c r="K4382" s="16">
        <v>0</v>
      </c>
      <c r="L4382" s="16">
        <f t="shared" si="758"/>
        <v>57.775571002979142</v>
      </c>
      <c r="M4382" s="16">
        <f t="shared" si="759"/>
        <v>1.4676036036036035</v>
      </c>
      <c r="N4382" s="44">
        <f t="shared" si="760"/>
        <v>0</v>
      </c>
      <c r="O4382" s="44">
        <f t="shared" si="761"/>
        <v>5818</v>
      </c>
      <c r="P4382" s="45">
        <f t="shared" si="763"/>
        <v>57.775571002979142</v>
      </c>
      <c r="Q4382" s="45">
        <f t="shared" si="762"/>
        <v>1.4676036036036035</v>
      </c>
      <c r="S4382" s="51">
        <f t="shared" si="764"/>
        <v>3.0464045341835</v>
      </c>
      <c r="T4382" s="16"/>
    </row>
    <row r="4383" spans="1:20" x14ac:dyDescent="0.25">
      <c r="A4383" s="72">
        <f t="shared" si="765"/>
        <v>43845</v>
      </c>
      <c r="B4383" s="73" t="s">
        <v>67</v>
      </c>
      <c r="C4383" s="73" t="s">
        <v>248</v>
      </c>
      <c r="D4383" s="73" t="s">
        <v>249</v>
      </c>
      <c r="E4383" s="73" t="s">
        <v>273</v>
      </c>
      <c r="F4383" s="73" t="s">
        <v>274</v>
      </c>
      <c r="G4383" s="73" t="s">
        <v>34</v>
      </c>
      <c r="H4383" t="s">
        <v>38</v>
      </c>
      <c r="I4383">
        <v>418</v>
      </c>
      <c r="J4383" s="43">
        <v>4874</v>
      </c>
      <c r="K4383" s="16">
        <v>0</v>
      </c>
      <c r="L4383" s="16">
        <f t="shared" si="758"/>
        <v>48.401191658391262</v>
      </c>
      <c r="M4383" s="16">
        <f t="shared" si="759"/>
        <v>1.2294774774774775</v>
      </c>
      <c r="N4383" s="44">
        <f t="shared" si="760"/>
        <v>0</v>
      </c>
      <c r="O4383" s="44">
        <f t="shared" si="761"/>
        <v>4874</v>
      </c>
      <c r="P4383" s="45">
        <f t="shared" si="763"/>
        <v>48.401191658391262</v>
      </c>
      <c r="Q4383" s="45">
        <f t="shared" si="762"/>
        <v>1.2294774774774775</v>
      </c>
      <c r="S4383" s="51">
        <f t="shared" si="764"/>
        <v>3.6139455782312924</v>
      </c>
      <c r="T4383" s="16"/>
    </row>
    <row r="4384" spans="1:20" x14ac:dyDescent="0.25">
      <c r="A4384" s="72">
        <f t="shared" si="765"/>
        <v>43845</v>
      </c>
      <c r="B4384" s="73" t="s">
        <v>67</v>
      </c>
      <c r="C4384" s="73" t="s">
        <v>246</v>
      </c>
      <c r="D4384" s="73" t="s">
        <v>247</v>
      </c>
      <c r="E4384" s="73" t="s">
        <v>275</v>
      </c>
      <c r="F4384" s="73" t="s">
        <v>276</v>
      </c>
      <c r="G4384" s="73" t="s">
        <v>34</v>
      </c>
      <c r="H4384" t="s">
        <v>36</v>
      </c>
      <c r="I4384">
        <v>626</v>
      </c>
      <c r="J4384" s="61">
        <v>3800</v>
      </c>
      <c r="K4384" s="16">
        <v>0.2</v>
      </c>
      <c r="L4384" s="16">
        <f t="shared" si="758"/>
        <v>37.735849056603776</v>
      </c>
      <c r="M4384" s="16">
        <f t="shared" si="759"/>
        <v>0.95855855855855854</v>
      </c>
      <c r="N4384" s="44">
        <f t="shared" si="760"/>
        <v>125.2</v>
      </c>
      <c r="O4384" s="44">
        <f t="shared" si="761"/>
        <v>3925.2</v>
      </c>
      <c r="P4384" s="45">
        <f t="shared" si="763"/>
        <v>38.979145978152928</v>
      </c>
      <c r="Q4384" s="45">
        <f t="shared" si="762"/>
        <v>0.99014054054054046</v>
      </c>
      <c r="S4384" s="51">
        <f t="shared" si="764"/>
        <v>-2.2731233661147821</v>
      </c>
      <c r="T4384" s="16"/>
    </row>
    <row r="4385" spans="1:20" x14ac:dyDescent="0.25">
      <c r="A4385" s="72">
        <f t="shared" si="765"/>
        <v>43845</v>
      </c>
      <c r="B4385" s="73" t="s">
        <v>67</v>
      </c>
      <c r="C4385" s="73" t="s">
        <v>246</v>
      </c>
      <c r="D4385" s="73" t="s">
        <v>247</v>
      </c>
      <c r="E4385" s="73" t="s">
        <v>263</v>
      </c>
      <c r="F4385" s="73" t="s">
        <v>264</v>
      </c>
      <c r="G4385" s="73" t="s">
        <v>34</v>
      </c>
      <c r="H4385" t="s">
        <v>36</v>
      </c>
      <c r="I4385">
        <v>1823</v>
      </c>
      <c r="J4385" s="61">
        <v>5680</v>
      </c>
      <c r="K4385" s="16">
        <v>0.2</v>
      </c>
      <c r="L4385" s="16">
        <f t="shared" si="758"/>
        <v>56.405163853028796</v>
      </c>
      <c r="M4385" s="16">
        <f t="shared" si="759"/>
        <v>1.4327927927927928</v>
      </c>
      <c r="N4385" s="44">
        <f t="shared" si="760"/>
        <v>364.6</v>
      </c>
      <c r="O4385" s="44">
        <f t="shared" si="761"/>
        <v>6044.6</v>
      </c>
      <c r="P4385" s="45">
        <f t="shared" si="763"/>
        <v>60.025819265143994</v>
      </c>
      <c r="Q4385" s="45">
        <f t="shared" si="762"/>
        <v>1.5247639639639641</v>
      </c>
      <c r="S4385" s="51">
        <f t="shared" si="764"/>
        <v>-2.1236287090636741</v>
      </c>
      <c r="T4385" s="16"/>
    </row>
    <row r="4386" spans="1:20" x14ac:dyDescent="0.25">
      <c r="A4386" s="72">
        <f t="shared" si="765"/>
        <v>43845</v>
      </c>
      <c r="B4386" s="73" t="s">
        <v>18</v>
      </c>
      <c r="C4386" s="73" t="s">
        <v>250</v>
      </c>
      <c r="D4386" s="73" t="s">
        <v>251</v>
      </c>
      <c r="E4386" s="73" t="s">
        <v>265</v>
      </c>
      <c r="F4386" s="73" t="s">
        <v>266</v>
      </c>
      <c r="G4386" s="73" t="s">
        <v>34</v>
      </c>
      <c r="H4386" t="s">
        <v>39</v>
      </c>
      <c r="I4386">
        <v>1277</v>
      </c>
      <c r="J4386" s="43">
        <v>3631</v>
      </c>
      <c r="K4386" s="16">
        <v>0.14949999999999999</v>
      </c>
      <c r="L4386" s="16">
        <f t="shared" si="758"/>
        <v>36.057596822244292</v>
      </c>
      <c r="M4386" s="16">
        <f t="shared" si="759"/>
        <v>0.98135135135135132</v>
      </c>
      <c r="N4386" s="44">
        <f t="shared" si="760"/>
        <v>190.91149999999999</v>
      </c>
      <c r="O4386" s="44">
        <f t="shared" si="761"/>
        <v>3821.9115000000002</v>
      </c>
      <c r="P4386" s="45">
        <f t="shared" si="763"/>
        <v>37.953440913604766</v>
      </c>
      <c r="Q4386" s="45">
        <f t="shared" si="762"/>
        <v>1.032949054054054</v>
      </c>
      <c r="S4386" s="51">
        <f t="shared" si="764"/>
        <v>-12.754763644282752</v>
      </c>
      <c r="T4386" s="16"/>
    </row>
    <row r="4387" spans="1:20" x14ac:dyDescent="0.25">
      <c r="A4387" s="72">
        <f t="shared" si="765"/>
        <v>43845</v>
      </c>
      <c r="B4387" s="73" t="s">
        <v>18</v>
      </c>
      <c r="C4387" s="73" t="s">
        <v>244</v>
      </c>
      <c r="D4387" s="73" t="s">
        <v>245</v>
      </c>
      <c r="E4387" s="73" t="s">
        <v>277</v>
      </c>
      <c r="F4387" s="73" t="s">
        <v>278</v>
      </c>
      <c r="G4387" s="73" t="s">
        <v>34</v>
      </c>
      <c r="H4387" t="s">
        <v>38</v>
      </c>
      <c r="I4387">
        <v>613</v>
      </c>
      <c r="J4387" s="43">
        <v>5630</v>
      </c>
      <c r="K4387" s="16">
        <v>0</v>
      </c>
      <c r="L4387" s="16">
        <f t="shared" si="758"/>
        <v>55.908639523336639</v>
      </c>
      <c r="M4387" s="16">
        <f t="shared" si="759"/>
        <v>1.5216216216216216</v>
      </c>
      <c r="N4387" s="44">
        <f t="shared" si="760"/>
        <v>0</v>
      </c>
      <c r="O4387" s="44">
        <f t="shared" si="761"/>
        <v>5630</v>
      </c>
      <c r="P4387" s="45">
        <f t="shared" si="763"/>
        <v>55.908639523336639</v>
      </c>
      <c r="Q4387" s="45">
        <f t="shared" si="762"/>
        <v>1.5216216216216216</v>
      </c>
      <c r="S4387" s="51">
        <f t="shared" si="764"/>
        <v>3.1324418391646791</v>
      </c>
      <c r="T4387" s="16"/>
    </row>
    <row r="4388" spans="1:20" x14ac:dyDescent="0.25">
      <c r="A4388" s="72">
        <f t="shared" si="765"/>
        <v>43845</v>
      </c>
      <c r="B4388" s="73" t="s">
        <v>18</v>
      </c>
      <c r="C4388" s="73" t="s">
        <v>248</v>
      </c>
      <c r="D4388" s="73" t="s">
        <v>249</v>
      </c>
      <c r="E4388" s="73" t="s">
        <v>268</v>
      </c>
      <c r="F4388" s="73" t="s">
        <v>269</v>
      </c>
      <c r="G4388" s="73" t="s">
        <v>34</v>
      </c>
      <c r="H4388" t="s">
        <v>38</v>
      </c>
      <c r="I4388">
        <v>872</v>
      </c>
      <c r="J4388" s="43">
        <v>6932</v>
      </c>
      <c r="K4388" s="16">
        <v>0</v>
      </c>
      <c r="L4388" s="16">
        <f t="shared" si="758"/>
        <v>68.838133068520349</v>
      </c>
      <c r="M4388" s="16">
        <f t="shared" si="759"/>
        <v>1.8735135135135135</v>
      </c>
      <c r="N4388" s="44">
        <f t="shared" si="760"/>
        <v>0</v>
      </c>
      <c r="O4388" s="44">
        <f t="shared" si="761"/>
        <v>6932</v>
      </c>
      <c r="P4388" s="45">
        <f t="shared" si="763"/>
        <v>68.838133068520349</v>
      </c>
      <c r="Q4388" s="45">
        <f t="shared" si="762"/>
        <v>1.8735135135135135</v>
      </c>
      <c r="S4388" s="51">
        <f t="shared" si="764"/>
        <v>3.4935801731860172</v>
      </c>
      <c r="T4388" s="16"/>
    </row>
    <row r="4389" spans="1:20" x14ac:dyDescent="0.25">
      <c r="A4389" s="72">
        <f t="shared" si="765"/>
        <v>43845</v>
      </c>
      <c r="B4389" s="73" t="s">
        <v>18</v>
      </c>
      <c r="C4389" s="73" t="s">
        <v>248</v>
      </c>
      <c r="D4389" s="73" t="s">
        <v>249</v>
      </c>
      <c r="E4389" s="73" t="s">
        <v>277</v>
      </c>
      <c r="F4389" s="73" t="s">
        <v>278</v>
      </c>
      <c r="G4389" s="73" t="s">
        <v>34</v>
      </c>
      <c r="H4389" t="s">
        <v>38</v>
      </c>
      <c r="I4389">
        <v>414</v>
      </c>
      <c r="J4389" s="43">
        <v>5107</v>
      </c>
      <c r="K4389" s="16">
        <v>0</v>
      </c>
      <c r="L4389" s="16">
        <f t="shared" si="758"/>
        <v>50.714995034756704</v>
      </c>
      <c r="M4389" s="16">
        <f t="shared" si="759"/>
        <v>1.3802702702702703</v>
      </c>
      <c r="N4389" s="44">
        <f t="shared" si="760"/>
        <v>0</v>
      </c>
      <c r="O4389" s="44">
        <f t="shared" si="761"/>
        <v>5107</v>
      </c>
      <c r="P4389" s="45">
        <f t="shared" si="763"/>
        <v>50.714995034756704</v>
      </c>
      <c r="Q4389" s="45">
        <f t="shared" si="762"/>
        <v>1.3802702702702703</v>
      </c>
      <c r="S4389" s="51">
        <f t="shared" si="764"/>
        <v>3.4433866720680495</v>
      </c>
      <c r="T4389" s="16"/>
    </row>
    <row r="4390" spans="1:20" x14ac:dyDescent="0.25">
      <c r="A4390" s="72">
        <f t="shared" si="765"/>
        <v>43845</v>
      </c>
      <c r="B4390" s="73" t="s">
        <v>18</v>
      </c>
      <c r="C4390" s="73" t="s">
        <v>242</v>
      </c>
      <c r="D4390" s="73" t="s">
        <v>243</v>
      </c>
      <c r="E4390" s="73" t="s">
        <v>265</v>
      </c>
      <c r="F4390" s="73" t="s">
        <v>266</v>
      </c>
      <c r="G4390" s="73" t="s">
        <v>34</v>
      </c>
      <c r="H4390" t="s">
        <v>36</v>
      </c>
      <c r="I4390">
        <v>1006</v>
      </c>
      <c r="J4390" s="43">
        <v>4645</v>
      </c>
      <c r="K4390" s="16">
        <v>0.2</v>
      </c>
      <c r="L4390" s="16">
        <f t="shared" si="758"/>
        <v>46.127110228401193</v>
      </c>
      <c r="M4390" s="16">
        <f t="shared" si="759"/>
        <v>1.2554054054054054</v>
      </c>
      <c r="N4390" s="44">
        <f t="shared" si="760"/>
        <v>201.20000000000002</v>
      </c>
      <c r="O4390" s="44">
        <f t="shared" si="761"/>
        <v>4846.2</v>
      </c>
      <c r="P4390" s="45">
        <f t="shared" si="763"/>
        <v>48.125124131082423</v>
      </c>
      <c r="Q4390" s="45">
        <f t="shared" si="762"/>
        <v>1.3097837837837838</v>
      </c>
      <c r="S4390" s="51">
        <f t="shared" si="764"/>
        <v>-3.0081056739717837</v>
      </c>
      <c r="T4390" s="16"/>
    </row>
    <row r="4391" spans="1:20" x14ac:dyDescent="0.25">
      <c r="A4391" s="72">
        <f t="shared" si="765"/>
        <v>43845</v>
      </c>
      <c r="B4391" s="73" t="s">
        <v>0</v>
      </c>
      <c r="C4391" s="73" t="s">
        <v>252</v>
      </c>
      <c r="D4391" s="73" t="s">
        <v>117</v>
      </c>
      <c r="E4391" s="73" t="s">
        <v>279</v>
      </c>
      <c r="F4391" s="73" t="s">
        <v>280</v>
      </c>
      <c r="G4391" s="73" t="s">
        <v>35</v>
      </c>
      <c r="H4391" t="s">
        <v>37</v>
      </c>
      <c r="I4391">
        <v>880</v>
      </c>
      <c r="J4391" s="43">
        <v>4143</v>
      </c>
      <c r="K4391" s="16">
        <v>0</v>
      </c>
      <c r="L4391" s="16">
        <f t="shared" si="758"/>
        <v>41.142005958291954</v>
      </c>
      <c r="M4391" s="16">
        <f t="shared" si="759"/>
        <v>1.1197297297297297</v>
      </c>
      <c r="N4391" s="44">
        <f t="shared" si="760"/>
        <v>0</v>
      </c>
      <c r="O4391" s="44">
        <f t="shared" si="761"/>
        <v>4143</v>
      </c>
      <c r="P4391" s="45">
        <f t="shared" si="763"/>
        <v>41.142005958291954</v>
      </c>
      <c r="Q4391" s="45">
        <f t="shared" si="762"/>
        <v>1.1197297297297297</v>
      </c>
      <c r="S4391" s="51">
        <f t="shared" si="764"/>
        <v>1.5939185875429196</v>
      </c>
      <c r="T4391" s="16"/>
    </row>
    <row r="4392" spans="1:20" x14ac:dyDescent="0.25">
      <c r="A4392" s="72">
        <f t="shared" si="765"/>
        <v>43845</v>
      </c>
      <c r="B4392" s="73" t="s">
        <v>0</v>
      </c>
      <c r="C4392" s="73" t="s">
        <v>359</v>
      </c>
      <c r="D4392" s="73" t="s">
        <v>235</v>
      </c>
      <c r="E4392" s="73" t="s">
        <v>267</v>
      </c>
      <c r="F4392" s="73" t="s">
        <v>241</v>
      </c>
      <c r="G4392" s="73" t="s">
        <v>35</v>
      </c>
      <c r="H4392" t="s">
        <v>37</v>
      </c>
      <c r="I4392">
        <v>685</v>
      </c>
      <c r="J4392" s="43">
        <v>4361</v>
      </c>
      <c r="K4392" s="16">
        <v>0</v>
      </c>
      <c r="L4392" s="16">
        <f t="shared" si="758"/>
        <v>43.306852035749749</v>
      </c>
      <c r="M4392" s="16">
        <f t="shared" si="759"/>
        <v>1.1786486486486487</v>
      </c>
      <c r="N4392" s="44">
        <f t="shared" si="760"/>
        <v>0</v>
      </c>
      <c r="O4392" s="44">
        <f t="shared" si="761"/>
        <v>4361</v>
      </c>
      <c r="P4392" s="45">
        <f t="shared" si="763"/>
        <v>43.306852035749749</v>
      </c>
      <c r="Q4392" s="45">
        <f t="shared" si="762"/>
        <v>1.1786486486486487</v>
      </c>
      <c r="S4392" s="51">
        <f t="shared" si="764"/>
        <v>1.5130353817504716</v>
      </c>
      <c r="T4392" s="16"/>
    </row>
    <row r="4393" spans="1:20" x14ac:dyDescent="0.25">
      <c r="A4393" s="72">
        <f t="shared" si="765"/>
        <v>43845</v>
      </c>
      <c r="B4393" s="73" t="s">
        <v>0</v>
      </c>
      <c r="C4393" s="73" t="s">
        <v>253</v>
      </c>
      <c r="D4393" s="73" t="s">
        <v>243</v>
      </c>
      <c r="E4393" s="73" t="s">
        <v>281</v>
      </c>
      <c r="F4393" s="73" t="s">
        <v>282</v>
      </c>
      <c r="G4393" s="73" t="s">
        <v>35</v>
      </c>
      <c r="H4393" t="s">
        <v>38</v>
      </c>
      <c r="I4393">
        <v>812</v>
      </c>
      <c r="J4393" s="43">
        <v>7074</v>
      </c>
      <c r="K4393" s="16">
        <v>0</v>
      </c>
      <c r="L4393" s="16">
        <f t="shared" si="758"/>
        <v>70.248262164846082</v>
      </c>
      <c r="M4393" s="16">
        <f t="shared" si="759"/>
        <v>1.9118918918918919</v>
      </c>
      <c r="N4393" s="44">
        <f t="shared" si="760"/>
        <v>0</v>
      </c>
      <c r="O4393" s="44">
        <f t="shared" si="761"/>
        <v>7074</v>
      </c>
      <c r="P4393" s="45">
        <f t="shared" si="763"/>
        <v>70.248262164846082</v>
      </c>
      <c r="Q4393" s="45">
        <f t="shared" si="762"/>
        <v>1.9118918918918919</v>
      </c>
      <c r="S4393" s="51">
        <f t="shared" si="764"/>
        <v>19.979647218453177</v>
      </c>
      <c r="T4393" s="16"/>
    </row>
    <row r="4394" spans="1:20" x14ac:dyDescent="0.25">
      <c r="A4394" s="72">
        <f t="shared" si="765"/>
        <v>43845</v>
      </c>
      <c r="B4394" s="73" t="s">
        <v>0</v>
      </c>
      <c r="C4394" s="73" t="s">
        <v>236</v>
      </c>
      <c r="D4394" s="73" t="s">
        <v>237</v>
      </c>
      <c r="E4394" s="73" t="s">
        <v>279</v>
      </c>
      <c r="F4394" s="73" t="s">
        <v>280</v>
      </c>
      <c r="G4394" s="73" t="s">
        <v>35</v>
      </c>
      <c r="H4394" t="s">
        <v>37</v>
      </c>
      <c r="I4394">
        <v>1520</v>
      </c>
      <c r="J4394" s="61">
        <v>5801</v>
      </c>
      <c r="K4394" s="16">
        <v>0</v>
      </c>
      <c r="L4394" s="16">
        <f t="shared" si="758"/>
        <v>57.606752730883812</v>
      </c>
      <c r="M4394" s="16">
        <f t="shared" si="759"/>
        <v>1.5678378378378379</v>
      </c>
      <c r="N4394" s="44">
        <f t="shared" si="760"/>
        <v>0</v>
      </c>
      <c r="O4394" s="44">
        <f t="shared" si="761"/>
        <v>5801</v>
      </c>
      <c r="P4394" s="45">
        <f t="shared" si="763"/>
        <v>57.606752730883812</v>
      </c>
      <c r="Q4394" s="45">
        <f t="shared" si="762"/>
        <v>1.5678378378378379</v>
      </c>
      <c r="S4394" s="51">
        <f t="shared" si="764"/>
        <v>1.1331938633193817</v>
      </c>
      <c r="T4394" s="16"/>
    </row>
    <row r="4395" spans="1:20" x14ac:dyDescent="0.25">
      <c r="A4395" s="72">
        <f t="shared" si="765"/>
        <v>43845</v>
      </c>
      <c r="B4395" s="73" t="s">
        <v>0</v>
      </c>
      <c r="C4395" s="73" t="s">
        <v>236</v>
      </c>
      <c r="D4395" s="73" t="s">
        <v>237</v>
      </c>
      <c r="E4395" s="73" t="s">
        <v>267</v>
      </c>
      <c r="F4395" s="73" t="s">
        <v>241</v>
      </c>
      <c r="G4395" s="73" t="s">
        <v>35</v>
      </c>
      <c r="H4395" t="s">
        <v>37</v>
      </c>
      <c r="I4395">
        <v>1583</v>
      </c>
      <c r="J4395" s="43">
        <v>6121</v>
      </c>
      <c r="K4395" s="16">
        <v>0</v>
      </c>
      <c r="L4395" s="16">
        <f t="shared" si="758"/>
        <v>60.784508440913605</v>
      </c>
      <c r="M4395" s="16">
        <f t="shared" si="759"/>
        <v>1.6543243243243244</v>
      </c>
      <c r="N4395" s="44">
        <f t="shared" si="760"/>
        <v>0</v>
      </c>
      <c r="O4395" s="44">
        <f t="shared" si="761"/>
        <v>6121</v>
      </c>
      <c r="P4395" s="45">
        <f t="shared" si="763"/>
        <v>60.784508440913605</v>
      </c>
      <c r="Q4395" s="45">
        <f t="shared" si="762"/>
        <v>1.6543243243243244</v>
      </c>
      <c r="S4395" s="51">
        <f t="shared" si="764"/>
        <v>1.0733157199471544</v>
      </c>
      <c r="T4395" s="16"/>
    </row>
    <row r="4396" spans="1:20" x14ac:dyDescent="0.25">
      <c r="A4396" s="72">
        <f t="shared" si="765"/>
        <v>43845</v>
      </c>
      <c r="B4396" s="73" t="s">
        <v>0</v>
      </c>
      <c r="C4396" s="73" t="s">
        <v>358</v>
      </c>
      <c r="D4396" s="73" t="s">
        <v>235</v>
      </c>
      <c r="E4396" s="73" t="s">
        <v>279</v>
      </c>
      <c r="F4396" s="73" t="s">
        <v>280</v>
      </c>
      <c r="G4396" s="73" t="s">
        <v>35</v>
      </c>
      <c r="H4396" t="s">
        <v>36</v>
      </c>
      <c r="I4396">
        <v>1599</v>
      </c>
      <c r="J4396" s="43">
        <v>6012</v>
      </c>
      <c r="K4396" s="16">
        <v>0.2</v>
      </c>
      <c r="L4396" s="16">
        <f t="shared" si="758"/>
        <v>59.702085402184707</v>
      </c>
      <c r="M4396" s="16">
        <f t="shared" si="759"/>
        <v>1.6248648648648649</v>
      </c>
      <c r="N4396" s="44">
        <f t="shared" si="760"/>
        <v>319.8</v>
      </c>
      <c r="O4396" s="44">
        <f t="shared" si="761"/>
        <v>6331.8</v>
      </c>
      <c r="P4396" s="45">
        <f t="shared" si="763"/>
        <v>62.877855014895729</v>
      </c>
      <c r="Q4396" s="45">
        <f t="shared" si="762"/>
        <v>1.7112972972972973</v>
      </c>
      <c r="S4396" s="51">
        <f t="shared" si="764"/>
        <v>0.31766150433714113</v>
      </c>
      <c r="T4396" s="16"/>
    </row>
    <row r="4397" spans="1:20" x14ac:dyDescent="0.25">
      <c r="A4397" s="72">
        <f t="shared" si="765"/>
        <v>43845</v>
      </c>
      <c r="B4397" s="73" t="s">
        <v>67</v>
      </c>
      <c r="C4397" s="73" t="s">
        <v>250</v>
      </c>
      <c r="D4397" s="73" t="s">
        <v>251</v>
      </c>
      <c r="E4397" s="73" t="s">
        <v>279</v>
      </c>
      <c r="F4397" s="73" t="s">
        <v>280</v>
      </c>
      <c r="G4397" s="73" t="s">
        <v>35</v>
      </c>
      <c r="H4397" t="s">
        <v>37</v>
      </c>
      <c r="I4397">
        <v>1851</v>
      </c>
      <c r="J4397" s="43">
        <v>5180</v>
      </c>
      <c r="K4397" s="16">
        <v>0</v>
      </c>
      <c r="L4397" s="16">
        <f t="shared" si="758"/>
        <v>51.439920556107246</v>
      </c>
      <c r="M4397" s="16">
        <f t="shared" si="759"/>
        <v>1.3066666666666666</v>
      </c>
      <c r="N4397" s="44">
        <f t="shared" si="760"/>
        <v>0</v>
      </c>
      <c r="O4397" s="44">
        <f t="shared" si="761"/>
        <v>5180</v>
      </c>
      <c r="P4397" s="45">
        <f t="shared" si="763"/>
        <v>51.439920556107246</v>
      </c>
      <c r="Q4397" s="45">
        <f t="shared" si="762"/>
        <v>1.3066666666666666</v>
      </c>
      <c r="S4397" s="51">
        <f t="shared" si="764"/>
        <v>0</v>
      </c>
      <c r="T4397" s="16"/>
    </row>
    <row r="4398" spans="1:20" x14ac:dyDescent="0.25">
      <c r="A4398" s="72">
        <f t="shared" si="765"/>
        <v>43845</v>
      </c>
      <c r="B4398" s="73" t="s">
        <v>67</v>
      </c>
      <c r="C4398" s="73" t="s">
        <v>238</v>
      </c>
      <c r="D4398" s="73" t="s">
        <v>239</v>
      </c>
      <c r="E4398" s="73" t="s">
        <v>283</v>
      </c>
      <c r="F4398" s="73" t="s">
        <v>284</v>
      </c>
      <c r="G4398" s="73" t="s">
        <v>35</v>
      </c>
      <c r="H4398" t="s">
        <v>37</v>
      </c>
      <c r="I4398">
        <v>1695</v>
      </c>
      <c r="J4398" s="43">
        <v>5140</v>
      </c>
      <c r="K4398" s="16">
        <v>0</v>
      </c>
      <c r="L4398" s="16">
        <f t="shared" si="758"/>
        <v>51.042701092353525</v>
      </c>
      <c r="M4398" s="16">
        <f t="shared" si="759"/>
        <v>1.2965765765765767</v>
      </c>
      <c r="N4398" s="44">
        <f t="shared" si="760"/>
        <v>0</v>
      </c>
      <c r="O4398" s="44">
        <f t="shared" si="761"/>
        <v>5140</v>
      </c>
      <c r="P4398" s="45">
        <f t="shared" si="763"/>
        <v>51.042701092353525</v>
      </c>
      <c r="Q4398" s="45">
        <f t="shared" si="762"/>
        <v>1.2965765765765767</v>
      </c>
      <c r="S4398" s="51">
        <f t="shared" si="764"/>
        <v>0</v>
      </c>
      <c r="T4398" s="16"/>
    </row>
    <row r="4399" spans="1:20" x14ac:dyDescent="0.25">
      <c r="A4399" s="72">
        <f t="shared" si="765"/>
        <v>43845</v>
      </c>
      <c r="B4399" s="73" t="s">
        <v>67</v>
      </c>
      <c r="C4399" s="73" t="s">
        <v>242</v>
      </c>
      <c r="D4399" s="73" t="s">
        <v>243</v>
      </c>
      <c r="E4399" s="73" t="s">
        <v>265</v>
      </c>
      <c r="F4399" s="73" t="s">
        <v>266</v>
      </c>
      <c r="G4399" s="73" t="s">
        <v>35</v>
      </c>
      <c r="H4399" t="s">
        <v>36</v>
      </c>
      <c r="I4399">
        <v>1006</v>
      </c>
      <c r="J4399" s="43">
        <v>3820</v>
      </c>
      <c r="K4399" s="16">
        <v>0.2</v>
      </c>
      <c r="L4399" s="16">
        <f t="shared" si="758"/>
        <v>37.934458788480633</v>
      </c>
      <c r="M4399" s="16">
        <f t="shared" si="759"/>
        <v>0.96360360360360364</v>
      </c>
      <c r="N4399" s="44">
        <f t="shared" si="760"/>
        <v>201.20000000000002</v>
      </c>
      <c r="O4399" s="44">
        <f t="shared" si="761"/>
        <v>4021.2</v>
      </c>
      <c r="P4399" s="45">
        <f t="shared" si="763"/>
        <v>39.932472691161863</v>
      </c>
      <c r="Q4399" s="45">
        <f t="shared" si="762"/>
        <v>1.0143567567567566</v>
      </c>
      <c r="S4399" s="51">
        <f t="shared" si="764"/>
        <v>-0.74787115883007127</v>
      </c>
      <c r="T4399" s="16"/>
    </row>
    <row r="4400" spans="1:20" x14ac:dyDescent="0.25">
      <c r="A4400" s="72">
        <f t="shared" si="765"/>
        <v>43845</v>
      </c>
      <c r="B4400" s="73" t="s">
        <v>67</v>
      </c>
      <c r="C4400" s="73" t="s">
        <v>254</v>
      </c>
      <c r="D4400" s="73" t="s">
        <v>255</v>
      </c>
      <c r="E4400" s="73" t="s">
        <v>267</v>
      </c>
      <c r="F4400" s="73" t="s">
        <v>241</v>
      </c>
      <c r="G4400" s="73" t="s">
        <v>35</v>
      </c>
      <c r="H4400" t="s">
        <v>37</v>
      </c>
      <c r="I4400">
        <v>988</v>
      </c>
      <c r="J4400" s="43">
        <v>3880</v>
      </c>
      <c r="K4400" s="16">
        <v>0</v>
      </c>
      <c r="L4400" s="16">
        <f t="shared" si="758"/>
        <v>38.530287984111219</v>
      </c>
      <c r="M4400" s="16">
        <f t="shared" si="759"/>
        <v>0.97873873873873873</v>
      </c>
      <c r="N4400" s="44">
        <f t="shared" si="760"/>
        <v>0</v>
      </c>
      <c r="O4400" s="44">
        <f t="shared" si="761"/>
        <v>3880</v>
      </c>
      <c r="P4400" s="45">
        <f t="shared" si="763"/>
        <v>38.530287984111219</v>
      </c>
      <c r="Q4400" s="45">
        <f t="shared" si="762"/>
        <v>0.97873873873873873</v>
      </c>
      <c r="S4400" s="51">
        <f t="shared" si="764"/>
        <v>0</v>
      </c>
      <c r="T4400" s="16"/>
    </row>
    <row r="4401" spans="1:20" x14ac:dyDescent="0.25">
      <c r="A4401" s="72">
        <f t="shared" si="765"/>
        <v>43845</v>
      </c>
      <c r="B4401" s="73" t="s">
        <v>67</v>
      </c>
      <c r="C4401" s="73" t="s">
        <v>246</v>
      </c>
      <c r="D4401" s="73" t="s">
        <v>247</v>
      </c>
      <c r="E4401" s="73" t="s">
        <v>240</v>
      </c>
      <c r="F4401" s="73" t="s">
        <v>241</v>
      </c>
      <c r="G4401" s="73" t="s">
        <v>35</v>
      </c>
      <c r="H4401" t="s">
        <v>36</v>
      </c>
      <c r="I4401">
        <v>787</v>
      </c>
      <c r="J4401" s="43">
        <v>4220</v>
      </c>
      <c r="K4401" s="16">
        <v>0.2</v>
      </c>
      <c r="L4401" s="16">
        <f t="shared" si="758"/>
        <v>41.906653426017876</v>
      </c>
      <c r="M4401" s="16">
        <f t="shared" si="759"/>
        <v>1.0645045045045045</v>
      </c>
      <c r="N4401" s="44">
        <f t="shared" si="760"/>
        <v>157.4</v>
      </c>
      <c r="O4401" s="44">
        <f t="shared" si="761"/>
        <v>4377.3999999999996</v>
      </c>
      <c r="P4401" s="45">
        <f t="shared" si="763"/>
        <v>43.469712015888774</v>
      </c>
      <c r="Q4401" s="45">
        <f t="shared" si="762"/>
        <v>1.1042090090090089</v>
      </c>
      <c r="S4401" s="51">
        <f t="shared" si="764"/>
        <v>2.8343219592412039</v>
      </c>
      <c r="T4401" s="16"/>
    </row>
    <row r="4402" spans="1:20" x14ac:dyDescent="0.25">
      <c r="A4402" s="72">
        <f t="shared" si="765"/>
        <v>43845</v>
      </c>
      <c r="B4402" s="73" t="s">
        <v>67</v>
      </c>
      <c r="C4402" s="73" t="s">
        <v>250</v>
      </c>
      <c r="D4402" s="73" t="s">
        <v>251</v>
      </c>
      <c r="E4402" s="73" t="s">
        <v>283</v>
      </c>
      <c r="F4402" s="73" t="s">
        <v>284</v>
      </c>
      <c r="G4402" s="73" t="s">
        <v>35</v>
      </c>
      <c r="H4402" t="s">
        <v>37</v>
      </c>
      <c r="I4402">
        <v>1836</v>
      </c>
      <c r="J4402" s="43">
        <v>5180</v>
      </c>
      <c r="K4402" s="16">
        <v>0</v>
      </c>
      <c r="L4402" s="16">
        <f t="shared" ref="L4402:L4439" si="766">J4402/100.7</f>
        <v>51.439920556107246</v>
      </c>
      <c r="M4402" s="16">
        <f t="shared" ref="M4402:M4439" si="767">IF(B4402="corn",J4402/(111*2000/56),J4402/(111*2000/60))</f>
        <v>1.3066666666666666</v>
      </c>
      <c r="N4402" s="44">
        <f t="shared" ref="N4402:N4439" si="768">I4402*K4402</f>
        <v>0</v>
      </c>
      <c r="O4402" s="44">
        <f t="shared" ref="O4402:O4439" si="769">J4402+N4402</f>
        <v>5180</v>
      </c>
      <c r="P4402" s="45">
        <f t="shared" si="763"/>
        <v>51.439920556107246</v>
      </c>
      <c r="Q4402" s="45">
        <f t="shared" ref="Q4402:Q4439" si="770">IF(B4402="corn",O4402/(111*2000/56),O4402/(111*2000/60))</f>
        <v>1.3066666666666666</v>
      </c>
      <c r="S4402" s="51">
        <f t="shared" si="764"/>
        <v>0</v>
      </c>
      <c r="T4402" s="16"/>
    </row>
    <row r="4403" spans="1:20" x14ac:dyDescent="0.25">
      <c r="A4403" s="72">
        <f t="shared" si="765"/>
        <v>43845</v>
      </c>
      <c r="B4403" s="73" t="s">
        <v>67</v>
      </c>
      <c r="C4403" s="73" t="s">
        <v>256</v>
      </c>
      <c r="D4403" s="73" t="s">
        <v>247</v>
      </c>
      <c r="E4403" s="73" t="s">
        <v>285</v>
      </c>
      <c r="F4403" s="73" t="s">
        <v>264</v>
      </c>
      <c r="G4403" s="73" t="s">
        <v>35</v>
      </c>
      <c r="H4403" t="s">
        <v>37</v>
      </c>
      <c r="I4403">
        <v>1899</v>
      </c>
      <c r="J4403" s="43">
        <v>5000</v>
      </c>
      <c r="K4403" s="16">
        <v>0</v>
      </c>
      <c r="L4403" s="16">
        <f t="shared" si="766"/>
        <v>49.652432969215489</v>
      </c>
      <c r="M4403" s="16">
        <f t="shared" si="767"/>
        <v>1.2612612612612613</v>
      </c>
      <c r="N4403" s="44">
        <f t="shared" si="768"/>
        <v>0</v>
      </c>
      <c r="O4403" s="44">
        <f t="shared" si="769"/>
        <v>5000</v>
      </c>
      <c r="P4403" s="45">
        <f t="shared" si="763"/>
        <v>49.652432969215489</v>
      </c>
      <c r="Q4403" s="45">
        <f t="shared" si="770"/>
        <v>1.2612612612612613</v>
      </c>
      <c r="S4403" s="51">
        <f t="shared" si="764"/>
        <v>0</v>
      </c>
      <c r="T4403" s="16"/>
    </row>
    <row r="4404" spans="1:20" x14ac:dyDescent="0.25">
      <c r="A4404" s="72">
        <f t="shared" si="765"/>
        <v>43845</v>
      </c>
      <c r="B4404" s="73" t="s">
        <v>18</v>
      </c>
      <c r="C4404" s="73" t="s">
        <v>238</v>
      </c>
      <c r="D4404" s="73" t="s">
        <v>239</v>
      </c>
      <c r="E4404" s="73" t="s">
        <v>283</v>
      </c>
      <c r="F4404" s="73" t="s">
        <v>284</v>
      </c>
      <c r="G4404" s="73" t="s">
        <v>35</v>
      </c>
      <c r="H4404" t="s">
        <v>37</v>
      </c>
      <c r="I4404">
        <v>1695</v>
      </c>
      <c r="J4404" s="43">
        <v>5850</v>
      </c>
      <c r="K4404" s="16">
        <v>0</v>
      </c>
      <c r="L4404" s="16">
        <f t="shared" si="766"/>
        <v>58.093346573982124</v>
      </c>
      <c r="M4404" s="16">
        <f t="shared" si="767"/>
        <v>1.5810810810810811</v>
      </c>
      <c r="N4404" s="44">
        <f t="shared" si="768"/>
        <v>0</v>
      </c>
      <c r="O4404" s="44">
        <f t="shared" si="769"/>
        <v>5850</v>
      </c>
      <c r="P4404" s="45">
        <f t="shared" si="763"/>
        <v>58.093346573982124</v>
      </c>
      <c r="Q4404" s="45">
        <f t="shared" si="770"/>
        <v>1.5810810810810811</v>
      </c>
      <c r="S4404" s="51">
        <f t="shared" si="764"/>
        <v>1.7391304347825987</v>
      </c>
      <c r="T4404" s="16"/>
    </row>
    <row r="4405" spans="1:20" x14ac:dyDescent="0.25">
      <c r="A4405" s="72">
        <f t="shared" si="765"/>
        <v>43845</v>
      </c>
      <c r="B4405" s="73" t="s">
        <v>18</v>
      </c>
      <c r="C4405" s="73" t="s">
        <v>250</v>
      </c>
      <c r="D4405" s="73" t="s">
        <v>251</v>
      </c>
      <c r="E4405" s="73" t="s">
        <v>279</v>
      </c>
      <c r="F4405" s="73" t="s">
        <v>280</v>
      </c>
      <c r="G4405" s="73" t="s">
        <v>35</v>
      </c>
      <c r="H4405" t="s">
        <v>37</v>
      </c>
      <c r="I4405">
        <v>1851</v>
      </c>
      <c r="J4405" s="43">
        <v>5900</v>
      </c>
      <c r="K4405" s="16">
        <v>0</v>
      </c>
      <c r="L4405" s="16">
        <f t="shared" si="766"/>
        <v>58.589870903674282</v>
      </c>
      <c r="M4405" s="16">
        <f t="shared" si="767"/>
        <v>1.5945945945945945</v>
      </c>
      <c r="N4405" s="44">
        <f t="shared" si="768"/>
        <v>0</v>
      </c>
      <c r="O4405" s="44">
        <f t="shared" si="769"/>
        <v>5900</v>
      </c>
      <c r="P4405" s="45">
        <f t="shared" si="763"/>
        <v>58.589870903674282</v>
      </c>
      <c r="Q4405" s="45">
        <f t="shared" si="770"/>
        <v>1.5945945945945945</v>
      </c>
      <c r="S4405" s="51">
        <f t="shared" si="764"/>
        <v>1.7241379310344751</v>
      </c>
      <c r="T4405" s="16"/>
    </row>
    <row r="4406" spans="1:20" x14ac:dyDescent="0.25">
      <c r="A4406" s="72">
        <f t="shared" si="765"/>
        <v>43845</v>
      </c>
      <c r="B4406" s="73" t="s">
        <v>18</v>
      </c>
      <c r="C4406" s="73" t="s">
        <v>257</v>
      </c>
      <c r="D4406" s="73" t="s">
        <v>237</v>
      </c>
      <c r="E4406" s="73" t="s">
        <v>283</v>
      </c>
      <c r="F4406" s="73" t="s">
        <v>284</v>
      </c>
      <c r="G4406" s="73" t="s">
        <v>35</v>
      </c>
      <c r="H4406" t="s">
        <v>37</v>
      </c>
      <c r="I4406">
        <v>1507</v>
      </c>
      <c r="J4406" s="43">
        <v>5750</v>
      </c>
      <c r="K4406" s="16">
        <v>0</v>
      </c>
      <c r="L4406" s="16">
        <f t="shared" si="766"/>
        <v>57.10029791459781</v>
      </c>
      <c r="M4406" s="16">
        <f t="shared" si="767"/>
        <v>1.5540540540540539</v>
      </c>
      <c r="N4406" s="44">
        <f t="shared" si="768"/>
        <v>0</v>
      </c>
      <c r="O4406" s="44">
        <f t="shared" si="769"/>
        <v>5750</v>
      </c>
      <c r="P4406" s="45">
        <f t="shared" si="763"/>
        <v>57.10029791459781</v>
      </c>
      <c r="Q4406" s="45">
        <f t="shared" si="770"/>
        <v>1.5540540540540539</v>
      </c>
      <c r="S4406" s="51">
        <f t="shared" si="764"/>
        <v>1.7699115044247815</v>
      </c>
      <c r="T4406" s="16"/>
    </row>
    <row r="4407" spans="1:20" x14ac:dyDescent="0.25">
      <c r="A4407" s="72">
        <f t="shared" si="765"/>
        <v>43845</v>
      </c>
      <c r="B4407" s="73" t="s">
        <v>18</v>
      </c>
      <c r="C4407" s="73" t="s">
        <v>256</v>
      </c>
      <c r="D4407" s="73" t="s">
        <v>247</v>
      </c>
      <c r="E4407" s="73" t="s">
        <v>265</v>
      </c>
      <c r="F4407" s="73" t="s">
        <v>266</v>
      </c>
      <c r="G4407" s="73" t="s">
        <v>35</v>
      </c>
      <c r="H4407" t="s">
        <v>36</v>
      </c>
      <c r="I4407">
        <v>1160</v>
      </c>
      <c r="J4407" s="43">
        <v>4875</v>
      </c>
      <c r="K4407" s="16">
        <v>0.2</v>
      </c>
      <c r="L4407" s="16">
        <f t="shared" si="766"/>
        <v>48.4111221449851</v>
      </c>
      <c r="M4407" s="16">
        <f t="shared" si="767"/>
        <v>1.3175675675675675</v>
      </c>
      <c r="N4407" s="44">
        <f t="shared" si="768"/>
        <v>232</v>
      </c>
      <c r="O4407" s="44">
        <f t="shared" si="769"/>
        <v>5107</v>
      </c>
      <c r="P4407" s="45">
        <f t="shared" si="763"/>
        <v>50.714995034756704</v>
      </c>
      <c r="Q4407" s="45">
        <f t="shared" si="770"/>
        <v>1.3802702702702703</v>
      </c>
      <c r="S4407" s="51">
        <f t="shared" si="764"/>
        <v>0.82922013820334595</v>
      </c>
      <c r="T4407" s="16"/>
    </row>
    <row r="4408" spans="1:20" x14ac:dyDescent="0.25">
      <c r="A4408" s="72">
        <f t="shared" si="765"/>
        <v>43845</v>
      </c>
      <c r="B4408" s="73" t="s">
        <v>18</v>
      </c>
      <c r="C4408" s="73" t="s">
        <v>244</v>
      </c>
      <c r="D4408" s="73" t="s">
        <v>245</v>
      </c>
      <c r="E4408" s="73" t="s">
        <v>277</v>
      </c>
      <c r="F4408" s="73" t="s">
        <v>278</v>
      </c>
      <c r="G4408" s="73" t="s">
        <v>35</v>
      </c>
      <c r="H4408" s="73" t="s">
        <v>38</v>
      </c>
      <c r="I4408">
        <v>613</v>
      </c>
      <c r="J4408" s="43">
        <v>4805</v>
      </c>
      <c r="K4408" s="16">
        <v>0</v>
      </c>
      <c r="L4408" s="16">
        <f t="shared" si="766"/>
        <v>47.715988083416086</v>
      </c>
      <c r="M4408" s="16">
        <f t="shared" si="767"/>
        <v>1.2986486486486486</v>
      </c>
      <c r="N4408" s="44">
        <f t="shared" si="768"/>
        <v>0</v>
      </c>
      <c r="O4408" s="44">
        <f t="shared" si="769"/>
        <v>4805</v>
      </c>
      <c r="P4408" s="45">
        <f t="shared" si="763"/>
        <v>47.715988083416086</v>
      </c>
      <c r="Q4408" s="45">
        <f t="shared" si="770"/>
        <v>1.2986486486486486</v>
      </c>
      <c r="S4408" s="51">
        <f t="shared" si="764"/>
        <v>3.6901165299956906</v>
      </c>
      <c r="T4408" s="16"/>
    </row>
    <row r="4409" spans="1:20" x14ac:dyDescent="0.25">
      <c r="A4409" s="74">
        <f>A4407</f>
        <v>43845</v>
      </c>
      <c r="B4409" s="75" t="s">
        <v>18</v>
      </c>
      <c r="C4409" s="75" t="s">
        <v>258</v>
      </c>
      <c r="D4409" s="75" t="s">
        <v>255</v>
      </c>
      <c r="E4409" s="75" t="s">
        <v>279</v>
      </c>
      <c r="F4409" s="75" t="s">
        <v>280</v>
      </c>
      <c r="G4409" s="75" t="s">
        <v>35</v>
      </c>
      <c r="H4409" s="76" t="s">
        <v>36</v>
      </c>
      <c r="I4409" s="76">
        <v>1637</v>
      </c>
      <c r="J4409" s="46">
        <v>5860</v>
      </c>
      <c r="K4409" s="78">
        <v>0.2</v>
      </c>
      <c r="L4409" s="78">
        <f t="shared" si="766"/>
        <v>58.192651439920553</v>
      </c>
      <c r="M4409" s="78">
        <f t="shared" si="767"/>
        <v>1.5837837837837838</v>
      </c>
      <c r="N4409" s="47">
        <f t="shared" si="768"/>
        <v>327.40000000000003</v>
      </c>
      <c r="O4409" s="47">
        <f t="shared" si="769"/>
        <v>6187.4</v>
      </c>
      <c r="P4409" s="48">
        <f t="shared" si="763"/>
        <v>61.44389275074478</v>
      </c>
      <c r="Q4409" s="48">
        <f t="shared" si="770"/>
        <v>1.6722702702702701</v>
      </c>
      <c r="R4409" s="76"/>
      <c r="S4409" s="53">
        <f t="shared" si="764"/>
        <v>1.1136985741716732</v>
      </c>
      <c r="T4409" s="78"/>
    </row>
    <row r="4410" spans="1:20" x14ac:dyDescent="0.25">
      <c r="A4410" s="72">
        <f>DATE(YEAR(A4409), MONTH(A4409)+1, 15)</f>
        <v>43876</v>
      </c>
      <c r="B4410" s="73" t="s">
        <v>0</v>
      </c>
      <c r="C4410" s="73" t="s">
        <v>359</v>
      </c>
      <c r="D4410" s="73" t="s">
        <v>235</v>
      </c>
      <c r="E4410" s="73" t="s">
        <v>260</v>
      </c>
      <c r="F4410" s="73" t="s">
        <v>261</v>
      </c>
      <c r="G4410" s="73" t="s">
        <v>34</v>
      </c>
      <c r="H4410" t="s">
        <v>36</v>
      </c>
      <c r="I4410">
        <v>506</v>
      </c>
      <c r="J4410" s="61">
        <v>3595</v>
      </c>
      <c r="K4410" s="16">
        <v>0.2</v>
      </c>
      <c r="L4410" s="16">
        <f t="shared" si="766"/>
        <v>35.700099304865937</v>
      </c>
      <c r="M4410" s="16">
        <f t="shared" si="767"/>
        <v>0.97162162162162158</v>
      </c>
      <c r="N4410" s="44">
        <f t="shared" si="768"/>
        <v>101.2</v>
      </c>
      <c r="O4410" s="44">
        <f t="shared" si="769"/>
        <v>3696.2</v>
      </c>
      <c r="P4410" s="45">
        <f t="shared" ref="P4410:P4447" si="771">O4410/100.7</f>
        <v>36.705064548162859</v>
      </c>
      <c r="Q4410" s="45">
        <f t="shared" si="770"/>
        <v>0.99897297297297294</v>
      </c>
      <c r="R4410" s="17"/>
      <c r="S4410" s="51">
        <f>((O4410/O3954)-1)*100</f>
        <v>-9.6120080405745831</v>
      </c>
      <c r="T4410" s="16"/>
    </row>
    <row r="4411" spans="1:20" x14ac:dyDescent="0.25">
      <c r="A4411" s="72">
        <f>A4410</f>
        <v>43876</v>
      </c>
      <c r="B4411" s="73" t="s">
        <v>0</v>
      </c>
      <c r="C4411" s="73" t="s">
        <v>236</v>
      </c>
      <c r="D4411" s="73" t="s">
        <v>237</v>
      </c>
      <c r="E4411" s="73" t="s">
        <v>262</v>
      </c>
      <c r="F4411" s="73" t="s">
        <v>251</v>
      </c>
      <c r="G4411" s="73" t="s">
        <v>34</v>
      </c>
      <c r="H4411" t="s">
        <v>37</v>
      </c>
      <c r="I4411">
        <v>298</v>
      </c>
      <c r="J4411" s="43">
        <v>4333</v>
      </c>
      <c r="K4411" s="16">
        <v>0</v>
      </c>
      <c r="L4411" s="16">
        <f t="shared" si="766"/>
        <v>43.028798411122146</v>
      </c>
      <c r="M4411" s="16">
        <f t="shared" si="767"/>
        <v>1.171081081081081</v>
      </c>
      <c r="N4411" s="44">
        <f t="shared" si="768"/>
        <v>0</v>
      </c>
      <c r="O4411" s="44">
        <f t="shared" si="769"/>
        <v>4333</v>
      </c>
      <c r="P4411" s="45">
        <f t="shared" si="771"/>
        <v>43.028798411122146</v>
      </c>
      <c r="Q4411" s="45">
        <f t="shared" si="770"/>
        <v>1.171081081081081</v>
      </c>
      <c r="R4411" s="17"/>
      <c r="S4411" s="51">
        <f t="shared" ref="S4411:S4447" si="772">((O4411/O3955)-1)*100</f>
        <v>1.522961574507975</v>
      </c>
      <c r="T4411" s="16"/>
    </row>
    <row r="4412" spans="1:20" x14ac:dyDescent="0.25">
      <c r="A4412" s="72">
        <f t="shared" ref="A4412:A4446" si="773">A4411</f>
        <v>43876</v>
      </c>
      <c r="B4412" s="73" t="s">
        <v>0</v>
      </c>
      <c r="C4412" s="73" t="s">
        <v>359</v>
      </c>
      <c r="D4412" s="73" t="s">
        <v>235</v>
      </c>
      <c r="E4412" s="73" t="s">
        <v>263</v>
      </c>
      <c r="F4412" s="73" t="s">
        <v>264</v>
      </c>
      <c r="G4412" s="73" t="s">
        <v>34</v>
      </c>
      <c r="H4412" t="s">
        <v>37</v>
      </c>
      <c r="I4412">
        <v>1530</v>
      </c>
      <c r="J4412" s="43">
        <v>7240</v>
      </c>
      <c r="K4412" s="16">
        <v>0</v>
      </c>
      <c r="L4412" s="16">
        <f t="shared" si="766"/>
        <v>71.896722939424023</v>
      </c>
      <c r="M4412" s="16">
        <f t="shared" si="767"/>
        <v>1.9567567567567568</v>
      </c>
      <c r="N4412" s="44">
        <f t="shared" si="768"/>
        <v>0</v>
      </c>
      <c r="O4412" s="44">
        <f t="shared" si="769"/>
        <v>7240</v>
      </c>
      <c r="P4412" s="45">
        <f t="shared" si="771"/>
        <v>71.896722939424023</v>
      </c>
      <c r="Q4412" s="45">
        <f t="shared" si="770"/>
        <v>1.9567567567567568</v>
      </c>
      <c r="S4412" s="51">
        <f t="shared" si="772"/>
        <v>0.90592334494774551</v>
      </c>
      <c r="T4412" s="16"/>
    </row>
    <row r="4413" spans="1:20" x14ac:dyDescent="0.25">
      <c r="A4413" s="72">
        <f t="shared" si="773"/>
        <v>43876</v>
      </c>
      <c r="B4413" s="73" t="s">
        <v>0</v>
      </c>
      <c r="C4413" s="73" t="s">
        <v>359</v>
      </c>
      <c r="D4413" s="73" t="s">
        <v>235</v>
      </c>
      <c r="E4413" s="73" t="s">
        <v>265</v>
      </c>
      <c r="F4413" s="73" t="s">
        <v>266</v>
      </c>
      <c r="G4413" s="73" t="s">
        <v>34</v>
      </c>
      <c r="H4413" t="s">
        <v>36</v>
      </c>
      <c r="I4413">
        <v>890</v>
      </c>
      <c r="J4413" s="43">
        <v>4525</v>
      </c>
      <c r="K4413" s="16">
        <v>0.2</v>
      </c>
      <c r="L4413" s="16">
        <f t="shared" si="766"/>
        <v>44.935451837140022</v>
      </c>
      <c r="M4413" s="16">
        <f t="shared" si="767"/>
        <v>1.222972972972973</v>
      </c>
      <c r="N4413" s="44">
        <f t="shared" si="768"/>
        <v>178</v>
      </c>
      <c r="O4413" s="44">
        <f t="shared" si="769"/>
        <v>4703</v>
      </c>
      <c r="P4413" s="45">
        <f t="shared" si="771"/>
        <v>46.703078450844089</v>
      </c>
      <c r="Q4413" s="45">
        <f t="shared" si="770"/>
        <v>1.2710810810810811</v>
      </c>
      <c r="S4413" s="51">
        <f t="shared" si="772"/>
        <v>-0.50561678901605012</v>
      </c>
      <c r="T4413" s="16"/>
    </row>
    <row r="4414" spans="1:20" x14ac:dyDescent="0.25">
      <c r="A4414" s="72">
        <f t="shared" si="773"/>
        <v>43876</v>
      </c>
      <c r="B4414" s="73" t="s">
        <v>0</v>
      </c>
      <c r="C4414" s="73" t="s">
        <v>238</v>
      </c>
      <c r="D4414" s="73" t="s">
        <v>239</v>
      </c>
      <c r="E4414" s="73" t="s">
        <v>267</v>
      </c>
      <c r="F4414" s="73" t="s">
        <v>241</v>
      </c>
      <c r="G4414" s="73" t="s">
        <v>34</v>
      </c>
      <c r="H4414" s="65" t="s">
        <v>37</v>
      </c>
      <c r="I4414" s="65">
        <v>1256</v>
      </c>
      <c r="J4414" s="61">
        <v>6976</v>
      </c>
      <c r="K4414" s="16">
        <v>0</v>
      </c>
      <c r="L4414" s="77">
        <f t="shared" si="766"/>
        <v>69.275074478649458</v>
      </c>
      <c r="M4414" s="77">
        <f t="shared" si="767"/>
        <v>1.8854054054054055</v>
      </c>
      <c r="N4414" s="62">
        <f t="shared" si="768"/>
        <v>0</v>
      </c>
      <c r="O4414" s="62">
        <f t="shared" si="769"/>
        <v>6976</v>
      </c>
      <c r="P4414" s="63">
        <f t="shared" si="771"/>
        <v>69.275074478649458</v>
      </c>
      <c r="Q4414" s="63">
        <f t="shared" si="770"/>
        <v>1.8854054054054055</v>
      </c>
      <c r="R4414" s="65"/>
      <c r="S4414" s="64">
        <f t="shared" si="772"/>
        <v>0.94052959050787699</v>
      </c>
      <c r="T4414" s="16"/>
    </row>
    <row r="4415" spans="1:20" x14ac:dyDescent="0.25">
      <c r="A4415" s="72">
        <f t="shared" si="773"/>
        <v>43876</v>
      </c>
      <c r="B4415" s="73" t="s">
        <v>0</v>
      </c>
      <c r="C4415" s="73" t="s">
        <v>358</v>
      </c>
      <c r="D4415" s="73" t="s">
        <v>235</v>
      </c>
      <c r="E4415" s="73" t="s">
        <v>267</v>
      </c>
      <c r="F4415" s="73" t="s">
        <v>241</v>
      </c>
      <c r="G4415" s="73" t="s">
        <v>34</v>
      </c>
      <c r="H4415" t="s">
        <v>36</v>
      </c>
      <c r="I4415">
        <v>975</v>
      </c>
      <c r="J4415" s="43">
        <v>4801</v>
      </c>
      <c r="K4415" s="16">
        <v>0.2</v>
      </c>
      <c r="L4415" s="16">
        <f t="shared" si="766"/>
        <v>47.676266137040713</v>
      </c>
      <c r="M4415" s="16">
        <f t="shared" si="767"/>
        <v>1.2975675675675675</v>
      </c>
      <c r="N4415" s="44">
        <f t="shared" si="768"/>
        <v>195</v>
      </c>
      <c r="O4415" s="44">
        <f t="shared" si="769"/>
        <v>4996</v>
      </c>
      <c r="P4415" s="45">
        <f t="shared" si="771"/>
        <v>49.612711022840116</v>
      </c>
      <c r="Q4415" s="45">
        <f t="shared" si="770"/>
        <v>1.3502702702702702</v>
      </c>
      <c r="S4415" s="51">
        <f t="shared" si="772"/>
        <v>-0.49295423990439735</v>
      </c>
      <c r="T4415" s="16"/>
    </row>
    <row r="4416" spans="1:20" x14ac:dyDescent="0.25">
      <c r="A4416" s="72">
        <f t="shared" si="773"/>
        <v>43876</v>
      </c>
      <c r="B4416" s="73" t="s">
        <v>0</v>
      </c>
      <c r="C4416" s="73" t="s">
        <v>240</v>
      </c>
      <c r="D4416" s="73" t="s">
        <v>241</v>
      </c>
      <c r="E4416" s="73" t="s">
        <v>263</v>
      </c>
      <c r="F4416" s="73" t="s">
        <v>264</v>
      </c>
      <c r="G4416" s="73" t="s">
        <v>34</v>
      </c>
      <c r="H4416" t="s">
        <v>36</v>
      </c>
      <c r="I4416">
        <v>1357</v>
      </c>
      <c r="J4416" s="66">
        <v>5121</v>
      </c>
      <c r="K4416" s="16">
        <v>0.2</v>
      </c>
      <c r="L4416" s="16">
        <f t="shared" si="766"/>
        <v>50.854021847070506</v>
      </c>
      <c r="M4416" s="16">
        <f t="shared" si="767"/>
        <v>1.384054054054054</v>
      </c>
      <c r="N4416" s="44">
        <f t="shared" si="768"/>
        <v>271.40000000000003</v>
      </c>
      <c r="O4416" s="44">
        <f t="shared" si="769"/>
        <v>5392.4</v>
      </c>
      <c r="P4416" s="45">
        <f t="shared" si="771"/>
        <v>53.54915590863952</v>
      </c>
      <c r="Q4416" s="45">
        <f t="shared" si="770"/>
        <v>1.4574054054054053</v>
      </c>
      <c r="S4416" s="51">
        <f t="shared" si="772"/>
        <v>-0.2510187810883302</v>
      </c>
      <c r="T4416" s="16"/>
    </row>
    <row r="4417" spans="1:20" x14ac:dyDescent="0.25">
      <c r="A4417" s="72">
        <f t="shared" si="773"/>
        <v>43876</v>
      </c>
      <c r="B4417" s="73" t="s">
        <v>67</v>
      </c>
      <c r="C4417" s="73" t="s">
        <v>242</v>
      </c>
      <c r="D4417" s="73" t="s">
        <v>243</v>
      </c>
      <c r="E4417" s="73" t="s">
        <v>265</v>
      </c>
      <c r="F4417" s="73" t="s">
        <v>266</v>
      </c>
      <c r="G4417" s="73" t="s">
        <v>34</v>
      </c>
      <c r="H4417" t="s">
        <v>36</v>
      </c>
      <c r="I4417">
        <v>1006</v>
      </c>
      <c r="J4417" s="43">
        <v>3900</v>
      </c>
      <c r="K4417" s="16">
        <v>0.2</v>
      </c>
      <c r="L4417" s="16">
        <f t="shared" si="766"/>
        <v>38.728897715988083</v>
      </c>
      <c r="M4417" s="16">
        <f t="shared" si="767"/>
        <v>0.98378378378378384</v>
      </c>
      <c r="N4417" s="44">
        <f t="shared" si="768"/>
        <v>201.20000000000002</v>
      </c>
      <c r="O4417" s="44">
        <f t="shared" si="769"/>
        <v>4101.2</v>
      </c>
      <c r="P4417" s="45">
        <f t="shared" si="771"/>
        <v>40.726911618669313</v>
      </c>
      <c r="Q4417" s="45">
        <f t="shared" si="770"/>
        <v>1.0345369369369368</v>
      </c>
      <c r="S4417" s="51">
        <f t="shared" si="772"/>
        <v>-2.613469602921703</v>
      </c>
      <c r="T4417" s="16"/>
    </row>
    <row r="4418" spans="1:20" x14ac:dyDescent="0.25">
      <c r="A4418" s="72">
        <f t="shared" si="773"/>
        <v>43876</v>
      </c>
      <c r="B4418" s="73" t="s">
        <v>67</v>
      </c>
      <c r="C4418" s="73" t="s">
        <v>244</v>
      </c>
      <c r="D4418" s="73" t="s">
        <v>245</v>
      </c>
      <c r="E4418" s="73" t="s">
        <v>268</v>
      </c>
      <c r="F4418" s="73" t="s">
        <v>269</v>
      </c>
      <c r="G4418" s="73" t="s">
        <v>34</v>
      </c>
      <c r="H4418" t="s">
        <v>38</v>
      </c>
      <c r="I4418">
        <v>860</v>
      </c>
      <c r="J4418" s="43">
        <v>6816</v>
      </c>
      <c r="K4418" s="16">
        <v>0</v>
      </c>
      <c r="L4418" s="16">
        <f t="shared" si="766"/>
        <v>67.686196623634558</v>
      </c>
      <c r="M4418" s="16">
        <f t="shared" si="767"/>
        <v>1.7193513513513514</v>
      </c>
      <c r="N4418" s="44">
        <f t="shared" si="768"/>
        <v>0</v>
      </c>
      <c r="O4418" s="44">
        <f t="shared" si="769"/>
        <v>6816</v>
      </c>
      <c r="P4418" s="45">
        <f t="shared" si="771"/>
        <v>67.686196623634558</v>
      </c>
      <c r="Q4418" s="45">
        <f t="shared" si="770"/>
        <v>1.7193513513513514</v>
      </c>
      <c r="S4418" s="51">
        <f t="shared" si="772"/>
        <v>3.5708858836043245</v>
      </c>
      <c r="T4418" s="16"/>
    </row>
    <row r="4419" spans="1:20" x14ac:dyDescent="0.25">
      <c r="A4419" s="72">
        <f t="shared" si="773"/>
        <v>43876</v>
      </c>
      <c r="B4419" s="73" t="s">
        <v>67</v>
      </c>
      <c r="C4419" s="73" t="s">
        <v>246</v>
      </c>
      <c r="D4419" s="73" t="s">
        <v>247</v>
      </c>
      <c r="E4419" s="73" t="s">
        <v>270</v>
      </c>
      <c r="F4419" s="73" t="s">
        <v>247</v>
      </c>
      <c r="G4419" s="73" t="s">
        <v>34</v>
      </c>
      <c r="H4419" t="s">
        <v>36</v>
      </c>
      <c r="I4419">
        <v>213</v>
      </c>
      <c r="J4419" s="43">
        <v>2415</v>
      </c>
      <c r="K4419" s="16">
        <v>0.2</v>
      </c>
      <c r="L4419" s="16">
        <f t="shared" si="766"/>
        <v>23.98212512413108</v>
      </c>
      <c r="M4419" s="16">
        <f t="shared" si="767"/>
        <v>0.60918918918918918</v>
      </c>
      <c r="N4419" s="44">
        <f t="shared" si="768"/>
        <v>42.6</v>
      </c>
      <c r="O4419" s="44">
        <f t="shared" si="769"/>
        <v>2457.6</v>
      </c>
      <c r="P4419" s="45">
        <f t="shared" si="771"/>
        <v>24.405163853028796</v>
      </c>
      <c r="Q4419" s="45">
        <f t="shared" si="770"/>
        <v>0.6199351351351351</v>
      </c>
      <c r="S4419" s="51">
        <f t="shared" si="772"/>
        <v>6.725495390254177</v>
      </c>
      <c r="T4419" s="16"/>
    </row>
    <row r="4420" spans="1:20" x14ac:dyDescent="0.25">
      <c r="A4420" s="72">
        <f t="shared" si="773"/>
        <v>43876</v>
      </c>
      <c r="B4420" s="73" t="s">
        <v>67</v>
      </c>
      <c r="C4420" s="73" t="s">
        <v>248</v>
      </c>
      <c r="D4420" s="73" t="s">
        <v>249</v>
      </c>
      <c r="E4420" s="73" t="s">
        <v>271</v>
      </c>
      <c r="F4420" s="73" t="s">
        <v>272</v>
      </c>
      <c r="G4420" s="73" t="s">
        <v>34</v>
      </c>
      <c r="H4420" t="s">
        <v>38</v>
      </c>
      <c r="I4420">
        <v>646</v>
      </c>
      <c r="J4420" s="43">
        <v>5818</v>
      </c>
      <c r="K4420" s="16">
        <v>0</v>
      </c>
      <c r="L4420" s="16">
        <f t="shared" si="766"/>
        <v>57.775571002979142</v>
      </c>
      <c r="M4420" s="16">
        <f t="shared" si="767"/>
        <v>1.4676036036036035</v>
      </c>
      <c r="N4420" s="44">
        <f t="shared" si="768"/>
        <v>0</v>
      </c>
      <c r="O4420" s="44">
        <f t="shared" si="769"/>
        <v>5818</v>
      </c>
      <c r="P4420" s="45">
        <f t="shared" si="771"/>
        <v>57.775571002979142</v>
      </c>
      <c r="Q4420" s="45">
        <f t="shared" si="770"/>
        <v>1.4676036036036035</v>
      </c>
      <c r="S4420" s="51">
        <f t="shared" si="772"/>
        <v>3.0464045341835</v>
      </c>
      <c r="T4420" s="16"/>
    </row>
    <row r="4421" spans="1:20" x14ac:dyDescent="0.25">
      <c r="A4421" s="72">
        <f t="shared" si="773"/>
        <v>43876</v>
      </c>
      <c r="B4421" s="73" t="s">
        <v>67</v>
      </c>
      <c r="C4421" s="73" t="s">
        <v>248</v>
      </c>
      <c r="D4421" s="73" t="s">
        <v>249</v>
      </c>
      <c r="E4421" s="73" t="s">
        <v>273</v>
      </c>
      <c r="F4421" s="73" t="s">
        <v>274</v>
      </c>
      <c r="G4421" s="73" t="s">
        <v>34</v>
      </c>
      <c r="H4421" t="s">
        <v>38</v>
      </c>
      <c r="I4421">
        <v>418</v>
      </c>
      <c r="J4421" s="43">
        <v>4874</v>
      </c>
      <c r="K4421" s="16">
        <v>0</v>
      </c>
      <c r="L4421" s="16">
        <f t="shared" si="766"/>
        <v>48.401191658391262</v>
      </c>
      <c r="M4421" s="16">
        <f t="shared" si="767"/>
        <v>1.2294774774774775</v>
      </c>
      <c r="N4421" s="44">
        <f t="shared" si="768"/>
        <v>0</v>
      </c>
      <c r="O4421" s="44">
        <f t="shared" si="769"/>
        <v>4874</v>
      </c>
      <c r="P4421" s="45">
        <f t="shared" si="771"/>
        <v>48.401191658391262</v>
      </c>
      <c r="Q4421" s="45">
        <f t="shared" si="770"/>
        <v>1.2294774774774775</v>
      </c>
      <c r="S4421" s="51">
        <f t="shared" si="772"/>
        <v>3.6139455782312924</v>
      </c>
      <c r="T4421" s="16"/>
    </row>
    <row r="4422" spans="1:20" x14ac:dyDescent="0.25">
      <c r="A4422" s="72">
        <f t="shared" si="773"/>
        <v>43876</v>
      </c>
      <c r="B4422" s="73" t="s">
        <v>67</v>
      </c>
      <c r="C4422" s="73" t="s">
        <v>246</v>
      </c>
      <c r="D4422" s="73" t="s">
        <v>247</v>
      </c>
      <c r="E4422" s="73" t="s">
        <v>275</v>
      </c>
      <c r="F4422" s="73" t="s">
        <v>276</v>
      </c>
      <c r="G4422" s="73" t="s">
        <v>34</v>
      </c>
      <c r="H4422" t="s">
        <v>36</v>
      </c>
      <c r="I4422">
        <v>626</v>
      </c>
      <c r="J4422" s="61">
        <v>3800</v>
      </c>
      <c r="K4422" s="16">
        <v>0.2</v>
      </c>
      <c r="L4422" s="16">
        <f t="shared" si="766"/>
        <v>37.735849056603776</v>
      </c>
      <c r="M4422" s="16">
        <f t="shared" si="767"/>
        <v>0.95855855855855854</v>
      </c>
      <c r="N4422" s="44">
        <f t="shared" si="768"/>
        <v>125.2</v>
      </c>
      <c r="O4422" s="44">
        <f t="shared" si="769"/>
        <v>3925.2</v>
      </c>
      <c r="P4422" s="45">
        <f t="shared" si="771"/>
        <v>38.979145978152928</v>
      </c>
      <c r="Q4422" s="45">
        <f t="shared" si="770"/>
        <v>0.99014054054054046</v>
      </c>
      <c r="S4422" s="51">
        <f t="shared" si="772"/>
        <v>-1.6600441943549482</v>
      </c>
      <c r="T4422" s="16"/>
    </row>
    <row r="4423" spans="1:20" x14ac:dyDescent="0.25">
      <c r="A4423" s="72">
        <f t="shared" si="773"/>
        <v>43876</v>
      </c>
      <c r="B4423" s="73" t="s">
        <v>67</v>
      </c>
      <c r="C4423" s="73" t="s">
        <v>246</v>
      </c>
      <c r="D4423" s="73" t="s">
        <v>247</v>
      </c>
      <c r="E4423" s="73" t="s">
        <v>263</v>
      </c>
      <c r="F4423" s="73" t="s">
        <v>264</v>
      </c>
      <c r="G4423" s="73" t="s">
        <v>34</v>
      </c>
      <c r="H4423" t="s">
        <v>36</v>
      </c>
      <c r="I4423">
        <v>1823</v>
      </c>
      <c r="J4423" s="61">
        <v>5680</v>
      </c>
      <c r="K4423" s="16">
        <v>0.2</v>
      </c>
      <c r="L4423" s="16">
        <f t="shared" si="766"/>
        <v>56.405163853028796</v>
      </c>
      <c r="M4423" s="16">
        <f t="shared" si="767"/>
        <v>1.4327927927927928</v>
      </c>
      <c r="N4423" s="44">
        <f t="shared" si="768"/>
        <v>364.6</v>
      </c>
      <c r="O4423" s="44">
        <f t="shared" si="769"/>
        <v>6044.6</v>
      </c>
      <c r="P4423" s="45">
        <f t="shared" si="771"/>
        <v>60.025819265143994</v>
      </c>
      <c r="Q4423" s="45">
        <f t="shared" si="770"/>
        <v>1.5247639639639641</v>
      </c>
      <c r="S4423" s="51">
        <f t="shared" si="772"/>
        <v>-0.95414750206050947</v>
      </c>
      <c r="T4423" s="16"/>
    </row>
    <row r="4424" spans="1:20" x14ac:dyDescent="0.25">
      <c r="A4424" s="72">
        <f t="shared" si="773"/>
        <v>43876</v>
      </c>
      <c r="B4424" s="73" t="s">
        <v>18</v>
      </c>
      <c r="C4424" s="73" t="s">
        <v>250</v>
      </c>
      <c r="D4424" s="73" t="s">
        <v>251</v>
      </c>
      <c r="E4424" s="73" t="s">
        <v>265</v>
      </c>
      <c r="F4424" s="73" t="s">
        <v>266</v>
      </c>
      <c r="G4424" s="73" t="s">
        <v>34</v>
      </c>
      <c r="H4424" t="s">
        <v>39</v>
      </c>
      <c r="I4424">
        <v>1277</v>
      </c>
      <c r="J4424" s="43">
        <v>3631</v>
      </c>
      <c r="K4424" s="16">
        <v>0.14949999999999999</v>
      </c>
      <c r="L4424" s="16">
        <f t="shared" si="766"/>
        <v>36.057596822244292</v>
      </c>
      <c r="M4424" s="16">
        <f t="shared" si="767"/>
        <v>0.98135135135135132</v>
      </c>
      <c r="N4424" s="44">
        <f t="shared" si="768"/>
        <v>190.91149999999999</v>
      </c>
      <c r="O4424" s="44">
        <f t="shared" si="769"/>
        <v>3821.9115000000002</v>
      </c>
      <c r="P4424" s="45">
        <f t="shared" si="771"/>
        <v>37.953440913604766</v>
      </c>
      <c r="Q4424" s="45">
        <f t="shared" si="770"/>
        <v>1.032949054054054</v>
      </c>
      <c r="S4424" s="51">
        <f t="shared" si="772"/>
        <v>-11.868418946930037</v>
      </c>
      <c r="T4424" s="16"/>
    </row>
    <row r="4425" spans="1:20" x14ac:dyDescent="0.25">
      <c r="A4425" s="72">
        <f t="shared" si="773"/>
        <v>43876</v>
      </c>
      <c r="B4425" s="73" t="s">
        <v>18</v>
      </c>
      <c r="C4425" s="73" t="s">
        <v>244</v>
      </c>
      <c r="D4425" s="73" t="s">
        <v>245</v>
      </c>
      <c r="E4425" s="73" t="s">
        <v>277</v>
      </c>
      <c r="F4425" s="73" t="s">
        <v>278</v>
      </c>
      <c r="G4425" s="73" t="s">
        <v>34</v>
      </c>
      <c r="H4425" t="s">
        <v>38</v>
      </c>
      <c r="I4425">
        <v>613</v>
      </c>
      <c r="J4425" s="43">
        <v>5630</v>
      </c>
      <c r="K4425" s="16">
        <v>0</v>
      </c>
      <c r="L4425" s="16">
        <f t="shared" si="766"/>
        <v>55.908639523336639</v>
      </c>
      <c r="M4425" s="16">
        <f t="shared" si="767"/>
        <v>1.5216216216216216</v>
      </c>
      <c r="N4425" s="44">
        <f t="shared" si="768"/>
        <v>0</v>
      </c>
      <c r="O4425" s="44">
        <f t="shared" si="769"/>
        <v>5630</v>
      </c>
      <c r="P4425" s="45">
        <f t="shared" si="771"/>
        <v>55.908639523336639</v>
      </c>
      <c r="Q4425" s="45">
        <f t="shared" si="770"/>
        <v>1.5216216216216216</v>
      </c>
      <c r="S4425" s="51">
        <f t="shared" si="772"/>
        <v>3.1324418391646791</v>
      </c>
      <c r="T4425" s="16"/>
    </row>
    <row r="4426" spans="1:20" x14ac:dyDescent="0.25">
      <c r="A4426" s="72">
        <f t="shared" si="773"/>
        <v>43876</v>
      </c>
      <c r="B4426" s="73" t="s">
        <v>18</v>
      </c>
      <c r="C4426" s="73" t="s">
        <v>248</v>
      </c>
      <c r="D4426" s="73" t="s">
        <v>249</v>
      </c>
      <c r="E4426" s="73" t="s">
        <v>268</v>
      </c>
      <c r="F4426" s="73" t="s">
        <v>269</v>
      </c>
      <c r="G4426" s="73" t="s">
        <v>34</v>
      </c>
      <c r="H4426" t="s">
        <v>38</v>
      </c>
      <c r="I4426">
        <v>872</v>
      </c>
      <c r="J4426" s="43">
        <v>6932</v>
      </c>
      <c r="K4426" s="16">
        <v>0</v>
      </c>
      <c r="L4426" s="16">
        <f t="shared" si="766"/>
        <v>68.838133068520349</v>
      </c>
      <c r="M4426" s="16">
        <f t="shared" si="767"/>
        <v>1.8735135135135135</v>
      </c>
      <c r="N4426" s="44">
        <f t="shared" si="768"/>
        <v>0</v>
      </c>
      <c r="O4426" s="44">
        <f t="shared" si="769"/>
        <v>6932</v>
      </c>
      <c r="P4426" s="45">
        <f t="shared" si="771"/>
        <v>68.838133068520349</v>
      </c>
      <c r="Q4426" s="45">
        <f t="shared" si="770"/>
        <v>1.8735135135135135</v>
      </c>
      <c r="S4426" s="51">
        <f t="shared" si="772"/>
        <v>3.4935801731860172</v>
      </c>
      <c r="T4426" s="16"/>
    </row>
    <row r="4427" spans="1:20" x14ac:dyDescent="0.25">
      <c r="A4427" s="72">
        <f t="shared" si="773"/>
        <v>43876</v>
      </c>
      <c r="B4427" s="73" t="s">
        <v>18</v>
      </c>
      <c r="C4427" s="73" t="s">
        <v>248</v>
      </c>
      <c r="D4427" s="73" t="s">
        <v>249</v>
      </c>
      <c r="E4427" s="73" t="s">
        <v>277</v>
      </c>
      <c r="F4427" s="73" t="s">
        <v>278</v>
      </c>
      <c r="G4427" s="73" t="s">
        <v>34</v>
      </c>
      <c r="H4427" t="s">
        <v>38</v>
      </c>
      <c r="I4427">
        <v>414</v>
      </c>
      <c r="J4427" s="43">
        <v>5107</v>
      </c>
      <c r="K4427" s="16">
        <v>0</v>
      </c>
      <c r="L4427" s="16">
        <f t="shared" si="766"/>
        <v>50.714995034756704</v>
      </c>
      <c r="M4427" s="16">
        <f t="shared" si="767"/>
        <v>1.3802702702702703</v>
      </c>
      <c r="N4427" s="44">
        <f t="shared" si="768"/>
        <v>0</v>
      </c>
      <c r="O4427" s="44">
        <f t="shared" si="769"/>
        <v>5107</v>
      </c>
      <c r="P4427" s="45">
        <f t="shared" si="771"/>
        <v>50.714995034756704</v>
      </c>
      <c r="Q4427" s="45">
        <f t="shared" si="770"/>
        <v>1.3802702702702703</v>
      </c>
      <c r="S4427" s="51">
        <f t="shared" si="772"/>
        <v>3.4433866720680495</v>
      </c>
      <c r="T4427" s="16"/>
    </row>
    <row r="4428" spans="1:20" x14ac:dyDescent="0.25">
      <c r="A4428" s="72">
        <f t="shared" si="773"/>
        <v>43876</v>
      </c>
      <c r="B4428" s="73" t="s">
        <v>18</v>
      </c>
      <c r="C4428" s="73" t="s">
        <v>242</v>
      </c>
      <c r="D4428" s="73" t="s">
        <v>243</v>
      </c>
      <c r="E4428" s="73" t="s">
        <v>265</v>
      </c>
      <c r="F4428" s="73" t="s">
        <v>266</v>
      </c>
      <c r="G4428" s="73" t="s">
        <v>34</v>
      </c>
      <c r="H4428" t="s">
        <v>36</v>
      </c>
      <c r="I4428">
        <v>1006</v>
      </c>
      <c r="J4428" s="43">
        <v>4645</v>
      </c>
      <c r="K4428" s="16">
        <v>0.2</v>
      </c>
      <c r="L4428" s="16">
        <f t="shared" si="766"/>
        <v>46.127110228401193</v>
      </c>
      <c r="M4428" s="16">
        <f t="shared" si="767"/>
        <v>1.2554054054054054</v>
      </c>
      <c r="N4428" s="44">
        <f t="shared" si="768"/>
        <v>201.20000000000002</v>
      </c>
      <c r="O4428" s="44">
        <f t="shared" si="769"/>
        <v>4846.2</v>
      </c>
      <c r="P4428" s="45">
        <f t="shared" si="771"/>
        <v>48.125124131082423</v>
      </c>
      <c r="Q4428" s="45">
        <f t="shared" si="770"/>
        <v>1.3097837837837838</v>
      </c>
      <c r="S4428" s="51">
        <f t="shared" si="772"/>
        <v>-2.2206260365679076</v>
      </c>
      <c r="T4428" s="16"/>
    </row>
    <row r="4429" spans="1:20" x14ac:dyDescent="0.25">
      <c r="A4429" s="72">
        <f t="shared" si="773"/>
        <v>43876</v>
      </c>
      <c r="B4429" s="73" t="s">
        <v>0</v>
      </c>
      <c r="C4429" s="73" t="s">
        <v>252</v>
      </c>
      <c r="D4429" s="73" t="s">
        <v>117</v>
      </c>
      <c r="E4429" s="73" t="s">
        <v>279</v>
      </c>
      <c r="F4429" s="73" t="s">
        <v>280</v>
      </c>
      <c r="G4429" s="73" t="s">
        <v>35</v>
      </c>
      <c r="H4429" t="s">
        <v>37</v>
      </c>
      <c r="I4429">
        <v>880</v>
      </c>
      <c r="J4429" s="43">
        <v>4143</v>
      </c>
      <c r="K4429" s="16">
        <v>0</v>
      </c>
      <c r="L4429" s="16">
        <f t="shared" si="766"/>
        <v>41.142005958291954</v>
      </c>
      <c r="M4429" s="16">
        <f t="shared" si="767"/>
        <v>1.1197297297297297</v>
      </c>
      <c r="N4429" s="44">
        <f t="shared" si="768"/>
        <v>0</v>
      </c>
      <c r="O4429" s="44">
        <f t="shared" si="769"/>
        <v>4143</v>
      </c>
      <c r="P4429" s="45">
        <f t="shared" si="771"/>
        <v>41.142005958291954</v>
      </c>
      <c r="Q4429" s="45">
        <f t="shared" si="770"/>
        <v>1.1197297297297297</v>
      </c>
      <c r="S4429" s="51">
        <f t="shared" si="772"/>
        <v>1.5939185875429196</v>
      </c>
      <c r="T4429" s="16"/>
    </row>
    <row r="4430" spans="1:20" x14ac:dyDescent="0.25">
      <c r="A4430" s="72">
        <f t="shared" si="773"/>
        <v>43876</v>
      </c>
      <c r="B4430" s="73" t="s">
        <v>0</v>
      </c>
      <c r="C4430" s="73" t="s">
        <v>359</v>
      </c>
      <c r="D4430" s="73" t="s">
        <v>235</v>
      </c>
      <c r="E4430" s="73" t="s">
        <v>267</v>
      </c>
      <c r="F4430" s="73" t="s">
        <v>241</v>
      </c>
      <c r="G4430" s="73" t="s">
        <v>35</v>
      </c>
      <c r="H4430" t="s">
        <v>37</v>
      </c>
      <c r="I4430">
        <v>685</v>
      </c>
      <c r="J4430" s="43">
        <v>4361</v>
      </c>
      <c r="K4430" s="16">
        <v>0</v>
      </c>
      <c r="L4430" s="16">
        <f t="shared" si="766"/>
        <v>43.306852035749749</v>
      </c>
      <c r="M4430" s="16">
        <f t="shared" si="767"/>
        <v>1.1786486486486487</v>
      </c>
      <c r="N4430" s="44">
        <f t="shared" si="768"/>
        <v>0</v>
      </c>
      <c r="O4430" s="44">
        <f t="shared" si="769"/>
        <v>4361</v>
      </c>
      <c r="P4430" s="45">
        <f t="shared" si="771"/>
        <v>43.306852035749749</v>
      </c>
      <c r="Q4430" s="45">
        <f t="shared" si="770"/>
        <v>1.1786486486486487</v>
      </c>
      <c r="S4430" s="51">
        <f t="shared" si="772"/>
        <v>1.5130353817504716</v>
      </c>
      <c r="T4430" s="16"/>
    </row>
    <row r="4431" spans="1:20" x14ac:dyDescent="0.25">
      <c r="A4431" s="72">
        <f t="shared" si="773"/>
        <v>43876</v>
      </c>
      <c r="B4431" s="73" t="s">
        <v>0</v>
      </c>
      <c r="C4431" s="73" t="s">
        <v>253</v>
      </c>
      <c r="D4431" s="73" t="s">
        <v>243</v>
      </c>
      <c r="E4431" s="73" t="s">
        <v>281</v>
      </c>
      <c r="F4431" s="73" t="s">
        <v>282</v>
      </c>
      <c r="G4431" s="73" t="s">
        <v>35</v>
      </c>
      <c r="H4431" t="s">
        <v>38</v>
      </c>
      <c r="I4431">
        <v>812</v>
      </c>
      <c r="J4431" s="43">
        <v>7074</v>
      </c>
      <c r="K4431" s="16">
        <v>0</v>
      </c>
      <c r="L4431" s="16">
        <f t="shared" si="766"/>
        <v>70.248262164846082</v>
      </c>
      <c r="M4431" s="16">
        <f t="shared" si="767"/>
        <v>1.9118918918918919</v>
      </c>
      <c r="N4431" s="44">
        <f t="shared" si="768"/>
        <v>0</v>
      </c>
      <c r="O4431" s="44">
        <f t="shared" si="769"/>
        <v>7074</v>
      </c>
      <c r="P4431" s="45">
        <f t="shared" si="771"/>
        <v>70.248262164846082</v>
      </c>
      <c r="Q4431" s="45">
        <f t="shared" si="770"/>
        <v>1.9118918918918919</v>
      </c>
      <c r="S4431" s="51">
        <f t="shared" si="772"/>
        <v>19.979647218453177</v>
      </c>
      <c r="T4431" s="16"/>
    </row>
    <row r="4432" spans="1:20" x14ac:dyDescent="0.25">
      <c r="A4432" s="72">
        <f t="shared" si="773"/>
        <v>43876</v>
      </c>
      <c r="B4432" s="73" t="s">
        <v>0</v>
      </c>
      <c r="C4432" s="73" t="s">
        <v>236</v>
      </c>
      <c r="D4432" s="73" t="s">
        <v>237</v>
      </c>
      <c r="E4432" s="73" t="s">
        <v>279</v>
      </c>
      <c r="F4432" s="73" t="s">
        <v>280</v>
      </c>
      <c r="G4432" s="73" t="s">
        <v>35</v>
      </c>
      <c r="H4432" t="s">
        <v>37</v>
      </c>
      <c r="I4432">
        <v>1520</v>
      </c>
      <c r="J4432" s="61">
        <v>5801</v>
      </c>
      <c r="K4432" s="16">
        <v>0</v>
      </c>
      <c r="L4432" s="16">
        <f t="shared" si="766"/>
        <v>57.606752730883812</v>
      </c>
      <c r="M4432" s="16">
        <f t="shared" si="767"/>
        <v>1.5678378378378379</v>
      </c>
      <c r="N4432" s="44">
        <f t="shared" si="768"/>
        <v>0</v>
      </c>
      <c r="O4432" s="44">
        <f t="shared" si="769"/>
        <v>5801</v>
      </c>
      <c r="P4432" s="45">
        <f t="shared" si="771"/>
        <v>57.606752730883812</v>
      </c>
      <c r="Q4432" s="45">
        <f t="shared" si="770"/>
        <v>1.5678378378378379</v>
      </c>
      <c r="S4432" s="51">
        <f t="shared" si="772"/>
        <v>1.1331938633193817</v>
      </c>
      <c r="T4432" s="16"/>
    </row>
    <row r="4433" spans="1:20" x14ac:dyDescent="0.25">
      <c r="A4433" s="72">
        <f t="shared" si="773"/>
        <v>43876</v>
      </c>
      <c r="B4433" s="73" t="s">
        <v>0</v>
      </c>
      <c r="C4433" s="73" t="s">
        <v>236</v>
      </c>
      <c r="D4433" s="73" t="s">
        <v>237</v>
      </c>
      <c r="E4433" s="73" t="s">
        <v>267</v>
      </c>
      <c r="F4433" s="73" t="s">
        <v>241</v>
      </c>
      <c r="G4433" s="73" t="s">
        <v>35</v>
      </c>
      <c r="H4433" t="s">
        <v>37</v>
      </c>
      <c r="I4433">
        <v>1583</v>
      </c>
      <c r="J4433" s="43">
        <v>6121</v>
      </c>
      <c r="K4433" s="16">
        <v>0</v>
      </c>
      <c r="L4433" s="16">
        <f t="shared" si="766"/>
        <v>60.784508440913605</v>
      </c>
      <c r="M4433" s="16">
        <f t="shared" si="767"/>
        <v>1.6543243243243244</v>
      </c>
      <c r="N4433" s="44">
        <f t="shared" si="768"/>
        <v>0</v>
      </c>
      <c r="O4433" s="44">
        <f t="shared" si="769"/>
        <v>6121</v>
      </c>
      <c r="P4433" s="45">
        <f t="shared" si="771"/>
        <v>60.784508440913605</v>
      </c>
      <c r="Q4433" s="45">
        <f t="shared" si="770"/>
        <v>1.6543243243243244</v>
      </c>
      <c r="S4433" s="51">
        <f t="shared" si="772"/>
        <v>1.0733157199471544</v>
      </c>
      <c r="T4433" s="16"/>
    </row>
    <row r="4434" spans="1:20" x14ac:dyDescent="0.25">
      <c r="A4434" s="72">
        <f t="shared" si="773"/>
        <v>43876</v>
      </c>
      <c r="B4434" s="73" t="s">
        <v>0</v>
      </c>
      <c r="C4434" s="73" t="s">
        <v>358</v>
      </c>
      <c r="D4434" s="73" t="s">
        <v>235</v>
      </c>
      <c r="E4434" s="73" t="s">
        <v>279</v>
      </c>
      <c r="F4434" s="73" t="s">
        <v>280</v>
      </c>
      <c r="G4434" s="73" t="s">
        <v>35</v>
      </c>
      <c r="H4434" t="s">
        <v>36</v>
      </c>
      <c r="I4434">
        <v>1599</v>
      </c>
      <c r="J4434" s="43">
        <v>6012</v>
      </c>
      <c r="K4434" s="16">
        <v>0.2</v>
      </c>
      <c r="L4434" s="16">
        <f t="shared" si="766"/>
        <v>59.702085402184707</v>
      </c>
      <c r="M4434" s="16">
        <f t="shared" si="767"/>
        <v>1.6248648648648649</v>
      </c>
      <c r="N4434" s="44">
        <f t="shared" si="768"/>
        <v>319.8</v>
      </c>
      <c r="O4434" s="44">
        <f t="shared" si="769"/>
        <v>6331.8</v>
      </c>
      <c r="P4434" s="45">
        <f t="shared" si="771"/>
        <v>62.877855014895729</v>
      </c>
      <c r="Q4434" s="45">
        <f t="shared" si="770"/>
        <v>1.7112972972972973</v>
      </c>
      <c r="S4434" s="51">
        <f t="shared" si="772"/>
        <v>1.3446354630997526</v>
      </c>
      <c r="T4434" s="16"/>
    </row>
    <row r="4435" spans="1:20" x14ac:dyDescent="0.25">
      <c r="A4435" s="72">
        <f t="shared" si="773"/>
        <v>43876</v>
      </c>
      <c r="B4435" s="73" t="s">
        <v>67</v>
      </c>
      <c r="C4435" s="73" t="s">
        <v>250</v>
      </c>
      <c r="D4435" s="73" t="s">
        <v>251</v>
      </c>
      <c r="E4435" s="73" t="s">
        <v>279</v>
      </c>
      <c r="F4435" s="73" t="s">
        <v>280</v>
      </c>
      <c r="G4435" s="73" t="s">
        <v>35</v>
      </c>
      <c r="H4435" t="s">
        <v>37</v>
      </c>
      <c r="I4435">
        <v>1851</v>
      </c>
      <c r="J4435" s="43">
        <v>5180</v>
      </c>
      <c r="K4435" s="16">
        <v>0</v>
      </c>
      <c r="L4435" s="16">
        <f t="shared" si="766"/>
        <v>51.439920556107246</v>
      </c>
      <c r="M4435" s="16">
        <f t="shared" si="767"/>
        <v>1.3066666666666666</v>
      </c>
      <c r="N4435" s="44">
        <f t="shared" si="768"/>
        <v>0</v>
      </c>
      <c r="O4435" s="44">
        <f t="shared" si="769"/>
        <v>5180</v>
      </c>
      <c r="P4435" s="45">
        <f t="shared" si="771"/>
        <v>51.439920556107246</v>
      </c>
      <c r="Q4435" s="45">
        <f t="shared" si="770"/>
        <v>1.3066666666666666</v>
      </c>
      <c r="S4435" s="51">
        <f t="shared" si="772"/>
        <v>0</v>
      </c>
      <c r="T4435" s="16"/>
    </row>
    <row r="4436" spans="1:20" x14ac:dyDescent="0.25">
      <c r="A4436" s="72">
        <f t="shared" si="773"/>
        <v>43876</v>
      </c>
      <c r="B4436" s="73" t="s">
        <v>67</v>
      </c>
      <c r="C4436" s="73" t="s">
        <v>238</v>
      </c>
      <c r="D4436" s="73" t="s">
        <v>239</v>
      </c>
      <c r="E4436" s="73" t="s">
        <v>283</v>
      </c>
      <c r="F4436" s="73" t="s">
        <v>284</v>
      </c>
      <c r="G4436" s="73" t="s">
        <v>35</v>
      </c>
      <c r="H4436" t="s">
        <v>37</v>
      </c>
      <c r="I4436">
        <v>1695</v>
      </c>
      <c r="J4436" s="43">
        <v>5140</v>
      </c>
      <c r="K4436" s="16">
        <v>0</v>
      </c>
      <c r="L4436" s="16">
        <f t="shared" si="766"/>
        <v>51.042701092353525</v>
      </c>
      <c r="M4436" s="16">
        <f t="shared" si="767"/>
        <v>1.2965765765765767</v>
      </c>
      <c r="N4436" s="44">
        <f t="shared" si="768"/>
        <v>0</v>
      </c>
      <c r="O4436" s="44">
        <f t="shared" si="769"/>
        <v>5140</v>
      </c>
      <c r="P4436" s="45">
        <f t="shared" si="771"/>
        <v>51.042701092353525</v>
      </c>
      <c r="Q4436" s="45">
        <f t="shared" si="770"/>
        <v>1.2965765765765767</v>
      </c>
      <c r="S4436" s="51">
        <f t="shared" si="772"/>
        <v>0</v>
      </c>
      <c r="T4436" s="16"/>
    </row>
    <row r="4437" spans="1:20" x14ac:dyDescent="0.25">
      <c r="A4437" s="72">
        <f t="shared" si="773"/>
        <v>43876</v>
      </c>
      <c r="B4437" s="73" t="s">
        <v>67</v>
      </c>
      <c r="C4437" s="73" t="s">
        <v>242</v>
      </c>
      <c r="D4437" s="73" t="s">
        <v>243</v>
      </c>
      <c r="E4437" s="73" t="s">
        <v>265</v>
      </c>
      <c r="F4437" s="73" t="s">
        <v>266</v>
      </c>
      <c r="G4437" s="73" t="s">
        <v>35</v>
      </c>
      <c r="H4437" t="s">
        <v>36</v>
      </c>
      <c r="I4437">
        <v>1006</v>
      </c>
      <c r="J4437" s="43">
        <v>3820</v>
      </c>
      <c r="K4437" s="16">
        <v>0.2</v>
      </c>
      <c r="L4437" s="16">
        <f t="shared" si="766"/>
        <v>37.934458788480633</v>
      </c>
      <c r="M4437" s="16">
        <f t="shared" si="767"/>
        <v>0.96360360360360364</v>
      </c>
      <c r="N4437" s="44">
        <f t="shared" si="768"/>
        <v>201.20000000000002</v>
      </c>
      <c r="O4437" s="44">
        <f t="shared" si="769"/>
        <v>4021.2</v>
      </c>
      <c r="P4437" s="45">
        <f t="shared" si="771"/>
        <v>39.932472691161863</v>
      </c>
      <c r="Q4437" s="45">
        <f t="shared" si="770"/>
        <v>1.0143567567567566</v>
      </c>
      <c r="S4437" s="51">
        <f t="shared" si="772"/>
        <v>0.24780243614224151</v>
      </c>
      <c r="T4437" s="16"/>
    </row>
    <row r="4438" spans="1:20" x14ac:dyDescent="0.25">
      <c r="A4438" s="72">
        <f t="shared" si="773"/>
        <v>43876</v>
      </c>
      <c r="B4438" s="73" t="s">
        <v>67</v>
      </c>
      <c r="C4438" s="73" t="s">
        <v>254</v>
      </c>
      <c r="D4438" s="73" t="s">
        <v>255</v>
      </c>
      <c r="E4438" s="73" t="s">
        <v>267</v>
      </c>
      <c r="F4438" s="73" t="s">
        <v>241</v>
      </c>
      <c r="G4438" s="73" t="s">
        <v>35</v>
      </c>
      <c r="H4438" t="s">
        <v>37</v>
      </c>
      <c r="I4438">
        <v>988</v>
      </c>
      <c r="J4438" s="43">
        <v>3880</v>
      </c>
      <c r="K4438" s="16">
        <v>0</v>
      </c>
      <c r="L4438" s="16">
        <f t="shared" si="766"/>
        <v>38.530287984111219</v>
      </c>
      <c r="M4438" s="16">
        <f t="shared" si="767"/>
        <v>0.97873873873873873</v>
      </c>
      <c r="N4438" s="44">
        <f t="shared" si="768"/>
        <v>0</v>
      </c>
      <c r="O4438" s="44">
        <f t="shared" si="769"/>
        <v>3880</v>
      </c>
      <c r="P4438" s="45">
        <f t="shared" si="771"/>
        <v>38.530287984111219</v>
      </c>
      <c r="Q4438" s="45">
        <f t="shared" si="770"/>
        <v>0.97873873873873873</v>
      </c>
      <c r="S4438" s="51">
        <f t="shared" si="772"/>
        <v>0</v>
      </c>
      <c r="T4438" s="16"/>
    </row>
    <row r="4439" spans="1:20" x14ac:dyDescent="0.25">
      <c r="A4439" s="72">
        <f t="shared" si="773"/>
        <v>43876</v>
      </c>
      <c r="B4439" s="73" t="s">
        <v>67</v>
      </c>
      <c r="C4439" s="73" t="s">
        <v>246</v>
      </c>
      <c r="D4439" s="73" t="s">
        <v>247</v>
      </c>
      <c r="E4439" s="73" t="s">
        <v>240</v>
      </c>
      <c r="F4439" s="73" t="s">
        <v>241</v>
      </c>
      <c r="G4439" s="73" t="s">
        <v>35</v>
      </c>
      <c r="H4439" t="s">
        <v>36</v>
      </c>
      <c r="I4439">
        <v>787</v>
      </c>
      <c r="J4439" s="43">
        <v>4220</v>
      </c>
      <c r="K4439" s="16">
        <v>0.2</v>
      </c>
      <c r="L4439" s="16">
        <f t="shared" si="766"/>
        <v>41.906653426017876</v>
      </c>
      <c r="M4439" s="16">
        <f t="shared" si="767"/>
        <v>1.0645045045045045</v>
      </c>
      <c r="N4439" s="44">
        <f t="shared" si="768"/>
        <v>157.4</v>
      </c>
      <c r="O4439" s="44">
        <f t="shared" si="769"/>
        <v>4377.3999999999996</v>
      </c>
      <c r="P4439" s="45">
        <f t="shared" si="771"/>
        <v>43.469712015888774</v>
      </c>
      <c r="Q4439" s="45">
        <f t="shared" si="770"/>
        <v>1.1042090090090089</v>
      </c>
      <c r="S4439" s="51">
        <f t="shared" si="772"/>
        <v>3.6004799693273748</v>
      </c>
      <c r="T4439" s="16"/>
    </row>
    <row r="4440" spans="1:20" x14ac:dyDescent="0.25">
      <c r="A4440" s="72">
        <f t="shared" si="773"/>
        <v>43876</v>
      </c>
      <c r="B4440" s="73" t="s">
        <v>67</v>
      </c>
      <c r="C4440" s="73" t="s">
        <v>250</v>
      </c>
      <c r="D4440" s="73" t="s">
        <v>251</v>
      </c>
      <c r="E4440" s="73" t="s">
        <v>283</v>
      </c>
      <c r="F4440" s="73" t="s">
        <v>284</v>
      </c>
      <c r="G4440" s="73" t="s">
        <v>35</v>
      </c>
      <c r="H4440" t="s">
        <v>37</v>
      </c>
      <c r="I4440">
        <v>1836</v>
      </c>
      <c r="J4440" s="43">
        <v>5180</v>
      </c>
      <c r="K4440" s="16">
        <v>0</v>
      </c>
      <c r="L4440" s="16">
        <f t="shared" ref="L4440:L4477" si="774">J4440/100.7</f>
        <v>51.439920556107246</v>
      </c>
      <c r="M4440" s="16">
        <f t="shared" ref="M4440:M4477" si="775">IF(B4440="corn",J4440/(111*2000/56),J4440/(111*2000/60))</f>
        <v>1.3066666666666666</v>
      </c>
      <c r="N4440" s="44">
        <f t="shared" ref="N4440:N4477" si="776">I4440*K4440</f>
        <v>0</v>
      </c>
      <c r="O4440" s="44">
        <f t="shared" ref="O4440:O4477" si="777">J4440+N4440</f>
        <v>5180</v>
      </c>
      <c r="P4440" s="45">
        <f t="shared" si="771"/>
        <v>51.439920556107246</v>
      </c>
      <c r="Q4440" s="45">
        <f t="shared" ref="Q4440:Q4477" si="778">IF(B4440="corn",O4440/(111*2000/56),O4440/(111*2000/60))</f>
        <v>1.3066666666666666</v>
      </c>
      <c r="S4440" s="51">
        <f t="shared" si="772"/>
        <v>0</v>
      </c>
      <c r="T4440" s="16"/>
    </row>
    <row r="4441" spans="1:20" x14ac:dyDescent="0.25">
      <c r="A4441" s="72">
        <f t="shared" si="773"/>
        <v>43876</v>
      </c>
      <c r="B4441" s="73" t="s">
        <v>67</v>
      </c>
      <c r="C4441" s="73" t="s">
        <v>256</v>
      </c>
      <c r="D4441" s="73" t="s">
        <v>247</v>
      </c>
      <c r="E4441" s="73" t="s">
        <v>285</v>
      </c>
      <c r="F4441" s="73" t="s">
        <v>264</v>
      </c>
      <c r="G4441" s="73" t="s">
        <v>35</v>
      </c>
      <c r="H4441" t="s">
        <v>37</v>
      </c>
      <c r="I4441">
        <v>1899</v>
      </c>
      <c r="J4441" s="43">
        <v>5000</v>
      </c>
      <c r="K4441" s="16">
        <v>0</v>
      </c>
      <c r="L4441" s="16">
        <f t="shared" si="774"/>
        <v>49.652432969215489</v>
      </c>
      <c r="M4441" s="16">
        <f t="shared" si="775"/>
        <v>1.2612612612612613</v>
      </c>
      <c r="N4441" s="44">
        <f t="shared" si="776"/>
        <v>0</v>
      </c>
      <c r="O4441" s="44">
        <f t="shared" si="777"/>
        <v>5000</v>
      </c>
      <c r="P4441" s="45">
        <f t="shared" si="771"/>
        <v>49.652432969215489</v>
      </c>
      <c r="Q4441" s="45">
        <f t="shared" si="778"/>
        <v>1.2612612612612613</v>
      </c>
      <c r="S4441" s="51">
        <f t="shared" si="772"/>
        <v>0</v>
      </c>
      <c r="T4441" s="16"/>
    </row>
    <row r="4442" spans="1:20" x14ac:dyDescent="0.25">
      <c r="A4442" s="72">
        <f t="shared" si="773"/>
        <v>43876</v>
      </c>
      <c r="B4442" s="73" t="s">
        <v>18</v>
      </c>
      <c r="C4442" s="73" t="s">
        <v>238</v>
      </c>
      <c r="D4442" s="73" t="s">
        <v>239</v>
      </c>
      <c r="E4442" s="73" t="s">
        <v>283</v>
      </c>
      <c r="F4442" s="73" t="s">
        <v>284</v>
      </c>
      <c r="G4442" s="73" t="s">
        <v>35</v>
      </c>
      <c r="H4442" t="s">
        <v>37</v>
      </c>
      <c r="I4442">
        <v>1695</v>
      </c>
      <c r="J4442" s="43">
        <v>5850</v>
      </c>
      <c r="K4442" s="16">
        <v>0</v>
      </c>
      <c r="L4442" s="16">
        <f t="shared" si="774"/>
        <v>58.093346573982124</v>
      </c>
      <c r="M4442" s="16">
        <f t="shared" si="775"/>
        <v>1.5810810810810811</v>
      </c>
      <c r="N4442" s="44">
        <f t="shared" si="776"/>
        <v>0</v>
      </c>
      <c r="O4442" s="44">
        <f t="shared" si="777"/>
        <v>5850</v>
      </c>
      <c r="P4442" s="45">
        <f t="shared" si="771"/>
        <v>58.093346573982124</v>
      </c>
      <c r="Q4442" s="45">
        <f t="shared" si="778"/>
        <v>1.5810810810810811</v>
      </c>
      <c r="S4442" s="51">
        <f t="shared" si="772"/>
        <v>1.7391304347825987</v>
      </c>
      <c r="T4442" s="16"/>
    </row>
    <row r="4443" spans="1:20" x14ac:dyDescent="0.25">
      <c r="A4443" s="72">
        <f t="shared" si="773"/>
        <v>43876</v>
      </c>
      <c r="B4443" s="73" t="s">
        <v>18</v>
      </c>
      <c r="C4443" s="73" t="s">
        <v>250</v>
      </c>
      <c r="D4443" s="73" t="s">
        <v>251</v>
      </c>
      <c r="E4443" s="73" t="s">
        <v>279</v>
      </c>
      <c r="F4443" s="73" t="s">
        <v>280</v>
      </c>
      <c r="G4443" s="73" t="s">
        <v>35</v>
      </c>
      <c r="H4443" t="s">
        <v>37</v>
      </c>
      <c r="I4443">
        <v>1851</v>
      </c>
      <c r="J4443" s="43">
        <v>5900</v>
      </c>
      <c r="K4443" s="16">
        <v>0</v>
      </c>
      <c r="L4443" s="16">
        <f t="shared" si="774"/>
        <v>58.589870903674282</v>
      </c>
      <c r="M4443" s="16">
        <f t="shared" si="775"/>
        <v>1.5945945945945945</v>
      </c>
      <c r="N4443" s="44">
        <f t="shared" si="776"/>
        <v>0</v>
      </c>
      <c r="O4443" s="44">
        <f t="shared" si="777"/>
        <v>5900</v>
      </c>
      <c r="P4443" s="45">
        <f t="shared" si="771"/>
        <v>58.589870903674282</v>
      </c>
      <c r="Q4443" s="45">
        <f t="shared" si="778"/>
        <v>1.5945945945945945</v>
      </c>
      <c r="S4443" s="51">
        <f t="shared" si="772"/>
        <v>1.7241379310344751</v>
      </c>
      <c r="T4443" s="16"/>
    </row>
    <row r="4444" spans="1:20" x14ac:dyDescent="0.25">
      <c r="A4444" s="72">
        <f t="shared" si="773"/>
        <v>43876</v>
      </c>
      <c r="B4444" s="73" t="s">
        <v>18</v>
      </c>
      <c r="C4444" s="73" t="s">
        <v>257</v>
      </c>
      <c r="D4444" s="73" t="s">
        <v>237</v>
      </c>
      <c r="E4444" s="73" t="s">
        <v>283</v>
      </c>
      <c r="F4444" s="73" t="s">
        <v>284</v>
      </c>
      <c r="G4444" s="73" t="s">
        <v>35</v>
      </c>
      <c r="H4444" t="s">
        <v>37</v>
      </c>
      <c r="I4444">
        <v>1507</v>
      </c>
      <c r="J4444" s="43">
        <v>5750</v>
      </c>
      <c r="K4444" s="16">
        <v>0</v>
      </c>
      <c r="L4444" s="16">
        <f t="shared" si="774"/>
        <v>57.10029791459781</v>
      </c>
      <c r="M4444" s="16">
        <f t="shared" si="775"/>
        <v>1.5540540540540539</v>
      </c>
      <c r="N4444" s="44">
        <f t="shared" si="776"/>
        <v>0</v>
      </c>
      <c r="O4444" s="44">
        <f t="shared" si="777"/>
        <v>5750</v>
      </c>
      <c r="P4444" s="45">
        <f t="shared" si="771"/>
        <v>57.10029791459781</v>
      </c>
      <c r="Q4444" s="45">
        <f t="shared" si="778"/>
        <v>1.5540540540540539</v>
      </c>
      <c r="S4444" s="51">
        <f t="shared" si="772"/>
        <v>1.7699115044247815</v>
      </c>
      <c r="T4444" s="16"/>
    </row>
    <row r="4445" spans="1:20" x14ac:dyDescent="0.25">
      <c r="A4445" s="72">
        <f t="shared" si="773"/>
        <v>43876</v>
      </c>
      <c r="B4445" s="73" t="s">
        <v>18</v>
      </c>
      <c r="C4445" s="73" t="s">
        <v>256</v>
      </c>
      <c r="D4445" s="73" t="s">
        <v>247</v>
      </c>
      <c r="E4445" s="73" t="s">
        <v>265</v>
      </c>
      <c r="F4445" s="73" t="s">
        <v>266</v>
      </c>
      <c r="G4445" s="73" t="s">
        <v>35</v>
      </c>
      <c r="H4445" t="s">
        <v>36</v>
      </c>
      <c r="I4445">
        <v>1160</v>
      </c>
      <c r="J4445" s="43">
        <v>4875</v>
      </c>
      <c r="K4445" s="16">
        <v>0.2</v>
      </c>
      <c r="L4445" s="16">
        <f t="shared" si="774"/>
        <v>48.4111221449851</v>
      </c>
      <c r="M4445" s="16">
        <f t="shared" si="775"/>
        <v>1.3175675675675675</v>
      </c>
      <c r="N4445" s="44">
        <f t="shared" si="776"/>
        <v>232</v>
      </c>
      <c r="O4445" s="44">
        <f t="shared" si="777"/>
        <v>5107</v>
      </c>
      <c r="P4445" s="45">
        <f t="shared" si="771"/>
        <v>50.714995034756704</v>
      </c>
      <c r="Q4445" s="45">
        <f t="shared" si="778"/>
        <v>1.3802702702702703</v>
      </c>
      <c r="S4445" s="51">
        <f t="shared" si="772"/>
        <v>1.7614474156139037</v>
      </c>
      <c r="T4445" s="16"/>
    </row>
    <row r="4446" spans="1:20" x14ac:dyDescent="0.25">
      <c r="A4446" s="72">
        <f t="shared" si="773"/>
        <v>43876</v>
      </c>
      <c r="B4446" s="73" t="s">
        <v>18</v>
      </c>
      <c r="C4446" s="73" t="s">
        <v>244</v>
      </c>
      <c r="D4446" s="73" t="s">
        <v>245</v>
      </c>
      <c r="E4446" s="73" t="s">
        <v>277</v>
      </c>
      <c r="F4446" s="73" t="s">
        <v>278</v>
      </c>
      <c r="G4446" s="73" t="s">
        <v>35</v>
      </c>
      <c r="H4446" s="73" t="s">
        <v>38</v>
      </c>
      <c r="I4446">
        <v>613</v>
      </c>
      <c r="J4446" s="43">
        <v>4805</v>
      </c>
      <c r="K4446" s="16">
        <v>0</v>
      </c>
      <c r="L4446" s="16">
        <f t="shared" si="774"/>
        <v>47.715988083416086</v>
      </c>
      <c r="M4446" s="16">
        <f t="shared" si="775"/>
        <v>1.2986486486486486</v>
      </c>
      <c r="N4446" s="44">
        <f t="shared" si="776"/>
        <v>0</v>
      </c>
      <c r="O4446" s="44">
        <f t="shared" si="777"/>
        <v>4805</v>
      </c>
      <c r="P4446" s="45">
        <f t="shared" si="771"/>
        <v>47.715988083416086</v>
      </c>
      <c r="Q4446" s="45">
        <f t="shared" si="778"/>
        <v>1.2986486486486486</v>
      </c>
      <c r="S4446" s="51">
        <f t="shared" si="772"/>
        <v>3.6901165299956906</v>
      </c>
      <c r="T4446" s="16"/>
    </row>
    <row r="4447" spans="1:20" x14ac:dyDescent="0.25">
      <c r="A4447" s="74">
        <f>A4445</f>
        <v>43876</v>
      </c>
      <c r="B4447" s="75" t="s">
        <v>18</v>
      </c>
      <c r="C4447" s="75" t="s">
        <v>258</v>
      </c>
      <c r="D4447" s="75" t="s">
        <v>255</v>
      </c>
      <c r="E4447" s="75" t="s">
        <v>279</v>
      </c>
      <c r="F4447" s="75" t="s">
        <v>280</v>
      </c>
      <c r="G4447" s="75" t="s">
        <v>35</v>
      </c>
      <c r="H4447" s="76" t="s">
        <v>36</v>
      </c>
      <c r="I4447" s="76">
        <v>1637</v>
      </c>
      <c r="J4447" s="46">
        <v>5260</v>
      </c>
      <c r="K4447" s="78">
        <v>0.2</v>
      </c>
      <c r="L4447" s="78">
        <f t="shared" si="774"/>
        <v>52.234359483614696</v>
      </c>
      <c r="M4447" s="78">
        <f t="shared" si="775"/>
        <v>1.4216216216216215</v>
      </c>
      <c r="N4447" s="47">
        <f t="shared" si="776"/>
        <v>327.40000000000003</v>
      </c>
      <c r="O4447" s="47">
        <f t="shared" si="777"/>
        <v>5587.4</v>
      </c>
      <c r="P4447" s="48">
        <f t="shared" si="771"/>
        <v>55.485600794438923</v>
      </c>
      <c r="Q4447" s="48">
        <f t="shared" si="778"/>
        <v>1.510108108108108</v>
      </c>
      <c r="R4447" s="76"/>
      <c r="S4447" s="53">
        <f t="shared" si="772"/>
        <v>-7.7037944950006487</v>
      </c>
      <c r="T4447" s="78"/>
    </row>
    <row r="4448" spans="1:20" x14ac:dyDescent="0.25">
      <c r="A4448" s="72">
        <f>DATE(YEAR(A4447), MONTH(A4447)+1, 15)</f>
        <v>43905</v>
      </c>
      <c r="B4448" s="73" t="s">
        <v>0</v>
      </c>
      <c r="C4448" s="73" t="s">
        <v>359</v>
      </c>
      <c r="D4448" s="73" t="s">
        <v>235</v>
      </c>
      <c r="E4448" s="73" t="s">
        <v>260</v>
      </c>
      <c r="F4448" s="73" t="s">
        <v>261</v>
      </c>
      <c r="G4448" s="73" t="s">
        <v>34</v>
      </c>
      <c r="H4448" t="s">
        <v>36</v>
      </c>
      <c r="I4448">
        <v>506</v>
      </c>
      <c r="J4448" s="61">
        <v>3595</v>
      </c>
      <c r="K4448" s="16">
        <v>0.19</v>
      </c>
      <c r="L4448" s="16">
        <f t="shared" si="774"/>
        <v>35.700099304865937</v>
      </c>
      <c r="M4448" s="16">
        <f t="shared" si="775"/>
        <v>0.97162162162162158</v>
      </c>
      <c r="N4448" s="44">
        <f t="shared" si="776"/>
        <v>96.14</v>
      </c>
      <c r="O4448" s="44">
        <f t="shared" si="777"/>
        <v>3691.14</v>
      </c>
      <c r="P4448" s="45">
        <f t="shared" ref="P4448:P4485" si="779">O4448/100.7</f>
        <v>36.65481628599801</v>
      </c>
      <c r="Q4448" s="45">
        <f t="shared" si="778"/>
        <v>0.99760540540540532</v>
      </c>
      <c r="R4448" s="17"/>
      <c r="S4448" s="51">
        <f>((O4448/O3992)-1)*100</f>
        <v>-9.399422691748816</v>
      </c>
      <c r="T4448" s="16">
        <f>AVERAGE(P4372,P4410,P4448)</f>
        <v>36.688315127441243</v>
      </c>
    </row>
    <row r="4449" spans="1:20" x14ac:dyDescent="0.25">
      <c r="A4449" s="72">
        <f>A4448</f>
        <v>43905</v>
      </c>
      <c r="B4449" s="73" t="s">
        <v>0</v>
      </c>
      <c r="C4449" s="73" t="s">
        <v>236</v>
      </c>
      <c r="D4449" s="73" t="s">
        <v>237</v>
      </c>
      <c r="E4449" s="73" t="s">
        <v>262</v>
      </c>
      <c r="F4449" s="73" t="s">
        <v>251</v>
      </c>
      <c r="G4449" s="73" t="s">
        <v>34</v>
      </c>
      <c r="H4449" t="s">
        <v>37</v>
      </c>
      <c r="I4449">
        <v>298</v>
      </c>
      <c r="J4449" s="43">
        <v>4333</v>
      </c>
      <c r="K4449" s="16">
        <v>0</v>
      </c>
      <c r="L4449" s="16">
        <f t="shared" si="774"/>
        <v>43.028798411122146</v>
      </c>
      <c r="M4449" s="16">
        <f t="shared" si="775"/>
        <v>1.171081081081081</v>
      </c>
      <c r="N4449" s="44">
        <f t="shared" si="776"/>
        <v>0</v>
      </c>
      <c r="O4449" s="44">
        <f t="shared" si="777"/>
        <v>4333</v>
      </c>
      <c r="P4449" s="45">
        <f t="shared" si="779"/>
        <v>43.028798411122146</v>
      </c>
      <c r="Q4449" s="45">
        <f t="shared" si="778"/>
        <v>1.171081081081081</v>
      </c>
      <c r="R4449" s="17"/>
      <c r="S4449" s="51">
        <f t="shared" ref="S4449:S4485" si="780">((O4449/O3993)-1)*100</f>
        <v>1.522961574507975</v>
      </c>
      <c r="T4449" s="16">
        <f t="shared" ref="T4449:T4485" si="781">AVERAGE(P4373,P4411,P4449)</f>
        <v>43.028798411122146</v>
      </c>
    </row>
    <row r="4450" spans="1:20" x14ac:dyDescent="0.25">
      <c r="A4450" s="72">
        <f t="shared" ref="A4450:A4484" si="782">A4449</f>
        <v>43905</v>
      </c>
      <c r="B4450" s="73" t="s">
        <v>0</v>
      </c>
      <c r="C4450" s="73" t="s">
        <v>359</v>
      </c>
      <c r="D4450" s="73" t="s">
        <v>235</v>
      </c>
      <c r="E4450" s="73" t="s">
        <v>263</v>
      </c>
      <c r="F4450" s="73" t="s">
        <v>264</v>
      </c>
      <c r="G4450" s="73" t="s">
        <v>34</v>
      </c>
      <c r="H4450" t="s">
        <v>37</v>
      </c>
      <c r="I4450">
        <v>1530</v>
      </c>
      <c r="J4450" s="43">
        <v>7240</v>
      </c>
      <c r="K4450" s="16">
        <v>0</v>
      </c>
      <c r="L4450" s="16">
        <f t="shared" si="774"/>
        <v>71.896722939424023</v>
      </c>
      <c r="M4450" s="16">
        <f t="shared" si="775"/>
        <v>1.9567567567567568</v>
      </c>
      <c r="N4450" s="44">
        <f t="shared" si="776"/>
        <v>0</v>
      </c>
      <c r="O4450" s="44">
        <f t="shared" si="777"/>
        <v>7240</v>
      </c>
      <c r="P4450" s="45">
        <f t="shared" si="779"/>
        <v>71.896722939424023</v>
      </c>
      <c r="Q4450" s="45">
        <f t="shared" si="778"/>
        <v>1.9567567567567568</v>
      </c>
      <c r="S4450" s="51">
        <f t="shared" si="780"/>
        <v>0.90592334494774551</v>
      </c>
      <c r="T4450" s="16">
        <f t="shared" si="781"/>
        <v>71.896722939424023</v>
      </c>
    </row>
    <row r="4451" spans="1:20" x14ac:dyDescent="0.25">
      <c r="A4451" s="72">
        <f t="shared" si="782"/>
        <v>43905</v>
      </c>
      <c r="B4451" s="73" t="s">
        <v>0</v>
      </c>
      <c r="C4451" s="73" t="s">
        <v>359</v>
      </c>
      <c r="D4451" s="73" t="s">
        <v>235</v>
      </c>
      <c r="E4451" s="73" t="s">
        <v>265</v>
      </c>
      <c r="F4451" s="73" t="s">
        <v>266</v>
      </c>
      <c r="G4451" s="73" t="s">
        <v>34</v>
      </c>
      <c r="H4451" t="s">
        <v>36</v>
      </c>
      <c r="I4451">
        <v>890</v>
      </c>
      <c r="J4451" s="43">
        <v>4525</v>
      </c>
      <c r="K4451" s="16">
        <v>0.19</v>
      </c>
      <c r="L4451" s="16">
        <f t="shared" si="774"/>
        <v>44.935451837140022</v>
      </c>
      <c r="M4451" s="16">
        <f t="shared" si="775"/>
        <v>1.222972972972973</v>
      </c>
      <c r="N4451" s="44">
        <f t="shared" si="776"/>
        <v>169.1</v>
      </c>
      <c r="O4451" s="44">
        <f t="shared" si="777"/>
        <v>4694.1000000000004</v>
      </c>
      <c r="P4451" s="45">
        <f t="shared" si="779"/>
        <v>46.614697120158887</v>
      </c>
      <c r="Q4451" s="45">
        <f t="shared" si="778"/>
        <v>1.2686756756756759</v>
      </c>
      <c r="S4451" s="51">
        <f t="shared" si="780"/>
        <v>-0.12978171141652117</v>
      </c>
      <c r="T4451" s="16">
        <f t="shared" si="781"/>
        <v>46.673618007282357</v>
      </c>
    </row>
    <row r="4452" spans="1:20" x14ac:dyDescent="0.25">
      <c r="A4452" s="72">
        <f t="shared" si="782"/>
        <v>43905</v>
      </c>
      <c r="B4452" s="73" t="s">
        <v>0</v>
      </c>
      <c r="C4452" s="73" t="s">
        <v>238</v>
      </c>
      <c r="D4452" s="73" t="s">
        <v>239</v>
      </c>
      <c r="E4452" s="73" t="s">
        <v>267</v>
      </c>
      <c r="F4452" s="73" t="s">
        <v>241</v>
      </c>
      <c r="G4452" s="73" t="s">
        <v>34</v>
      </c>
      <c r="H4452" s="65" t="s">
        <v>37</v>
      </c>
      <c r="I4452" s="65">
        <v>1256</v>
      </c>
      <c r="J4452" s="61">
        <v>6976</v>
      </c>
      <c r="K4452" s="16">
        <v>0</v>
      </c>
      <c r="L4452" s="77">
        <f t="shared" si="774"/>
        <v>69.275074478649458</v>
      </c>
      <c r="M4452" s="77">
        <f t="shared" si="775"/>
        <v>1.8854054054054055</v>
      </c>
      <c r="N4452" s="62">
        <f t="shared" si="776"/>
        <v>0</v>
      </c>
      <c r="O4452" s="62">
        <f t="shared" si="777"/>
        <v>6976</v>
      </c>
      <c r="P4452" s="63">
        <f t="shared" si="779"/>
        <v>69.275074478649458</v>
      </c>
      <c r="Q4452" s="63">
        <f t="shared" si="778"/>
        <v>1.8854054054054055</v>
      </c>
      <c r="R4452" s="65"/>
      <c r="S4452" s="64">
        <f t="shared" si="780"/>
        <v>0.94052959050787699</v>
      </c>
      <c r="T4452" s="16">
        <f t="shared" si="781"/>
        <v>69.275074478649458</v>
      </c>
    </row>
    <row r="4453" spans="1:20" x14ac:dyDescent="0.25">
      <c r="A4453" s="72">
        <f t="shared" si="782"/>
        <v>43905</v>
      </c>
      <c r="B4453" s="73" t="s">
        <v>0</v>
      </c>
      <c r="C4453" s="73" t="s">
        <v>358</v>
      </c>
      <c r="D4453" s="73" t="s">
        <v>235</v>
      </c>
      <c r="E4453" s="73" t="s">
        <v>267</v>
      </c>
      <c r="F4453" s="73" t="s">
        <v>241</v>
      </c>
      <c r="G4453" s="73" t="s">
        <v>34</v>
      </c>
      <c r="H4453" t="s">
        <v>36</v>
      </c>
      <c r="I4453">
        <v>975</v>
      </c>
      <c r="J4453" s="43">
        <v>4801</v>
      </c>
      <c r="K4453" s="16">
        <v>0.19</v>
      </c>
      <c r="L4453" s="16">
        <f t="shared" si="774"/>
        <v>47.676266137040713</v>
      </c>
      <c r="M4453" s="16">
        <f t="shared" si="775"/>
        <v>1.2975675675675675</v>
      </c>
      <c r="N4453" s="44">
        <f t="shared" si="776"/>
        <v>185.25</v>
      </c>
      <c r="O4453" s="44">
        <f t="shared" si="777"/>
        <v>4986.25</v>
      </c>
      <c r="P4453" s="45">
        <f t="shared" si="779"/>
        <v>49.515888778550149</v>
      </c>
      <c r="Q4453" s="45">
        <f t="shared" si="778"/>
        <v>1.3476351351351352</v>
      </c>
      <c r="S4453" s="51">
        <f t="shared" si="780"/>
        <v>-0.10517880396674339</v>
      </c>
      <c r="T4453" s="16">
        <f t="shared" si="781"/>
        <v>49.58043694141012</v>
      </c>
    </row>
    <row r="4454" spans="1:20" x14ac:dyDescent="0.25">
      <c r="A4454" s="72">
        <f t="shared" si="782"/>
        <v>43905</v>
      </c>
      <c r="B4454" s="73" t="s">
        <v>0</v>
      </c>
      <c r="C4454" s="73" t="s">
        <v>240</v>
      </c>
      <c r="D4454" s="73" t="s">
        <v>241</v>
      </c>
      <c r="E4454" s="73" t="s">
        <v>263</v>
      </c>
      <c r="F4454" s="73" t="s">
        <v>264</v>
      </c>
      <c r="G4454" s="73" t="s">
        <v>34</v>
      </c>
      <c r="H4454" t="s">
        <v>36</v>
      </c>
      <c r="I4454">
        <v>1357</v>
      </c>
      <c r="J4454" s="66">
        <v>5121</v>
      </c>
      <c r="K4454" s="16">
        <v>0.19</v>
      </c>
      <c r="L4454" s="16">
        <f t="shared" si="774"/>
        <v>50.854021847070506</v>
      </c>
      <c r="M4454" s="16">
        <f t="shared" si="775"/>
        <v>1.384054054054054</v>
      </c>
      <c r="N4454" s="44">
        <f t="shared" si="776"/>
        <v>257.83</v>
      </c>
      <c r="O4454" s="44">
        <f t="shared" si="777"/>
        <v>5378.83</v>
      </c>
      <c r="P4454" s="45">
        <f t="shared" si="779"/>
        <v>53.414399205561068</v>
      </c>
      <c r="Q4454" s="45">
        <f t="shared" si="778"/>
        <v>1.4537378378378378</v>
      </c>
      <c r="S4454" s="51">
        <f t="shared" si="780"/>
        <v>0.25292343707481457</v>
      </c>
      <c r="T4454" s="16">
        <f t="shared" si="781"/>
        <v>53.504237007613369</v>
      </c>
    </row>
    <row r="4455" spans="1:20" x14ac:dyDescent="0.25">
      <c r="A4455" s="72">
        <f t="shared" si="782"/>
        <v>43905</v>
      </c>
      <c r="B4455" s="73" t="s">
        <v>67</v>
      </c>
      <c r="C4455" s="73" t="s">
        <v>242</v>
      </c>
      <c r="D4455" s="73" t="s">
        <v>243</v>
      </c>
      <c r="E4455" s="73" t="s">
        <v>265</v>
      </c>
      <c r="F4455" s="73" t="s">
        <v>266</v>
      </c>
      <c r="G4455" s="73" t="s">
        <v>34</v>
      </c>
      <c r="H4455" t="s">
        <v>36</v>
      </c>
      <c r="I4455">
        <v>1006</v>
      </c>
      <c r="J4455" s="43">
        <v>3900</v>
      </c>
      <c r="K4455" s="16">
        <v>0.19</v>
      </c>
      <c r="L4455" s="16">
        <f t="shared" si="774"/>
        <v>38.728897715988083</v>
      </c>
      <c r="M4455" s="16">
        <f t="shared" si="775"/>
        <v>0.98378378378378384</v>
      </c>
      <c r="N4455" s="44">
        <f t="shared" si="776"/>
        <v>191.14000000000001</v>
      </c>
      <c r="O4455" s="44">
        <f t="shared" si="777"/>
        <v>4091.14</v>
      </c>
      <c r="P4455" s="45">
        <f t="shared" si="779"/>
        <v>40.627010923535252</v>
      </c>
      <c r="Q4455" s="45">
        <f t="shared" si="778"/>
        <v>1.0319992792792794</v>
      </c>
      <c r="S4455" s="51">
        <f t="shared" si="780"/>
        <v>-2.1511188496752043</v>
      </c>
      <c r="T4455" s="16">
        <f t="shared" si="781"/>
        <v>40.693611386957961</v>
      </c>
    </row>
    <row r="4456" spans="1:20" x14ac:dyDescent="0.25">
      <c r="A4456" s="72">
        <f t="shared" si="782"/>
        <v>43905</v>
      </c>
      <c r="B4456" s="73" t="s">
        <v>67</v>
      </c>
      <c r="C4456" s="73" t="s">
        <v>244</v>
      </c>
      <c r="D4456" s="73" t="s">
        <v>245</v>
      </c>
      <c r="E4456" s="73" t="s">
        <v>268</v>
      </c>
      <c r="F4456" s="73" t="s">
        <v>269</v>
      </c>
      <c r="G4456" s="73" t="s">
        <v>34</v>
      </c>
      <c r="H4456" t="s">
        <v>38</v>
      </c>
      <c r="I4456">
        <v>860</v>
      </c>
      <c r="J4456" s="43">
        <v>6816</v>
      </c>
      <c r="K4456" s="16">
        <v>0</v>
      </c>
      <c r="L4456" s="16">
        <f t="shared" si="774"/>
        <v>67.686196623634558</v>
      </c>
      <c r="M4456" s="16">
        <f t="shared" si="775"/>
        <v>1.7193513513513514</v>
      </c>
      <c r="N4456" s="44">
        <f t="shared" si="776"/>
        <v>0</v>
      </c>
      <c r="O4456" s="44">
        <f t="shared" si="777"/>
        <v>6816</v>
      </c>
      <c r="P4456" s="45">
        <f t="shared" si="779"/>
        <v>67.686196623634558</v>
      </c>
      <c r="Q4456" s="45">
        <f t="shared" si="778"/>
        <v>1.7193513513513514</v>
      </c>
      <c r="S4456" s="51">
        <f t="shared" si="780"/>
        <v>3.5708858836043245</v>
      </c>
      <c r="T4456" s="16">
        <f t="shared" si="781"/>
        <v>67.686196623634558</v>
      </c>
    </row>
    <row r="4457" spans="1:20" x14ac:dyDescent="0.25">
      <c r="A4457" s="72">
        <f t="shared" si="782"/>
        <v>43905</v>
      </c>
      <c r="B4457" s="73" t="s">
        <v>67</v>
      </c>
      <c r="C4457" s="73" t="s">
        <v>246</v>
      </c>
      <c r="D4457" s="73" t="s">
        <v>247</v>
      </c>
      <c r="E4457" s="73" t="s">
        <v>270</v>
      </c>
      <c r="F4457" s="73" t="s">
        <v>247</v>
      </c>
      <c r="G4457" s="73" t="s">
        <v>34</v>
      </c>
      <c r="H4457" t="s">
        <v>36</v>
      </c>
      <c r="I4457">
        <v>213</v>
      </c>
      <c r="J4457" s="43">
        <v>2415</v>
      </c>
      <c r="K4457" s="16">
        <v>0.19</v>
      </c>
      <c r="L4457" s="16">
        <f t="shared" si="774"/>
        <v>23.98212512413108</v>
      </c>
      <c r="M4457" s="16">
        <f t="shared" si="775"/>
        <v>0.60918918918918918</v>
      </c>
      <c r="N4457" s="44">
        <f t="shared" si="776"/>
        <v>40.47</v>
      </c>
      <c r="O4457" s="44">
        <f t="shared" si="777"/>
        <v>2455.4699999999998</v>
      </c>
      <c r="P4457" s="45">
        <f t="shared" si="779"/>
        <v>24.384011916583908</v>
      </c>
      <c r="Q4457" s="45">
        <f t="shared" si="778"/>
        <v>0.61939783783783775</v>
      </c>
      <c r="S4457" s="51">
        <f t="shared" si="780"/>
        <v>6.9297229504341473</v>
      </c>
      <c r="T4457" s="16">
        <f t="shared" si="781"/>
        <v>24.398113207547169</v>
      </c>
    </row>
    <row r="4458" spans="1:20" x14ac:dyDescent="0.25">
      <c r="A4458" s="72">
        <f t="shared" si="782"/>
        <v>43905</v>
      </c>
      <c r="B4458" s="73" t="s">
        <v>67</v>
      </c>
      <c r="C4458" s="73" t="s">
        <v>248</v>
      </c>
      <c r="D4458" s="73" t="s">
        <v>249</v>
      </c>
      <c r="E4458" s="73" t="s">
        <v>271</v>
      </c>
      <c r="F4458" s="73" t="s">
        <v>272</v>
      </c>
      <c r="G4458" s="73" t="s">
        <v>34</v>
      </c>
      <c r="H4458" t="s">
        <v>38</v>
      </c>
      <c r="I4458">
        <v>646</v>
      </c>
      <c r="J4458" s="43">
        <v>5818</v>
      </c>
      <c r="K4458" s="16">
        <v>0</v>
      </c>
      <c r="L4458" s="16">
        <f t="shared" si="774"/>
        <v>57.775571002979142</v>
      </c>
      <c r="M4458" s="16">
        <f t="shared" si="775"/>
        <v>1.4676036036036035</v>
      </c>
      <c r="N4458" s="44">
        <f t="shared" si="776"/>
        <v>0</v>
      </c>
      <c r="O4458" s="44">
        <f t="shared" si="777"/>
        <v>5818</v>
      </c>
      <c r="P4458" s="45">
        <f t="shared" si="779"/>
        <v>57.775571002979142</v>
      </c>
      <c r="Q4458" s="45">
        <f t="shared" si="778"/>
        <v>1.4676036036036035</v>
      </c>
      <c r="S4458" s="51">
        <f t="shared" si="780"/>
        <v>3.0464045341835</v>
      </c>
      <c r="T4458" s="16">
        <f t="shared" si="781"/>
        <v>57.775571002979142</v>
      </c>
    </row>
    <row r="4459" spans="1:20" x14ac:dyDescent="0.25">
      <c r="A4459" s="72">
        <f t="shared" si="782"/>
        <v>43905</v>
      </c>
      <c r="B4459" s="73" t="s">
        <v>67</v>
      </c>
      <c r="C4459" s="73" t="s">
        <v>248</v>
      </c>
      <c r="D4459" s="73" t="s">
        <v>249</v>
      </c>
      <c r="E4459" s="73" t="s">
        <v>273</v>
      </c>
      <c r="F4459" s="73" t="s">
        <v>274</v>
      </c>
      <c r="G4459" s="73" t="s">
        <v>34</v>
      </c>
      <c r="H4459" t="s">
        <v>38</v>
      </c>
      <c r="I4459">
        <v>418</v>
      </c>
      <c r="J4459" s="43">
        <v>4874</v>
      </c>
      <c r="K4459" s="16">
        <v>0</v>
      </c>
      <c r="L4459" s="16">
        <f t="shared" si="774"/>
        <v>48.401191658391262</v>
      </c>
      <c r="M4459" s="16">
        <f t="shared" si="775"/>
        <v>1.2294774774774775</v>
      </c>
      <c r="N4459" s="44">
        <f t="shared" si="776"/>
        <v>0</v>
      </c>
      <c r="O4459" s="44">
        <f t="shared" si="777"/>
        <v>4874</v>
      </c>
      <c r="P4459" s="45">
        <f t="shared" si="779"/>
        <v>48.401191658391262</v>
      </c>
      <c r="Q4459" s="45">
        <f t="shared" si="778"/>
        <v>1.2294774774774775</v>
      </c>
      <c r="S4459" s="51">
        <f t="shared" si="780"/>
        <v>3.6139455782312924</v>
      </c>
      <c r="T4459" s="16">
        <f t="shared" si="781"/>
        <v>48.401191658391262</v>
      </c>
    </row>
    <row r="4460" spans="1:20" x14ac:dyDescent="0.25">
      <c r="A4460" s="72">
        <f t="shared" si="782"/>
        <v>43905</v>
      </c>
      <c r="B4460" s="73" t="s">
        <v>67</v>
      </c>
      <c r="C4460" s="73" t="s">
        <v>246</v>
      </c>
      <c r="D4460" s="73" t="s">
        <v>247</v>
      </c>
      <c r="E4460" s="73" t="s">
        <v>275</v>
      </c>
      <c r="F4460" s="73" t="s">
        <v>276</v>
      </c>
      <c r="G4460" s="73" t="s">
        <v>34</v>
      </c>
      <c r="H4460" t="s">
        <v>36</v>
      </c>
      <c r="I4460">
        <v>626</v>
      </c>
      <c r="J4460" s="61">
        <v>3800</v>
      </c>
      <c r="K4460" s="16">
        <v>0.19</v>
      </c>
      <c r="L4460" s="16">
        <f t="shared" si="774"/>
        <v>37.735849056603776</v>
      </c>
      <c r="M4460" s="16">
        <f t="shared" si="775"/>
        <v>0.95855855855855854</v>
      </c>
      <c r="N4460" s="44">
        <f t="shared" si="776"/>
        <v>118.94</v>
      </c>
      <c r="O4460" s="44">
        <f t="shared" si="777"/>
        <v>3918.94</v>
      </c>
      <c r="P4460" s="45">
        <f t="shared" si="779"/>
        <v>38.91698113207547</v>
      </c>
      <c r="Q4460" s="45">
        <f t="shared" si="778"/>
        <v>0.98856144144144142</v>
      </c>
      <c r="S4460" s="51">
        <f t="shared" si="780"/>
        <v>-1.3527392087960721</v>
      </c>
      <c r="T4460" s="16">
        <f t="shared" si="781"/>
        <v>38.958424362793778</v>
      </c>
    </row>
    <row r="4461" spans="1:20" x14ac:dyDescent="0.25">
      <c r="A4461" s="72">
        <f t="shared" si="782"/>
        <v>43905</v>
      </c>
      <c r="B4461" s="73" t="s">
        <v>67</v>
      </c>
      <c r="C4461" s="73" t="s">
        <v>246</v>
      </c>
      <c r="D4461" s="73" t="s">
        <v>247</v>
      </c>
      <c r="E4461" s="73" t="s">
        <v>263</v>
      </c>
      <c r="F4461" s="73" t="s">
        <v>264</v>
      </c>
      <c r="G4461" s="73" t="s">
        <v>34</v>
      </c>
      <c r="H4461" t="s">
        <v>36</v>
      </c>
      <c r="I4461">
        <v>1823</v>
      </c>
      <c r="J4461" s="61">
        <v>5680</v>
      </c>
      <c r="K4461" s="16">
        <v>0.19</v>
      </c>
      <c r="L4461" s="16">
        <f t="shared" si="774"/>
        <v>56.405163853028796</v>
      </c>
      <c r="M4461" s="16">
        <f t="shared" si="775"/>
        <v>1.4327927927927928</v>
      </c>
      <c r="N4461" s="44">
        <f t="shared" si="776"/>
        <v>346.37</v>
      </c>
      <c r="O4461" s="44">
        <f t="shared" si="777"/>
        <v>6026.37</v>
      </c>
      <c r="P4461" s="45">
        <f t="shared" si="779"/>
        <v>59.844786494538226</v>
      </c>
      <c r="Q4461" s="45">
        <f t="shared" si="778"/>
        <v>1.5201654054054055</v>
      </c>
      <c r="S4461" s="51">
        <f t="shared" si="780"/>
        <v>-0.35994537163491769</v>
      </c>
      <c r="T4461" s="16">
        <f t="shared" si="781"/>
        <v>59.965475008275405</v>
      </c>
    </row>
    <row r="4462" spans="1:20" x14ac:dyDescent="0.25">
      <c r="A4462" s="72">
        <f t="shared" si="782"/>
        <v>43905</v>
      </c>
      <c r="B4462" s="73" t="s">
        <v>18</v>
      </c>
      <c r="C4462" s="73" t="s">
        <v>250</v>
      </c>
      <c r="D4462" s="73" t="s">
        <v>251</v>
      </c>
      <c r="E4462" s="73" t="s">
        <v>265</v>
      </c>
      <c r="F4462" s="73" t="s">
        <v>266</v>
      </c>
      <c r="G4462" s="73" t="s">
        <v>34</v>
      </c>
      <c r="H4462" t="s">
        <v>39</v>
      </c>
      <c r="I4462">
        <v>1277</v>
      </c>
      <c r="J4462" s="43">
        <v>3631</v>
      </c>
      <c r="K4462" s="16">
        <v>0.14380000000000001</v>
      </c>
      <c r="L4462" s="16">
        <f t="shared" si="774"/>
        <v>36.057596822244292</v>
      </c>
      <c r="M4462" s="16">
        <f t="shared" si="775"/>
        <v>0.98135135135135132</v>
      </c>
      <c r="N4462" s="44">
        <f t="shared" si="776"/>
        <v>183.63260000000002</v>
      </c>
      <c r="O4462" s="44">
        <f t="shared" si="777"/>
        <v>3814.6325999999999</v>
      </c>
      <c r="P4462" s="45">
        <f t="shared" si="779"/>
        <v>37.881157894736837</v>
      </c>
      <c r="Q4462" s="45">
        <f t="shared" si="778"/>
        <v>1.0309817837837838</v>
      </c>
      <c r="S4462" s="51">
        <f t="shared" si="780"/>
        <v>-11.2865225714056</v>
      </c>
      <c r="T4462" s="16">
        <f t="shared" si="781"/>
        <v>37.929346573982123</v>
      </c>
    </row>
    <row r="4463" spans="1:20" x14ac:dyDescent="0.25">
      <c r="A4463" s="72">
        <f t="shared" si="782"/>
        <v>43905</v>
      </c>
      <c r="B4463" s="73" t="s">
        <v>18</v>
      </c>
      <c r="C4463" s="73" t="s">
        <v>244</v>
      </c>
      <c r="D4463" s="73" t="s">
        <v>245</v>
      </c>
      <c r="E4463" s="73" t="s">
        <v>277</v>
      </c>
      <c r="F4463" s="73" t="s">
        <v>278</v>
      </c>
      <c r="G4463" s="73" t="s">
        <v>34</v>
      </c>
      <c r="H4463" t="s">
        <v>38</v>
      </c>
      <c r="I4463">
        <v>613</v>
      </c>
      <c r="J4463" s="43">
        <v>5630</v>
      </c>
      <c r="K4463" s="16">
        <v>0</v>
      </c>
      <c r="L4463" s="16">
        <f t="shared" si="774"/>
        <v>55.908639523336639</v>
      </c>
      <c r="M4463" s="16">
        <f t="shared" si="775"/>
        <v>1.5216216216216216</v>
      </c>
      <c r="N4463" s="44">
        <f t="shared" si="776"/>
        <v>0</v>
      </c>
      <c r="O4463" s="44">
        <f t="shared" si="777"/>
        <v>5630</v>
      </c>
      <c r="P4463" s="45">
        <f t="shared" si="779"/>
        <v>55.908639523336639</v>
      </c>
      <c r="Q4463" s="45">
        <f t="shared" si="778"/>
        <v>1.5216216216216216</v>
      </c>
      <c r="S4463" s="51">
        <f t="shared" si="780"/>
        <v>3.1324418391646791</v>
      </c>
      <c r="T4463" s="16">
        <f t="shared" si="781"/>
        <v>55.908639523336639</v>
      </c>
    </row>
    <row r="4464" spans="1:20" x14ac:dyDescent="0.25">
      <c r="A4464" s="72">
        <f t="shared" si="782"/>
        <v>43905</v>
      </c>
      <c r="B4464" s="73" t="s">
        <v>18</v>
      </c>
      <c r="C4464" s="73" t="s">
        <v>248</v>
      </c>
      <c r="D4464" s="73" t="s">
        <v>249</v>
      </c>
      <c r="E4464" s="73" t="s">
        <v>268</v>
      </c>
      <c r="F4464" s="73" t="s">
        <v>269</v>
      </c>
      <c r="G4464" s="73" t="s">
        <v>34</v>
      </c>
      <c r="H4464" t="s">
        <v>38</v>
      </c>
      <c r="I4464">
        <v>872</v>
      </c>
      <c r="J4464" s="43">
        <v>6932</v>
      </c>
      <c r="K4464" s="16">
        <v>0</v>
      </c>
      <c r="L4464" s="16">
        <f t="shared" si="774"/>
        <v>68.838133068520349</v>
      </c>
      <c r="M4464" s="16">
        <f t="shared" si="775"/>
        <v>1.8735135135135135</v>
      </c>
      <c r="N4464" s="44">
        <f t="shared" si="776"/>
        <v>0</v>
      </c>
      <c r="O4464" s="44">
        <f t="shared" si="777"/>
        <v>6932</v>
      </c>
      <c r="P4464" s="45">
        <f t="shared" si="779"/>
        <v>68.838133068520349</v>
      </c>
      <c r="Q4464" s="45">
        <f t="shared" si="778"/>
        <v>1.8735135135135135</v>
      </c>
      <c r="S4464" s="51">
        <f t="shared" si="780"/>
        <v>3.4935801731860172</v>
      </c>
      <c r="T4464" s="16">
        <f t="shared" si="781"/>
        <v>68.838133068520349</v>
      </c>
    </row>
    <row r="4465" spans="1:20" x14ac:dyDescent="0.25">
      <c r="A4465" s="72">
        <f t="shared" si="782"/>
        <v>43905</v>
      </c>
      <c r="B4465" s="73" t="s">
        <v>18</v>
      </c>
      <c r="C4465" s="73" t="s">
        <v>248</v>
      </c>
      <c r="D4465" s="73" t="s">
        <v>249</v>
      </c>
      <c r="E4465" s="73" t="s">
        <v>277</v>
      </c>
      <c r="F4465" s="73" t="s">
        <v>278</v>
      </c>
      <c r="G4465" s="73" t="s">
        <v>34</v>
      </c>
      <c r="H4465" t="s">
        <v>38</v>
      </c>
      <c r="I4465">
        <v>414</v>
      </c>
      <c r="J4465" s="43">
        <v>5107</v>
      </c>
      <c r="K4465" s="16">
        <v>0</v>
      </c>
      <c r="L4465" s="16">
        <f t="shared" si="774"/>
        <v>50.714995034756704</v>
      </c>
      <c r="M4465" s="16">
        <f t="shared" si="775"/>
        <v>1.3802702702702703</v>
      </c>
      <c r="N4465" s="44">
        <f t="shared" si="776"/>
        <v>0</v>
      </c>
      <c r="O4465" s="44">
        <f t="shared" si="777"/>
        <v>5107</v>
      </c>
      <c r="P4465" s="45">
        <f t="shared" si="779"/>
        <v>50.714995034756704</v>
      </c>
      <c r="Q4465" s="45">
        <f t="shared" si="778"/>
        <v>1.3802702702702703</v>
      </c>
      <c r="S4465" s="51">
        <f t="shared" si="780"/>
        <v>3.4433866720680495</v>
      </c>
      <c r="T4465" s="16">
        <f t="shared" si="781"/>
        <v>50.714995034756704</v>
      </c>
    </row>
    <row r="4466" spans="1:20" x14ac:dyDescent="0.25">
      <c r="A4466" s="72">
        <f t="shared" si="782"/>
        <v>43905</v>
      </c>
      <c r="B4466" s="73" t="s">
        <v>18</v>
      </c>
      <c r="C4466" s="73" t="s">
        <v>242</v>
      </c>
      <c r="D4466" s="73" t="s">
        <v>243</v>
      </c>
      <c r="E4466" s="73" t="s">
        <v>265</v>
      </c>
      <c r="F4466" s="73" t="s">
        <v>266</v>
      </c>
      <c r="G4466" s="73" t="s">
        <v>34</v>
      </c>
      <c r="H4466" t="s">
        <v>36</v>
      </c>
      <c r="I4466">
        <v>1006</v>
      </c>
      <c r="J4466" s="43">
        <v>4645</v>
      </c>
      <c r="K4466" s="16">
        <v>0.19</v>
      </c>
      <c r="L4466" s="16">
        <f t="shared" si="774"/>
        <v>46.127110228401193</v>
      </c>
      <c r="M4466" s="16">
        <f t="shared" si="775"/>
        <v>1.2554054054054054</v>
      </c>
      <c r="N4466" s="44">
        <f t="shared" si="776"/>
        <v>191.14000000000001</v>
      </c>
      <c r="O4466" s="44">
        <f t="shared" si="777"/>
        <v>4836.1400000000003</v>
      </c>
      <c r="P4466" s="45">
        <f t="shared" si="779"/>
        <v>48.025223435948362</v>
      </c>
      <c r="Q4466" s="45">
        <f t="shared" si="778"/>
        <v>1.3070648648648651</v>
      </c>
      <c r="S4466" s="51">
        <f t="shared" si="780"/>
        <v>-1.8257925165648836</v>
      </c>
      <c r="T4466" s="16">
        <f t="shared" si="781"/>
        <v>48.091823899371072</v>
      </c>
    </row>
    <row r="4467" spans="1:20" x14ac:dyDescent="0.25">
      <c r="A4467" s="72">
        <f t="shared" si="782"/>
        <v>43905</v>
      </c>
      <c r="B4467" s="73" t="s">
        <v>0</v>
      </c>
      <c r="C4467" s="73" t="s">
        <v>252</v>
      </c>
      <c r="D4467" s="73" t="s">
        <v>117</v>
      </c>
      <c r="E4467" s="73" t="s">
        <v>279</v>
      </c>
      <c r="F4467" s="73" t="s">
        <v>280</v>
      </c>
      <c r="G4467" s="73" t="s">
        <v>35</v>
      </c>
      <c r="H4467" t="s">
        <v>37</v>
      </c>
      <c r="I4467">
        <v>880</v>
      </c>
      <c r="J4467" s="43">
        <v>4143</v>
      </c>
      <c r="K4467" s="16">
        <v>0</v>
      </c>
      <c r="L4467" s="16">
        <f t="shared" si="774"/>
        <v>41.142005958291954</v>
      </c>
      <c r="M4467" s="16">
        <f t="shared" si="775"/>
        <v>1.1197297297297297</v>
      </c>
      <c r="N4467" s="44">
        <f t="shared" si="776"/>
        <v>0</v>
      </c>
      <c r="O4467" s="44">
        <f t="shared" si="777"/>
        <v>4143</v>
      </c>
      <c r="P4467" s="45">
        <f t="shared" si="779"/>
        <v>41.142005958291954</v>
      </c>
      <c r="Q4467" s="45">
        <f t="shared" si="778"/>
        <v>1.1197297297297297</v>
      </c>
      <c r="S4467" s="51">
        <f t="shared" si="780"/>
        <v>1.5939185875429196</v>
      </c>
      <c r="T4467" s="16">
        <f t="shared" si="781"/>
        <v>41.142005958291954</v>
      </c>
    </row>
    <row r="4468" spans="1:20" x14ac:dyDescent="0.25">
      <c r="A4468" s="72">
        <f t="shared" si="782"/>
        <v>43905</v>
      </c>
      <c r="B4468" s="73" t="s">
        <v>0</v>
      </c>
      <c r="C4468" s="73" t="s">
        <v>359</v>
      </c>
      <c r="D4468" s="73" t="s">
        <v>235</v>
      </c>
      <c r="E4468" s="73" t="s">
        <v>267</v>
      </c>
      <c r="F4468" s="73" t="s">
        <v>241</v>
      </c>
      <c r="G4468" s="73" t="s">
        <v>35</v>
      </c>
      <c r="H4468" t="s">
        <v>37</v>
      </c>
      <c r="I4468">
        <v>685</v>
      </c>
      <c r="J4468" s="43">
        <v>4361</v>
      </c>
      <c r="K4468" s="16">
        <v>0</v>
      </c>
      <c r="L4468" s="16">
        <f t="shared" si="774"/>
        <v>43.306852035749749</v>
      </c>
      <c r="M4468" s="16">
        <f t="shared" si="775"/>
        <v>1.1786486486486487</v>
      </c>
      <c r="N4468" s="44">
        <f t="shared" si="776"/>
        <v>0</v>
      </c>
      <c r="O4468" s="44">
        <f t="shared" si="777"/>
        <v>4361</v>
      </c>
      <c r="P4468" s="45">
        <f t="shared" si="779"/>
        <v>43.306852035749749</v>
      </c>
      <c r="Q4468" s="45">
        <f t="shared" si="778"/>
        <v>1.1786486486486487</v>
      </c>
      <c r="S4468" s="51">
        <f t="shared" si="780"/>
        <v>1.5130353817504716</v>
      </c>
      <c r="T4468" s="16">
        <f t="shared" si="781"/>
        <v>43.306852035749749</v>
      </c>
    </row>
    <row r="4469" spans="1:20" x14ac:dyDescent="0.25">
      <c r="A4469" s="72">
        <f t="shared" si="782"/>
        <v>43905</v>
      </c>
      <c r="B4469" s="73" t="s">
        <v>0</v>
      </c>
      <c r="C4469" s="73" t="s">
        <v>253</v>
      </c>
      <c r="D4469" s="73" t="s">
        <v>243</v>
      </c>
      <c r="E4469" s="73" t="s">
        <v>281</v>
      </c>
      <c r="F4469" s="73" t="s">
        <v>282</v>
      </c>
      <c r="G4469" s="73" t="s">
        <v>35</v>
      </c>
      <c r="H4469" t="s">
        <v>38</v>
      </c>
      <c r="I4469">
        <v>812</v>
      </c>
      <c r="J4469" s="43">
        <v>7074</v>
      </c>
      <c r="K4469" s="16">
        <v>0</v>
      </c>
      <c r="L4469" s="16">
        <f t="shared" si="774"/>
        <v>70.248262164846082</v>
      </c>
      <c r="M4469" s="16">
        <f t="shared" si="775"/>
        <v>1.9118918918918919</v>
      </c>
      <c r="N4469" s="44">
        <f t="shared" si="776"/>
        <v>0</v>
      </c>
      <c r="O4469" s="44">
        <f t="shared" si="777"/>
        <v>7074</v>
      </c>
      <c r="P4469" s="45">
        <f t="shared" si="779"/>
        <v>70.248262164846082</v>
      </c>
      <c r="Q4469" s="45">
        <f t="shared" si="778"/>
        <v>1.9118918918918919</v>
      </c>
      <c r="S4469" s="51">
        <f t="shared" si="780"/>
        <v>19.979647218453177</v>
      </c>
      <c r="T4469" s="16">
        <f t="shared" si="781"/>
        <v>70.248262164846082</v>
      </c>
    </row>
    <row r="4470" spans="1:20" x14ac:dyDescent="0.25">
      <c r="A4470" s="72">
        <f t="shared" si="782"/>
        <v>43905</v>
      </c>
      <c r="B4470" s="73" t="s">
        <v>0</v>
      </c>
      <c r="C4470" s="73" t="s">
        <v>236</v>
      </c>
      <c r="D4470" s="73" t="s">
        <v>237</v>
      </c>
      <c r="E4470" s="73" t="s">
        <v>279</v>
      </c>
      <c r="F4470" s="73" t="s">
        <v>280</v>
      </c>
      <c r="G4470" s="73" t="s">
        <v>35</v>
      </c>
      <c r="H4470" t="s">
        <v>37</v>
      </c>
      <c r="I4470">
        <v>1520</v>
      </c>
      <c r="J4470" s="61">
        <v>5801</v>
      </c>
      <c r="K4470" s="16">
        <v>0</v>
      </c>
      <c r="L4470" s="16">
        <f t="shared" si="774"/>
        <v>57.606752730883812</v>
      </c>
      <c r="M4470" s="16">
        <f t="shared" si="775"/>
        <v>1.5678378378378379</v>
      </c>
      <c r="N4470" s="44">
        <f t="shared" si="776"/>
        <v>0</v>
      </c>
      <c r="O4470" s="44">
        <f t="shared" si="777"/>
        <v>5801</v>
      </c>
      <c r="P4470" s="45">
        <f t="shared" si="779"/>
        <v>57.606752730883812</v>
      </c>
      <c r="Q4470" s="45">
        <f t="shared" si="778"/>
        <v>1.5678378378378379</v>
      </c>
      <c r="S4470" s="51">
        <f t="shared" si="780"/>
        <v>1.1331938633193817</v>
      </c>
      <c r="T4470" s="16">
        <f t="shared" si="781"/>
        <v>57.606752730883812</v>
      </c>
    </row>
    <row r="4471" spans="1:20" x14ac:dyDescent="0.25">
      <c r="A4471" s="72">
        <f t="shared" si="782"/>
        <v>43905</v>
      </c>
      <c r="B4471" s="73" t="s">
        <v>0</v>
      </c>
      <c r="C4471" s="73" t="s">
        <v>236</v>
      </c>
      <c r="D4471" s="73" t="s">
        <v>237</v>
      </c>
      <c r="E4471" s="73" t="s">
        <v>267</v>
      </c>
      <c r="F4471" s="73" t="s">
        <v>241</v>
      </c>
      <c r="G4471" s="73" t="s">
        <v>35</v>
      </c>
      <c r="H4471" t="s">
        <v>37</v>
      </c>
      <c r="I4471">
        <v>1583</v>
      </c>
      <c r="J4471" s="43">
        <v>6121</v>
      </c>
      <c r="K4471" s="16">
        <v>0</v>
      </c>
      <c r="L4471" s="16">
        <f t="shared" si="774"/>
        <v>60.784508440913605</v>
      </c>
      <c r="M4471" s="16">
        <f t="shared" si="775"/>
        <v>1.6543243243243244</v>
      </c>
      <c r="N4471" s="44">
        <f t="shared" si="776"/>
        <v>0</v>
      </c>
      <c r="O4471" s="44">
        <f t="shared" si="777"/>
        <v>6121</v>
      </c>
      <c r="P4471" s="45">
        <f t="shared" si="779"/>
        <v>60.784508440913605</v>
      </c>
      <c r="Q4471" s="45">
        <f t="shared" si="778"/>
        <v>1.6543243243243244</v>
      </c>
      <c r="S4471" s="51">
        <f t="shared" si="780"/>
        <v>1.0733157199471544</v>
      </c>
      <c r="T4471" s="16">
        <f t="shared" si="781"/>
        <v>60.784508440913605</v>
      </c>
    </row>
    <row r="4472" spans="1:20" x14ac:dyDescent="0.25">
      <c r="A4472" s="72">
        <f t="shared" si="782"/>
        <v>43905</v>
      </c>
      <c r="B4472" s="73" t="s">
        <v>0</v>
      </c>
      <c r="C4472" s="73" t="s">
        <v>358</v>
      </c>
      <c r="D4472" s="73" t="s">
        <v>235</v>
      </c>
      <c r="E4472" s="73" t="s">
        <v>279</v>
      </c>
      <c r="F4472" s="73" t="s">
        <v>280</v>
      </c>
      <c r="G4472" s="73" t="s">
        <v>35</v>
      </c>
      <c r="H4472" t="s">
        <v>36</v>
      </c>
      <c r="I4472">
        <v>1599</v>
      </c>
      <c r="J4472" s="43">
        <v>6012</v>
      </c>
      <c r="K4472" s="16">
        <v>0.19</v>
      </c>
      <c r="L4472" s="16">
        <f t="shared" si="774"/>
        <v>59.702085402184707</v>
      </c>
      <c r="M4472" s="16">
        <f t="shared" si="775"/>
        <v>1.6248648648648649</v>
      </c>
      <c r="N4472" s="44">
        <f t="shared" si="776"/>
        <v>303.81</v>
      </c>
      <c r="O4472" s="44">
        <f t="shared" si="777"/>
        <v>6315.81</v>
      </c>
      <c r="P4472" s="45">
        <f t="shared" si="779"/>
        <v>62.719066534260179</v>
      </c>
      <c r="Q4472" s="45">
        <f t="shared" si="778"/>
        <v>1.7069756756756758</v>
      </c>
      <c r="S4472" s="51">
        <f t="shared" si="780"/>
        <v>1.8708607669255084</v>
      </c>
      <c r="T4472" s="16">
        <f t="shared" si="781"/>
        <v>62.824925521350544</v>
      </c>
    </row>
    <row r="4473" spans="1:20" x14ac:dyDescent="0.25">
      <c r="A4473" s="72">
        <f t="shared" si="782"/>
        <v>43905</v>
      </c>
      <c r="B4473" s="73" t="s">
        <v>67</v>
      </c>
      <c r="C4473" s="73" t="s">
        <v>250</v>
      </c>
      <c r="D4473" s="73" t="s">
        <v>251</v>
      </c>
      <c r="E4473" s="73" t="s">
        <v>279</v>
      </c>
      <c r="F4473" s="73" t="s">
        <v>280</v>
      </c>
      <c r="G4473" s="73" t="s">
        <v>35</v>
      </c>
      <c r="H4473" t="s">
        <v>37</v>
      </c>
      <c r="I4473">
        <v>1851</v>
      </c>
      <c r="J4473" s="43">
        <v>5180</v>
      </c>
      <c r="K4473" s="16">
        <v>0</v>
      </c>
      <c r="L4473" s="16">
        <f t="shared" si="774"/>
        <v>51.439920556107246</v>
      </c>
      <c r="M4473" s="16">
        <f t="shared" si="775"/>
        <v>1.3066666666666666</v>
      </c>
      <c r="N4473" s="44">
        <f t="shared" si="776"/>
        <v>0</v>
      </c>
      <c r="O4473" s="44">
        <f t="shared" si="777"/>
        <v>5180</v>
      </c>
      <c r="P4473" s="45">
        <f t="shared" si="779"/>
        <v>51.439920556107246</v>
      </c>
      <c r="Q4473" s="45">
        <f t="shared" si="778"/>
        <v>1.3066666666666666</v>
      </c>
      <c r="S4473" s="51">
        <f t="shared" si="780"/>
        <v>0</v>
      </c>
      <c r="T4473" s="16">
        <f t="shared" si="781"/>
        <v>51.439920556107246</v>
      </c>
    </row>
    <row r="4474" spans="1:20" x14ac:dyDescent="0.25">
      <c r="A4474" s="72">
        <f t="shared" si="782"/>
        <v>43905</v>
      </c>
      <c r="B4474" s="73" t="s">
        <v>67</v>
      </c>
      <c r="C4474" s="73" t="s">
        <v>238</v>
      </c>
      <c r="D4474" s="73" t="s">
        <v>239</v>
      </c>
      <c r="E4474" s="73" t="s">
        <v>283</v>
      </c>
      <c r="F4474" s="73" t="s">
        <v>284</v>
      </c>
      <c r="G4474" s="73" t="s">
        <v>35</v>
      </c>
      <c r="H4474" t="s">
        <v>37</v>
      </c>
      <c r="I4474">
        <v>1695</v>
      </c>
      <c r="J4474" s="43">
        <v>5140</v>
      </c>
      <c r="K4474" s="16">
        <v>0</v>
      </c>
      <c r="L4474" s="16">
        <f t="shared" si="774"/>
        <v>51.042701092353525</v>
      </c>
      <c r="M4474" s="16">
        <f t="shared" si="775"/>
        <v>1.2965765765765767</v>
      </c>
      <c r="N4474" s="44">
        <f t="shared" si="776"/>
        <v>0</v>
      </c>
      <c r="O4474" s="44">
        <f t="shared" si="777"/>
        <v>5140</v>
      </c>
      <c r="P4474" s="45">
        <f t="shared" si="779"/>
        <v>51.042701092353525</v>
      </c>
      <c r="Q4474" s="45">
        <f t="shared" si="778"/>
        <v>1.2965765765765767</v>
      </c>
      <c r="S4474" s="51">
        <f t="shared" si="780"/>
        <v>0</v>
      </c>
      <c r="T4474" s="16">
        <f t="shared" si="781"/>
        <v>51.042701092353525</v>
      </c>
    </row>
    <row r="4475" spans="1:20" x14ac:dyDescent="0.25">
      <c r="A4475" s="72">
        <f t="shared" si="782"/>
        <v>43905</v>
      </c>
      <c r="B4475" s="73" t="s">
        <v>67</v>
      </c>
      <c r="C4475" s="73" t="s">
        <v>242</v>
      </c>
      <c r="D4475" s="73" t="s">
        <v>243</v>
      </c>
      <c r="E4475" s="73" t="s">
        <v>265</v>
      </c>
      <c r="F4475" s="73" t="s">
        <v>266</v>
      </c>
      <c r="G4475" s="73" t="s">
        <v>35</v>
      </c>
      <c r="H4475" t="s">
        <v>36</v>
      </c>
      <c r="I4475">
        <v>1006</v>
      </c>
      <c r="J4475" s="43">
        <v>3820</v>
      </c>
      <c r="K4475" s="16">
        <v>0.19</v>
      </c>
      <c r="L4475" s="16">
        <f t="shared" si="774"/>
        <v>37.934458788480633</v>
      </c>
      <c r="M4475" s="16">
        <f t="shared" si="775"/>
        <v>0.96360360360360364</v>
      </c>
      <c r="N4475" s="44">
        <f t="shared" si="776"/>
        <v>191.14000000000001</v>
      </c>
      <c r="O4475" s="44">
        <f t="shared" si="777"/>
        <v>4011.14</v>
      </c>
      <c r="P4475" s="45">
        <f t="shared" si="779"/>
        <v>39.832571996027802</v>
      </c>
      <c r="Q4475" s="45">
        <f t="shared" si="778"/>
        <v>1.0118190990990992</v>
      </c>
      <c r="S4475" s="51">
        <f t="shared" si="780"/>
        <v>0.75507148813889202</v>
      </c>
      <c r="T4475" s="16">
        <f t="shared" si="781"/>
        <v>39.899172459450511</v>
      </c>
    </row>
    <row r="4476" spans="1:20" x14ac:dyDescent="0.25">
      <c r="A4476" s="72">
        <f t="shared" si="782"/>
        <v>43905</v>
      </c>
      <c r="B4476" s="73" t="s">
        <v>67</v>
      </c>
      <c r="C4476" s="73" t="s">
        <v>254</v>
      </c>
      <c r="D4476" s="73" t="s">
        <v>255</v>
      </c>
      <c r="E4476" s="73" t="s">
        <v>267</v>
      </c>
      <c r="F4476" s="73" t="s">
        <v>241</v>
      </c>
      <c r="G4476" s="73" t="s">
        <v>35</v>
      </c>
      <c r="H4476" t="s">
        <v>37</v>
      </c>
      <c r="I4476">
        <v>988</v>
      </c>
      <c r="J4476" s="43">
        <v>3880</v>
      </c>
      <c r="K4476" s="16">
        <v>0</v>
      </c>
      <c r="L4476" s="16">
        <f t="shared" si="774"/>
        <v>38.530287984111219</v>
      </c>
      <c r="M4476" s="16">
        <f t="shared" si="775"/>
        <v>0.97873873873873873</v>
      </c>
      <c r="N4476" s="44">
        <f t="shared" si="776"/>
        <v>0</v>
      </c>
      <c r="O4476" s="44">
        <f t="shared" si="777"/>
        <v>3880</v>
      </c>
      <c r="P4476" s="45">
        <f t="shared" si="779"/>
        <v>38.530287984111219</v>
      </c>
      <c r="Q4476" s="45">
        <f t="shared" si="778"/>
        <v>0.97873873873873873</v>
      </c>
      <c r="S4476" s="51">
        <f t="shared" si="780"/>
        <v>0</v>
      </c>
      <c r="T4476" s="16">
        <f t="shared" si="781"/>
        <v>38.530287984111219</v>
      </c>
    </row>
    <row r="4477" spans="1:20" x14ac:dyDescent="0.25">
      <c r="A4477" s="72">
        <f t="shared" si="782"/>
        <v>43905</v>
      </c>
      <c r="B4477" s="73" t="s">
        <v>67</v>
      </c>
      <c r="C4477" s="73" t="s">
        <v>246</v>
      </c>
      <c r="D4477" s="73" t="s">
        <v>247</v>
      </c>
      <c r="E4477" s="73" t="s">
        <v>240</v>
      </c>
      <c r="F4477" s="73" t="s">
        <v>241</v>
      </c>
      <c r="G4477" s="73" t="s">
        <v>35</v>
      </c>
      <c r="H4477" t="s">
        <v>36</v>
      </c>
      <c r="I4477">
        <v>787</v>
      </c>
      <c r="J4477" s="43">
        <v>4220</v>
      </c>
      <c r="K4477" s="16">
        <v>0.19</v>
      </c>
      <c r="L4477" s="16">
        <f t="shared" si="774"/>
        <v>41.906653426017876</v>
      </c>
      <c r="M4477" s="16">
        <f t="shared" si="775"/>
        <v>1.0645045045045045</v>
      </c>
      <c r="N4477" s="44">
        <f t="shared" si="776"/>
        <v>149.53</v>
      </c>
      <c r="O4477" s="44">
        <f t="shared" si="777"/>
        <v>4369.53</v>
      </c>
      <c r="P4477" s="45">
        <f t="shared" si="779"/>
        <v>43.391559086395226</v>
      </c>
      <c r="Q4477" s="45">
        <f t="shared" si="778"/>
        <v>1.1022237837837838</v>
      </c>
      <c r="S4477" s="51">
        <f t="shared" si="780"/>
        <v>3.9953256570022244</v>
      </c>
      <c r="T4477" s="16">
        <f t="shared" si="781"/>
        <v>43.443661039390925</v>
      </c>
    </row>
    <row r="4478" spans="1:20" x14ac:dyDescent="0.25">
      <c r="A4478" s="72">
        <f t="shared" si="782"/>
        <v>43905</v>
      </c>
      <c r="B4478" s="73" t="s">
        <v>67</v>
      </c>
      <c r="C4478" s="73" t="s">
        <v>250</v>
      </c>
      <c r="D4478" s="73" t="s">
        <v>251</v>
      </c>
      <c r="E4478" s="73" t="s">
        <v>283</v>
      </c>
      <c r="F4478" s="73" t="s">
        <v>284</v>
      </c>
      <c r="G4478" s="73" t="s">
        <v>35</v>
      </c>
      <c r="H4478" t="s">
        <v>37</v>
      </c>
      <c r="I4478">
        <v>1836</v>
      </c>
      <c r="J4478" s="43">
        <v>5180</v>
      </c>
      <c r="K4478" s="16">
        <v>0</v>
      </c>
      <c r="L4478" s="16">
        <f t="shared" ref="L4478:L4515" si="783">J4478/100.7</f>
        <v>51.439920556107246</v>
      </c>
      <c r="M4478" s="16">
        <f t="shared" ref="M4478:M4515" si="784">IF(B4478="corn",J4478/(111*2000/56),J4478/(111*2000/60))</f>
        <v>1.3066666666666666</v>
      </c>
      <c r="N4478" s="44">
        <f t="shared" ref="N4478:N4515" si="785">I4478*K4478</f>
        <v>0</v>
      </c>
      <c r="O4478" s="44">
        <f t="shared" ref="O4478:O4515" si="786">J4478+N4478</f>
        <v>5180</v>
      </c>
      <c r="P4478" s="45">
        <f t="shared" si="779"/>
        <v>51.439920556107246</v>
      </c>
      <c r="Q4478" s="45">
        <f t="shared" ref="Q4478:Q4515" si="787">IF(B4478="corn",O4478/(111*2000/56),O4478/(111*2000/60))</f>
        <v>1.3066666666666666</v>
      </c>
      <c r="S4478" s="51">
        <f t="shared" si="780"/>
        <v>0</v>
      </c>
      <c r="T4478" s="16">
        <f t="shared" si="781"/>
        <v>51.439920556107246</v>
      </c>
    </row>
    <row r="4479" spans="1:20" x14ac:dyDescent="0.25">
      <c r="A4479" s="72">
        <f t="shared" si="782"/>
        <v>43905</v>
      </c>
      <c r="B4479" s="73" t="s">
        <v>67</v>
      </c>
      <c r="C4479" s="73" t="s">
        <v>256</v>
      </c>
      <c r="D4479" s="73" t="s">
        <v>247</v>
      </c>
      <c r="E4479" s="73" t="s">
        <v>285</v>
      </c>
      <c r="F4479" s="73" t="s">
        <v>264</v>
      </c>
      <c r="G4479" s="73" t="s">
        <v>35</v>
      </c>
      <c r="H4479" t="s">
        <v>37</v>
      </c>
      <c r="I4479">
        <v>1899</v>
      </c>
      <c r="J4479" s="43">
        <v>5000</v>
      </c>
      <c r="K4479" s="16">
        <v>0</v>
      </c>
      <c r="L4479" s="16">
        <f t="shared" si="783"/>
        <v>49.652432969215489</v>
      </c>
      <c r="M4479" s="16">
        <f t="shared" si="784"/>
        <v>1.2612612612612613</v>
      </c>
      <c r="N4479" s="44">
        <f t="shared" si="785"/>
        <v>0</v>
      </c>
      <c r="O4479" s="44">
        <f t="shared" si="786"/>
        <v>5000</v>
      </c>
      <c r="P4479" s="45">
        <f t="shared" si="779"/>
        <v>49.652432969215489</v>
      </c>
      <c r="Q4479" s="45">
        <f t="shared" si="787"/>
        <v>1.2612612612612613</v>
      </c>
      <c r="S4479" s="51">
        <f t="shared" si="780"/>
        <v>0</v>
      </c>
      <c r="T4479" s="16">
        <f t="shared" si="781"/>
        <v>49.652432969215489</v>
      </c>
    </row>
    <row r="4480" spans="1:20" x14ac:dyDescent="0.25">
      <c r="A4480" s="72">
        <f t="shared" si="782"/>
        <v>43905</v>
      </c>
      <c r="B4480" s="73" t="s">
        <v>18</v>
      </c>
      <c r="C4480" s="73" t="s">
        <v>238</v>
      </c>
      <c r="D4480" s="73" t="s">
        <v>239</v>
      </c>
      <c r="E4480" s="73" t="s">
        <v>283</v>
      </c>
      <c r="F4480" s="73" t="s">
        <v>284</v>
      </c>
      <c r="G4480" s="73" t="s">
        <v>35</v>
      </c>
      <c r="H4480" t="s">
        <v>37</v>
      </c>
      <c r="I4480">
        <v>1695</v>
      </c>
      <c r="J4480" s="43">
        <v>5850</v>
      </c>
      <c r="K4480" s="16">
        <v>0</v>
      </c>
      <c r="L4480" s="16">
        <f t="shared" si="783"/>
        <v>58.093346573982124</v>
      </c>
      <c r="M4480" s="16">
        <f t="shared" si="784"/>
        <v>1.5810810810810811</v>
      </c>
      <c r="N4480" s="44">
        <f t="shared" si="785"/>
        <v>0</v>
      </c>
      <c r="O4480" s="44">
        <f t="shared" si="786"/>
        <v>5850</v>
      </c>
      <c r="P4480" s="45">
        <f t="shared" si="779"/>
        <v>58.093346573982124</v>
      </c>
      <c r="Q4480" s="45">
        <f t="shared" si="787"/>
        <v>1.5810810810810811</v>
      </c>
      <c r="S4480" s="51">
        <f t="shared" si="780"/>
        <v>1.7391304347825987</v>
      </c>
      <c r="T4480" s="16">
        <f t="shared" si="781"/>
        <v>58.093346573982124</v>
      </c>
    </row>
    <row r="4481" spans="1:20" x14ac:dyDescent="0.25">
      <c r="A4481" s="72">
        <f t="shared" si="782"/>
        <v>43905</v>
      </c>
      <c r="B4481" s="73" t="s">
        <v>18</v>
      </c>
      <c r="C4481" s="73" t="s">
        <v>250</v>
      </c>
      <c r="D4481" s="73" t="s">
        <v>251</v>
      </c>
      <c r="E4481" s="73" t="s">
        <v>279</v>
      </c>
      <c r="F4481" s="73" t="s">
        <v>280</v>
      </c>
      <c r="G4481" s="73" t="s">
        <v>35</v>
      </c>
      <c r="H4481" t="s">
        <v>37</v>
      </c>
      <c r="I4481">
        <v>1851</v>
      </c>
      <c r="J4481" s="43">
        <v>5900</v>
      </c>
      <c r="K4481" s="16">
        <v>0</v>
      </c>
      <c r="L4481" s="16">
        <f t="shared" si="783"/>
        <v>58.589870903674282</v>
      </c>
      <c r="M4481" s="16">
        <f t="shared" si="784"/>
        <v>1.5945945945945945</v>
      </c>
      <c r="N4481" s="44">
        <f t="shared" si="785"/>
        <v>0</v>
      </c>
      <c r="O4481" s="44">
        <f t="shared" si="786"/>
        <v>5900</v>
      </c>
      <c r="P4481" s="45">
        <f t="shared" si="779"/>
        <v>58.589870903674282</v>
      </c>
      <c r="Q4481" s="45">
        <f t="shared" si="787"/>
        <v>1.5945945945945945</v>
      </c>
      <c r="S4481" s="51">
        <f t="shared" si="780"/>
        <v>1.7241379310344751</v>
      </c>
      <c r="T4481" s="16">
        <f t="shared" si="781"/>
        <v>58.589870903674274</v>
      </c>
    </row>
    <row r="4482" spans="1:20" x14ac:dyDescent="0.25">
      <c r="A4482" s="72">
        <f t="shared" si="782"/>
        <v>43905</v>
      </c>
      <c r="B4482" s="73" t="s">
        <v>18</v>
      </c>
      <c r="C4482" s="73" t="s">
        <v>257</v>
      </c>
      <c r="D4482" s="73" t="s">
        <v>237</v>
      </c>
      <c r="E4482" s="73" t="s">
        <v>283</v>
      </c>
      <c r="F4482" s="73" t="s">
        <v>284</v>
      </c>
      <c r="G4482" s="73" t="s">
        <v>35</v>
      </c>
      <c r="H4482" t="s">
        <v>37</v>
      </c>
      <c r="I4482">
        <v>1507</v>
      </c>
      <c r="J4482" s="43">
        <v>5750</v>
      </c>
      <c r="K4482" s="16">
        <v>0</v>
      </c>
      <c r="L4482" s="16">
        <f t="shared" si="783"/>
        <v>57.10029791459781</v>
      </c>
      <c r="M4482" s="16">
        <f t="shared" si="784"/>
        <v>1.5540540540540539</v>
      </c>
      <c r="N4482" s="44">
        <f t="shared" si="785"/>
        <v>0</v>
      </c>
      <c r="O4482" s="44">
        <f t="shared" si="786"/>
        <v>5750</v>
      </c>
      <c r="P4482" s="45">
        <f t="shared" si="779"/>
        <v>57.10029791459781</v>
      </c>
      <c r="Q4482" s="45">
        <f t="shared" si="787"/>
        <v>1.5540540540540539</v>
      </c>
      <c r="S4482" s="51">
        <f t="shared" si="780"/>
        <v>1.7699115044247815</v>
      </c>
      <c r="T4482" s="16">
        <f t="shared" si="781"/>
        <v>57.10029791459781</v>
      </c>
    </row>
    <row r="4483" spans="1:20" x14ac:dyDescent="0.25">
      <c r="A4483" s="72">
        <f t="shared" si="782"/>
        <v>43905</v>
      </c>
      <c r="B4483" s="73" t="s">
        <v>18</v>
      </c>
      <c r="C4483" s="73" t="s">
        <v>256</v>
      </c>
      <c r="D4483" s="73" t="s">
        <v>247</v>
      </c>
      <c r="E4483" s="73" t="s">
        <v>265</v>
      </c>
      <c r="F4483" s="73" t="s">
        <v>266</v>
      </c>
      <c r="G4483" s="73" t="s">
        <v>35</v>
      </c>
      <c r="H4483" t="s">
        <v>36</v>
      </c>
      <c r="I4483">
        <v>1160</v>
      </c>
      <c r="J4483" s="43">
        <v>4875</v>
      </c>
      <c r="K4483" s="16">
        <v>0.19</v>
      </c>
      <c r="L4483" s="16">
        <f t="shared" si="783"/>
        <v>48.4111221449851</v>
      </c>
      <c r="M4483" s="16">
        <f t="shared" si="784"/>
        <v>1.3175675675675675</v>
      </c>
      <c r="N4483" s="44">
        <f t="shared" si="785"/>
        <v>220.4</v>
      </c>
      <c r="O4483" s="44">
        <f t="shared" si="786"/>
        <v>5095.3999999999996</v>
      </c>
      <c r="P4483" s="45">
        <f t="shared" si="779"/>
        <v>50.599801390268119</v>
      </c>
      <c r="Q4483" s="45">
        <f t="shared" si="787"/>
        <v>1.3771351351351351</v>
      </c>
      <c r="S4483" s="51">
        <f t="shared" si="780"/>
        <v>2.2392551868052335</v>
      </c>
      <c r="T4483" s="16">
        <f t="shared" si="781"/>
        <v>50.676597153260509</v>
      </c>
    </row>
    <row r="4484" spans="1:20" x14ac:dyDescent="0.25">
      <c r="A4484" s="72">
        <f t="shared" si="782"/>
        <v>43905</v>
      </c>
      <c r="B4484" s="73" t="s">
        <v>18</v>
      </c>
      <c r="C4484" s="73" t="s">
        <v>244</v>
      </c>
      <c r="D4484" s="73" t="s">
        <v>245</v>
      </c>
      <c r="E4484" s="73" t="s">
        <v>277</v>
      </c>
      <c r="F4484" s="73" t="s">
        <v>278</v>
      </c>
      <c r="G4484" s="73" t="s">
        <v>35</v>
      </c>
      <c r="H4484" s="73" t="s">
        <v>38</v>
      </c>
      <c r="I4484">
        <v>613</v>
      </c>
      <c r="J4484" s="43">
        <v>4805</v>
      </c>
      <c r="K4484" s="16">
        <v>0</v>
      </c>
      <c r="L4484" s="16">
        <f t="shared" si="783"/>
        <v>47.715988083416086</v>
      </c>
      <c r="M4484" s="16">
        <f t="shared" si="784"/>
        <v>1.2986486486486486</v>
      </c>
      <c r="N4484" s="44">
        <f t="shared" si="785"/>
        <v>0</v>
      </c>
      <c r="O4484" s="44">
        <f t="shared" si="786"/>
        <v>4805</v>
      </c>
      <c r="P4484" s="45">
        <f t="shared" si="779"/>
        <v>47.715988083416086</v>
      </c>
      <c r="Q4484" s="45">
        <f t="shared" si="787"/>
        <v>1.2986486486486486</v>
      </c>
      <c r="S4484" s="51">
        <f t="shared" si="780"/>
        <v>3.6901165299956906</v>
      </c>
      <c r="T4484" s="16">
        <f>AVERAGE(P4408,P4446,P4484)</f>
        <v>47.715988083416086</v>
      </c>
    </row>
    <row r="4485" spans="1:20" x14ac:dyDescent="0.25">
      <c r="A4485" s="74">
        <f>A4483</f>
        <v>43905</v>
      </c>
      <c r="B4485" s="75" t="s">
        <v>18</v>
      </c>
      <c r="C4485" s="75" t="s">
        <v>258</v>
      </c>
      <c r="D4485" s="75" t="s">
        <v>255</v>
      </c>
      <c r="E4485" s="75" t="s">
        <v>279</v>
      </c>
      <c r="F4485" s="75" t="s">
        <v>280</v>
      </c>
      <c r="G4485" s="75" t="s">
        <v>35</v>
      </c>
      <c r="H4485" s="76" t="s">
        <v>36</v>
      </c>
      <c r="I4485" s="76">
        <v>1637</v>
      </c>
      <c r="J4485" s="46">
        <v>5260</v>
      </c>
      <c r="K4485" s="78">
        <v>0.19</v>
      </c>
      <c r="L4485" s="78">
        <f t="shared" si="783"/>
        <v>52.234359483614696</v>
      </c>
      <c r="M4485" s="78">
        <f t="shared" si="784"/>
        <v>1.4216216216216215</v>
      </c>
      <c r="N4485" s="47">
        <f t="shared" si="785"/>
        <v>311.03000000000003</v>
      </c>
      <c r="O4485" s="47">
        <f t="shared" si="786"/>
        <v>5571.03</v>
      </c>
      <c r="P4485" s="48">
        <f t="shared" si="779"/>
        <v>55.323038728897714</v>
      </c>
      <c r="Q4485" s="48">
        <f t="shared" si="787"/>
        <v>1.5056837837837838</v>
      </c>
      <c r="R4485" s="76"/>
      <c r="S4485" s="53">
        <f t="shared" si="780"/>
        <v>-7.2215579233462002</v>
      </c>
      <c r="T4485" s="78">
        <f t="shared" si="781"/>
        <v>57.417510758027142</v>
      </c>
    </row>
    <row r="4486" spans="1:20" x14ac:dyDescent="0.25">
      <c r="A4486" s="72">
        <f>DATE(YEAR(A4485), MONTH(A4485)+1, 15)</f>
        <v>43936</v>
      </c>
      <c r="B4486" s="73" t="s">
        <v>0</v>
      </c>
      <c r="C4486" s="73" t="s">
        <v>359</v>
      </c>
      <c r="D4486" s="73" t="s">
        <v>235</v>
      </c>
      <c r="E4486" s="73" t="s">
        <v>260</v>
      </c>
      <c r="F4486" s="73" t="s">
        <v>261</v>
      </c>
      <c r="G4486" s="73" t="s">
        <v>34</v>
      </c>
      <c r="H4486" t="s">
        <v>36</v>
      </c>
      <c r="I4486">
        <v>506</v>
      </c>
      <c r="J4486" s="61">
        <v>3595</v>
      </c>
      <c r="K4486" s="16">
        <v>0.17</v>
      </c>
      <c r="L4486" s="16">
        <f t="shared" si="783"/>
        <v>35.700099304865937</v>
      </c>
      <c r="M4486" s="16">
        <f t="shared" si="784"/>
        <v>0.97162162162162158</v>
      </c>
      <c r="N4486" s="44">
        <f t="shared" si="785"/>
        <v>86.02000000000001</v>
      </c>
      <c r="O4486" s="44">
        <f t="shared" si="786"/>
        <v>3681.02</v>
      </c>
      <c r="P4486" s="45">
        <f t="shared" ref="P4486:P4523" si="788">O4486/100.7</f>
        <v>36.554319761668317</v>
      </c>
      <c r="Q4486" s="45">
        <f t="shared" si="787"/>
        <v>0.99487027027027031</v>
      </c>
      <c r="R4486" s="17"/>
      <c r="S4486" s="51">
        <f>((O4486/O4030)-1)*100</f>
        <v>-9.6478223304402473</v>
      </c>
      <c r="T4486" s="16"/>
    </row>
    <row r="4487" spans="1:20" x14ac:dyDescent="0.25">
      <c r="A4487" s="72">
        <f>A4486</f>
        <v>43936</v>
      </c>
      <c r="B4487" s="73" t="s">
        <v>0</v>
      </c>
      <c r="C4487" s="73" t="s">
        <v>236</v>
      </c>
      <c r="D4487" s="73" t="s">
        <v>237</v>
      </c>
      <c r="E4487" s="73" t="s">
        <v>262</v>
      </c>
      <c r="F4487" s="73" t="s">
        <v>251</v>
      </c>
      <c r="G4487" s="73" t="s">
        <v>34</v>
      </c>
      <c r="H4487" t="s">
        <v>37</v>
      </c>
      <c r="I4487">
        <v>298</v>
      </c>
      <c r="J4487" s="43">
        <v>4333</v>
      </c>
      <c r="K4487" s="16">
        <v>0</v>
      </c>
      <c r="L4487" s="16">
        <f t="shared" si="783"/>
        <v>43.028798411122146</v>
      </c>
      <c r="M4487" s="16">
        <f t="shared" si="784"/>
        <v>1.171081081081081</v>
      </c>
      <c r="N4487" s="44">
        <f t="shared" si="785"/>
        <v>0</v>
      </c>
      <c r="O4487" s="44">
        <f t="shared" si="786"/>
        <v>4333</v>
      </c>
      <c r="P4487" s="45">
        <f t="shared" si="788"/>
        <v>43.028798411122146</v>
      </c>
      <c r="Q4487" s="45">
        <f t="shared" si="787"/>
        <v>1.171081081081081</v>
      </c>
      <c r="R4487" s="17"/>
      <c r="S4487" s="51">
        <f t="shared" ref="S4487:S4523" si="789">((O4487/O4031)-1)*100</f>
        <v>1.522961574507975</v>
      </c>
      <c r="T4487" s="16"/>
    </row>
    <row r="4488" spans="1:20" x14ac:dyDescent="0.25">
      <c r="A4488" s="72">
        <f t="shared" ref="A4488:A4522" si="790">A4487</f>
        <v>43936</v>
      </c>
      <c r="B4488" s="73" t="s">
        <v>0</v>
      </c>
      <c r="C4488" s="73" t="s">
        <v>359</v>
      </c>
      <c r="D4488" s="73" t="s">
        <v>235</v>
      </c>
      <c r="E4488" s="73" t="s">
        <v>263</v>
      </c>
      <c r="F4488" s="73" t="s">
        <v>264</v>
      </c>
      <c r="G4488" s="73" t="s">
        <v>34</v>
      </c>
      <c r="H4488" t="s">
        <v>37</v>
      </c>
      <c r="I4488">
        <v>1530</v>
      </c>
      <c r="J4488" s="43">
        <v>7240</v>
      </c>
      <c r="K4488" s="16">
        <v>0</v>
      </c>
      <c r="L4488" s="16">
        <f t="shared" si="783"/>
        <v>71.896722939424023</v>
      </c>
      <c r="M4488" s="16">
        <f t="shared" si="784"/>
        <v>1.9567567567567568</v>
      </c>
      <c r="N4488" s="44">
        <f t="shared" si="785"/>
        <v>0</v>
      </c>
      <c r="O4488" s="44">
        <f t="shared" si="786"/>
        <v>7240</v>
      </c>
      <c r="P4488" s="45">
        <f t="shared" si="788"/>
        <v>71.896722939424023</v>
      </c>
      <c r="Q4488" s="45">
        <f t="shared" si="787"/>
        <v>1.9567567567567568</v>
      </c>
      <c r="S4488" s="51">
        <f t="shared" si="789"/>
        <v>0.90592334494774551</v>
      </c>
      <c r="T4488" s="16"/>
    </row>
    <row r="4489" spans="1:20" x14ac:dyDescent="0.25">
      <c r="A4489" s="72">
        <f t="shared" si="790"/>
        <v>43936</v>
      </c>
      <c r="B4489" s="73" t="s">
        <v>0</v>
      </c>
      <c r="C4489" s="73" t="s">
        <v>359</v>
      </c>
      <c r="D4489" s="73" t="s">
        <v>235</v>
      </c>
      <c r="E4489" s="73" t="s">
        <v>265</v>
      </c>
      <c r="F4489" s="73" t="s">
        <v>266</v>
      </c>
      <c r="G4489" s="73" t="s">
        <v>34</v>
      </c>
      <c r="H4489" t="s">
        <v>36</v>
      </c>
      <c r="I4489">
        <v>890</v>
      </c>
      <c r="J4489" s="43">
        <v>4525</v>
      </c>
      <c r="K4489" s="16">
        <v>0.17</v>
      </c>
      <c r="L4489" s="16">
        <f t="shared" si="783"/>
        <v>44.935451837140022</v>
      </c>
      <c r="M4489" s="16">
        <f t="shared" si="784"/>
        <v>1.222972972972973</v>
      </c>
      <c r="N4489" s="44">
        <f t="shared" si="785"/>
        <v>151.30000000000001</v>
      </c>
      <c r="O4489" s="44">
        <f t="shared" si="786"/>
        <v>4676.3</v>
      </c>
      <c r="P4489" s="45">
        <f t="shared" si="788"/>
        <v>46.437934458788483</v>
      </c>
      <c r="Q4489" s="45">
        <f t="shared" si="787"/>
        <v>1.2638648648648649</v>
      </c>
      <c r="S4489" s="51">
        <f t="shared" si="789"/>
        <v>-0.50848900046805978</v>
      </c>
      <c r="T4489" s="16"/>
    </row>
    <row r="4490" spans="1:20" x14ac:dyDescent="0.25">
      <c r="A4490" s="72">
        <f t="shared" si="790"/>
        <v>43936</v>
      </c>
      <c r="B4490" s="73" t="s">
        <v>0</v>
      </c>
      <c r="C4490" s="73" t="s">
        <v>238</v>
      </c>
      <c r="D4490" s="73" t="s">
        <v>239</v>
      </c>
      <c r="E4490" s="73" t="s">
        <v>267</v>
      </c>
      <c r="F4490" s="73" t="s">
        <v>241</v>
      </c>
      <c r="G4490" s="73" t="s">
        <v>34</v>
      </c>
      <c r="H4490" s="65" t="s">
        <v>37</v>
      </c>
      <c r="I4490" s="65">
        <v>1256</v>
      </c>
      <c r="J4490" s="61">
        <v>6976</v>
      </c>
      <c r="K4490" s="16">
        <v>0</v>
      </c>
      <c r="L4490" s="77">
        <f t="shared" si="783"/>
        <v>69.275074478649458</v>
      </c>
      <c r="M4490" s="77">
        <f t="shared" si="784"/>
        <v>1.8854054054054055</v>
      </c>
      <c r="N4490" s="62">
        <f t="shared" si="785"/>
        <v>0</v>
      </c>
      <c r="O4490" s="62">
        <f t="shared" si="786"/>
        <v>6976</v>
      </c>
      <c r="P4490" s="63">
        <f t="shared" si="788"/>
        <v>69.275074478649458</v>
      </c>
      <c r="Q4490" s="63">
        <f t="shared" si="787"/>
        <v>1.8854054054054055</v>
      </c>
      <c r="R4490" s="65"/>
      <c r="S4490" s="64">
        <f t="shared" si="789"/>
        <v>0.94052959050787699</v>
      </c>
      <c r="T4490" s="16"/>
    </row>
    <row r="4491" spans="1:20" x14ac:dyDescent="0.25">
      <c r="A4491" s="72">
        <f t="shared" si="790"/>
        <v>43936</v>
      </c>
      <c r="B4491" s="73" t="s">
        <v>0</v>
      </c>
      <c r="C4491" s="73" t="s">
        <v>358</v>
      </c>
      <c r="D4491" s="73" t="s">
        <v>235</v>
      </c>
      <c r="E4491" s="73" t="s">
        <v>267</v>
      </c>
      <c r="F4491" s="73" t="s">
        <v>241</v>
      </c>
      <c r="G4491" s="73" t="s">
        <v>34</v>
      </c>
      <c r="H4491" t="s">
        <v>36</v>
      </c>
      <c r="I4491">
        <v>975</v>
      </c>
      <c r="J4491" s="43">
        <v>4801</v>
      </c>
      <c r="K4491" s="16">
        <v>0.17</v>
      </c>
      <c r="L4491" s="16">
        <f t="shared" si="783"/>
        <v>47.676266137040713</v>
      </c>
      <c r="M4491" s="16">
        <f t="shared" si="784"/>
        <v>1.2975675675675675</v>
      </c>
      <c r="N4491" s="44">
        <f t="shared" si="785"/>
        <v>165.75</v>
      </c>
      <c r="O4491" s="44">
        <f t="shared" si="786"/>
        <v>4966.75</v>
      </c>
      <c r="P4491" s="45">
        <f t="shared" si="788"/>
        <v>49.322244289970207</v>
      </c>
      <c r="Q4491" s="45">
        <f t="shared" si="787"/>
        <v>1.3423648648648649</v>
      </c>
      <c r="S4491" s="51">
        <f t="shared" si="789"/>
        <v>-0.49584293298607918</v>
      </c>
      <c r="T4491" s="16"/>
    </row>
    <row r="4492" spans="1:20" x14ac:dyDescent="0.25">
      <c r="A4492" s="72">
        <f t="shared" si="790"/>
        <v>43936</v>
      </c>
      <c r="B4492" s="73" t="s">
        <v>0</v>
      </c>
      <c r="C4492" s="73" t="s">
        <v>240</v>
      </c>
      <c r="D4492" s="73" t="s">
        <v>241</v>
      </c>
      <c r="E4492" s="73" t="s">
        <v>263</v>
      </c>
      <c r="F4492" s="73" t="s">
        <v>264</v>
      </c>
      <c r="G4492" s="73" t="s">
        <v>34</v>
      </c>
      <c r="H4492" t="s">
        <v>36</v>
      </c>
      <c r="I4492">
        <v>1357</v>
      </c>
      <c r="J4492" s="66">
        <v>5121</v>
      </c>
      <c r="K4492" s="16">
        <v>0.17</v>
      </c>
      <c r="L4492" s="16">
        <f t="shared" si="783"/>
        <v>50.854021847070506</v>
      </c>
      <c r="M4492" s="16">
        <f t="shared" si="784"/>
        <v>1.384054054054054</v>
      </c>
      <c r="N4492" s="44">
        <f t="shared" si="785"/>
        <v>230.69000000000003</v>
      </c>
      <c r="O4492" s="44">
        <f t="shared" si="786"/>
        <v>5351.69</v>
      </c>
      <c r="P4492" s="45">
        <f t="shared" si="788"/>
        <v>53.144885799404165</v>
      </c>
      <c r="Q4492" s="45">
        <f t="shared" si="787"/>
        <v>1.4464027027027027</v>
      </c>
      <c r="S4492" s="51">
        <f t="shared" si="789"/>
        <v>-0.25292343707482567</v>
      </c>
      <c r="T4492" s="16"/>
    </row>
    <row r="4493" spans="1:20" x14ac:dyDescent="0.25">
      <c r="A4493" s="72">
        <f t="shared" si="790"/>
        <v>43936</v>
      </c>
      <c r="B4493" s="73" t="s">
        <v>67</v>
      </c>
      <c r="C4493" s="73" t="s">
        <v>242</v>
      </c>
      <c r="D4493" s="73" t="s">
        <v>243</v>
      </c>
      <c r="E4493" s="73" t="s">
        <v>265</v>
      </c>
      <c r="F4493" s="73" t="s">
        <v>266</v>
      </c>
      <c r="G4493" s="73" t="s">
        <v>34</v>
      </c>
      <c r="H4493" t="s">
        <v>36</v>
      </c>
      <c r="I4493">
        <v>1006</v>
      </c>
      <c r="J4493" s="43">
        <v>3900</v>
      </c>
      <c r="K4493" s="16">
        <v>0.17</v>
      </c>
      <c r="L4493" s="16">
        <f t="shared" si="783"/>
        <v>38.728897715988083</v>
      </c>
      <c r="M4493" s="16">
        <f t="shared" si="784"/>
        <v>0.98378378378378384</v>
      </c>
      <c r="N4493" s="44">
        <f t="shared" si="785"/>
        <v>171.02</v>
      </c>
      <c r="O4493" s="44">
        <f t="shared" si="786"/>
        <v>4071.02</v>
      </c>
      <c r="P4493" s="45">
        <f t="shared" si="788"/>
        <v>40.427209533267131</v>
      </c>
      <c r="Q4493" s="45">
        <f t="shared" si="787"/>
        <v>1.026923963963964</v>
      </c>
      <c r="S4493" s="51">
        <f t="shared" si="789"/>
        <v>-2.6323342294335417</v>
      </c>
      <c r="T4493" s="16"/>
    </row>
    <row r="4494" spans="1:20" x14ac:dyDescent="0.25">
      <c r="A4494" s="72">
        <f t="shared" si="790"/>
        <v>43936</v>
      </c>
      <c r="B4494" s="73" t="s">
        <v>67</v>
      </c>
      <c r="C4494" s="73" t="s">
        <v>244</v>
      </c>
      <c r="D4494" s="73" t="s">
        <v>245</v>
      </c>
      <c r="E4494" s="73" t="s">
        <v>268</v>
      </c>
      <c r="F4494" s="73" t="s">
        <v>269</v>
      </c>
      <c r="G4494" s="73" t="s">
        <v>34</v>
      </c>
      <c r="H4494" t="s">
        <v>38</v>
      </c>
      <c r="I4494">
        <v>860</v>
      </c>
      <c r="J4494" s="43">
        <v>6816</v>
      </c>
      <c r="K4494" s="16">
        <v>0</v>
      </c>
      <c r="L4494" s="16">
        <f t="shared" si="783"/>
        <v>67.686196623634558</v>
      </c>
      <c r="M4494" s="16">
        <f t="shared" si="784"/>
        <v>1.7193513513513514</v>
      </c>
      <c r="N4494" s="44">
        <f t="shared" si="785"/>
        <v>0</v>
      </c>
      <c r="O4494" s="44">
        <f t="shared" si="786"/>
        <v>6816</v>
      </c>
      <c r="P4494" s="45">
        <f t="shared" si="788"/>
        <v>67.686196623634558</v>
      </c>
      <c r="Q4494" s="45">
        <f t="shared" si="787"/>
        <v>1.7193513513513514</v>
      </c>
      <c r="S4494" s="51">
        <f t="shared" si="789"/>
        <v>3.5708858836043245</v>
      </c>
      <c r="T4494" s="16"/>
    </row>
    <row r="4495" spans="1:20" x14ac:dyDescent="0.25">
      <c r="A4495" s="72">
        <f t="shared" si="790"/>
        <v>43936</v>
      </c>
      <c r="B4495" s="73" t="s">
        <v>67</v>
      </c>
      <c r="C4495" s="73" t="s">
        <v>246</v>
      </c>
      <c r="D4495" s="73" t="s">
        <v>247</v>
      </c>
      <c r="E4495" s="73" t="s">
        <v>270</v>
      </c>
      <c r="F4495" s="73" t="s">
        <v>247</v>
      </c>
      <c r="G4495" s="73" t="s">
        <v>34</v>
      </c>
      <c r="H4495" t="s">
        <v>36</v>
      </c>
      <c r="I4495">
        <v>213</v>
      </c>
      <c r="J4495" s="43">
        <v>2415</v>
      </c>
      <c r="K4495" s="16">
        <v>0.17</v>
      </c>
      <c r="L4495" s="16">
        <f t="shared" si="783"/>
        <v>23.98212512413108</v>
      </c>
      <c r="M4495" s="16">
        <f t="shared" si="784"/>
        <v>0.60918918918918918</v>
      </c>
      <c r="N4495" s="44">
        <f t="shared" si="785"/>
        <v>36.21</v>
      </c>
      <c r="O4495" s="44">
        <f t="shared" si="786"/>
        <v>2451.21</v>
      </c>
      <c r="P4495" s="45">
        <f t="shared" si="788"/>
        <v>24.34170804369414</v>
      </c>
      <c r="Q4495" s="45">
        <f t="shared" si="787"/>
        <v>0.61832324324324328</v>
      </c>
      <c r="S4495" s="51">
        <f t="shared" si="789"/>
        <v>6.744210352125557</v>
      </c>
      <c r="T4495" s="16"/>
    </row>
    <row r="4496" spans="1:20" x14ac:dyDescent="0.25">
      <c r="A4496" s="72">
        <f t="shared" si="790"/>
        <v>43936</v>
      </c>
      <c r="B4496" s="73" t="s">
        <v>67</v>
      </c>
      <c r="C4496" s="73" t="s">
        <v>248</v>
      </c>
      <c r="D4496" s="73" t="s">
        <v>249</v>
      </c>
      <c r="E4496" s="73" t="s">
        <v>271</v>
      </c>
      <c r="F4496" s="73" t="s">
        <v>272</v>
      </c>
      <c r="G4496" s="73" t="s">
        <v>34</v>
      </c>
      <c r="H4496" t="s">
        <v>38</v>
      </c>
      <c r="I4496">
        <v>646</v>
      </c>
      <c r="J4496" s="43">
        <v>5818</v>
      </c>
      <c r="K4496" s="16">
        <v>0</v>
      </c>
      <c r="L4496" s="16">
        <f t="shared" si="783"/>
        <v>57.775571002979142</v>
      </c>
      <c r="M4496" s="16">
        <f t="shared" si="784"/>
        <v>1.4676036036036035</v>
      </c>
      <c r="N4496" s="44">
        <f t="shared" si="785"/>
        <v>0</v>
      </c>
      <c r="O4496" s="44">
        <f t="shared" si="786"/>
        <v>5818</v>
      </c>
      <c r="P4496" s="45">
        <f t="shared" si="788"/>
        <v>57.775571002979142</v>
      </c>
      <c r="Q4496" s="45">
        <f t="shared" si="787"/>
        <v>1.4676036036036035</v>
      </c>
      <c r="S4496" s="51">
        <f t="shared" si="789"/>
        <v>3.0464045341835</v>
      </c>
      <c r="T4496" s="16"/>
    </row>
    <row r="4497" spans="1:20" x14ac:dyDescent="0.25">
      <c r="A4497" s="72">
        <f t="shared" si="790"/>
        <v>43936</v>
      </c>
      <c r="B4497" s="73" t="s">
        <v>67</v>
      </c>
      <c r="C4497" s="73" t="s">
        <v>248</v>
      </c>
      <c r="D4497" s="73" t="s">
        <v>249</v>
      </c>
      <c r="E4497" s="73" t="s">
        <v>273</v>
      </c>
      <c r="F4497" s="73" t="s">
        <v>274</v>
      </c>
      <c r="G4497" s="73" t="s">
        <v>34</v>
      </c>
      <c r="H4497" t="s">
        <v>38</v>
      </c>
      <c r="I4497">
        <v>418</v>
      </c>
      <c r="J4497" s="43">
        <v>4874</v>
      </c>
      <c r="K4497" s="16">
        <v>0</v>
      </c>
      <c r="L4497" s="16">
        <f t="shared" si="783"/>
        <v>48.401191658391262</v>
      </c>
      <c r="M4497" s="16">
        <f t="shared" si="784"/>
        <v>1.2294774774774775</v>
      </c>
      <c r="N4497" s="44">
        <f t="shared" si="785"/>
        <v>0</v>
      </c>
      <c r="O4497" s="44">
        <f t="shared" si="786"/>
        <v>4874</v>
      </c>
      <c r="P4497" s="45">
        <f t="shared" si="788"/>
        <v>48.401191658391262</v>
      </c>
      <c r="Q4497" s="45">
        <f t="shared" si="787"/>
        <v>1.2294774774774775</v>
      </c>
      <c r="S4497" s="51">
        <f t="shared" si="789"/>
        <v>3.6139455782312924</v>
      </c>
      <c r="T4497" s="16"/>
    </row>
    <row r="4498" spans="1:20" x14ac:dyDescent="0.25">
      <c r="A4498" s="72">
        <f t="shared" si="790"/>
        <v>43936</v>
      </c>
      <c r="B4498" s="73" t="s">
        <v>67</v>
      </c>
      <c r="C4498" s="73" t="s">
        <v>246</v>
      </c>
      <c r="D4498" s="73" t="s">
        <v>247</v>
      </c>
      <c r="E4498" s="73" t="s">
        <v>275</v>
      </c>
      <c r="F4498" s="73" t="s">
        <v>276</v>
      </c>
      <c r="G4498" s="73" t="s">
        <v>34</v>
      </c>
      <c r="H4498" t="s">
        <v>36</v>
      </c>
      <c r="I4498">
        <v>626</v>
      </c>
      <c r="J4498" s="61">
        <v>3800</v>
      </c>
      <c r="K4498" s="16">
        <v>0.17</v>
      </c>
      <c r="L4498" s="16">
        <f t="shared" si="783"/>
        <v>37.735849056603776</v>
      </c>
      <c r="M4498" s="16">
        <f t="shared" si="784"/>
        <v>0.95855855855855854</v>
      </c>
      <c r="N4498" s="44">
        <f t="shared" si="785"/>
        <v>106.42</v>
      </c>
      <c r="O4498" s="44">
        <f t="shared" si="786"/>
        <v>3906.42</v>
      </c>
      <c r="P4498" s="45">
        <f t="shared" si="788"/>
        <v>38.792651439920554</v>
      </c>
      <c r="Q4498" s="45">
        <f t="shared" si="787"/>
        <v>0.98540324324324324</v>
      </c>
      <c r="S4498" s="51">
        <f t="shared" si="789"/>
        <v>-1.6678917003131288</v>
      </c>
      <c r="T4498" s="16"/>
    </row>
    <row r="4499" spans="1:20" x14ac:dyDescent="0.25">
      <c r="A4499" s="72">
        <f t="shared" si="790"/>
        <v>43936</v>
      </c>
      <c r="B4499" s="73" t="s">
        <v>67</v>
      </c>
      <c r="C4499" s="73" t="s">
        <v>246</v>
      </c>
      <c r="D4499" s="73" t="s">
        <v>247</v>
      </c>
      <c r="E4499" s="73" t="s">
        <v>263</v>
      </c>
      <c r="F4499" s="73" t="s">
        <v>264</v>
      </c>
      <c r="G4499" s="73" t="s">
        <v>34</v>
      </c>
      <c r="H4499" t="s">
        <v>36</v>
      </c>
      <c r="I4499">
        <v>1823</v>
      </c>
      <c r="J4499" s="61">
        <v>5680</v>
      </c>
      <c r="K4499" s="16">
        <v>0.17</v>
      </c>
      <c r="L4499" s="16">
        <f t="shared" si="783"/>
        <v>56.405163853028796</v>
      </c>
      <c r="M4499" s="16">
        <f t="shared" si="784"/>
        <v>1.4327927927927928</v>
      </c>
      <c r="N4499" s="44">
        <f t="shared" si="785"/>
        <v>309.91000000000003</v>
      </c>
      <c r="O4499" s="44">
        <f t="shared" si="786"/>
        <v>5989.91</v>
      </c>
      <c r="P4499" s="45">
        <f t="shared" si="788"/>
        <v>59.482720953326712</v>
      </c>
      <c r="Q4499" s="45">
        <f t="shared" si="787"/>
        <v>1.5109682882882882</v>
      </c>
      <c r="S4499" s="51">
        <f t="shared" si="789"/>
        <v>-0.9627753325816002</v>
      </c>
      <c r="T4499" s="16"/>
    </row>
    <row r="4500" spans="1:20" x14ac:dyDescent="0.25">
      <c r="A4500" s="72">
        <f t="shared" si="790"/>
        <v>43936</v>
      </c>
      <c r="B4500" s="73" t="s">
        <v>18</v>
      </c>
      <c r="C4500" s="73" t="s">
        <v>250</v>
      </c>
      <c r="D4500" s="73" t="s">
        <v>251</v>
      </c>
      <c r="E4500" s="73" t="s">
        <v>265</v>
      </c>
      <c r="F4500" s="73" t="s">
        <v>266</v>
      </c>
      <c r="G4500" s="73" t="s">
        <v>34</v>
      </c>
      <c r="H4500" t="s">
        <v>39</v>
      </c>
      <c r="I4500">
        <v>1277</v>
      </c>
      <c r="J4500" s="43">
        <v>3631</v>
      </c>
      <c r="K4500" s="16">
        <v>0.1208</v>
      </c>
      <c r="L4500" s="16">
        <f t="shared" si="783"/>
        <v>36.057596822244292</v>
      </c>
      <c r="M4500" s="16">
        <f t="shared" si="784"/>
        <v>0.98135135135135132</v>
      </c>
      <c r="N4500" s="44">
        <f t="shared" si="785"/>
        <v>154.26160000000002</v>
      </c>
      <c r="O4500" s="44">
        <f t="shared" si="786"/>
        <v>3785.2615999999998</v>
      </c>
      <c r="P4500" s="45">
        <f t="shared" si="788"/>
        <v>37.589489572989073</v>
      </c>
      <c r="Q4500" s="45">
        <f t="shared" si="787"/>
        <v>1.0230436756756756</v>
      </c>
      <c r="S4500" s="51">
        <f t="shared" si="789"/>
        <v>-12.118342524864023</v>
      </c>
      <c r="T4500" s="16"/>
    </row>
    <row r="4501" spans="1:20" x14ac:dyDescent="0.25">
      <c r="A4501" s="72">
        <f t="shared" si="790"/>
        <v>43936</v>
      </c>
      <c r="B4501" s="73" t="s">
        <v>18</v>
      </c>
      <c r="C4501" s="73" t="s">
        <v>244</v>
      </c>
      <c r="D4501" s="73" t="s">
        <v>245</v>
      </c>
      <c r="E4501" s="73" t="s">
        <v>277</v>
      </c>
      <c r="F4501" s="73" t="s">
        <v>278</v>
      </c>
      <c r="G4501" s="73" t="s">
        <v>34</v>
      </c>
      <c r="H4501" t="s">
        <v>38</v>
      </c>
      <c r="I4501">
        <v>613</v>
      </c>
      <c r="J4501" s="43">
        <v>5630</v>
      </c>
      <c r="K4501" s="16">
        <v>0</v>
      </c>
      <c r="L4501" s="16">
        <f t="shared" si="783"/>
        <v>55.908639523336639</v>
      </c>
      <c r="M4501" s="16">
        <f t="shared" si="784"/>
        <v>1.5216216216216216</v>
      </c>
      <c r="N4501" s="44">
        <f t="shared" si="785"/>
        <v>0</v>
      </c>
      <c r="O4501" s="44">
        <f t="shared" si="786"/>
        <v>5630</v>
      </c>
      <c r="P4501" s="45">
        <f t="shared" si="788"/>
        <v>55.908639523336639</v>
      </c>
      <c r="Q4501" s="45">
        <f t="shared" si="787"/>
        <v>1.5216216216216216</v>
      </c>
      <c r="S4501" s="51">
        <f t="shared" si="789"/>
        <v>3.1324418391646791</v>
      </c>
      <c r="T4501" s="16"/>
    </row>
    <row r="4502" spans="1:20" x14ac:dyDescent="0.25">
      <c r="A4502" s="72">
        <f t="shared" si="790"/>
        <v>43936</v>
      </c>
      <c r="B4502" s="73" t="s">
        <v>18</v>
      </c>
      <c r="C4502" s="73" t="s">
        <v>248</v>
      </c>
      <c r="D4502" s="73" t="s">
        <v>249</v>
      </c>
      <c r="E4502" s="73" t="s">
        <v>268</v>
      </c>
      <c r="F4502" s="73" t="s">
        <v>269</v>
      </c>
      <c r="G4502" s="73" t="s">
        <v>34</v>
      </c>
      <c r="H4502" t="s">
        <v>38</v>
      </c>
      <c r="I4502">
        <v>872</v>
      </c>
      <c r="J4502" s="43">
        <v>6932</v>
      </c>
      <c r="K4502" s="16">
        <v>0</v>
      </c>
      <c r="L4502" s="16">
        <f t="shared" si="783"/>
        <v>68.838133068520349</v>
      </c>
      <c r="M4502" s="16">
        <f t="shared" si="784"/>
        <v>1.8735135135135135</v>
      </c>
      <c r="N4502" s="44">
        <f t="shared" si="785"/>
        <v>0</v>
      </c>
      <c r="O4502" s="44">
        <f t="shared" si="786"/>
        <v>6932</v>
      </c>
      <c r="P4502" s="45">
        <f t="shared" si="788"/>
        <v>68.838133068520349</v>
      </c>
      <c r="Q4502" s="45">
        <f t="shared" si="787"/>
        <v>1.8735135135135135</v>
      </c>
      <c r="S4502" s="51">
        <f t="shared" si="789"/>
        <v>3.4935801731860172</v>
      </c>
      <c r="T4502" s="16"/>
    </row>
    <row r="4503" spans="1:20" x14ac:dyDescent="0.25">
      <c r="A4503" s="72">
        <f t="shared" si="790"/>
        <v>43936</v>
      </c>
      <c r="B4503" s="73" t="s">
        <v>18</v>
      </c>
      <c r="C4503" s="73" t="s">
        <v>248</v>
      </c>
      <c r="D4503" s="73" t="s">
        <v>249</v>
      </c>
      <c r="E4503" s="73" t="s">
        <v>277</v>
      </c>
      <c r="F4503" s="73" t="s">
        <v>278</v>
      </c>
      <c r="G4503" s="73" t="s">
        <v>34</v>
      </c>
      <c r="H4503" t="s">
        <v>38</v>
      </c>
      <c r="I4503">
        <v>414</v>
      </c>
      <c r="J4503" s="43">
        <v>5107</v>
      </c>
      <c r="K4503" s="16">
        <v>0</v>
      </c>
      <c r="L4503" s="16">
        <f t="shared" si="783"/>
        <v>50.714995034756704</v>
      </c>
      <c r="M4503" s="16">
        <f t="shared" si="784"/>
        <v>1.3802702702702703</v>
      </c>
      <c r="N4503" s="44">
        <f t="shared" si="785"/>
        <v>0</v>
      </c>
      <c r="O4503" s="44">
        <f t="shared" si="786"/>
        <v>5107</v>
      </c>
      <c r="P4503" s="45">
        <f t="shared" si="788"/>
        <v>50.714995034756704</v>
      </c>
      <c r="Q4503" s="45">
        <f t="shared" si="787"/>
        <v>1.3802702702702703</v>
      </c>
      <c r="S4503" s="51">
        <f t="shared" si="789"/>
        <v>3.4433866720680495</v>
      </c>
      <c r="T4503" s="16"/>
    </row>
    <row r="4504" spans="1:20" x14ac:dyDescent="0.25">
      <c r="A4504" s="72">
        <f t="shared" si="790"/>
        <v>43936</v>
      </c>
      <c r="B4504" s="73" t="s">
        <v>18</v>
      </c>
      <c r="C4504" s="73" t="s">
        <v>242</v>
      </c>
      <c r="D4504" s="73" t="s">
        <v>243</v>
      </c>
      <c r="E4504" s="73" t="s">
        <v>265</v>
      </c>
      <c r="F4504" s="73" t="s">
        <v>266</v>
      </c>
      <c r="G4504" s="73" t="s">
        <v>34</v>
      </c>
      <c r="H4504" t="s">
        <v>36</v>
      </c>
      <c r="I4504">
        <v>1006</v>
      </c>
      <c r="J4504" s="43">
        <v>4645</v>
      </c>
      <c r="K4504" s="16">
        <v>0.17</v>
      </c>
      <c r="L4504" s="16">
        <f t="shared" si="783"/>
        <v>46.127110228401193</v>
      </c>
      <c r="M4504" s="16">
        <f t="shared" si="784"/>
        <v>1.2554054054054054</v>
      </c>
      <c r="N4504" s="44">
        <f t="shared" si="785"/>
        <v>171.02</v>
      </c>
      <c r="O4504" s="44">
        <f t="shared" si="786"/>
        <v>4816.0200000000004</v>
      </c>
      <c r="P4504" s="45">
        <f t="shared" si="788"/>
        <v>47.825422045680241</v>
      </c>
      <c r="Q4504" s="45">
        <f t="shared" si="787"/>
        <v>1.3016270270270272</v>
      </c>
      <c r="S4504" s="51">
        <f t="shared" si="789"/>
        <v>-2.2342308691697954</v>
      </c>
      <c r="T4504" s="16"/>
    </row>
    <row r="4505" spans="1:20" x14ac:dyDescent="0.25">
      <c r="A4505" s="72">
        <f t="shared" si="790"/>
        <v>43936</v>
      </c>
      <c r="B4505" s="73" t="s">
        <v>0</v>
      </c>
      <c r="C4505" s="73" t="s">
        <v>252</v>
      </c>
      <c r="D4505" s="73" t="s">
        <v>117</v>
      </c>
      <c r="E4505" s="73" t="s">
        <v>279</v>
      </c>
      <c r="F4505" s="73" t="s">
        <v>280</v>
      </c>
      <c r="G4505" s="73" t="s">
        <v>35</v>
      </c>
      <c r="H4505" t="s">
        <v>37</v>
      </c>
      <c r="I4505">
        <v>880</v>
      </c>
      <c r="J4505" s="43">
        <v>4143</v>
      </c>
      <c r="K4505" s="16">
        <v>0</v>
      </c>
      <c r="L4505" s="16">
        <f t="shared" si="783"/>
        <v>41.142005958291954</v>
      </c>
      <c r="M4505" s="16">
        <f t="shared" si="784"/>
        <v>1.1197297297297297</v>
      </c>
      <c r="N4505" s="44">
        <f t="shared" si="785"/>
        <v>0</v>
      </c>
      <c r="O4505" s="44">
        <f t="shared" si="786"/>
        <v>4143</v>
      </c>
      <c r="P4505" s="45">
        <f t="shared" si="788"/>
        <v>41.142005958291954</v>
      </c>
      <c r="Q4505" s="45">
        <f t="shared" si="787"/>
        <v>1.1197297297297297</v>
      </c>
      <c r="S4505" s="51">
        <f t="shared" si="789"/>
        <v>1.5939185875429196</v>
      </c>
      <c r="T4505" s="16"/>
    </row>
    <row r="4506" spans="1:20" x14ac:dyDescent="0.25">
      <c r="A4506" s="72">
        <f t="shared" si="790"/>
        <v>43936</v>
      </c>
      <c r="B4506" s="73" t="s">
        <v>0</v>
      </c>
      <c r="C4506" s="73" t="s">
        <v>359</v>
      </c>
      <c r="D4506" s="73" t="s">
        <v>235</v>
      </c>
      <c r="E4506" s="73" t="s">
        <v>267</v>
      </c>
      <c r="F4506" s="73" t="s">
        <v>241</v>
      </c>
      <c r="G4506" s="73" t="s">
        <v>35</v>
      </c>
      <c r="H4506" t="s">
        <v>37</v>
      </c>
      <c r="I4506">
        <v>685</v>
      </c>
      <c r="J4506" s="43">
        <v>4361</v>
      </c>
      <c r="K4506" s="16">
        <v>0</v>
      </c>
      <c r="L4506" s="16">
        <f t="shared" si="783"/>
        <v>43.306852035749749</v>
      </c>
      <c r="M4506" s="16">
        <f t="shared" si="784"/>
        <v>1.1786486486486487</v>
      </c>
      <c r="N4506" s="44">
        <f t="shared" si="785"/>
        <v>0</v>
      </c>
      <c r="O4506" s="44">
        <f t="shared" si="786"/>
        <v>4361</v>
      </c>
      <c r="P4506" s="45">
        <f t="shared" si="788"/>
        <v>43.306852035749749</v>
      </c>
      <c r="Q4506" s="45">
        <f t="shared" si="787"/>
        <v>1.1786486486486487</v>
      </c>
      <c r="S4506" s="51">
        <f t="shared" si="789"/>
        <v>1.5130353817504716</v>
      </c>
      <c r="T4506" s="16"/>
    </row>
    <row r="4507" spans="1:20" x14ac:dyDescent="0.25">
      <c r="A4507" s="72">
        <f t="shared" si="790"/>
        <v>43936</v>
      </c>
      <c r="B4507" s="73" t="s">
        <v>0</v>
      </c>
      <c r="C4507" s="73" t="s">
        <v>253</v>
      </c>
      <c r="D4507" s="73" t="s">
        <v>243</v>
      </c>
      <c r="E4507" s="73" t="s">
        <v>281</v>
      </c>
      <c r="F4507" s="73" t="s">
        <v>282</v>
      </c>
      <c r="G4507" s="73" t="s">
        <v>35</v>
      </c>
      <c r="H4507" t="s">
        <v>38</v>
      </c>
      <c r="I4507">
        <v>812</v>
      </c>
      <c r="J4507" s="43">
        <v>7074</v>
      </c>
      <c r="K4507" s="16">
        <v>0</v>
      </c>
      <c r="L4507" s="16">
        <f t="shared" si="783"/>
        <v>70.248262164846082</v>
      </c>
      <c r="M4507" s="16">
        <f t="shared" si="784"/>
        <v>1.9118918918918919</v>
      </c>
      <c r="N4507" s="44">
        <f t="shared" si="785"/>
        <v>0</v>
      </c>
      <c r="O4507" s="44">
        <f t="shared" si="786"/>
        <v>7074</v>
      </c>
      <c r="P4507" s="45">
        <f t="shared" si="788"/>
        <v>70.248262164846082</v>
      </c>
      <c r="Q4507" s="45">
        <f t="shared" si="787"/>
        <v>1.9118918918918919</v>
      </c>
      <c r="S4507" s="51">
        <f t="shared" si="789"/>
        <v>19.979647218453177</v>
      </c>
      <c r="T4507" s="16"/>
    </row>
    <row r="4508" spans="1:20" x14ac:dyDescent="0.25">
      <c r="A4508" s="72">
        <f t="shared" si="790"/>
        <v>43936</v>
      </c>
      <c r="B4508" s="73" t="s">
        <v>0</v>
      </c>
      <c r="C4508" s="73" t="s">
        <v>236</v>
      </c>
      <c r="D4508" s="73" t="s">
        <v>237</v>
      </c>
      <c r="E4508" s="73" t="s">
        <v>279</v>
      </c>
      <c r="F4508" s="73" t="s">
        <v>280</v>
      </c>
      <c r="G4508" s="73" t="s">
        <v>35</v>
      </c>
      <c r="H4508" t="s">
        <v>37</v>
      </c>
      <c r="I4508">
        <v>1520</v>
      </c>
      <c r="J4508" s="61">
        <v>5801</v>
      </c>
      <c r="K4508" s="16">
        <v>0</v>
      </c>
      <c r="L4508" s="16">
        <f t="shared" si="783"/>
        <v>57.606752730883812</v>
      </c>
      <c r="M4508" s="16">
        <f t="shared" si="784"/>
        <v>1.5678378378378379</v>
      </c>
      <c r="N4508" s="44">
        <f t="shared" si="785"/>
        <v>0</v>
      </c>
      <c r="O4508" s="44">
        <f t="shared" si="786"/>
        <v>5801</v>
      </c>
      <c r="P4508" s="45">
        <f t="shared" si="788"/>
        <v>57.606752730883812</v>
      </c>
      <c r="Q4508" s="45">
        <f t="shared" si="787"/>
        <v>1.5678378378378379</v>
      </c>
      <c r="S4508" s="51">
        <f t="shared" si="789"/>
        <v>1.1331938633193817</v>
      </c>
      <c r="T4508" s="16"/>
    </row>
    <row r="4509" spans="1:20" x14ac:dyDescent="0.25">
      <c r="A4509" s="72">
        <f t="shared" si="790"/>
        <v>43936</v>
      </c>
      <c r="B4509" s="73" t="s">
        <v>0</v>
      </c>
      <c r="C4509" s="73" t="s">
        <v>236</v>
      </c>
      <c r="D4509" s="73" t="s">
        <v>237</v>
      </c>
      <c r="E4509" s="73" t="s">
        <v>267</v>
      </c>
      <c r="F4509" s="73" t="s">
        <v>241</v>
      </c>
      <c r="G4509" s="73" t="s">
        <v>35</v>
      </c>
      <c r="H4509" t="s">
        <v>37</v>
      </c>
      <c r="I4509">
        <v>1583</v>
      </c>
      <c r="J4509" s="43">
        <v>6121</v>
      </c>
      <c r="K4509" s="16">
        <v>0</v>
      </c>
      <c r="L4509" s="16">
        <f t="shared" si="783"/>
        <v>60.784508440913605</v>
      </c>
      <c r="M4509" s="16">
        <f t="shared" si="784"/>
        <v>1.6543243243243244</v>
      </c>
      <c r="N4509" s="44">
        <f t="shared" si="785"/>
        <v>0</v>
      </c>
      <c r="O4509" s="44">
        <f t="shared" si="786"/>
        <v>6121</v>
      </c>
      <c r="P4509" s="45">
        <f t="shared" si="788"/>
        <v>60.784508440913605</v>
      </c>
      <c r="Q4509" s="45">
        <f t="shared" si="787"/>
        <v>1.6543243243243244</v>
      </c>
      <c r="S4509" s="51">
        <f t="shared" si="789"/>
        <v>1.0733157199471544</v>
      </c>
      <c r="T4509" s="16"/>
    </row>
    <row r="4510" spans="1:20" x14ac:dyDescent="0.25">
      <c r="A4510" s="72">
        <f t="shared" si="790"/>
        <v>43936</v>
      </c>
      <c r="B4510" s="73" t="s">
        <v>0</v>
      </c>
      <c r="C4510" s="73" t="s">
        <v>358</v>
      </c>
      <c r="D4510" s="73" t="s">
        <v>235</v>
      </c>
      <c r="E4510" s="73" t="s">
        <v>279</v>
      </c>
      <c r="F4510" s="73" t="s">
        <v>280</v>
      </c>
      <c r="G4510" s="73" t="s">
        <v>35</v>
      </c>
      <c r="H4510" t="s">
        <v>36</v>
      </c>
      <c r="I4510">
        <v>1599</v>
      </c>
      <c r="J4510" s="43">
        <v>6012</v>
      </c>
      <c r="K4510" s="16">
        <v>0.17</v>
      </c>
      <c r="L4510" s="16">
        <f t="shared" si="783"/>
        <v>59.702085402184707</v>
      </c>
      <c r="M4510" s="16">
        <f t="shared" si="784"/>
        <v>1.6248648648648649</v>
      </c>
      <c r="N4510" s="44">
        <f t="shared" si="785"/>
        <v>271.83000000000004</v>
      </c>
      <c r="O4510" s="44">
        <f t="shared" si="786"/>
        <v>6283.83</v>
      </c>
      <c r="P4510" s="45">
        <f t="shared" si="788"/>
        <v>62.401489572989071</v>
      </c>
      <c r="Q4510" s="45">
        <f t="shared" si="787"/>
        <v>1.6983324324324325</v>
      </c>
      <c r="S4510" s="51">
        <f t="shared" si="789"/>
        <v>1.3550393398518157</v>
      </c>
      <c r="T4510" s="16"/>
    </row>
    <row r="4511" spans="1:20" x14ac:dyDescent="0.25">
      <c r="A4511" s="72">
        <f t="shared" si="790"/>
        <v>43936</v>
      </c>
      <c r="B4511" s="73" t="s">
        <v>67</v>
      </c>
      <c r="C4511" s="73" t="s">
        <v>250</v>
      </c>
      <c r="D4511" s="73" t="s">
        <v>251</v>
      </c>
      <c r="E4511" s="73" t="s">
        <v>279</v>
      </c>
      <c r="F4511" s="73" t="s">
        <v>280</v>
      </c>
      <c r="G4511" s="73" t="s">
        <v>35</v>
      </c>
      <c r="H4511" t="s">
        <v>37</v>
      </c>
      <c r="I4511">
        <v>1851</v>
      </c>
      <c r="J4511" s="43">
        <v>5180</v>
      </c>
      <c r="K4511" s="16">
        <v>0</v>
      </c>
      <c r="L4511" s="16">
        <f t="shared" si="783"/>
        <v>51.439920556107246</v>
      </c>
      <c r="M4511" s="16">
        <f t="shared" si="784"/>
        <v>1.3066666666666666</v>
      </c>
      <c r="N4511" s="44">
        <f t="shared" si="785"/>
        <v>0</v>
      </c>
      <c r="O4511" s="44">
        <f t="shared" si="786"/>
        <v>5180</v>
      </c>
      <c r="P4511" s="45">
        <f t="shared" si="788"/>
        <v>51.439920556107246</v>
      </c>
      <c r="Q4511" s="45">
        <f t="shared" si="787"/>
        <v>1.3066666666666666</v>
      </c>
      <c r="S4511" s="51">
        <f t="shared" si="789"/>
        <v>0</v>
      </c>
      <c r="T4511" s="16"/>
    </row>
    <row r="4512" spans="1:20" x14ac:dyDescent="0.25">
      <c r="A4512" s="72">
        <f t="shared" si="790"/>
        <v>43936</v>
      </c>
      <c r="B4512" s="73" t="s">
        <v>67</v>
      </c>
      <c r="C4512" s="73" t="s">
        <v>238</v>
      </c>
      <c r="D4512" s="73" t="s">
        <v>239</v>
      </c>
      <c r="E4512" s="73" t="s">
        <v>283</v>
      </c>
      <c r="F4512" s="73" t="s">
        <v>284</v>
      </c>
      <c r="G4512" s="73" t="s">
        <v>35</v>
      </c>
      <c r="H4512" t="s">
        <v>37</v>
      </c>
      <c r="I4512">
        <v>1695</v>
      </c>
      <c r="J4512" s="43">
        <v>5140</v>
      </c>
      <c r="K4512" s="16">
        <v>0</v>
      </c>
      <c r="L4512" s="16">
        <f t="shared" si="783"/>
        <v>51.042701092353525</v>
      </c>
      <c r="M4512" s="16">
        <f t="shared" si="784"/>
        <v>1.2965765765765767</v>
      </c>
      <c r="N4512" s="44">
        <f t="shared" si="785"/>
        <v>0</v>
      </c>
      <c r="O4512" s="44">
        <f t="shared" si="786"/>
        <v>5140</v>
      </c>
      <c r="P4512" s="45">
        <f t="shared" si="788"/>
        <v>51.042701092353525</v>
      </c>
      <c r="Q4512" s="45">
        <f t="shared" si="787"/>
        <v>1.2965765765765767</v>
      </c>
      <c r="S4512" s="51">
        <f t="shared" si="789"/>
        <v>0</v>
      </c>
      <c r="T4512" s="16"/>
    </row>
    <row r="4513" spans="1:20" x14ac:dyDescent="0.25">
      <c r="A4513" s="72">
        <f t="shared" si="790"/>
        <v>43936</v>
      </c>
      <c r="B4513" s="73" t="s">
        <v>67</v>
      </c>
      <c r="C4513" s="73" t="s">
        <v>242</v>
      </c>
      <c r="D4513" s="73" t="s">
        <v>243</v>
      </c>
      <c r="E4513" s="73" t="s">
        <v>265</v>
      </c>
      <c r="F4513" s="73" t="s">
        <v>266</v>
      </c>
      <c r="G4513" s="73" t="s">
        <v>35</v>
      </c>
      <c r="H4513" t="s">
        <v>36</v>
      </c>
      <c r="I4513">
        <v>1006</v>
      </c>
      <c r="J4513" s="43">
        <v>3820</v>
      </c>
      <c r="K4513" s="16">
        <v>0.17</v>
      </c>
      <c r="L4513" s="16">
        <f t="shared" si="783"/>
        <v>37.934458788480633</v>
      </c>
      <c r="M4513" s="16">
        <f t="shared" si="784"/>
        <v>0.96360360360360364</v>
      </c>
      <c r="N4513" s="44">
        <f t="shared" si="785"/>
        <v>171.02</v>
      </c>
      <c r="O4513" s="44">
        <f t="shared" si="786"/>
        <v>3991.02</v>
      </c>
      <c r="P4513" s="45">
        <f t="shared" si="788"/>
        <v>39.632770605759681</v>
      </c>
      <c r="Q4513" s="45">
        <f t="shared" si="787"/>
        <v>1.0067437837837838</v>
      </c>
      <c r="S4513" s="51">
        <f t="shared" si="789"/>
        <v>0.2496809910878417</v>
      </c>
      <c r="T4513" s="16"/>
    </row>
    <row r="4514" spans="1:20" x14ac:dyDescent="0.25">
      <c r="A4514" s="72">
        <f t="shared" si="790"/>
        <v>43936</v>
      </c>
      <c r="B4514" s="73" t="s">
        <v>67</v>
      </c>
      <c r="C4514" s="73" t="s">
        <v>254</v>
      </c>
      <c r="D4514" s="73" t="s">
        <v>255</v>
      </c>
      <c r="E4514" s="73" t="s">
        <v>267</v>
      </c>
      <c r="F4514" s="73" t="s">
        <v>241</v>
      </c>
      <c r="G4514" s="73" t="s">
        <v>35</v>
      </c>
      <c r="H4514" t="s">
        <v>37</v>
      </c>
      <c r="I4514">
        <v>988</v>
      </c>
      <c r="J4514" s="43">
        <v>3880</v>
      </c>
      <c r="K4514" s="16">
        <v>0</v>
      </c>
      <c r="L4514" s="16">
        <f t="shared" si="783"/>
        <v>38.530287984111219</v>
      </c>
      <c r="M4514" s="16">
        <f t="shared" si="784"/>
        <v>0.97873873873873873</v>
      </c>
      <c r="N4514" s="44">
        <f t="shared" si="785"/>
        <v>0</v>
      </c>
      <c r="O4514" s="44">
        <f t="shared" si="786"/>
        <v>3880</v>
      </c>
      <c r="P4514" s="45">
        <f t="shared" si="788"/>
        <v>38.530287984111219</v>
      </c>
      <c r="Q4514" s="45">
        <f t="shared" si="787"/>
        <v>0.97873873873873873</v>
      </c>
      <c r="S4514" s="51">
        <f t="shared" si="789"/>
        <v>0</v>
      </c>
      <c r="T4514" s="16"/>
    </row>
    <row r="4515" spans="1:20" x14ac:dyDescent="0.25">
      <c r="A4515" s="72">
        <f t="shared" si="790"/>
        <v>43936</v>
      </c>
      <c r="B4515" s="73" t="s">
        <v>67</v>
      </c>
      <c r="C4515" s="73" t="s">
        <v>246</v>
      </c>
      <c r="D4515" s="73" t="s">
        <v>247</v>
      </c>
      <c r="E4515" s="73" t="s">
        <v>240</v>
      </c>
      <c r="F4515" s="73" t="s">
        <v>241</v>
      </c>
      <c r="G4515" s="73" t="s">
        <v>35</v>
      </c>
      <c r="H4515" t="s">
        <v>36</v>
      </c>
      <c r="I4515">
        <v>787</v>
      </c>
      <c r="J4515" s="43">
        <v>4220</v>
      </c>
      <c r="K4515" s="16">
        <v>0.17</v>
      </c>
      <c r="L4515" s="16">
        <f t="shared" si="783"/>
        <v>41.906653426017876</v>
      </c>
      <c r="M4515" s="16">
        <f t="shared" si="784"/>
        <v>1.0645045045045045</v>
      </c>
      <c r="N4515" s="44">
        <f t="shared" si="785"/>
        <v>133.79000000000002</v>
      </c>
      <c r="O4515" s="44">
        <f t="shared" si="786"/>
        <v>4353.79</v>
      </c>
      <c r="P4515" s="45">
        <f t="shared" si="788"/>
        <v>43.235253227408144</v>
      </c>
      <c r="Q4515" s="45">
        <f t="shared" si="787"/>
        <v>1.0982533333333333</v>
      </c>
      <c r="S4515" s="51">
        <f t="shared" si="789"/>
        <v>3.6207118139021333</v>
      </c>
      <c r="T4515" s="16"/>
    </row>
    <row r="4516" spans="1:20" x14ac:dyDescent="0.25">
      <c r="A4516" s="72">
        <f t="shared" si="790"/>
        <v>43936</v>
      </c>
      <c r="B4516" s="73" t="s">
        <v>67</v>
      </c>
      <c r="C4516" s="73" t="s">
        <v>250</v>
      </c>
      <c r="D4516" s="73" t="s">
        <v>251</v>
      </c>
      <c r="E4516" s="73" t="s">
        <v>283</v>
      </c>
      <c r="F4516" s="73" t="s">
        <v>284</v>
      </c>
      <c r="G4516" s="73" t="s">
        <v>35</v>
      </c>
      <c r="H4516" t="s">
        <v>37</v>
      </c>
      <c r="I4516">
        <v>1836</v>
      </c>
      <c r="J4516" s="43">
        <v>5180</v>
      </c>
      <c r="K4516" s="16">
        <v>0</v>
      </c>
      <c r="L4516" s="16">
        <f t="shared" ref="L4516:L4553" si="791">J4516/100.7</f>
        <v>51.439920556107246</v>
      </c>
      <c r="M4516" s="16">
        <f t="shared" ref="M4516:M4553" si="792">IF(B4516="corn",J4516/(111*2000/56),J4516/(111*2000/60))</f>
        <v>1.3066666666666666</v>
      </c>
      <c r="N4516" s="44">
        <f t="shared" ref="N4516:N4553" si="793">I4516*K4516</f>
        <v>0</v>
      </c>
      <c r="O4516" s="44">
        <f t="shared" ref="O4516:O4553" si="794">J4516+N4516</f>
        <v>5180</v>
      </c>
      <c r="P4516" s="45">
        <f t="shared" si="788"/>
        <v>51.439920556107246</v>
      </c>
      <c r="Q4516" s="45">
        <f t="shared" ref="Q4516:Q4553" si="795">IF(B4516="corn",O4516/(111*2000/56),O4516/(111*2000/60))</f>
        <v>1.3066666666666666</v>
      </c>
      <c r="S4516" s="51">
        <f t="shared" si="789"/>
        <v>0</v>
      </c>
      <c r="T4516" s="16"/>
    </row>
    <row r="4517" spans="1:20" x14ac:dyDescent="0.25">
      <c r="A4517" s="72">
        <f t="shared" si="790"/>
        <v>43936</v>
      </c>
      <c r="B4517" s="73" t="s">
        <v>67</v>
      </c>
      <c r="C4517" s="73" t="s">
        <v>256</v>
      </c>
      <c r="D4517" s="73" t="s">
        <v>247</v>
      </c>
      <c r="E4517" s="73" t="s">
        <v>285</v>
      </c>
      <c r="F4517" s="73" t="s">
        <v>264</v>
      </c>
      <c r="G4517" s="73" t="s">
        <v>35</v>
      </c>
      <c r="H4517" t="s">
        <v>37</v>
      </c>
      <c r="I4517">
        <v>1899</v>
      </c>
      <c r="J4517" s="43">
        <v>5000</v>
      </c>
      <c r="K4517" s="16">
        <v>0</v>
      </c>
      <c r="L4517" s="16">
        <f t="shared" si="791"/>
        <v>49.652432969215489</v>
      </c>
      <c r="M4517" s="16">
        <f t="shared" si="792"/>
        <v>1.2612612612612613</v>
      </c>
      <c r="N4517" s="44">
        <f t="shared" si="793"/>
        <v>0</v>
      </c>
      <c r="O4517" s="44">
        <f t="shared" si="794"/>
        <v>5000</v>
      </c>
      <c r="P4517" s="45">
        <f t="shared" si="788"/>
        <v>49.652432969215489</v>
      </c>
      <c r="Q4517" s="45">
        <f t="shared" si="795"/>
        <v>1.2612612612612613</v>
      </c>
      <c r="S4517" s="51">
        <f t="shared" si="789"/>
        <v>0</v>
      </c>
      <c r="T4517" s="16"/>
    </row>
    <row r="4518" spans="1:20" x14ac:dyDescent="0.25">
      <c r="A4518" s="72">
        <f t="shared" si="790"/>
        <v>43936</v>
      </c>
      <c r="B4518" s="73" t="s">
        <v>18</v>
      </c>
      <c r="C4518" s="73" t="s">
        <v>238</v>
      </c>
      <c r="D4518" s="73" t="s">
        <v>239</v>
      </c>
      <c r="E4518" s="73" t="s">
        <v>283</v>
      </c>
      <c r="F4518" s="73" t="s">
        <v>284</v>
      </c>
      <c r="G4518" s="73" t="s">
        <v>35</v>
      </c>
      <c r="H4518" t="s">
        <v>37</v>
      </c>
      <c r="I4518">
        <v>1695</v>
      </c>
      <c r="J4518" s="43">
        <v>5850</v>
      </c>
      <c r="K4518" s="16">
        <v>0</v>
      </c>
      <c r="L4518" s="16">
        <f t="shared" si="791"/>
        <v>58.093346573982124</v>
      </c>
      <c r="M4518" s="16">
        <f t="shared" si="792"/>
        <v>1.5810810810810811</v>
      </c>
      <c r="N4518" s="44">
        <f t="shared" si="793"/>
        <v>0</v>
      </c>
      <c r="O4518" s="44">
        <f t="shared" si="794"/>
        <v>5850</v>
      </c>
      <c r="P4518" s="45">
        <f t="shared" si="788"/>
        <v>58.093346573982124</v>
      </c>
      <c r="Q4518" s="45">
        <f t="shared" si="795"/>
        <v>1.5810810810810811</v>
      </c>
      <c r="S4518" s="51">
        <f t="shared" si="789"/>
        <v>1.7391304347825987</v>
      </c>
      <c r="T4518" s="16"/>
    </row>
    <row r="4519" spans="1:20" x14ac:dyDescent="0.25">
      <c r="A4519" s="72">
        <f t="shared" si="790"/>
        <v>43936</v>
      </c>
      <c r="B4519" s="73" t="s">
        <v>18</v>
      </c>
      <c r="C4519" s="73" t="s">
        <v>250</v>
      </c>
      <c r="D4519" s="73" t="s">
        <v>251</v>
      </c>
      <c r="E4519" s="73" t="s">
        <v>279</v>
      </c>
      <c r="F4519" s="73" t="s">
        <v>280</v>
      </c>
      <c r="G4519" s="73" t="s">
        <v>35</v>
      </c>
      <c r="H4519" t="s">
        <v>37</v>
      </c>
      <c r="I4519">
        <v>1851</v>
      </c>
      <c r="J4519" s="43">
        <v>5900</v>
      </c>
      <c r="K4519" s="16">
        <v>0</v>
      </c>
      <c r="L4519" s="16">
        <f t="shared" si="791"/>
        <v>58.589870903674282</v>
      </c>
      <c r="M4519" s="16">
        <f t="shared" si="792"/>
        <v>1.5945945945945945</v>
      </c>
      <c r="N4519" s="44">
        <f t="shared" si="793"/>
        <v>0</v>
      </c>
      <c r="O4519" s="44">
        <f t="shared" si="794"/>
        <v>5900</v>
      </c>
      <c r="P4519" s="45">
        <f t="shared" si="788"/>
        <v>58.589870903674282</v>
      </c>
      <c r="Q4519" s="45">
        <f t="shared" si="795"/>
        <v>1.5945945945945945</v>
      </c>
      <c r="S4519" s="51">
        <f t="shared" si="789"/>
        <v>1.7241379310344751</v>
      </c>
      <c r="T4519" s="16"/>
    </row>
    <row r="4520" spans="1:20" x14ac:dyDescent="0.25">
      <c r="A4520" s="72">
        <f t="shared" si="790"/>
        <v>43936</v>
      </c>
      <c r="B4520" s="73" t="s">
        <v>18</v>
      </c>
      <c r="C4520" s="73" t="s">
        <v>257</v>
      </c>
      <c r="D4520" s="73" t="s">
        <v>237</v>
      </c>
      <c r="E4520" s="73" t="s">
        <v>283</v>
      </c>
      <c r="F4520" s="73" t="s">
        <v>284</v>
      </c>
      <c r="G4520" s="73" t="s">
        <v>35</v>
      </c>
      <c r="H4520" t="s">
        <v>37</v>
      </c>
      <c r="I4520">
        <v>1507</v>
      </c>
      <c r="J4520" s="43">
        <v>5750</v>
      </c>
      <c r="K4520" s="16">
        <v>0</v>
      </c>
      <c r="L4520" s="16">
        <f t="shared" si="791"/>
        <v>57.10029791459781</v>
      </c>
      <c r="M4520" s="16">
        <f t="shared" si="792"/>
        <v>1.5540540540540539</v>
      </c>
      <c r="N4520" s="44">
        <f t="shared" si="793"/>
        <v>0</v>
      </c>
      <c r="O4520" s="44">
        <f t="shared" si="794"/>
        <v>5750</v>
      </c>
      <c r="P4520" s="45">
        <f t="shared" si="788"/>
        <v>57.10029791459781</v>
      </c>
      <c r="Q4520" s="45">
        <f t="shared" si="795"/>
        <v>1.5540540540540539</v>
      </c>
      <c r="S4520" s="51">
        <f t="shared" si="789"/>
        <v>1.7699115044247815</v>
      </c>
      <c r="T4520" s="16"/>
    </row>
    <row r="4521" spans="1:20" x14ac:dyDescent="0.25">
      <c r="A4521" s="72">
        <f t="shared" si="790"/>
        <v>43936</v>
      </c>
      <c r="B4521" s="73" t="s">
        <v>18</v>
      </c>
      <c r="C4521" s="73" t="s">
        <v>256</v>
      </c>
      <c r="D4521" s="73" t="s">
        <v>247</v>
      </c>
      <c r="E4521" s="73" t="s">
        <v>265</v>
      </c>
      <c r="F4521" s="73" t="s">
        <v>266</v>
      </c>
      <c r="G4521" s="73" t="s">
        <v>35</v>
      </c>
      <c r="H4521" t="s">
        <v>36</v>
      </c>
      <c r="I4521">
        <v>1160</v>
      </c>
      <c r="J4521" s="43">
        <v>4875</v>
      </c>
      <c r="K4521" s="16">
        <v>0.17</v>
      </c>
      <c r="L4521" s="16">
        <f t="shared" si="791"/>
        <v>48.4111221449851</v>
      </c>
      <c r="M4521" s="16">
        <f t="shared" si="792"/>
        <v>1.3175675675675675</v>
      </c>
      <c r="N4521" s="44">
        <f t="shared" si="793"/>
        <v>197.20000000000002</v>
      </c>
      <c r="O4521" s="44">
        <f t="shared" si="794"/>
        <v>5072.2</v>
      </c>
      <c r="P4521" s="45">
        <f t="shared" si="788"/>
        <v>50.369414101290957</v>
      </c>
      <c r="Q4521" s="45">
        <f t="shared" si="795"/>
        <v>1.3708648648648649</v>
      </c>
      <c r="S4521" s="51">
        <f t="shared" si="789"/>
        <v>1.7737469400858741</v>
      </c>
      <c r="T4521" s="16"/>
    </row>
    <row r="4522" spans="1:20" x14ac:dyDescent="0.25">
      <c r="A4522" s="72">
        <f t="shared" si="790"/>
        <v>43936</v>
      </c>
      <c r="B4522" s="73" t="s">
        <v>18</v>
      </c>
      <c r="C4522" s="73" t="s">
        <v>244</v>
      </c>
      <c r="D4522" s="73" t="s">
        <v>245</v>
      </c>
      <c r="E4522" s="73" t="s">
        <v>277</v>
      </c>
      <c r="F4522" s="73" t="s">
        <v>278</v>
      </c>
      <c r="G4522" s="73" t="s">
        <v>35</v>
      </c>
      <c r="H4522" s="73" t="s">
        <v>38</v>
      </c>
      <c r="I4522">
        <v>613</v>
      </c>
      <c r="J4522" s="43">
        <v>4805</v>
      </c>
      <c r="K4522" s="16">
        <v>0</v>
      </c>
      <c r="L4522" s="16">
        <f t="shared" si="791"/>
        <v>47.715988083416086</v>
      </c>
      <c r="M4522" s="16">
        <f t="shared" si="792"/>
        <v>1.2986486486486486</v>
      </c>
      <c r="N4522" s="44">
        <f t="shared" si="793"/>
        <v>0</v>
      </c>
      <c r="O4522" s="44">
        <f t="shared" si="794"/>
        <v>4805</v>
      </c>
      <c r="P4522" s="45">
        <f t="shared" si="788"/>
        <v>47.715988083416086</v>
      </c>
      <c r="Q4522" s="45">
        <f t="shared" si="795"/>
        <v>1.2986486486486486</v>
      </c>
      <c r="S4522" s="51">
        <f t="shared" si="789"/>
        <v>3.6901165299956906</v>
      </c>
      <c r="T4522" s="16"/>
    </row>
    <row r="4523" spans="1:20" x14ac:dyDescent="0.25">
      <c r="A4523" s="74">
        <f>A4521</f>
        <v>43936</v>
      </c>
      <c r="B4523" s="75" t="s">
        <v>18</v>
      </c>
      <c r="C4523" s="75" t="s">
        <v>258</v>
      </c>
      <c r="D4523" s="75" t="s">
        <v>255</v>
      </c>
      <c r="E4523" s="75" t="s">
        <v>279</v>
      </c>
      <c r="F4523" s="75" t="s">
        <v>280</v>
      </c>
      <c r="G4523" s="75" t="s">
        <v>35</v>
      </c>
      <c r="H4523" s="76" t="s">
        <v>36</v>
      </c>
      <c r="I4523" s="76">
        <v>1637</v>
      </c>
      <c r="J4523" s="46">
        <v>5260</v>
      </c>
      <c r="K4523" s="78">
        <v>0.17</v>
      </c>
      <c r="L4523" s="78">
        <f t="shared" si="791"/>
        <v>52.234359483614696</v>
      </c>
      <c r="M4523" s="78">
        <f t="shared" si="792"/>
        <v>1.4216216216216215</v>
      </c>
      <c r="N4523" s="47">
        <f t="shared" si="793"/>
        <v>278.29000000000002</v>
      </c>
      <c r="O4523" s="47">
        <f t="shared" si="794"/>
        <v>5538.29</v>
      </c>
      <c r="P4523" s="48">
        <f t="shared" si="788"/>
        <v>54.997914597815289</v>
      </c>
      <c r="Q4523" s="48">
        <f t="shared" si="795"/>
        <v>1.4968351351351352</v>
      </c>
      <c r="R4523" s="76"/>
      <c r="S4523" s="53">
        <f t="shared" si="789"/>
        <v>-7.7668011177985052</v>
      </c>
      <c r="T4523" s="78"/>
    </row>
    <row r="4524" spans="1:20" x14ac:dyDescent="0.25">
      <c r="A4524" s="72">
        <f>DATE(YEAR(A4523), MONTH(A4523)+1, 15)</f>
        <v>43966</v>
      </c>
      <c r="B4524" s="73" t="s">
        <v>0</v>
      </c>
      <c r="C4524" s="73" t="s">
        <v>359</v>
      </c>
      <c r="D4524" s="73" t="s">
        <v>235</v>
      </c>
      <c r="E4524" s="73" t="s">
        <v>260</v>
      </c>
      <c r="F4524" s="73" t="s">
        <v>261</v>
      </c>
      <c r="G4524" s="73" t="s">
        <v>34</v>
      </c>
      <c r="H4524" t="s">
        <v>36</v>
      </c>
      <c r="I4524">
        <v>506</v>
      </c>
      <c r="J4524" s="61">
        <v>3595</v>
      </c>
      <c r="K4524" s="16">
        <v>0.13</v>
      </c>
      <c r="L4524" s="16">
        <f t="shared" si="791"/>
        <v>35.700099304865937</v>
      </c>
      <c r="M4524" s="16">
        <f t="shared" si="792"/>
        <v>0.97162162162162158</v>
      </c>
      <c r="N4524" s="44">
        <f t="shared" si="793"/>
        <v>65.78</v>
      </c>
      <c r="O4524" s="44">
        <f t="shared" si="794"/>
        <v>3660.78</v>
      </c>
      <c r="P4524" s="45">
        <f t="shared" ref="P4524:P4561" si="796">O4524/100.7</f>
        <v>36.35332671300894</v>
      </c>
      <c r="Q4524" s="45">
        <f t="shared" si="795"/>
        <v>0.98940000000000006</v>
      </c>
      <c r="R4524" s="17"/>
      <c r="S4524" s="51">
        <f>((O4524/O4068)-1)*100</f>
        <v>-10.367268987806666</v>
      </c>
      <c r="T4524" s="16"/>
    </row>
    <row r="4525" spans="1:20" x14ac:dyDescent="0.25">
      <c r="A4525" s="72">
        <f>A4524</f>
        <v>43966</v>
      </c>
      <c r="B4525" s="73" t="s">
        <v>0</v>
      </c>
      <c r="C4525" s="73" t="s">
        <v>236</v>
      </c>
      <c r="D4525" s="73" t="s">
        <v>237</v>
      </c>
      <c r="E4525" s="73" t="s">
        <v>262</v>
      </c>
      <c r="F4525" s="73" t="s">
        <v>251</v>
      </c>
      <c r="G4525" s="73" t="s">
        <v>34</v>
      </c>
      <c r="H4525" t="s">
        <v>37</v>
      </c>
      <c r="I4525">
        <v>298</v>
      </c>
      <c r="J4525" s="43">
        <v>4333</v>
      </c>
      <c r="K4525" s="16">
        <v>0</v>
      </c>
      <c r="L4525" s="16">
        <f t="shared" si="791"/>
        <v>43.028798411122146</v>
      </c>
      <c r="M4525" s="16">
        <f t="shared" si="792"/>
        <v>1.171081081081081</v>
      </c>
      <c r="N4525" s="44">
        <f t="shared" si="793"/>
        <v>0</v>
      </c>
      <c r="O4525" s="44">
        <f t="shared" si="794"/>
        <v>4333</v>
      </c>
      <c r="P4525" s="45">
        <f t="shared" si="796"/>
        <v>43.028798411122146</v>
      </c>
      <c r="Q4525" s="45">
        <f t="shared" si="795"/>
        <v>1.171081081081081</v>
      </c>
      <c r="R4525" s="17"/>
      <c r="S4525" s="51">
        <f t="shared" ref="S4525:S4561" si="797">((O4525/O4069)-1)*100</f>
        <v>1.522961574507975</v>
      </c>
      <c r="T4525" s="16"/>
    </row>
    <row r="4526" spans="1:20" x14ac:dyDescent="0.25">
      <c r="A4526" s="72">
        <f t="shared" ref="A4526:A4560" si="798">A4525</f>
        <v>43966</v>
      </c>
      <c r="B4526" s="73" t="s">
        <v>0</v>
      </c>
      <c r="C4526" s="73" t="s">
        <v>359</v>
      </c>
      <c r="D4526" s="73" t="s">
        <v>235</v>
      </c>
      <c r="E4526" s="73" t="s">
        <v>263</v>
      </c>
      <c r="F4526" s="73" t="s">
        <v>264</v>
      </c>
      <c r="G4526" s="73" t="s">
        <v>34</v>
      </c>
      <c r="H4526" t="s">
        <v>37</v>
      </c>
      <c r="I4526">
        <v>1530</v>
      </c>
      <c r="J4526" s="43">
        <v>7240</v>
      </c>
      <c r="K4526" s="16">
        <v>0</v>
      </c>
      <c r="L4526" s="16">
        <f t="shared" si="791"/>
        <v>71.896722939424023</v>
      </c>
      <c r="M4526" s="16">
        <f t="shared" si="792"/>
        <v>1.9567567567567568</v>
      </c>
      <c r="N4526" s="44">
        <f t="shared" si="793"/>
        <v>0</v>
      </c>
      <c r="O4526" s="44">
        <f t="shared" si="794"/>
        <v>7240</v>
      </c>
      <c r="P4526" s="45">
        <f t="shared" si="796"/>
        <v>71.896722939424023</v>
      </c>
      <c r="Q4526" s="45">
        <f t="shared" si="795"/>
        <v>1.9567567567567568</v>
      </c>
      <c r="S4526" s="51">
        <f t="shared" si="797"/>
        <v>0.90592334494774551</v>
      </c>
      <c r="T4526" s="16"/>
    </row>
    <row r="4527" spans="1:20" x14ac:dyDescent="0.25">
      <c r="A4527" s="72">
        <f t="shared" si="798"/>
        <v>43966</v>
      </c>
      <c r="B4527" s="73" t="s">
        <v>0</v>
      </c>
      <c r="C4527" s="73" t="s">
        <v>359</v>
      </c>
      <c r="D4527" s="73" t="s">
        <v>235</v>
      </c>
      <c r="E4527" s="73" t="s">
        <v>265</v>
      </c>
      <c r="F4527" s="73" t="s">
        <v>266</v>
      </c>
      <c r="G4527" s="73" t="s">
        <v>34</v>
      </c>
      <c r="H4527" t="s">
        <v>36</v>
      </c>
      <c r="I4527">
        <v>890</v>
      </c>
      <c r="J4527" s="43">
        <v>4525</v>
      </c>
      <c r="K4527" s="16">
        <v>0.13</v>
      </c>
      <c r="L4527" s="16">
        <f t="shared" si="791"/>
        <v>44.935451837140022</v>
      </c>
      <c r="M4527" s="16">
        <f t="shared" si="792"/>
        <v>1.222972972972973</v>
      </c>
      <c r="N4527" s="44">
        <f t="shared" si="793"/>
        <v>115.7</v>
      </c>
      <c r="O4527" s="44">
        <f t="shared" si="794"/>
        <v>4640.7</v>
      </c>
      <c r="P4527" s="45">
        <f t="shared" si="796"/>
        <v>46.084409136047661</v>
      </c>
      <c r="Q4527" s="45">
        <f t="shared" si="795"/>
        <v>1.2542432432432431</v>
      </c>
      <c r="S4527" s="51">
        <f t="shared" si="797"/>
        <v>-1.6384061042814757</v>
      </c>
      <c r="T4527" s="16"/>
    </row>
    <row r="4528" spans="1:20" x14ac:dyDescent="0.25">
      <c r="A4528" s="72">
        <f t="shared" si="798"/>
        <v>43966</v>
      </c>
      <c r="B4528" s="73" t="s">
        <v>0</v>
      </c>
      <c r="C4528" s="73" t="s">
        <v>238</v>
      </c>
      <c r="D4528" s="73" t="s">
        <v>239</v>
      </c>
      <c r="E4528" s="73" t="s">
        <v>267</v>
      </c>
      <c r="F4528" s="73" t="s">
        <v>241</v>
      </c>
      <c r="G4528" s="73" t="s">
        <v>34</v>
      </c>
      <c r="H4528" s="65" t="s">
        <v>37</v>
      </c>
      <c r="I4528" s="65">
        <v>1256</v>
      </c>
      <c r="J4528" s="61">
        <v>6976</v>
      </c>
      <c r="K4528" s="16">
        <v>0</v>
      </c>
      <c r="L4528" s="77">
        <f t="shared" si="791"/>
        <v>69.275074478649458</v>
      </c>
      <c r="M4528" s="77">
        <f t="shared" si="792"/>
        <v>1.8854054054054055</v>
      </c>
      <c r="N4528" s="62">
        <f t="shared" si="793"/>
        <v>0</v>
      </c>
      <c r="O4528" s="62">
        <f t="shared" si="794"/>
        <v>6976</v>
      </c>
      <c r="P4528" s="63">
        <f t="shared" si="796"/>
        <v>69.275074478649458</v>
      </c>
      <c r="Q4528" s="63">
        <f t="shared" si="795"/>
        <v>1.8854054054054055</v>
      </c>
      <c r="R4528" s="65"/>
      <c r="S4528" s="64">
        <f t="shared" si="797"/>
        <v>0.94052959050787699</v>
      </c>
      <c r="T4528" s="16"/>
    </row>
    <row r="4529" spans="1:20" x14ac:dyDescent="0.25">
      <c r="A4529" s="72">
        <f t="shared" si="798"/>
        <v>43966</v>
      </c>
      <c r="B4529" s="73" t="s">
        <v>0</v>
      </c>
      <c r="C4529" s="73" t="s">
        <v>358</v>
      </c>
      <c r="D4529" s="73" t="s">
        <v>235</v>
      </c>
      <c r="E4529" s="73" t="s">
        <v>267</v>
      </c>
      <c r="F4529" s="73" t="s">
        <v>241</v>
      </c>
      <c r="G4529" s="73" t="s">
        <v>34</v>
      </c>
      <c r="H4529" t="s">
        <v>36</v>
      </c>
      <c r="I4529">
        <v>975</v>
      </c>
      <c r="J4529" s="43">
        <v>4801</v>
      </c>
      <c r="K4529" s="16">
        <v>0.13</v>
      </c>
      <c r="L4529" s="16">
        <f t="shared" si="791"/>
        <v>47.676266137040713</v>
      </c>
      <c r="M4529" s="16">
        <f t="shared" si="792"/>
        <v>1.2975675675675675</v>
      </c>
      <c r="N4529" s="44">
        <f t="shared" si="793"/>
        <v>126.75</v>
      </c>
      <c r="O4529" s="44">
        <f t="shared" si="794"/>
        <v>4927.75</v>
      </c>
      <c r="P4529" s="45">
        <f t="shared" si="796"/>
        <v>48.934955312810324</v>
      </c>
      <c r="Q4529" s="45">
        <f t="shared" si="795"/>
        <v>1.3318243243243244</v>
      </c>
      <c r="S4529" s="51">
        <f t="shared" si="797"/>
        <v>-1.6613450409100006</v>
      </c>
      <c r="T4529" s="16"/>
    </row>
    <row r="4530" spans="1:20" x14ac:dyDescent="0.25">
      <c r="A4530" s="72">
        <f t="shared" si="798"/>
        <v>43966</v>
      </c>
      <c r="B4530" s="73" t="s">
        <v>0</v>
      </c>
      <c r="C4530" s="73" t="s">
        <v>240</v>
      </c>
      <c r="D4530" s="73" t="s">
        <v>241</v>
      </c>
      <c r="E4530" s="73" t="s">
        <v>263</v>
      </c>
      <c r="F4530" s="73" t="s">
        <v>264</v>
      </c>
      <c r="G4530" s="73" t="s">
        <v>34</v>
      </c>
      <c r="H4530" t="s">
        <v>36</v>
      </c>
      <c r="I4530">
        <v>1357</v>
      </c>
      <c r="J4530" s="66">
        <v>5121</v>
      </c>
      <c r="K4530" s="16">
        <v>0.13</v>
      </c>
      <c r="L4530" s="16">
        <f t="shared" si="791"/>
        <v>50.854021847070506</v>
      </c>
      <c r="M4530" s="16">
        <f t="shared" si="792"/>
        <v>1.384054054054054</v>
      </c>
      <c r="N4530" s="44">
        <f t="shared" si="793"/>
        <v>176.41</v>
      </c>
      <c r="O4530" s="44">
        <f t="shared" si="794"/>
        <v>5297.41</v>
      </c>
      <c r="P4530" s="45">
        <f t="shared" si="796"/>
        <v>52.605858987090365</v>
      </c>
      <c r="Q4530" s="45">
        <f t="shared" si="795"/>
        <v>1.4317324324324323</v>
      </c>
      <c r="S4530" s="51">
        <f t="shared" si="797"/>
        <v>-1.7615532972331427</v>
      </c>
      <c r="T4530" s="16"/>
    </row>
    <row r="4531" spans="1:20" x14ac:dyDescent="0.25">
      <c r="A4531" s="72">
        <f t="shared" si="798"/>
        <v>43966</v>
      </c>
      <c r="B4531" s="73" t="s">
        <v>67</v>
      </c>
      <c r="C4531" s="73" t="s">
        <v>242</v>
      </c>
      <c r="D4531" s="73" t="s">
        <v>243</v>
      </c>
      <c r="E4531" s="73" t="s">
        <v>265</v>
      </c>
      <c r="F4531" s="73" t="s">
        <v>266</v>
      </c>
      <c r="G4531" s="73" t="s">
        <v>34</v>
      </c>
      <c r="H4531" t="s">
        <v>36</v>
      </c>
      <c r="I4531">
        <v>1006</v>
      </c>
      <c r="J4531" s="43">
        <v>3900</v>
      </c>
      <c r="K4531" s="16">
        <v>0.13</v>
      </c>
      <c r="L4531" s="16">
        <f t="shared" si="791"/>
        <v>38.728897715988083</v>
      </c>
      <c r="M4531" s="16">
        <f t="shared" si="792"/>
        <v>0.98378378378378384</v>
      </c>
      <c r="N4531" s="44">
        <f t="shared" si="793"/>
        <v>130.78</v>
      </c>
      <c r="O4531" s="44">
        <f t="shared" si="794"/>
        <v>4030.78</v>
      </c>
      <c r="P4531" s="45">
        <f t="shared" si="796"/>
        <v>40.027606752730883</v>
      </c>
      <c r="Q4531" s="45">
        <f t="shared" si="795"/>
        <v>1.0167733333333333</v>
      </c>
      <c r="S4531" s="51">
        <f t="shared" si="797"/>
        <v>-4.0564600590307425</v>
      </c>
      <c r="T4531" s="16"/>
    </row>
    <row r="4532" spans="1:20" x14ac:dyDescent="0.25">
      <c r="A4532" s="72">
        <f t="shared" si="798"/>
        <v>43966</v>
      </c>
      <c r="B4532" s="73" t="s">
        <v>67</v>
      </c>
      <c r="C4532" s="73" t="s">
        <v>244</v>
      </c>
      <c r="D4532" s="73" t="s">
        <v>245</v>
      </c>
      <c r="E4532" s="73" t="s">
        <v>268</v>
      </c>
      <c r="F4532" s="73" t="s">
        <v>269</v>
      </c>
      <c r="G4532" s="73" t="s">
        <v>34</v>
      </c>
      <c r="H4532" t="s">
        <v>38</v>
      </c>
      <c r="I4532">
        <v>860</v>
      </c>
      <c r="J4532" s="43">
        <v>6816</v>
      </c>
      <c r="K4532" s="16">
        <v>0</v>
      </c>
      <c r="L4532" s="16">
        <f t="shared" si="791"/>
        <v>67.686196623634558</v>
      </c>
      <c r="M4532" s="16">
        <f t="shared" si="792"/>
        <v>1.7193513513513514</v>
      </c>
      <c r="N4532" s="44">
        <f t="shared" si="793"/>
        <v>0</v>
      </c>
      <c r="O4532" s="44">
        <f t="shared" si="794"/>
        <v>6816</v>
      </c>
      <c r="P4532" s="45">
        <f t="shared" si="796"/>
        <v>67.686196623634558</v>
      </c>
      <c r="Q4532" s="45">
        <f t="shared" si="795"/>
        <v>1.7193513513513514</v>
      </c>
      <c r="S4532" s="51">
        <f t="shared" si="797"/>
        <v>3.5708858836043245</v>
      </c>
      <c r="T4532" s="16"/>
    </row>
    <row r="4533" spans="1:20" x14ac:dyDescent="0.25">
      <c r="A4533" s="72">
        <f t="shared" si="798"/>
        <v>43966</v>
      </c>
      <c r="B4533" s="73" t="s">
        <v>67</v>
      </c>
      <c r="C4533" s="73" t="s">
        <v>246</v>
      </c>
      <c r="D4533" s="73" t="s">
        <v>247</v>
      </c>
      <c r="E4533" s="73" t="s">
        <v>270</v>
      </c>
      <c r="F4533" s="73" t="s">
        <v>247</v>
      </c>
      <c r="G4533" s="73" t="s">
        <v>34</v>
      </c>
      <c r="H4533" t="s">
        <v>36</v>
      </c>
      <c r="I4533">
        <v>213</v>
      </c>
      <c r="J4533" s="43">
        <v>2415</v>
      </c>
      <c r="K4533" s="16">
        <v>0.13</v>
      </c>
      <c r="L4533" s="16">
        <f t="shared" si="791"/>
        <v>23.98212512413108</v>
      </c>
      <c r="M4533" s="16">
        <f t="shared" si="792"/>
        <v>0.60918918918918918</v>
      </c>
      <c r="N4533" s="44">
        <f t="shared" si="793"/>
        <v>27.69</v>
      </c>
      <c r="O4533" s="44">
        <f t="shared" si="794"/>
        <v>2442.69</v>
      </c>
      <c r="P4533" s="45">
        <f t="shared" si="796"/>
        <v>24.257100297914597</v>
      </c>
      <c r="Q4533" s="45">
        <f t="shared" si="795"/>
        <v>0.61617405405405412</v>
      </c>
      <c r="S4533" s="51">
        <f t="shared" si="797"/>
        <v>6.1762149004607636</v>
      </c>
      <c r="T4533" s="16"/>
    </row>
    <row r="4534" spans="1:20" x14ac:dyDescent="0.25">
      <c r="A4534" s="72">
        <f t="shared" si="798"/>
        <v>43966</v>
      </c>
      <c r="B4534" s="73" t="s">
        <v>67</v>
      </c>
      <c r="C4534" s="73" t="s">
        <v>248</v>
      </c>
      <c r="D4534" s="73" t="s">
        <v>249</v>
      </c>
      <c r="E4534" s="73" t="s">
        <v>271</v>
      </c>
      <c r="F4534" s="73" t="s">
        <v>272</v>
      </c>
      <c r="G4534" s="73" t="s">
        <v>34</v>
      </c>
      <c r="H4534" t="s">
        <v>38</v>
      </c>
      <c r="I4534">
        <v>646</v>
      </c>
      <c r="J4534" s="43">
        <v>5818</v>
      </c>
      <c r="K4534" s="16">
        <v>0</v>
      </c>
      <c r="L4534" s="16">
        <f t="shared" si="791"/>
        <v>57.775571002979142</v>
      </c>
      <c r="M4534" s="16">
        <f t="shared" si="792"/>
        <v>1.4676036036036035</v>
      </c>
      <c r="N4534" s="44">
        <f t="shared" si="793"/>
        <v>0</v>
      </c>
      <c r="O4534" s="44">
        <f t="shared" si="794"/>
        <v>5818</v>
      </c>
      <c r="P4534" s="45">
        <f t="shared" si="796"/>
        <v>57.775571002979142</v>
      </c>
      <c r="Q4534" s="45">
        <f t="shared" si="795"/>
        <v>1.4676036036036035</v>
      </c>
      <c r="S4534" s="51">
        <f t="shared" si="797"/>
        <v>3.0464045341835</v>
      </c>
      <c r="T4534" s="16"/>
    </row>
    <row r="4535" spans="1:20" x14ac:dyDescent="0.25">
      <c r="A4535" s="72">
        <f t="shared" si="798"/>
        <v>43966</v>
      </c>
      <c r="B4535" s="73" t="s">
        <v>67</v>
      </c>
      <c r="C4535" s="73" t="s">
        <v>248</v>
      </c>
      <c r="D4535" s="73" t="s">
        <v>249</v>
      </c>
      <c r="E4535" s="73" t="s">
        <v>273</v>
      </c>
      <c r="F4535" s="73" t="s">
        <v>274</v>
      </c>
      <c r="G4535" s="73" t="s">
        <v>34</v>
      </c>
      <c r="H4535" t="s">
        <v>38</v>
      </c>
      <c r="I4535">
        <v>418</v>
      </c>
      <c r="J4535" s="43">
        <v>4874</v>
      </c>
      <c r="K4535" s="16">
        <v>0</v>
      </c>
      <c r="L4535" s="16">
        <f t="shared" si="791"/>
        <v>48.401191658391262</v>
      </c>
      <c r="M4535" s="16">
        <f t="shared" si="792"/>
        <v>1.2294774774774775</v>
      </c>
      <c r="N4535" s="44">
        <f t="shared" si="793"/>
        <v>0</v>
      </c>
      <c r="O4535" s="44">
        <f t="shared" si="794"/>
        <v>4874</v>
      </c>
      <c r="P4535" s="45">
        <f t="shared" si="796"/>
        <v>48.401191658391262</v>
      </c>
      <c r="Q4535" s="45">
        <f t="shared" si="795"/>
        <v>1.2294774774774775</v>
      </c>
      <c r="S4535" s="51">
        <f t="shared" si="797"/>
        <v>3.6139455782312924</v>
      </c>
      <c r="T4535" s="16"/>
    </row>
    <row r="4536" spans="1:20" x14ac:dyDescent="0.25">
      <c r="A4536" s="72">
        <f t="shared" si="798"/>
        <v>43966</v>
      </c>
      <c r="B4536" s="73" t="s">
        <v>67</v>
      </c>
      <c r="C4536" s="73" t="s">
        <v>246</v>
      </c>
      <c r="D4536" s="73" t="s">
        <v>247</v>
      </c>
      <c r="E4536" s="73" t="s">
        <v>275</v>
      </c>
      <c r="F4536" s="73" t="s">
        <v>276</v>
      </c>
      <c r="G4536" s="73" t="s">
        <v>34</v>
      </c>
      <c r="H4536" t="s">
        <v>36</v>
      </c>
      <c r="I4536">
        <v>626</v>
      </c>
      <c r="J4536" s="61">
        <v>3800</v>
      </c>
      <c r="K4536" s="16">
        <v>0.13</v>
      </c>
      <c r="L4536" s="16">
        <f t="shared" si="791"/>
        <v>37.735849056603776</v>
      </c>
      <c r="M4536" s="16">
        <f t="shared" si="792"/>
        <v>0.95855855855855854</v>
      </c>
      <c r="N4536" s="44">
        <f t="shared" si="793"/>
        <v>81.38000000000001</v>
      </c>
      <c r="O4536" s="44">
        <f t="shared" si="794"/>
        <v>3881.38</v>
      </c>
      <c r="P4536" s="45">
        <f t="shared" si="796"/>
        <v>38.543992055610723</v>
      </c>
      <c r="Q4536" s="45">
        <f t="shared" si="795"/>
        <v>0.97908684684684688</v>
      </c>
      <c r="S4536" s="51">
        <f t="shared" si="797"/>
        <v>-2.6051390143530972</v>
      </c>
      <c r="T4536" s="16"/>
    </row>
    <row r="4537" spans="1:20" x14ac:dyDescent="0.25">
      <c r="A4537" s="72">
        <f t="shared" si="798"/>
        <v>43966</v>
      </c>
      <c r="B4537" s="73" t="s">
        <v>67</v>
      </c>
      <c r="C4537" s="73" t="s">
        <v>246</v>
      </c>
      <c r="D4537" s="73" t="s">
        <v>247</v>
      </c>
      <c r="E4537" s="73" t="s">
        <v>263</v>
      </c>
      <c r="F4537" s="73" t="s">
        <v>264</v>
      </c>
      <c r="G4537" s="73" t="s">
        <v>34</v>
      </c>
      <c r="H4537" t="s">
        <v>36</v>
      </c>
      <c r="I4537">
        <v>1823</v>
      </c>
      <c r="J4537" s="61">
        <v>5680</v>
      </c>
      <c r="K4537" s="16">
        <v>0.13</v>
      </c>
      <c r="L4537" s="16">
        <f t="shared" si="791"/>
        <v>56.405163853028796</v>
      </c>
      <c r="M4537" s="16">
        <f t="shared" si="792"/>
        <v>1.4327927927927928</v>
      </c>
      <c r="N4537" s="44">
        <f t="shared" si="793"/>
        <v>236.99</v>
      </c>
      <c r="O4537" s="44">
        <f t="shared" si="794"/>
        <v>5916.99</v>
      </c>
      <c r="P4537" s="45">
        <f t="shared" si="796"/>
        <v>58.75858987090367</v>
      </c>
      <c r="Q4537" s="45">
        <f t="shared" si="795"/>
        <v>1.492574054054054</v>
      </c>
      <c r="S4537" s="51">
        <f t="shared" si="797"/>
        <v>-2.7546593038161982</v>
      </c>
      <c r="T4537" s="16"/>
    </row>
    <row r="4538" spans="1:20" x14ac:dyDescent="0.25">
      <c r="A4538" s="72">
        <f t="shared" si="798"/>
        <v>43966</v>
      </c>
      <c r="B4538" s="73" t="s">
        <v>18</v>
      </c>
      <c r="C4538" s="73" t="s">
        <v>250</v>
      </c>
      <c r="D4538" s="73" t="s">
        <v>251</v>
      </c>
      <c r="E4538" s="73" t="s">
        <v>265</v>
      </c>
      <c r="F4538" s="73" t="s">
        <v>266</v>
      </c>
      <c r="G4538" s="73" t="s">
        <v>34</v>
      </c>
      <c r="H4538" t="s">
        <v>39</v>
      </c>
      <c r="I4538">
        <v>1277</v>
      </c>
      <c r="J4538" s="43">
        <v>3631</v>
      </c>
      <c r="K4538" s="16">
        <v>8.6300000000000002E-2</v>
      </c>
      <c r="L4538" s="16">
        <f t="shared" si="791"/>
        <v>36.057596822244292</v>
      </c>
      <c r="M4538" s="16">
        <f t="shared" si="792"/>
        <v>0.98135135135135132</v>
      </c>
      <c r="N4538" s="44">
        <f t="shared" si="793"/>
        <v>110.2051</v>
      </c>
      <c r="O4538" s="44">
        <f t="shared" si="794"/>
        <v>3741.2051000000001</v>
      </c>
      <c r="P4538" s="45">
        <f t="shared" si="796"/>
        <v>37.151987090367427</v>
      </c>
      <c r="Q4538" s="45">
        <f t="shared" si="795"/>
        <v>1.0111365135135135</v>
      </c>
      <c r="S4538" s="51">
        <f t="shared" si="797"/>
        <v>-2.1116763169424568</v>
      </c>
      <c r="T4538" s="16"/>
    </row>
    <row r="4539" spans="1:20" x14ac:dyDescent="0.25">
      <c r="A4539" s="72">
        <f t="shared" si="798"/>
        <v>43966</v>
      </c>
      <c r="B4539" s="73" t="s">
        <v>18</v>
      </c>
      <c r="C4539" s="73" t="s">
        <v>244</v>
      </c>
      <c r="D4539" s="73" t="s">
        <v>245</v>
      </c>
      <c r="E4539" s="73" t="s">
        <v>277</v>
      </c>
      <c r="F4539" s="73" t="s">
        <v>278</v>
      </c>
      <c r="G4539" s="73" t="s">
        <v>34</v>
      </c>
      <c r="H4539" t="s">
        <v>38</v>
      </c>
      <c r="I4539">
        <v>613</v>
      </c>
      <c r="J4539" s="43">
        <v>5630</v>
      </c>
      <c r="K4539" s="16">
        <v>0</v>
      </c>
      <c r="L4539" s="16">
        <f t="shared" si="791"/>
        <v>55.908639523336639</v>
      </c>
      <c r="M4539" s="16">
        <f t="shared" si="792"/>
        <v>1.5216216216216216</v>
      </c>
      <c r="N4539" s="44">
        <f t="shared" si="793"/>
        <v>0</v>
      </c>
      <c r="O4539" s="44">
        <f t="shared" si="794"/>
        <v>5630</v>
      </c>
      <c r="P4539" s="45">
        <f t="shared" si="796"/>
        <v>55.908639523336639</v>
      </c>
      <c r="Q4539" s="45">
        <f t="shared" si="795"/>
        <v>1.5216216216216216</v>
      </c>
      <c r="S4539" s="51">
        <f t="shared" si="797"/>
        <v>3.1324418391646791</v>
      </c>
      <c r="T4539" s="16"/>
    </row>
    <row r="4540" spans="1:20" x14ac:dyDescent="0.25">
      <c r="A4540" s="72">
        <f t="shared" si="798"/>
        <v>43966</v>
      </c>
      <c r="B4540" s="73" t="s">
        <v>18</v>
      </c>
      <c r="C4540" s="73" t="s">
        <v>248</v>
      </c>
      <c r="D4540" s="73" t="s">
        <v>249</v>
      </c>
      <c r="E4540" s="73" t="s">
        <v>268</v>
      </c>
      <c r="F4540" s="73" t="s">
        <v>269</v>
      </c>
      <c r="G4540" s="73" t="s">
        <v>34</v>
      </c>
      <c r="H4540" t="s">
        <v>38</v>
      </c>
      <c r="I4540">
        <v>872</v>
      </c>
      <c r="J4540" s="43">
        <v>6932</v>
      </c>
      <c r="K4540" s="16">
        <v>0</v>
      </c>
      <c r="L4540" s="16">
        <f t="shared" si="791"/>
        <v>68.838133068520349</v>
      </c>
      <c r="M4540" s="16">
        <f t="shared" si="792"/>
        <v>1.8735135135135135</v>
      </c>
      <c r="N4540" s="44">
        <f t="shared" si="793"/>
        <v>0</v>
      </c>
      <c r="O4540" s="44">
        <f t="shared" si="794"/>
        <v>6932</v>
      </c>
      <c r="P4540" s="45">
        <f t="shared" si="796"/>
        <v>68.838133068520349</v>
      </c>
      <c r="Q4540" s="45">
        <f t="shared" si="795"/>
        <v>1.8735135135135135</v>
      </c>
      <c r="S4540" s="51">
        <f t="shared" si="797"/>
        <v>3.4935801731860172</v>
      </c>
      <c r="T4540" s="16"/>
    </row>
    <row r="4541" spans="1:20" x14ac:dyDescent="0.25">
      <c r="A4541" s="72">
        <f t="shared" si="798"/>
        <v>43966</v>
      </c>
      <c r="B4541" s="73" t="s">
        <v>18</v>
      </c>
      <c r="C4541" s="73" t="s">
        <v>248</v>
      </c>
      <c r="D4541" s="73" t="s">
        <v>249</v>
      </c>
      <c r="E4541" s="73" t="s">
        <v>277</v>
      </c>
      <c r="F4541" s="73" t="s">
        <v>278</v>
      </c>
      <c r="G4541" s="73" t="s">
        <v>34</v>
      </c>
      <c r="H4541" t="s">
        <v>38</v>
      </c>
      <c r="I4541">
        <v>414</v>
      </c>
      <c r="J4541" s="43">
        <v>5107</v>
      </c>
      <c r="K4541" s="16">
        <v>0</v>
      </c>
      <c r="L4541" s="16">
        <f t="shared" si="791"/>
        <v>50.714995034756704</v>
      </c>
      <c r="M4541" s="16">
        <f t="shared" si="792"/>
        <v>1.3802702702702703</v>
      </c>
      <c r="N4541" s="44">
        <f t="shared" si="793"/>
        <v>0</v>
      </c>
      <c r="O4541" s="44">
        <f t="shared" si="794"/>
        <v>5107</v>
      </c>
      <c r="P4541" s="45">
        <f t="shared" si="796"/>
        <v>50.714995034756704</v>
      </c>
      <c r="Q4541" s="45">
        <f t="shared" si="795"/>
        <v>1.3802702702702703</v>
      </c>
      <c r="S4541" s="51">
        <f t="shared" si="797"/>
        <v>3.4433866720680495</v>
      </c>
      <c r="T4541" s="16"/>
    </row>
    <row r="4542" spans="1:20" x14ac:dyDescent="0.25">
      <c r="A4542" s="72">
        <f t="shared" si="798"/>
        <v>43966</v>
      </c>
      <c r="B4542" s="73" t="s">
        <v>18</v>
      </c>
      <c r="C4542" s="73" t="s">
        <v>242</v>
      </c>
      <c r="D4542" s="73" t="s">
        <v>243</v>
      </c>
      <c r="E4542" s="73" t="s">
        <v>265</v>
      </c>
      <c r="F4542" s="73" t="s">
        <v>266</v>
      </c>
      <c r="G4542" s="73" t="s">
        <v>34</v>
      </c>
      <c r="H4542" t="s">
        <v>36</v>
      </c>
      <c r="I4542">
        <v>1006</v>
      </c>
      <c r="J4542" s="43">
        <v>4645</v>
      </c>
      <c r="K4542" s="16">
        <v>0.13</v>
      </c>
      <c r="L4542" s="16">
        <f t="shared" si="791"/>
        <v>46.127110228401193</v>
      </c>
      <c r="M4542" s="16">
        <f t="shared" si="792"/>
        <v>1.2554054054054054</v>
      </c>
      <c r="N4542" s="44">
        <f t="shared" si="793"/>
        <v>130.78</v>
      </c>
      <c r="O4542" s="44">
        <f t="shared" si="794"/>
        <v>4775.78</v>
      </c>
      <c r="P4542" s="45">
        <f t="shared" si="796"/>
        <v>47.425819265143986</v>
      </c>
      <c r="Q4542" s="45">
        <f t="shared" si="795"/>
        <v>1.2907513513513513</v>
      </c>
      <c r="S4542" s="51">
        <f t="shared" si="797"/>
        <v>-3.4454732926286868</v>
      </c>
      <c r="T4542" s="16"/>
    </row>
    <row r="4543" spans="1:20" x14ac:dyDescent="0.25">
      <c r="A4543" s="72">
        <f t="shared" si="798"/>
        <v>43966</v>
      </c>
      <c r="B4543" s="73" t="s">
        <v>0</v>
      </c>
      <c r="C4543" s="73" t="s">
        <v>252</v>
      </c>
      <c r="D4543" s="73" t="s">
        <v>117</v>
      </c>
      <c r="E4543" s="73" t="s">
        <v>279</v>
      </c>
      <c r="F4543" s="73" t="s">
        <v>280</v>
      </c>
      <c r="G4543" s="73" t="s">
        <v>35</v>
      </c>
      <c r="H4543" t="s">
        <v>37</v>
      </c>
      <c r="I4543">
        <v>880</v>
      </c>
      <c r="J4543" s="43">
        <v>4143</v>
      </c>
      <c r="K4543" s="16">
        <v>0</v>
      </c>
      <c r="L4543" s="16">
        <f t="shared" si="791"/>
        <v>41.142005958291954</v>
      </c>
      <c r="M4543" s="16">
        <f t="shared" si="792"/>
        <v>1.1197297297297297</v>
      </c>
      <c r="N4543" s="44">
        <f t="shared" si="793"/>
        <v>0</v>
      </c>
      <c r="O4543" s="44">
        <f t="shared" si="794"/>
        <v>4143</v>
      </c>
      <c r="P4543" s="45">
        <f t="shared" si="796"/>
        <v>41.142005958291954</v>
      </c>
      <c r="Q4543" s="45">
        <f t="shared" si="795"/>
        <v>1.1197297297297297</v>
      </c>
      <c r="S4543" s="51">
        <f t="shared" si="797"/>
        <v>1.5939185875429196</v>
      </c>
      <c r="T4543" s="16"/>
    </row>
    <row r="4544" spans="1:20" x14ac:dyDescent="0.25">
      <c r="A4544" s="72">
        <f t="shared" si="798"/>
        <v>43966</v>
      </c>
      <c r="B4544" s="73" t="s">
        <v>0</v>
      </c>
      <c r="C4544" s="73" t="s">
        <v>359</v>
      </c>
      <c r="D4544" s="73" t="s">
        <v>235</v>
      </c>
      <c r="E4544" s="73" t="s">
        <v>267</v>
      </c>
      <c r="F4544" s="73" t="s">
        <v>241</v>
      </c>
      <c r="G4544" s="73" t="s">
        <v>35</v>
      </c>
      <c r="H4544" t="s">
        <v>37</v>
      </c>
      <c r="I4544">
        <v>685</v>
      </c>
      <c r="J4544" s="43">
        <v>4361</v>
      </c>
      <c r="K4544" s="16">
        <v>0</v>
      </c>
      <c r="L4544" s="16">
        <f t="shared" si="791"/>
        <v>43.306852035749749</v>
      </c>
      <c r="M4544" s="16">
        <f t="shared" si="792"/>
        <v>1.1786486486486487</v>
      </c>
      <c r="N4544" s="44">
        <f t="shared" si="793"/>
        <v>0</v>
      </c>
      <c r="O4544" s="44">
        <f t="shared" si="794"/>
        <v>4361</v>
      </c>
      <c r="P4544" s="45">
        <f t="shared" si="796"/>
        <v>43.306852035749749</v>
      </c>
      <c r="Q4544" s="45">
        <f t="shared" si="795"/>
        <v>1.1786486486486487</v>
      </c>
      <c r="S4544" s="51">
        <f t="shared" si="797"/>
        <v>1.5130353817504716</v>
      </c>
      <c r="T4544" s="16"/>
    </row>
    <row r="4545" spans="1:20" x14ac:dyDescent="0.25">
      <c r="A4545" s="72">
        <f t="shared" si="798"/>
        <v>43966</v>
      </c>
      <c r="B4545" s="73" t="s">
        <v>0</v>
      </c>
      <c r="C4545" s="73" t="s">
        <v>253</v>
      </c>
      <c r="D4545" s="73" t="s">
        <v>243</v>
      </c>
      <c r="E4545" s="73" t="s">
        <v>281</v>
      </c>
      <c r="F4545" s="73" t="s">
        <v>282</v>
      </c>
      <c r="G4545" s="73" t="s">
        <v>35</v>
      </c>
      <c r="H4545" t="s">
        <v>38</v>
      </c>
      <c r="I4545">
        <v>812</v>
      </c>
      <c r="J4545" s="43">
        <v>7074</v>
      </c>
      <c r="K4545" s="16">
        <v>0</v>
      </c>
      <c r="L4545" s="16">
        <f t="shared" si="791"/>
        <v>70.248262164846082</v>
      </c>
      <c r="M4545" s="16">
        <f t="shared" si="792"/>
        <v>1.9118918918918919</v>
      </c>
      <c r="N4545" s="44">
        <f t="shared" si="793"/>
        <v>0</v>
      </c>
      <c r="O4545" s="44">
        <f t="shared" si="794"/>
        <v>7074</v>
      </c>
      <c r="P4545" s="45">
        <f t="shared" si="796"/>
        <v>70.248262164846082</v>
      </c>
      <c r="Q4545" s="45">
        <f t="shared" si="795"/>
        <v>1.9118918918918919</v>
      </c>
      <c r="S4545" s="51">
        <f t="shared" si="797"/>
        <v>19.979647218453177</v>
      </c>
      <c r="T4545" s="16"/>
    </row>
    <row r="4546" spans="1:20" x14ac:dyDescent="0.25">
      <c r="A4546" s="72">
        <f t="shared" si="798"/>
        <v>43966</v>
      </c>
      <c r="B4546" s="73" t="s">
        <v>0</v>
      </c>
      <c r="C4546" s="73" t="s">
        <v>236</v>
      </c>
      <c r="D4546" s="73" t="s">
        <v>237</v>
      </c>
      <c r="E4546" s="73" t="s">
        <v>279</v>
      </c>
      <c r="F4546" s="73" t="s">
        <v>280</v>
      </c>
      <c r="G4546" s="73" t="s">
        <v>35</v>
      </c>
      <c r="H4546" t="s">
        <v>37</v>
      </c>
      <c r="I4546">
        <v>1520</v>
      </c>
      <c r="J4546" s="61">
        <v>5801</v>
      </c>
      <c r="K4546" s="16">
        <v>0</v>
      </c>
      <c r="L4546" s="16">
        <f t="shared" si="791"/>
        <v>57.606752730883812</v>
      </c>
      <c r="M4546" s="16">
        <f t="shared" si="792"/>
        <v>1.5678378378378379</v>
      </c>
      <c r="N4546" s="44">
        <f t="shared" si="793"/>
        <v>0</v>
      </c>
      <c r="O4546" s="44">
        <f t="shared" si="794"/>
        <v>5801</v>
      </c>
      <c r="P4546" s="45">
        <f t="shared" si="796"/>
        <v>57.606752730883812</v>
      </c>
      <c r="Q4546" s="45">
        <f t="shared" si="795"/>
        <v>1.5678378378378379</v>
      </c>
      <c r="S4546" s="51">
        <f t="shared" si="797"/>
        <v>1.1331938633193817</v>
      </c>
      <c r="T4546" s="16"/>
    </row>
    <row r="4547" spans="1:20" x14ac:dyDescent="0.25">
      <c r="A4547" s="72">
        <f t="shared" si="798"/>
        <v>43966</v>
      </c>
      <c r="B4547" s="73" t="s">
        <v>0</v>
      </c>
      <c r="C4547" s="73" t="s">
        <v>236</v>
      </c>
      <c r="D4547" s="73" t="s">
        <v>237</v>
      </c>
      <c r="E4547" s="73" t="s">
        <v>267</v>
      </c>
      <c r="F4547" s="73" t="s">
        <v>241</v>
      </c>
      <c r="G4547" s="73" t="s">
        <v>35</v>
      </c>
      <c r="H4547" t="s">
        <v>37</v>
      </c>
      <c r="I4547">
        <v>1583</v>
      </c>
      <c r="J4547" s="43">
        <v>6121</v>
      </c>
      <c r="K4547" s="16">
        <v>0</v>
      </c>
      <c r="L4547" s="16">
        <f t="shared" si="791"/>
        <v>60.784508440913605</v>
      </c>
      <c r="M4547" s="16">
        <f t="shared" si="792"/>
        <v>1.6543243243243244</v>
      </c>
      <c r="N4547" s="44">
        <f t="shared" si="793"/>
        <v>0</v>
      </c>
      <c r="O4547" s="44">
        <f t="shared" si="794"/>
        <v>6121</v>
      </c>
      <c r="P4547" s="45">
        <f t="shared" si="796"/>
        <v>60.784508440913605</v>
      </c>
      <c r="Q4547" s="45">
        <f t="shared" si="795"/>
        <v>1.6543243243243244</v>
      </c>
      <c r="S4547" s="51">
        <f t="shared" si="797"/>
        <v>1.0733157199471544</v>
      </c>
      <c r="T4547" s="16"/>
    </row>
    <row r="4548" spans="1:20" x14ac:dyDescent="0.25">
      <c r="A4548" s="72">
        <f t="shared" si="798"/>
        <v>43966</v>
      </c>
      <c r="B4548" s="73" t="s">
        <v>0</v>
      </c>
      <c r="C4548" s="73" t="s">
        <v>358</v>
      </c>
      <c r="D4548" s="73" t="s">
        <v>235</v>
      </c>
      <c r="E4548" s="73" t="s">
        <v>279</v>
      </c>
      <c r="F4548" s="73" t="s">
        <v>280</v>
      </c>
      <c r="G4548" s="73" t="s">
        <v>35</v>
      </c>
      <c r="H4548" t="s">
        <v>36</v>
      </c>
      <c r="I4548">
        <v>1599</v>
      </c>
      <c r="J4548" s="43">
        <v>6012</v>
      </c>
      <c r="K4548" s="16">
        <v>0.13</v>
      </c>
      <c r="L4548" s="16">
        <f t="shared" si="791"/>
        <v>59.702085402184707</v>
      </c>
      <c r="M4548" s="16">
        <f t="shared" si="792"/>
        <v>1.6248648648648649</v>
      </c>
      <c r="N4548" s="44">
        <f t="shared" si="793"/>
        <v>207.87</v>
      </c>
      <c r="O4548" s="44">
        <f t="shared" si="794"/>
        <v>6219.87</v>
      </c>
      <c r="P4548" s="45">
        <f t="shared" si="796"/>
        <v>61.766335650446869</v>
      </c>
      <c r="Q4548" s="45">
        <f t="shared" si="795"/>
        <v>1.6810459459459459</v>
      </c>
      <c r="S4548" s="51">
        <f t="shared" si="797"/>
        <v>-0.19143746590071231</v>
      </c>
      <c r="T4548" s="16"/>
    </row>
    <row r="4549" spans="1:20" x14ac:dyDescent="0.25">
      <c r="A4549" s="72">
        <f t="shared" si="798"/>
        <v>43966</v>
      </c>
      <c r="B4549" s="73" t="s">
        <v>67</v>
      </c>
      <c r="C4549" s="73" t="s">
        <v>250</v>
      </c>
      <c r="D4549" s="73" t="s">
        <v>251</v>
      </c>
      <c r="E4549" s="73" t="s">
        <v>279</v>
      </c>
      <c r="F4549" s="73" t="s">
        <v>280</v>
      </c>
      <c r="G4549" s="73" t="s">
        <v>35</v>
      </c>
      <c r="H4549" t="s">
        <v>37</v>
      </c>
      <c r="I4549">
        <v>1851</v>
      </c>
      <c r="J4549" s="43">
        <v>5180</v>
      </c>
      <c r="K4549" s="16">
        <v>0</v>
      </c>
      <c r="L4549" s="16">
        <f t="shared" si="791"/>
        <v>51.439920556107246</v>
      </c>
      <c r="M4549" s="16">
        <f t="shared" si="792"/>
        <v>1.3066666666666666</v>
      </c>
      <c r="N4549" s="44">
        <f t="shared" si="793"/>
        <v>0</v>
      </c>
      <c r="O4549" s="44">
        <f t="shared" si="794"/>
        <v>5180</v>
      </c>
      <c r="P4549" s="45">
        <f t="shared" si="796"/>
        <v>51.439920556107246</v>
      </c>
      <c r="Q4549" s="45">
        <f t="shared" si="795"/>
        <v>1.3066666666666666</v>
      </c>
      <c r="S4549" s="51">
        <f t="shared" si="797"/>
        <v>0</v>
      </c>
      <c r="T4549" s="16"/>
    </row>
    <row r="4550" spans="1:20" x14ac:dyDescent="0.25">
      <c r="A4550" s="72">
        <f t="shared" si="798"/>
        <v>43966</v>
      </c>
      <c r="B4550" s="73" t="s">
        <v>67</v>
      </c>
      <c r="C4550" s="73" t="s">
        <v>238</v>
      </c>
      <c r="D4550" s="73" t="s">
        <v>239</v>
      </c>
      <c r="E4550" s="73" t="s">
        <v>283</v>
      </c>
      <c r="F4550" s="73" t="s">
        <v>284</v>
      </c>
      <c r="G4550" s="73" t="s">
        <v>35</v>
      </c>
      <c r="H4550" t="s">
        <v>37</v>
      </c>
      <c r="I4550">
        <v>1695</v>
      </c>
      <c r="J4550" s="43">
        <v>5140</v>
      </c>
      <c r="K4550" s="16">
        <v>0</v>
      </c>
      <c r="L4550" s="16">
        <f t="shared" si="791"/>
        <v>51.042701092353525</v>
      </c>
      <c r="M4550" s="16">
        <f t="shared" si="792"/>
        <v>1.2965765765765767</v>
      </c>
      <c r="N4550" s="44">
        <f t="shared" si="793"/>
        <v>0</v>
      </c>
      <c r="O4550" s="44">
        <f t="shared" si="794"/>
        <v>5140</v>
      </c>
      <c r="P4550" s="45">
        <f t="shared" si="796"/>
        <v>51.042701092353525</v>
      </c>
      <c r="Q4550" s="45">
        <f t="shared" si="795"/>
        <v>1.2965765765765767</v>
      </c>
      <c r="S4550" s="51">
        <f t="shared" si="797"/>
        <v>0</v>
      </c>
      <c r="T4550" s="16"/>
    </row>
    <row r="4551" spans="1:20" x14ac:dyDescent="0.25">
      <c r="A4551" s="72">
        <f t="shared" si="798"/>
        <v>43966</v>
      </c>
      <c r="B4551" s="73" t="s">
        <v>67</v>
      </c>
      <c r="C4551" s="73" t="s">
        <v>242</v>
      </c>
      <c r="D4551" s="73" t="s">
        <v>243</v>
      </c>
      <c r="E4551" s="73" t="s">
        <v>265</v>
      </c>
      <c r="F4551" s="73" t="s">
        <v>266</v>
      </c>
      <c r="G4551" s="73" t="s">
        <v>35</v>
      </c>
      <c r="H4551" t="s">
        <v>36</v>
      </c>
      <c r="I4551">
        <v>1006</v>
      </c>
      <c r="J4551" s="43">
        <v>3820</v>
      </c>
      <c r="K4551" s="16">
        <v>0.13</v>
      </c>
      <c r="L4551" s="16">
        <f t="shared" si="791"/>
        <v>37.934458788480633</v>
      </c>
      <c r="M4551" s="16">
        <f t="shared" si="792"/>
        <v>0.96360360360360364</v>
      </c>
      <c r="N4551" s="44">
        <f t="shared" si="793"/>
        <v>130.78</v>
      </c>
      <c r="O4551" s="44">
        <f t="shared" si="794"/>
        <v>3950.78</v>
      </c>
      <c r="P4551" s="45">
        <f t="shared" si="796"/>
        <v>39.23316782522344</v>
      </c>
      <c r="Q4551" s="45">
        <f t="shared" si="795"/>
        <v>0.99659315315315322</v>
      </c>
      <c r="S4551" s="51">
        <f t="shared" si="797"/>
        <v>-1.2601219634109651</v>
      </c>
      <c r="T4551" s="16"/>
    </row>
    <row r="4552" spans="1:20" x14ac:dyDescent="0.25">
      <c r="A4552" s="72">
        <f t="shared" si="798"/>
        <v>43966</v>
      </c>
      <c r="B4552" s="73" t="s">
        <v>67</v>
      </c>
      <c r="C4552" s="73" t="s">
        <v>254</v>
      </c>
      <c r="D4552" s="73" t="s">
        <v>255</v>
      </c>
      <c r="E4552" s="73" t="s">
        <v>267</v>
      </c>
      <c r="F4552" s="73" t="s">
        <v>241</v>
      </c>
      <c r="G4552" s="73" t="s">
        <v>35</v>
      </c>
      <c r="H4552" t="s">
        <v>37</v>
      </c>
      <c r="I4552">
        <v>988</v>
      </c>
      <c r="J4552" s="43">
        <v>3880</v>
      </c>
      <c r="K4552" s="16">
        <v>0</v>
      </c>
      <c r="L4552" s="16">
        <f t="shared" si="791"/>
        <v>38.530287984111219</v>
      </c>
      <c r="M4552" s="16">
        <f t="shared" si="792"/>
        <v>0.97873873873873873</v>
      </c>
      <c r="N4552" s="44">
        <f t="shared" si="793"/>
        <v>0</v>
      </c>
      <c r="O4552" s="44">
        <f t="shared" si="794"/>
        <v>3880</v>
      </c>
      <c r="P4552" s="45">
        <f t="shared" si="796"/>
        <v>38.530287984111219</v>
      </c>
      <c r="Q4552" s="45">
        <f t="shared" si="795"/>
        <v>0.97873873873873873</v>
      </c>
      <c r="S4552" s="51">
        <f t="shared" si="797"/>
        <v>0</v>
      </c>
      <c r="T4552" s="16"/>
    </row>
    <row r="4553" spans="1:20" x14ac:dyDescent="0.25">
      <c r="A4553" s="72">
        <f t="shared" si="798"/>
        <v>43966</v>
      </c>
      <c r="B4553" s="73" t="s">
        <v>67</v>
      </c>
      <c r="C4553" s="73" t="s">
        <v>246</v>
      </c>
      <c r="D4553" s="73" t="s">
        <v>247</v>
      </c>
      <c r="E4553" s="73" t="s">
        <v>240</v>
      </c>
      <c r="F4553" s="73" t="s">
        <v>241</v>
      </c>
      <c r="G4553" s="73" t="s">
        <v>35</v>
      </c>
      <c r="H4553" t="s">
        <v>36</v>
      </c>
      <c r="I4553">
        <v>787</v>
      </c>
      <c r="J4553" s="43">
        <v>4220</v>
      </c>
      <c r="K4553" s="16">
        <v>0.13</v>
      </c>
      <c r="L4553" s="16">
        <f t="shared" si="791"/>
        <v>41.906653426017876</v>
      </c>
      <c r="M4553" s="16">
        <f t="shared" si="792"/>
        <v>1.0645045045045045</v>
      </c>
      <c r="N4553" s="44">
        <f t="shared" si="793"/>
        <v>102.31</v>
      </c>
      <c r="O4553" s="44">
        <f t="shared" si="794"/>
        <v>4322.3100000000004</v>
      </c>
      <c r="P4553" s="45">
        <f t="shared" si="796"/>
        <v>42.922641509433966</v>
      </c>
      <c r="Q4553" s="45">
        <f t="shared" si="795"/>
        <v>1.0903124324324325</v>
      </c>
      <c r="S4553" s="51">
        <f t="shared" si="797"/>
        <v>2.4875515720586217</v>
      </c>
      <c r="T4553" s="16"/>
    </row>
    <row r="4554" spans="1:20" x14ac:dyDescent="0.25">
      <c r="A4554" s="72">
        <f t="shared" si="798"/>
        <v>43966</v>
      </c>
      <c r="B4554" s="73" t="s">
        <v>67</v>
      </c>
      <c r="C4554" s="73" t="s">
        <v>250</v>
      </c>
      <c r="D4554" s="73" t="s">
        <v>251</v>
      </c>
      <c r="E4554" s="73" t="s">
        <v>283</v>
      </c>
      <c r="F4554" s="73" t="s">
        <v>284</v>
      </c>
      <c r="G4554" s="73" t="s">
        <v>35</v>
      </c>
      <c r="H4554" t="s">
        <v>37</v>
      </c>
      <c r="I4554">
        <v>1836</v>
      </c>
      <c r="J4554" s="43">
        <v>5180</v>
      </c>
      <c r="K4554" s="16">
        <v>0</v>
      </c>
      <c r="L4554" s="16">
        <f t="shared" ref="L4554:L4591" si="799">J4554/100.7</f>
        <v>51.439920556107246</v>
      </c>
      <c r="M4554" s="16">
        <f t="shared" ref="M4554:M4591" si="800">IF(B4554="corn",J4554/(111*2000/56),J4554/(111*2000/60))</f>
        <v>1.3066666666666666</v>
      </c>
      <c r="N4554" s="44">
        <f t="shared" ref="N4554:N4591" si="801">I4554*K4554</f>
        <v>0</v>
      </c>
      <c r="O4554" s="44">
        <f t="shared" ref="O4554:O4591" si="802">J4554+N4554</f>
        <v>5180</v>
      </c>
      <c r="P4554" s="45">
        <f t="shared" si="796"/>
        <v>51.439920556107246</v>
      </c>
      <c r="Q4554" s="45">
        <f t="shared" ref="Q4554:Q4591" si="803">IF(B4554="corn",O4554/(111*2000/56),O4554/(111*2000/60))</f>
        <v>1.3066666666666666</v>
      </c>
      <c r="S4554" s="51">
        <f t="shared" si="797"/>
        <v>0</v>
      </c>
      <c r="T4554" s="16"/>
    </row>
    <row r="4555" spans="1:20" x14ac:dyDescent="0.25">
      <c r="A4555" s="72">
        <f t="shared" si="798"/>
        <v>43966</v>
      </c>
      <c r="B4555" s="73" t="s">
        <v>67</v>
      </c>
      <c r="C4555" s="73" t="s">
        <v>256</v>
      </c>
      <c r="D4555" s="73" t="s">
        <v>247</v>
      </c>
      <c r="E4555" s="73" t="s">
        <v>285</v>
      </c>
      <c r="F4555" s="73" t="s">
        <v>264</v>
      </c>
      <c r="G4555" s="73" t="s">
        <v>35</v>
      </c>
      <c r="H4555" t="s">
        <v>37</v>
      </c>
      <c r="I4555">
        <v>1899</v>
      </c>
      <c r="J4555" s="43">
        <v>5000</v>
      </c>
      <c r="K4555" s="16">
        <v>0</v>
      </c>
      <c r="L4555" s="16">
        <f t="shared" si="799"/>
        <v>49.652432969215489</v>
      </c>
      <c r="M4555" s="16">
        <f t="shared" si="800"/>
        <v>1.2612612612612613</v>
      </c>
      <c r="N4555" s="44">
        <f t="shared" si="801"/>
        <v>0</v>
      </c>
      <c r="O4555" s="44">
        <f t="shared" si="802"/>
        <v>5000</v>
      </c>
      <c r="P4555" s="45">
        <f t="shared" si="796"/>
        <v>49.652432969215489</v>
      </c>
      <c r="Q4555" s="45">
        <f t="shared" si="803"/>
        <v>1.2612612612612613</v>
      </c>
      <c r="S4555" s="51">
        <f t="shared" si="797"/>
        <v>0</v>
      </c>
      <c r="T4555" s="16"/>
    </row>
    <row r="4556" spans="1:20" x14ac:dyDescent="0.25">
      <c r="A4556" s="72">
        <f t="shared" si="798"/>
        <v>43966</v>
      </c>
      <c r="B4556" s="73" t="s">
        <v>18</v>
      </c>
      <c r="C4556" s="73" t="s">
        <v>238</v>
      </c>
      <c r="D4556" s="73" t="s">
        <v>239</v>
      </c>
      <c r="E4556" s="73" t="s">
        <v>283</v>
      </c>
      <c r="F4556" s="73" t="s">
        <v>284</v>
      </c>
      <c r="G4556" s="73" t="s">
        <v>35</v>
      </c>
      <c r="H4556" t="s">
        <v>37</v>
      </c>
      <c r="I4556">
        <v>1695</v>
      </c>
      <c r="J4556" s="43">
        <v>5850</v>
      </c>
      <c r="K4556" s="16">
        <v>0</v>
      </c>
      <c r="L4556" s="16">
        <f t="shared" si="799"/>
        <v>58.093346573982124</v>
      </c>
      <c r="M4556" s="16">
        <f t="shared" si="800"/>
        <v>1.5810810810810811</v>
      </c>
      <c r="N4556" s="44">
        <f t="shared" si="801"/>
        <v>0</v>
      </c>
      <c r="O4556" s="44">
        <f t="shared" si="802"/>
        <v>5850</v>
      </c>
      <c r="P4556" s="45">
        <f t="shared" si="796"/>
        <v>58.093346573982124</v>
      </c>
      <c r="Q4556" s="45">
        <f t="shared" si="803"/>
        <v>1.5810810810810811</v>
      </c>
      <c r="S4556" s="51">
        <f t="shared" si="797"/>
        <v>1.7391304347825987</v>
      </c>
      <c r="T4556" s="16"/>
    </row>
    <row r="4557" spans="1:20" x14ac:dyDescent="0.25">
      <c r="A4557" s="72">
        <f t="shared" si="798"/>
        <v>43966</v>
      </c>
      <c r="B4557" s="73" t="s">
        <v>18</v>
      </c>
      <c r="C4557" s="73" t="s">
        <v>250</v>
      </c>
      <c r="D4557" s="73" t="s">
        <v>251</v>
      </c>
      <c r="E4557" s="73" t="s">
        <v>279</v>
      </c>
      <c r="F4557" s="73" t="s">
        <v>280</v>
      </c>
      <c r="G4557" s="73" t="s">
        <v>35</v>
      </c>
      <c r="H4557" t="s">
        <v>37</v>
      </c>
      <c r="I4557">
        <v>1851</v>
      </c>
      <c r="J4557" s="43">
        <v>5900</v>
      </c>
      <c r="K4557" s="16">
        <v>0</v>
      </c>
      <c r="L4557" s="16">
        <f t="shared" si="799"/>
        <v>58.589870903674282</v>
      </c>
      <c r="M4557" s="16">
        <f t="shared" si="800"/>
        <v>1.5945945945945945</v>
      </c>
      <c r="N4557" s="44">
        <f t="shared" si="801"/>
        <v>0</v>
      </c>
      <c r="O4557" s="44">
        <f t="shared" si="802"/>
        <v>5900</v>
      </c>
      <c r="P4557" s="45">
        <f t="shared" si="796"/>
        <v>58.589870903674282</v>
      </c>
      <c r="Q4557" s="45">
        <f t="shared" si="803"/>
        <v>1.5945945945945945</v>
      </c>
      <c r="S4557" s="51">
        <f t="shared" si="797"/>
        <v>1.7241379310344751</v>
      </c>
      <c r="T4557" s="16"/>
    </row>
    <row r="4558" spans="1:20" x14ac:dyDescent="0.25">
      <c r="A4558" s="72">
        <f t="shared" si="798"/>
        <v>43966</v>
      </c>
      <c r="B4558" s="73" t="s">
        <v>18</v>
      </c>
      <c r="C4558" s="73" t="s">
        <v>257</v>
      </c>
      <c r="D4558" s="73" t="s">
        <v>237</v>
      </c>
      <c r="E4558" s="73" t="s">
        <v>283</v>
      </c>
      <c r="F4558" s="73" t="s">
        <v>284</v>
      </c>
      <c r="G4558" s="73" t="s">
        <v>35</v>
      </c>
      <c r="H4558" t="s">
        <v>37</v>
      </c>
      <c r="I4558">
        <v>1507</v>
      </c>
      <c r="J4558" s="43">
        <v>5750</v>
      </c>
      <c r="K4558" s="16">
        <v>0</v>
      </c>
      <c r="L4558" s="16">
        <f t="shared" si="799"/>
        <v>57.10029791459781</v>
      </c>
      <c r="M4558" s="16">
        <f t="shared" si="800"/>
        <v>1.5540540540540539</v>
      </c>
      <c r="N4558" s="44">
        <f t="shared" si="801"/>
        <v>0</v>
      </c>
      <c r="O4558" s="44">
        <f t="shared" si="802"/>
        <v>5750</v>
      </c>
      <c r="P4558" s="45">
        <f t="shared" si="796"/>
        <v>57.10029791459781</v>
      </c>
      <c r="Q4558" s="45">
        <f t="shared" si="803"/>
        <v>1.5540540540540539</v>
      </c>
      <c r="S4558" s="51">
        <f t="shared" si="797"/>
        <v>1.7699115044247815</v>
      </c>
      <c r="T4558" s="16"/>
    </row>
    <row r="4559" spans="1:20" x14ac:dyDescent="0.25">
      <c r="A4559" s="72">
        <f t="shared" si="798"/>
        <v>43966</v>
      </c>
      <c r="B4559" s="73" t="s">
        <v>18</v>
      </c>
      <c r="C4559" s="73" t="s">
        <v>256</v>
      </c>
      <c r="D4559" s="73" t="s">
        <v>247</v>
      </c>
      <c r="E4559" s="73" t="s">
        <v>265</v>
      </c>
      <c r="F4559" s="73" t="s">
        <v>266</v>
      </c>
      <c r="G4559" s="73" t="s">
        <v>35</v>
      </c>
      <c r="H4559" t="s">
        <v>36</v>
      </c>
      <c r="I4559">
        <v>1160</v>
      </c>
      <c r="J4559" s="43">
        <v>4875</v>
      </c>
      <c r="K4559" s="16">
        <v>0.13</v>
      </c>
      <c r="L4559" s="16">
        <f t="shared" si="799"/>
        <v>48.4111221449851</v>
      </c>
      <c r="M4559" s="16">
        <f t="shared" si="800"/>
        <v>1.3175675675675675</v>
      </c>
      <c r="N4559" s="44">
        <f t="shared" si="801"/>
        <v>150.80000000000001</v>
      </c>
      <c r="O4559" s="44">
        <f t="shared" si="802"/>
        <v>5025.8</v>
      </c>
      <c r="P4559" s="45">
        <f t="shared" si="796"/>
        <v>49.908639523336646</v>
      </c>
      <c r="Q4559" s="45">
        <f t="shared" si="803"/>
        <v>1.3583243243243244</v>
      </c>
      <c r="S4559" s="51">
        <f t="shared" si="797"/>
        <v>0.37547433592970414</v>
      </c>
      <c r="T4559" s="16"/>
    </row>
    <row r="4560" spans="1:20" x14ac:dyDescent="0.25">
      <c r="A4560" s="72">
        <f t="shared" si="798"/>
        <v>43966</v>
      </c>
      <c r="B4560" s="73" t="s">
        <v>18</v>
      </c>
      <c r="C4560" s="73" t="s">
        <v>244</v>
      </c>
      <c r="D4560" s="73" t="s">
        <v>245</v>
      </c>
      <c r="E4560" s="73" t="s">
        <v>277</v>
      </c>
      <c r="F4560" s="73" t="s">
        <v>278</v>
      </c>
      <c r="G4560" s="73" t="s">
        <v>35</v>
      </c>
      <c r="H4560" s="73" t="s">
        <v>38</v>
      </c>
      <c r="I4560">
        <v>613</v>
      </c>
      <c r="J4560" s="43">
        <v>4805</v>
      </c>
      <c r="K4560" s="16">
        <v>0</v>
      </c>
      <c r="L4560" s="16">
        <f t="shared" si="799"/>
        <v>47.715988083416086</v>
      </c>
      <c r="M4560" s="16">
        <f t="shared" si="800"/>
        <v>1.2986486486486486</v>
      </c>
      <c r="N4560" s="44">
        <f t="shared" si="801"/>
        <v>0</v>
      </c>
      <c r="O4560" s="44">
        <f t="shared" si="802"/>
        <v>4805</v>
      </c>
      <c r="P4560" s="45">
        <f t="shared" si="796"/>
        <v>47.715988083416086</v>
      </c>
      <c r="Q4560" s="45">
        <f t="shared" si="803"/>
        <v>1.2986486486486486</v>
      </c>
      <c r="S4560" s="51">
        <f t="shared" si="797"/>
        <v>3.6901165299956906</v>
      </c>
      <c r="T4560" s="16"/>
    </row>
    <row r="4561" spans="1:20" x14ac:dyDescent="0.25">
      <c r="A4561" s="74">
        <f>A4559</f>
        <v>43966</v>
      </c>
      <c r="B4561" s="75" t="s">
        <v>18</v>
      </c>
      <c r="C4561" s="75" t="s">
        <v>258</v>
      </c>
      <c r="D4561" s="75" t="s">
        <v>255</v>
      </c>
      <c r="E4561" s="75" t="s">
        <v>279</v>
      </c>
      <c r="F4561" s="75" t="s">
        <v>280</v>
      </c>
      <c r="G4561" s="75" t="s">
        <v>35</v>
      </c>
      <c r="H4561" s="76" t="s">
        <v>36</v>
      </c>
      <c r="I4561" s="76">
        <v>1637</v>
      </c>
      <c r="J4561" s="46">
        <v>5260</v>
      </c>
      <c r="K4561" s="78">
        <v>0.13</v>
      </c>
      <c r="L4561" s="78">
        <f t="shared" si="799"/>
        <v>52.234359483614696</v>
      </c>
      <c r="M4561" s="78">
        <f t="shared" si="800"/>
        <v>1.4216216216216215</v>
      </c>
      <c r="N4561" s="47">
        <f t="shared" si="801"/>
        <v>212.81</v>
      </c>
      <c r="O4561" s="47">
        <f t="shared" si="802"/>
        <v>5472.81</v>
      </c>
      <c r="P4561" s="48">
        <f t="shared" si="796"/>
        <v>54.347666335650452</v>
      </c>
      <c r="Q4561" s="48">
        <f t="shared" si="803"/>
        <v>1.4791378378378379</v>
      </c>
      <c r="R4561" s="76"/>
      <c r="S4561" s="53">
        <f t="shared" si="797"/>
        <v>-9.3515420545267745</v>
      </c>
      <c r="T4561" s="78"/>
    </row>
    <row r="4562" spans="1:20" x14ac:dyDescent="0.25">
      <c r="A4562" s="72">
        <f>DATE(YEAR(A4561), MONTH(A4561)+1, 15)</f>
        <v>43997</v>
      </c>
      <c r="B4562" s="73" t="s">
        <v>0</v>
      </c>
      <c r="C4562" s="73" t="s">
        <v>359</v>
      </c>
      <c r="D4562" s="73" t="s">
        <v>235</v>
      </c>
      <c r="E4562" s="73" t="s">
        <v>260</v>
      </c>
      <c r="F4562" s="73" t="s">
        <v>261</v>
      </c>
      <c r="G4562" s="73" t="s">
        <v>34</v>
      </c>
      <c r="H4562" t="s">
        <v>36</v>
      </c>
      <c r="I4562">
        <v>506</v>
      </c>
      <c r="J4562" s="61">
        <v>3595</v>
      </c>
      <c r="K4562" s="16">
        <v>0.08</v>
      </c>
      <c r="L4562" s="16">
        <f t="shared" si="799"/>
        <v>35.700099304865937</v>
      </c>
      <c r="M4562" s="16">
        <f t="shared" si="800"/>
        <v>0.97162162162162158</v>
      </c>
      <c r="N4562" s="44">
        <f t="shared" si="801"/>
        <v>40.480000000000004</v>
      </c>
      <c r="O4562" s="44">
        <f t="shared" si="802"/>
        <v>3635.48</v>
      </c>
      <c r="P4562" s="45">
        <f t="shared" ref="P4562:P4599" si="804">O4562/100.7</f>
        <v>36.102085402184706</v>
      </c>
      <c r="Q4562" s="45">
        <f t="shared" si="803"/>
        <v>0.98256216216216219</v>
      </c>
      <c r="R4562" s="17"/>
      <c r="S4562" s="51">
        <f>((O4562/O4106)-1)*100</f>
        <v>-1.7772326180814146</v>
      </c>
      <c r="T4562" s="16">
        <f>AVERAGE(P4486,P4524,P4562)</f>
        <v>36.336577292287323</v>
      </c>
    </row>
    <row r="4563" spans="1:20" x14ac:dyDescent="0.25">
      <c r="A4563" s="72">
        <f>A4562</f>
        <v>43997</v>
      </c>
      <c r="B4563" s="73" t="s">
        <v>0</v>
      </c>
      <c r="C4563" s="73" t="s">
        <v>236</v>
      </c>
      <c r="D4563" s="73" t="s">
        <v>237</v>
      </c>
      <c r="E4563" s="73" t="s">
        <v>262</v>
      </c>
      <c r="F4563" s="73" t="s">
        <v>251</v>
      </c>
      <c r="G4563" s="73" t="s">
        <v>34</v>
      </c>
      <c r="H4563" t="s">
        <v>37</v>
      </c>
      <c r="I4563">
        <v>298</v>
      </c>
      <c r="J4563" s="43">
        <v>4333</v>
      </c>
      <c r="K4563" s="16">
        <v>0</v>
      </c>
      <c r="L4563" s="16">
        <f t="shared" si="799"/>
        <v>43.028798411122146</v>
      </c>
      <c r="M4563" s="16">
        <f t="shared" si="800"/>
        <v>1.171081081081081</v>
      </c>
      <c r="N4563" s="44">
        <f t="shared" si="801"/>
        <v>0</v>
      </c>
      <c r="O4563" s="44">
        <f t="shared" si="802"/>
        <v>4333</v>
      </c>
      <c r="P4563" s="45">
        <f t="shared" si="804"/>
        <v>43.028798411122146</v>
      </c>
      <c r="Q4563" s="45">
        <f t="shared" si="803"/>
        <v>1.171081081081081</v>
      </c>
      <c r="R4563" s="17"/>
      <c r="S4563" s="51">
        <f t="shared" ref="S4563:S4599" si="805">((O4563/O4107)-1)*100</f>
        <v>1.522961574507975</v>
      </c>
      <c r="T4563" s="16">
        <f t="shared" ref="T4563:T4599" si="806">AVERAGE(P4487,P4525,P4563)</f>
        <v>43.028798411122146</v>
      </c>
    </row>
    <row r="4564" spans="1:20" x14ac:dyDescent="0.25">
      <c r="A4564" s="72">
        <f t="shared" ref="A4564:A4598" si="807">A4563</f>
        <v>43997</v>
      </c>
      <c r="B4564" s="73" t="s">
        <v>0</v>
      </c>
      <c r="C4564" s="73" t="s">
        <v>359</v>
      </c>
      <c r="D4564" s="73" t="s">
        <v>235</v>
      </c>
      <c r="E4564" s="73" t="s">
        <v>263</v>
      </c>
      <c r="F4564" s="73" t="s">
        <v>264</v>
      </c>
      <c r="G4564" s="73" t="s">
        <v>34</v>
      </c>
      <c r="H4564" t="s">
        <v>37</v>
      </c>
      <c r="I4564">
        <v>1530</v>
      </c>
      <c r="J4564" s="43">
        <v>7240</v>
      </c>
      <c r="K4564" s="16">
        <v>0</v>
      </c>
      <c r="L4564" s="16">
        <f t="shared" si="799"/>
        <v>71.896722939424023</v>
      </c>
      <c r="M4564" s="16">
        <f t="shared" si="800"/>
        <v>1.9567567567567568</v>
      </c>
      <c r="N4564" s="44">
        <f t="shared" si="801"/>
        <v>0</v>
      </c>
      <c r="O4564" s="44">
        <f t="shared" si="802"/>
        <v>7240</v>
      </c>
      <c r="P4564" s="45">
        <f t="shared" si="804"/>
        <v>71.896722939424023</v>
      </c>
      <c r="Q4564" s="45">
        <f t="shared" si="803"/>
        <v>1.9567567567567568</v>
      </c>
      <c r="S4564" s="51">
        <f t="shared" si="805"/>
        <v>0</v>
      </c>
      <c r="T4564" s="16">
        <f t="shared" si="806"/>
        <v>71.896722939424023</v>
      </c>
    </row>
    <row r="4565" spans="1:20" x14ac:dyDescent="0.25">
      <c r="A4565" s="72">
        <f t="shared" si="807"/>
        <v>43997</v>
      </c>
      <c r="B4565" s="73" t="s">
        <v>0</v>
      </c>
      <c r="C4565" s="73" t="s">
        <v>359</v>
      </c>
      <c r="D4565" s="73" t="s">
        <v>235</v>
      </c>
      <c r="E4565" s="73" t="s">
        <v>265</v>
      </c>
      <c r="F4565" s="73" t="s">
        <v>266</v>
      </c>
      <c r="G4565" s="73" t="s">
        <v>34</v>
      </c>
      <c r="H4565" t="s">
        <v>36</v>
      </c>
      <c r="I4565">
        <v>890</v>
      </c>
      <c r="J4565" s="43">
        <v>4525</v>
      </c>
      <c r="K4565" s="16">
        <v>0.08</v>
      </c>
      <c r="L4565" s="16">
        <f t="shared" si="799"/>
        <v>44.935451837140022</v>
      </c>
      <c r="M4565" s="16">
        <f t="shared" si="800"/>
        <v>1.222972972972973</v>
      </c>
      <c r="N4565" s="44">
        <f t="shared" si="801"/>
        <v>71.2</v>
      </c>
      <c r="O4565" s="44">
        <f t="shared" si="802"/>
        <v>4596.2</v>
      </c>
      <c r="P4565" s="45">
        <f t="shared" si="804"/>
        <v>45.642502482621644</v>
      </c>
      <c r="Q4565" s="45">
        <f t="shared" si="803"/>
        <v>1.2422162162162163</v>
      </c>
      <c r="S4565" s="51">
        <f t="shared" si="805"/>
        <v>-2.4554850484942325</v>
      </c>
      <c r="T4565" s="16">
        <f t="shared" si="806"/>
        <v>46.054948692485929</v>
      </c>
    </row>
    <row r="4566" spans="1:20" x14ac:dyDescent="0.25">
      <c r="A4566" s="72">
        <f t="shared" si="807"/>
        <v>43997</v>
      </c>
      <c r="B4566" s="73" t="s">
        <v>0</v>
      </c>
      <c r="C4566" s="73" t="s">
        <v>238</v>
      </c>
      <c r="D4566" s="73" t="s">
        <v>239</v>
      </c>
      <c r="E4566" s="73" t="s">
        <v>267</v>
      </c>
      <c r="F4566" s="73" t="s">
        <v>241</v>
      </c>
      <c r="G4566" s="73" t="s">
        <v>34</v>
      </c>
      <c r="H4566" s="65" t="s">
        <v>37</v>
      </c>
      <c r="I4566" s="65">
        <v>1256</v>
      </c>
      <c r="J4566" s="61">
        <v>6976</v>
      </c>
      <c r="K4566" s="16">
        <v>0</v>
      </c>
      <c r="L4566" s="77">
        <f t="shared" si="799"/>
        <v>69.275074478649458</v>
      </c>
      <c r="M4566" s="77">
        <f t="shared" si="800"/>
        <v>1.8854054054054055</v>
      </c>
      <c r="N4566" s="62">
        <f t="shared" si="801"/>
        <v>0</v>
      </c>
      <c r="O4566" s="62">
        <f t="shared" si="802"/>
        <v>6976</v>
      </c>
      <c r="P4566" s="63">
        <f t="shared" si="804"/>
        <v>69.275074478649458</v>
      </c>
      <c r="Q4566" s="63">
        <f t="shared" si="803"/>
        <v>1.8854054054054055</v>
      </c>
      <c r="R4566" s="65"/>
      <c r="S4566" s="64">
        <f t="shared" si="805"/>
        <v>0</v>
      </c>
      <c r="T4566" s="16">
        <f t="shared" si="806"/>
        <v>69.275074478649458</v>
      </c>
    </row>
    <row r="4567" spans="1:20" x14ac:dyDescent="0.25">
      <c r="A4567" s="72">
        <f t="shared" si="807"/>
        <v>43997</v>
      </c>
      <c r="B4567" s="73" t="s">
        <v>0</v>
      </c>
      <c r="C4567" s="73" t="s">
        <v>358</v>
      </c>
      <c r="D4567" s="73" t="s">
        <v>235</v>
      </c>
      <c r="E4567" s="73" t="s">
        <v>267</v>
      </c>
      <c r="F4567" s="73" t="s">
        <v>241</v>
      </c>
      <c r="G4567" s="73" t="s">
        <v>34</v>
      </c>
      <c r="H4567" t="s">
        <v>36</v>
      </c>
      <c r="I4567">
        <v>975</v>
      </c>
      <c r="J4567" s="43">
        <v>4801</v>
      </c>
      <c r="K4567" s="16">
        <v>0.08</v>
      </c>
      <c r="L4567" s="16">
        <f t="shared" si="799"/>
        <v>47.676266137040713</v>
      </c>
      <c r="M4567" s="16">
        <f t="shared" si="800"/>
        <v>1.2975675675675675</v>
      </c>
      <c r="N4567" s="44">
        <f t="shared" si="801"/>
        <v>78</v>
      </c>
      <c r="O4567" s="44">
        <f t="shared" si="802"/>
        <v>4879</v>
      </c>
      <c r="P4567" s="45">
        <f t="shared" si="804"/>
        <v>48.450844091360473</v>
      </c>
      <c r="Q4567" s="45">
        <f t="shared" si="803"/>
        <v>1.3186486486486486</v>
      </c>
      <c r="S4567" s="51">
        <f t="shared" si="805"/>
        <v>-2.5320880986865135</v>
      </c>
      <c r="T4567" s="16">
        <f t="shared" si="806"/>
        <v>48.902681231380335</v>
      </c>
    </row>
    <row r="4568" spans="1:20" x14ac:dyDescent="0.25">
      <c r="A4568" s="72">
        <f t="shared" si="807"/>
        <v>43997</v>
      </c>
      <c r="B4568" s="73" t="s">
        <v>0</v>
      </c>
      <c r="C4568" s="73" t="s">
        <v>240</v>
      </c>
      <c r="D4568" s="73" t="s">
        <v>241</v>
      </c>
      <c r="E4568" s="73" t="s">
        <v>263</v>
      </c>
      <c r="F4568" s="73" t="s">
        <v>264</v>
      </c>
      <c r="G4568" s="73" t="s">
        <v>34</v>
      </c>
      <c r="H4568" t="s">
        <v>36</v>
      </c>
      <c r="I4568">
        <v>1357</v>
      </c>
      <c r="J4568" s="66">
        <v>5121</v>
      </c>
      <c r="K4568" s="16">
        <v>0.08</v>
      </c>
      <c r="L4568" s="16">
        <f t="shared" si="799"/>
        <v>50.854021847070506</v>
      </c>
      <c r="M4568" s="16">
        <f t="shared" si="800"/>
        <v>1.384054054054054</v>
      </c>
      <c r="N4568" s="44">
        <f t="shared" si="801"/>
        <v>108.56</v>
      </c>
      <c r="O4568" s="44">
        <f t="shared" si="802"/>
        <v>5229.5600000000004</v>
      </c>
      <c r="P4568" s="45">
        <f t="shared" si="804"/>
        <v>51.932075471698113</v>
      </c>
      <c r="Q4568" s="45">
        <f t="shared" si="803"/>
        <v>1.4133945945945947</v>
      </c>
      <c r="S4568" s="51">
        <f t="shared" si="805"/>
        <v>-3.2632441541480928</v>
      </c>
      <c r="T4568" s="16">
        <f t="shared" si="806"/>
        <v>52.560940086064214</v>
      </c>
    </row>
    <row r="4569" spans="1:20" x14ac:dyDescent="0.25">
      <c r="A4569" s="72">
        <f t="shared" si="807"/>
        <v>43997</v>
      </c>
      <c r="B4569" s="73" t="s">
        <v>67</v>
      </c>
      <c r="C4569" s="73" t="s">
        <v>242</v>
      </c>
      <c r="D4569" s="73" t="s">
        <v>243</v>
      </c>
      <c r="E4569" s="73" t="s">
        <v>265</v>
      </c>
      <c r="F4569" s="73" t="s">
        <v>266</v>
      </c>
      <c r="G4569" s="73" t="s">
        <v>34</v>
      </c>
      <c r="H4569" t="s">
        <v>36</v>
      </c>
      <c r="I4569">
        <v>1006</v>
      </c>
      <c r="J4569" s="43">
        <v>3900</v>
      </c>
      <c r="K4569" s="16">
        <v>0.08</v>
      </c>
      <c r="L4569" s="16">
        <f t="shared" si="799"/>
        <v>38.728897715988083</v>
      </c>
      <c r="M4569" s="16">
        <f t="shared" si="800"/>
        <v>0.98378378378378384</v>
      </c>
      <c r="N4569" s="44">
        <f t="shared" si="801"/>
        <v>80.48</v>
      </c>
      <c r="O4569" s="44">
        <f t="shared" si="802"/>
        <v>3980.48</v>
      </c>
      <c r="P4569" s="45">
        <f t="shared" si="804"/>
        <v>39.528103277060573</v>
      </c>
      <c r="Q4569" s="45">
        <f t="shared" si="803"/>
        <v>1.0040850450450451</v>
      </c>
      <c r="S4569" s="51">
        <f t="shared" si="805"/>
        <v>-5.4800700977854611</v>
      </c>
      <c r="T4569" s="16">
        <f t="shared" si="806"/>
        <v>39.994306521019531</v>
      </c>
    </row>
    <row r="4570" spans="1:20" x14ac:dyDescent="0.25">
      <c r="A4570" s="72">
        <f t="shared" si="807"/>
        <v>43997</v>
      </c>
      <c r="B4570" s="73" t="s">
        <v>67</v>
      </c>
      <c r="C4570" s="73" t="s">
        <v>244</v>
      </c>
      <c r="D4570" s="73" t="s">
        <v>245</v>
      </c>
      <c r="E4570" s="73" t="s">
        <v>268</v>
      </c>
      <c r="F4570" s="73" t="s">
        <v>269</v>
      </c>
      <c r="G4570" s="73" t="s">
        <v>34</v>
      </c>
      <c r="H4570" t="s">
        <v>38</v>
      </c>
      <c r="I4570">
        <v>860</v>
      </c>
      <c r="J4570" s="43">
        <v>6816</v>
      </c>
      <c r="K4570" s="16">
        <v>0</v>
      </c>
      <c r="L4570" s="16">
        <f t="shared" si="799"/>
        <v>67.686196623634558</v>
      </c>
      <c r="M4570" s="16">
        <f t="shared" si="800"/>
        <v>1.7193513513513514</v>
      </c>
      <c r="N4570" s="44">
        <f t="shared" si="801"/>
        <v>0</v>
      </c>
      <c r="O4570" s="44">
        <f t="shared" si="802"/>
        <v>6816</v>
      </c>
      <c r="P4570" s="45">
        <f t="shared" si="804"/>
        <v>67.686196623634558</v>
      </c>
      <c r="Q4570" s="45">
        <f t="shared" si="803"/>
        <v>1.7193513513513514</v>
      </c>
      <c r="S4570" s="51">
        <f t="shared" si="805"/>
        <v>3.5708858836043245</v>
      </c>
      <c r="T4570" s="16">
        <f t="shared" si="806"/>
        <v>67.686196623634558</v>
      </c>
    </row>
    <row r="4571" spans="1:20" x14ac:dyDescent="0.25">
      <c r="A4571" s="72">
        <f t="shared" si="807"/>
        <v>43997</v>
      </c>
      <c r="B4571" s="73" t="s">
        <v>67</v>
      </c>
      <c r="C4571" s="73" t="s">
        <v>246</v>
      </c>
      <c r="D4571" s="73" t="s">
        <v>247</v>
      </c>
      <c r="E4571" s="73" t="s">
        <v>270</v>
      </c>
      <c r="F4571" s="73" t="s">
        <v>247</v>
      </c>
      <c r="G4571" s="73" t="s">
        <v>34</v>
      </c>
      <c r="H4571" t="s">
        <v>36</v>
      </c>
      <c r="I4571">
        <v>213</v>
      </c>
      <c r="J4571" s="43">
        <v>2415</v>
      </c>
      <c r="K4571" s="16">
        <v>0.08</v>
      </c>
      <c r="L4571" s="16">
        <f t="shared" si="799"/>
        <v>23.98212512413108</v>
      </c>
      <c r="M4571" s="16">
        <f t="shared" si="800"/>
        <v>0.60918918918918918</v>
      </c>
      <c r="N4571" s="44">
        <f t="shared" si="801"/>
        <v>17.04</v>
      </c>
      <c r="O4571" s="44">
        <f t="shared" si="802"/>
        <v>2432.04</v>
      </c>
      <c r="P4571" s="45">
        <f t="shared" si="804"/>
        <v>24.151340615690167</v>
      </c>
      <c r="Q4571" s="45">
        <f t="shared" si="803"/>
        <v>0.61348756756756762</v>
      </c>
      <c r="S4571" s="51">
        <f t="shared" si="805"/>
        <v>5.6155085485488865</v>
      </c>
      <c r="T4571" s="16">
        <f t="shared" si="806"/>
        <v>24.250049652432967</v>
      </c>
    </row>
    <row r="4572" spans="1:20" x14ac:dyDescent="0.25">
      <c r="A4572" s="72">
        <f t="shared" si="807"/>
        <v>43997</v>
      </c>
      <c r="B4572" s="73" t="s">
        <v>67</v>
      </c>
      <c r="C4572" s="73" t="s">
        <v>248</v>
      </c>
      <c r="D4572" s="73" t="s">
        <v>249</v>
      </c>
      <c r="E4572" s="73" t="s">
        <v>271</v>
      </c>
      <c r="F4572" s="73" t="s">
        <v>272</v>
      </c>
      <c r="G4572" s="73" t="s">
        <v>34</v>
      </c>
      <c r="H4572" t="s">
        <v>38</v>
      </c>
      <c r="I4572">
        <v>646</v>
      </c>
      <c r="J4572" s="43">
        <v>5818</v>
      </c>
      <c r="K4572" s="16">
        <v>0</v>
      </c>
      <c r="L4572" s="16">
        <f t="shared" si="799"/>
        <v>57.775571002979142</v>
      </c>
      <c r="M4572" s="16">
        <f t="shared" si="800"/>
        <v>1.4676036036036035</v>
      </c>
      <c r="N4572" s="44">
        <f t="shared" si="801"/>
        <v>0</v>
      </c>
      <c r="O4572" s="44">
        <f t="shared" si="802"/>
        <v>5818</v>
      </c>
      <c r="P4572" s="45">
        <f t="shared" si="804"/>
        <v>57.775571002979142</v>
      </c>
      <c r="Q4572" s="45">
        <f t="shared" si="803"/>
        <v>1.4676036036036035</v>
      </c>
      <c r="S4572" s="51">
        <f t="shared" si="805"/>
        <v>3.0464045341835</v>
      </c>
      <c r="T4572" s="16">
        <f t="shared" si="806"/>
        <v>57.775571002979142</v>
      </c>
    </row>
    <row r="4573" spans="1:20" x14ac:dyDescent="0.25">
      <c r="A4573" s="72">
        <f t="shared" si="807"/>
        <v>43997</v>
      </c>
      <c r="B4573" s="73" t="s">
        <v>67</v>
      </c>
      <c r="C4573" s="73" t="s">
        <v>248</v>
      </c>
      <c r="D4573" s="73" t="s">
        <v>249</v>
      </c>
      <c r="E4573" s="73" t="s">
        <v>273</v>
      </c>
      <c r="F4573" s="73" t="s">
        <v>274</v>
      </c>
      <c r="G4573" s="73" t="s">
        <v>34</v>
      </c>
      <c r="H4573" t="s">
        <v>38</v>
      </c>
      <c r="I4573">
        <v>418</v>
      </c>
      <c r="J4573" s="43">
        <v>4874</v>
      </c>
      <c r="K4573" s="16">
        <v>0</v>
      </c>
      <c r="L4573" s="16">
        <f t="shared" si="799"/>
        <v>48.401191658391262</v>
      </c>
      <c r="M4573" s="16">
        <f t="shared" si="800"/>
        <v>1.2294774774774775</v>
      </c>
      <c r="N4573" s="44">
        <f t="shared" si="801"/>
        <v>0</v>
      </c>
      <c r="O4573" s="44">
        <f t="shared" si="802"/>
        <v>4874</v>
      </c>
      <c r="P4573" s="45">
        <f t="shared" si="804"/>
        <v>48.401191658391262</v>
      </c>
      <c r="Q4573" s="45">
        <f t="shared" si="803"/>
        <v>1.2294774774774775</v>
      </c>
      <c r="S4573" s="51">
        <f t="shared" si="805"/>
        <v>3.6139455782312924</v>
      </c>
      <c r="T4573" s="16">
        <f t="shared" si="806"/>
        <v>48.401191658391262</v>
      </c>
    </row>
    <row r="4574" spans="1:20" x14ac:dyDescent="0.25">
      <c r="A4574" s="72">
        <f t="shared" si="807"/>
        <v>43997</v>
      </c>
      <c r="B4574" s="73" t="s">
        <v>67</v>
      </c>
      <c r="C4574" s="73" t="s">
        <v>246</v>
      </c>
      <c r="D4574" s="73" t="s">
        <v>247</v>
      </c>
      <c r="E4574" s="73" t="s">
        <v>275</v>
      </c>
      <c r="F4574" s="73" t="s">
        <v>276</v>
      </c>
      <c r="G4574" s="73" t="s">
        <v>34</v>
      </c>
      <c r="H4574" t="s">
        <v>36</v>
      </c>
      <c r="I4574">
        <v>626</v>
      </c>
      <c r="J4574" s="61">
        <v>3800</v>
      </c>
      <c r="K4574" s="16">
        <v>0.08</v>
      </c>
      <c r="L4574" s="16">
        <f t="shared" si="799"/>
        <v>37.735849056603776</v>
      </c>
      <c r="M4574" s="16">
        <f t="shared" si="800"/>
        <v>0.95855855855855854</v>
      </c>
      <c r="N4574" s="44">
        <f t="shared" si="801"/>
        <v>50.08</v>
      </c>
      <c r="O4574" s="44">
        <f t="shared" si="802"/>
        <v>3850.08</v>
      </c>
      <c r="P4574" s="45">
        <f t="shared" si="804"/>
        <v>38.233167825223433</v>
      </c>
      <c r="Q4574" s="45">
        <f t="shared" si="803"/>
        <v>0.97119135135135137</v>
      </c>
      <c r="S4574" s="51">
        <f t="shared" si="805"/>
        <v>-3.5420623030169462</v>
      </c>
      <c r="T4574" s="16">
        <f t="shared" si="806"/>
        <v>38.523270440251572</v>
      </c>
    </row>
    <row r="4575" spans="1:20" x14ac:dyDescent="0.25">
      <c r="A4575" s="72">
        <f t="shared" si="807"/>
        <v>43997</v>
      </c>
      <c r="B4575" s="73" t="s">
        <v>67</v>
      </c>
      <c r="C4575" s="73" t="s">
        <v>246</v>
      </c>
      <c r="D4575" s="73" t="s">
        <v>247</v>
      </c>
      <c r="E4575" s="73" t="s">
        <v>263</v>
      </c>
      <c r="F4575" s="73" t="s">
        <v>264</v>
      </c>
      <c r="G4575" s="73" t="s">
        <v>34</v>
      </c>
      <c r="H4575" t="s">
        <v>36</v>
      </c>
      <c r="I4575">
        <v>1823</v>
      </c>
      <c r="J4575" s="61">
        <v>5680</v>
      </c>
      <c r="K4575" s="16">
        <v>0.08</v>
      </c>
      <c r="L4575" s="16">
        <f t="shared" si="799"/>
        <v>56.405163853028796</v>
      </c>
      <c r="M4575" s="16">
        <f t="shared" si="800"/>
        <v>1.4327927927927928</v>
      </c>
      <c r="N4575" s="44">
        <f t="shared" si="801"/>
        <v>145.84</v>
      </c>
      <c r="O4575" s="44">
        <f t="shared" si="802"/>
        <v>5825.84</v>
      </c>
      <c r="P4575" s="45">
        <f t="shared" si="804"/>
        <v>57.853426017874874</v>
      </c>
      <c r="Q4575" s="45">
        <f t="shared" si="803"/>
        <v>1.4695812612612613</v>
      </c>
      <c r="S4575" s="51">
        <f t="shared" si="805"/>
        <v>-4.5387140064527376</v>
      </c>
      <c r="T4575" s="16">
        <f t="shared" si="806"/>
        <v>58.698245614035081</v>
      </c>
    </row>
    <row r="4576" spans="1:20" x14ac:dyDescent="0.25">
      <c r="A4576" s="72">
        <f t="shared" si="807"/>
        <v>43997</v>
      </c>
      <c r="B4576" s="73" t="s">
        <v>18</v>
      </c>
      <c r="C4576" s="73" t="s">
        <v>250</v>
      </c>
      <c r="D4576" s="73" t="s">
        <v>251</v>
      </c>
      <c r="E4576" s="73" t="s">
        <v>265</v>
      </c>
      <c r="F4576" s="73" t="s">
        <v>266</v>
      </c>
      <c r="G4576" s="73" t="s">
        <v>34</v>
      </c>
      <c r="H4576" t="s">
        <v>39</v>
      </c>
      <c r="I4576">
        <v>1277</v>
      </c>
      <c r="J4576" s="43">
        <v>3631</v>
      </c>
      <c r="K4576" s="16">
        <v>4.0300000000000002E-2</v>
      </c>
      <c r="L4576" s="16">
        <f t="shared" si="799"/>
        <v>36.057596822244292</v>
      </c>
      <c r="M4576" s="16">
        <f t="shared" si="800"/>
        <v>0.98135135135135132</v>
      </c>
      <c r="N4576" s="44">
        <f t="shared" si="801"/>
        <v>51.463100000000004</v>
      </c>
      <c r="O4576" s="44">
        <f t="shared" si="802"/>
        <v>3682.4630999999999</v>
      </c>
      <c r="P4576" s="45">
        <f t="shared" si="804"/>
        <v>36.568650446871892</v>
      </c>
      <c r="Q4576" s="45">
        <f t="shared" si="803"/>
        <v>0.99526029729729726</v>
      </c>
      <c r="S4576" s="51">
        <f t="shared" si="805"/>
        <v>-4.0174639139841979</v>
      </c>
      <c r="T4576" s="16">
        <f t="shared" si="806"/>
        <v>37.103375703409462</v>
      </c>
    </row>
    <row r="4577" spans="1:20" x14ac:dyDescent="0.25">
      <c r="A4577" s="72">
        <f t="shared" si="807"/>
        <v>43997</v>
      </c>
      <c r="B4577" s="73" t="s">
        <v>18</v>
      </c>
      <c r="C4577" s="73" t="s">
        <v>244</v>
      </c>
      <c r="D4577" s="73" t="s">
        <v>245</v>
      </c>
      <c r="E4577" s="73" t="s">
        <v>277</v>
      </c>
      <c r="F4577" s="73" t="s">
        <v>278</v>
      </c>
      <c r="G4577" s="73" t="s">
        <v>34</v>
      </c>
      <c r="H4577" t="s">
        <v>38</v>
      </c>
      <c r="I4577">
        <v>613</v>
      </c>
      <c r="J4577" s="43">
        <v>5630</v>
      </c>
      <c r="K4577" s="16">
        <v>0</v>
      </c>
      <c r="L4577" s="16">
        <f t="shared" si="799"/>
        <v>55.908639523336639</v>
      </c>
      <c r="M4577" s="16">
        <f t="shared" si="800"/>
        <v>1.5216216216216216</v>
      </c>
      <c r="N4577" s="44">
        <f t="shared" si="801"/>
        <v>0</v>
      </c>
      <c r="O4577" s="44">
        <f t="shared" si="802"/>
        <v>5630</v>
      </c>
      <c r="P4577" s="45">
        <f t="shared" si="804"/>
        <v>55.908639523336639</v>
      </c>
      <c r="Q4577" s="45">
        <f t="shared" si="803"/>
        <v>1.5216216216216216</v>
      </c>
      <c r="S4577" s="51">
        <f t="shared" si="805"/>
        <v>3.1324418391646791</v>
      </c>
      <c r="T4577" s="16">
        <f t="shared" si="806"/>
        <v>55.908639523336639</v>
      </c>
    </row>
    <row r="4578" spans="1:20" x14ac:dyDescent="0.25">
      <c r="A4578" s="72">
        <f t="shared" si="807"/>
        <v>43997</v>
      </c>
      <c r="B4578" s="73" t="s">
        <v>18</v>
      </c>
      <c r="C4578" s="73" t="s">
        <v>248</v>
      </c>
      <c r="D4578" s="73" t="s">
        <v>249</v>
      </c>
      <c r="E4578" s="73" t="s">
        <v>268</v>
      </c>
      <c r="F4578" s="73" t="s">
        <v>269</v>
      </c>
      <c r="G4578" s="73" t="s">
        <v>34</v>
      </c>
      <c r="H4578" t="s">
        <v>38</v>
      </c>
      <c r="I4578">
        <v>872</v>
      </c>
      <c r="J4578" s="43">
        <v>6932</v>
      </c>
      <c r="K4578" s="16">
        <v>0</v>
      </c>
      <c r="L4578" s="16">
        <f t="shared" si="799"/>
        <v>68.838133068520349</v>
      </c>
      <c r="M4578" s="16">
        <f t="shared" si="800"/>
        <v>1.8735135135135135</v>
      </c>
      <c r="N4578" s="44">
        <f t="shared" si="801"/>
        <v>0</v>
      </c>
      <c r="O4578" s="44">
        <f t="shared" si="802"/>
        <v>6932</v>
      </c>
      <c r="P4578" s="45">
        <f t="shared" si="804"/>
        <v>68.838133068520349</v>
      </c>
      <c r="Q4578" s="45">
        <f t="shared" si="803"/>
        <v>1.8735135135135135</v>
      </c>
      <c r="S4578" s="51">
        <f t="shared" si="805"/>
        <v>3.4935801731860172</v>
      </c>
      <c r="T4578" s="16">
        <f t="shared" si="806"/>
        <v>68.838133068520349</v>
      </c>
    </row>
    <row r="4579" spans="1:20" x14ac:dyDescent="0.25">
      <c r="A4579" s="72">
        <f t="shared" si="807"/>
        <v>43997</v>
      </c>
      <c r="B4579" s="73" t="s">
        <v>18</v>
      </c>
      <c r="C4579" s="73" t="s">
        <v>248</v>
      </c>
      <c r="D4579" s="73" t="s">
        <v>249</v>
      </c>
      <c r="E4579" s="73" t="s">
        <v>277</v>
      </c>
      <c r="F4579" s="73" t="s">
        <v>278</v>
      </c>
      <c r="G4579" s="73" t="s">
        <v>34</v>
      </c>
      <c r="H4579" t="s">
        <v>38</v>
      </c>
      <c r="I4579">
        <v>414</v>
      </c>
      <c r="J4579" s="43">
        <v>5107</v>
      </c>
      <c r="K4579" s="16">
        <v>0</v>
      </c>
      <c r="L4579" s="16">
        <f t="shared" si="799"/>
        <v>50.714995034756704</v>
      </c>
      <c r="M4579" s="16">
        <f t="shared" si="800"/>
        <v>1.3802702702702703</v>
      </c>
      <c r="N4579" s="44">
        <f t="shared" si="801"/>
        <v>0</v>
      </c>
      <c r="O4579" s="44">
        <f t="shared" si="802"/>
        <v>5107</v>
      </c>
      <c r="P4579" s="45">
        <f t="shared" si="804"/>
        <v>50.714995034756704</v>
      </c>
      <c r="Q4579" s="45">
        <f t="shared" si="803"/>
        <v>1.3802702702702703</v>
      </c>
      <c r="S4579" s="51">
        <f t="shared" si="805"/>
        <v>3.4433866720680495</v>
      </c>
      <c r="T4579" s="16">
        <f t="shared" si="806"/>
        <v>50.714995034756704</v>
      </c>
    </row>
    <row r="4580" spans="1:20" x14ac:dyDescent="0.25">
      <c r="A4580" s="72">
        <f t="shared" si="807"/>
        <v>43997</v>
      </c>
      <c r="B4580" s="73" t="s">
        <v>18</v>
      </c>
      <c r="C4580" s="73" t="s">
        <v>242</v>
      </c>
      <c r="D4580" s="73" t="s">
        <v>243</v>
      </c>
      <c r="E4580" s="73" t="s">
        <v>265</v>
      </c>
      <c r="F4580" s="73" t="s">
        <v>266</v>
      </c>
      <c r="G4580" s="73" t="s">
        <v>34</v>
      </c>
      <c r="H4580" t="s">
        <v>36</v>
      </c>
      <c r="I4580">
        <v>1006</v>
      </c>
      <c r="J4580" s="43">
        <v>4645</v>
      </c>
      <c r="K4580" s="16">
        <v>0.08</v>
      </c>
      <c r="L4580" s="16">
        <f t="shared" si="799"/>
        <v>46.127110228401193</v>
      </c>
      <c r="M4580" s="16">
        <f t="shared" si="800"/>
        <v>1.2554054054054054</v>
      </c>
      <c r="N4580" s="44">
        <f t="shared" si="801"/>
        <v>80.48</v>
      </c>
      <c r="O4580" s="44">
        <f t="shared" si="802"/>
        <v>4725.4799999999996</v>
      </c>
      <c r="P4580" s="45">
        <f t="shared" si="804"/>
        <v>46.926315789473676</v>
      </c>
      <c r="Q4580" s="45">
        <f t="shared" si="803"/>
        <v>1.2771567567567566</v>
      </c>
      <c r="S4580" s="51">
        <f t="shared" si="805"/>
        <v>-4.6563336063886958</v>
      </c>
      <c r="T4580" s="16">
        <f t="shared" si="806"/>
        <v>47.392519033432642</v>
      </c>
    </row>
    <row r="4581" spans="1:20" x14ac:dyDescent="0.25">
      <c r="A4581" s="72">
        <f t="shared" si="807"/>
        <v>43997</v>
      </c>
      <c r="B4581" s="73" t="s">
        <v>0</v>
      </c>
      <c r="C4581" s="73" t="s">
        <v>252</v>
      </c>
      <c r="D4581" s="73" t="s">
        <v>117</v>
      </c>
      <c r="E4581" s="73" t="s">
        <v>279</v>
      </c>
      <c r="F4581" s="73" t="s">
        <v>280</v>
      </c>
      <c r="G4581" s="73" t="s">
        <v>35</v>
      </c>
      <c r="H4581" t="s">
        <v>37</v>
      </c>
      <c r="I4581">
        <v>880</v>
      </c>
      <c r="J4581" s="43">
        <v>4143</v>
      </c>
      <c r="K4581" s="16">
        <v>0</v>
      </c>
      <c r="L4581" s="16">
        <f t="shared" si="799"/>
        <v>41.142005958291954</v>
      </c>
      <c r="M4581" s="16">
        <f t="shared" si="800"/>
        <v>1.1197297297297297</v>
      </c>
      <c r="N4581" s="44">
        <f t="shared" si="801"/>
        <v>0</v>
      </c>
      <c r="O4581" s="44">
        <f t="shared" si="802"/>
        <v>4143</v>
      </c>
      <c r="P4581" s="45">
        <f t="shared" si="804"/>
        <v>41.142005958291954</v>
      </c>
      <c r="Q4581" s="45">
        <f t="shared" si="803"/>
        <v>1.1197297297297297</v>
      </c>
      <c r="S4581" s="51">
        <f t="shared" si="805"/>
        <v>1.5939185875429196</v>
      </c>
      <c r="T4581" s="16">
        <f t="shared" si="806"/>
        <v>41.142005958291954</v>
      </c>
    </row>
    <row r="4582" spans="1:20" x14ac:dyDescent="0.25">
      <c r="A4582" s="72">
        <f t="shared" si="807"/>
        <v>43997</v>
      </c>
      <c r="B4582" s="73" t="s">
        <v>0</v>
      </c>
      <c r="C4582" s="73" t="s">
        <v>359</v>
      </c>
      <c r="D4582" s="73" t="s">
        <v>235</v>
      </c>
      <c r="E4582" s="73" t="s">
        <v>267</v>
      </c>
      <c r="F4582" s="73" t="s">
        <v>241</v>
      </c>
      <c r="G4582" s="73" t="s">
        <v>35</v>
      </c>
      <c r="H4582" t="s">
        <v>37</v>
      </c>
      <c r="I4582">
        <v>685</v>
      </c>
      <c r="J4582" s="43">
        <v>4361</v>
      </c>
      <c r="K4582" s="16">
        <v>0</v>
      </c>
      <c r="L4582" s="16">
        <f t="shared" si="799"/>
        <v>43.306852035749749</v>
      </c>
      <c r="M4582" s="16">
        <f t="shared" si="800"/>
        <v>1.1786486486486487</v>
      </c>
      <c r="N4582" s="44">
        <f t="shared" si="801"/>
        <v>0</v>
      </c>
      <c r="O4582" s="44">
        <f t="shared" si="802"/>
        <v>4361</v>
      </c>
      <c r="P4582" s="45">
        <f t="shared" si="804"/>
        <v>43.306852035749749</v>
      </c>
      <c r="Q4582" s="45">
        <f t="shared" si="803"/>
        <v>1.1786486486486487</v>
      </c>
      <c r="S4582" s="51">
        <f t="shared" si="805"/>
        <v>0</v>
      </c>
      <c r="T4582" s="16">
        <f t="shared" si="806"/>
        <v>43.306852035749749</v>
      </c>
    </row>
    <row r="4583" spans="1:20" x14ac:dyDescent="0.25">
      <c r="A4583" s="72">
        <f t="shared" si="807"/>
        <v>43997</v>
      </c>
      <c r="B4583" s="73" t="s">
        <v>0</v>
      </c>
      <c r="C4583" s="73" t="s">
        <v>253</v>
      </c>
      <c r="D4583" s="73" t="s">
        <v>243</v>
      </c>
      <c r="E4583" s="73" t="s">
        <v>281</v>
      </c>
      <c r="F4583" s="73" t="s">
        <v>282</v>
      </c>
      <c r="G4583" s="73" t="s">
        <v>35</v>
      </c>
      <c r="H4583" t="s">
        <v>38</v>
      </c>
      <c r="I4583">
        <v>812</v>
      </c>
      <c r="J4583" s="43">
        <v>7074</v>
      </c>
      <c r="K4583" s="16">
        <v>0</v>
      </c>
      <c r="L4583" s="16">
        <f t="shared" si="799"/>
        <v>70.248262164846082</v>
      </c>
      <c r="M4583" s="16">
        <f t="shared" si="800"/>
        <v>1.9118918918918919</v>
      </c>
      <c r="N4583" s="44">
        <f t="shared" si="801"/>
        <v>0</v>
      </c>
      <c r="O4583" s="44">
        <f t="shared" si="802"/>
        <v>7074</v>
      </c>
      <c r="P4583" s="45">
        <f t="shared" si="804"/>
        <v>70.248262164846082</v>
      </c>
      <c r="Q4583" s="45">
        <f t="shared" si="803"/>
        <v>1.9118918918918919</v>
      </c>
      <c r="S4583" s="51">
        <f t="shared" si="805"/>
        <v>19.979647218453177</v>
      </c>
      <c r="T4583" s="16">
        <f t="shared" si="806"/>
        <v>70.248262164846082</v>
      </c>
    </row>
    <row r="4584" spans="1:20" x14ac:dyDescent="0.25">
      <c r="A4584" s="72">
        <f t="shared" si="807"/>
        <v>43997</v>
      </c>
      <c r="B4584" s="73" t="s">
        <v>0</v>
      </c>
      <c r="C4584" s="73" t="s">
        <v>236</v>
      </c>
      <c r="D4584" s="73" t="s">
        <v>237</v>
      </c>
      <c r="E4584" s="73" t="s">
        <v>279</v>
      </c>
      <c r="F4584" s="73" t="s">
        <v>280</v>
      </c>
      <c r="G4584" s="73" t="s">
        <v>35</v>
      </c>
      <c r="H4584" t="s">
        <v>37</v>
      </c>
      <c r="I4584">
        <v>1520</v>
      </c>
      <c r="J4584" s="61">
        <v>5801</v>
      </c>
      <c r="K4584" s="16">
        <v>0</v>
      </c>
      <c r="L4584" s="16">
        <f t="shared" si="799"/>
        <v>57.606752730883812</v>
      </c>
      <c r="M4584" s="16">
        <f t="shared" si="800"/>
        <v>1.5678378378378379</v>
      </c>
      <c r="N4584" s="44">
        <f t="shared" si="801"/>
        <v>0</v>
      </c>
      <c r="O4584" s="44">
        <f t="shared" si="802"/>
        <v>5801</v>
      </c>
      <c r="P4584" s="45">
        <f t="shared" si="804"/>
        <v>57.606752730883812</v>
      </c>
      <c r="Q4584" s="45">
        <f t="shared" si="803"/>
        <v>1.5678378378378379</v>
      </c>
      <c r="S4584" s="51">
        <f t="shared" si="805"/>
        <v>1.1331938633193817</v>
      </c>
      <c r="T4584" s="16">
        <f t="shared" si="806"/>
        <v>57.606752730883812</v>
      </c>
    </row>
    <row r="4585" spans="1:20" x14ac:dyDescent="0.25">
      <c r="A4585" s="72">
        <f t="shared" si="807"/>
        <v>43997</v>
      </c>
      <c r="B4585" s="73" t="s">
        <v>0</v>
      </c>
      <c r="C4585" s="73" t="s">
        <v>236</v>
      </c>
      <c r="D4585" s="73" t="s">
        <v>237</v>
      </c>
      <c r="E4585" s="73" t="s">
        <v>267</v>
      </c>
      <c r="F4585" s="73" t="s">
        <v>241</v>
      </c>
      <c r="G4585" s="73" t="s">
        <v>35</v>
      </c>
      <c r="H4585" t="s">
        <v>37</v>
      </c>
      <c r="I4585">
        <v>1583</v>
      </c>
      <c r="J4585" s="43">
        <v>6121</v>
      </c>
      <c r="K4585" s="16">
        <v>0</v>
      </c>
      <c r="L4585" s="16">
        <f t="shared" si="799"/>
        <v>60.784508440913605</v>
      </c>
      <c r="M4585" s="16">
        <f t="shared" si="800"/>
        <v>1.6543243243243244</v>
      </c>
      <c r="N4585" s="44">
        <f t="shared" si="801"/>
        <v>0</v>
      </c>
      <c r="O4585" s="44">
        <f t="shared" si="802"/>
        <v>6121</v>
      </c>
      <c r="P4585" s="45">
        <f t="shared" si="804"/>
        <v>60.784508440913605</v>
      </c>
      <c r="Q4585" s="45">
        <f t="shared" si="803"/>
        <v>1.6543243243243244</v>
      </c>
      <c r="S4585" s="51">
        <f t="shared" si="805"/>
        <v>1.0733157199471544</v>
      </c>
      <c r="T4585" s="16">
        <f t="shared" si="806"/>
        <v>60.784508440913605</v>
      </c>
    </row>
    <row r="4586" spans="1:20" x14ac:dyDescent="0.25">
      <c r="A4586" s="72">
        <f t="shared" si="807"/>
        <v>43997</v>
      </c>
      <c r="B4586" s="73" t="s">
        <v>0</v>
      </c>
      <c r="C4586" s="73" t="s">
        <v>358</v>
      </c>
      <c r="D4586" s="73" t="s">
        <v>235</v>
      </c>
      <c r="E4586" s="73" t="s">
        <v>279</v>
      </c>
      <c r="F4586" s="73" t="s">
        <v>280</v>
      </c>
      <c r="G4586" s="73" t="s">
        <v>35</v>
      </c>
      <c r="H4586" t="s">
        <v>36</v>
      </c>
      <c r="I4586">
        <v>1599</v>
      </c>
      <c r="J4586" s="43">
        <v>6012</v>
      </c>
      <c r="K4586" s="16">
        <v>0.08</v>
      </c>
      <c r="L4586" s="16">
        <f t="shared" si="799"/>
        <v>59.702085402184707</v>
      </c>
      <c r="M4586" s="16">
        <f t="shared" si="800"/>
        <v>1.6248648648648649</v>
      </c>
      <c r="N4586" s="44">
        <f t="shared" si="801"/>
        <v>127.92</v>
      </c>
      <c r="O4586" s="44">
        <f t="shared" si="802"/>
        <v>6139.92</v>
      </c>
      <c r="P4586" s="45">
        <f t="shared" si="804"/>
        <v>60.972393247269117</v>
      </c>
      <c r="Q4586" s="45">
        <f t="shared" si="803"/>
        <v>1.6594378378378378</v>
      </c>
      <c r="S4586" s="51">
        <f t="shared" si="805"/>
        <v>-3.2746829999102056</v>
      </c>
      <c r="T4586" s="16">
        <f t="shared" si="806"/>
        <v>61.713406156901691</v>
      </c>
    </row>
    <row r="4587" spans="1:20" x14ac:dyDescent="0.25">
      <c r="A4587" s="72">
        <f t="shared" si="807"/>
        <v>43997</v>
      </c>
      <c r="B4587" s="73" t="s">
        <v>67</v>
      </c>
      <c r="C4587" s="73" t="s">
        <v>250</v>
      </c>
      <c r="D4587" s="73" t="s">
        <v>251</v>
      </c>
      <c r="E4587" s="73" t="s">
        <v>279</v>
      </c>
      <c r="F4587" s="73" t="s">
        <v>280</v>
      </c>
      <c r="G4587" s="73" t="s">
        <v>35</v>
      </c>
      <c r="H4587" t="s">
        <v>37</v>
      </c>
      <c r="I4587">
        <v>1851</v>
      </c>
      <c r="J4587" s="43">
        <v>5180</v>
      </c>
      <c r="K4587" s="16">
        <v>0</v>
      </c>
      <c r="L4587" s="16">
        <f t="shared" si="799"/>
        <v>51.439920556107246</v>
      </c>
      <c r="M4587" s="16">
        <f t="shared" si="800"/>
        <v>1.3066666666666666</v>
      </c>
      <c r="N4587" s="44">
        <f t="shared" si="801"/>
        <v>0</v>
      </c>
      <c r="O4587" s="44">
        <f t="shared" si="802"/>
        <v>5180</v>
      </c>
      <c r="P4587" s="45">
        <f t="shared" si="804"/>
        <v>51.439920556107246</v>
      </c>
      <c r="Q4587" s="45">
        <f t="shared" si="803"/>
        <v>1.3066666666666666</v>
      </c>
      <c r="S4587" s="51">
        <f t="shared" si="805"/>
        <v>0</v>
      </c>
      <c r="T4587" s="16">
        <f t="shared" si="806"/>
        <v>51.439920556107246</v>
      </c>
    </row>
    <row r="4588" spans="1:20" x14ac:dyDescent="0.25">
      <c r="A4588" s="72">
        <f t="shared" si="807"/>
        <v>43997</v>
      </c>
      <c r="B4588" s="73" t="s">
        <v>67</v>
      </c>
      <c r="C4588" s="73" t="s">
        <v>238</v>
      </c>
      <c r="D4588" s="73" t="s">
        <v>239</v>
      </c>
      <c r="E4588" s="73" t="s">
        <v>283</v>
      </c>
      <c r="F4588" s="73" t="s">
        <v>284</v>
      </c>
      <c r="G4588" s="73" t="s">
        <v>35</v>
      </c>
      <c r="H4588" t="s">
        <v>37</v>
      </c>
      <c r="I4588">
        <v>1695</v>
      </c>
      <c r="J4588" s="43">
        <v>5140</v>
      </c>
      <c r="K4588" s="16">
        <v>0</v>
      </c>
      <c r="L4588" s="16">
        <f t="shared" si="799"/>
        <v>51.042701092353525</v>
      </c>
      <c r="M4588" s="16">
        <f t="shared" si="800"/>
        <v>1.2965765765765767</v>
      </c>
      <c r="N4588" s="44">
        <f t="shared" si="801"/>
        <v>0</v>
      </c>
      <c r="O4588" s="44">
        <f t="shared" si="802"/>
        <v>5140</v>
      </c>
      <c r="P4588" s="45">
        <f t="shared" si="804"/>
        <v>51.042701092353525</v>
      </c>
      <c r="Q4588" s="45">
        <f t="shared" si="803"/>
        <v>1.2965765765765767</v>
      </c>
      <c r="S4588" s="51">
        <f t="shared" si="805"/>
        <v>0</v>
      </c>
      <c r="T4588" s="16">
        <f t="shared" si="806"/>
        <v>51.042701092353525</v>
      </c>
    </row>
    <row r="4589" spans="1:20" x14ac:dyDescent="0.25">
      <c r="A4589" s="72">
        <f t="shared" si="807"/>
        <v>43997</v>
      </c>
      <c r="B4589" s="73" t="s">
        <v>67</v>
      </c>
      <c r="C4589" s="73" t="s">
        <v>242</v>
      </c>
      <c r="D4589" s="73" t="s">
        <v>243</v>
      </c>
      <c r="E4589" s="73" t="s">
        <v>265</v>
      </c>
      <c r="F4589" s="73" t="s">
        <v>266</v>
      </c>
      <c r="G4589" s="73" t="s">
        <v>35</v>
      </c>
      <c r="H4589" t="s">
        <v>36</v>
      </c>
      <c r="I4589">
        <v>1006</v>
      </c>
      <c r="J4589" s="43">
        <v>3820</v>
      </c>
      <c r="K4589" s="16">
        <v>0.08</v>
      </c>
      <c r="L4589" s="16">
        <f t="shared" si="799"/>
        <v>37.934458788480633</v>
      </c>
      <c r="M4589" s="16">
        <f t="shared" si="800"/>
        <v>0.96360360360360364</v>
      </c>
      <c r="N4589" s="44">
        <f t="shared" si="801"/>
        <v>80.48</v>
      </c>
      <c r="O4589" s="44">
        <f t="shared" si="802"/>
        <v>3900.48</v>
      </c>
      <c r="P4589" s="45">
        <f t="shared" si="804"/>
        <v>38.733664349553131</v>
      </c>
      <c r="Q4589" s="45">
        <f t="shared" si="803"/>
        <v>0.98390486486486484</v>
      </c>
      <c r="S4589" s="51">
        <f t="shared" si="805"/>
        <v>-2.7617257420361696</v>
      </c>
      <c r="T4589" s="16">
        <f t="shared" si="806"/>
        <v>39.199867593512089</v>
      </c>
    </row>
    <row r="4590" spans="1:20" x14ac:dyDescent="0.25">
      <c r="A4590" s="72">
        <f t="shared" si="807"/>
        <v>43997</v>
      </c>
      <c r="B4590" s="73" t="s">
        <v>67</v>
      </c>
      <c r="C4590" s="73" t="s">
        <v>254</v>
      </c>
      <c r="D4590" s="73" t="s">
        <v>255</v>
      </c>
      <c r="E4590" s="73" t="s">
        <v>267</v>
      </c>
      <c r="F4590" s="73" t="s">
        <v>241</v>
      </c>
      <c r="G4590" s="73" t="s">
        <v>35</v>
      </c>
      <c r="H4590" t="s">
        <v>37</v>
      </c>
      <c r="I4590">
        <v>988</v>
      </c>
      <c r="J4590" s="43">
        <v>3880</v>
      </c>
      <c r="K4590" s="16">
        <v>0</v>
      </c>
      <c r="L4590" s="16">
        <f t="shared" si="799"/>
        <v>38.530287984111219</v>
      </c>
      <c r="M4590" s="16">
        <f t="shared" si="800"/>
        <v>0.97873873873873873</v>
      </c>
      <c r="N4590" s="44">
        <f t="shared" si="801"/>
        <v>0</v>
      </c>
      <c r="O4590" s="44">
        <f t="shared" si="802"/>
        <v>3880</v>
      </c>
      <c r="P4590" s="45">
        <f t="shared" si="804"/>
        <v>38.530287984111219</v>
      </c>
      <c r="Q4590" s="45">
        <f t="shared" si="803"/>
        <v>0.97873873873873873</v>
      </c>
      <c r="S4590" s="51">
        <f t="shared" si="805"/>
        <v>0</v>
      </c>
      <c r="T4590" s="16">
        <f t="shared" si="806"/>
        <v>38.530287984111219</v>
      </c>
    </row>
    <row r="4591" spans="1:20" x14ac:dyDescent="0.25">
      <c r="A4591" s="72">
        <f t="shared" si="807"/>
        <v>43997</v>
      </c>
      <c r="B4591" s="73" t="s">
        <v>67</v>
      </c>
      <c r="C4591" s="73" t="s">
        <v>246</v>
      </c>
      <c r="D4591" s="73" t="s">
        <v>247</v>
      </c>
      <c r="E4591" s="73" t="s">
        <v>240</v>
      </c>
      <c r="F4591" s="73" t="s">
        <v>241</v>
      </c>
      <c r="G4591" s="73" t="s">
        <v>35</v>
      </c>
      <c r="H4591" t="s">
        <v>36</v>
      </c>
      <c r="I4591">
        <v>787</v>
      </c>
      <c r="J4591" s="43">
        <v>4220</v>
      </c>
      <c r="K4591" s="16">
        <v>0.08</v>
      </c>
      <c r="L4591" s="16">
        <f t="shared" si="799"/>
        <v>41.906653426017876</v>
      </c>
      <c r="M4591" s="16">
        <f t="shared" si="800"/>
        <v>1.0645045045045045</v>
      </c>
      <c r="N4591" s="44">
        <f t="shared" si="801"/>
        <v>62.96</v>
      </c>
      <c r="O4591" s="44">
        <f t="shared" si="802"/>
        <v>4282.96</v>
      </c>
      <c r="P4591" s="45">
        <f t="shared" si="804"/>
        <v>42.531876861966232</v>
      </c>
      <c r="Q4591" s="45">
        <f t="shared" si="803"/>
        <v>1.0803863063063064</v>
      </c>
      <c r="S4591" s="51">
        <f t="shared" si="805"/>
        <v>1.3653565334286188</v>
      </c>
      <c r="T4591" s="16">
        <f t="shared" si="806"/>
        <v>42.896590532936109</v>
      </c>
    </row>
    <row r="4592" spans="1:20" x14ac:dyDescent="0.25">
      <c r="A4592" s="72">
        <f t="shared" si="807"/>
        <v>43997</v>
      </c>
      <c r="B4592" s="73" t="s">
        <v>67</v>
      </c>
      <c r="C4592" s="73" t="s">
        <v>250</v>
      </c>
      <c r="D4592" s="73" t="s">
        <v>251</v>
      </c>
      <c r="E4592" s="73" t="s">
        <v>283</v>
      </c>
      <c r="F4592" s="73" t="s">
        <v>284</v>
      </c>
      <c r="G4592" s="73" t="s">
        <v>35</v>
      </c>
      <c r="H4592" t="s">
        <v>37</v>
      </c>
      <c r="I4592">
        <v>1836</v>
      </c>
      <c r="J4592" s="43">
        <v>5180</v>
      </c>
      <c r="K4592" s="16">
        <v>0</v>
      </c>
      <c r="L4592" s="16">
        <f t="shared" ref="L4592:L4629" si="808">J4592/100.7</f>
        <v>51.439920556107246</v>
      </c>
      <c r="M4592" s="16">
        <f t="shared" ref="M4592:M4629" si="809">IF(B4592="corn",J4592/(111*2000/56),J4592/(111*2000/60))</f>
        <v>1.3066666666666666</v>
      </c>
      <c r="N4592" s="44">
        <f t="shared" ref="N4592:N4629" si="810">I4592*K4592</f>
        <v>0</v>
      </c>
      <c r="O4592" s="44">
        <f t="shared" ref="O4592:O4629" si="811">J4592+N4592</f>
        <v>5180</v>
      </c>
      <c r="P4592" s="45">
        <f t="shared" si="804"/>
        <v>51.439920556107246</v>
      </c>
      <c r="Q4592" s="45">
        <f t="shared" ref="Q4592:Q4629" si="812">IF(B4592="corn",O4592/(111*2000/56),O4592/(111*2000/60))</f>
        <v>1.3066666666666666</v>
      </c>
      <c r="S4592" s="51">
        <f t="shared" si="805"/>
        <v>0</v>
      </c>
      <c r="T4592" s="16">
        <f t="shared" si="806"/>
        <v>51.439920556107246</v>
      </c>
    </row>
    <row r="4593" spans="1:20" x14ac:dyDescent="0.25">
      <c r="A4593" s="72">
        <f t="shared" si="807"/>
        <v>43997</v>
      </c>
      <c r="B4593" s="73" t="s">
        <v>67</v>
      </c>
      <c r="C4593" s="73" t="s">
        <v>256</v>
      </c>
      <c r="D4593" s="73" t="s">
        <v>247</v>
      </c>
      <c r="E4593" s="73" t="s">
        <v>285</v>
      </c>
      <c r="F4593" s="73" t="s">
        <v>264</v>
      </c>
      <c r="G4593" s="73" t="s">
        <v>35</v>
      </c>
      <c r="H4593" t="s">
        <v>37</v>
      </c>
      <c r="I4593">
        <v>1899</v>
      </c>
      <c r="J4593" s="43">
        <v>5000</v>
      </c>
      <c r="K4593" s="16">
        <v>0</v>
      </c>
      <c r="L4593" s="16">
        <f t="shared" si="808"/>
        <v>49.652432969215489</v>
      </c>
      <c r="M4593" s="16">
        <f t="shared" si="809"/>
        <v>1.2612612612612613</v>
      </c>
      <c r="N4593" s="44">
        <f t="shared" si="810"/>
        <v>0</v>
      </c>
      <c r="O4593" s="44">
        <f t="shared" si="811"/>
        <v>5000</v>
      </c>
      <c r="P4593" s="45">
        <f t="shared" si="804"/>
        <v>49.652432969215489</v>
      </c>
      <c r="Q4593" s="45">
        <f t="shared" si="812"/>
        <v>1.2612612612612613</v>
      </c>
      <c r="S4593" s="51">
        <f t="shared" si="805"/>
        <v>0</v>
      </c>
      <c r="T4593" s="16">
        <f t="shared" si="806"/>
        <v>49.652432969215489</v>
      </c>
    </row>
    <row r="4594" spans="1:20" x14ac:dyDescent="0.25">
      <c r="A4594" s="72">
        <f t="shared" si="807"/>
        <v>43997</v>
      </c>
      <c r="B4594" s="73" t="s">
        <v>18</v>
      </c>
      <c r="C4594" s="73" t="s">
        <v>238</v>
      </c>
      <c r="D4594" s="73" t="s">
        <v>239</v>
      </c>
      <c r="E4594" s="73" t="s">
        <v>283</v>
      </c>
      <c r="F4594" s="73" t="s">
        <v>284</v>
      </c>
      <c r="G4594" s="73" t="s">
        <v>35</v>
      </c>
      <c r="H4594" t="s">
        <v>37</v>
      </c>
      <c r="I4594">
        <v>1695</v>
      </c>
      <c r="J4594" s="43">
        <v>5850</v>
      </c>
      <c r="K4594" s="16">
        <v>0</v>
      </c>
      <c r="L4594" s="16">
        <f t="shared" si="808"/>
        <v>58.093346573982124</v>
      </c>
      <c r="M4594" s="16">
        <f t="shared" si="809"/>
        <v>1.5810810810810811</v>
      </c>
      <c r="N4594" s="44">
        <f t="shared" si="810"/>
        <v>0</v>
      </c>
      <c r="O4594" s="44">
        <f t="shared" si="811"/>
        <v>5850</v>
      </c>
      <c r="P4594" s="45">
        <f t="shared" si="804"/>
        <v>58.093346573982124</v>
      </c>
      <c r="Q4594" s="45">
        <f t="shared" si="812"/>
        <v>1.5810810810810811</v>
      </c>
      <c r="S4594" s="51">
        <f t="shared" si="805"/>
        <v>1.7391304347825987</v>
      </c>
      <c r="T4594" s="16">
        <f t="shared" si="806"/>
        <v>58.093346573982124</v>
      </c>
    </row>
    <row r="4595" spans="1:20" x14ac:dyDescent="0.25">
      <c r="A4595" s="72">
        <f t="shared" si="807"/>
        <v>43997</v>
      </c>
      <c r="B4595" s="73" t="s">
        <v>18</v>
      </c>
      <c r="C4595" s="73" t="s">
        <v>250</v>
      </c>
      <c r="D4595" s="73" t="s">
        <v>251</v>
      </c>
      <c r="E4595" s="73" t="s">
        <v>279</v>
      </c>
      <c r="F4595" s="73" t="s">
        <v>280</v>
      </c>
      <c r="G4595" s="73" t="s">
        <v>35</v>
      </c>
      <c r="H4595" t="s">
        <v>37</v>
      </c>
      <c r="I4595">
        <v>1851</v>
      </c>
      <c r="J4595" s="43">
        <v>5900</v>
      </c>
      <c r="K4595" s="16">
        <v>0</v>
      </c>
      <c r="L4595" s="16">
        <f t="shared" si="808"/>
        <v>58.589870903674282</v>
      </c>
      <c r="M4595" s="16">
        <f t="shared" si="809"/>
        <v>1.5945945945945945</v>
      </c>
      <c r="N4595" s="44">
        <f t="shared" si="810"/>
        <v>0</v>
      </c>
      <c r="O4595" s="44">
        <f t="shared" si="811"/>
        <v>5900</v>
      </c>
      <c r="P4595" s="45">
        <f t="shared" si="804"/>
        <v>58.589870903674282</v>
      </c>
      <c r="Q4595" s="45">
        <f t="shared" si="812"/>
        <v>1.5945945945945945</v>
      </c>
      <c r="S4595" s="51">
        <f t="shared" si="805"/>
        <v>1.7241379310344751</v>
      </c>
      <c r="T4595" s="16">
        <f t="shared" si="806"/>
        <v>58.589870903674274</v>
      </c>
    </row>
    <row r="4596" spans="1:20" x14ac:dyDescent="0.25">
      <c r="A4596" s="72">
        <f t="shared" si="807"/>
        <v>43997</v>
      </c>
      <c r="B4596" s="73" t="s">
        <v>18</v>
      </c>
      <c r="C4596" s="73" t="s">
        <v>257</v>
      </c>
      <c r="D4596" s="73" t="s">
        <v>237</v>
      </c>
      <c r="E4596" s="73" t="s">
        <v>283</v>
      </c>
      <c r="F4596" s="73" t="s">
        <v>284</v>
      </c>
      <c r="G4596" s="73" t="s">
        <v>35</v>
      </c>
      <c r="H4596" t="s">
        <v>37</v>
      </c>
      <c r="I4596">
        <v>1507</v>
      </c>
      <c r="J4596" s="43">
        <v>5750</v>
      </c>
      <c r="K4596" s="16">
        <v>0</v>
      </c>
      <c r="L4596" s="16">
        <f t="shared" si="808"/>
        <v>57.10029791459781</v>
      </c>
      <c r="M4596" s="16">
        <f t="shared" si="809"/>
        <v>1.5540540540540539</v>
      </c>
      <c r="N4596" s="44">
        <f t="shared" si="810"/>
        <v>0</v>
      </c>
      <c r="O4596" s="44">
        <f t="shared" si="811"/>
        <v>5750</v>
      </c>
      <c r="P4596" s="45">
        <f t="shared" si="804"/>
        <v>57.10029791459781</v>
      </c>
      <c r="Q4596" s="45">
        <f t="shared" si="812"/>
        <v>1.5540540540540539</v>
      </c>
      <c r="S4596" s="51">
        <f t="shared" si="805"/>
        <v>1.7699115044247815</v>
      </c>
      <c r="T4596" s="16">
        <f t="shared" si="806"/>
        <v>57.10029791459781</v>
      </c>
    </row>
    <row r="4597" spans="1:20" x14ac:dyDescent="0.25">
      <c r="A4597" s="72">
        <f t="shared" si="807"/>
        <v>43997</v>
      </c>
      <c r="B4597" s="73" t="s">
        <v>18</v>
      </c>
      <c r="C4597" s="73" t="s">
        <v>256</v>
      </c>
      <c r="D4597" s="73" t="s">
        <v>247</v>
      </c>
      <c r="E4597" s="73" t="s">
        <v>265</v>
      </c>
      <c r="F4597" s="73" t="s">
        <v>266</v>
      </c>
      <c r="G4597" s="73" t="s">
        <v>35</v>
      </c>
      <c r="H4597" t="s">
        <v>36</v>
      </c>
      <c r="I4597">
        <v>1160</v>
      </c>
      <c r="J4597" s="43">
        <v>4875</v>
      </c>
      <c r="K4597" s="16">
        <v>0.08</v>
      </c>
      <c r="L4597" s="16">
        <f t="shared" si="808"/>
        <v>48.4111221449851</v>
      </c>
      <c r="M4597" s="16">
        <f t="shared" si="809"/>
        <v>1.3175675675675675</v>
      </c>
      <c r="N4597" s="44">
        <f t="shared" si="810"/>
        <v>92.8</v>
      </c>
      <c r="O4597" s="44">
        <f t="shared" si="811"/>
        <v>4967.8</v>
      </c>
      <c r="P4597" s="45">
        <f t="shared" si="804"/>
        <v>49.332671300893743</v>
      </c>
      <c r="Q4597" s="45">
        <f t="shared" si="812"/>
        <v>1.3426486486486486</v>
      </c>
      <c r="S4597" s="51">
        <f t="shared" si="805"/>
        <v>-1.0122344877057432</v>
      </c>
      <c r="T4597" s="16">
        <f t="shared" si="806"/>
        <v>49.870241641840444</v>
      </c>
    </row>
    <row r="4598" spans="1:20" x14ac:dyDescent="0.25">
      <c r="A4598" s="72">
        <f t="shared" si="807"/>
        <v>43997</v>
      </c>
      <c r="B4598" s="73" t="s">
        <v>18</v>
      </c>
      <c r="C4598" s="73" t="s">
        <v>244</v>
      </c>
      <c r="D4598" s="73" t="s">
        <v>245</v>
      </c>
      <c r="E4598" s="73" t="s">
        <v>277</v>
      </c>
      <c r="F4598" s="73" t="s">
        <v>278</v>
      </c>
      <c r="G4598" s="73" t="s">
        <v>35</v>
      </c>
      <c r="H4598" s="73" t="s">
        <v>38</v>
      </c>
      <c r="I4598">
        <v>613</v>
      </c>
      <c r="J4598" s="43">
        <v>4805</v>
      </c>
      <c r="K4598" s="16">
        <v>0</v>
      </c>
      <c r="L4598" s="16">
        <f t="shared" si="808"/>
        <v>47.715988083416086</v>
      </c>
      <c r="M4598" s="16">
        <f t="shared" si="809"/>
        <v>1.2986486486486486</v>
      </c>
      <c r="N4598" s="44">
        <f t="shared" si="810"/>
        <v>0</v>
      </c>
      <c r="O4598" s="44">
        <f t="shared" si="811"/>
        <v>4805</v>
      </c>
      <c r="P4598" s="45">
        <f t="shared" si="804"/>
        <v>47.715988083416086</v>
      </c>
      <c r="Q4598" s="45">
        <f t="shared" si="812"/>
        <v>1.2986486486486486</v>
      </c>
      <c r="S4598" s="51">
        <f t="shared" si="805"/>
        <v>3.6901165299956906</v>
      </c>
      <c r="T4598" s="16">
        <f>AVERAGE(P4522,P4560,P4598)</f>
        <v>47.715988083416086</v>
      </c>
    </row>
    <row r="4599" spans="1:20" x14ac:dyDescent="0.25">
      <c r="A4599" s="74">
        <f>A4597</f>
        <v>43997</v>
      </c>
      <c r="B4599" s="75" t="s">
        <v>18</v>
      </c>
      <c r="C4599" s="75" t="s">
        <v>258</v>
      </c>
      <c r="D4599" s="75" t="s">
        <v>255</v>
      </c>
      <c r="E4599" s="75" t="s">
        <v>279</v>
      </c>
      <c r="F4599" s="75" t="s">
        <v>280</v>
      </c>
      <c r="G4599" s="75" t="s">
        <v>35</v>
      </c>
      <c r="H4599" s="76" t="s">
        <v>36</v>
      </c>
      <c r="I4599" s="76">
        <v>1637</v>
      </c>
      <c r="J4599" s="46">
        <v>5260</v>
      </c>
      <c r="K4599" s="78">
        <v>0.08</v>
      </c>
      <c r="L4599" s="78">
        <f t="shared" si="808"/>
        <v>52.234359483614696</v>
      </c>
      <c r="M4599" s="78">
        <f t="shared" si="809"/>
        <v>1.4216216216216215</v>
      </c>
      <c r="N4599" s="47">
        <f t="shared" si="810"/>
        <v>130.96</v>
      </c>
      <c r="O4599" s="47">
        <f t="shared" si="811"/>
        <v>5390.96</v>
      </c>
      <c r="P4599" s="48">
        <f t="shared" si="804"/>
        <v>53.534856007944391</v>
      </c>
      <c r="Q4599" s="48">
        <f t="shared" si="812"/>
        <v>1.4570162162162161</v>
      </c>
      <c r="R4599" s="76"/>
      <c r="S4599" s="53">
        <f t="shared" si="805"/>
        <v>-10.948714602636045</v>
      </c>
      <c r="T4599" s="78">
        <f t="shared" si="806"/>
        <v>54.293478980470042</v>
      </c>
    </row>
    <row r="4600" spans="1:20" x14ac:dyDescent="0.25">
      <c r="A4600" s="72">
        <f>DATE(YEAR(A4599), MONTH(A4599)+1, 15)</f>
        <v>44027</v>
      </c>
      <c r="B4600" s="73" t="s">
        <v>0</v>
      </c>
      <c r="C4600" s="73" t="s">
        <v>359</v>
      </c>
      <c r="D4600" s="73" t="s">
        <v>235</v>
      </c>
      <c r="E4600" s="73" t="s">
        <v>260</v>
      </c>
      <c r="F4600" s="73" t="s">
        <v>261</v>
      </c>
      <c r="G4600" s="73" t="s">
        <v>34</v>
      </c>
      <c r="H4600" t="s">
        <v>36</v>
      </c>
      <c r="I4600">
        <v>506</v>
      </c>
      <c r="J4600" s="61">
        <v>3595</v>
      </c>
      <c r="K4600" s="16">
        <v>0.06</v>
      </c>
      <c r="L4600" s="16">
        <f t="shared" si="808"/>
        <v>35.700099304865937</v>
      </c>
      <c r="M4600" s="16">
        <f t="shared" si="809"/>
        <v>0.97162162162162158</v>
      </c>
      <c r="N4600" s="44">
        <f t="shared" si="810"/>
        <v>30.36</v>
      </c>
      <c r="O4600" s="44">
        <f t="shared" si="811"/>
        <v>3625.36</v>
      </c>
      <c r="P4600" s="45">
        <f t="shared" ref="P4600:P4637" si="813">O4600/100.7</f>
        <v>36.001588877855013</v>
      </c>
      <c r="Q4600" s="45">
        <f t="shared" si="812"/>
        <v>0.97982702702702706</v>
      </c>
      <c r="R4600" s="17"/>
      <c r="S4600" s="51">
        <f>((O4600/O4144)-1)*100</f>
        <v>-2.1843769561181947</v>
      </c>
      <c r="T4600" s="16"/>
    </row>
    <row r="4601" spans="1:20" x14ac:dyDescent="0.25">
      <c r="A4601" s="72">
        <f>A4600</f>
        <v>44027</v>
      </c>
      <c r="B4601" s="73" t="s">
        <v>0</v>
      </c>
      <c r="C4601" s="73" t="s">
        <v>236</v>
      </c>
      <c r="D4601" s="73" t="s">
        <v>237</v>
      </c>
      <c r="E4601" s="73" t="s">
        <v>262</v>
      </c>
      <c r="F4601" s="73" t="s">
        <v>251</v>
      </c>
      <c r="G4601" s="73" t="s">
        <v>34</v>
      </c>
      <c r="H4601" t="s">
        <v>37</v>
      </c>
      <c r="I4601">
        <v>298</v>
      </c>
      <c r="J4601" s="43">
        <v>4333</v>
      </c>
      <c r="K4601" s="16">
        <v>0</v>
      </c>
      <c r="L4601" s="16">
        <f t="shared" si="808"/>
        <v>43.028798411122146</v>
      </c>
      <c r="M4601" s="16">
        <f t="shared" si="809"/>
        <v>1.171081081081081</v>
      </c>
      <c r="N4601" s="44">
        <f t="shared" si="810"/>
        <v>0</v>
      </c>
      <c r="O4601" s="44">
        <f t="shared" si="811"/>
        <v>4333</v>
      </c>
      <c r="P4601" s="45">
        <f t="shared" si="813"/>
        <v>43.028798411122146</v>
      </c>
      <c r="Q4601" s="45">
        <f t="shared" si="812"/>
        <v>1.171081081081081</v>
      </c>
      <c r="R4601" s="17"/>
      <c r="S4601" s="51">
        <f t="shared" ref="S4601:S4637" si="814">((O4601/O4145)-1)*100</f>
        <v>1.522961574507975</v>
      </c>
      <c r="T4601" s="16"/>
    </row>
    <row r="4602" spans="1:20" x14ac:dyDescent="0.25">
      <c r="A4602" s="72">
        <f t="shared" ref="A4602:A4636" si="815">A4601</f>
        <v>44027</v>
      </c>
      <c r="B4602" s="73" t="s">
        <v>0</v>
      </c>
      <c r="C4602" s="73" t="s">
        <v>359</v>
      </c>
      <c r="D4602" s="73" t="s">
        <v>235</v>
      </c>
      <c r="E4602" s="73" t="s">
        <v>263</v>
      </c>
      <c r="F4602" s="73" t="s">
        <v>264</v>
      </c>
      <c r="G4602" s="73" t="s">
        <v>34</v>
      </c>
      <c r="H4602" t="s">
        <v>37</v>
      </c>
      <c r="I4602">
        <v>1530</v>
      </c>
      <c r="J4602" s="43">
        <v>7240</v>
      </c>
      <c r="K4602" s="16">
        <v>0</v>
      </c>
      <c r="L4602" s="16">
        <f t="shared" si="808"/>
        <v>71.896722939424023</v>
      </c>
      <c r="M4602" s="16">
        <f t="shared" si="809"/>
        <v>1.9567567567567568</v>
      </c>
      <c r="N4602" s="44">
        <f t="shared" si="810"/>
        <v>0</v>
      </c>
      <c r="O4602" s="44">
        <f t="shared" si="811"/>
        <v>7240</v>
      </c>
      <c r="P4602" s="45">
        <f t="shared" si="813"/>
        <v>71.896722939424023</v>
      </c>
      <c r="Q4602" s="45">
        <f t="shared" si="812"/>
        <v>1.9567567567567568</v>
      </c>
      <c r="S4602" s="51">
        <f t="shared" si="814"/>
        <v>0</v>
      </c>
      <c r="T4602" s="16"/>
    </row>
    <row r="4603" spans="1:20" x14ac:dyDescent="0.25">
      <c r="A4603" s="72">
        <f t="shared" si="815"/>
        <v>44027</v>
      </c>
      <c r="B4603" s="73" t="s">
        <v>0</v>
      </c>
      <c r="C4603" s="73" t="s">
        <v>359</v>
      </c>
      <c r="D4603" s="73" t="s">
        <v>235</v>
      </c>
      <c r="E4603" s="73" t="s">
        <v>265</v>
      </c>
      <c r="F4603" s="73" t="s">
        <v>266</v>
      </c>
      <c r="G4603" s="73" t="s">
        <v>34</v>
      </c>
      <c r="H4603" t="s">
        <v>36</v>
      </c>
      <c r="I4603">
        <v>890</v>
      </c>
      <c r="J4603" s="43">
        <v>4525</v>
      </c>
      <c r="K4603" s="16">
        <v>0.06</v>
      </c>
      <c r="L4603" s="16">
        <f t="shared" si="808"/>
        <v>44.935451837140022</v>
      </c>
      <c r="M4603" s="16">
        <f t="shared" si="809"/>
        <v>1.222972972972973</v>
      </c>
      <c r="N4603" s="44">
        <f t="shared" si="810"/>
        <v>53.4</v>
      </c>
      <c r="O4603" s="44">
        <f t="shared" si="811"/>
        <v>4578.3999999999996</v>
      </c>
      <c r="P4603" s="45">
        <f t="shared" si="813"/>
        <v>45.465739821251233</v>
      </c>
      <c r="Q4603" s="45">
        <f t="shared" si="812"/>
        <v>1.2374054054054053</v>
      </c>
      <c r="S4603" s="51">
        <f t="shared" si="814"/>
        <v>-3.0164378918827395</v>
      </c>
      <c r="T4603" s="16"/>
    </row>
    <row r="4604" spans="1:20" x14ac:dyDescent="0.25">
      <c r="A4604" s="72">
        <f t="shared" si="815"/>
        <v>44027</v>
      </c>
      <c r="B4604" s="73" t="s">
        <v>0</v>
      </c>
      <c r="C4604" s="73" t="s">
        <v>238</v>
      </c>
      <c r="D4604" s="73" t="s">
        <v>239</v>
      </c>
      <c r="E4604" s="73" t="s">
        <v>267</v>
      </c>
      <c r="F4604" s="73" t="s">
        <v>241</v>
      </c>
      <c r="G4604" s="73" t="s">
        <v>34</v>
      </c>
      <c r="H4604" s="65" t="s">
        <v>37</v>
      </c>
      <c r="I4604" s="65">
        <v>1256</v>
      </c>
      <c r="J4604" s="61">
        <v>6976</v>
      </c>
      <c r="K4604" s="16">
        <v>0</v>
      </c>
      <c r="L4604" s="77">
        <f t="shared" si="808"/>
        <v>69.275074478649458</v>
      </c>
      <c r="M4604" s="77">
        <f t="shared" si="809"/>
        <v>1.8854054054054055</v>
      </c>
      <c r="N4604" s="62">
        <f t="shared" si="810"/>
        <v>0</v>
      </c>
      <c r="O4604" s="62">
        <f t="shared" si="811"/>
        <v>6976</v>
      </c>
      <c r="P4604" s="63">
        <f t="shared" si="813"/>
        <v>69.275074478649458</v>
      </c>
      <c r="Q4604" s="63">
        <f t="shared" si="812"/>
        <v>1.8854054054054055</v>
      </c>
      <c r="R4604" s="65"/>
      <c r="S4604" s="64">
        <f t="shared" si="814"/>
        <v>0</v>
      </c>
      <c r="T4604" s="16"/>
    </row>
    <row r="4605" spans="1:20" x14ac:dyDescent="0.25">
      <c r="A4605" s="72">
        <f t="shared" si="815"/>
        <v>44027</v>
      </c>
      <c r="B4605" s="73" t="s">
        <v>0</v>
      </c>
      <c r="C4605" s="73" t="s">
        <v>358</v>
      </c>
      <c r="D4605" s="73" t="s">
        <v>235</v>
      </c>
      <c r="E4605" s="73" t="s">
        <v>267</v>
      </c>
      <c r="F4605" s="73" t="s">
        <v>241</v>
      </c>
      <c r="G4605" s="73" t="s">
        <v>34</v>
      </c>
      <c r="H4605" t="s">
        <v>36</v>
      </c>
      <c r="I4605">
        <v>975</v>
      </c>
      <c r="J4605" s="43">
        <v>4801</v>
      </c>
      <c r="K4605" s="16">
        <v>0.06</v>
      </c>
      <c r="L4605" s="16">
        <f t="shared" si="808"/>
        <v>47.676266137040713</v>
      </c>
      <c r="M4605" s="16">
        <f t="shared" si="809"/>
        <v>1.2975675675675675</v>
      </c>
      <c r="N4605" s="44">
        <f t="shared" si="810"/>
        <v>58.5</v>
      </c>
      <c r="O4605" s="44">
        <f t="shared" si="811"/>
        <v>4859.5</v>
      </c>
      <c r="P4605" s="45">
        <f t="shared" si="813"/>
        <v>48.257199602780538</v>
      </c>
      <c r="Q4605" s="45">
        <f t="shared" si="812"/>
        <v>1.3133783783783783</v>
      </c>
      <c r="S4605" s="51">
        <f t="shared" si="814"/>
        <v>-3.1103578905393281</v>
      </c>
      <c r="T4605" s="16"/>
    </row>
    <row r="4606" spans="1:20" x14ac:dyDescent="0.25">
      <c r="A4606" s="72">
        <f t="shared" si="815"/>
        <v>44027</v>
      </c>
      <c r="B4606" s="73" t="s">
        <v>0</v>
      </c>
      <c r="C4606" s="73" t="s">
        <v>240</v>
      </c>
      <c r="D4606" s="73" t="s">
        <v>241</v>
      </c>
      <c r="E4606" s="73" t="s">
        <v>263</v>
      </c>
      <c r="F4606" s="73" t="s">
        <v>264</v>
      </c>
      <c r="G4606" s="73" t="s">
        <v>34</v>
      </c>
      <c r="H4606" t="s">
        <v>36</v>
      </c>
      <c r="I4606">
        <v>1357</v>
      </c>
      <c r="J4606" s="66">
        <v>5121</v>
      </c>
      <c r="K4606" s="16">
        <v>0.06</v>
      </c>
      <c r="L4606" s="16">
        <f t="shared" si="808"/>
        <v>50.854021847070506</v>
      </c>
      <c r="M4606" s="16">
        <f t="shared" si="809"/>
        <v>1.384054054054054</v>
      </c>
      <c r="N4606" s="44">
        <f t="shared" si="810"/>
        <v>81.42</v>
      </c>
      <c r="O4606" s="44">
        <f t="shared" si="811"/>
        <v>5202.42</v>
      </c>
      <c r="P4606" s="45">
        <f t="shared" si="813"/>
        <v>51.662562065541209</v>
      </c>
      <c r="Q4606" s="45">
        <f t="shared" si="812"/>
        <v>1.4060594594594595</v>
      </c>
      <c r="S4606" s="51">
        <f t="shared" si="814"/>
        <v>-4.0062440723751429</v>
      </c>
      <c r="T4606" s="16"/>
    </row>
    <row r="4607" spans="1:20" x14ac:dyDescent="0.25">
      <c r="A4607" s="72">
        <f t="shared" si="815"/>
        <v>44027</v>
      </c>
      <c r="B4607" s="73" t="s">
        <v>67</v>
      </c>
      <c r="C4607" s="73" t="s">
        <v>242</v>
      </c>
      <c r="D4607" s="73" t="s">
        <v>243</v>
      </c>
      <c r="E4607" s="73" t="s">
        <v>265</v>
      </c>
      <c r="F4607" s="73" t="s">
        <v>266</v>
      </c>
      <c r="G4607" s="73" t="s">
        <v>34</v>
      </c>
      <c r="H4607" t="s">
        <v>36</v>
      </c>
      <c r="I4607">
        <v>1006</v>
      </c>
      <c r="J4607" s="43">
        <v>3900</v>
      </c>
      <c r="K4607" s="16">
        <v>0.06</v>
      </c>
      <c r="L4607" s="16">
        <f t="shared" si="808"/>
        <v>38.728897715988083</v>
      </c>
      <c r="M4607" s="16">
        <f t="shared" si="809"/>
        <v>0.98378378378378384</v>
      </c>
      <c r="N4607" s="44">
        <f t="shared" si="810"/>
        <v>60.36</v>
      </c>
      <c r="O4607" s="44">
        <f t="shared" si="811"/>
        <v>3960.36</v>
      </c>
      <c r="P4607" s="45">
        <f t="shared" si="813"/>
        <v>39.328301886792453</v>
      </c>
      <c r="Q4607" s="45">
        <f t="shared" si="812"/>
        <v>0.99900972972972979</v>
      </c>
      <c r="S4607" s="51">
        <f t="shared" si="814"/>
        <v>-1.515920145623828</v>
      </c>
      <c r="T4607" s="16"/>
    </row>
    <row r="4608" spans="1:20" x14ac:dyDescent="0.25">
      <c r="A4608" s="72">
        <f t="shared" si="815"/>
        <v>44027</v>
      </c>
      <c r="B4608" s="73" t="s">
        <v>67</v>
      </c>
      <c r="C4608" s="73" t="s">
        <v>244</v>
      </c>
      <c r="D4608" s="73" t="s">
        <v>245</v>
      </c>
      <c r="E4608" s="73" t="s">
        <v>268</v>
      </c>
      <c r="F4608" s="73" t="s">
        <v>269</v>
      </c>
      <c r="G4608" s="73" t="s">
        <v>34</v>
      </c>
      <c r="H4608" t="s">
        <v>38</v>
      </c>
      <c r="I4608">
        <v>860</v>
      </c>
      <c r="J4608" s="43">
        <v>6816</v>
      </c>
      <c r="K4608" s="16">
        <v>0</v>
      </c>
      <c r="L4608" s="16">
        <f t="shared" si="808"/>
        <v>67.686196623634558</v>
      </c>
      <c r="M4608" s="16">
        <f t="shared" si="809"/>
        <v>1.7193513513513514</v>
      </c>
      <c r="N4608" s="44">
        <f t="shared" si="810"/>
        <v>0</v>
      </c>
      <c r="O4608" s="44">
        <f t="shared" si="811"/>
        <v>6816</v>
      </c>
      <c r="P4608" s="45">
        <f t="shared" si="813"/>
        <v>67.686196623634558</v>
      </c>
      <c r="Q4608" s="45">
        <f t="shared" si="812"/>
        <v>1.7193513513513514</v>
      </c>
      <c r="S4608" s="51">
        <f t="shared" si="814"/>
        <v>3.5708858836043245</v>
      </c>
      <c r="T4608" s="16"/>
    </row>
    <row r="4609" spans="1:20" x14ac:dyDescent="0.25">
      <c r="A4609" s="72">
        <f t="shared" si="815"/>
        <v>44027</v>
      </c>
      <c r="B4609" s="73" t="s">
        <v>67</v>
      </c>
      <c r="C4609" s="73" t="s">
        <v>246</v>
      </c>
      <c r="D4609" s="73" t="s">
        <v>247</v>
      </c>
      <c r="E4609" s="73" t="s">
        <v>270</v>
      </c>
      <c r="F4609" s="73" t="s">
        <v>247</v>
      </c>
      <c r="G4609" s="73" t="s">
        <v>34</v>
      </c>
      <c r="H4609" t="s">
        <v>36</v>
      </c>
      <c r="I4609">
        <v>213</v>
      </c>
      <c r="J4609" s="43">
        <v>2415</v>
      </c>
      <c r="K4609" s="16">
        <v>0.06</v>
      </c>
      <c r="L4609" s="16">
        <f t="shared" si="808"/>
        <v>23.98212512413108</v>
      </c>
      <c r="M4609" s="16">
        <f t="shared" si="809"/>
        <v>0.60918918918918918</v>
      </c>
      <c r="N4609" s="44">
        <f t="shared" si="810"/>
        <v>12.78</v>
      </c>
      <c r="O4609" s="44">
        <f t="shared" si="811"/>
        <v>2427.7800000000002</v>
      </c>
      <c r="P4609" s="45">
        <f t="shared" si="813"/>
        <v>24.109036742800399</v>
      </c>
      <c r="Q4609" s="45">
        <f t="shared" si="812"/>
        <v>0.61241297297297304</v>
      </c>
      <c r="S4609" s="51">
        <f t="shared" si="814"/>
        <v>12.352489286672895</v>
      </c>
      <c r="T4609" s="16"/>
    </row>
    <row r="4610" spans="1:20" x14ac:dyDescent="0.25">
      <c r="A4610" s="72">
        <f t="shared" si="815"/>
        <v>44027</v>
      </c>
      <c r="B4610" s="73" t="s">
        <v>67</v>
      </c>
      <c r="C4610" s="73" t="s">
        <v>248</v>
      </c>
      <c r="D4610" s="73" t="s">
        <v>249</v>
      </c>
      <c r="E4610" s="73" t="s">
        <v>271</v>
      </c>
      <c r="F4610" s="73" t="s">
        <v>272</v>
      </c>
      <c r="G4610" s="73" t="s">
        <v>34</v>
      </c>
      <c r="H4610" t="s">
        <v>38</v>
      </c>
      <c r="I4610">
        <v>646</v>
      </c>
      <c r="J4610" s="43">
        <v>5818</v>
      </c>
      <c r="K4610" s="16">
        <v>0</v>
      </c>
      <c r="L4610" s="16">
        <f t="shared" si="808"/>
        <v>57.775571002979142</v>
      </c>
      <c r="M4610" s="16">
        <f t="shared" si="809"/>
        <v>1.4676036036036035</v>
      </c>
      <c r="N4610" s="44">
        <f t="shared" si="810"/>
        <v>0</v>
      </c>
      <c r="O4610" s="44">
        <f t="shared" si="811"/>
        <v>5818</v>
      </c>
      <c r="P4610" s="45">
        <f t="shared" si="813"/>
        <v>57.775571002979142</v>
      </c>
      <c r="Q4610" s="45">
        <f t="shared" si="812"/>
        <v>1.4676036036036035</v>
      </c>
      <c r="S4610" s="51">
        <f t="shared" si="814"/>
        <v>3.0464045341835</v>
      </c>
      <c r="T4610" s="16"/>
    </row>
    <row r="4611" spans="1:20" x14ac:dyDescent="0.25">
      <c r="A4611" s="72">
        <f t="shared" si="815"/>
        <v>44027</v>
      </c>
      <c r="B4611" s="73" t="s">
        <v>67</v>
      </c>
      <c r="C4611" s="73" t="s">
        <v>248</v>
      </c>
      <c r="D4611" s="73" t="s">
        <v>249</v>
      </c>
      <c r="E4611" s="73" t="s">
        <v>273</v>
      </c>
      <c r="F4611" s="73" t="s">
        <v>274</v>
      </c>
      <c r="G4611" s="73" t="s">
        <v>34</v>
      </c>
      <c r="H4611" t="s">
        <v>38</v>
      </c>
      <c r="I4611">
        <v>418</v>
      </c>
      <c r="J4611" s="43">
        <v>4874</v>
      </c>
      <c r="K4611" s="16">
        <v>0</v>
      </c>
      <c r="L4611" s="16">
        <f t="shared" si="808"/>
        <v>48.401191658391262</v>
      </c>
      <c r="M4611" s="16">
        <f t="shared" si="809"/>
        <v>1.2294774774774775</v>
      </c>
      <c r="N4611" s="44">
        <f t="shared" si="810"/>
        <v>0</v>
      </c>
      <c r="O4611" s="44">
        <f t="shared" si="811"/>
        <v>4874</v>
      </c>
      <c r="P4611" s="45">
        <f t="shared" si="813"/>
        <v>48.401191658391262</v>
      </c>
      <c r="Q4611" s="45">
        <f t="shared" si="812"/>
        <v>1.2294774774774775</v>
      </c>
      <c r="S4611" s="51">
        <f t="shared" si="814"/>
        <v>3.6139455782312924</v>
      </c>
      <c r="T4611" s="16"/>
    </row>
    <row r="4612" spans="1:20" x14ac:dyDescent="0.25">
      <c r="A4612" s="72">
        <f t="shared" si="815"/>
        <v>44027</v>
      </c>
      <c r="B4612" s="73" t="s">
        <v>67</v>
      </c>
      <c r="C4612" s="73" t="s">
        <v>246</v>
      </c>
      <c r="D4612" s="73" t="s">
        <v>247</v>
      </c>
      <c r="E4612" s="73" t="s">
        <v>275</v>
      </c>
      <c r="F4612" s="73" t="s">
        <v>276</v>
      </c>
      <c r="G4612" s="73" t="s">
        <v>34</v>
      </c>
      <c r="H4612" t="s">
        <v>36</v>
      </c>
      <c r="I4612">
        <v>626</v>
      </c>
      <c r="J4612" s="61">
        <v>3800</v>
      </c>
      <c r="K4612" s="16">
        <v>0.06</v>
      </c>
      <c r="L4612" s="16">
        <f t="shared" si="808"/>
        <v>37.735849056603776</v>
      </c>
      <c r="M4612" s="16">
        <f t="shared" si="809"/>
        <v>0.95855855855855854</v>
      </c>
      <c r="N4612" s="44">
        <f t="shared" si="810"/>
        <v>37.559999999999995</v>
      </c>
      <c r="O4612" s="44">
        <f t="shared" si="811"/>
        <v>3837.56</v>
      </c>
      <c r="P4612" s="45">
        <f t="shared" si="813"/>
        <v>38.108838133068517</v>
      </c>
      <c r="Q4612" s="45">
        <f t="shared" si="812"/>
        <v>0.96803315315315319</v>
      </c>
      <c r="S4612" s="51">
        <f t="shared" si="814"/>
        <v>1.0490504829213432</v>
      </c>
      <c r="T4612" s="16"/>
    </row>
    <row r="4613" spans="1:20" x14ac:dyDescent="0.25">
      <c r="A4613" s="72">
        <f t="shared" si="815"/>
        <v>44027</v>
      </c>
      <c r="B4613" s="73" t="s">
        <v>67</v>
      </c>
      <c r="C4613" s="73" t="s">
        <v>246</v>
      </c>
      <c r="D4613" s="73" t="s">
        <v>247</v>
      </c>
      <c r="E4613" s="73" t="s">
        <v>263</v>
      </c>
      <c r="F4613" s="73" t="s">
        <v>264</v>
      </c>
      <c r="G4613" s="73" t="s">
        <v>34</v>
      </c>
      <c r="H4613" t="s">
        <v>36</v>
      </c>
      <c r="I4613">
        <v>1823</v>
      </c>
      <c r="J4613" s="61">
        <v>5680</v>
      </c>
      <c r="K4613" s="16">
        <v>0.06</v>
      </c>
      <c r="L4613" s="16">
        <f t="shared" si="808"/>
        <v>56.405163853028796</v>
      </c>
      <c r="M4613" s="16">
        <f t="shared" si="809"/>
        <v>1.4327927927927928</v>
      </c>
      <c r="N4613" s="44">
        <f t="shared" si="810"/>
        <v>109.38</v>
      </c>
      <c r="O4613" s="44">
        <f t="shared" si="811"/>
        <v>5789.38</v>
      </c>
      <c r="P4613" s="45">
        <f t="shared" si="813"/>
        <v>57.491360476663353</v>
      </c>
      <c r="Q4613" s="45">
        <f t="shared" si="812"/>
        <v>1.4603841441441443</v>
      </c>
      <c r="S4613" s="51">
        <f t="shared" si="814"/>
        <v>-2.2239261213363837</v>
      </c>
      <c r="T4613" s="16"/>
    </row>
    <row r="4614" spans="1:20" x14ac:dyDescent="0.25">
      <c r="A4614" s="72">
        <f t="shared" si="815"/>
        <v>44027</v>
      </c>
      <c r="B4614" s="73" t="s">
        <v>18</v>
      </c>
      <c r="C4614" s="73" t="s">
        <v>250</v>
      </c>
      <c r="D4614" s="73" t="s">
        <v>251</v>
      </c>
      <c r="E4614" s="73" t="s">
        <v>265</v>
      </c>
      <c r="F4614" s="73" t="s">
        <v>266</v>
      </c>
      <c r="G4614" s="73" t="s">
        <v>34</v>
      </c>
      <c r="H4614" t="s">
        <v>39</v>
      </c>
      <c r="I4614">
        <v>1277</v>
      </c>
      <c r="J4614" s="43">
        <v>3631</v>
      </c>
      <c r="K4614" s="16">
        <v>2.3E-2</v>
      </c>
      <c r="L4614" s="16">
        <f t="shared" si="808"/>
        <v>36.057596822244292</v>
      </c>
      <c r="M4614" s="16">
        <f t="shared" si="809"/>
        <v>0.98135135135135132</v>
      </c>
      <c r="N4614" s="44">
        <f t="shared" si="810"/>
        <v>29.370999999999999</v>
      </c>
      <c r="O4614" s="44">
        <f t="shared" si="811"/>
        <v>3660.3710000000001</v>
      </c>
      <c r="P4614" s="45">
        <f t="shared" si="813"/>
        <v>36.349265143992056</v>
      </c>
      <c r="Q4614" s="45">
        <f t="shared" si="812"/>
        <v>0.98928945945945945</v>
      </c>
      <c r="S4614" s="51">
        <f t="shared" si="814"/>
        <v>-4.7771183148735847</v>
      </c>
      <c r="T4614" s="16"/>
    </row>
    <row r="4615" spans="1:20" x14ac:dyDescent="0.25">
      <c r="A4615" s="72">
        <f t="shared" si="815"/>
        <v>44027</v>
      </c>
      <c r="B4615" s="73" t="s">
        <v>18</v>
      </c>
      <c r="C4615" s="73" t="s">
        <v>244</v>
      </c>
      <c r="D4615" s="73" t="s">
        <v>245</v>
      </c>
      <c r="E4615" s="73" t="s">
        <v>277</v>
      </c>
      <c r="F4615" s="73" t="s">
        <v>278</v>
      </c>
      <c r="G4615" s="73" t="s">
        <v>34</v>
      </c>
      <c r="H4615" t="s">
        <v>38</v>
      </c>
      <c r="I4615">
        <v>613</v>
      </c>
      <c r="J4615" s="43">
        <v>5630</v>
      </c>
      <c r="K4615" s="16">
        <v>0</v>
      </c>
      <c r="L4615" s="16">
        <f t="shared" si="808"/>
        <v>55.908639523336639</v>
      </c>
      <c r="M4615" s="16">
        <f t="shared" si="809"/>
        <v>1.5216216216216216</v>
      </c>
      <c r="N4615" s="44">
        <f t="shared" si="810"/>
        <v>0</v>
      </c>
      <c r="O4615" s="44">
        <f t="shared" si="811"/>
        <v>5630</v>
      </c>
      <c r="P4615" s="45">
        <f t="shared" si="813"/>
        <v>55.908639523336639</v>
      </c>
      <c r="Q4615" s="45">
        <f t="shared" si="812"/>
        <v>1.5216216216216216</v>
      </c>
      <c r="S4615" s="51">
        <f t="shared" si="814"/>
        <v>3.1324418391646791</v>
      </c>
      <c r="T4615" s="16"/>
    </row>
    <row r="4616" spans="1:20" x14ac:dyDescent="0.25">
      <c r="A4616" s="72">
        <f t="shared" si="815"/>
        <v>44027</v>
      </c>
      <c r="B4616" s="73" t="s">
        <v>18</v>
      </c>
      <c r="C4616" s="73" t="s">
        <v>248</v>
      </c>
      <c r="D4616" s="73" t="s">
        <v>249</v>
      </c>
      <c r="E4616" s="73" t="s">
        <v>268</v>
      </c>
      <c r="F4616" s="73" t="s">
        <v>269</v>
      </c>
      <c r="G4616" s="73" t="s">
        <v>34</v>
      </c>
      <c r="H4616" t="s">
        <v>38</v>
      </c>
      <c r="I4616">
        <v>872</v>
      </c>
      <c r="J4616" s="43">
        <v>6932</v>
      </c>
      <c r="K4616" s="16">
        <v>0</v>
      </c>
      <c r="L4616" s="16">
        <f t="shared" si="808"/>
        <v>68.838133068520349</v>
      </c>
      <c r="M4616" s="16">
        <f t="shared" si="809"/>
        <v>1.8735135135135135</v>
      </c>
      <c r="N4616" s="44">
        <f t="shared" si="810"/>
        <v>0</v>
      </c>
      <c r="O4616" s="44">
        <f t="shared" si="811"/>
        <v>6932</v>
      </c>
      <c r="P4616" s="45">
        <f t="shared" si="813"/>
        <v>68.838133068520349</v>
      </c>
      <c r="Q4616" s="45">
        <f t="shared" si="812"/>
        <v>1.8735135135135135</v>
      </c>
      <c r="S4616" s="51">
        <f t="shared" si="814"/>
        <v>3.4935801731860172</v>
      </c>
      <c r="T4616" s="16"/>
    </row>
    <row r="4617" spans="1:20" x14ac:dyDescent="0.25">
      <c r="A4617" s="72">
        <f t="shared" si="815"/>
        <v>44027</v>
      </c>
      <c r="B4617" s="73" t="s">
        <v>18</v>
      </c>
      <c r="C4617" s="73" t="s">
        <v>248</v>
      </c>
      <c r="D4617" s="73" t="s">
        <v>249</v>
      </c>
      <c r="E4617" s="73" t="s">
        <v>277</v>
      </c>
      <c r="F4617" s="73" t="s">
        <v>278</v>
      </c>
      <c r="G4617" s="73" t="s">
        <v>34</v>
      </c>
      <c r="H4617" t="s">
        <v>38</v>
      </c>
      <c r="I4617">
        <v>414</v>
      </c>
      <c r="J4617" s="43">
        <v>5107</v>
      </c>
      <c r="K4617" s="16">
        <v>0</v>
      </c>
      <c r="L4617" s="16">
        <f t="shared" si="808"/>
        <v>50.714995034756704</v>
      </c>
      <c r="M4617" s="16">
        <f t="shared" si="809"/>
        <v>1.3802702702702703</v>
      </c>
      <c r="N4617" s="44">
        <f t="shared" si="810"/>
        <v>0</v>
      </c>
      <c r="O4617" s="44">
        <f t="shared" si="811"/>
        <v>5107</v>
      </c>
      <c r="P4617" s="45">
        <f t="shared" si="813"/>
        <v>50.714995034756704</v>
      </c>
      <c r="Q4617" s="45">
        <f t="shared" si="812"/>
        <v>1.3802702702702703</v>
      </c>
      <c r="S4617" s="51">
        <f t="shared" si="814"/>
        <v>3.4433866720680495</v>
      </c>
      <c r="T4617" s="16"/>
    </row>
    <row r="4618" spans="1:20" x14ac:dyDescent="0.25">
      <c r="A4618" s="72">
        <f t="shared" si="815"/>
        <v>44027</v>
      </c>
      <c r="B4618" s="73" t="s">
        <v>18</v>
      </c>
      <c r="C4618" s="73" t="s">
        <v>242</v>
      </c>
      <c r="D4618" s="73" t="s">
        <v>243</v>
      </c>
      <c r="E4618" s="73" t="s">
        <v>265</v>
      </c>
      <c r="F4618" s="73" t="s">
        <v>266</v>
      </c>
      <c r="G4618" s="73" t="s">
        <v>34</v>
      </c>
      <c r="H4618" t="s">
        <v>36</v>
      </c>
      <c r="I4618">
        <v>1006</v>
      </c>
      <c r="J4618" s="43">
        <v>4645</v>
      </c>
      <c r="K4618" s="16">
        <v>0.06</v>
      </c>
      <c r="L4618" s="16">
        <f t="shared" si="808"/>
        <v>46.127110228401193</v>
      </c>
      <c r="M4618" s="16">
        <f t="shared" si="809"/>
        <v>1.2554054054054054</v>
      </c>
      <c r="N4618" s="44">
        <f t="shared" si="810"/>
        <v>60.36</v>
      </c>
      <c r="O4618" s="44">
        <f t="shared" si="811"/>
        <v>4705.3599999999997</v>
      </c>
      <c r="P4618" s="45">
        <f t="shared" si="813"/>
        <v>46.726514399205556</v>
      </c>
      <c r="Q4618" s="45">
        <f t="shared" si="812"/>
        <v>1.2717189189189189</v>
      </c>
      <c r="S4618" s="51">
        <f t="shared" si="814"/>
        <v>-1.2789741351818651</v>
      </c>
      <c r="T4618" s="16"/>
    </row>
    <row r="4619" spans="1:20" x14ac:dyDescent="0.25">
      <c r="A4619" s="72">
        <f t="shared" si="815"/>
        <v>44027</v>
      </c>
      <c r="B4619" s="73" t="s">
        <v>0</v>
      </c>
      <c r="C4619" s="73" t="s">
        <v>252</v>
      </c>
      <c r="D4619" s="73" t="s">
        <v>117</v>
      </c>
      <c r="E4619" s="73" t="s">
        <v>279</v>
      </c>
      <c r="F4619" s="73" t="s">
        <v>280</v>
      </c>
      <c r="G4619" s="73" t="s">
        <v>35</v>
      </c>
      <c r="H4619" t="s">
        <v>37</v>
      </c>
      <c r="I4619">
        <v>880</v>
      </c>
      <c r="J4619" s="43">
        <v>4143</v>
      </c>
      <c r="K4619" s="16">
        <v>0</v>
      </c>
      <c r="L4619" s="16">
        <f t="shared" si="808"/>
        <v>41.142005958291954</v>
      </c>
      <c r="M4619" s="16">
        <f t="shared" si="809"/>
        <v>1.1197297297297297</v>
      </c>
      <c r="N4619" s="44">
        <f t="shared" si="810"/>
        <v>0</v>
      </c>
      <c r="O4619" s="44">
        <f t="shared" si="811"/>
        <v>4143</v>
      </c>
      <c r="P4619" s="45">
        <f t="shared" si="813"/>
        <v>41.142005958291954</v>
      </c>
      <c r="Q4619" s="45">
        <f t="shared" si="812"/>
        <v>1.1197297297297297</v>
      </c>
      <c r="S4619" s="51">
        <f t="shared" si="814"/>
        <v>1.5939185875429196</v>
      </c>
      <c r="T4619" s="16"/>
    </row>
    <row r="4620" spans="1:20" x14ac:dyDescent="0.25">
      <c r="A4620" s="72">
        <f t="shared" si="815"/>
        <v>44027</v>
      </c>
      <c r="B4620" s="73" t="s">
        <v>0</v>
      </c>
      <c r="C4620" s="73" t="s">
        <v>359</v>
      </c>
      <c r="D4620" s="73" t="s">
        <v>235</v>
      </c>
      <c r="E4620" s="73" t="s">
        <v>267</v>
      </c>
      <c r="F4620" s="73" t="s">
        <v>241</v>
      </c>
      <c r="G4620" s="73" t="s">
        <v>35</v>
      </c>
      <c r="H4620" t="s">
        <v>37</v>
      </c>
      <c r="I4620">
        <v>685</v>
      </c>
      <c r="J4620" s="43">
        <v>4361</v>
      </c>
      <c r="K4620" s="16">
        <v>0</v>
      </c>
      <c r="L4620" s="16">
        <f t="shared" si="808"/>
        <v>43.306852035749749</v>
      </c>
      <c r="M4620" s="16">
        <f t="shared" si="809"/>
        <v>1.1786486486486487</v>
      </c>
      <c r="N4620" s="44">
        <f t="shared" si="810"/>
        <v>0</v>
      </c>
      <c r="O4620" s="44">
        <f t="shared" si="811"/>
        <v>4361</v>
      </c>
      <c r="P4620" s="45">
        <f t="shared" si="813"/>
        <v>43.306852035749749</v>
      </c>
      <c r="Q4620" s="45">
        <f t="shared" si="812"/>
        <v>1.1786486486486487</v>
      </c>
      <c r="S4620" s="51">
        <f t="shared" si="814"/>
        <v>0</v>
      </c>
      <c r="T4620" s="16"/>
    </row>
    <row r="4621" spans="1:20" x14ac:dyDescent="0.25">
      <c r="A4621" s="72">
        <f t="shared" si="815"/>
        <v>44027</v>
      </c>
      <c r="B4621" s="73" t="s">
        <v>0</v>
      </c>
      <c r="C4621" s="73" t="s">
        <v>253</v>
      </c>
      <c r="D4621" s="73" t="s">
        <v>243</v>
      </c>
      <c r="E4621" s="73" t="s">
        <v>281</v>
      </c>
      <c r="F4621" s="73" t="s">
        <v>282</v>
      </c>
      <c r="G4621" s="73" t="s">
        <v>35</v>
      </c>
      <c r="H4621" t="s">
        <v>38</v>
      </c>
      <c r="I4621">
        <v>812</v>
      </c>
      <c r="J4621" s="43">
        <v>7074</v>
      </c>
      <c r="K4621" s="16">
        <v>0</v>
      </c>
      <c r="L4621" s="16">
        <f t="shared" si="808"/>
        <v>70.248262164846082</v>
      </c>
      <c r="M4621" s="16">
        <f t="shared" si="809"/>
        <v>1.9118918918918919</v>
      </c>
      <c r="N4621" s="44">
        <f t="shared" si="810"/>
        <v>0</v>
      </c>
      <c r="O4621" s="44">
        <f t="shared" si="811"/>
        <v>7074</v>
      </c>
      <c r="P4621" s="45">
        <f t="shared" si="813"/>
        <v>70.248262164846082</v>
      </c>
      <c r="Q4621" s="45">
        <f t="shared" si="812"/>
        <v>1.9118918918918919</v>
      </c>
      <c r="S4621" s="51">
        <f t="shared" si="814"/>
        <v>19.979647218453177</v>
      </c>
      <c r="T4621" s="16"/>
    </row>
    <row r="4622" spans="1:20" x14ac:dyDescent="0.25">
      <c r="A4622" s="72">
        <f t="shared" si="815"/>
        <v>44027</v>
      </c>
      <c r="B4622" s="73" t="s">
        <v>0</v>
      </c>
      <c r="C4622" s="73" t="s">
        <v>236</v>
      </c>
      <c r="D4622" s="73" t="s">
        <v>237</v>
      </c>
      <c r="E4622" s="73" t="s">
        <v>279</v>
      </c>
      <c r="F4622" s="73" t="s">
        <v>280</v>
      </c>
      <c r="G4622" s="73" t="s">
        <v>35</v>
      </c>
      <c r="H4622" t="s">
        <v>37</v>
      </c>
      <c r="I4622">
        <v>1520</v>
      </c>
      <c r="J4622" s="61">
        <v>5801</v>
      </c>
      <c r="K4622" s="16">
        <v>0</v>
      </c>
      <c r="L4622" s="16">
        <f t="shared" si="808"/>
        <v>57.606752730883812</v>
      </c>
      <c r="M4622" s="16">
        <f t="shared" si="809"/>
        <v>1.5678378378378379</v>
      </c>
      <c r="N4622" s="44">
        <f t="shared" si="810"/>
        <v>0</v>
      </c>
      <c r="O4622" s="44">
        <f t="shared" si="811"/>
        <v>5801</v>
      </c>
      <c r="P4622" s="45">
        <f t="shared" si="813"/>
        <v>57.606752730883812</v>
      </c>
      <c r="Q4622" s="45">
        <f t="shared" si="812"/>
        <v>1.5678378378378379</v>
      </c>
      <c r="S4622" s="51">
        <f t="shared" si="814"/>
        <v>1.1331938633193817</v>
      </c>
      <c r="T4622" s="16"/>
    </row>
    <row r="4623" spans="1:20" x14ac:dyDescent="0.25">
      <c r="A4623" s="72">
        <f t="shared" si="815"/>
        <v>44027</v>
      </c>
      <c r="B4623" s="73" t="s">
        <v>0</v>
      </c>
      <c r="C4623" s="73" t="s">
        <v>236</v>
      </c>
      <c r="D4623" s="73" t="s">
        <v>237</v>
      </c>
      <c r="E4623" s="73" t="s">
        <v>267</v>
      </c>
      <c r="F4623" s="73" t="s">
        <v>241</v>
      </c>
      <c r="G4623" s="73" t="s">
        <v>35</v>
      </c>
      <c r="H4623" t="s">
        <v>37</v>
      </c>
      <c r="I4623">
        <v>1583</v>
      </c>
      <c r="J4623" s="43">
        <v>6121</v>
      </c>
      <c r="K4623" s="16">
        <v>0</v>
      </c>
      <c r="L4623" s="16">
        <f t="shared" si="808"/>
        <v>60.784508440913605</v>
      </c>
      <c r="M4623" s="16">
        <f t="shared" si="809"/>
        <v>1.6543243243243244</v>
      </c>
      <c r="N4623" s="44">
        <f t="shared" si="810"/>
        <v>0</v>
      </c>
      <c r="O4623" s="44">
        <f t="shared" si="811"/>
        <v>6121</v>
      </c>
      <c r="P4623" s="45">
        <f t="shared" si="813"/>
        <v>60.784508440913605</v>
      </c>
      <c r="Q4623" s="45">
        <f t="shared" si="812"/>
        <v>1.6543243243243244</v>
      </c>
      <c r="S4623" s="51">
        <f t="shared" si="814"/>
        <v>1.0733157199471544</v>
      </c>
      <c r="T4623" s="16"/>
    </row>
    <row r="4624" spans="1:20" x14ac:dyDescent="0.25">
      <c r="A4624" s="72">
        <f t="shared" si="815"/>
        <v>44027</v>
      </c>
      <c r="B4624" s="73" t="s">
        <v>0</v>
      </c>
      <c r="C4624" s="73" t="s">
        <v>358</v>
      </c>
      <c r="D4624" s="73" t="s">
        <v>235</v>
      </c>
      <c r="E4624" s="73" t="s">
        <v>279</v>
      </c>
      <c r="F4624" s="73" t="s">
        <v>280</v>
      </c>
      <c r="G4624" s="73" t="s">
        <v>35</v>
      </c>
      <c r="H4624" t="s">
        <v>36</v>
      </c>
      <c r="I4624">
        <v>1599</v>
      </c>
      <c r="J4624" s="43">
        <v>6012</v>
      </c>
      <c r="K4624" s="16">
        <v>0.06</v>
      </c>
      <c r="L4624" s="16">
        <f t="shared" si="808"/>
        <v>59.702085402184707</v>
      </c>
      <c r="M4624" s="16">
        <f t="shared" si="809"/>
        <v>1.6248648648648649</v>
      </c>
      <c r="N4624" s="44">
        <f t="shared" si="810"/>
        <v>95.94</v>
      </c>
      <c r="O4624" s="44">
        <f t="shared" si="811"/>
        <v>6107.94</v>
      </c>
      <c r="P4624" s="45">
        <f t="shared" si="813"/>
        <v>60.65481628599801</v>
      </c>
      <c r="Q4624" s="45">
        <f t="shared" si="812"/>
        <v>1.6507945945945945</v>
      </c>
      <c r="S4624" s="51">
        <f t="shared" si="814"/>
        <v>-4.0202521143094199</v>
      </c>
      <c r="T4624" s="16"/>
    </row>
    <row r="4625" spans="1:20" x14ac:dyDescent="0.25">
      <c r="A4625" s="72">
        <f t="shared" si="815"/>
        <v>44027</v>
      </c>
      <c r="B4625" s="73" t="s">
        <v>67</v>
      </c>
      <c r="C4625" s="73" t="s">
        <v>250</v>
      </c>
      <c r="D4625" s="73" t="s">
        <v>251</v>
      </c>
      <c r="E4625" s="73" t="s">
        <v>279</v>
      </c>
      <c r="F4625" s="73" t="s">
        <v>280</v>
      </c>
      <c r="G4625" s="73" t="s">
        <v>35</v>
      </c>
      <c r="H4625" t="s">
        <v>37</v>
      </c>
      <c r="I4625">
        <v>1851</v>
      </c>
      <c r="J4625" s="43">
        <v>5180</v>
      </c>
      <c r="K4625" s="16">
        <v>0</v>
      </c>
      <c r="L4625" s="16">
        <f t="shared" si="808"/>
        <v>51.439920556107246</v>
      </c>
      <c r="M4625" s="16">
        <f t="shared" si="809"/>
        <v>1.3066666666666666</v>
      </c>
      <c r="N4625" s="44">
        <f t="shared" si="810"/>
        <v>0</v>
      </c>
      <c r="O4625" s="44">
        <f t="shared" si="811"/>
        <v>5180</v>
      </c>
      <c r="P4625" s="45">
        <f t="shared" si="813"/>
        <v>51.439920556107246</v>
      </c>
      <c r="Q4625" s="45">
        <f t="shared" si="812"/>
        <v>1.3066666666666666</v>
      </c>
      <c r="S4625" s="51">
        <f t="shared" si="814"/>
        <v>0</v>
      </c>
      <c r="T4625" s="16"/>
    </row>
    <row r="4626" spans="1:20" x14ac:dyDescent="0.25">
      <c r="A4626" s="72">
        <f t="shared" si="815"/>
        <v>44027</v>
      </c>
      <c r="B4626" s="73" t="s">
        <v>67</v>
      </c>
      <c r="C4626" s="73" t="s">
        <v>238</v>
      </c>
      <c r="D4626" s="73" t="s">
        <v>239</v>
      </c>
      <c r="E4626" s="73" t="s">
        <v>283</v>
      </c>
      <c r="F4626" s="73" t="s">
        <v>284</v>
      </c>
      <c r="G4626" s="73" t="s">
        <v>35</v>
      </c>
      <c r="H4626" t="s">
        <v>37</v>
      </c>
      <c r="I4626">
        <v>1695</v>
      </c>
      <c r="J4626" s="43">
        <v>5140</v>
      </c>
      <c r="K4626" s="16">
        <v>0</v>
      </c>
      <c r="L4626" s="16">
        <f t="shared" si="808"/>
        <v>51.042701092353525</v>
      </c>
      <c r="M4626" s="16">
        <f t="shared" si="809"/>
        <v>1.2965765765765767</v>
      </c>
      <c r="N4626" s="44">
        <f t="shared" si="810"/>
        <v>0</v>
      </c>
      <c r="O4626" s="44">
        <f t="shared" si="811"/>
        <v>5140</v>
      </c>
      <c r="P4626" s="45">
        <f t="shared" si="813"/>
        <v>51.042701092353525</v>
      </c>
      <c r="Q4626" s="45">
        <f t="shared" si="812"/>
        <v>1.2965765765765767</v>
      </c>
      <c r="S4626" s="51">
        <f t="shared" si="814"/>
        <v>0</v>
      </c>
      <c r="T4626" s="16"/>
    </row>
    <row r="4627" spans="1:20" x14ac:dyDescent="0.25">
      <c r="A4627" s="72">
        <f t="shared" si="815"/>
        <v>44027</v>
      </c>
      <c r="B4627" s="73" t="s">
        <v>67</v>
      </c>
      <c r="C4627" s="73" t="s">
        <v>242</v>
      </c>
      <c r="D4627" s="73" t="s">
        <v>243</v>
      </c>
      <c r="E4627" s="73" t="s">
        <v>265</v>
      </c>
      <c r="F4627" s="73" t="s">
        <v>266</v>
      </c>
      <c r="G4627" s="73" t="s">
        <v>35</v>
      </c>
      <c r="H4627" t="s">
        <v>36</v>
      </c>
      <c r="I4627">
        <v>1006</v>
      </c>
      <c r="J4627" s="43">
        <v>3820</v>
      </c>
      <c r="K4627" s="16">
        <v>0.06</v>
      </c>
      <c r="L4627" s="16">
        <f t="shared" si="808"/>
        <v>37.934458788480633</v>
      </c>
      <c r="M4627" s="16">
        <f t="shared" si="809"/>
        <v>0.96360360360360364</v>
      </c>
      <c r="N4627" s="44">
        <f t="shared" si="810"/>
        <v>60.36</v>
      </c>
      <c r="O4627" s="44">
        <f t="shared" si="811"/>
        <v>3880.36</v>
      </c>
      <c r="P4627" s="45">
        <f t="shared" si="813"/>
        <v>38.533862959285003</v>
      </c>
      <c r="Q4627" s="45">
        <f t="shared" si="812"/>
        <v>0.97882954954954959</v>
      </c>
      <c r="S4627" s="51">
        <f t="shared" si="814"/>
        <v>-1.5466899414409374</v>
      </c>
      <c r="T4627" s="16"/>
    </row>
    <row r="4628" spans="1:20" x14ac:dyDescent="0.25">
      <c r="A4628" s="72">
        <f t="shared" si="815"/>
        <v>44027</v>
      </c>
      <c r="B4628" s="73" t="s">
        <v>67</v>
      </c>
      <c r="C4628" s="73" t="s">
        <v>254</v>
      </c>
      <c r="D4628" s="73" t="s">
        <v>255</v>
      </c>
      <c r="E4628" s="73" t="s">
        <v>267</v>
      </c>
      <c r="F4628" s="73" t="s">
        <v>241</v>
      </c>
      <c r="G4628" s="73" t="s">
        <v>35</v>
      </c>
      <c r="H4628" t="s">
        <v>37</v>
      </c>
      <c r="I4628">
        <v>988</v>
      </c>
      <c r="J4628" s="43">
        <v>3880</v>
      </c>
      <c r="K4628" s="16">
        <v>0</v>
      </c>
      <c r="L4628" s="16">
        <f t="shared" si="808"/>
        <v>38.530287984111219</v>
      </c>
      <c r="M4628" s="16">
        <f t="shared" si="809"/>
        <v>0.97873873873873873</v>
      </c>
      <c r="N4628" s="44">
        <f t="shared" si="810"/>
        <v>0</v>
      </c>
      <c r="O4628" s="44">
        <f t="shared" si="811"/>
        <v>3880</v>
      </c>
      <c r="P4628" s="45">
        <f t="shared" si="813"/>
        <v>38.530287984111219</v>
      </c>
      <c r="Q4628" s="45">
        <f t="shared" si="812"/>
        <v>0.97873873873873873</v>
      </c>
      <c r="S4628" s="51">
        <f t="shared" si="814"/>
        <v>0</v>
      </c>
      <c r="T4628" s="16"/>
    </row>
    <row r="4629" spans="1:20" x14ac:dyDescent="0.25">
      <c r="A4629" s="72">
        <f t="shared" si="815"/>
        <v>44027</v>
      </c>
      <c r="B4629" s="73" t="s">
        <v>67</v>
      </c>
      <c r="C4629" s="73" t="s">
        <v>246</v>
      </c>
      <c r="D4629" s="73" t="s">
        <v>247</v>
      </c>
      <c r="E4629" s="73" t="s">
        <v>240</v>
      </c>
      <c r="F4629" s="73" t="s">
        <v>241</v>
      </c>
      <c r="G4629" s="73" t="s">
        <v>35</v>
      </c>
      <c r="H4629" t="s">
        <v>36</v>
      </c>
      <c r="I4629">
        <v>787</v>
      </c>
      <c r="J4629" s="43">
        <v>4220</v>
      </c>
      <c r="K4629" s="16">
        <v>0.06</v>
      </c>
      <c r="L4629" s="16">
        <f t="shared" si="808"/>
        <v>41.906653426017876</v>
      </c>
      <c r="M4629" s="16">
        <f t="shared" si="809"/>
        <v>1.0645045045045045</v>
      </c>
      <c r="N4629" s="44">
        <f t="shared" si="810"/>
        <v>47.22</v>
      </c>
      <c r="O4629" s="44">
        <f t="shared" si="811"/>
        <v>4267.22</v>
      </c>
      <c r="P4629" s="45">
        <f t="shared" si="813"/>
        <v>42.37557100297915</v>
      </c>
      <c r="Q4629" s="45">
        <f t="shared" si="812"/>
        <v>1.0764158558558559</v>
      </c>
      <c r="S4629" s="51">
        <f t="shared" si="814"/>
        <v>0.80507613733540317</v>
      </c>
      <c r="T4629" s="16"/>
    </row>
    <row r="4630" spans="1:20" x14ac:dyDescent="0.25">
      <c r="A4630" s="72">
        <f t="shared" si="815"/>
        <v>44027</v>
      </c>
      <c r="B4630" s="73" t="s">
        <v>67</v>
      </c>
      <c r="C4630" s="73" t="s">
        <v>250</v>
      </c>
      <c r="D4630" s="73" t="s">
        <v>251</v>
      </c>
      <c r="E4630" s="73" t="s">
        <v>283</v>
      </c>
      <c r="F4630" s="73" t="s">
        <v>284</v>
      </c>
      <c r="G4630" s="73" t="s">
        <v>35</v>
      </c>
      <c r="H4630" t="s">
        <v>37</v>
      </c>
      <c r="I4630">
        <v>1836</v>
      </c>
      <c r="J4630" s="43">
        <v>5180</v>
      </c>
      <c r="K4630" s="16">
        <v>0</v>
      </c>
      <c r="L4630" s="16">
        <f t="shared" ref="L4630:L4667" si="816">J4630/100.7</f>
        <v>51.439920556107246</v>
      </c>
      <c r="M4630" s="16">
        <f t="shared" ref="M4630:M4667" si="817">IF(B4630="corn",J4630/(111*2000/56),J4630/(111*2000/60))</f>
        <v>1.3066666666666666</v>
      </c>
      <c r="N4630" s="44">
        <f t="shared" ref="N4630:N4667" si="818">I4630*K4630</f>
        <v>0</v>
      </c>
      <c r="O4630" s="44">
        <f t="shared" ref="O4630:O4667" si="819">J4630+N4630</f>
        <v>5180</v>
      </c>
      <c r="P4630" s="45">
        <f t="shared" si="813"/>
        <v>51.439920556107246</v>
      </c>
      <c r="Q4630" s="45">
        <f t="shared" ref="Q4630:Q4667" si="820">IF(B4630="corn",O4630/(111*2000/56),O4630/(111*2000/60))</f>
        <v>1.3066666666666666</v>
      </c>
      <c r="S4630" s="51">
        <f t="shared" si="814"/>
        <v>0</v>
      </c>
      <c r="T4630" s="16"/>
    </row>
    <row r="4631" spans="1:20" x14ac:dyDescent="0.25">
      <c r="A4631" s="72">
        <f t="shared" si="815"/>
        <v>44027</v>
      </c>
      <c r="B4631" s="73" t="s">
        <v>67</v>
      </c>
      <c r="C4631" s="73" t="s">
        <v>256</v>
      </c>
      <c r="D4631" s="73" t="s">
        <v>247</v>
      </c>
      <c r="E4631" s="73" t="s">
        <v>285</v>
      </c>
      <c r="F4631" s="73" t="s">
        <v>264</v>
      </c>
      <c r="G4631" s="73" t="s">
        <v>35</v>
      </c>
      <c r="H4631" t="s">
        <v>37</v>
      </c>
      <c r="I4631">
        <v>1899</v>
      </c>
      <c r="J4631" s="43">
        <v>5000</v>
      </c>
      <c r="K4631" s="16">
        <v>0</v>
      </c>
      <c r="L4631" s="16">
        <f t="shared" si="816"/>
        <v>49.652432969215489</v>
      </c>
      <c r="M4631" s="16">
        <f t="shared" si="817"/>
        <v>1.2612612612612613</v>
      </c>
      <c r="N4631" s="44">
        <f t="shared" si="818"/>
        <v>0</v>
      </c>
      <c r="O4631" s="44">
        <f t="shared" si="819"/>
        <v>5000</v>
      </c>
      <c r="P4631" s="45">
        <f t="shared" si="813"/>
        <v>49.652432969215489</v>
      </c>
      <c r="Q4631" s="45">
        <f t="shared" si="820"/>
        <v>1.2612612612612613</v>
      </c>
      <c r="S4631" s="51">
        <f t="shared" si="814"/>
        <v>0</v>
      </c>
      <c r="T4631" s="16"/>
    </row>
    <row r="4632" spans="1:20" x14ac:dyDescent="0.25">
      <c r="A4632" s="72">
        <f t="shared" si="815"/>
        <v>44027</v>
      </c>
      <c r="B4632" s="73" t="s">
        <v>18</v>
      </c>
      <c r="C4632" s="73" t="s">
        <v>238</v>
      </c>
      <c r="D4632" s="73" t="s">
        <v>239</v>
      </c>
      <c r="E4632" s="73" t="s">
        <v>283</v>
      </c>
      <c r="F4632" s="73" t="s">
        <v>284</v>
      </c>
      <c r="G4632" s="73" t="s">
        <v>35</v>
      </c>
      <c r="H4632" t="s">
        <v>37</v>
      </c>
      <c r="I4632">
        <v>1695</v>
      </c>
      <c r="J4632" s="43">
        <v>5850</v>
      </c>
      <c r="K4632" s="16">
        <v>0</v>
      </c>
      <c r="L4632" s="16">
        <f t="shared" si="816"/>
        <v>58.093346573982124</v>
      </c>
      <c r="M4632" s="16">
        <f t="shared" si="817"/>
        <v>1.5810810810810811</v>
      </c>
      <c r="N4632" s="44">
        <f t="shared" si="818"/>
        <v>0</v>
      </c>
      <c r="O4632" s="44">
        <f t="shared" si="819"/>
        <v>5850</v>
      </c>
      <c r="P4632" s="45">
        <f t="shared" si="813"/>
        <v>58.093346573982124</v>
      </c>
      <c r="Q4632" s="45">
        <f t="shared" si="820"/>
        <v>1.5810810810810811</v>
      </c>
      <c r="S4632" s="51">
        <f t="shared" si="814"/>
        <v>1.7391304347825987</v>
      </c>
      <c r="T4632" s="16"/>
    </row>
    <row r="4633" spans="1:20" x14ac:dyDescent="0.25">
      <c r="A4633" s="72">
        <f t="shared" si="815"/>
        <v>44027</v>
      </c>
      <c r="B4633" s="73" t="s">
        <v>18</v>
      </c>
      <c r="C4633" s="73" t="s">
        <v>250</v>
      </c>
      <c r="D4633" s="73" t="s">
        <v>251</v>
      </c>
      <c r="E4633" s="73" t="s">
        <v>279</v>
      </c>
      <c r="F4633" s="73" t="s">
        <v>280</v>
      </c>
      <c r="G4633" s="73" t="s">
        <v>35</v>
      </c>
      <c r="H4633" t="s">
        <v>37</v>
      </c>
      <c r="I4633">
        <v>1851</v>
      </c>
      <c r="J4633" s="43">
        <v>5900</v>
      </c>
      <c r="K4633" s="16">
        <v>0</v>
      </c>
      <c r="L4633" s="16">
        <f t="shared" si="816"/>
        <v>58.589870903674282</v>
      </c>
      <c r="M4633" s="16">
        <f t="shared" si="817"/>
        <v>1.5945945945945945</v>
      </c>
      <c r="N4633" s="44">
        <f t="shared" si="818"/>
        <v>0</v>
      </c>
      <c r="O4633" s="44">
        <f t="shared" si="819"/>
        <v>5900</v>
      </c>
      <c r="P4633" s="45">
        <f t="shared" si="813"/>
        <v>58.589870903674282</v>
      </c>
      <c r="Q4633" s="45">
        <f t="shared" si="820"/>
        <v>1.5945945945945945</v>
      </c>
      <c r="S4633" s="51">
        <f t="shared" si="814"/>
        <v>1.7241379310344751</v>
      </c>
      <c r="T4633" s="16"/>
    </row>
    <row r="4634" spans="1:20" x14ac:dyDescent="0.25">
      <c r="A4634" s="72">
        <f t="shared" si="815"/>
        <v>44027</v>
      </c>
      <c r="B4634" s="73" t="s">
        <v>18</v>
      </c>
      <c r="C4634" s="73" t="s">
        <v>257</v>
      </c>
      <c r="D4634" s="73" t="s">
        <v>237</v>
      </c>
      <c r="E4634" s="73" t="s">
        <v>283</v>
      </c>
      <c r="F4634" s="73" t="s">
        <v>284</v>
      </c>
      <c r="G4634" s="73" t="s">
        <v>35</v>
      </c>
      <c r="H4634" t="s">
        <v>37</v>
      </c>
      <c r="I4634">
        <v>1507</v>
      </c>
      <c r="J4634" s="43">
        <v>5750</v>
      </c>
      <c r="K4634" s="16">
        <v>0</v>
      </c>
      <c r="L4634" s="16">
        <f t="shared" si="816"/>
        <v>57.10029791459781</v>
      </c>
      <c r="M4634" s="16">
        <f t="shared" si="817"/>
        <v>1.5540540540540539</v>
      </c>
      <c r="N4634" s="44">
        <f t="shared" si="818"/>
        <v>0</v>
      </c>
      <c r="O4634" s="44">
        <f t="shared" si="819"/>
        <v>5750</v>
      </c>
      <c r="P4634" s="45">
        <f t="shared" si="813"/>
        <v>57.10029791459781</v>
      </c>
      <c r="Q4634" s="45">
        <f t="shared" si="820"/>
        <v>1.5540540540540539</v>
      </c>
      <c r="S4634" s="51">
        <f t="shared" si="814"/>
        <v>1.7699115044247815</v>
      </c>
      <c r="T4634" s="16"/>
    </row>
    <row r="4635" spans="1:20" x14ac:dyDescent="0.25">
      <c r="A4635" s="72">
        <f t="shared" si="815"/>
        <v>44027</v>
      </c>
      <c r="B4635" s="73" t="s">
        <v>18</v>
      </c>
      <c r="C4635" s="73" t="s">
        <v>256</v>
      </c>
      <c r="D4635" s="73" t="s">
        <v>247</v>
      </c>
      <c r="E4635" s="73" t="s">
        <v>265</v>
      </c>
      <c r="F4635" s="73" t="s">
        <v>266</v>
      </c>
      <c r="G4635" s="73" t="s">
        <v>35</v>
      </c>
      <c r="H4635" t="s">
        <v>36</v>
      </c>
      <c r="I4635">
        <v>1160</v>
      </c>
      <c r="J4635" s="43">
        <v>4875</v>
      </c>
      <c r="K4635" s="16">
        <v>0.06</v>
      </c>
      <c r="L4635" s="16">
        <f t="shared" si="816"/>
        <v>48.4111221449851</v>
      </c>
      <c r="M4635" s="16">
        <f t="shared" si="817"/>
        <v>1.3175675675675675</v>
      </c>
      <c r="N4635" s="44">
        <f t="shared" si="818"/>
        <v>69.599999999999994</v>
      </c>
      <c r="O4635" s="44">
        <f t="shared" si="819"/>
        <v>4944.6000000000004</v>
      </c>
      <c r="P4635" s="45">
        <f t="shared" si="813"/>
        <v>49.102284011916588</v>
      </c>
      <c r="Q4635" s="45">
        <f t="shared" si="820"/>
        <v>1.3363783783783785</v>
      </c>
      <c r="S4635" s="51">
        <f t="shared" si="814"/>
        <v>-1.7017216015267622</v>
      </c>
      <c r="T4635" s="16"/>
    </row>
    <row r="4636" spans="1:20" x14ac:dyDescent="0.25">
      <c r="A4636" s="72">
        <f t="shared" si="815"/>
        <v>44027</v>
      </c>
      <c r="B4636" s="73" t="s">
        <v>18</v>
      </c>
      <c r="C4636" s="73" t="s">
        <v>244</v>
      </c>
      <c r="D4636" s="73" t="s">
        <v>245</v>
      </c>
      <c r="E4636" s="73" t="s">
        <v>277</v>
      </c>
      <c r="F4636" s="73" t="s">
        <v>278</v>
      </c>
      <c r="G4636" s="73" t="s">
        <v>35</v>
      </c>
      <c r="H4636" s="73" t="s">
        <v>38</v>
      </c>
      <c r="I4636">
        <v>613</v>
      </c>
      <c r="J4636" s="43">
        <v>4805</v>
      </c>
      <c r="K4636" s="16">
        <v>0</v>
      </c>
      <c r="L4636" s="16">
        <f t="shared" si="816"/>
        <v>47.715988083416086</v>
      </c>
      <c r="M4636" s="16">
        <f t="shared" si="817"/>
        <v>1.2986486486486486</v>
      </c>
      <c r="N4636" s="44">
        <f t="shared" si="818"/>
        <v>0</v>
      </c>
      <c r="O4636" s="44">
        <f t="shared" si="819"/>
        <v>4805</v>
      </c>
      <c r="P4636" s="45">
        <f t="shared" si="813"/>
        <v>47.715988083416086</v>
      </c>
      <c r="Q4636" s="45">
        <f t="shared" si="820"/>
        <v>1.2986486486486486</v>
      </c>
      <c r="S4636" s="51">
        <f t="shared" si="814"/>
        <v>3.6901165299956906</v>
      </c>
      <c r="T4636" s="16"/>
    </row>
    <row r="4637" spans="1:20" x14ac:dyDescent="0.25">
      <c r="A4637" s="74">
        <f>A4635</f>
        <v>44027</v>
      </c>
      <c r="B4637" s="75" t="s">
        <v>18</v>
      </c>
      <c r="C4637" s="75" t="s">
        <v>258</v>
      </c>
      <c r="D4637" s="75" t="s">
        <v>255</v>
      </c>
      <c r="E4637" s="75" t="s">
        <v>279</v>
      </c>
      <c r="F4637" s="75" t="s">
        <v>280</v>
      </c>
      <c r="G4637" s="75" t="s">
        <v>35</v>
      </c>
      <c r="H4637" s="76" t="s">
        <v>36</v>
      </c>
      <c r="I4637" s="76">
        <v>1637</v>
      </c>
      <c r="J4637" s="46">
        <v>5260</v>
      </c>
      <c r="K4637" s="78">
        <v>0.06</v>
      </c>
      <c r="L4637" s="78">
        <f t="shared" si="816"/>
        <v>52.234359483614696</v>
      </c>
      <c r="M4637" s="78">
        <f t="shared" si="817"/>
        <v>1.4216216216216215</v>
      </c>
      <c r="N4637" s="47">
        <f t="shared" si="818"/>
        <v>98.22</v>
      </c>
      <c r="O4637" s="47">
        <f t="shared" si="819"/>
        <v>5358.22</v>
      </c>
      <c r="P4637" s="48">
        <f t="shared" si="813"/>
        <v>53.209731876861966</v>
      </c>
      <c r="Q4637" s="48">
        <f t="shared" si="820"/>
        <v>1.4481675675675676</v>
      </c>
      <c r="R4637" s="76"/>
      <c r="S4637" s="53">
        <f t="shared" si="814"/>
        <v>-11.728230320882215</v>
      </c>
      <c r="T4637" s="78"/>
    </row>
    <row r="4638" spans="1:20" x14ac:dyDescent="0.25">
      <c r="A4638" s="72">
        <f>DATE(YEAR(A4637), MONTH(A4637)+1, 15)</f>
        <v>44058</v>
      </c>
      <c r="B4638" s="73" t="s">
        <v>0</v>
      </c>
      <c r="C4638" s="73" t="s">
        <v>359</v>
      </c>
      <c r="D4638" s="73" t="s">
        <v>235</v>
      </c>
      <c r="E4638" s="73" t="s">
        <v>260</v>
      </c>
      <c r="F4638" s="73" t="s">
        <v>261</v>
      </c>
      <c r="G4638" s="73" t="s">
        <v>34</v>
      </c>
      <c r="H4638" t="s">
        <v>36</v>
      </c>
      <c r="I4638">
        <v>506</v>
      </c>
      <c r="J4638" s="61">
        <v>3595</v>
      </c>
      <c r="K4638" s="16">
        <v>7.0000000000000007E-2</v>
      </c>
      <c r="L4638" s="16">
        <f t="shared" si="816"/>
        <v>35.700099304865937</v>
      </c>
      <c r="M4638" s="16">
        <f t="shared" si="817"/>
        <v>0.97162162162162158</v>
      </c>
      <c r="N4638" s="44">
        <f t="shared" si="818"/>
        <v>35.42</v>
      </c>
      <c r="O4638" s="44">
        <f t="shared" si="819"/>
        <v>3630.42</v>
      </c>
      <c r="P4638" s="45">
        <f t="shared" ref="P4638:P4675" si="821">O4638/100.7</f>
        <v>36.051837140019863</v>
      </c>
      <c r="Q4638" s="45">
        <f t="shared" si="820"/>
        <v>0.98119459459459457</v>
      </c>
      <c r="R4638" s="17"/>
      <c r="S4638" s="51">
        <f>((O4638/O4182)-1)*100</f>
        <v>-1.7796656025106827</v>
      </c>
      <c r="T4638" s="16"/>
    </row>
    <row r="4639" spans="1:20" x14ac:dyDescent="0.25">
      <c r="A4639" s="72">
        <f>A4638</f>
        <v>44058</v>
      </c>
      <c r="B4639" s="73" t="s">
        <v>0</v>
      </c>
      <c r="C4639" s="73" t="s">
        <v>236</v>
      </c>
      <c r="D4639" s="73" t="s">
        <v>237</v>
      </c>
      <c r="E4639" s="73" t="s">
        <v>262</v>
      </c>
      <c r="F4639" s="73" t="s">
        <v>251</v>
      </c>
      <c r="G4639" s="73" t="s">
        <v>34</v>
      </c>
      <c r="H4639" t="s">
        <v>37</v>
      </c>
      <c r="I4639">
        <v>298</v>
      </c>
      <c r="J4639" s="43">
        <v>4208</v>
      </c>
      <c r="K4639" s="16">
        <v>0</v>
      </c>
      <c r="L4639" s="16">
        <f t="shared" si="816"/>
        <v>41.787487586891757</v>
      </c>
      <c r="M4639" s="16">
        <f t="shared" si="817"/>
        <v>1.1372972972972972</v>
      </c>
      <c r="N4639" s="44">
        <f t="shared" si="818"/>
        <v>0</v>
      </c>
      <c r="O4639" s="44">
        <f t="shared" si="819"/>
        <v>4208</v>
      </c>
      <c r="P4639" s="45">
        <f t="shared" si="821"/>
        <v>41.787487586891757</v>
      </c>
      <c r="Q4639" s="45">
        <f t="shared" si="820"/>
        <v>1.1372972972972972</v>
      </c>
      <c r="R4639" s="17"/>
      <c r="S4639" s="51">
        <f t="shared" ref="S4639:S4675" si="822">((O4639/O4183)-1)*100</f>
        <v>-2.8848372951765566</v>
      </c>
      <c r="T4639" s="16"/>
    </row>
    <row r="4640" spans="1:20" x14ac:dyDescent="0.25">
      <c r="A4640" s="72">
        <f t="shared" ref="A4640:A4674" si="823">A4639</f>
        <v>44058</v>
      </c>
      <c r="B4640" s="73" t="s">
        <v>0</v>
      </c>
      <c r="C4640" s="73" t="s">
        <v>359</v>
      </c>
      <c r="D4640" s="73" t="s">
        <v>235</v>
      </c>
      <c r="E4640" s="73" t="s">
        <v>263</v>
      </c>
      <c r="F4640" s="73" t="s">
        <v>264</v>
      </c>
      <c r="G4640" s="73" t="s">
        <v>34</v>
      </c>
      <c r="H4640" t="s">
        <v>37</v>
      </c>
      <c r="I4640">
        <v>1530</v>
      </c>
      <c r="J4640" s="43">
        <v>7115</v>
      </c>
      <c r="K4640" s="16">
        <v>0</v>
      </c>
      <c r="L4640" s="16">
        <f t="shared" si="816"/>
        <v>70.655412115193641</v>
      </c>
      <c r="M4640" s="16">
        <f t="shared" si="817"/>
        <v>1.922972972972973</v>
      </c>
      <c r="N4640" s="44">
        <f t="shared" si="818"/>
        <v>0</v>
      </c>
      <c r="O4640" s="44">
        <f t="shared" si="819"/>
        <v>7115</v>
      </c>
      <c r="P4640" s="45">
        <f t="shared" si="821"/>
        <v>70.655412115193641</v>
      </c>
      <c r="Q4640" s="45">
        <f t="shared" si="820"/>
        <v>1.922972972972973</v>
      </c>
      <c r="S4640" s="51">
        <f t="shared" si="822"/>
        <v>-1.7265193370165743</v>
      </c>
      <c r="T4640" s="16"/>
    </row>
    <row r="4641" spans="1:20" x14ac:dyDescent="0.25">
      <c r="A4641" s="72">
        <f t="shared" si="823"/>
        <v>44058</v>
      </c>
      <c r="B4641" s="73" t="s">
        <v>0</v>
      </c>
      <c r="C4641" s="73" t="s">
        <v>359</v>
      </c>
      <c r="D4641" s="73" t="s">
        <v>235</v>
      </c>
      <c r="E4641" s="73" t="s">
        <v>265</v>
      </c>
      <c r="F4641" s="73" t="s">
        <v>266</v>
      </c>
      <c r="G4641" s="73" t="s">
        <v>34</v>
      </c>
      <c r="H4641" t="s">
        <v>36</v>
      </c>
      <c r="I4641">
        <v>890</v>
      </c>
      <c r="J4641" s="43">
        <v>4525</v>
      </c>
      <c r="K4641" s="16">
        <v>7.0000000000000007E-2</v>
      </c>
      <c r="L4641" s="16">
        <f t="shared" si="816"/>
        <v>44.935451837140022</v>
      </c>
      <c r="M4641" s="16">
        <f t="shared" si="817"/>
        <v>1.222972972972973</v>
      </c>
      <c r="N4641" s="44">
        <f t="shared" si="818"/>
        <v>62.300000000000004</v>
      </c>
      <c r="O4641" s="44">
        <f t="shared" si="819"/>
        <v>4587.3</v>
      </c>
      <c r="P4641" s="45">
        <f t="shared" si="821"/>
        <v>45.554121151936442</v>
      </c>
      <c r="Q4641" s="45">
        <f t="shared" si="820"/>
        <v>1.2398108108108108</v>
      </c>
      <c r="S4641" s="51">
        <f t="shared" si="822"/>
        <v>-2.460131830746326</v>
      </c>
      <c r="T4641" s="16"/>
    </row>
    <row r="4642" spans="1:20" x14ac:dyDescent="0.25">
      <c r="A4642" s="72">
        <f t="shared" si="823"/>
        <v>44058</v>
      </c>
      <c r="B4642" s="73" t="s">
        <v>0</v>
      </c>
      <c r="C4642" s="73" t="s">
        <v>238</v>
      </c>
      <c r="D4642" s="73" t="s">
        <v>239</v>
      </c>
      <c r="E4642" s="73" t="s">
        <v>267</v>
      </c>
      <c r="F4642" s="73" t="s">
        <v>241</v>
      </c>
      <c r="G4642" s="73" t="s">
        <v>34</v>
      </c>
      <c r="H4642" s="65" t="s">
        <v>37</v>
      </c>
      <c r="I4642" s="65">
        <v>1256</v>
      </c>
      <c r="J4642" s="61">
        <v>6851</v>
      </c>
      <c r="K4642" s="16">
        <v>0</v>
      </c>
      <c r="L4642" s="77">
        <f t="shared" si="816"/>
        <v>68.033763654419062</v>
      </c>
      <c r="M4642" s="77">
        <f t="shared" si="817"/>
        <v>1.8516216216216217</v>
      </c>
      <c r="N4642" s="62">
        <f t="shared" si="818"/>
        <v>0</v>
      </c>
      <c r="O4642" s="62">
        <f t="shared" si="819"/>
        <v>6851</v>
      </c>
      <c r="P4642" s="63">
        <f t="shared" si="821"/>
        <v>68.033763654419062</v>
      </c>
      <c r="Q4642" s="63">
        <f t="shared" si="820"/>
        <v>1.8516216216216217</v>
      </c>
      <c r="R4642" s="65"/>
      <c r="S4642" s="64">
        <f t="shared" si="822"/>
        <v>-1.7918577981651418</v>
      </c>
      <c r="T4642" s="16"/>
    </row>
    <row r="4643" spans="1:20" x14ac:dyDescent="0.25">
      <c r="A4643" s="72">
        <f t="shared" si="823"/>
        <v>44058</v>
      </c>
      <c r="B4643" s="73" t="s">
        <v>0</v>
      </c>
      <c r="C4643" s="73" t="s">
        <v>358</v>
      </c>
      <c r="D4643" s="73" t="s">
        <v>235</v>
      </c>
      <c r="E4643" s="73" t="s">
        <v>267</v>
      </c>
      <c r="F4643" s="73" t="s">
        <v>241</v>
      </c>
      <c r="G4643" s="73" t="s">
        <v>34</v>
      </c>
      <c r="H4643" t="s">
        <v>36</v>
      </c>
      <c r="I4643">
        <v>975</v>
      </c>
      <c r="J4643" s="43">
        <v>4801</v>
      </c>
      <c r="K4643" s="16">
        <v>7.0000000000000007E-2</v>
      </c>
      <c r="L4643" s="16">
        <f t="shared" si="816"/>
        <v>47.676266137040713</v>
      </c>
      <c r="M4643" s="16">
        <f t="shared" si="817"/>
        <v>1.2975675675675675</v>
      </c>
      <c r="N4643" s="44">
        <f t="shared" si="818"/>
        <v>68.25</v>
      </c>
      <c r="O4643" s="44">
        <f t="shared" si="819"/>
        <v>4869.25</v>
      </c>
      <c r="P4643" s="45">
        <f t="shared" si="821"/>
        <v>48.354021847070506</v>
      </c>
      <c r="Q4643" s="45">
        <f t="shared" si="820"/>
        <v>1.3160135135135136</v>
      </c>
      <c r="S4643" s="51">
        <f t="shared" si="822"/>
        <v>-2.5370296236989609</v>
      </c>
      <c r="T4643" s="16"/>
    </row>
    <row r="4644" spans="1:20" x14ac:dyDescent="0.25">
      <c r="A4644" s="72">
        <f t="shared" si="823"/>
        <v>44058</v>
      </c>
      <c r="B4644" s="73" t="s">
        <v>0</v>
      </c>
      <c r="C4644" s="73" t="s">
        <v>240</v>
      </c>
      <c r="D4644" s="73" t="s">
        <v>241</v>
      </c>
      <c r="E4644" s="73" t="s">
        <v>263</v>
      </c>
      <c r="F4644" s="73" t="s">
        <v>264</v>
      </c>
      <c r="G4644" s="73" t="s">
        <v>34</v>
      </c>
      <c r="H4644" t="s">
        <v>36</v>
      </c>
      <c r="I4644">
        <v>1357</v>
      </c>
      <c r="J4644" s="66">
        <v>5121</v>
      </c>
      <c r="K4644" s="16">
        <v>7.0000000000000007E-2</v>
      </c>
      <c r="L4644" s="16">
        <f t="shared" si="816"/>
        <v>50.854021847070506</v>
      </c>
      <c r="M4644" s="16">
        <f t="shared" si="817"/>
        <v>1.384054054054054</v>
      </c>
      <c r="N4644" s="44">
        <f t="shared" si="818"/>
        <v>94.990000000000009</v>
      </c>
      <c r="O4644" s="44">
        <f t="shared" si="819"/>
        <v>5215.99</v>
      </c>
      <c r="P4644" s="45">
        <f t="shared" si="821"/>
        <v>51.797318768619661</v>
      </c>
      <c r="Q4644" s="45">
        <f t="shared" si="820"/>
        <v>1.409727027027027</v>
      </c>
      <c r="S4644" s="51">
        <f t="shared" si="822"/>
        <v>-3.2714561234329809</v>
      </c>
      <c r="T4644" s="16"/>
    </row>
    <row r="4645" spans="1:20" x14ac:dyDescent="0.25">
      <c r="A4645" s="72">
        <f t="shared" si="823"/>
        <v>44058</v>
      </c>
      <c r="B4645" s="73" t="s">
        <v>67</v>
      </c>
      <c r="C4645" s="73" t="s">
        <v>242</v>
      </c>
      <c r="D4645" s="73" t="s">
        <v>243</v>
      </c>
      <c r="E4645" s="73" t="s">
        <v>265</v>
      </c>
      <c r="F4645" s="73" t="s">
        <v>266</v>
      </c>
      <c r="G4645" s="73" t="s">
        <v>34</v>
      </c>
      <c r="H4645" t="s">
        <v>36</v>
      </c>
      <c r="I4645">
        <v>1006</v>
      </c>
      <c r="J4645" s="43">
        <v>3900</v>
      </c>
      <c r="K4645" s="16">
        <v>7.0000000000000007E-2</v>
      </c>
      <c r="L4645" s="16">
        <f t="shared" si="816"/>
        <v>38.728897715988083</v>
      </c>
      <c r="M4645" s="16">
        <f t="shared" si="817"/>
        <v>0.98378378378378384</v>
      </c>
      <c r="N4645" s="44">
        <f t="shared" si="818"/>
        <v>70.42</v>
      </c>
      <c r="O4645" s="44">
        <f t="shared" si="819"/>
        <v>3970.42</v>
      </c>
      <c r="P4645" s="45">
        <f t="shared" si="821"/>
        <v>39.428202581926513</v>
      </c>
      <c r="Q4645" s="45">
        <f t="shared" si="820"/>
        <v>1.0015473873873875</v>
      </c>
      <c r="S4645" s="51">
        <f t="shared" si="822"/>
        <v>-0.76926921923422542</v>
      </c>
      <c r="T4645" s="16"/>
    </row>
    <row r="4646" spans="1:20" x14ac:dyDescent="0.25">
      <c r="A4646" s="72">
        <f t="shared" si="823"/>
        <v>44058</v>
      </c>
      <c r="B4646" s="73" t="s">
        <v>67</v>
      </c>
      <c r="C4646" s="73" t="s">
        <v>244</v>
      </c>
      <c r="D4646" s="73" t="s">
        <v>245</v>
      </c>
      <c r="E4646" s="73" t="s">
        <v>268</v>
      </c>
      <c r="F4646" s="73" t="s">
        <v>269</v>
      </c>
      <c r="G4646" s="73" t="s">
        <v>34</v>
      </c>
      <c r="H4646" t="s">
        <v>38</v>
      </c>
      <c r="I4646">
        <v>860</v>
      </c>
      <c r="J4646" s="43">
        <v>6816</v>
      </c>
      <c r="K4646" s="16">
        <v>0</v>
      </c>
      <c r="L4646" s="16">
        <f t="shared" si="816"/>
        <v>67.686196623634558</v>
      </c>
      <c r="M4646" s="16">
        <f t="shared" si="817"/>
        <v>1.7193513513513514</v>
      </c>
      <c r="N4646" s="44">
        <f t="shared" si="818"/>
        <v>0</v>
      </c>
      <c r="O4646" s="44">
        <f t="shared" si="819"/>
        <v>6816</v>
      </c>
      <c r="P4646" s="45">
        <f t="shared" si="821"/>
        <v>67.686196623634558</v>
      </c>
      <c r="Q4646" s="45">
        <f t="shared" si="820"/>
        <v>1.7193513513513514</v>
      </c>
      <c r="S4646" s="51">
        <f t="shared" si="822"/>
        <v>3.5708858836043245</v>
      </c>
      <c r="T4646" s="16"/>
    </row>
    <row r="4647" spans="1:20" x14ac:dyDescent="0.25">
      <c r="A4647" s="72">
        <f t="shared" si="823"/>
        <v>44058</v>
      </c>
      <c r="B4647" s="73" t="s">
        <v>67</v>
      </c>
      <c r="C4647" s="73" t="s">
        <v>246</v>
      </c>
      <c r="D4647" s="73" t="s">
        <v>247</v>
      </c>
      <c r="E4647" s="73" t="s">
        <v>270</v>
      </c>
      <c r="F4647" s="73" t="s">
        <v>247</v>
      </c>
      <c r="G4647" s="73" t="s">
        <v>34</v>
      </c>
      <c r="H4647" t="s">
        <v>36</v>
      </c>
      <c r="I4647">
        <v>213</v>
      </c>
      <c r="J4647" s="43">
        <v>2415</v>
      </c>
      <c r="K4647" s="16">
        <v>7.0000000000000007E-2</v>
      </c>
      <c r="L4647" s="16">
        <f t="shared" si="816"/>
        <v>23.98212512413108</v>
      </c>
      <c r="M4647" s="16">
        <f t="shared" si="817"/>
        <v>0.60918918918918918</v>
      </c>
      <c r="N4647" s="44">
        <f t="shared" si="818"/>
        <v>14.910000000000002</v>
      </c>
      <c r="O4647" s="44">
        <f t="shared" si="819"/>
        <v>2429.91</v>
      </c>
      <c r="P4647" s="45">
        <f t="shared" si="821"/>
        <v>24.130188679245283</v>
      </c>
      <c r="Q4647" s="45">
        <f t="shared" si="820"/>
        <v>0.61295027027027027</v>
      </c>
      <c r="S4647" s="51">
        <f t="shared" si="822"/>
        <v>12.673189279421315</v>
      </c>
      <c r="T4647" s="16"/>
    </row>
    <row r="4648" spans="1:20" x14ac:dyDescent="0.25">
      <c r="A4648" s="72">
        <f t="shared" si="823"/>
        <v>44058</v>
      </c>
      <c r="B4648" s="73" t="s">
        <v>67</v>
      </c>
      <c r="C4648" s="73" t="s">
        <v>248</v>
      </c>
      <c r="D4648" s="73" t="s">
        <v>249</v>
      </c>
      <c r="E4648" s="73" t="s">
        <v>271</v>
      </c>
      <c r="F4648" s="73" t="s">
        <v>272</v>
      </c>
      <c r="G4648" s="73" t="s">
        <v>34</v>
      </c>
      <c r="H4648" t="s">
        <v>38</v>
      </c>
      <c r="I4648">
        <v>646</v>
      </c>
      <c r="J4648" s="43">
        <v>5818</v>
      </c>
      <c r="K4648" s="16">
        <v>0</v>
      </c>
      <c r="L4648" s="16">
        <f t="shared" si="816"/>
        <v>57.775571002979142</v>
      </c>
      <c r="M4648" s="16">
        <f t="shared" si="817"/>
        <v>1.4676036036036035</v>
      </c>
      <c r="N4648" s="44">
        <f t="shared" si="818"/>
        <v>0</v>
      </c>
      <c r="O4648" s="44">
        <f t="shared" si="819"/>
        <v>5818</v>
      </c>
      <c r="P4648" s="45">
        <f t="shared" si="821"/>
        <v>57.775571002979142</v>
      </c>
      <c r="Q4648" s="45">
        <f t="shared" si="820"/>
        <v>1.4676036036036035</v>
      </c>
      <c r="S4648" s="51">
        <f t="shared" si="822"/>
        <v>3.0464045341835</v>
      </c>
      <c r="T4648" s="16"/>
    </row>
    <row r="4649" spans="1:20" x14ac:dyDescent="0.25">
      <c r="A4649" s="72">
        <f t="shared" si="823"/>
        <v>44058</v>
      </c>
      <c r="B4649" s="73" t="s">
        <v>67</v>
      </c>
      <c r="C4649" s="73" t="s">
        <v>248</v>
      </c>
      <c r="D4649" s="73" t="s">
        <v>249</v>
      </c>
      <c r="E4649" s="73" t="s">
        <v>273</v>
      </c>
      <c r="F4649" s="73" t="s">
        <v>274</v>
      </c>
      <c r="G4649" s="73" t="s">
        <v>34</v>
      </c>
      <c r="H4649" t="s">
        <v>38</v>
      </c>
      <c r="I4649">
        <v>418</v>
      </c>
      <c r="J4649" s="43">
        <v>4874</v>
      </c>
      <c r="K4649" s="16">
        <v>0</v>
      </c>
      <c r="L4649" s="16">
        <f t="shared" si="816"/>
        <v>48.401191658391262</v>
      </c>
      <c r="M4649" s="16">
        <f t="shared" si="817"/>
        <v>1.2294774774774775</v>
      </c>
      <c r="N4649" s="44">
        <f t="shared" si="818"/>
        <v>0</v>
      </c>
      <c r="O4649" s="44">
        <f t="shared" si="819"/>
        <v>4874</v>
      </c>
      <c r="P4649" s="45">
        <f t="shared" si="821"/>
        <v>48.401191658391262</v>
      </c>
      <c r="Q4649" s="45">
        <f t="shared" si="820"/>
        <v>1.2294774774774775</v>
      </c>
      <c r="S4649" s="51">
        <f t="shared" si="822"/>
        <v>3.6139455782312924</v>
      </c>
      <c r="T4649" s="16"/>
    </row>
    <row r="4650" spans="1:20" x14ac:dyDescent="0.25">
      <c r="A4650" s="72">
        <f t="shared" si="823"/>
        <v>44058</v>
      </c>
      <c r="B4650" s="73" t="s">
        <v>67</v>
      </c>
      <c r="C4650" s="73" t="s">
        <v>246</v>
      </c>
      <c r="D4650" s="73" t="s">
        <v>247</v>
      </c>
      <c r="E4650" s="73" t="s">
        <v>275</v>
      </c>
      <c r="F4650" s="73" t="s">
        <v>276</v>
      </c>
      <c r="G4650" s="73" t="s">
        <v>34</v>
      </c>
      <c r="H4650" t="s">
        <v>36</v>
      </c>
      <c r="I4650">
        <v>626</v>
      </c>
      <c r="J4650" s="61">
        <v>3800</v>
      </c>
      <c r="K4650" s="16">
        <v>7.0000000000000007E-2</v>
      </c>
      <c r="L4650" s="16">
        <f t="shared" si="816"/>
        <v>37.735849056603776</v>
      </c>
      <c r="M4650" s="16">
        <f t="shared" si="817"/>
        <v>0.95855855855855854</v>
      </c>
      <c r="N4650" s="44">
        <f t="shared" si="818"/>
        <v>43.820000000000007</v>
      </c>
      <c r="O4650" s="44">
        <f t="shared" si="819"/>
        <v>3843.82</v>
      </c>
      <c r="P4650" s="45">
        <f t="shared" si="821"/>
        <v>38.171002979145982</v>
      </c>
      <c r="Q4650" s="45">
        <f t="shared" si="820"/>
        <v>0.96961225225225234</v>
      </c>
      <c r="S4650" s="51">
        <f t="shared" si="822"/>
        <v>1.5486632146253898</v>
      </c>
      <c r="T4650" s="16"/>
    </row>
    <row r="4651" spans="1:20" x14ac:dyDescent="0.25">
      <c r="A4651" s="72">
        <f t="shared" si="823"/>
        <v>44058</v>
      </c>
      <c r="B4651" s="73" t="s">
        <v>67</v>
      </c>
      <c r="C4651" s="73" t="s">
        <v>246</v>
      </c>
      <c r="D4651" s="73" t="s">
        <v>247</v>
      </c>
      <c r="E4651" s="73" t="s">
        <v>263</v>
      </c>
      <c r="F4651" s="73" t="s">
        <v>264</v>
      </c>
      <c r="G4651" s="73" t="s">
        <v>34</v>
      </c>
      <c r="H4651" t="s">
        <v>36</v>
      </c>
      <c r="I4651">
        <v>1823</v>
      </c>
      <c r="J4651" s="61">
        <v>5680</v>
      </c>
      <c r="K4651" s="16">
        <v>7.0000000000000007E-2</v>
      </c>
      <c r="L4651" s="16">
        <f t="shared" si="816"/>
        <v>56.405163853028796</v>
      </c>
      <c r="M4651" s="16">
        <f t="shared" si="817"/>
        <v>1.4327927927927928</v>
      </c>
      <c r="N4651" s="44">
        <f t="shared" si="818"/>
        <v>127.61000000000001</v>
      </c>
      <c r="O4651" s="44">
        <f t="shared" si="819"/>
        <v>5807.61</v>
      </c>
      <c r="P4651" s="45">
        <f t="shared" si="821"/>
        <v>57.672393247269113</v>
      </c>
      <c r="Q4651" s="45">
        <f t="shared" si="820"/>
        <v>1.4649827027027027</v>
      </c>
      <c r="S4651" s="51">
        <f t="shared" si="822"/>
        <v>-1.3083302178567902</v>
      </c>
      <c r="T4651" s="16"/>
    </row>
    <row r="4652" spans="1:20" x14ac:dyDescent="0.25">
      <c r="A4652" s="72">
        <f t="shared" si="823"/>
        <v>44058</v>
      </c>
      <c r="B4652" s="73" t="s">
        <v>18</v>
      </c>
      <c r="C4652" s="73" t="s">
        <v>250</v>
      </c>
      <c r="D4652" s="73" t="s">
        <v>251</v>
      </c>
      <c r="E4652" s="73" t="s">
        <v>265</v>
      </c>
      <c r="F4652" s="73" t="s">
        <v>266</v>
      </c>
      <c r="G4652" s="73" t="s">
        <v>34</v>
      </c>
      <c r="H4652" t="s">
        <v>39</v>
      </c>
      <c r="I4652">
        <v>1277</v>
      </c>
      <c r="J4652" s="43">
        <v>3631</v>
      </c>
      <c r="K4652" s="16">
        <v>2.3E-2</v>
      </c>
      <c r="L4652" s="16">
        <f t="shared" si="816"/>
        <v>36.057596822244292</v>
      </c>
      <c r="M4652" s="16">
        <f t="shared" si="817"/>
        <v>0.98135135135135132</v>
      </c>
      <c r="N4652" s="44">
        <f t="shared" si="818"/>
        <v>29.370999999999999</v>
      </c>
      <c r="O4652" s="44">
        <f t="shared" si="819"/>
        <v>3660.3710000000001</v>
      </c>
      <c r="P4652" s="45">
        <f t="shared" si="821"/>
        <v>36.349265143992056</v>
      </c>
      <c r="Q4652" s="45">
        <f t="shared" si="820"/>
        <v>0.98928945945945945</v>
      </c>
      <c r="S4652" s="51">
        <f t="shared" si="822"/>
        <v>-4.411936945118244</v>
      </c>
      <c r="T4652" s="16"/>
    </row>
    <row r="4653" spans="1:20" x14ac:dyDescent="0.25">
      <c r="A4653" s="72">
        <f t="shared" si="823"/>
        <v>44058</v>
      </c>
      <c r="B4653" s="73" t="s">
        <v>18</v>
      </c>
      <c r="C4653" s="73" t="s">
        <v>244</v>
      </c>
      <c r="D4653" s="73" t="s">
        <v>245</v>
      </c>
      <c r="E4653" s="73" t="s">
        <v>277</v>
      </c>
      <c r="F4653" s="73" t="s">
        <v>278</v>
      </c>
      <c r="G4653" s="73" t="s">
        <v>34</v>
      </c>
      <c r="H4653" t="s">
        <v>38</v>
      </c>
      <c r="I4653">
        <v>613</v>
      </c>
      <c r="J4653" s="43">
        <v>5630</v>
      </c>
      <c r="K4653" s="16">
        <v>0</v>
      </c>
      <c r="L4653" s="16">
        <f t="shared" si="816"/>
        <v>55.908639523336639</v>
      </c>
      <c r="M4653" s="16">
        <f t="shared" si="817"/>
        <v>1.5216216216216216</v>
      </c>
      <c r="N4653" s="44">
        <f t="shared" si="818"/>
        <v>0</v>
      </c>
      <c r="O4653" s="44">
        <f t="shared" si="819"/>
        <v>5630</v>
      </c>
      <c r="P4653" s="45">
        <f t="shared" si="821"/>
        <v>55.908639523336639</v>
      </c>
      <c r="Q4653" s="45">
        <f t="shared" si="820"/>
        <v>1.5216216216216216</v>
      </c>
      <c r="S4653" s="51">
        <f t="shared" si="822"/>
        <v>3.1324418391646791</v>
      </c>
      <c r="T4653" s="16"/>
    </row>
    <row r="4654" spans="1:20" x14ac:dyDescent="0.25">
      <c r="A4654" s="72">
        <f t="shared" si="823"/>
        <v>44058</v>
      </c>
      <c r="B4654" s="73" t="s">
        <v>18</v>
      </c>
      <c r="C4654" s="73" t="s">
        <v>248</v>
      </c>
      <c r="D4654" s="73" t="s">
        <v>249</v>
      </c>
      <c r="E4654" s="73" t="s">
        <v>268</v>
      </c>
      <c r="F4654" s="73" t="s">
        <v>269</v>
      </c>
      <c r="G4654" s="73" t="s">
        <v>34</v>
      </c>
      <c r="H4654" t="s">
        <v>38</v>
      </c>
      <c r="I4654">
        <v>872</v>
      </c>
      <c r="J4654" s="43">
        <v>6932</v>
      </c>
      <c r="K4654" s="16">
        <v>0</v>
      </c>
      <c r="L4654" s="16">
        <f t="shared" si="816"/>
        <v>68.838133068520349</v>
      </c>
      <c r="M4654" s="16">
        <f t="shared" si="817"/>
        <v>1.8735135135135135</v>
      </c>
      <c r="N4654" s="44">
        <f t="shared" si="818"/>
        <v>0</v>
      </c>
      <c r="O4654" s="44">
        <f t="shared" si="819"/>
        <v>6932</v>
      </c>
      <c r="P4654" s="45">
        <f t="shared" si="821"/>
        <v>68.838133068520349</v>
      </c>
      <c r="Q4654" s="45">
        <f t="shared" si="820"/>
        <v>1.8735135135135135</v>
      </c>
      <c r="S4654" s="51">
        <f t="shared" si="822"/>
        <v>3.4935801731860172</v>
      </c>
      <c r="T4654" s="16"/>
    </row>
    <row r="4655" spans="1:20" x14ac:dyDescent="0.25">
      <c r="A4655" s="72">
        <f t="shared" si="823"/>
        <v>44058</v>
      </c>
      <c r="B4655" s="73" t="s">
        <v>18</v>
      </c>
      <c r="C4655" s="73" t="s">
        <v>248</v>
      </c>
      <c r="D4655" s="73" t="s">
        <v>249</v>
      </c>
      <c r="E4655" s="73" t="s">
        <v>277</v>
      </c>
      <c r="F4655" s="73" t="s">
        <v>278</v>
      </c>
      <c r="G4655" s="73" t="s">
        <v>34</v>
      </c>
      <c r="H4655" t="s">
        <v>38</v>
      </c>
      <c r="I4655">
        <v>414</v>
      </c>
      <c r="J4655" s="43">
        <v>5107</v>
      </c>
      <c r="K4655" s="16">
        <v>0</v>
      </c>
      <c r="L4655" s="16">
        <f t="shared" si="816"/>
        <v>50.714995034756704</v>
      </c>
      <c r="M4655" s="16">
        <f t="shared" si="817"/>
        <v>1.3802702702702703</v>
      </c>
      <c r="N4655" s="44">
        <f t="shared" si="818"/>
        <v>0</v>
      </c>
      <c r="O4655" s="44">
        <f t="shared" si="819"/>
        <v>5107</v>
      </c>
      <c r="P4655" s="45">
        <f t="shared" si="821"/>
        <v>50.714995034756704</v>
      </c>
      <c r="Q4655" s="45">
        <f t="shared" si="820"/>
        <v>1.3802702702702703</v>
      </c>
      <c r="S4655" s="51">
        <f t="shared" si="822"/>
        <v>3.4433866720680495</v>
      </c>
      <c r="T4655" s="16"/>
    </row>
    <row r="4656" spans="1:20" x14ac:dyDescent="0.25">
      <c r="A4656" s="72">
        <f t="shared" si="823"/>
        <v>44058</v>
      </c>
      <c r="B4656" s="73" t="s">
        <v>18</v>
      </c>
      <c r="C4656" s="73" t="s">
        <v>242</v>
      </c>
      <c r="D4656" s="73" t="s">
        <v>243</v>
      </c>
      <c r="E4656" s="73" t="s">
        <v>265</v>
      </c>
      <c r="F4656" s="73" t="s">
        <v>266</v>
      </c>
      <c r="G4656" s="73" t="s">
        <v>34</v>
      </c>
      <c r="H4656" t="s">
        <v>36</v>
      </c>
      <c r="I4656">
        <v>1006</v>
      </c>
      <c r="J4656" s="43">
        <v>4645</v>
      </c>
      <c r="K4656" s="16">
        <v>7.0000000000000007E-2</v>
      </c>
      <c r="L4656" s="16">
        <f t="shared" si="816"/>
        <v>46.127110228401193</v>
      </c>
      <c r="M4656" s="16">
        <f t="shared" si="817"/>
        <v>1.2554054054054054</v>
      </c>
      <c r="N4656" s="44">
        <f t="shared" si="818"/>
        <v>70.42</v>
      </c>
      <c r="O4656" s="44">
        <f t="shared" si="819"/>
        <v>4715.42</v>
      </c>
      <c r="P4656" s="45">
        <f t="shared" si="821"/>
        <v>46.826415094339623</v>
      </c>
      <c r="Q4656" s="45">
        <f t="shared" si="820"/>
        <v>1.2744378378378378</v>
      </c>
      <c r="S4656" s="51">
        <f t="shared" si="822"/>
        <v>-0.6485188150520349</v>
      </c>
      <c r="T4656" s="16"/>
    </row>
    <row r="4657" spans="1:20" x14ac:dyDescent="0.25">
      <c r="A4657" s="72">
        <f t="shared" si="823"/>
        <v>44058</v>
      </c>
      <c r="B4657" s="73" t="s">
        <v>0</v>
      </c>
      <c r="C4657" s="73" t="s">
        <v>252</v>
      </c>
      <c r="D4657" s="73" t="s">
        <v>117</v>
      </c>
      <c r="E4657" s="73" t="s">
        <v>279</v>
      </c>
      <c r="F4657" s="73" t="s">
        <v>280</v>
      </c>
      <c r="G4657" s="73" t="s">
        <v>35</v>
      </c>
      <c r="H4657" t="s">
        <v>37</v>
      </c>
      <c r="I4657">
        <v>880</v>
      </c>
      <c r="J4657" s="43">
        <v>4018</v>
      </c>
      <c r="K4657" s="16">
        <v>0</v>
      </c>
      <c r="L4657" s="16">
        <f t="shared" si="816"/>
        <v>39.900695134061571</v>
      </c>
      <c r="M4657" s="16">
        <f t="shared" si="817"/>
        <v>1.085945945945946</v>
      </c>
      <c r="N4657" s="44">
        <f t="shared" si="818"/>
        <v>0</v>
      </c>
      <c r="O4657" s="44">
        <f t="shared" si="819"/>
        <v>4018</v>
      </c>
      <c r="P4657" s="45">
        <f t="shared" si="821"/>
        <v>39.900695134061571</v>
      </c>
      <c r="Q4657" s="45">
        <f t="shared" si="820"/>
        <v>1.085945945945946</v>
      </c>
      <c r="S4657" s="51">
        <f t="shared" si="822"/>
        <v>-3.0171373400917245</v>
      </c>
      <c r="T4657" s="16"/>
    </row>
    <row r="4658" spans="1:20" x14ac:dyDescent="0.25">
      <c r="A4658" s="72">
        <f t="shared" si="823"/>
        <v>44058</v>
      </c>
      <c r="B4658" s="73" t="s">
        <v>0</v>
      </c>
      <c r="C4658" s="73" t="s">
        <v>359</v>
      </c>
      <c r="D4658" s="73" t="s">
        <v>235</v>
      </c>
      <c r="E4658" s="73" t="s">
        <v>267</v>
      </c>
      <c r="F4658" s="73" t="s">
        <v>241</v>
      </c>
      <c r="G4658" s="73" t="s">
        <v>35</v>
      </c>
      <c r="H4658" t="s">
        <v>37</v>
      </c>
      <c r="I4658">
        <v>685</v>
      </c>
      <c r="J4658" s="43">
        <v>4236</v>
      </c>
      <c r="K4658" s="16">
        <v>0</v>
      </c>
      <c r="L4658" s="16">
        <f t="shared" si="816"/>
        <v>42.06554121151936</v>
      </c>
      <c r="M4658" s="16">
        <f t="shared" si="817"/>
        <v>1.1448648648648649</v>
      </c>
      <c r="N4658" s="44">
        <f t="shared" si="818"/>
        <v>0</v>
      </c>
      <c r="O4658" s="44">
        <f t="shared" si="819"/>
        <v>4236</v>
      </c>
      <c r="P4658" s="45">
        <f t="shared" si="821"/>
        <v>42.06554121151936</v>
      </c>
      <c r="Q4658" s="45">
        <f t="shared" si="820"/>
        <v>1.1448648648648649</v>
      </c>
      <c r="S4658" s="51">
        <f t="shared" si="822"/>
        <v>-2.8663150653519875</v>
      </c>
      <c r="T4658" s="16"/>
    </row>
    <row r="4659" spans="1:20" x14ac:dyDescent="0.25">
      <c r="A4659" s="72">
        <f t="shared" si="823"/>
        <v>44058</v>
      </c>
      <c r="B4659" s="73" t="s">
        <v>0</v>
      </c>
      <c r="C4659" s="73" t="s">
        <v>253</v>
      </c>
      <c r="D4659" s="73" t="s">
        <v>243</v>
      </c>
      <c r="E4659" s="73" t="s">
        <v>281</v>
      </c>
      <c r="F4659" s="73" t="s">
        <v>282</v>
      </c>
      <c r="G4659" s="73" t="s">
        <v>35</v>
      </c>
      <c r="H4659" t="s">
        <v>38</v>
      </c>
      <c r="I4659">
        <v>812</v>
      </c>
      <c r="J4659" s="43">
        <v>7074</v>
      </c>
      <c r="K4659" s="16">
        <v>0</v>
      </c>
      <c r="L4659" s="16">
        <f t="shared" si="816"/>
        <v>70.248262164846082</v>
      </c>
      <c r="M4659" s="16">
        <f t="shared" si="817"/>
        <v>1.9118918918918919</v>
      </c>
      <c r="N4659" s="44">
        <f t="shared" si="818"/>
        <v>0</v>
      </c>
      <c r="O4659" s="44">
        <f t="shared" si="819"/>
        <v>7074</v>
      </c>
      <c r="P4659" s="45">
        <f t="shared" si="821"/>
        <v>70.248262164846082</v>
      </c>
      <c r="Q4659" s="45">
        <f t="shared" si="820"/>
        <v>1.9118918918918919</v>
      </c>
      <c r="S4659" s="51">
        <f t="shared" si="822"/>
        <v>19.979647218453177</v>
      </c>
      <c r="T4659" s="16"/>
    </row>
    <row r="4660" spans="1:20" x14ac:dyDescent="0.25">
      <c r="A4660" s="72">
        <f t="shared" si="823"/>
        <v>44058</v>
      </c>
      <c r="B4660" s="73" t="s">
        <v>0</v>
      </c>
      <c r="C4660" s="73" t="s">
        <v>236</v>
      </c>
      <c r="D4660" s="73" t="s">
        <v>237</v>
      </c>
      <c r="E4660" s="73" t="s">
        <v>279</v>
      </c>
      <c r="F4660" s="73" t="s">
        <v>280</v>
      </c>
      <c r="G4660" s="73" t="s">
        <v>35</v>
      </c>
      <c r="H4660" t="s">
        <v>37</v>
      </c>
      <c r="I4660">
        <v>1520</v>
      </c>
      <c r="J4660" s="61">
        <v>5676</v>
      </c>
      <c r="K4660" s="16">
        <v>0</v>
      </c>
      <c r="L4660" s="16">
        <f t="shared" si="816"/>
        <v>56.365441906653423</v>
      </c>
      <c r="M4660" s="16">
        <f t="shared" si="817"/>
        <v>1.5340540540540542</v>
      </c>
      <c r="N4660" s="44">
        <f t="shared" si="818"/>
        <v>0</v>
      </c>
      <c r="O4660" s="44">
        <f t="shared" si="819"/>
        <v>5676</v>
      </c>
      <c r="P4660" s="45">
        <f t="shared" si="821"/>
        <v>56.365441906653423</v>
      </c>
      <c r="Q4660" s="45">
        <f t="shared" si="820"/>
        <v>1.5340540540540542</v>
      </c>
      <c r="S4660" s="51">
        <f t="shared" si="822"/>
        <v>-2.1548008963971688</v>
      </c>
      <c r="T4660" s="16"/>
    </row>
    <row r="4661" spans="1:20" x14ac:dyDescent="0.25">
      <c r="A4661" s="72">
        <f t="shared" si="823"/>
        <v>44058</v>
      </c>
      <c r="B4661" s="73" t="s">
        <v>0</v>
      </c>
      <c r="C4661" s="73" t="s">
        <v>236</v>
      </c>
      <c r="D4661" s="73" t="s">
        <v>237</v>
      </c>
      <c r="E4661" s="73" t="s">
        <v>267</v>
      </c>
      <c r="F4661" s="73" t="s">
        <v>241</v>
      </c>
      <c r="G4661" s="73" t="s">
        <v>35</v>
      </c>
      <c r="H4661" t="s">
        <v>37</v>
      </c>
      <c r="I4661">
        <v>1583</v>
      </c>
      <c r="J4661" s="43">
        <v>5996</v>
      </c>
      <c r="K4661" s="16">
        <v>0</v>
      </c>
      <c r="L4661" s="16">
        <f t="shared" si="816"/>
        <v>59.543197616683216</v>
      </c>
      <c r="M4661" s="16">
        <f t="shared" si="817"/>
        <v>1.6205405405405406</v>
      </c>
      <c r="N4661" s="44">
        <f t="shared" si="818"/>
        <v>0</v>
      </c>
      <c r="O4661" s="44">
        <f t="shared" si="819"/>
        <v>5996</v>
      </c>
      <c r="P4661" s="45">
        <f t="shared" si="821"/>
        <v>59.543197616683216</v>
      </c>
      <c r="Q4661" s="45">
        <f t="shared" si="820"/>
        <v>1.6205405405405406</v>
      </c>
      <c r="S4661" s="51">
        <f t="shared" si="822"/>
        <v>-2.0421499754942007</v>
      </c>
      <c r="T4661" s="16"/>
    </row>
    <row r="4662" spans="1:20" x14ac:dyDescent="0.25">
      <c r="A4662" s="72">
        <f t="shared" si="823"/>
        <v>44058</v>
      </c>
      <c r="B4662" s="73" t="s">
        <v>0</v>
      </c>
      <c r="C4662" s="73" t="s">
        <v>358</v>
      </c>
      <c r="D4662" s="73" t="s">
        <v>235</v>
      </c>
      <c r="E4662" s="73" t="s">
        <v>279</v>
      </c>
      <c r="F4662" s="73" t="s">
        <v>280</v>
      </c>
      <c r="G4662" s="73" t="s">
        <v>35</v>
      </c>
      <c r="H4662" t="s">
        <v>36</v>
      </c>
      <c r="I4662">
        <v>1599</v>
      </c>
      <c r="J4662" s="43">
        <v>6012</v>
      </c>
      <c r="K4662" s="16">
        <v>7.0000000000000007E-2</v>
      </c>
      <c r="L4662" s="16">
        <f t="shared" si="816"/>
        <v>59.702085402184707</v>
      </c>
      <c r="M4662" s="16">
        <f t="shared" si="817"/>
        <v>1.6248648648648649</v>
      </c>
      <c r="N4662" s="44">
        <f t="shared" si="818"/>
        <v>111.93</v>
      </c>
      <c r="O4662" s="44">
        <f t="shared" si="819"/>
        <v>6123.93</v>
      </c>
      <c r="P4662" s="45">
        <f t="shared" si="821"/>
        <v>60.813604766633567</v>
      </c>
      <c r="Q4662" s="45">
        <f t="shared" si="820"/>
        <v>1.6551162162162163</v>
      </c>
      <c r="S4662" s="51">
        <f t="shared" si="822"/>
        <v>-3.2829527148678039</v>
      </c>
      <c r="T4662" s="16"/>
    </row>
    <row r="4663" spans="1:20" x14ac:dyDescent="0.25">
      <c r="A4663" s="72">
        <f t="shared" si="823"/>
        <v>44058</v>
      </c>
      <c r="B4663" s="73" t="s">
        <v>67</v>
      </c>
      <c r="C4663" s="73" t="s">
        <v>250</v>
      </c>
      <c r="D4663" s="73" t="s">
        <v>251</v>
      </c>
      <c r="E4663" s="73" t="s">
        <v>279</v>
      </c>
      <c r="F4663" s="73" t="s">
        <v>280</v>
      </c>
      <c r="G4663" s="73" t="s">
        <v>35</v>
      </c>
      <c r="H4663" t="s">
        <v>37</v>
      </c>
      <c r="I4663">
        <v>1851</v>
      </c>
      <c r="J4663" s="43">
        <v>5180</v>
      </c>
      <c r="K4663" s="16">
        <v>0</v>
      </c>
      <c r="L4663" s="16">
        <f t="shared" si="816"/>
        <v>51.439920556107246</v>
      </c>
      <c r="M4663" s="16">
        <f t="shared" si="817"/>
        <v>1.3066666666666666</v>
      </c>
      <c r="N4663" s="44">
        <f t="shared" si="818"/>
        <v>0</v>
      </c>
      <c r="O4663" s="44">
        <f t="shared" si="819"/>
        <v>5180</v>
      </c>
      <c r="P4663" s="45">
        <f t="shared" si="821"/>
        <v>51.439920556107246</v>
      </c>
      <c r="Q4663" s="45">
        <f t="shared" si="820"/>
        <v>1.3066666666666666</v>
      </c>
      <c r="S4663" s="51">
        <f t="shared" si="822"/>
        <v>0</v>
      </c>
      <c r="T4663" s="16"/>
    </row>
    <row r="4664" spans="1:20" x14ac:dyDescent="0.25">
      <c r="A4664" s="72">
        <f t="shared" si="823"/>
        <v>44058</v>
      </c>
      <c r="B4664" s="73" t="s">
        <v>67</v>
      </c>
      <c r="C4664" s="73" t="s">
        <v>238</v>
      </c>
      <c r="D4664" s="73" t="s">
        <v>239</v>
      </c>
      <c r="E4664" s="73" t="s">
        <v>283</v>
      </c>
      <c r="F4664" s="73" t="s">
        <v>284</v>
      </c>
      <c r="G4664" s="73" t="s">
        <v>35</v>
      </c>
      <c r="H4664" t="s">
        <v>37</v>
      </c>
      <c r="I4664">
        <v>1695</v>
      </c>
      <c r="J4664" s="43">
        <v>5140</v>
      </c>
      <c r="K4664" s="16">
        <v>0</v>
      </c>
      <c r="L4664" s="16">
        <f t="shared" si="816"/>
        <v>51.042701092353525</v>
      </c>
      <c r="M4664" s="16">
        <f t="shared" si="817"/>
        <v>1.2965765765765767</v>
      </c>
      <c r="N4664" s="44">
        <f t="shared" si="818"/>
        <v>0</v>
      </c>
      <c r="O4664" s="44">
        <f t="shared" si="819"/>
        <v>5140</v>
      </c>
      <c r="P4664" s="45">
        <f t="shared" si="821"/>
        <v>51.042701092353525</v>
      </c>
      <c r="Q4664" s="45">
        <f t="shared" si="820"/>
        <v>1.2965765765765767</v>
      </c>
      <c r="S4664" s="51">
        <f t="shared" si="822"/>
        <v>0</v>
      </c>
      <c r="T4664" s="16"/>
    </row>
    <row r="4665" spans="1:20" x14ac:dyDescent="0.25">
      <c r="A4665" s="72">
        <f t="shared" si="823"/>
        <v>44058</v>
      </c>
      <c r="B4665" s="73" t="s">
        <v>67</v>
      </c>
      <c r="C4665" s="73" t="s">
        <v>242</v>
      </c>
      <c r="D4665" s="73" t="s">
        <v>243</v>
      </c>
      <c r="E4665" s="73" t="s">
        <v>265</v>
      </c>
      <c r="F4665" s="73" t="s">
        <v>266</v>
      </c>
      <c r="G4665" s="73" t="s">
        <v>35</v>
      </c>
      <c r="H4665" t="s">
        <v>36</v>
      </c>
      <c r="I4665">
        <v>1006</v>
      </c>
      <c r="J4665" s="43">
        <v>3820</v>
      </c>
      <c r="K4665" s="16">
        <v>7.0000000000000007E-2</v>
      </c>
      <c r="L4665" s="16">
        <f t="shared" si="816"/>
        <v>37.934458788480633</v>
      </c>
      <c r="M4665" s="16">
        <f t="shared" si="817"/>
        <v>0.96360360360360364</v>
      </c>
      <c r="N4665" s="44">
        <f t="shared" si="818"/>
        <v>70.42</v>
      </c>
      <c r="O4665" s="44">
        <f t="shared" si="819"/>
        <v>3890.42</v>
      </c>
      <c r="P4665" s="45">
        <f t="shared" si="821"/>
        <v>38.633763654419063</v>
      </c>
      <c r="Q4665" s="45">
        <f t="shared" si="820"/>
        <v>0.98136720720720727</v>
      </c>
      <c r="S4665" s="51">
        <f t="shared" si="822"/>
        <v>-0.78496378659593802</v>
      </c>
      <c r="T4665" s="16"/>
    </row>
    <row r="4666" spans="1:20" x14ac:dyDescent="0.25">
      <c r="A4666" s="72">
        <f t="shared" si="823"/>
        <v>44058</v>
      </c>
      <c r="B4666" s="73" t="s">
        <v>67</v>
      </c>
      <c r="C4666" s="73" t="s">
        <v>254</v>
      </c>
      <c r="D4666" s="73" t="s">
        <v>255</v>
      </c>
      <c r="E4666" s="73" t="s">
        <v>267</v>
      </c>
      <c r="F4666" s="73" t="s">
        <v>241</v>
      </c>
      <c r="G4666" s="73" t="s">
        <v>35</v>
      </c>
      <c r="H4666" t="s">
        <v>37</v>
      </c>
      <c r="I4666">
        <v>988</v>
      </c>
      <c r="J4666" s="43">
        <v>3880</v>
      </c>
      <c r="K4666" s="16">
        <v>0</v>
      </c>
      <c r="L4666" s="16">
        <f t="shared" si="816"/>
        <v>38.530287984111219</v>
      </c>
      <c r="M4666" s="16">
        <f t="shared" si="817"/>
        <v>0.97873873873873873</v>
      </c>
      <c r="N4666" s="44">
        <f t="shared" si="818"/>
        <v>0</v>
      </c>
      <c r="O4666" s="44">
        <f t="shared" si="819"/>
        <v>3880</v>
      </c>
      <c r="P4666" s="45">
        <f t="shared" si="821"/>
        <v>38.530287984111219</v>
      </c>
      <c r="Q4666" s="45">
        <f t="shared" si="820"/>
        <v>0.97873873873873873</v>
      </c>
      <c r="S4666" s="51">
        <f t="shared" si="822"/>
        <v>0</v>
      </c>
      <c r="T4666" s="16"/>
    </row>
    <row r="4667" spans="1:20" x14ac:dyDescent="0.25">
      <c r="A4667" s="72">
        <f t="shared" si="823"/>
        <v>44058</v>
      </c>
      <c r="B4667" s="73" t="s">
        <v>67</v>
      </c>
      <c r="C4667" s="73" t="s">
        <v>246</v>
      </c>
      <c r="D4667" s="73" t="s">
        <v>247</v>
      </c>
      <c r="E4667" s="73" t="s">
        <v>240</v>
      </c>
      <c r="F4667" s="73" t="s">
        <v>241</v>
      </c>
      <c r="G4667" s="73" t="s">
        <v>35</v>
      </c>
      <c r="H4667" t="s">
        <v>36</v>
      </c>
      <c r="I4667">
        <v>787</v>
      </c>
      <c r="J4667" s="43">
        <v>4220</v>
      </c>
      <c r="K4667" s="16">
        <v>7.0000000000000007E-2</v>
      </c>
      <c r="L4667" s="16">
        <f t="shared" si="816"/>
        <v>41.906653426017876</v>
      </c>
      <c r="M4667" s="16">
        <f t="shared" si="817"/>
        <v>1.0645045045045045</v>
      </c>
      <c r="N4667" s="44">
        <f t="shared" si="818"/>
        <v>55.09</v>
      </c>
      <c r="O4667" s="44">
        <f t="shared" si="819"/>
        <v>4275.09</v>
      </c>
      <c r="P4667" s="45">
        <f t="shared" si="821"/>
        <v>42.453723932472691</v>
      </c>
      <c r="Q4667" s="45">
        <f t="shared" si="820"/>
        <v>1.0784010810810811</v>
      </c>
      <c r="S4667" s="51">
        <f t="shared" si="822"/>
        <v>1.3679043960734161</v>
      </c>
      <c r="T4667" s="16"/>
    </row>
    <row r="4668" spans="1:20" x14ac:dyDescent="0.25">
      <c r="A4668" s="72">
        <f t="shared" si="823"/>
        <v>44058</v>
      </c>
      <c r="B4668" s="73" t="s">
        <v>67</v>
      </c>
      <c r="C4668" s="73" t="s">
        <v>250</v>
      </c>
      <c r="D4668" s="73" t="s">
        <v>251</v>
      </c>
      <c r="E4668" s="73" t="s">
        <v>283</v>
      </c>
      <c r="F4668" s="73" t="s">
        <v>284</v>
      </c>
      <c r="G4668" s="73" t="s">
        <v>35</v>
      </c>
      <c r="H4668" t="s">
        <v>37</v>
      </c>
      <c r="I4668">
        <v>1836</v>
      </c>
      <c r="J4668" s="43">
        <v>5180</v>
      </c>
      <c r="K4668" s="16">
        <v>0</v>
      </c>
      <c r="L4668" s="16">
        <f t="shared" ref="L4668:L4705" si="824">J4668/100.7</f>
        <v>51.439920556107246</v>
      </c>
      <c r="M4668" s="16">
        <f t="shared" ref="M4668:M4705" si="825">IF(B4668="corn",J4668/(111*2000/56),J4668/(111*2000/60))</f>
        <v>1.3066666666666666</v>
      </c>
      <c r="N4668" s="44">
        <f t="shared" ref="N4668:N4705" si="826">I4668*K4668</f>
        <v>0</v>
      </c>
      <c r="O4668" s="44">
        <f t="shared" ref="O4668:O4705" si="827">J4668+N4668</f>
        <v>5180</v>
      </c>
      <c r="P4668" s="45">
        <f t="shared" si="821"/>
        <v>51.439920556107246</v>
      </c>
      <c r="Q4668" s="45">
        <f t="shared" ref="Q4668:Q4705" si="828">IF(B4668="corn",O4668/(111*2000/56),O4668/(111*2000/60))</f>
        <v>1.3066666666666666</v>
      </c>
      <c r="S4668" s="51">
        <f t="shared" si="822"/>
        <v>0</v>
      </c>
      <c r="T4668" s="16"/>
    </row>
    <row r="4669" spans="1:20" x14ac:dyDescent="0.25">
      <c r="A4669" s="72">
        <f t="shared" si="823"/>
        <v>44058</v>
      </c>
      <c r="B4669" s="73" t="s">
        <v>67</v>
      </c>
      <c r="C4669" s="73" t="s">
        <v>256</v>
      </c>
      <c r="D4669" s="73" t="s">
        <v>247</v>
      </c>
      <c r="E4669" s="73" t="s">
        <v>285</v>
      </c>
      <c r="F4669" s="73" t="s">
        <v>264</v>
      </c>
      <c r="G4669" s="73" t="s">
        <v>35</v>
      </c>
      <c r="H4669" t="s">
        <v>37</v>
      </c>
      <c r="I4669">
        <v>1899</v>
      </c>
      <c r="J4669" s="43">
        <v>5000</v>
      </c>
      <c r="K4669" s="16">
        <v>0</v>
      </c>
      <c r="L4669" s="16">
        <f t="shared" si="824"/>
        <v>49.652432969215489</v>
      </c>
      <c r="M4669" s="16">
        <f t="shared" si="825"/>
        <v>1.2612612612612613</v>
      </c>
      <c r="N4669" s="44">
        <f t="shared" si="826"/>
        <v>0</v>
      </c>
      <c r="O4669" s="44">
        <f t="shared" si="827"/>
        <v>5000</v>
      </c>
      <c r="P4669" s="45">
        <f t="shared" si="821"/>
        <v>49.652432969215489</v>
      </c>
      <c r="Q4669" s="45">
        <f t="shared" si="828"/>
        <v>1.2612612612612613</v>
      </c>
      <c r="S4669" s="51">
        <f t="shared" si="822"/>
        <v>0</v>
      </c>
      <c r="T4669" s="16"/>
    </row>
    <row r="4670" spans="1:20" x14ac:dyDescent="0.25">
      <c r="A4670" s="72">
        <f t="shared" si="823"/>
        <v>44058</v>
      </c>
      <c r="B4670" s="73" t="s">
        <v>18</v>
      </c>
      <c r="C4670" s="73" t="s">
        <v>238</v>
      </c>
      <c r="D4670" s="73" t="s">
        <v>239</v>
      </c>
      <c r="E4670" s="73" t="s">
        <v>283</v>
      </c>
      <c r="F4670" s="73" t="s">
        <v>284</v>
      </c>
      <c r="G4670" s="73" t="s">
        <v>35</v>
      </c>
      <c r="H4670" t="s">
        <v>37</v>
      </c>
      <c r="I4670">
        <v>1695</v>
      </c>
      <c r="J4670" s="43">
        <v>5850</v>
      </c>
      <c r="K4670" s="16">
        <v>0</v>
      </c>
      <c r="L4670" s="16">
        <f t="shared" si="824"/>
        <v>58.093346573982124</v>
      </c>
      <c r="M4670" s="16">
        <f t="shared" si="825"/>
        <v>1.5810810810810811</v>
      </c>
      <c r="N4670" s="44">
        <f t="shared" si="826"/>
        <v>0</v>
      </c>
      <c r="O4670" s="44">
        <f t="shared" si="827"/>
        <v>5850</v>
      </c>
      <c r="P4670" s="45">
        <f t="shared" si="821"/>
        <v>58.093346573982124</v>
      </c>
      <c r="Q4670" s="45">
        <f t="shared" si="828"/>
        <v>1.5810810810810811</v>
      </c>
      <c r="S4670" s="51">
        <f t="shared" si="822"/>
        <v>1.7391304347825987</v>
      </c>
      <c r="T4670" s="16"/>
    </row>
    <row r="4671" spans="1:20" x14ac:dyDescent="0.25">
      <c r="A4671" s="72">
        <f t="shared" si="823"/>
        <v>44058</v>
      </c>
      <c r="B4671" s="73" t="s">
        <v>18</v>
      </c>
      <c r="C4671" s="73" t="s">
        <v>250</v>
      </c>
      <c r="D4671" s="73" t="s">
        <v>251</v>
      </c>
      <c r="E4671" s="73" t="s">
        <v>279</v>
      </c>
      <c r="F4671" s="73" t="s">
        <v>280</v>
      </c>
      <c r="G4671" s="73" t="s">
        <v>35</v>
      </c>
      <c r="H4671" t="s">
        <v>37</v>
      </c>
      <c r="I4671">
        <v>1851</v>
      </c>
      <c r="J4671" s="43">
        <v>5900</v>
      </c>
      <c r="K4671" s="16">
        <v>0</v>
      </c>
      <c r="L4671" s="16">
        <f t="shared" si="824"/>
        <v>58.589870903674282</v>
      </c>
      <c r="M4671" s="16">
        <f t="shared" si="825"/>
        <v>1.5945945945945945</v>
      </c>
      <c r="N4671" s="44">
        <f t="shared" si="826"/>
        <v>0</v>
      </c>
      <c r="O4671" s="44">
        <f t="shared" si="827"/>
        <v>5900</v>
      </c>
      <c r="P4671" s="45">
        <f t="shared" si="821"/>
        <v>58.589870903674282</v>
      </c>
      <c r="Q4671" s="45">
        <f t="shared" si="828"/>
        <v>1.5945945945945945</v>
      </c>
      <c r="S4671" s="51">
        <f t="shared" si="822"/>
        <v>1.7241379310344751</v>
      </c>
      <c r="T4671" s="16"/>
    </row>
    <row r="4672" spans="1:20" x14ac:dyDescent="0.25">
      <c r="A4672" s="72">
        <f t="shared" si="823"/>
        <v>44058</v>
      </c>
      <c r="B4672" s="73" t="s">
        <v>18</v>
      </c>
      <c r="C4672" s="73" t="s">
        <v>257</v>
      </c>
      <c r="D4672" s="73" t="s">
        <v>237</v>
      </c>
      <c r="E4672" s="73" t="s">
        <v>283</v>
      </c>
      <c r="F4672" s="73" t="s">
        <v>284</v>
      </c>
      <c r="G4672" s="73" t="s">
        <v>35</v>
      </c>
      <c r="H4672" t="s">
        <v>37</v>
      </c>
      <c r="I4672">
        <v>1507</v>
      </c>
      <c r="J4672" s="43">
        <v>5750</v>
      </c>
      <c r="K4672" s="16">
        <v>0</v>
      </c>
      <c r="L4672" s="16">
        <f t="shared" si="824"/>
        <v>57.10029791459781</v>
      </c>
      <c r="M4672" s="16">
        <f t="shared" si="825"/>
        <v>1.5540540540540539</v>
      </c>
      <c r="N4672" s="44">
        <f t="shared" si="826"/>
        <v>0</v>
      </c>
      <c r="O4672" s="44">
        <f t="shared" si="827"/>
        <v>5750</v>
      </c>
      <c r="P4672" s="45">
        <f t="shared" si="821"/>
        <v>57.10029791459781</v>
      </c>
      <c r="Q4672" s="45">
        <f t="shared" si="828"/>
        <v>1.5540540540540539</v>
      </c>
      <c r="S4672" s="51">
        <f t="shared" si="822"/>
        <v>1.7699115044247815</v>
      </c>
      <c r="T4672" s="16"/>
    </row>
    <row r="4673" spans="1:20" x14ac:dyDescent="0.25">
      <c r="A4673" s="72">
        <f t="shared" si="823"/>
        <v>44058</v>
      </c>
      <c r="B4673" s="73" t="s">
        <v>18</v>
      </c>
      <c r="C4673" s="73" t="s">
        <v>256</v>
      </c>
      <c r="D4673" s="73" t="s">
        <v>247</v>
      </c>
      <c r="E4673" s="73" t="s">
        <v>265</v>
      </c>
      <c r="F4673" s="73" t="s">
        <v>266</v>
      </c>
      <c r="G4673" s="73" t="s">
        <v>35</v>
      </c>
      <c r="H4673" t="s">
        <v>36</v>
      </c>
      <c r="I4673">
        <v>1160</v>
      </c>
      <c r="J4673" s="43">
        <v>4875</v>
      </c>
      <c r="K4673" s="16">
        <v>7.0000000000000007E-2</v>
      </c>
      <c r="L4673" s="16">
        <f t="shared" si="824"/>
        <v>48.4111221449851</v>
      </c>
      <c r="M4673" s="16">
        <f t="shared" si="825"/>
        <v>1.3175675675675675</v>
      </c>
      <c r="N4673" s="44">
        <f t="shared" si="826"/>
        <v>81.2</v>
      </c>
      <c r="O4673" s="44">
        <f t="shared" si="827"/>
        <v>4956.2</v>
      </c>
      <c r="P4673" s="45">
        <f t="shared" si="821"/>
        <v>49.217477656405158</v>
      </c>
      <c r="Q4673" s="45">
        <f t="shared" si="828"/>
        <v>1.3395135135135134</v>
      </c>
      <c r="S4673" s="51">
        <f t="shared" si="822"/>
        <v>-1.0145795885759923</v>
      </c>
      <c r="T4673" s="16"/>
    </row>
    <row r="4674" spans="1:20" x14ac:dyDescent="0.25">
      <c r="A4674" s="72">
        <f t="shared" si="823"/>
        <v>44058</v>
      </c>
      <c r="B4674" s="73" t="s">
        <v>18</v>
      </c>
      <c r="C4674" s="73" t="s">
        <v>244</v>
      </c>
      <c r="D4674" s="73" t="s">
        <v>245</v>
      </c>
      <c r="E4674" s="73" t="s">
        <v>277</v>
      </c>
      <c r="F4674" s="73" t="s">
        <v>278</v>
      </c>
      <c r="G4674" s="73" t="s">
        <v>35</v>
      </c>
      <c r="H4674" s="73" t="s">
        <v>38</v>
      </c>
      <c r="I4674">
        <v>613</v>
      </c>
      <c r="J4674" s="43">
        <v>4805</v>
      </c>
      <c r="K4674" s="16">
        <v>0</v>
      </c>
      <c r="L4674" s="16">
        <f t="shared" si="824"/>
        <v>47.715988083416086</v>
      </c>
      <c r="M4674" s="16">
        <f t="shared" si="825"/>
        <v>1.2986486486486486</v>
      </c>
      <c r="N4674" s="44">
        <f t="shared" si="826"/>
        <v>0</v>
      </c>
      <c r="O4674" s="44">
        <f t="shared" si="827"/>
        <v>4805</v>
      </c>
      <c r="P4674" s="45">
        <f t="shared" si="821"/>
        <v>47.715988083416086</v>
      </c>
      <c r="Q4674" s="45">
        <f t="shared" si="828"/>
        <v>1.2986486486486486</v>
      </c>
      <c r="S4674" s="51">
        <f t="shared" si="822"/>
        <v>3.6901165299956906</v>
      </c>
      <c r="T4674" s="16"/>
    </row>
    <row r="4675" spans="1:20" x14ac:dyDescent="0.25">
      <c r="A4675" s="74">
        <f>A4673</f>
        <v>44058</v>
      </c>
      <c r="B4675" s="75" t="s">
        <v>18</v>
      </c>
      <c r="C4675" s="75" t="s">
        <v>258</v>
      </c>
      <c r="D4675" s="75" t="s">
        <v>255</v>
      </c>
      <c r="E4675" s="75" t="s">
        <v>279</v>
      </c>
      <c r="F4675" s="75" t="s">
        <v>280</v>
      </c>
      <c r="G4675" s="75" t="s">
        <v>35</v>
      </c>
      <c r="H4675" s="76" t="s">
        <v>36</v>
      </c>
      <c r="I4675" s="76">
        <v>1637</v>
      </c>
      <c r="J4675" s="46">
        <v>5260</v>
      </c>
      <c r="K4675" s="78">
        <v>7.0000000000000007E-2</v>
      </c>
      <c r="L4675" s="78">
        <f t="shared" si="824"/>
        <v>52.234359483614696</v>
      </c>
      <c r="M4675" s="78">
        <f t="shared" si="825"/>
        <v>1.4216216216216215</v>
      </c>
      <c r="N4675" s="47">
        <f t="shared" si="826"/>
        <v>114.59000000000002</v>
      </c>
      <c r="O4675" s="47">
        <f t="shared" si="827"/>
        <v>5374.59</v>
      </c>
      <c r="P4675" s="48">
        <f t="shared" si="821"/>
        <v>53.372293942403175</v>
      </c>
      <c r="Q4675" s="48">
        <f t="shared" si="828"/>
        <v>1.4525918918918919</v>
      </c>
      <c r="R4675" s="76"/>
      <c r="S4675" s="53">
        <f t="shared" si="822"/>
        <v>-10.978401298572226</v>
      </c>
      <c r="T4675" s="78"/>
    </row>
    <row r="4676" spans="1:20" x14ac:dyDescent="0.25">
      <c r="A4676" s="72">
        <f>DATE(YEAR(A4675), MONTH(A4675)+1, 15)</f>
        <v>44089</v>
      </c>
      <c r="B4676" s="73" t="s">
        <v>0</v>
      </c>
      <c r="C4676" s="73" t="s">
        <v>359</v>
      </c>
      <c r="D4676" s="73" t="s">
        <v>235</v>
      </c>
      <c r="E4676" s="73" t="s">
        <v>260</v>
      </c>
      <c r="F4676" s="73" t="s">
        <v>261</v>
      </c>
      <c r="G4676" s="73" t="s">
        <v>34</v>
      </c>
      <c r="H4676" t="s">
        <v>36</v>
      </c>
      <c r="I4676">
        <v>506</v>
      </c>
      <c r="J4676" s="61">
        <v>3595</v>
      </c>
      <c r="K4676" s="16">
        <v>7.0000000000000007E-2</v>
      </c>
      <c r="L4676" s="16">
        <f t="shared" si="824"/>
        <v>35.700099304865937</v>
      </c>
      <c r="M4676" s="16">
        <f t="shared" si="825"/>
        <v>0.97162162162162158</v>
      </c>
      <c r="N4676" s="44">
        <f t="shared" si="826"/>
        <v>35.42</v>
      </c>
      <c r="O4676" s="44">
        <f t="shared" si="827"/>
        <v>3630.42</v>
      </c>
      <c r="P4676" s="45">
        <f t="shared" ref="P4676:P4713" si="829">O4676/100.7</f>
        <v>36.051837140019863</v>
      </c>
      <c r="Q4676" s="45">
        <f t="shared" si="828"/>
        <v>0.98119459459459457</v>
      </c>
      <c r="R4676" s="17"/>
      <c r="S4676" s="51">
        <f>((O4676/O4220)-1)*100</f>
        <v>-1.6450202376501522</v>
      </c>
      <c r="T4676" s="16">
        <f>AVERAGE(P4600,P4638,P4676)</f>
        <v>36.035087719298247</v>
      </c>
    </row>
    <row r="4677" spans="1:20" x14ac:dyDescent="0.25">
      <c r="A4677" s="72">
        <f>A4676</f>
        <v>44089</v>
      </c>
      <c r="B4677" s="73" t="s">
        <v>0</v>
      </c>
      <c r="C4677" s="73" t="s">
        <v>236</v>
      </c>
      <c r="D4677" s="73" t="s">
        <v>237</v>
      </c>
      <c r="E4677" s="73" t="s">
        <v>262</v>
      </c>
      <c r="F4677" s="73" t="s">
        <v>251</v>
      </c>
      <c r="G4677" s="73" t="s">
        <v>34</v>
      </c>
      <c r="H4677" t="s">
        <v>37</v>
      </c>
      <c r="I4677">
        <v>298</v>
      </c>
      <c r="J4677" s="43">
        <v>4208</v>
      </c>
      <c r="K4677" s="16">
        <v>0</v>
      </c>
      <c r="L4677" s="16">
        <f t="shared" si="824"/>
        <v>41.787487586891757</v>
      </c>
      <c r="M4677" s="16">
        <f t="shared" si="825"/>
        <v>1.1372972972972972</v>
      </c>
      <c r="N4677" s="44">
        <f t="shared" si="826"/>
        <v>0</v>
      </c>
      <c r="O4677" s="44">
        <f t="shared" si="827"/>
        <v>4208</v>
      </c>
      <c r="P4677" s="45">
        <f t="shared" si="829"/>
        <v>41.787487586891757</v>
      </c>
      <c r="Q4677" s="45">
        <f t="shared" si="828"/>
        <v>1.1372972972972972</v>
      </c>
      <c r="R4677" s="17"/>
      <c r="S4677" s="51">
        <f t="shared" ref="S4677:S4713" si="830">((O4677/O4221)-1)*100</f>
        <v>-2.8848372951765566</v>
      </c>
      <c r="T4677" s="16">
        <f t="shared" ref="T4677:T4713" si="831">AVERAGE(P4601,P4639,P4677)</f>
        <v>42.20125786163522</v>
      </c>
    </row>
    <row r="4678" spans="1:20" x14ac:dyDescent="0.25">
      <c r="A4678" s="72">
        <f t="shared" ref="A4678:A4712" si="832">A4677</f>
        <v>44089</v>
      </c>
      <c r="B4678" s="73" t="s">
        <v>0</v>
      </c>
      <c r="C4678" s="73" t="s">
        <v>359</v>
      </c>
      <c r="D4678" s="73" t="s">
        <v>235</v>
      </c>
      <c r="E4678" s="73" t="s">
        <v>263</v>
      </c>
      <c r="F4678" s="73" t="s">
        <v>264</v>
      </c>
      <c r="G4678" s="73" t="s">
        <v>34</v>
      </c>
      <c r="H4678" t="s">
        <v>37</v>
      </c>
      <c r="I4678">
        <v>1530</v>
      </c>
      <c r="J4678" s="43">
        <v>7115</v>
      </c>
      <c r="K4678" s="16">
        <v>0</v>
      </c>
      <c r="L4678" s="16">
        <f t="shared" si="824"/>
        <v>70.655412115193641</v>
      </c>
      <c r="M4678" s="16">
        <f t="shared" si="825"/>
        <v>1.922972972972973</v>
      </c>
      <c r="N4678" s="44">
        <f t="shared" si="826"/>
        <v>0</v>
      </c>
      <c r="O4678" s="44">
        <f t="shared" si="827"/>
        <v>7115</v>
      </c>
      <c r="P4678" s="45">
        <f t="shared" si="829"/>
        <v>70.655412115193641</v>
      </c>
      <c r="Q4678" s="45">
        <f t="shared" si="828"/>
        <v>1.922972972972973</v>
      </c>
      <c r="S4678" s="51">
        <f t="shared" si="830"/>
        <v>-1.7265193370165743</v>
      </c>
      <c r="T4678" s="16">
        <f t="shared" si="831"/>
        <v>71.069182389937112</v>
      </c>
    </row>
    <row r="4679" spans="1:20" x14ac:dyDescent="0.25">
      <c r="A4679" s="72">
        <f t="shared" si="832"/>
        <v>44089</v>
      </c>
      <c r="B4679" s="73" t="s">
        <v>0</v>
      </c>
      <c r="C4679" s="73" t="s">
        <v>359</v>
      </c>
      <c r="D4679" s="73" t="s">
        <v>235</v>
      </c>
      <c r="E4679" s="73" t="s">
        <v>265</v>
      </c>
      <c r="F4679" s="73" t="s">
        <v>266</v>
      </c>
      <c r="G4679" s="73" t="s">
        <v>34</v>
      </c>
      <c r="H4679" t="s">
        <v>36</v>
      </c>
      <c r="I4679">
        <v>890</v>
      </c>
      <c r="J4679" s="43">
        <v>4525</v>
      </c>
      <c r="K4679" s="16">
        <v>7.0000000000000007E-2</v>
      </c>
      <c r="L4679" s="16">
        <f t="shared" si="824"/>
        <v>44.935451837140022</v>
      </c>
      <c r="M4679" s="16">
        <f t="shared" si="825"/>
        <v>1.222972972972973</v>
      </c>
      <c r="N4679" s="44">
        <f t="shared" si="826"/>
        <v>62.300000000000004</v>
      </c>
      <c r="O4679" s="44">
        <f t="shared" si="827"/>
        <v>4587.3</v>
      </c>
      <c r="P4679" s="45">
        <f t="shared" si="829"/>
        <v>45.554121151936442</v>
      </c>
      <c r="Q4679" s="45">
        <f t="shared" si="828"/>
        <v>1.2398108108108108</v>
      </c>
      <c r="S4679" s="51">
        <f t="shared" si="830"/>
        <v>-2.2751965232952087</v>
      </c>
      <c r="T4679" s="16">
        <f t="shared" si="831"/>
        <v>45.524660708374711</v>
      </c>
    </row>
    <row r="4680" spans="1:20" x14ac:dyDescent="0.25">
      <c r="A4680" s="72">
        <f t="shared" si="832"/>
        <v>44089</v>
      </c>
      <c r="B4680" s="73" t="s">
        <v>0</v>
      </c>
      <c r="C4680" s="73" t="s">
        <v>238</v>
      </c>
      <c r="D4680" s="73" t="s">
        <v>239</v>
      </c>
      <c r="E4680" s="73" t="s">
        <v>267</v>
      </c>
      <c r="F4680" s="73" t="s">
        <v>241</v>
      </c>
      <c r="G4680" s="73" t="s">
        <v>34</v>
      </c>
      <c r="H4680" s="65" t="s">
        <v>37</v>
      </c>
      <c r="I4680" s="65">
        <v>1256</v>
      </c>
      <c r="J4680" s="61">
        <v>6851</v>
      </c>
      <c r="K4680" s="16">
        <v>0</v>
      </c>
      <c r="L4680" s="77">
        <f t="shared" si="824"/>
        <v>68.033763654419062</v>
      </c>
      <c r="M4680" s="77">
        <f t="shared" si="825"/>
        <v>1.8516216216216217</v>
      </c>
      <c r="N4680" s="62">
        <f t="shared" si="826"/>
        <v>0</v>
      </c>
      <c r="O4680" s="62">
        <f t="shared" si="827"/>
        <v>6851</v>
      </c>
      <c r="P4680" s="63">
        <f t="shared" si="829"/>
        <v>68.033763654419062</v>
      </c>
      <c r="Q4680" s="63">
        <f t="shared" si="828"/>
        <v>1.8516216216216217</v>
      </c>
      <c r="R4680" s="65"/>
      <c r="S4680" s="64">
        <f t="shared" si="830"/>
        <v>-1.7918577981651418</v>
      </c>
      <c r="T4680" s="16">
        <f t="shared" si="831"/>
        <v>68.447533929162532</v>
      </c>
    </row>
    <row r="4681" spans="1:20" x14ac:dyDescent="0.25">
      <c r="A4681" s="72">
        <f t="shared" si="832"/>
        <v>44089</v>
      </c>
      <c r="B4681" s="73" t="s">
        <v>0</v>
      </c>
      <c r="C4681" s="73" t="s">
        <v>358</v>
      </c>
      <c r="D4681" s="73" t="s">
        <v>235</v>
      </c>
      <c r="E4681" s="73" t="s">
        <v>267</v>
      </c>
      <c r="F4681" s="73" t="s">
        <v>241</v>
      </c>
      <c r="G4681" s="73" t="s">
        <v>34</v>
      </c>
      <c r="H4681" t="s">
        <v>36</v>
      </c>
      <c r="I4681">
        <v>975</v>
      </c>
      <c r="J4681" s="43">
        <v>4801</v>
      </c>
      <c r="K4681" s="16">
        <v>7.0000000000000007E-2</v>
      </c>
      <c r="L4681" s="16">
        <f t="shared" si="824"/>
        <v>47.676266137040713</v>
      </c>
      <c r="M4681" s="16">
        <f t="shared" si="825"/>
        <v>1.2975675675675675</v>
      </c>
      <c r="N4681" s="44">
        <f t="shared" si="826"/>
        <v>68.25</v>
      </c>
      <c r="O4681" s="44">
        <f t="shared" si="827"/>
        <v>4869.25</v>
      </c>
      <c r="P4681" s="45">
        <f t="shared" si="829"/>
        <v>48.354021847070506</v>
      </c>
      <c r="Q4681" s="45">
        <f t="shared" si="828"/>
        <v>1.3160135135135136</v>
      </c>
      <c r="S4681" s="51">
        <f t="shared" si="830"/>
        <v>-2.3464527450488881</v>
      </c>
      <c r="T4681" s="16">
        <f t="shared" si="831"/>
        <v>48.321747765640517</v>
      </c>
    </row>
    <row r="4682" spans="1:20" x14ac:dyDescent="0.25">
      <c r="A4682" s="72">
        <f t="shared" si="832"/>
        <v>44089</v>
      </c>
      <c r="B4682" s="73" t="s">
        <v>0</v>
      </c>
      <c r="C4682" s="73" t="s">
        <v>240</v>
      </c>
      <c r="D4682" s="73" t="s">
        <v>241</v>
      </c>
      <c r="E4682" s="73" t="s">
        <v>263</v>
      </c>
      <c r="F4682" s="73" t="s">
        <v>264</v>
      </c>
      <c r="G4682" s="73" t="s">
        <v>34</v>
      </c>
      <c r="H4682" t="s">
        <v>36</v>
      </c>
      <c r="I4682">
        <v>1357</v>
      </c>
      <c r="J4682" s="66">
        <v>5121</v>
      </c>
      <c r="K4682" s="16">
        <v>7.0000000000000007E-2</v>
      </c>
      <c r="L4682" s="16">
        <f t="shared" si="824"/>
        <v>50.854021847070506</v>
      </c>
      <c r="M4682" s="16">
        <f t="shared" si="825"/>
        <v>1.384054054054054</v>
      </c>
      <c r="N4682" s="44">
        <f t="shared" si="826"/>
        <v>94.990000000000009</v>
      </c>
      <c r="O4682" s="44">
        <f t="shared" si="827"/>
        <v>5215.99</v>
      </c>
      <c r="P4682" s="45">
        <f t="shared" si="829"/>
        <v>51.797318768619661</v>
      </c>
      <c r="Q4682" s="45">
        <f t="shared" si="828"/>
        <v>1.409727027027027</v>
      </c>
      <c r="S4682" s="51">
        <f t="shared" si="830"/>
        <v>-3.0274241796078405</v>
      </c>
      <c r="T4682" s="16">
        <f t="shared" si="831"/>
        <v>51.75239986759351</v>
      </c>
    </row>
    <row r="4683" spans="1:20" x14ac:dyDescent="0.25">
      <c r="A4683" s="72">
        <f t="shared" si="832"/>
        <v>44089</v>
      </c>
      <c r="B4683" s="73" t="s">
        <v>67</v>
      </c>
      <c r="C4683" s="73" t="s">
        <v>242</v>
      </c>
      <c r="D4683" s="73" t="s">
        <v>243</v>
      </c>
      <c r="E4683" s="73" t="s">
        <v>265</v>
      </c>
      <c r="F4683" s="73" t="s">
        <v>266</v>
      </c>
      <c r="G4683" s="73" t="s">
        <v>34</v>
      </c>
      <c r="H4683" t="s">
        <v>36</v>
      </c>
      <c r="I4683">
        <v>1006</v>
      </c>
      <c r="J4683" s="43">
        <v>3900</v>
      </c>
      <c r="K4683" s="16">
        <v>7.0000000000000007E-2</v>
      </c>
      <c r="L4683" s="16">
        <f t="shared" si="824"/>
        <v>38.728897715988083</v>
      </c>
      <c r="M4683" s="16">
        <f t="shared" si="825"/>
        <v>0.98378378378378384</v>
      </c>
      <c r="N4683" s="44">
        <f t="shared" si="826"/>
        <v>70.42</v>
      </c>
      <c r="O4683" s="44">
        <f t="shared" si="827"/>
        <v>3970.42</v>
      </c>
      <c r="P4683" s="45">
        <f t="shared" si="829"/>
        <v>39.428202581926513</v>
      </c>
      <c r="Q4683" s="45">
        <f t="shared" si="828"/>
        <v>1.0015473873873875</v>
      </c>
      <c r="S4683" s="51">
        <f t="shared" si="830"/>
        <v>-0.51914991706629721</v>
      </c>
      <c r="T4683" s="16">
        <f t="shared" si="831"/>
        <v>39.394902350215155</v>
      </c>
    </row>
    <row r="4684" spans="1:20" x14ac:dyDescent="0.25">
      <c r="A4684" s="72">
        <f t="shared" si="832"/>
        <v>44089</v>
      </c>
      <c r="B4684" s="73" t="s">
        <v>67</v>
      </c>
      <c r="C4684" s="73" t="s">
        <v>244</v>
      </c>
      <c r="D4684" s="73" t="s">
        <v>245</v>
      </c>
      <c r="E4684" s="73" t="s">
        <v>268</v>
      </c>
      <c r="F4684" s="73" t="s">
        <v>269</v>
      </c>
      <c r="G4684" s="73" t="s">
        <v>34</v>
      </c>
      <c r="H4684" t="s">
        <v>38</v>
      </c>
      <c r="I4684">
        <v>860</v>
      </c>
      <c r="J4684" s="43">
        <v>6816</v>
      </c>
      <c r="K4684" s="16">
        <v>0</v>
      </c>
      <c r="L4684" s="16">
        <f t="shared" si="824"/>
        <v>67.686196623634558</v>
      </c>
      <c r="M4684" s="16">
        <f t="shared" si="825"/>
        <v>1.7193513513513514</v>
      </c>
      <c r="N4684" s="44">
        <f t="shared" si="826"/>
        <v>0</v>
      </c>
      <c r="O4684" s="44">
        <f t="shared" si="827"/>
        <v>6816</v>
      </c>
      <c r="P4684" s="45">
        <f t="shared" si="829"/>
        <v>67.686196623634558</v>
      </c>
      <c r="Q4684" s="45">
        <f t="shared" si="828"/>
        <v>1.7193513513513514</v>
      </c>
      <c r="S4684" s="51">
        <f t="shared" si="830"/>
        <v>3.5708858836043245</v>
      </c>
      <c r="T4684" s="16">
        <f t="shared" si="831"/>
        <v>67.686196623634558</v>
      </c>
    </row>
    <row r="4685" spans="1:20" x14ac:dyDescent="0.25">
      <c r="A4685" s="72">
        <f t="shared" si="832"/>
        <v>44089</v>
      </c>
      <c r="B4685" s="73" t="s">
        <v>67</v>
      </c>
      <c r="C4685" s="73" t="s">
        <v>246</v>
      </c>
      <c r="D4685" s="73" t="s">
        <v>247</v>
      </c>
      <c r="E4685" s="73" t="s">
        <v>270</v>
      </c>
      <c r="F4685" s="73" t="s">
        <v>247</v>
      </c>
      <c r="G4685" s="73" t="s">
        <v>34</v>
      </c>
      <c r="H4685" t="s">
        <v>36</v>
      </c>
      <c r="I4685">
        <v>213</v>
      </c>
      <c r="J4685" s="43">
        <v>2415</v>
      </c>
      <c r="K4685" s="16">
        <v>7.0000000000000007E-2</v>
      </c>
      <c r="L4685" s="16">
        <f t="shared" si="824"/>
        <v>23.98212512413108</v>
      </c>
      <c r="M4685" s="16">
        <f t="shared" si="825"/>
        <v>0.60918918918918918</v>
      </c>
      <c r="N4685" s="44">
        <f t="shared" si="826"/>
        <v>14.910000000000002</v>
      </c>
      <c r="O4685" s="44">
        <f t="shared" si="827"/>
        <v>2429.91</v>
      </c>
      <c r="P4685" s="45">
        <f t="shared" si="829"/>
        <v>24.130188679245283</v>
      </c>
      <c r="Q4685" s="45">
        <f t="shared" si="828"/>
        <v>0.61295027027027027</v>
      </c>
      <c r="S4685" s="51">
        <f t="shared" si="830"/>
        <v>12.784582751210284</v>
      </c>
      <c r="T4685" s="16">
        <f t="shared" si="831"/>
        <v>24.123138033763652</v>
      </c>
    </row>
    <row r="4686" spans="1:20" x14ac:dyDescent="0.25">
      <c r="A4686" s="72">
        <f t="shared" si="832"/>
        <v>44089</v>
      </c>
      <c r="B4686" s="73" t="s">
        <v>67</v>
      </c>
      <c r="C4686" s="73" t="s">
        <v>248</v>
      </c>
      <c r="D4686" s="73" t="s">
        <v>249</v>
      </c>
      <c r="E4686" s="73" t="s">
        <v>271</v>
      </c>
      <c r="F4686" s="73" t="s">
        <v>272</v>
      </c>
      <c r="G4686" s="73" t="s">
        <v>34</v>
      </c>
      <c r="H4686" t="s">
        <v>38</v>
      </c>
      <c r="I4686">
        <v>646</v>
      </c>
      <c r="J4686" s="43">
        <v>5818</v>
      </c>
      <c r="K4686" s="16">
        <v>0</v>
      </c>
      <c r="L4686" s="16">
        <f t="shared" si="824"/>
        <v>57.775571002979142</v>
      </c>
      <c r="M4686" s="16">
        <f t="shared" si="825"/>
        <v>1.4676036036036035</v>
      </c>
      <c r="N4686" s="44">
        <f t="shared" si="826"/>
        <v>0</v>
      </c>
      <c r="O4686" s="44">
        <f t="shared" si="827"/>
        <v>5818</v>
      </c>
      <c r="P4686" s="45">
        <f t="shared" si="829"/>
        <v>57.775571002979142</v>
      </c>
      <c r="Q4686" s="45">
        <f t="shared" si="828"/>
        <v>1.4676036036036035</v>
      </c>
      <c r="S4686" s="51">
        <f t="shared" si="830"/>
        <v>3.0464045341835</v>
      </c>
      <c r="T4686" s="16">
        <f t="shared" si="831"/>
        <v>57.775571002979142</v>
      </c>
    </row>
    <row r="4687" spans="1:20" x14ac:dyDescent="0.25">
      <c r="A4687" s="72">
        <f t="shared" si="832"/>
        <v>44089</v>
      </c>
      <c r="B4687" s="73" t="s">
        <v>67</v>
      </c>
      <c r="C4687" s="73" t="s">
        <v>248</v>
      </c>
      <c r="D4687" s="73" t="s">
        <v>249</v>
      </c>
      <c r="E4687" s="73" t="s">
        <v>273</v>
      </c>
      <c r="F4687" s="73" t="s">
        <v>274</v>
      </c>
      <c r="G4687" s="73" t="s">
        <v>34</v>
      </c>
      <c r="H4687" t="s">
        <v>38</v>
      </c>
      <c r="I4687">
        <v>418</v>
      </c>
      <c r="J4687" s="43">
        <v>4874</v>
      </c>
      <c r="K4687" s="16">
        <v>0</v>
      </c>
      <c r="L4687" s="16">
        <f t="shared" si="824"/>
        <v>48.401191658391262</v>
      </c>
      <c r="M4687" s="16">
        <f t="shared" si="825"/>
        <v>1.2294774774774775</v>
      </c>
      <c r="N4687" s="44">
        <f t="shared" si="826"/>
        <v>0</v>
      </c>
      <c r="O4687" s="44">
        <f t="shared" si="827"/>
        <v>4874</v>
      </c>
      <c r="P4687" s="45">
        <f t="shared" si="829"/>
        <v>48.401191658391262</v>
      </c>
      <c r="Q4687" s="45">
        <f t="shared" si="828"/>
        <v>1.2294774774774775</v>
      </c>
      <c r="S4687" s="51">
        <f t="shared" si="830"/>
        <v>3.6139455782312924</v>
      </c>
      <c r="T4687" s="16">
        <f t="shared" si="831"/>
        <v>48.401191658391262</v>
      </c>
    </row>
    <row r="4688" spans="1:20" x14ac:dyDescent="0.25">
      <c r="A4688" s="72">
        <f t="shared" si="832"/>
        <v>44089</v>
      </c>
      <c r="B4688" s="73" t="s">
        <v>67</v>
      </c>
      <c r="C4688" s="73" t="s">
        <v>246</v>
      </c>
      <c r="D4688" s="73" t="s">
        <v>247</v>
      </c>
      <c r="E4688" s="73" t="s">
        <v>275</v>
      </c>
      <c r="F4688" s="73" t="s">
        <v>276</v>
      </c>
      <c r="G4688" s="73" t="s">
        <v>34</v>
      </c>
      <c r="H4688" t="s">
        <v>36</v>
      </c>
      <c r="I4688">
        <v>626</v>
      </c>
      <c r="J4688" s="61">
        <v>3800</v>
      </c>
      <c r="K4688" s="16">
        <v>7.0000000000000007E-2</v>
      </c>
      <c r="L4688" s="16">
        <f t="shared" si="824"/>
        <v>37.735849056603776</v>
      </c>
      <c r="M4688" s="16">
        <f t="shared" si="825"/>
        <v>0.95855855855855854</v>
      </c>
      <c r="N4688" s="44">
        <f t="shared" si="826"/>
        <v>43.820000000000007</v>
      </c>
      <c r="O4688" s="44">
        <f t="shared" si="827"/>
        <v>3843.82</v>
      </c>
      <c r="P4688" s="45">
        <f t="shared" si="829"/>
        <v>38.171002979145982</v>
      </c>
      <c r="Q4688" s="45">
        <f t="shared" si="828"/>
        <v>0.96961225225225234</v>
      </c>
      <c r="S4688" s="51">
        <f t="shared" si="830"/>
        <v>1.7168835705250629</v>
      </c>
      <c r="T4688" s="16">
        <f t="shared" si="831"/>
        <v>38.150281363786824</v>
      </c>
    </row>
    <row r="4689" spans="1:20" x14ac:dyDescent="0.25">
      <c r="A4689" s="72">
        <f t="shared" si="832"/>
        <v>44089</v>
      </c>
      <c r="B4689" s="73" t="s">
        <v>67</v>
      </c>
      <c r="C4689" s="73" t="s">
        <v>246</v>
      </c>
      <c r="D4689" s="73" t="s">
        <v>247</v>
      </c>
      <c r="E4689" s="73" t="s">
        <v>263</v>
      </c>
      <c r="F4689" s="73" t="s">
        <v>264</v>
      </c>
      <c r="G4689" s="73" t="s">
        <v>34</v>
      </c>
      <c r="H4689" t="s">
        <v>36</v>
      </c>
      <c r="I4689">
        <v>1823</v>
      </c>
      <c r="J4689" s="61">
        <v>5680</v>
      </c>
      <c r="K4689" s="16">
        <v>7.0000000000000007E-2</v>
      </c>
      <c r="L4689" s="16">
        <f t="shared" si="824"/>
        <v>56.405163853028796</v>
      </c>
      <c r="M4689" s="16">
        <f t="shared" si="825"/>
        <v>1.4327927927927928</v>
      </c>
      <c r="N4689" s="44">
        <f t="shared" si="826"/>
        <v>127.61000000000001</v>
      </c>
      <c r="O4689" s="44">
        <f t="shared" si="827"/>
        <v>5807.61</v>
      </c>
      <c r="P4689" s="45">
        <f t="shared" si="829"/>
        <v>57.672393247269113</v>
      </c>
      <c r="Q4689" s="45">
        <f t="shared" si="828"/>
        <v>1.4649827027027027</v>
      </c>
      <c r="S4689" s="51">
        <f t="shared" si="830"/>
        <v>-1.0016415602834505</v>
      </c>
      <c r="T4689" s="16">
        <f t="shared" si="831"/>
        <v>57.612048990400524</v>
      </c>
    </row>
    <row r="4690" spans="1:20" x14ac:dyDescent="0.25">
      <c r="A4690" s="72">
        <f t="shared" si="832"/>
        <v>44089</v>
      </c>
      <c r="B4690" s="73" t="s">
        <v>18</v>
      </c>
      <c r="C4690" s="73" t="s">
        <v>250</v>
      </c>
      <c r="D4690" s="73" t="s">
        <v>251</v>
      </c>
      <c r="E4690" s="73" t="s">
        <v>265</v>
      </c>
      <c r="F4690" s="73" t="s">
        <v>266</v>
      </c>
      <c r="G4690" s="73" t="s">
        <v>34</v>
      </c>
      <c r="H4690" t="s">
        <v>39</v>
      </c>
      <c r="I4690">
        <v>1277</v>
      </c>
      <c r="J4690" s="43">
        <v>3631</v>
      </c>
      <c r="K4690" s="16">
        <v>2.8799999999999999E-2</v>
      </c>
      <c r="L4690" s="16">
        <f t="shared" si="824"/>
        <v>36.057596822244292</v>
      </c>
      <c r="M4690" s="16">
        <f t="shared" si="825"/>
        <v>0.98135135135135132</v>
      </c>
      <c r="N4690" s="44">
        <f t="shared" si="826"/>
        <v>36.7776</v>
      </c>
      <c r="O4690" s="44">
        <f t="shared" si="827"/>
        <v>3667.7775999999999</v>
      </c>
      <c r="P4690" s="45">
        <f t="shared" si="829"/>
        <v>36.42281628599801</v>
      </c>
      <c r="Q4690" s="45">
        <f t="shared" si="828"/>
        <v>0.99129124324324325</v>
      </c>
      <c r="S4690" s="51">
        <f t="shared" si="830"/>
        <v>-3.8497809723536669</v>
      </c>
      <c r="T4690" s="16">
        <f t="shared" si="831"/>
        <v>36.373782191327372</v>
      </c>
    </row>
    <row r="4691" spans="1:20" x14ac:dyDescent="0.25">
      <c r="A4691" s="72">
        <f t="shared" si="832"/>
        <v>44089</v>
      </c>
      <c r="B4691" s="73" t="s">
        <v>18</v>
      </c>
      <c r="C4691" s="73" t="s">
        <v>244</v>
      </c>
      <c r="D4691" s="73" t="s">
        <v>245</v>
      </c>
      <c r="E4691" s="73" t="s">
        <v>277</v>
      </c>
      <c r="F4691" s="73" t="s">
        <v>278</v>
      </c>
      <c r="G4691" s="73" t="s">
        <v>34</v>
      </c>
      <c r="H4691" t="s">
        <v>38</v>
      </c>
      <c r="I4691">
        <v>613</v>
      </c>
      <c r="J4691" s="43">
        <v>5630</v>
      </c>
      <c r="K4691" s="16">
        <v>0</v>
      </c>
      <c r="L4691" s="16">
        <f t="shared" si="824"/>
        <v>55.908639523336639</v>
      </c>
      <c r="M4691" s="16">
        <f t="shared" si="825"/>
        <v>1.5216216216216216</v>
      </c>
      <c r="N4691" s="44">
        <f t="shared" si="826"/>
        <v>0</v>
      </c>
      <c r="O4691" s="44">
        <f t="shared" si="827"/>
        <v>5630</v>
      </c>
      <c r="P4691" s="45">
        <f t="shared" si="829"/>
        <v>55.908639523336639</v>
      </c>
      <c r="Q4691" s="45">
        <f t="shared" si="828"/>
        <v>1.5216216216216216</v>
      </c>
      <c r="S4691" s="51">
        <f t="shared" si="830"/>
        <v>3.1324418391646791</v>
      </c>
      <c r="T4691" s="16">
        <f t="shared" si="831"/>
        <v>55.908639523336639</v>
      </c>
    </row>
    <row r="4692" spans="1:20" x14ac:dyDescent="0.25">
      <c r="A4692" s="72">
        <f t="shared" si="832"/>
        <v>44089</v>
      </c>
      <c r="B4692" s="73" t="s">
        <v>18</v>
      </c>
      <c r="C4692" s="73" t="s">
        <v>248</v>
      </c>
      <c r="D4692" s="73" t="s">
        <v>249</v>
      </c>
      <c r="E4692" s="73" t="s">
        <v>268</v>
      </c>
      <c r="F4692" s="73" t="s">
        <v>269</v>
      </c>
      <c r="G4692" s="73" t="s">
        <v>34</v>
      </c>
      <c r="H4692" t="s">
        <v>38</v>
      </c>
      <c r="I4692">
        <v>872</v>
      </c>
      <c r="J4692" s="43">
        <v>6932</v>
      </c>
      <c r="K4692" s="16">
        <v>0</v>
      </c>
      <c r="L4692" s="16">
        <f t="shared" si="824"/>
        <v>68.838133068520349</v>
      </c>
      <c r="M4692" s="16">
        <f t="shared" si="825"/>
        <v>1.8735135135135135</v>
      </c>
      <c r="N4692" s="44">
        <f t="shared" si="826"/>
        <v>0</v>
      </c>
      <c r="O4692" s="44">
        <f t="shared" si="827"/>
        <v>6932</v>
      </c>
      <c r="P4692" s="45">
        <f t="shared" si="829"/>
        <v>68.838133068520349</v>
      </c>
      <c r="Q4692" s="45">
        <f t="shared" si="828"/>
        <v>1.8735135135135135</v>
      </c>
      <c r="S4692" s="51">
        <f t="shared" si="830"/>
        <v>3.4935801731860172</v>
      </c>
      <c r="T4692" s="16">
        <f t="shared" si="831"/>
        <v>68.838133068520349</v>
      </c>
    </row>
    <row r="4693" spans="1:20" x14ac:dyDescent="0.25">
      <c r="A4693" s="72">
        <f t="shared" si="832"/>
        <v>44089</v>
      </c>
      <c r="B4693" s="73" t="s">
        <v>18</v>
      </c>
      <c r="C4693" s="73" t="s">
        <v>248</v>
      </c>
      <c r="D4693" s="73" t="s">
        <v>249</v>
      </c>
      <c r="E4693" s="73" t="s">
        <v>277</v>
      </c>
      <c r="F4693" s="73" t="s">
        <v>278</v>
      </c>
      <c r="G4693" s="73" t="s">
        <v>34</v>
      </c>
      <c r="H4693" t="s">
        <v>38</v>
      </c>
      <c r="I4693">
        <v>414</v>
      </c>
      <c r="J4693" s="43">
        <v>5107</v>
      </c>
      <c r="K4693" s="16">
        <v>0</v>
      </c>
      <c r="L4693" s="16">
        <f t="shared" si="824"/>
        <v>50.714995034756704</v>
      </c>
      <c r="M4693" s="16">
        <f t="shared" si="825"/>
        <v>1.3802702702702703</v>
      </c>
      <c r="N4693" s="44">
        <f t="shared" si="826"/>
        <v>0</v>
      </c>
      <c r="O4693" s="44">
        <f t="shared" si="827"/>
        <v>5107</v>
      </c>
      <c r="P4693" s="45">
        <f t="shared" si="829"/>
        <v>50.714995034756704</v>
      </c>
      <c r="Q4693" s="45">
        <f t="shared" si="828"/>
        <v>1.3802702702702703</v>
      </c>
      <c r="S4693" s="51">
        <f t="shared" si="830"/>
        <v>3.4433866720680495</v>
      </c>
      <c r="T4693" s="16">
        <f t="shared" si="831"/>
        <v>50.714995034756704</v>
      </c>
    </row>
    <row r="4694" spans="1:20" x14ac:dyDescent="0.25">
      <c r="A4694" s="72">
        <f t="shared" si="832"/>
        <v>44089</v>
      </c>
      <c r="B4694" s="73" t="s">
        <v>18</v>
      </c>
      <c r="C4694" s="73" t="s">
        <v>242</v>
      </c>
      <c r="D4694" s="73" t="s">
        <v>243</v>
      </c>
      <c r="E4694" s="73" t="s">
        <v>265</v>
      </c>
      <c r="F4694" s="73" t="s">
        <v>266</v>
      </c>
      <c r="G4694" s="73" t="s">
        <v>34</v>
      </c>
      <c r="H4694" t="s">
        <v>36</v>
      </c>
      <c r="I4694">
        <v>1006</v>
      </c>
      <c r="J4694" s="43">
        <v>4645</v>
      </c>
      <c r="K4694" s="16">
        <v>7.0000000000000007E-2</v>
      </c>
      <c r="L4694" s="16">
        <f t="shared" si="824"/>
        <v>46.127110228401193</v>
      </c>
      <c r="M4694" s="16">
        <f t="shared" si="825"/>
        <v>1.2554054054054054</v>
      </c>
      <c r="N4694" s="44">
        <f t="shared" si="826"/>
        <v>70.42</v>
      </c>
      <c r="O4694" s="44">
        <f t="shared" si="827"/>
        <v>4715.42</v>
      </c>
      <c r="P4694" s="45">
        <f t="shared" si="829"/>
        <v>46.826415094339623</v>
      </c>
      <c r="Q4694" s="45">
        <f t="shared" si="828"/>
        <v>1.2744378378378378</v>
      </c>
      <c r="S4694" s="51">
        <f t="shared" si="830"/>
        <v>-0.43748706752757549</v>
      </c>
      <c r="T4694" s="16">
        <f t="shared" si="831"/>
        <v>46.793114862628272</v>
      </c>
    </row>
    <row r="4695" spans="1:20" x14ac:dyDescent="0.25">
      <c r="A4695" s="72">
        <f t="shared" si="832"/>
        <v>44089</v>
      </c>
      <c r="B4695" s="73" t="s">
        <v>0</v>
      </c>
      <c r="C4695" s="73" t="s">
        <v>252</v>
      </c>
      <c r="D4695" s="73" t="s">
        <v>117</v>
      </c>
      <c r="E4695" s="73" t="s">
        <v>279</v>
      </c>
      <c r="F4695" s="73" t="s">
        <v>280</v>
      </c>
      <c r="G4695" s="73" t="s">
        <v>35</v>
      </c>
      <c r="H4695" t="s">
        <v>37</v>
      </c>
      <c r="I4695">
        <v>880</v>
      </c>
      <c r="J4695" s="43">
        <v>4018</v>
      </c>
      <c r="K4695" s="16">
        <v>0</v>
      </c>
      <c r="L4695" s="16">
        <f t="shared" si="824"/>
        <v>39.900695134061571</v>
      </c>
      <c r="M4695" s="16">
        <f t="shared" si="825"/>
        <v>1.085945945945946</v>
      </c>
      <c r="N4695" s="44">
        <f t="shared" si="826"/>
        <v>0</v>
      </c>
      <c r="O4695" s="44">
        <f t="shared" si="827"/>
        <v>4018</v>
      </c>
      <c r="P4695" s="45">
        <f t="shared" si="829"/>
        <v>39.900695134061571</v>
      </c>
      <c r="Q4695" s="45">
        <f t="shared" si="828"/>
        <v>1.085945945945946</v>
      </c>
      <c r="S4695" s="51">
        <f t="shared" si="830"/>
        <v>-3.0171373400917245</v>
      </c>
      <c r="T4695" s="16">
        <f t="shared" si="831"/>
        <v>40.314465408805034</v>
      </c>
    </row>
    <row r="4696" spans="1:20" x14ac:dyDescent="0.25">
      <c r="A4696" s="72">
        <f t="shared" si="832"/>
        <v>44089</v>
      </c>
      <c r="B4696" s="73" t="s">
        <v>0</v>
      </c>
      <c r="C4696" s="73" t="s">
        <v>359</v>
      </c>
      <c r="D4696" s="73" t="s">
        <v>235</v>
      </c>
      <c r="E4696" s="73" t="s">
        <v>267</v>
      </c>
      <c r="F4696" s="73" t="s">
        <v>241</v>
      </c>
      <c r="G4696" s="73" t="s">
        <v>35</v>
      </c>
      <c r="H4696" t="s">
        <v>37</v>
      </c>
      <c r="I4696">
        <v>685</v>
      </c>
      <c r="J4696" s="43">
        <v>4236</v>
      </c>
      <c r="K4696" s="16">
        <v>0</v>
      </c>
      <c r="L4696" s="16">
        <f t="shared" si="824"/>
        <v>42.06554121151936</v>
      </c>
      <c r="M4696" s="16">
        <f t="shared" si="825"/>
        <v>1.1448648648648649</v>
      </c>
      <c r="N4696" s="44">
        <f t="shared" si="826"/>
        <v>0</v>
      </c>
      <c r="O4696" s="44">
        <f t="shared" si="827"/>
        <v>4236</v>
      </c>
      <c r="P4696" s="45">
        <f t="shared" si="829"/>
        <v>42.06554121151936</v>
      </c>
      <c r="Q4696" s="45">
        <f t="shared" si="828"/>
        <v>1.1448648648648649</v>
      </c>
      <c r="S4696" s="51">
        <f t="shared" si="830"/>
        <v>-2.8663150653519875</v>
      </c>
      <c r="T4696" s="16">
        <f t="shared" si="831"/>
        <v>42.479311486262823</v>
      </c>
    </row>
    <row r="4697" spans="1:20" x14ac:dyDescent="0.25">
      <c r="A4697" s="72">
        <f t="shared" si="832"/>
        <v>44089</v>
      </c>
      <c r="B4697" s="73" t="s">
        <v>0</v>
      </c>
      <c r="C4697" s="73" t="s">
        <v>253</v>
      </c>
      <c r="D4697" s="73" t="s">
        <v>243</v>
      </c>
      <c r="E4697" s="73" t="s">
        <v>281</v>
      </c>
      <c r="F4697" s="73" t="s">
        <v>282</v>
      </c>
      <c r="G4697" s="73" t="s">
        <v>35</v>
      </c>
      <c r="H4697" t="s">
        <v>38</v>
      </c>
      <c r="I4697">
        <v>812</v>
      </c>
      <c r="J4697" s="43">
        <v>7074</v>
      </c>
      <c r="K4697" s="16">
        <v>0</v>
      </c>
      <c r="L4697" s="16">
        <f t="shared" si="824"/>
        <v>70.248262164846082</v>
      </c>
      <c r="M4697" s="16">
        <f t="shared" si="825"/>
        <v>1.9118918918918919</v>
      </c>
      <c r="N4697" s="44">
        <f t="shared" si="826"/>
        <v>0</v>
      </c>
      <c r="O4697" s="44">
        <f t="shared" si="827"/>
        <v>7074</v>
      </c>
      <c r="P4697" s="45">
        <f t="shared" si="829"/>
        <v>70.248262164846082</v>
      </c>
      <c r="Q4697" s="45">
        <f t="shared" si="828"/>
        <v>1.9118918918918919</v>
      </c>
      <c r="S4697" s="51">
        <f t="shared" si="830"/>
        <v>19.979647218453177</v>
      </c>
      <c r="T4697" s="16">
        <f t="shared" si="831"/>
        <v>70.248262164846082</v>
      </c>
    </row>
    <row r="4698" spans="1:20" x14ac:dyDescent="0.25">
      <c r="A4698" s="72">
        <f t="shared" si="832"/>
        <v>44089</v>
      </c>
      <c r="B4698" s="73" t="s">
        <v>0</v>
      </c>
      <c r="C4698" s="73" t="s">
        <v>236</v>
      </c>
      <c r="D4698" s="73" t="s">
        <v>237</v>
      </c>
      <c r="E4698" s="73" t="s">
        <v>279</v>
      </c>
      <c r="F4698" s="73" t="s">
        <v>280</v>
      </c>
      <c r="G4698" s="73" t="s">
        <v>35</v>
      </c>
      <c r="H4698" t="s">
        <v>37</v>
      </c>
      <c r="I4698">
        <v>1520</v>
      </c>
      <c r="J4698" s="61">
        <v>5676</v>
      </c>
      <c r="K4698" s="16">
        <v>0</v>
      </c>
      <c r="L4698" s="16">
        <f t="shared" si="824"/>
        <v>56.365441906653423</v>
      </c>
      <c r="M4698" s="16">
        <f t="shared" si="825"/>
        <v>1.5340540540540542</v>
      </c>
      <c r="N4698" s="44">
        <f t="shared" si="826"/>
        <v>0</v>
      </c>
      <c r="O4698" s="44">
        <f t="shared" si="827"/>
        <v>5676</v>
      </c>
      <c r="P4698" s="45">
        <f t="shared" si="829"/>
        <v>56.365441906653423</v>
      </c>
      <c r="Q4698" s="45">
        <f t="shared" si="828"/>
        <v>1.5340540540540542</v>
      </c>
      <c r="S4698" s="51">
        <f t="shared" si="830"/>
        <v>-2.1548008963971688</v>
      </c>
      <c r="T4698" s="16">
        <f t="shared" si="831"/>
        <v>56.779212181396879</v>
      </c>
    </row>
    <row r="4699" spans="1:20" x14ac:dyDescent="0.25">
      <c r="A4699" s="72">
        <f t="shared" si="832"/>
        <v>44089</v>
      </c>
      <c r="B4699" s="73" t="s">
        <v>0</v>
      </c>
      <c r="C4699" s="73" t="s">
        <v>236</v>
      </c>
      <c r="D4699" s="73" t="s">
        <v>237</v>
      </c>
      <c r="E4699" s="73" t="s">
        <v>267</v>
      </c>
      <c r="F4699" s="73" t="s">
        <v>241</v>
      </c>
      <c r="G4699" s="73" t="s">
        <v>35</v>
      </c>
      <c r="H4699" t="s">
        <v>37</v>
      </c>
      <c r="I4699">
        <v>1583</v>
      </c>
      <c r="J4699" s="43">
        <v>5996</v>
      </c>
      <c r="K4699" s="16">
        <v>0</v>
      </c>
      <c r="L4699" s="16">
        <f t="shared" si="824"/>
        <v>59.543197616683216</v>
      </c>
      <c r="M4699" s="16">
        <f t="shared" si="825"/>
        <v>1.6205405405405406</v>
      </c>
      <c r="N4699" s="44">
        <f t="shared" si="826"/>
        <v>0</v>
      </c>
      <c r="O4699" s="44">
        <f t="shared" si="827"/>
        <v>5996</v>
      </c>
      <c r="P4699" s="45">
        <f t="shared" si="829"/>
        <v>59.543197616683216</v>
      </c>
      <c r="Q4699" s="45">
        <f t="shared" si="828"/>
        <v>1.6205405405405406</v>
      </c>
      <c r="S4699" s="51">
        <f t="shared" si="830"/>
        <v>-2.0421499754942007</v>
      </c>
      <c r="T4699" s="16">
        <f t="shared" si="831"/>
        <v>59.956967891426679</v>
      </c>
    </row>
    <row r="4700" spans="1:20" x14ac:dyDescent="0.25">
      <c r="A4700" s="72">
        <f t="shared" si="832"/>
        <v>44089</v>
      </c>
      <c r="B4700" s="73" t="s">
        <v>0</v>
      </c>
      <c r="C4700" s="73" t="s">
        <v>358</v>
      </c>
      <c r="D4700" s="73" t="s">
        <v>235</v>
      </c>
      <c r="E4700" s="73" t="s">
        <v>279</v>
      </c>
      <c r="F4700" s="73" t="s">
        <v>280</v>
      </c>
      <c r="G4700" s="73" t="s">
        <v>35</v>
      </c>
      <c r="H4700" t="s">
        <v>36</v>
      </c>
      <c r="I4700">
        <v>1599</v>
      </c>
      <c r="J4700" s="43">
        <v>6012</v>
      </c>
      <c r="K4700" s="16">
        <v>7.0000000000000007E-2</v>
      </c>
      <c r="L4700" s="16">
        <f t="shared" si="824"/>
        <v>59.702085402184707</v>
      </c>
      <c r="M4700" s="16">
        <f t="shared" si="825"/>
        <v>1.6248648648648649</v>
      </c>
      <c r="N4700" s="44">
        <f t="shared" si="826"/>
        <v>111.93</v>
      </c>
      <c r="O4700" s="44">
        <f t="shared" si="827"/>
        <v>6123.93</v>
      </c>
      <c r="P4700" s="45">
        <f t="shared" si="829"/>
        <v>60.813604766633567</v>
      </c>
      <c r="Q4700" s="45">
        <f t="shared" si="828"/>
        <v>1.6551162162162163</v>
      </c>
      <c r="S4700" s="51">
        <f t="shared" si="830"/>
        <v>-3.0380901262070936</v>
      </c>
      <c r="T4700" s="16">
        <f t="shared" si="831"/>
        <v>60.760675273088388</v>
      </c>
    </row>
    <row r="4701" spans="1:20" x14ac:dyDescent="0.25">
      <c r="A4701" s="72">
        <f t="shared" si="832"/>
        <v>44089</v>
      </c>
      <c r="B4701" s="73" t="s">
        <v>67</v>
      </c>
      <c r="C4701" s="73" t="s">
        <v>250</v>
      </c>
      <c r="D4701" s="73" t="s">
        <v>251</v>
      </c>
      <c r="E4701" s="73" t="s">
        <v>279</v>
      </c>
      <c r="F4701" s="73" t="s">
        <v>280</v>
      </c>
      <c r="G4701" s="73" t="s">
        <v>35</v>
      </c>
      <c r="H4701" t="s">
        <v>37</v>
      </c>
      <c r="I4701">
        <v>1851</v>
      </c>
      <c r="J4701" s="43">
        <v>5180</v>
      </c>
      <c r="K4701" s="16">
        <v>0</v>
      </c>
      <c r="L4701" s="16">
        <f t="shared" si="824"/>
        <v>51.439920556107246</v>
      </c>
      <c r="M4701" s="16">
        <f t="shared" si="825"/>
        <v>1.3066666666666666</v>
      </c>
      <c r="N4701" s="44">
        <f t="shared" si="826"/>
        <v>0</v>
      </c>
      <c r="O4701" s="44">
        <f t="shared" si="827"/>
        <v>5180</v>
      </c>
      <c r="P4701" s="45">
        <f t="shared" si="829"/>
        <v>51.439920556107246</v>
      </c>
      <c r="Q4701" s="45">
        <f t="shared" si="828"/>
        <v>1.3066666666666666</v>
      </c>
      <c r="S4701" s="51">
        <f t="shared" si="830"/>
        <v>0</v>
      </c>
      <c r="T4701" s="16">
        <f t="shared" si="831"/>
        <v>51.439920556107246</v>
      </c>
    </row>
    <row r="4702" spans="1:20" x14ac:dyDescent="0.25">
      <c r="A4702" s="72">
        <f t="shared" si="832"/>
        <v>44089</v>
      </c>
      <c r="B4702" s="73" t="s">
        <v>67</v>
      </c>
      <c r="C4702" s="73" t="s">
        <v>238</v>
      </c>
      <c r="D4702" s="73" t="s">
        <v>239</v>
      </c>
      <c r="E4702" s="73" t="s">
        <v>283</v>
      </c>
      <c r="F4702" s="73" t="s">
        <v>284</v>
      </c>
      <c r="G4702" s="73" t="s">
        <v>35</v>
      </c>
      <c r="H4702" t="s">
        <v>37</v>
      </c>
      <c r="I4702">
        <v>1695</v>
      </c>
      <c r="J4702" s="43">
        <v>5140</v>
      </c>
      <c r="K4702" s="16">
        <v>0</v>
      </c>
      <c r="L4702" s="16">
        <f t="shared" si="824"/>
        <v>51.042701092353525</v>
      </c>
      <c r="M4702" s="16">
        <f t="shared" si="825"/>
        <v>1.2965765765765767</v>
      </c>
      <c r="N4702" s="44">
        <f t="shared" si="826"/>
        <v>0</v>
      </c>
      <c r="O4702" s="44">
        <f t="shared" si="827"/>
        <v>5140</v>
      </c>
      <c r="P4702" s="45">
        <f t="shared" si="829"/>
        <v>51.042701092353525</v>
      </c>
      <c r="Q4702" s="45">
        <f t="shared" si="828"/>
        <v>1.2965765765765767</v>
      </c>
      <c r="S4702" s="51">
        <f t="shared" si="830"/>
        <v>0</v>
      </c>
      <c r="T4702" s="16">
        <f t="shared" si="831"/>
        <v>51.042701092353525</v>
      </c>
    </row>
    <row r="4703" spans="1:20" x14ac:dyDescent="0.25">
      <c r="A4703" s="72">
        <f t="shared" si="832"/>
        <v>44089</v>
      </c>
      <c r="B4703" s="73" t="s">
        <v>67</v>
      </c>
      <c r="C4703" s="73" t="s">
        <v>242</v>
      </c>
      <c r="D4703" s="73" t="s">
        <v>243</v>
      </c>
      <c r="E4703" s="73" t="s">
        <v>265</v>
      </c>
      <c r="F4703" s="73" t="s">
        <v>266</v>
      </c>
      <c r="G4703" s="73" t="s">
        <v>35</v>
      </c>
      <c r="H4703" t="s">
        <v>36</v>
      </c>
      <c r="I4703">
        <v>1006</v>
      </c>
      <c r="J4703" s="43">
        <v>3820</v>
      </c>
      <c r="K4703" s="16">
        <v>7.0000000000000007E-2</v>
      </c>
      <c r="L4703" s="16">
        <f t="shared" si="824"/>
        <v>37.934458788480633</v>
      </c>
      <c r="M4703" s="16">
        <f t="shared" si="825"/>
        <v>0.96360360360360364</v>
      </c>
      <c r="N4703" s="44">
        <f t="shared" si="826"/>
        <v>70.42</v>
      </c>
      <c r="O4703" s="44">
        <f t="shared" si="827"/>
        <v>3890.42</v>
      </c>
      <c r="P4703" s="45">
        <f t="shared" si="829"/>
        <v>38.633763654419063</v>
      </c>
      <c r="Q4703" s="45">
        <f t="shared" si="828"/>
        <v>0.98136720720720727</v>
      </c>
      <c r="S4703" s="51">
        <f t="shared" si="830"/>
        <v>-0.52976881420762068</v>
      </c>
      <c r="T4703" s="16">
        <f t="shared" si="831"/>
        <v>38.600463422707712</v>
      </c>
    </row>
    <row r="4704" spans="1:20" x14ac:dyDescent="0.25">
      <c r="A4704" s="72">
        <f t="shared" si="832"/>
        <v>44089</v>
      </c>
      <c r="B4704" s="73" t="s">
        <v>67</v>
      </c>
      <c r="C4704" s="73" t="s">
        <v>254</v>
      </c>
      <c r="D4704" s="73" t="s">
        <v>255</v>
      </c>
      <c r="E4704" s="73" t="s">
        <v>267</v>
      </c>
      <c r="F4704" s="73" t="s">
        <v>241</v>
      </c>
      <c r="G4704" s="73" t="s">
        <v>35</v>
      </c>
      <c r="H4704" t="s">
        <v>37</v>
      </c>
      <c r="I4704">
        <v>988</v>
      </c>
      <c r="J4704" s="43">
        <v>3880</v>
      </c>
      <c r="K4704" s="16">
        <v>0</v>
      </c>
      <c r="L4704" s="16">
        <f t="shared" si="824"/>
        <v>38.530287984111219</v>
      </c>
      <c r="M4704" s="16">
        <f t="shared" si="825"/>
        <v>0.97873873873873873</v>
      </c>
      <c r="N4704" s="44">
        <f t="shared" si="826"/>
        <v>0</v>
      </c>
      <c r="O4704" s="44">
        <f t="shared" si="827"/>
        <v>3880</v>
      </c>
      <c r="P4704" s="45">
        <f t="shared" si="829"/>
        <v>38.530287984111219</v>
      </c>
      <c r="Q4704" s="45">
        <f t="shared" si="828"/>
        <v>0.97873873873873873</v>
      </c>
      <c r="S4704" s="51">
        <f t="shared" si="830"/>
        <v>0</v>
      </c>
      <c r="T4704" s="16">
        <f t="shared" si="831"/>
        <v>38.530287984111219</v>
      </c>
    </row>
    <row r="4705" spans="1:20" x14ac:dyDescent="0.25">
      <c r="A4705" s="72">
        <f t="shared" si="832"/>
        <v>44089</v>
      </c>
      <c r="B4705" s="73" t="s">
        <v>67</v>
      </c>
      <c r="C4705" s="73" t="s">
        <v>246</v>
      </c>
      <c r="D4705" s="73" t="s">
        <v>247</v>
      </c>
      <c r="E4705" s="73" t="s">
        <v>240</v>
      </c>
      <c r="F4705" s="73" t="s">
        <v>241</v>
      </c>
      <c r="G4705" s="73" t="s">
        <v>35</v>
      </c>
      <c r="H4705" t="s">
        <v>36</v>
      </c>
      <c r="I4705">
        <v>787</v>
      </c>
      <c r="J4705" s="43">
        <v>4220</v>
      </c>
      <c r="K4705" s="16">
        <v>7.0000000000000007E-2</v>
      </c>
      <c r="L4705" s="16">
        <f t="shared" si="824"/>
        <v>41.906653426017876</v>
      </c>
      <c r="M4705" s="16">
        <f t="shared" si="825"/>
        <v>1.0645045045045045</v>
      </c>
      <c r="N4705" s="44">
        <f t="shared" si="826"/>
        <v>55.09</v>
      </c>
      <c r="O4705" s="44">
        <f t="shared" si="827"/>
        <v>4275.09</v>
      </c>
      <c r="P4705" s="45">
        <f t="shared" si="829"/>
        <v>42.453723932472691</v>
      </c>
      <c r="Q4705" s="45">
        <f t="shared" si="828"/>
        <v>1.0784010810810811</v>
      </c>
      <c r="S4705" s="51">
        <f t="shared" si="830"/>
        <v>1.5574185241582938</v>
      </c>
      <c r="T4705" s="16">
        <f t="shared" si="831"/>
        <v>42.427672955974849</v>
      </c>
    </row>
    <row r="4706" spans="1:20" x14ac:dyDescent="0.25">
      <c r="A4706" s="72">
        <f t="shared" si="832"/>
        <v>44089</v>
      </c>
      <c r="B4706" s="73" t="s">
        <v>67</v>
      </c>
      <c r="C4706" s="73" t="s">
        <v>250</v>
      </c>
      <c r="D4706" s="73" t="s">
        <v>251</v>
      </c>
      <c r="E4706" s="73" t="s">
        <v>283</v>
      </c>
      <c r="F4706" s="73" t="s">
        <v>284</v>
      </c>
      <c r="G4706" s="73" t="s">
        <v>35</v>
      </c>
      <c r="H4706" t="s">
        <v>37</v>
      </c>
      <c r="I4706">
        <v>1836</v>
      </c>
      <c r="J4706" s="43">
        <v>5180</v>
      </c>
      <c r="K4706" s="16">
        <v>0</v>
      </c>
      <c r="L4706" s="16">
        <f t="shared" ref="L4706:L4743" si="833">J4706/100.7</f>
        <v>51.439920556107246</v>
      </c>
      <c r="M4706" s="16">
        <f t="shared" ref="M4706:M4743" si="834">IF(B4706="corn",J4706/(111*2000/56),J4706/(111*2000/60))</f>
        <v>1.3066666666666666</v>
      </c>
      <c r="N4706" s="44">
        <f t="shared" ref="N4706:N4743" si="835">I4706*K4706</f>
        <v>0</v>
      </c>
      <c r="O4706" s="44">
        <f t="shared" ref="O4706:O4743" si="836">J4706+N4706</f>
        <v>5180</v>
      </c>
      <c r="P4706" s="45">
        <f t="shared" si="829"/>
        <v>51.439920556107246</v>
      </c>
      <c r="Q4706" s="45">
        <f t="shared" ref="Q4706:Q4743" si="837">IF(B4706="corn",O4706/(111*2000/56),O4706/(111*2000/60))</f>
        <v>1.3066666666666666</v>
      </c>
      <c r="S4706" s="51">
        <f t="shared" si="830"/>
        <v>0</v>
      </c>
      <c r="T4706" s="16">
        <f t="shared" si="831"/>
        <v>51.439920556107246</v>
      </c>
    </row>
    <row r="4707" spans="1:20" x14ac:dyDescent="0.25">
      <c r="A4707" s="72">
        <f t="shared" si="832"/>
        <v>44089</v>
      </c>
      <c r="B4707" s="73" t="s">
        <v>67</v>
      </c>
      <c r="C4707" s="73" t="s">
        <v>256</v>
      </c>
      <c r="D4707" s="73" t="s">
        <v>247</v>
      </c>
      <c r="E4707" s="73" t="s">
        <v>285</v>
      </c>
      <c r="F4707" s="73" t="s">
        <v>264</v>
      </c>
      <c r="G4707" s="73" t="s">
        <v>35</v>
      </c>
      <c r="H4707" t="s">
        <v>37</v>
      </c>
      <c r="I4707">
        <v>1899</v>
      </c>
      <c r="J4707" s="43">
        <v>5000</v>
      </c>
      <c r="K4707" s="16">
        <v>0</v>
      </c>
      <c r="L4707" s="16">
        <f t="shared" si="833"/>
        <v>49.652432969215489</v>
      </c>
      <c r="M4707" s="16">
        <f t="shared" si="834"/>
        <v>1.2612612612612613</v>
      </c>
      <c r="N4707" s="44">
        <f t="shared" si="835"/>
        <v>0</v>
      </c>
      <c r="O4707" s="44">
        <f t="shared" si="836"/>
        <v>5000</v>
      </c>
      <c r="P4707" s="45">
        <f t="shared" si="829"/>
        <v>49.652432969215489</v>
      </c>
      <c r="Q4707" s="45">
        <f t="shared" si="837"/>
        <v>1.2612612612612613</v>
      </c>
      <c r="S4707" s="51">
        <f t="shared" si="830"/>
        <v>0</v>
      </c>
      <c r="T4707" s="16">
        <f t="shared" si="831"/>
        <v>49.652432969215489</v>
      </c>
    </row>
    <row r="4708" spans="1:20" x14ac:dyDescent="0.25">
      <c r="A4708" s="72">
        <f t="shared" si="832"/>
        <v>44089</v>
      </c>
      <c r="B4708" s="73" t="s">
        <v>18</v>
      </c>
      <c r="C4708" s="73" t="s">
        <v>238</v>
      </c>
      <c r="D4708" s="73" t="s">
        <v>239</v>
      </c>
      <c r="E4708" s="73" t="s">
        <v>283</v>
      </c>
      <c r="F4708" s="73" t="s">
        <v>284</v>
      </c>
      <c r="G4708" s="73" t="s">
        <v>35</v>
      </c>
      <c r="H4708" t="s">
        <v>37</v>
      </c>
      <c r="I4708">
        <v>1695</v>
      </c>
      <c r="J4708" s="43">
        <v>5850</v>
      </c>
      <c r="K4708" s="16">
        <v>0</v>
      </c>
      <c r="L4708" s="16">
        <f t="shared" si="833"/>
        <v>58.093346573982124</v>
      </c>
      <c r="M4708" s="16">
        <f t="shared" si="834"/>
        <v>1.5810810810810811</v>
      </c>
      <c r="N4708" s="44">
        <f t="shared" si="835"/>
        <v>0</v>
      </c>
      <c r="O4708" s="44">
        <f t="shared" si="836"/>
        <v>5850</v>
      </c>
      <c r="P4708" s="45">
        <f t="shared" si="829"/>
        <v>58.093346573982124</v>
      </c>
      <c r="Q4708" s="45">
        <f t="shared" si="837"/>
        <v>1.5810810810810811</v>
      </c>
      <c r="S4708" s="51">
        <f t="shared" si="830"/>
        <v>1.7391304347825987</v>
      </c>
      <c r="T4708" s="16">
        <f t="shared" si="831"/>
        <v>58.093346573982124</v>
      </c>
    </row>
    <row r="4709" spans="1:20" x14ac:dyDescent="0.25">
      <c r="A4709" s="72">
        <f t="shared" si="832"/>
        <v>44089</v>
      </c>
      <c r="B4709" s="73" t="s">
        <v>18</v>
      </c>
      <c r="C4709" s="73" t="s">
        <v>250</v>
      </c>
      <c r="D4709" s="73" t="s">
        <v>251</v>
      </c>
      <c r="E4709" s="73" t="s">
        <v>279</v>
      </c>
      <c r="F4709" s="73" t="s">
        <v>280</v>
      </c>
      <c r="G4709" s="73" t="s">
        <v>35</v>
      </c>
      <c r="H4709" t="s">
        <v>37</v>
      </c>
      <c r="I4709">
        <v>1851</v>
      </c>
      <c r="J4709" s="43">
        <v>5900</v>
      </c>
      <c r="K4709" s="16">
        <v>0</v>
      </c>
      <c r="L4709" s="16">
        <f t="shared" si="833"/>
        <v>58.589870903674282</v>
      </c>
      <c r="M4709" s="16">
        <f t="shared" si="834"/>
        <v>1.5945945945945945</v>
      </c>
      <c r="N4709" s="44">
        <f t="shared" si="835"/>
        <v>0</v>
      </c>
      <c r="O4709" s="44">
        <f t="shared" si="836"/>
        <v>5900</v>
      </c>
      <c r="P4709" s="45">
        <f t="shared" si="829"/>
        <v>58.589870903674282</v>
      </c>
      <c r="Q4709" s="45">
        <f t="shared" si="837"/>
        <v>1.5945945945945945</v>
      </c>
      <c r="S4709" s="51">
        <f t="shared" si="830"/>
        <v>1.7241379310344751</v>
      </c>
      <c r="T4709" s="16">
        <f t="shared" si="831"/>
        <v>58.589870903674274</v>
      </c>
    </row>
    <row r="4710" spans="1:20" x14ac:dyDescent="0.25">
      <c r="A4710" s="72">
        <f t="shared" si="832"/>
        <v>44089</v>
      </c>
      <c r="B4710" s="73" t="s">
        <v>18</v>
      </c>
      <c r="C4710" s="73" t="s">
        <v>257</v>
      </c>
      <c r="D4710" s="73" t="s">
        <v>237</v>
      </c>
      <c r="E4710" s="73" t="s">
        <v>283</v>
      </c>
      <c r="F4710" s="73" t="s">
        <v>284</v>
      </c>
      <c r="G4710" s="73" t="s">
        <v>35</v>
      </c>
      <c r="H4710" t="s">
        <v>37</v>
      </c>
      <c r="I4710">
        <v>1507</v>
      </c>
      <c r="J4710" s="43">
        <v>5750</v>
      </c>
      <c r="K4710" s="16">
        <v>0</v>
      </c>
      <c r="L4710" s="16">
        <f t="shared" si="833"/>
        <v>57.10029791459781</v>
      </c>
      <c r="M4710" s="16">
        <f t="shared" si="834"/>
        <v>1.5540540540540539</v>
      </c>
      <c r="N4710" s="44">
        <f t="shared" si="835"/>
        <v>0</v>
      </c>
      <c r="O4710" s="44">
        <f t="shared" si="836"/>
        <v>5750</v>
      </c>
      <c r="P4710" s="45">
        <f t="shared" si="829"/>
        <v>57.10029791459781</v>
      </c>
      <c r="Q4710" s="45">
        <f t="shared" si="837"/>
        <v>1.5540540540540539</v>
      </c>
      <c r="S4710" s="51">
        <f t="shared" si="830"/>
        <v>1.7699115044247815</v>
      </c>
      <c r="T4710" s="16">
        <f t="shared" si="831"/>
        <v>57.10029791459781</v>
      </c>
    </row>
    <row r="4711" spans="1:20" x14ac:dyDescent="0.25">
      <c r="A4711" s="72">
        <f t="shared" si="832"/>
        <v>44089</v>
      </c>
      <c r="B4711" s="73" t="s">
        <v>18</v>
      </c>
      <c r="C4711" s="73" t="s">
        <v>256</v>
      </c>
      <c r="D4711" s="73" t="s">
        <v>247</v>
      </c>
      <c r="E4711" s="73" t="s">
        <v>265</v>
      </c>
      <c r="F4711" s="73" t="s">
        <v>266</v>
      </c>
      <c r="G4711" s="73" t="s">
        <v>35</v>
      </c>
      <c r="H4711" t="s">
        <v>36</v>
      </c>
      <c r="I4711">
        <v>1160</v>
      </c>
      <c r="J4711" s="43">
        <v>4875</v>
      </c>
      <c r="K4711" s="16">
        <v>7.0000000000000007E-2</v>
      </c>
      <c r="L4711" s="16">
        <f t="shared" si="833"/>
        <v>48.4111221449851</v>
      </c>
      <c r="M4711" s="16">
        <f t="shared" si="834"/>
        <v>1.3175675675675675</v>
      </c>
      <c r="N4711" s="44">
        <f t="shared" si="835"/>
        <v>81.2</v>
      </c>
      <c r="O4711" s="44">
        <f t="shared" si="836"/>
        <v>4956.2</v>
      </c>
      <c r="P4711" s="45">
        <f t="shared" si="829"/>
        <v>49.217477656405158</v>
      </c>
      <c r="Q4711" s="45">
        <f t="shared" si="837"/>
        <v>1.3395135135135134</v>
      </c>
      <c r="S4711" s="51">
        <f t="shared" si="830"/>
        <v>-0.78472194418864882</v>
      </c>
      <c r="T4711" s="16">
        <f t="shared" si="831"/>
        <v>49.179079774908963</v>
      </c>
    </row>
    <row r="4712" spans="1:20" x14ac:dyDescent="0.25">
      <c r="A4712" s="72">
        <f t="shared" si="832"/>
        <v>44089</v>
      </c>
      <c r="B4712" s="73" t="s">
        <v>18</v>
      </c>
      <c r="C4712" s="73" t="s">
        <v>244</v>
      </c>
      <c r="D4712" s="73" t="s">
        <v>245</v>
      </c>
      <c r="E4712" s="73" t="s">
        <v>277</v>
      </c>
      <c r="F4712" s="73" t="s">
        <v>278</v>
      </c>
      <c r="G4712" s="73" t="s">
        <v>35</v>
      </c>
      <c r="H4712" s="73" t="s">
        <v>38</v>
      </c>
      <c r="I4712">
        <v>613</v>
      </c>
      <c r="J4712" s="43">
        <v>4805</v>
      </c>
      <c r="K4712" s="16">
        <v>0</v>
      </c>
      <c r="L4712" s="16">
        <f t="shared" si="833"/>
        <v>47.715988083416086</v>
      </c>
      <c r="M4712" s="16">
        <f t="shared" si="834"/>
        <v>1.2986486486486486</v>
      </c>
      <c r="N4712" s="44">
        <f t="shared" si="835"/>
        <v>0</v>
      </c>
      <c r="O4712" s="44">
        <f t="shared" si="836"/>
        <v>4805</v>
      </c>
      <c r="P4712" s="45">
        <f t="shared" si="829"/>
        <v>47.715988083416086</v>
      </c>
      <c r="Q4712" s="45">
        <f t="shared" si="837"/>
        <v>1.2986486486486486</v>
      </c>
      <c r="S4712" s="51">
        <f t="shared" si="830"/>
        <v>3.6901165299956906</v>
      </c>
      <c r="T4712" s="16">
        <f>AVERAGE(P4636,P4674,P4712)</f>
        <v>47.715988083416086</v>
      </c>
    </row>
    <row r="4713" spans="1:20" x14ac:dyDescent="0.25">
      <c r="A4713" s="74">
        <f>A4711</f>
        <v>44089</v>
      </c>
      <c r="B4713" s="75" t="s">
        <v>18</v>
      </c>
      <c r="C4713" s="75" t="s">
        <v>258</v>
      </c>
      <c r="D4713" s="75" t="s">
        <v>255</v>
      </c>
      <c r="E4713" s="75" t="s">
        <v>279</v>
      </c>
      <c r="F4713" s="75" t="s">
        <v>280</v>
      </c>
      <c r="G4713" s="75" t="s">
        <v>35</v>
      </c>
      <c r="H4713" s="76" t="s">
        <v>36</v>
      </c>
      <c r="I4713" s="76">
        <v>1637</v>
      </c>
      <c r="J4713" s="46">
        <v>5260</v>
      </c>
      <c r="K4713" s="78">
        <v>7.0000000000000007E-2</v>
      </c>
      <c r="L4713" s="78">
        <f t="shared" si="833"/>
        <v>52.234359483614696</v>
      </c>
      <c r="M4713" s="78">
        <f t="shared" si="834"/>
        <v>1.4216216216216215</v>
      </c>
      <c r="N4713" s="47">
        <f t="shared" si="835"/>
        <v>114.59000000000002</v>
      </c>
      <c r="O4713" s="47">
        <f t="shared" si="836"/>
        <v>5374.59</v>
      </c>
      <c r="P4713" s="48">
        <f t="shared" si="829"/>
        <v>53.372293942403175</v>
      </c>
      <c r="Q4713" s="48">
        <f t="shared" si="837"/>
        <v>1.4525918918918919</v>
      </c>
      <c r="R4713" s="76"/>
      <c r="S4713" s="53">
        <f t="shared" si="830"/>
        <v>-10.736369026561899</v>
      </c>
      <c r="T4713" s="78">
        <f t="shared" si="831"/>
        <v>53.318106587222779</v>
      </c>
    </row>
    <row r="4714" spans="1:20" x14ac:dyDescent="0.25">
      <c r="A4714" s="72">
        <f>DATE(YEAR(A4713), MONTH(A4713)+1, 15)</f>
        <v>44119</v>
      </c>
      <c r="B4714" s="73" t="s">
        <v>0</v>
      </c>
      <c r="C4714" s="73" t="s">
        <v>359</v>
      </c>
      <c r="D4714" s="73" t="s">
        <v>235</v>
      </c>
      <c r="E4714" s="73" t="s">
        <v>260</v>
      </c>
      <c r="F4714" s="73" t="s">
        <v>261</v>
      </c>
      <c r="G4714" s="73" t="s">
        <v>34</v>
      </c>
      <c r="H4714" t="s">
        <v>36</v>
      </c>
      <c r="I4714">
        <v>506</v>
      </c>
      <c r="J4714" s="61">
        <v>3695</v>
      </c>
      <c r="K4714" s="16">
        <v>7.0000000000000007E-2</v>
      </c>
      <c r="L4714" s="16">
        <f t="shared" si="833"/>
        <v>36.693147964250244</v>
      </c>
      <c r="M4714" s="16">
        <f t="shared" si="834"/>
        <v>0.99864864864864866</v>
      </c>
      <c r="N4714" s="44">
        <f t="shared" si="835"/>
        <v>35.42</v>
      </c>
      <c r="O4714" s="44">
        <f t="shared" si="836"/>
        <v>3730.42</v>
      </c>
      <c r="P4714" s="45">
        <f t="shared" ref="P4714:P4751" si="838">O4714/100.7</f>
        <v>37.04488579940417</v>
      </c>
      <c r="Q4714" s="45">
        <f t="shared" si="837"/>
        <v>1.0082216216216215</v>
      </c>
      <c r="R4714" s="17"/>
      <c r="S4714" s="51">
        <f>((O4714/O4258)-1)*100</f>
        <v>1.064169877056953</v>
      </c>
      <c r="T4714" s="16"/>
    </row>
    <row r="4715" spans="1:20" x14ac:dyDescent="0.25">
      <c r="A4715" s="72">
        <f>A4714</f>
        <v>44119</v>
      </c>
      <c r="B4715" s="73" t="s">
        <v>0</v>
      </c>
      <c r="C4715" s="73" t="s">
        <v>236</v>
      </c>
      <c r="D4715" s="73" t="s">
        <v>237</v>
      </c>
      <c r="E4715" s="73" t="s">
        <v>262</v>
      </c>
      <c r="F4715" s="73" t="s">
        <v>251</v>
      </c>
      <c r="G4715" s="73" t="s">
        <v>34</v>
      </c>
      <c r="H4715" t="s">
        <v>37</v>
      </c>
      <c r="I4715">
        <v>298</v>
      </c>
      <c r="J4715" s="43">
        <v>4208</v>
      </c>
      <c r="K4715" s="16">
        <v>0</v>
      </c>
      <c r="L4715" s="16">
        <f t="shared" si="833"/>
        <v>41.787487586891757</v>
      </c>
      <c r="M4715" s="16">
        <f t="shared" si="834"/>
        <v>1.1372972972972972</v>
      </c>
      <c r="N4715" s="44">
        <f t="shared" si="835"/>
        <v>0</v>
      </c>
      <c r="O4715" s="44">
        <f t="shared" si="836"/>
        <v>4208</v>
      </c>
      <c r="P4715" s="45">
        <f t="shared" si="838"/>
        <v>41.787487586891757</v>
      </c>
      <c r="Q4715" s="45">
        <f t="shared" si="837"/>
        <v>1.1372972972972972</v>
      </c>
      <c r="R4715" s="17"/>
      <c r="S4715" s="51">
        <f t="shared" ref="S4715:S4751" si="839">((O4715/O4259)-1)*100</f>
        <v>-2.8848372951765566</v>
      </c>
      <c r="T4715" s="16"/>
    </row>
    <row r="4716" spans="1:20" x14ac:dyDescent="0.25">
      <c r="A4716" s="72">
        <f t="shared" ref="A4716:A4750" si="840">A4715</f>
        <v>44119</v>
      </c>
      <c r="B4716" s="73" t="s">
        <v>0</v>
      </c>
      <c r="C4716" s="73" t="s">
        <v>359</v>
      </c>
      <c r="D4716" s="73" t="s">
        <v>235</v>
      </c>
      <c r="E4716" s="73" t="s">
        <v>263</v>
      </c>
      <c r="F4716" s="73" t="s">
        <v>264</v>
      </c>
      <c r="G4716" s="73" t="s">
        <v>34</v>
      </c>
      <c r="H4716" t="s">
        <v>37</v>
      </c>
      <c r="I4716">
        <v>1530</v>
      </c>
      <c r="J4716" s="43">
        <v>7115</v>
      </c>
      <c r="K4716" s="16">
        <v>0</v>
      </c>
      <c r="L4716" s="16">
        <f t="shared" si="833"/>
        <v>70.655412115193641</v>
      </c>
      <c r="M4716" s="16">
        <f t="shared" si="834"/>
        <v>1.922972972972973</v>
      </c>
      <c r="N4716" s="44">
        <f t="shared" si="835"/>
        <v>0</v>
      </c>
      <c r="O4716" s="44">
        <f t="shared" si="836"/>
        <v>7115</v>
      </c>
      <c r="P4716" s="45">
        <f t="shared" si="838"/>
        <v>70.655412115193641</v>
      </c>
      <c r="Q4716" s="45">
        <f t="shared" si="837"/>
        <v>1.922972972972973</v>
      </c>
      <c r="S4716" s="51">
        <f t="shared" si="839"/>
        <v>-1.7265193370165743</v>
      </c>
      <c r="T4716" s="16"/>
    </row>
    <row r="4717" spans="1:20" x14ac:dyDescent="0.25">
      <c r="A4717" s="72">
        <f t="shared" si="840"/>
        <v>44119</v>
      </c>
      <c r="B4717" s="73" t="s">
        <v>0</v>
      </c>
      <c r="C4717" s="73" t="s">
        <v>359</v>
      </c>
      <c r="D4717" s="73" t="s">
        <v>235</v>
      </c>
      <c r="E4717" s="73" t="s">
        <v>265</v>
      </c>
      <c r="F4717" s="73" t="s">
        <v>266</v>
      </c>
      <c r="G4717" s="73" t="s">
        <v>34</v>
      </c>
      <c r="H4717" t="s">
        <v>36</v>
      </c>
      <c r="I4717">
        <v>890</v>
      </c>
      <c r="J4717" s="43">
        <v>4525</v>
      </c>
      <c r="K4717" s="16">
        <v>7.0000000000000007E-2</v>
      </c>
      <c r="L4717" s="16">
        <f t="shared" si="833"/>
        <v>44.935451837140022</v>
      </c>
      <c r="M4717" s="16">
        <f t="shared" si="834"/>
        <v>1.222972972972973</v>
      </c>
      <c r="N4717" s="44">
        <f t="shared" si="835"/>
        <v>62.300000000000004</v>
      </c>
      <c r="O4717" s="44">
        <f t="shared" si="836"/>
        <v>4587.3</v>
      </c>
      <c r="P4717" s="45">
        <f t="shared" si="838"/>
        <v>45.554121151936442</v>
      </c>
      <c r="Q4717" s="45">
        <f t="shared" si="837"/>
        <v>1.2398108108108108</v>
      </c>
      <c r="S4717" s="51">
        <f t="shared" si="839"/>
        <v>-2.2751965232952087</v>
      </c>
      <c r="T4717" s="16"/>
    </row>
    <row r="4718" spans="1:20" x14ac:dyDescent="0.25">
      <c r="A4718" s="72">
        <f t="shared" si="840"/>
        <v>44119</v>
      </c>
      <c r="B4718" s="73" t="s">
        <v>0</v>
      </c>
      <c r="C4718" s="73" t="s">
        <v>238</v>
      </c>
      <c r="D4718" s="73" t="s">
        <v>239</v>
      </c>
      <c r="E4718" s="73" t="s">
        <v>267</v>
      </c>
      <c r="F4718" s="73" t="s">
        <v>241</v>
      </c>
      <c r="G4718" s="73" t="s">
        <v>34</v>
      </c>
      <c r="H4718" s="65" t="s">
        <v>37</v>
      </c>
      <c r="I4718" s="65">
        <v>1256</v>
      </c>
      <c r="J4718" s="61">
        <v>6851</v>
      </c>
      <c r="K4718" s="16">
        <v>0</v>
      </c>
      <c r="L4718" s="77">
        <f t="shared" si="833"/>
        <v>68.033763654419062</v>
      </c>
      <c r="M4718" s="77">
        <f t="shared" si="834"/>
        <v>1.8516216216216217</v>
      </c>
      <c r="N4718" s="62">
        <f t="shared" si="835"/>
        <v>0</v>
      </c>
      <c r="O4718" s="62">
        <f t="shared" si="836"/>
        <v>6851</v>
      </c>
      <c r="P4718" s="63">
        <f t="shared" si="838"/>
        <v>68.033763654419062</v>
      </c>
      <c r="Q4718" s="63">
        <f t="shared" si="837"/>
        <v>1.8516216216216217</v>
      </c>
      <c r="R4718" s="65"/>
      <c r="S4718" s="64">
        <f t="shared" si="839"/>
        <v>-1.7918577981651418</v>
      </c>
      <c r="T4718" s="16"/>
    </row>
    <row r="4719" spans="1:20" x14ac:dyDescent="0.25">
      <c r="A4719" s="72">
        <f t="shared" si="840"/>
        <v>44119</v>
      </c>
      <c r="B4719" s="73" t="s">
        <v>0</v>
      </c>
      <c r="C4719" s="73" t="s">
        <v>358</v>
      </c>
      <c r="D4719" s="73" t="s">
        <v>235</v>
      </c>
      <c r="E4719" s="73" t="s">
        <v>267</v>
      </c>
      <c r="F4719" s="73" t="s">
        <v>241</v>
      </c>
      <c r="G4719" s="73" t="s">
        <v>34</v>
      </c>
      <c r="H4719" t="s">
        <v>36</v>
      </c>
      <c r="I4719">
        <v>975</v>
      </c>
      <c r="J4719" s="43">
        <v>4801</v>
      </c>
      <c r="K4719" s="16">
        <v>7.0000000000000007E-2</v>
      </c>
      <c r="L4719" s="16">
        <f t="shared" si="833"/>
        <v>47.676266137040713</v>
      </c>
      <c r="M4719" s="16">
        <f t="shared" si="834"/>
        <v>1.2975675675675675</v>
      </c>
      <c r="N4719" s="44">
        <f t="shared" si="835"/>
        <v>68.25</v>
      </c>
      <c r="O4719" s="44">
        <f t="shared" si="836"/>
        <v>4869.25</v>
      </c>
      <c r="P4719" s="45">
        <f t="shared" si="838"/>
        <v>48.354021847070506</v>
      </c>
      <c r="Q4719" s="45">
        <f t="shared" si="837"/>
        <v>1.3160135135135136</v>
      </c>
      <c r="S4719" s="51">
        <f t="shared" si="839"/>
        <v>-2.3464527450488881</v>
      </c>
      <c r="T4719" s="16"/>
    </row>
    <row r="4720" spans="1:20" x14ac:dyDescent="0.25">
      <c r="A4720" s="72">
        <f t="shared" si="840"/>
        <v>44119</v>
      </c>
      <c r="B4720" s="73" t="s">
        <v>0</v>
      </c>
      <c r="C4720" s="73" t="s">
        <v>240</v>
      </c>
      <c r="D4720" s="73" t="s">
        <v>241</v>
      </c>
      <c r="E4720" s="73" t="s">
        <v>263</v>
      </c>
      <c r="F4720" s="73" t="s">
        <v>264</v>
      </c>
      <c r="G4720" s="73" t="s">
        <v>34</v>
      </c>
      <c r="H4720" t="s">
        <v>36</v>
      </c>
      <c r="I4720">
        <v>1357</v>
      </c>
      <c r="J4720" s="66">
        <v>5121</v>
      </c>
      <c r="K4720" s="16">
        <v>7.0000000000000007E-2</v>
      </c>
      <c r="L4720" s="16">
        <f t="shared" si="833"/>
        <v>50.854021847070506</v>
      </c>
      <c r="M4720" s="16">
        <f t="shared" si="834"/>
        <v>1.384054054054054</v>
      </c>
      <c r="N4720" s="44">
        <f t="shared" si="835"/>
        <v>94.990000000000009</v>
      </c>
      <c r="O4720" s="44">
        <f t="shared" si="836"/>
        <v>5215.99</v>
      </c>
      <c r="P4720" s="45">
        <f t="shared" si="838"/>
        <v>51.797318768619661</v>
      </c>
      <c r="Q4720" s="45">
        <f t="shared" si="837"/>
        <v>1.409727027027027</v>
      </c>
      <c r="S4720" s="51">
        <f t="shared" si="839"/>
        <v>-3.0274241796078405</v>
      </c>
      <c r="T4720" s="16"/>
    </row>
    <row r="4721" spans="1:20" x14ac:dyDescent="0.25">
      <c r="A4721" s="72">
        <f t="shared" si="840"/>
        <v>44119</v>
      </c>
      <c r="B4721" s="73" t="s">
        <v>67</v>
      </c>
      <c r="C4721" s="73" t="s">
        <v>242</v>
      </c>
      <c r="D4721" s="73" t="s">
        <v>243</v>
      </c>
      <c r="E4721" s="73" t="s">
        <v>265</v>
      </c>
      <c r="F4721" s="73" t="s">
        <v>266</v>
      </c>
      <c r="G4721" s="73" t="s">
        <v>34</v>
      </c>
      <c r="H4721" t="s">
        <v>36</v>
      </c>
      <c r="I4721">
        <v>1006</v>
      </c>
      <c r="J4721" s="43">
        <v>3900</v>
      </c>
      <c r="K4721" s="16">
        <v>7.0000000000000007E-2</v>
      </c>
      <c r="L4721" s="16">
        <f t="shared" si="833"/>
        <v>38.728897715988083</v>
      </c>
      <c r="M4721" s="16">
        <f t="shared" si="834"/>
        <v>0.98378378378378384</v>
      </c>
      <c r="N4721" s="44">
        <f t="shared" si="835"/>
        <v>70.42</v>
      </c>
      <c r="O4721" s="44">
        <f t="shared" si="836"/>
        <v>3970.42</v>
      </c>
      <c r="P4721" s="45">
        <f t="shared" si="838"/>
        <v>39.428202581926513</v>
      </c>
      <c r="Q4721" s="45">
        <f t="shared" si="837"/>
        <v>1.0015473873873875</v>
      </c>
      <c r="S4721" s="51">
        <f t="shared" si="839"/>
        <v>-2.9507667789418046</v>
      </c>
      <c r="T4721" s="16"/>
    </row>
    <row r="4722" spans="1:20" x14ac:dyDescent="0.25">
      <c r="A4722" s="72">
        <f t="shared" si="840"/>
        <v>44119</v>
      </c>
      <c r="B4722" s="73" t="s">
        <v>67</v>
      </c>
      <c r="C4722" s="73" t="s">
        <v>244</v>
      </c>
      <c r="D4722" s="73" t="s">
        <v>245</v>
      </c>
      <c r="E4722" s="73" t="s">
        <v>268</v>
      </c>
      <c r="F4722" s="73" t="s">
        <v>269</v>
      </c>
      <c r="G4722" s="73" t="s">
        <v>34</v>
      </c>
      <c r="H4722" t="s">
        <v>38</v>
      </c>
      <c r="I4722">
        <v>860</v>
      </c>
      <c r="J4722" s="43">
        <v>7833</v>
      </c>
      <c r="K4722" s="16">
        <v>0</v>
      </c>
      <c r="L4722" s="16">
        <f t="shared" si="833"/>
        <v>77.785501489572994</v>
      </c>
      <c r="M4722" s="16">
        <f t="shared" si="834"/>
        <v>1.975891891891892</v>
      </c>
      <c r="N4722" s="44">
        <f t="shared" si="835"/>
        <v>0</v>
      </c>
      <c r="O4722" s="44">
        <f t="shared" si="836"/>
        <v>7833</v>
      </c>
      <c r="P4722" s="45">
        <f t="shared" si="838"/>
        <v>77.785501489572994</v>
      </c>
      <c r="Q4722" s="45">
        <f t="shared" si="837"/>
        <v>1.975891891891892</v>
      </c>
      <c r="S4722" s="51">
        <f t="shared" si="839"/>
        <v>14.920774647887324</v>
      </c>
      <c r="T4722" s="16"/>
    </row>
    <row r="4723" spans="1:20" x14ac:dyDescent="0.25">
      <c r="A4723" s="72">
        <f t="shared" si="840"/>
        <v>44119</v>
      </c>
      <c r="B4723" s="73" t="s">
        <v>67</v>
      </c>
      <c r="C4723" s="73" t="s">
        <v>246</v>
      </c>
      <c r="D4723" s="73" t="s">
        <v>247</v>
      </c>
      <c r="E4723" s="73" t="s">
        <v>270</v>
      </c>
      <c r="F4723" s="73" t="s">
        <v>247</v>
      </c>
      <c r="G4723" s="73" t="s">
        <v>34</v>
      </c>
      <c r="H4723" t="s">
        <v>36</v>
      </c>
      <c r="I4723">
        <v>213</v>
      </c>
      <c r="J4723" s="43">
        <v>2455</v>
      </c>
      <c r="K4723" s="16">
        <v>7.0000000000000007E-2</v>
      </c>
      <c r="L4723" s="16">
        <f t="shared" si="833"/>
        <v>24.379344587884805</v>
      </c>
      <c r="M4723" s="16">
        <f t="shared" si="834"/>
        <v>0.61927927927927928</v>
      </c>
      <c r="N4723" s="44">
        <f t="shared" si="835"/>
        <v>14.910000000000002</v>
      </c>
      <c r="O4723" s="44">
        <f t="shared" si="836"/>
        <v>2469.91</v>
      </c>
      <c r="P4723" s="45">
        <f t="shared" si="838"/>
        <v>24.527408142999004</v>
      </c>
      <c r="Q4723" s="45">
        <f t="shared" si="837"/>
        <v>0.62304036036036037</v>
      </c>
      <c r="S4723" s="51">
        <f t="shared" si="839"/>
        <v>0.58807478812610281</v>
      </c>
      <c r="T4723" s="16"/>
    </row>
    <row r="4724" spans="1:20" x14ac:dyDescent="0.25">
      <c r="A4724" s="72">
        <f t="shared" si="840"/>
        <v>44119</v>
      </c>
      <c r="B4724" s="73" t="s">
        <v>67</v>
      </c>
      <c r="C4724" s="73" t="s">
        <v>248</v>
      </c>
      <c r="D4724" s="73" t="s">
        <v>249</v>
      </c>
      <c r="E4724" s="73" t="s">
        <v>271</v>
      </c>
      <c r="F4724" s="73" t="s">
        <v>272</v>
      </c>
      <c r="G4724" s="73" t="s">
        <v>34</v>
      </c>
      <c r="H4724" t="s">
        <v>38</v>
      </c>
      <c r="I4724">
        <v>646</v>
      </c>
      <c r="J4724" s="43">
        <v>5979</v>
      </c>
      <c r="K4724" s="16">
        <v>0</v>
      </c>
      <c r="L4724" s="16">
        <f t="shared" si="833"/>
        <v>59.374379344587886</v>
      </c>
      <c r="M4724" s="16">
        <f t="shared" si="834"/>
        <v>1.5082162162162163</v>
      </c>
      <c r="N4724" s="44">
        <f t="shared" si="835"/>
        <v>0</v>
      </c>
      <c r="O4724" s="44">
        <f t="shared" si="836"/>
        <v>5979</v>
      </c>
      <c r="P4724" s="45">
        <f t="shared" si="838"/>
        <v>59.374379344587886</v>
      </c>
      <c r="Q4724" s="45">
        <f t="shared" si="837"/>
        <v>1.5082162162162163</v>
      </c>
      <c r="S4724" s="51">
        <f t="shared" si="839"/>
        <v>2.7672739773118016</v>
      </c>
      <c r="T4724" s="16"/>
    </row>
    <row r="4725" spans="1:20" x14ac:dyDescent="0.25">
      <c r="A4725" s="72">
        <f t="shared" si="840"/>
        <v>44119</v>
      </c>
      <c r="B4725" s="73" t="s">
        <v>67</v>
      </c>
      <c r="C4725" s="73" t="s">
        <v>248</v>
      </c>
      <c r="D4725" s="73" t="s">
        <v>249</v>
      </c>
      <c r="E4725" s="73" t="s">
        <v>273</v>
      </c>
      <c r="F4725" s="73" t="s">
        <v>274</v>
      </c>
      <c r="G4725" s="73" t="s">
        <v>34</v>
      </c>
      <c r="H4725" t="s">
        <v>38</v>
      </c>
      <c r="I4725">
        <v>418</v>
      </c>
      <c r="J4725" s="43">
        <v>5040</v>
      </c>
      <c r="K4725" s="16">
        <v>0</v>
      </c>
      <c r="L4725" s="16">
        <f t="shared" si="833"/>
        <v>50.049652432969211</v>
      </c>
      <c r="M4725" s="16">
        <f t="shared" si="834"/>
        <v>1.2713513513513515</v>
      </c>
      <c r="N4725" s="44">
        <f t="shared" si="835"/>
        <v>0</v>
      </c>
      <c r="O4725" s="44">
        <f t="shared" si="836"/>
        <v>5040</v>
      </c>
      <c r="P4725" s="45">
        <f t="shared" si="838"/>
        <v>50.049652432969211</v>
      </c>
      <c r="Q4725" s="45">
        <f t="shared" si="837"/>
        <v>1.2713513513513515</v>
      </c>
      <c r="S4725" s="51">
        <f t="shared" si="839"/>
        <v>3.4058268362741062</v>
      </c>
      <c r="T4725" s="16"/>
    </row>
    <row r="4726" spans="1:20" x14ac:dyDescent="0.25">
      <c r="A4726" s="72">
        <f t="shared" si="840"/>
        <v>44119</v>
      </c>
      <c r="B4726" s="73" t="s">
        <v>67</v>
      </c>
      <c r="C4726" s="73" t="s">
        <v>246</v>
      </c>
      <c r="D4726" s="73" t="s">
        <v>247</v>
      </c>
      <c r="E4726" s="73" t="s">
        <v>275</v>
      </c>
      <c r="F4726" s="73" t="s">
        <v>276</v>
      </c>
      <c r="G4726" s="73" t="s">
        <v>34</v>
      </c>
      <c r="H4726" t="s">
        <v>36</v>
      </c>
      <c r="I4726">
        <v>626</v>
      </c>
      <c r="J4726" s="61">
        <v>3900</v>
      </c>
      <c r="K4726" s="16">
        <v>7.0000000000000007E-2</v>
      </c>
      <c r="L4726" s="16">
        <f t="shared" si="833"/>
        <v>38.728897715988083</v>
      </c>
      <c r="M4726" s="16">
        <f t="shared" si="834"/>
        <v>0.98378378378378384</v>
      </c>
      <c r="N4726" s="44">
        <f t="shared" si="835"/>
        <v>43.820000000000007</v>
      </c>
      <c r="O4726" s="44">
        <f t="shared" si="836"/>
        <v>3943.82</v>
      </c>
      <c r="P4726" s="45">
        <f t="shared" si="838"/>
        <v>39.164051638530289</v>
      </c>
      <c r="Q4726" s="45">
        <f t="shared" si="837"/>
        <v>0.99483747747747753</v>
      </c>
      <c r="S4726" s="51">
        <f t="shared" si="839"/>
        <v>0.63486555037841619</v>
      </c>
      <c r="T4726" s="16"/>
    </row>
    <row r="4727" spans="1:20" x14ac:dyDescent="0.25">
      <c r="A4727" s="72">
        <f t="shared" si="840"/>
        <v>44119</v>
      </c>
      <c r="B4727" s="73" t="s">
        <v>67</v>
      </c>
      <c r="C4727" s="73" t="s">
        <v>246</v>
      </c>
      <c r="D4727" s="73" t="s">
        <v>247</v>
      </c>
      <c r="E4727" s="73" t="s">
        <v>263</v>
      </c>
      <c r="F4727" s="73" t="s">
        <v>264</v>
      </c>
      <c r="G4727" s="73" t="s">
        <v>34</v>
      </c>
      <c r="H4727" t="s">
        <v>36</v>
      </c>
      <c r="I4727">
        <v>1823</v>
      </c>
      <c r="J4727" s="61">
        <v>5780</v>
      </c>
      <c r="K4727" s="16">
        <v>7.0000000000000007E-2</v>
      </c>
      <c r="L4727" s="16">
        <f t="shared" si="833"/>
        <v>57.39821251241311</v>
      </c>
      <c r="M4727" s="16">
        <f t="shared" si="834"/>
        <v>1.458018018018018</v>
      </c>
      <c r="N4727" s="44">
        <f t="shared" si="835"/>
        <v>127.61000000000001</v>
      </c>
      <c r="O4727" s="44">
        <f t="shared" si="836"/>
        <v>5907.61</v>
      </c>
      <c r="P4727" s="45">
        <f t="shared" si="838"/>
        <v>58.66544190665342</v>
      </c>
      <c r="Q4727" s="45">
        <f t="shared" si="837"/>
        <v>1.4902079279279279</v>
      </c>
      <c r="S4727" s="51">
        <f t="shared" si="839"/>
        <v>-1.9706722288873824</v>
      </c>
      <c r="T4727" s="16"/>
    </row>
    <row r="4728" spans="1:20" x14ac:dyDescent="0.25">
      <c r="A4728" s="72">
        <f t="shared" si="840"/>
        <v>44119</v>
      </c>
      <c r="B4728" s="73" t="s">
        <v>18</v>
      </c>
      <c r="C4728" s="73" t="s">
        <v>250</v>
      </c>
      <c r="D4728" s="73" t="s">
        <v>251</v>
      </c>
      <c r="E4728" s="73" t="s">
        <v>265</v>
      </c>
      <c r="F4728" s="73" t="s">
        <v>266</v>
      </c>
      <c r="G4728" s="73" t="s">
        <v>34</v>
      </c>
      <c r="H4728" t="s">
        <v>39</v>
      </c>
      <c r="I4728">
        <v>1277</v>
      </c>
      <c r="J4728" s="43">
        <v>3631</v>
      </c>
      <c r="K4728" s="16">
        <v>2.8799999999999999E-2</v>
      </c>
      <c r="L4728" s="16">
        <f t="shared" si="833"/>
        <v>36.057596822244292</v>
      </c>
      <c r="M4728" s="16">
        <f t="shared" si="834"/>
        <v>0.98135135135135132</v>
      </c>
      <c r="N4728" s="44">
        <f t="shared" si="835"/>
        <v>36.7776</v>
      </c>
      <c r="O4728" s="44">
        <f t="shared" si="836"/>
        <v>3667.7775999999999</v>
      </c>
      <c r="P4728" s="45">
        <f t="shared" si="838"/>
        <v>36.42281628599801</v>
      </c>
      <c r="Q4728" s="45">
        <f t="shared" si="837"/>
        <v>0.99129124324324325</v>
      </c>
      <c r="S4728" s="51">
        <f t="shared" si="839"/>
        <v>-3.6627297670272285</v>
      </c>
      <c r="T4728" s="16"/>
    </row>
    <row r="4729" spans="1:20" x14ac:dyDescent="0.25">
      <c r="A4729" s="72">
        <f t="shared" si="840"/>
        <v>44119</v>
      </c>
      <c r="B4729" s="73" t="s">
        <v>18</v>
      </c>
      <c r="C4729" s="73" t="s">
        <v>244</v>
      </c>
      <c r="D4729" s="73" t="s">
        <v>245</v>
      </c>
      <c r="E4729" s="73" t="s">
        <v>277</v>
      </c>
      <c r="F4729" s="73" t="s">
        <v>278</v>
      </c>
      <c r="G4729" s="73" t="s">
        <v>34</v>
      </c>
      <c r="H4729" t="s">
        <v>38</v>
      </c>
      <c r="I4729">
        <v>613</v>
      </c>
      <c r="J4729" s="43">
        <v>6595</v>
      </c>
      <c r="K4729" s="16">
        <v>0</v>
      </c>
      <c r="L4729" s="16">
        <f t="shared" si="833"/>
        <v>65.491559086395227</v>
      </c>
      <c r="M4729" s="16">
        <f t="shared" si="834"/>
        <v>1.7824324324324323</v>
      </c>
      <c r="N4729" s="44">
        <f t="shared" si="835"/>
        <v>0</v>
      </c>
      <c r="O4729" s="44">
        <f t="shared" si="836"/>
        <v>6595</v>
      </c>
      <c r="P4729" s="45">
        <f t="shared" si="838"/>
        <v>65.491559086395227</v>
      </c>
      <c r="Q4729" s="45">
        <f t="shared" si="837"/>
        <v>1.7824324324324323</v>
      </c>
      <c r="S4729" s="51">
        <f t="shared" si="839"/>
        <v>17.140319715808161</v>
      </c>
      <c r="T4729" s="16"/>
    </row>
    <row r="4730" spans="1:20" x14ac:dyDescent="0.25">
      <c r="A4730" s="72">
        <f>A4729</f>
        <v>44119</v>
      </c>
      <c r="B4730" s="73" t="s">
        <v>18</v>
      </c>
      <c r="C4730" s="73" t="s">
        <v>248</v>
      </c>
      <c r="D4730" s="73" t="s">
        <v>249</v>
      </c>
      <c r="E4730" s="73" t="s">
        <v>268</v>
      </c>
      <c r="F4730" s="73" t="s">
        <v>269</v>
      </c>
      <c r="G4730" s="73" t="s">
        <v>34</v>
      </c>
      <c r="H4730" t="s">
        <v>38</v>
      </c>
      <c r="I4730">
        <v>872</v>
      </c>
      <c r="J4730" s="43">
        <v>7125</v>
      </c>
      <c r="K4730" s="16">
        <v>0</v>
      </c>
      <c r="L4730" s="16">
        <f t="shared" si="833"/>
        <v>70.754716981132077</v>
      </c>
      <c r="M4730" s="16">
        <f t="shared" si="834"/>
        <v>1.9256756756756757</v>
      </c>
      <c r="N4730" s="44">
        <f t="shared" si="835"/>
        <v>0</v>
      </c>
      <c r="O4730" s="44">
        <f t="shared" si="836"/>
        <v>7125</v>
      </c>
      <c r="P4730" s="45">
        <f t="shared" si="838"/>
        <v>70.754716981132077</v>
      </c>
      <c r="Q4730" s="45">
        <f t="shared" si="837"/>
        <v>1.9256756756756757</v>
      </c>
      <c r="S4730" s="51">
        <f t="shared" si="839"/>
        <v>2.7841892671667701</v>
      </c>
      <c r="T4730" s="16"/>
    </row>
    <row r="4731" spans="1:20" x14ac:dyDescent="0.25">
      <c r="A4731" s="72">
        <f t="shared" si="840"/>
        <v>44119</v>
      </c>
      <c r="B4731" s="73" t="s">
        <v>18</v>
      </c>
      <c r="C4731" s="73" t="s">
        <v>248</v>
      </c>
      <c r="D4731" s="73" t="s">
        <v>249</v>
      </c>
      <c r="E4731" s="73" t="s">
        <v>277</v>
      </c>
      <c r="F4731" s="73" t="s">
        <v>278</v>
      </c>
      <c r="G4731" s="73" t="s">
        <v>34</v>
      </c>
      <c r="H4731" t="s">
        <v>38</v>
      </c>
      <c r="I4731">
        <v>414</v>
      </c>
      <c r="J4731" s="43">
        <v>5247</v>
      </c>
      <c r="K4731" s="16">
        <v>0</v>
      </c>
      <c r="L4731" s="16">
        <f t="shared" si="833"/>
        <v>52.105263157894733</v>
      </c>
      <c r="M4731" s="16">
        <f t="shared" si="834"/>
        <v>1.4181081081081082</v>
      </c>
      <c r="N4731" s="44">
        <f t="shared" si="835"/>
        <v>0</v>
      </c>
      <c r="O4731" s="44">
        <f t="shared" si="836"/>
        <v>5247</v>
      </c>
      <c r="P4731" s="45">
        <f t="shared" si="838"/>
        <v>52.105263157894733</v>
      </c>
      <c r="Q4731" s="45">
        <f t="shared" si="837"/>
        <v>1.4181081081081082</v>
      </c>
      <c r="S4731" s="51">
        <f t="shared" si="839"/>
        <v>2.7413354219698371</v>
      </c>
      <c r="T4731" s="16"/>
    </row>
    <row r="4732" spans="1:20" x14ac:dyDescent="0.25">
      <c r="A4732" s="72">
        <f t="shared" si="840"/>
        <v>44119</v>
      </c>
      <c r="B4732" s="73" t="s">
        <v>18</v>
      </c>
      <c r="C4732" s="73" t="s">
        <v>242</v>
      </c>
      <c r="D4732" s="73" t="s">
        <v>243</v>
      </c>
      <c r="E4732" s="73" t="s">
        <v>265</v>
      </c>
      <c r="F4732" s="73" t="s">
        <v>266</v>
      </c>
      <c r="G4732" s="73" t="s">
        <v>34</v>
      </c>
      <c r="H4732" t="s">
        <v>36</v>
      </c>
      <c r="I4732">
        <v>1006</v>
      </c>
      <c r="J4732" s="43">
        <v>4645</v>
      </c>
      <c r="K4732" s="16">
        <v>7.0000000000000007E-2</v>
      </c>
      <c r="L4732" s="16">
        <f t="shared" si="833"/>
        <v>46.127110228401193</v>
      </c>
      <c r="M4732" s="16">
        <f t="shared" si="834"/>
        <v>1.2554054054054054</v>
      </c>
      <c r="N4732" s="44">
        <f t="shared" si="835"/>
        <v>70.42</v>
      </c>
      <c r="O4732" s="44">
        <f t="shared" si="836"/>
        <v>4715.42</v>
      </c>
      <c r="P4732" s="45">
        <f t="shared" si="838"/>
        <v>46.826415094339623</v>
      </c>
      <c r="Q4732" s="45">
        <f t="shared" si="837"/>
        <v>1.2744378378378378</v>
      </c>
      <c r="S4732" s="51">
        <f t="shared" si="839"/>
        <v>-2.4962056516147246</v>
      </c>
      <c r="T4732" s="16"/>
    </row>
    <row r="4733" spans="1:20" x14ac:dyDescent="0.25">
      <c r="A4733" s="72">
        <f t="shared" si="840"/>
        <v>44119</v>
      </c>
      <c r="B4733" s="73" t="s">
        <v>0</v>
      </c>
      <c r="C4733" s="73" t="s">
        <v>252</v>
      </c>
      <c r="D4733" s="73" t="s">
        <v>117</v>
      </c>
      <c r="E4733" s="73" t="s">
        <v>279</v>
      </c>
      <c r="F4733" s="73" t="s">
        <v>280</v>
      </c>
      <c r="G4733" s="73" t="s">
        <v>35</v>
      </c>
      <c r="H4733" t="s">
        <v>37</v>
      </c>
      <c r="I4733">
        <v>880</v>
      </c>
      <c r="J4733" s="43">
        <v>4018</v>
      </c>
      <c r="K4733" s="16">
        <v>0</v>
      </c>
      <c r="L4733" s="16">
        <f t="shared" si="833"/>
        <v>39.900695134061571</v>
      </c>
      <c r="M4733" s="16">
        <f t="shared" si="834"/>
        <v>1.085945945945946</v>
      </c>
      <c r="N4733" s="44">
        <f t="shared" si="835"/>
        <v>0</v>
      </c>
      <c r="O4733" s="44">
        <f t="shared" si="836"/>
        <v>4018</v>
      </c>
      <c r="P4733" s="45">
        <f t="shared" si="838"/>
        <v>39.900695134061571</v>
      </c>
      <c r="Q4733" s="45">
        <f t="shared" si="837"/>
        <v>1.085945945945946</v>
      </c>
      <c r="S4733" s="51">
        <f t="shared" si="839"/>
        <v>-3.0171373400917245</v>
      </c>
      <c r="T4733" s="16"/>
    </row>
    <row r="4734" spans="1:20" x14ac:dyDescent="0.25">
      <c r="A4734" s="72">
        <f t="shared" si="840"/>
        <v>44119</v>
      </c>
      <c r="B4734" s="73" t="s">
        <v>0</v>
      </c>
      <c r="C4734" s="73" t="s">
        <v>359</v>
      </c>
      <c r="D4734" s="73" t="s">
        <v>235</v>
      </c>
      <c r="E4734" s="73" t="s">
        <v>267</v>
      </c>
      <c r="F4734" s="73" t="s">
        <v>241</v>
      </c>
      <c r="G4734" s="73" t="s">
        <v>35</v>
      </c>
      <c r="H4734" t="s">
        <v>37</v>
      </c>
      <c r="I4734">
        <v>685</v>
      </c>
      <c r="J4734" s="43">
        <v>4236</v>
      </c>
      <c r="K4734" s="16">
        <v>0</v>
      </c>
      <c r="L4734" s="16">
        <f t="shared" si="833"/>
        <v>42.06554121151936</v>
      </c>
      <c r="M4734" s="16">
        <f t="shared" si="834"/>
        <v>1.1448648648648649</v>
      </c>
      <c r="N4734" s="44">
        <f t="shared" si="835"/>
        <v>0</v>
      </c>
      <c r="O4734" s="44">
        <f t="shared" si="836"/>
        <v>4236</v>
      </c>
      <c r="P4734" s="45">
        <f t="shared" si="838"/>
        <v>42.06554121151936</v>
      </c>
      <c r="Q4734" s="45">
        <f t="shared" si="837"/>
        <v>1.1448648648648649</v>
      </c>
      <c r="S4734" s="51">
        <f t="shared" si="839"/>
        <v>-2.8663150653519875</v>
      </c>
      <c r="T4734" s="16"/>
    </row>
    <row r="4735" spans="1:20" x14ac:dyDescent="0.25">
      <c r="A4735" s="72">
        <f t="shared" si="840"/>
        <v>44119</v>
      </c>
      <c r="B4735" s="73" t="s">
        <v>0</v>
      </c>
      <c r="C4735" s="73" t="s">
        <v>253</v>
      </c>
      <c r="D4735" s="73" t="s">
        <v>243</v>
      </c>
      <c r="E4735" s="73" t="s">
        <v>281</v>
      </c>
      <c r="F4735" s="73" t="s">
        <v>282</v>
      </c>
      <c r="G4735" s="73" t="s">
        <v>35</v>
      </c>
      <c r="H4735" t="s">
        <v>38</v>
      </c>
      <c r="I4735">
        <v>812</v>
      </c>
      <c r="J4735" s="43">
        <v>6376</v>
      </c>
      <c r="K4735" s="16">
        <v>0</v>
      </c>
      <c r="L4735" s="16">
        <f t="shared" si="833"/>
        <v>63.316782522343594</v>
      </c>
      <c r="M4735" s="16">
        <f t="shared" si="834"/>
        <v>1.7232432432432432</v>
      </c>
      <c r="N4735" s="44">
        <f t="shared" si="835"/>
        <v>0</v>
      </c>
      <c r="O4735" s="44">
        <f t="shared" si="836"/>
        <v>6376</v>
      </c>
      <c r="P4735" s="45">
        <f t="shared" si="838"/>
        <v>63.316782522343594</v>
      </c>
      <c r="Q4735" s="45">
        <f t="shared" si="837"/>
        <v>1.7232432432432432</v>
      </c>
      <c r="S4735" s="51">
        <f t="shared" si="839"/>
        <v>-9.8671190274243763</v>
      </c>
      <c r="T4735" s="16"/>
    </row>
    <row r="4736" spans="1:20" x14ac:dyDescent="0.25">
      <c r="A4736" s="72">
        <f t="shared" si="840"/>
        <v>44119</v>
      </c>
      <c r="B4736" s="73" t="s">
        <v>0</v>
      </c>
      <c r="C4736" s="73" t="s">
        <v>236</v>
      </c>
      <c r="D4736" s="73" t="s">
        <v>237</v>
      </c>
      <c r="E4736" s="73" t="s">
        <v>279</v>
      </c>
      <c r="F4736" s="73" t="s">
        <v>280</v>
      </c>
      <c r="G4736" s="73" t="s">
        <v>35</v>
      </c>
      <c r="H4736" t="s">
        <v>37</v>
      </c>
      <c r="I4736">
        <v>1520</v>
      </c>
      <c r="J4736" s="61">
        <v>5676</v>
      </c>
      <c r="K4736" s="16">
        <v>0</v>
      </c>
      <c r="L4736" s="16">
        <f t="shared" si="833"/>
        <v>56.365441906653423</v>
      </c>
      <c r="M4736" s="16">
        <f t="shared" si="834"/>
        <v>1.5340540540540542</v>
      </c>
      <c r="N4736" s="44">
        <f t="shared" si="835"/>
        <v>0</v>
      </c>
      <c r="O4736" s="44">
        <f t="shared" si="836"/>
        <v>5676</v>
      </c>
      <c r="P4736" s="45">
        <f t="shared" si="838"/>
        <v>56.365441906653423</v>
      </c>
      <c r="Q4736" s="45">
        <f t="shared" si="837"/>
        <v>1.5340540540540542</v>
      </c>
      <c r="S4736" s="51">
        <f t="shared" si="839"/>
        <v>-2.1548008963971688</v>
      </c>
      <c r="T4736" s="16"/>
    </row>
    <row r="4737" spans="1:20" x14ac:dyDescent="0.25">
      <c r="A4737" s="72">
        <f t="shared" si="840"/>
        <v>44119</v>
      </c>
      <c r="B4737" s="73" t="s">
        <v>0</v>
      </c>
      <c r="C4737" s="73" t="s">
        <v>236</v>
      </c>
      <c r="D4737" s="73" t="s">
        <v>237</v>
      </c>
      <c r="E4737" s="73" t="s">
        <v>267</v>
      </c>
      <c r="F4737" s="73" t="s">
        <v>241</v>
      </c>
      <c r="G4737" s="73" t="s">
        <v>35</v>
      </c>
      <c r="H4737" t="s">
        <v>37</v>
      </c>
      <c r="I4737">
        <v>1583</v>
      </c>
      <c r="J4737" s="43">
        <v>5996</v>
      </c>
      <c r="K4737" s="16">
        <v>0</v>
      </c>
      <c r="L4737" s="16">
        <f t="shared" si="833"/>
        <v>59.543197616683216</v>
      </c>
      <c r="M4737" s="16">
        <f t="shared" si="834"/>
        <v>1.6205405405405406</v>
      </c>
      <c r="N4737" s="44">
        <f t="shared" si="835"/>
        <v>0</v>
      </c>
      <c r="O4737" s="44">
        <f t="shared" si="836"/>
        <v>5996</v>
      </c>
      <c r="P4737" s="45">
        <f t="shared" si="838"/>
        <v>59.543197616683216</v>
      </c>
      <c r="Q4737" s="45">
        <f t="shared" si="837"/>
        <v>1.6205405405405406</v>
      </c>
      <c r="S4737" s="51">
        <f t="shared" si="839"/>
        <v>-2.0421499754942007</v>
      </c>
      <c r="T4737" s="16"/>
    </row>
    <row r="4738" spans="1:20" x14ac:dyDescent="0.25">
      <c r="A4738" s="72">
        <f t="shared" si="840"/>
        <v>44119</v>
      </c>
      <c r="B4738" s="73" t="s">
        <v>0</v>
      </c>
      <c r="C4738" s="73" t="s">
        <v>358</v>
      </c>
      <c r="D4738" s="73" t="s">
        <v>235</v>
      </c>
      <c r="E4738" s="73" t="s">
        <v>279</v>
      </c>
      <c r="F4738" s="73" t="s">
        <v>280</v>
      </c>
      <c r="G4738" s="73" t="s">
        <v>35</v>
      </c>
      <c r="H4738" t="s">
        <v>36</v>
      </c>
      <c r="I4738">
        <v>1599</v>
      </c>
      <c r="J4738" s="43">
        <v>6012</v>
      </c>
      <c r="K4738" s="16">
        <v>7.0000000000000007E-2</v>
      </c>
      <c r="L4738" s="16">
        <f t="shared" si="833"/>
        <v>59.702085402184707</v>
      </c>
      <c r="M4738" s="16">
        <f t="shared" si="834"/>
        <v>1.6248648648648649</v>
      </c>
      <c r="N4738" s="44">
        <f t="shared" si="835"/>
        <v>111.93</v>
      </c>
      <c r="O4738" s="44">
        <f t="shared" si="836"/>
        <v>6123.93</v>
      </c>
      <c r="P4738" s="45">
        <f t="shared" si="838"/>
        <v>60.813604766633567</v>
      </c>
      <c r="Q4738" s="45">
        <f t="shared" si="837"/>
        <v>1.6551162162162163</v>
      </c>
      <c r="S4738" s="51">
        <f t="shared" si="839"/>
        <v>-3.0380901262070936</v>
      </c>
      <c r="T4738" s="16"/>
    </row>
    <row r="4739" spans="1:20" x14ac:dyDescent="0.25">
      <c r="A4739" s="72">
        <f t="shared" si="840"/>
        <v>44119</v>
      </c>
      <c r="B4739" s="73" t="s">
        <v>67</v>
      </c>
      <c r="C4739" s="73" t="s">
        <v>250</v>
      </c>
      <c r="D4739" s="73" t="s">
        <v>251</v>
      </c>
      <c r="E4739" s="73" t="s">
        <v>279</v>
      </c>
      <c r="F4739" s="73" t="s">
        <v>280</v>
      </c>
      <c r="G4739" s="73" t="s">
        <v>35</v>
      </c>
      <c r="H4739" t="s">
        <v>37</v>
      </c>
      <c r="I4739">
        <v>1851</v>
      </c>
      <c r="J4739" s="43">
        <v>5180</v>
      </c>
      <c r="K4739" s="16">
        <v>0</v>
      </c>
      <c r="L4739" s="16">
        <f t="shared" si="833"/>
        <v>51.439920556107246</v>
      </c>
      <c r="M4739" s="16">
        <f t="shared" si="834"/>
        <v>1.3066666666666666</v>
      </c>
      <c r="N4739" s="44">
        <f t="shared" si="835"/>
        <v>0</v>
      </c>
      <c r="O4739" s="44">
        <f t="shared" si="836"/>
        <v>5180</v>
      </c>
      <c r="P4739" s="45">
        <f t="shared" si="838"/>
        <v>51.439920556107246</v>
      </c>
      <c r="Q4739" s="45">
        <f t="shared" si="837"/>
        <v>1.3066666666666666</v>
      </c>
      <c r="S4739" s="51">
        <f t="shared" si="839"/>
        <v>0</v>
      </c>
      <c r="T4739" s="16"/>
    </row>
    <row r="4740" spans="1:20" x14ac:dyDescent="0.25">
      <c r="A4740" s="72">
        <f t="shared" si="840"/>
        <v>44119</v>
      </c>
      <c r="B4740" s="73" t="s">
        <v>67</v>
      </c>
      <c r="C4740" s="73" t="s">
        <v>238</v>
      </c>
      <c r="D4740" s="73" t="s">
        <v>239</v>
      </c>
      <c r="E4740" s="73" t="s">
        <v>283</v>
      </c>
      <c r="F4740" s="73" t="s">
        <v>284</v>
      </c>
      <c r="G4740" s="73" t="s">
        <v>35</v>
      </c>
      <c r="H4740" t="s">
        <v>37</v>
      </c>
      <c r="I4740">
        <v>1695</v>
      </c>
      <c r="J4740" s="43">
        <v>5140</v>
      </c>
      <c r="K4740" s="16">
        <v>0</v>
      </c>
      <c r="L4740" s="16">
        <f t="shared" si="833"/>
        <v>51.042701092353525</v>
      </c>
      <c r="M4740" s="16">
        <f t="shared" si="834"/>
        <v>1.2965765765765767</v>
      </c>
      <c r="N4740" s="44">
        <f t="shared" si="835"/>
        <v>0</v>
      </c>
      <c r="O4740" s="44">
        <f t="shared" si="836"/>
        <v>5140</v>
      </c>
      <c r="P4740" s="45">
        <f t="shared" si="838"/>
        <v>51.042701092353525</v>
      </c>
      <c r="Q4740" s="45">
        <f t="shared" si="837"/>
        <v>1.2965765765765767</v>
      </c>
      <c r="S4740" s="51">
        <f t="shared" si="839"/>
        <v>0</v>
      </c>
      <c r="T4740" s="16"/>
    </row>
    <row r="4741" spans="1:20" x14ac:dyDescent="0.25">
      <c r="A4741" s="72">
        <f t="shared" si="840"/>
        <v>44119</v>
      </c>
      <c r="B4741" s="73" t="s">
        <v>67</v>
      </c>
      <c r="C4741" s="73" t="s">
        <v>242</v>
      </c>
      <c r="D4741" s="73" t="s">
        <v>243</v>
      </c>
      <c r="E4741" s="73" t="s">
        <v>265</v>
      </c>
      <c r="F4741" s="73" t="s">
        <v>266</v>
      </c>
      <c r="G4741" s="73" t="s">
        <v>35</v>
      </c>
      <c r="H4741" t="s">
        <v>36</v>
      </c>
      <c r="I4741">
        <v>1006</v>
      </c>
      <c r="J4741" s="43">
        <v>3820</v>
      </c>
      <c r="K4741" s="16">
        <v>7.0000000000000007E-2</v>
      </c>
      <c r="L4741" s="16">
        <f t="shared" si="833"/>
        <v>37.934458788480633</v>
      </c>
      <c r="M4741" s="16">
        <f t="shared" si="834"/>
        <v>0.96360360360360364</v>
      </c>
      <c r="N4741" s="44">
        <f t="shared" si="835"/>
        <v>70.42</v>
      </c>
      <c r="O4741" s="44">
        <f t="shared" si="836"/>
        <v>3890.42</v>
      </c>
      <c r="P4741" s="45">
        <f t="shared" si="838"/>
        <v>38.633763654419063</v>
      </c>
      <c r="Q4741" s="45">
        <f t="shared" si="837"/>
        <v>0.98136720720720727</v>
      </c>
      <c r="S4741" s="51">
        <f t="shared" si="839"/>
        <v>-3.0096182132760219</v>
      </c>
      <c r="T4741" s="16"/>
    </row>
    <row r="4742" spans="1:20" x14ac:dyDescent="0.25">
      <c r="A4742" s="72">
        <f t="shared" si="840"/>
        <v>44119</v>
      </c>
      <c r="B4742" s="73" t="s">
        <v>67</v>
      </c>
      <c r="C4742" s="73" t="s">
        <v>254</v>
      </c>
      <c r="D4742" s="73" t="s">
        <v>255</v>
      </c>
      <c r="E4742" s="73" t="s">
        <v>267</v>
      </c>
      <c r="F4742" s="73" t="s">
        <v>241</v>
      </c>
      <c r="G4742" s="73" t="s">
        <v>35</v>
      </c>
      <c r="H4742" t="s">
        <v>37</v>
      </c>
      <c r="I4742">
        <v>988</v>
      </c>
      <c r="J4742" s="43">
        <v>3880</v>
      </c>
      <c r="K4742" s="16">
        <v>0</v>
      </c>
      <c r="L4742" s="16">
        <f t="shared" si="833"/>
        <v>38.530287984111219</v>
      </c>
      <c r="M4742" s="16">
        <f t="shared" si="834"/>
        <v>0.97873873873873873</v>
      </c>
      <c r="N4742" s="44">
        <f t="shared" si="835"/>
        <v>0</v>
      </c>
      <c r="O4742" s="44">
        <f t="shared" si="836"/>
        <v>3880</v>
      </c>
      <c r="P4742" s="45">
        <f t="shared" si="838"/>
        <v>38.530287984111219</v>
      </c>
      <c r="Q4742" s="45">
        <f t="shared" si="837"/>
        <v>0.97873873873873873</v>
      </c>
      <c r="S4742" s="51">
        <f t="shared" si="839"/>
        <v>0</v>
      </c>
      <c r="T4742" s="16"/>
    </row>
    <row r="4743" spans="1:20" x14ac:dyDescent="0.25">
      <c r="A4743" s="72">
        <f t="shared" si="840"/>
        <v>44119</v>
      </c>
      <c r="B4743" s="73" t="s">
        <v>67</v>
      </c>
      <c r="C4743" s="73" t="s">
        <v>246</v>
      </c>
      <c r="D4743" s="73" t="s">
        <v>247</v>
      </c>
      <c r="E4743" s="73" t="s">
        <v>240</v>
      </c>
      <c r="F4743" s="73" t="s">
        <v>241</v>
      </c>
      <c r="G4743" s="73" t="s">
        <v>35</v>
      </c>
      <c r="H4743" t="s">
        <v>36</v>
      </c>
      <c r="I4743">
        <v>787</v>
      </c>
      <c r="J4743" s="43">
        <v>4320</v>
      </c>
      <c r="K4743" s="16">
        <v>7.0000000000000007E-2</v>
      </c>
      <c r="L4743" s="16">
        <f t="shared" si="833"/>
        <v>42.899702085402183</v>
      </c>
      <c r="M4743" s="16">
        <f t="shared" si="834"/>
        <v>1.0897297297297297</v>
      </c>
      <c r="N4743" s="44">
        <f t="shared" si="835"/>
        <v>55.09</v>
      </c>
      <c r="O4743" s="44">
        <f t="shared" si="836"/>
        <v>4375.09</v>
      </c>
      <c r="P4743" s="45">
        <f t="shared" si="838"/>
        <v>43.446772591856998</v>
      </c>
      <c r="Q4743" s="45">
        <f t="shared" si="837"/>
        <v>1.1036263063063063</v>
      </c>
      <c r="S4743" s="51">
        <f t="shared" si="839"/>
        <v>0.12724480664969562</v>
      </c>
      <c r="T4743" s="16"/>
    </row>
    <row r="4744" spans="1:20" x14ac:dyDescent="0.25">
      <c r="A4744" s="72">
        <f t="shared" si="840"/>
        <v>44119</v>
      </c>
      <c r="B4744" s="73" t="s">
        <v>67</v>
      </c>
      <c r="C4744" s="73" t="s">
        <v>250</v>
      </c>
      <c r="D4744" s="73" t="s">
        <v>251</v>
      </c>
      <c r="E4744" s="73" t="s">
        <v>283</v>
      </c>
      <c r="F4744" s="73" t="s">
        <v>284</v>
      </c>
      <c r="G4744" s="73" t="s">
        <v>35</v>
      </c>
      <c r="H4744" t="s">
        <v>37</v>
      </c>
      <c r="I4744">
        <v>1836</v>
      </c>
      <c r="J4744" s="43">
        <v>5180</v>
      </c>
      <c r="K4744" s="16">
        <v>0</v>
      </c>
      <c r="L4744" s="16">
        <f t="shared" ref="L4744:L4781" si="841">J4744/100.7</f>
        <v>51.439920556107246</v>
      </c>
      <c r="M4744" s="16">
        <f t="shared" ref="M4744:M4781" si="842">IF(B4744="corn",J4744/(111*2000/56),J4744/(111*2000/60))</f>
        <v>1.3066666666666666</v>
      </c>
      <c r="N4744" s="44">
        <f t="shared" ref="N4744:N4781" si="843">I4744*K4744</f>
        <v>0</v>
      </c>
      <c r="O4744" s="44">
        <f t="shared" ref="O4744:O4781" si="844">J4744+N4744</f>
        <v>5180</v>
      </c>
      <c r="P4744" s="45">
        <f t="shared" si="838"/>
        <v>51.439920556107246</v>
      </c>
      <c r="Q4744" s="45">
        <f t="shared" ref="Q4744:Q4781" si="845">IF(B4744="corn",O4744/(111*2000/56),O4744/(111*2000/60))</f>
        <v>1.3066666666666666</v>
      </c>
      <c r="S4744" s="51">
        <f t="shared" si="839"/>
        <v>0</v>
      </c>
      <c r="T4744" s="16"/>
    </row>
    <row r="4745" spans="1:20" x14ac:dyDescent="0.25">
      <c r="A4745" s="72">
        <f t="shared" si="840"/>
        <v>44119</v>
      </c>
      <c r="B4745" s="73" t="s">
        <v>67</v>
      </c>
      <c r="C4745" s="73" t="s">
        <v>256</v>
      </c>
      <c r="D4745" s="73" t="s">
        <v>247</v>
      </c>
      <c r="E4745" s="73" t="s">
        <v>285</v>
      </c>
      <c r="F4745" s="73" t="s">
        <v>264</v>
      </c>
      <c r="G4745" s="73" t="s">
        <v>35</v>
      </c>
      <c r="H4745" t="s">
        <v>37</v>
      </c>
      <c r="I4745">
        <v>1899</v>
      </c>
      <c r="J4745" s="43">
        <v>5100</v>
      </c>
      <c r="K4745" s="16">
        <v>0</v>
      </c>
      <c r="L4745" s="16">
        <f t="shared" si="841"/>
        <v>50.645481628599796</v>
      </c>
      <c r="M4745" s="16">
        <f t="shared" si="842"/>
        <v>1.2864864864864864</v>
      </c>
      <c r="N4745" s="44">
        <f t="shared" si="843"/>
        <v>0</v>
      </c>
      <c r="O4745" s="44">
        <f t="shared" si="844"/>
        <v>5100</v>
      </c>
      <c r="P4745" s="45">
        <f t="shared" si="838"/>
        <v>50.645481628599796</v>
      </c>
      <c r="Q4745" s="45">
        <f t="shared" si="845"/>
        <v>1.2864864864864864</v>
      </c>
      <c r="S4745" s="51">
        <f t="shared" si="839"/>
        <v>2.0000000000000018</v>
      </c>
      <c r="T4745" s="16"/>
    </row>
    <row r="4746" spans="1:20" x14ac:dyDescent="0.25">
      <c r="A4746" s="72">
        <f t="shared" si="840"/>
        <v>44119</v>
      </c>
      <c r="B4746" s="73" t="s">
        <v>18</v>
      </c>
      <c r="C4746" s="73" t="s">
        <v>238</v>
      </c>
      <c r="D4746" s="73" t="s">
        <v>239</v>
      </c>
      <c r="E4746" s="73" t="s">
        <v>283</v>
      </c>
      <c r="F4746" s="73" t="s">
        <v>284</v>
      </c>
      <c r="G4746" s="73" t="s">
        <v>35</v>
      </c>
      <c r="H4746" t="s">
        <v>37</v>
      </c>
      <c r="I4746">
        <v>1695</v>
      </c>
      <c r="J4746" s="43">
        <v>5850</v>
      </c>
      <c r="K4746" s="16">
        <v>0</v>
      </c>
      <c r="L4746" s="16">
        <f t="shared" si="841"/>
        <v>58.093346573982124</v>
      </c>
      <c r="M4746" s="16">
        <f t="shared" si="842"/>
        <v>1.5810810810810811</v>
      </c>
      <c r="N4746" s="44">
        <f t="shared" si="843"/>
        <v>0</v>
      </c>
      <c r="O4746" s="44">
        <f t="shared" si="844"/>
        <v>5850</v>
      </c>
      <c r="P4746" s="45">
        <f t="shared" si="838"/>
        <v>58.093346573982124</v>
      </c>
      <c r="Q4746" s="45">
        <f t="shared" si="845"/>
        <v>1.5810810810810811</v>
      </c>
      <c r="S4746" s="51">
        <f t="shared" si="839"/>
        <v>0</v>
      </c>
      <c r="T4746" s="16"/>
    </row>
    <row r="4747" spans="1:20" x14ac:dyDescent="0.25">
      <c r="A4747" s="72">
        <f t="shared" si="840"/>
        <v>44119</v>
      </c>
      <c r="B4747" s="73" t="s">
        <v>18</v>
      </c>
      <c r="C4747" s="73" t="s">
        <v>250</v>
      </c>
      <c r="D4747" s="73" t="s">
        <v>251</v>
      </c>
      <c r="E4747" s="73" t="s">
        <v>279</v>
      </c>
      <c r="F4747" s="73" t="s">
        <v>280</v>
      </c>
      <c r="G4747" s="73" t="s">
        <v>35</v>
      </c>
      <c r="H4747" t="s">
        <v>37</v>
      </c>
      <c r="I4747">
        <v>1851</v>
      </c>
      <c r="J4747" s="43">
        <v>5900</v>
      </c>
      <c r="K4747" s="16">
        <v>0</v>
      </c>
      <c r="L4747" s="16">
        <f t="shared" si="841"/>
        <v>58.589870903674282</v>
      </c>
      <c r="M4747" s="16">
        <f t="shared" si="842"/>
        <v>1.5945945945945945</v>
      </c>
      <c r="N4747" s="44">
        <f t="shared" si="843"/>
        <v>0</v>
      </c>
      <c r="O4747" s="44">
        <f t="shared" si="844"/>
        <v>5900</v>
      </c>
      <c r="P4747" s="45">
        <f t="shared" si="838"/>
        <v>58.589870903674282</v>
      </c>
      <c r="Q4747" s="45">
        <f t="shared" si="845"/>
        <v>1.5945945945945945</v>
      </c>
      <c r="S4747" s="51">
        <f t="shared" si="839"/>
        <v>0</v>
      </c>
      <c r="T4747" s="16"/>
    </row>
    <row r="4748" spans="1:20" x14ac:dyDescent="0.25">
      <c r="A4748" s="72">
        <f t="shared" si="840"/>
        <v>44119</v>
      </c>
      <c r="B4748" s="73" t="s">
        <v>18</v>
      </c>
      <c r="C4748" s="73" t="s">
        <v>257</v>
      </c>
      <c r="D4748" s="73" t="s">
        <v>237</v>
      </c>
      <c r="E4748" s="73" t="s">
        <v>283</v>
      </c>
      <c r="F4748" s="73" t="s">
        <v>284</v>
      </c>
      <c r="G4748" s="73" t="s">
        <v>35</v>
      </c>
      <c r="H4748" t="s">
        <v>37</v>
      </c>
      <c r="I4748">
        <v>1507</v>
      </c>
      <c r="J4748" s="43">
        <v>5750</v>
      </c>
      <c r="K4748" s="16">
        <v>0</v>
      </c>
      <c r="L4748" s="16">
        <f t="shared" si="841"/>
        <v>57.10029791459781</v>
      </c>
      <c r="M4748" s="16">
        <f t="shared" si="842"/>
        <v>1.5540540540540539</v>
      </c>
      <c r="N4748" s="44">
        <f t="shared" si="843"/>
        <v>0</v>
      </c>
      <c r="O4748" s="44">
        <f t="shared" si="844"/>
        <v>5750</v>
      </c>
      <c r="P4748" s="45">
        <f t="shared" si="838"/>
        <v>57.10029791459781</v>
      </c>
      <c r="Q4748" s="45">
        <f t="shared" si="845"/>
        <v>1.5540540540540539</v>
      </c>
      <c r="S4748" s="51">
        <f t="shared" si="839"/>
        <v>0</v>
      </c>
      <c r="T4748" s="16"/>
    </row>
    <row r="4749" spans="1:20" x14ac:dyDescent="0.25">
      <c r="A4749" s="72">
        <f t="shared" si="840"/>
        <v>44119</v>
      </c>
      <c r="B4749" s="73" t="s">
        <v>18</v>
      </c>
      <c r="C4749" s="73" t="s">
        <v>256</v>
      </c>
      <c r="D4749" s="73" t="s">
        <v>247</v>
      </c>
      <c r="E4749" s="73" t="s">
        <v>265</v>
      </c>
      <c r="F4749" s="73" t="s">
        <v>266</v>
      </c>
      <c r="G4749" s="73" t="s">
        <v>35</v>
      </c>
      <c r="H4749" t="s">
        <v>36</v>
      </c>
      <c r="I4749">
        <v>1160</v>
      </c>
      <c r="J4749" s="43">
        <v>4875</v>
      </c>
      <c r="K4749" s="16">
        <v>7.0000000000000007E-2</v>
      </c>
      <c r="L4749" s="16">
        <f t="shared" si="841"/>
        <v>48.4111221449851</v>
      </c>
      <c r="M4749" s="16">
        <f t="shared" si="842"/>
        <v>1.3175675675675675</v>
      </c>
      <c r="N4749" s="44">
        <f t="shared" si="843"/>
        <v>81.2</v>
      </c>
      <c r="O4749" s="44">
        <f t="shared" si="844"/>
        <v>4956.2</v>
      </c>
      <c r="P4749" s="45">
        <f t="shared" si="838"/>
        <v>49.217477656405158</v>
      </c>
      <c r="Q4749" s="45">
        <f t="shared" si="845"/>
        <v>1.3395135135135134</v>
      </c>
      <c r="S4749" s="51">
        <f t="shared" si="839"/>
        <v>-2.7318758095537077</v>
      </c>
      <c r="T4749" s="16"/>
    </row>
    <row r="4750" spans="1:20" x14ac:dyDescent="0.25">
      <c r="A4750" s="72">
        <f t="shared" si="840"/>
        <v>44119</v>
      </c>
      <c r="B4750" s="73" t="s">
        <v>18</v>
      </c>
      <c r="C4750" s="73" t="s">
        <v>244</v>
      </c>
      <c r="D4750" s="73" t="s">
        <v>245</v>
      </c>
      <c r="E4750" s="73" t="s">
        <v>277</v>
      </c>
      <c r="F4750" s="73" t="s">
        <v>278</v>
      </c>
      <c r="G4750" s="73" t="s">
        <v>35</v>
      </c>
      <c r="H4750" s="73" t="s">
        <v>38</v>
      </c>
      <c r="I4750">
        <v>613</v>
      </c>
      <c r="J4750" s="43">
        <v>4945</v>
      </c>
      <c r="K4750" s="16">
        <v>0</v>
      </c>
      <c r="L4750" s="16">
        <f t="shared" si="841"/>
        <v>49.106256206554121</v>
      </c>
      <c r="M4750" s="16">
        <f t="shared" si="842"/>
        <v>1.3364864864864865</v>
      </c>
      <c r="N4750" s="44">
        <f t="shared" si="843"/>
        <v>0</v>
      </c>
      <c r="O4750" s="44">
        <f t="shared" si="844"/>
        <v>4945</v>
      </c>
      <c r="P4750" s="45">
        <f t="shared" si="838"/>
        <v>49.106256206554121</v>
      </c>
      <c r="Q4750" s="45">
        <f t="shared" si="845"/>
        <v>1.3364864864864865</v>
      </c>
      <c r="S4750" s="51">
        <f t="shared" si="839"/>
        <v>2.9136316337148749</v>
      </c>
      <c r="T4750" s="16"/>
    </row>
    <row r="4751" spans="1:20" x14ac:dyDescent="0.25">
      <c r="A4751" s="74">
        <f>A4749</f>
        <v>44119</v>
      </c>
      <c r="B4751" s="75" t="s">
        <v>18</v>
      </c>
      <c r="C4751" s="75" t="s">
        <v>258</v>
      </c>
      <c r="D4751" s="75" t="s">
        <v>255</v>
      </c>
      <c r="E4751" s="75" t="s">
        <v>279</v>
      </c>
      <c r="F4751" s="75" t="s">
        <v>280</v>
      </c>
      <c r="G4751" s="75" t="s">
        <v>35</v>
      </c>
      <c r="H4751" s="76" t="s">
        <v>36</v>
      </c>
      <c r="I4751" s="76">
        <v>1637</v>
      </c>
      <c r="J4751" s="46">
        <v>5260</v>
      </c>
      <c r="K4751" s="78">
        <v>7.0000000000000007E-2</v>
      </c>
      <c r="L4751" s="78">
        <f t="shared" si="841"/>
        <v>52.234359483614696</v>
      </c>
      <c r="M4751" s="78">
        <f t="shared" si="842"/>
        <v>1.4216216216216215</v>
      </c>
      <c r="N4751" s="47">
        <f t="shared" si="843"/>
        <v>114.59000000000002</v>
      </c>
      <c r="O4751" s="47">
        <f t="shared" si="844"/>
        <v>5374.59</v>
      </c>
      <c r="P4751" s="48">
        <f t="shared" si="838"/>
        <v>53.372293942403175</v>
      </c>
      <c r="Q4751" s="48">
        <f t="shared" si="845"/>
        <v>1.4525918918918919</v>
      </c>
      <c r="R4751" s="76"/>
      <c r="S4751" s="53">
        <f t="shared" si="839"/>
        <v>-12.906111297465728</v>
      </c>
      <c r="T4751" s="78"/>
    </row>
    <row r="4752" spans="1:20" x14ac:dyDescent="0.25">
      <c r="A4752" s="72">
        <f>DATE(YEAR(A4751), MONTH(A4751)+1, 15)</f>
        <v>44150</v>
      </c>
      <c r="B4752" s="73" t="s">
        <v>0</v>
      </c>
      <c r="C4752" s="73" t="s">
        <v>359</v>
      </c>
      <c r="D4752" s="73" t="s">
        <v>235</v>
      </c>
      <c r="E4752" s="73" t="s">
        <v>260</v>
      </c>
      <c r="F4752" s="73" t="s">
        <v>261</v>
      </c>
      <c r="G4752" s="73" t="s">
        <v>34</v>
      </c>
      <c r="H4752" t="s">
        <v>36</v>
      </c>
      <c r="I4752">
        <v>506</v>
      </c>
      <c r="J4752" s="61">
        <v>3695</v>
      </c>
      <c r="K4752" s="16">
        <v>7.0000000000000007E-2</v>
      </c>
      <c r="L4752" s="16">
        <f t="shared" si="841"/>
        <v>36.693147964250244</v>
      </c>
      <c r="M4752" s="16">
        <f t="shared" si="842"/>
        <v>0.99864864864864866</v>
      </c>
      <c r="N4752" s="44">
        <f t="shared" si="843"/>
        <v>35.42</v>
      </c>
      <c r="O4752" s="44">
        <f t="shared" si="844"/>
        <v>3730.42</v>
      </c>
      <c r="P4752" s="45">
        <f t="shared" ref="P4752:P4789" si="846">O4752/100.7</f>
        <v>37.04488579940417</v>
      </c>
      <c r="Q4752" s="45">
        <f t="shared" si="845"/>
        <v>1.0082216216216215</v>
      </c>
      <c r="R4752" s="17"/>
      <c r="S4752" s="51">
        <f>((O4752/O4296)-1)*100</f>
        <v>1.064169877056953</v>
      </c>
      <c r="T4752" s="16"/>
    </row>
    <row r="4753" spans="1:20" x14ac:dyDescent="0.25">
      <c r="A4753" s="72">
        <f>A4752</f>
        <v>44150</v>
      </c>
      <c r="B4753" s="73" t="s">
        <v>0</v>
      </c>
      <c r="C4753" s="73" t="s">
        <v>236</v>
      </c>
      <c r="D4753" s="73" t="s">
        <v>237</v>
      </c>
      <c r="E4753" s="73" t="s">
        <v>262</v>
      </c>
      <c r="F4753" s="73" t="s">
        <v>251</v>
      </c>
      <c r="G4753" s="73" t="s">
        <v>34</v>
      </c>
      <c r="H4753" t="s">
        <v>37</v>
      </c>
      <c r="I4753">
        <v>298</v>
      </c>
      <c r="J4753" s="43">
        <v>4208</v>
      </c>
      <c r="K4753" s="16">
        <v>0</v>
      </c>
      <c r="L4753" s="16">
        <f t="shared" si="841"/>
        <v>41.787487586891757</v>
      </c>
      <c r="M4753" s="16">
        <f t="shared" si="842"/>
        <v>1.1372972972972972</v>
      </c>
      <c r="N4753" s="44">
        <f t="shared" si="843"/>
        <v>0</v>
      </c>
      <c r="O4753" s="44">
        <f t="shared" si="844"/>
        <v>4208</v>
      </c>
      <c r="P4753" s="45">
        <f t="shared" si="846"/>
        <v>41.787487586891757</v>
      </c>
      <c r="Q4753" s="45">
        <f t="shared" si="845"/>
        <v>1.1372972972972972</v>
      </c>
      <c r="R4753" s="17"/>
      <c r="S4753" s="51">
        <f t="shared" ref="S4753:S4789" si="847">((O4753/O4297)-1)*100</f>
        <v>-2.8848372951765566</v>
      </c>
      <c r="T4753" s="16"/>
    </row>
    <row r="4754" spans="1:20" x14ac:dyDescent="0.25">
      <c r="A4754" s="72">
        <f t="shared" ref="A4754:A4788" si="848">A4753</f>
        <v>44150</v>
      </c>
      <c r="B4754" s="73" t="s">
        <v>0</v>
      </c>
      <c r="C4754" s="73" t="s">
        <v>359</v>
      </c>
      <c r="D4754" s="73" t="s">
        <v>235</v>
      </c>
      <c r="E4754" s="73" t="s">
        <v>263</v>
      </c>
      <c r="F4754" s="73" t="s">
        <v>264</v>
      </c>
      <c r="G4754" s="73" t="s">
        <v>34</v>
      </c>
      <c r="H4754" t="s">
        <v>37</v>
      </c>
      <c r="I4754">
        <v>1530</v>
      </c>
      <c r="J4754" s="43">
        <v>7115</v>
      </c>
      <c r="K4754" s="16">
        <v>0</v>
      </c>
      <c r="L4754" s="16">
        <f t="shared" si="841"/>
        <v>70.655412115193641</v>
      </c>
      <c r="M4754" s="16">
        <f t="shared" si="842"/>
        <v>1.922972972972973</v>
      </c>
      <c r="N4754" s="44">
        <f t="shared" si="843"/>
        <v>0</v>
      </c>
      <c r="O4754" s="44">
        <f t="shared" si="844"/>
        <v>7115</v>
      </c>
      <c r="P4754" s="45">
        <f t="shared" si="846"/>
        <v>70.655412115193641</v>
      </c>
      <c r="Q4754" s="45">
        <f t="shared" si="845"/>
        <v>1.922972972972973</v>
      </c>
      <c r="S4754" s="51">
        <f t="shared" si="847"/>
        <v>-1.7265193370165743</v>
      </c>
      <c r="T4754" s="16"/>
    </row>
    <row r="4755" spans="1:20" x14ac:dyDescent="0.25">
      <c r="A4755" s="72">
        <f t="shared" si="848"/>
        <v>44150</v>
      </c>
      <c r="B4755" s="73" t="s">
        <v>0</v>
      </c>
      <c r="C4755" s="73" t="s">
        <v>359</v>
      </c>
      <c r="D4755" s="73" t="s">
        <v>235</v>
      </c>
      <c r="E4755" s="73" t="s">
        <v>265</v>
      </c>
      <c r="F4755" s="73" t="s">
        <v>266</v>
      </c>
      <c r="G4755" s="73" t="s">
        <v>34</v>
      </c>
      <c r="H4755" t="s">
        <v>36</v>
      </c>
      <c r="I4755">
        <v>890</v>
      </c>
      <c r="J4755" s="43">
        <v>4525</v>
      </c>
      <c r="K4755" s="16">
        <v>7.0000000000000007E-2</v>
      </c>
      <c r="L4755" s="16">
        <f t="shared" si="841"/>
        <v>44.935451837140022</v>
      </c>
      <c r="M4755" s="16">
        <f t="shared" si="842"/>
        <v>1.222972972972973</v>
      </c>
      <c r="N4755" s="44">
        <f t="shared" si="843"/>
        <v>62.300000000000004</v>
      </c>
      <c r="O4755" s="44">
        <f t="shared" si="844"/>
        <v>4587.3</v>
      </c>
      <c r="P4755" s="45">
        <f t="shared" si="846"/>
        <v>45.554121151936442</v>
      </c>
      <c r="Q4755" s="45">
        <f t="shared" si="845"/>
        <v>1.2398108108108108</v>
      </c>
      <c r="S4755" s="51">
        <f t="shared" si="847"/>
        <v>-2.2751965232952087</v>
      </c>
      <c r="T4755" s="16"/>
    </row>
    <row r="4756" spans="1:20" x14ac:dyDescent="0.25">
      <c r="A4756" s="72">
        <f t="shared" si="848"/>
        <v>44150</v>
      </c>
      <c r="B4756" s="73" t="s">
        <v>0</v>
      </c>
      <c r="C4756" s="73" t="s">
        <v>238</v>
      </c>
      <c r="D4756" s="73" t="s">
        <v>239</v>
      </c>
      <c r="E4756" s="73" t="s">
        <v>267</v>
      </c>
      <c r="F4756" s="73" t="s">
        <v>241</v>
      </c>
      <c r="G4756" s="73" t="s">
        <v>34</v>
      </c>
      <c r="H4756" s="65" t="s">
        <v>37</v>
      </c>
      <c r="I4756" s="65">
        <v>1256</v>
      </c>
      <c r="J4756" s="61">
        <v>6851</v>
      </c>
      <c r="K4756" s="16">
        <v>0</v>
      </c>
      <c r="L4756" s="77">
        <f t="shared" si="841"/>
        <v>68.033763654419062</v>
      </c>
      <c r="M4756" s="77">
        <f t="shared" si="842"/>
        <v>1.8516216216216217</v>
      </c>
      <c r="N4756" s="62">
        <f t="shared" si="843"/>
        <v>0</v>
      </c>
      <c r="O4756" s="62">
        <f t="shared" si="844"/>
        <v>6851</v>
      </c>
      <c r="P4756" s="63">
        <f t="shared" si="846"/>
        <v>68.033763654419062</v>
      </c>
      <c r="Q4756" s="63">
        <f t="shared" si="845"/>
        <v>1.8516216216216217</v>
      </c>
      <c r="R4756" s="65"/>
      <c r="S4756" s="64">
        <f t="shared" si="847"/>
        <v>-1.7918577981651418</v>
      </c>
      <c r="T4756" s="16"/>
    </row>
    <row r="4757" spans="1:20" x14ac:dyDescent="0.25">
      <c r="A4757" s="72">
        <f t="shared" si="848"/>
        <v>44150</v>
      </c>
      <c r="B4757" s="73" t="s">
        <v>0</v>
      </c>
      <c r="C4757" s="73" t="s">
        <v>358</v>
      </c>
      <c r="D4757" s="73" t="s">
        <v>235</v>
      </c>
      <c r="E4757" s="73" t="s">
        <v>267</v>
      </c>
      <c r="F4757" s="73" t="s">
        <v>241</v>
      </c>
      <c r="G4757" s="73" t="s">
        <v>34</v>
      </c>
      <c r="H4757" t="s">
        <v>36</v>
      </c>
      <c r="I4757">
        <v>975</v>
      </c>
      <c r="J4757" s="43">
        <v>4801</v>
      </c>
      <c r="K4757" s="16">
        <v>7.0000000000000007E-2</v>
      </c>
      <c r="L4757" s="16">
        <f t="shared" si="841"/>
        <v>47.676266137040713</v>
      </c>
      <c r="M4757" s="16">
        <f t="shared" si="842"/>
        <v>1.2975675675675675</v>
      </c>
      <c r="N4757" s="44">
        <f t="shared" si="843"/>
        <v>68.25</v>
      </c>
      <c r="O4757" s="44">
        <f t="shared" si="844"/>
        <v>4869.25</v>
      </c>
      <c r="P4757" s="45">
        <f t="shared" si="846"/>
        <v>48.354021847070506</v>
      </c>
      <c r="Q4757" s="45">
        <f t="shared" si="845"/>
        <v>1.3160135135135136</v>
      </c>
      <c r="S4757" s="51">
        <f t="shared" si="847"/>
        <v>-2.3464527450488881</v>
      </c>
      <c r="T4757" s="16"/>
    </row>
    <row r="4758" spans="1:20" x14ac:dyDescent="0.25">
      <c r="A4758" s="72">
        <f t="shared" si="848"/>
        <v>44150</v>
      </c>
      <c r="B4758" s="73" t="s">
        <v>0</v>
      </c>
      <c r="C4758" s="73" t="s">
        <v>240</v>
      </c>
      <c r="D4758" s="73" t="s">
        <v>241</v>
      </c>
      <c r="E4758" s="73" t="s">
        <v>263</v>
      </c>
      <c r="F4758" s="73" t="s">
        <v>264</v>
      </c>
      <c r="G4758" s="73" t="s">
        <v>34</v>
      </c>
      <c r="H4758" t="s">
        <v>36</v>
      </c>
      <c r="I4758">
        <v>1357</v>
      </c>
      <c r="J4758" s="66">
        <v>5121</v>
      </c>
      <c r="K4758" s="16">
        <v>7.0000000000000007E-2</v>
      </c>
      <c r="L4758" s="16">
        <f t="shared" si="841"/>
        <v>50.854021847070506</v>
      </c>
      <c r="M4758" s="16">
        <f t="shared" si="842"/>
        <v>1.384054054054054</v>
      </c>
      <c r="N4758" s="44">
        <f t="shared" si="843"/>
        <v>94.990000000000009</v>
      </c>
      <c r="O4758" s="44">
        <f t="shared" si="844"/>
        <v>5215.99</v>
      </c>
      <c r="P4758" s="45">
        <f t="shared" si="846"/>
        <v>51.797318768619661</v>
      </c>
      <c r="Q4758" s="45">
        <f t="shared" si="845"/>
        <v>1.409727027027027</v>
      </c>
      <c r="S4758" s="51">
        <f t="shared" si="847"/>
        <v>-3.0274241796078405</v>
      </c>
      <c r="T4758" s="16"/>
    </row>
    <row r="4759" spans="1:20" x14ac:dyDescent="0.25">
      <c r="A4759" s="72">
        <f t="shared" si="848"/>
        <v>44150</v>
      </c>
      <c r="B4759" s="73" t="s">
        <v>67</v>
      </c>
      <c r="C4759" s="73" t="s">
        <v>242</v>
      </c>
      <c r="D4759" s="73" t="s">
        <v>243</v>
      </c>
      <c r="E4759" s="73" t="s">
        <v>265</v>
      </c>
      <c r="F4759" s="73" t="s">
        <v>266</v>
      </c>
      <c r="G4759" s="73" t="s">
        <v>34</v>
      </c>
      <c r="H4759" t="s">
        <v>36</v>
      </c>
      <c r="I4759">
        <v>1006</v>
      </c>
      <c r="J4759" s="43">
        <v>3900</v>
      </c>
      <c r="K4759" s="16">
        <v>7.0000000000000007E-2</v>
      </c>
      <c r="L4759" s="16">
        <f t="shared" si="841"/>
        <v>38.728897715988083</v>
      </c>
      <c r="M4759" s="16">
        <f t="shared" si="842"/>
        <v>0.98378378378378384</v>
      </c>
      <c r="N4759" s="44">
        <f t="shared" si="843"/>
        <v>70.42</v>
      </c>
      <c r="O4759" s="44">
        <f t="shared" si="844"/>
        <v>3970.42</v>
      </c>
      <c r="P4759" s="45">
        <f t="shared" si="846"/>
        <v>39.428202581926513</v>
      </c>
      <c r="Q4759" s="45">
        <f t="shared" si="845"/>
        <v>1.0015473873873875</v>
      </c>
      <c r="S4759" s="51">
        <f t="shared" si="847"/>
        <v>-2.9507667789418046</v>
      </c>
      <c r="T4759" s="16"/>
    </row>
    <row r="4760" spans="1:20" x14ac:dyDescent="0.25">
      <c r="A4760" s="72">
        <f t="shared" si="848"/>
        <v>44150</v>
      </c>
      <c r="B4760" s="73" t="s">
        <v>67</v>
      </c>
      <c r="C4760" s="73" t="s">
        <v>244</v>
      </c>
      <c r="D4760" s="73" t="s">
        <v>245</v>
      </c>
      <c r="E4760" s="73" t="s">
        <v>268</v>
      </c>
      <c r="F4760" s="73" t="s">
        <v>269</v>
      </c>
      <c r="G4760" s="73" t="s">
        <v>34</v>
      </c>
      <c r="H4760" t="s">
        <v>38</v>
      </c>
      <c r="I4760">
        <v>860</v>
      </c>
      <c r="J4760" s="43">
        <v>7833</v>
      </c>
      <c r="K4760" s="16">
        <v>0</v>
      </c>
      <c r="L4760" s="16">
        <f t="shared" si="841"/>
        <v>77.785501489572994</v>
      </c>
      <c r="M4760" s="16">
        <f t="shared" si="842"/>
        <v>1.975891891891892</v>
      </c>
      <c r="N4760" s="44">
        <f t="shared" si="843"/>
        <v>0</v>
      </c>
      <c r="O4760" s="44">
        <f t="shared" si="844"/>
        <v>7833</v>
      </c>
      <c r="P4760" s="45">
        <f t="shared" si="846"/>
        <v>77.785501489572994</v>
      </c>
      <c r="Q4760" s="45">
        <f t="shared" si="845"/>
        <v>1.975891891891892</v>
      </c>
      <c r="S4760" s="51">
        <f t="shared" si="847"/>
        <v>14.920774647887324</v>
      </c>
      <c r="T4760" s="16"/>
    </row>
    <row r="4761" spans="1:20" x14ac:dyDescent="0.25">
      <c r="A4761" s="72">
        <f t="shared" si="848"/>
        <v>44150</v>
      </c>
      <c r="B4761" s="73" t="s">
        <v>67</v>
      </c>
      <c r="C4761" s="73" t="s">
        <v>246</v>
      </c>
      <c r="D4761" s="73" t="s">
        <v>247</v>
      </c>
      <c r="E4761" s="73" t="s">
        <v>270</v>
      </c>
      <c r="F4761" s="73" t="s">
        <v>247</v>
      </c>
      <c r="G4761" s="73" t="s">
        <v>34</v>
      </c>
      <c r="H4761" t="s">
        <v>36</v>
      </c>
      <c r="I4761">
        <v>213</v>
      </c>
      <c r="J4761" s="43">
        <v>2455</v>
      </c>
      <c r="K4761" s="16">
        <v>7.0000000000000007E-2</v>
      </c>
      <c r="L4761" s="16">
        <f t="shared" si="841"/>
        <v>24.379344587884805</v>
      </c>
      <c r="M4761" s="16">
        <f t="shared" si="842"/>
        <v>0.61927927927927928</v>
      </c>
      <c r="N4761" s="44">
        <f t="shared" si="843"/>
        <v>14.910000000000002</v>
      </c>
      <c r="O4761" s="44">
        <f t="shared" si="844"/>
        <v>2469.91</v>
      </c>
      <c r="P4761" s="45">
        <f t="shared" si="846"/>
        <v>24.527408142999004</v>
      </c>
      <c r="Q4761" s="45">
        <f t="shared" si="845"/>
        <v>0.62304036036036037</v>
      </c>
      <c r="S4761" s="51">
        <f t="shared" si="847"/>
        <v>0.58807478812610281</v>
      </c>
      <c r="T4761" s="16"/>
    </row>
    <row r="4762" spans="1:20" x14ac:dyDescent="0.25">
      <c r="A4762" s="72">
        <f t="shared" si="848"/>
        <v>44150</v>
      </c>
      <c r="B4762" s="73" t="s">
        <v>67</v>
      </c>
      <c r="C4762" s="73" t="s">
        <v>248</v>
      </c>
      <c r="D4762" s="73" t="s">
        <v>249</v>
      </c>
      <c r="E4762" s="73" t="s">
        <v>271</v>
      </c>
      <c r="F4762" s="73" t="s">
        <v>272</v>
      </c>
      <c r="G4762" s="73" t="s">
        <v>34</v>
      </c>
      <c r="H4762" t="s">
        <v>38</v>
      </c>
      <c r="I4762">
        <v>646</v>
      </c>
      <c r="J4762" s="43">
        <v>5979</v>
      </c>
      <c r="K4762" s="16">
        <v>0</v>
      </c>
      <c r="L4762" s="16">
        <f t="shared" si="841"/>
        <v>59.374379344587886</v>
      </c>
      <c r="M4762" s="16">
        <f t="shared" si="842"/>
        <v>1.5082162162162163</v>
      </c>
      <c r="N4762" s="44">
        <f t="shared" si="843"/>
        <v>0</v>
      </c>
      <c r="O4762" s="44">
        <f t="shared" si="844"/>
        <v>5979</v>
      </c>
      <c r="P4762" s="45">
        <f t="shared" si="846"/>
        <v>59.374379344587886</v>
      </c>
      <c r="Q4762" s="45">
        <f t="shared" si="845"/>
        <v>1.5082162162162163</v>
      </c>
      <c r="S4762" s="51">
        <f t="shared" si="847"/>
        <v>2.7672739773118016</v>
      </c>
      <c r="T4762" s="16"/>
    </row>
    <row r="4763" spans="1:20" x14ac:dyDescent="0.25">
      <c r="A4763" s="72">
        <f t="shared" si="848"/>
        <v>44150</v>
      </c>
      <c r="B4763" s="73" t="s">
        <v>67</v>
      </c>
      <c r="C4763" s="73" t="s">
        <v>248</v>
      </c>
      <c r="D4763" s="73" t="s">
        <v>249</v>
      </c>
      <c r="E4763" s="73" t="s">
        <v>273</v>
      </c>
      <c r="F4763" s="73" t="s">
        <v>274</v>
      </c>
      <c r="G4763" s="73" t="s">
        <v>34</v>
      </c>
      <c r="H4763" t="s">
        <v>38</v>
      </c>
      <c r="I4763">
        <v>418</v>
      </c>
      <c r="J4763" s="43">
        <v>5040</v>
      </c>
      <c r="K4763" s="16">
        <v>0</v>
      </c>
      <c r="L4763" s="16">
        <f t="shared" si="841"/>
        <v>50.049652432969211</v>
      </c>
      <c r="M4763" s="16">
        <f t="shared" si="842"/>
        <v>1.2713513513513515</v>
      </c>
      <c r="N4763" s="44">
        <f t="shared" si="843"/>
        <v>0</v>
      </c>
      <c r="O4763" s="44">
        <f t="shared" si="844"/>
        <v>5040</v>
      </c>
      <c r="P4763" s="45">
        <f t="shared" si="846"/>
        <v>50.049652432969211</v>
      </c>
      <c r="Q4763" s="45">
        <f t="shared" si="845"/>
        <v>1.2713513513513515</v>
      </c>
      <c r="S4763" s="51">
        <f t="shared" si="847"/>
        <v>3.4058268362741062</v>
      </c>
      <c r="T4763" s="16"/>
    </row>
    <row r="4764" spans="1:20" x14ac:dyDescent="0.25">
      <c r="A4764" s="72">
        <f t="shared" si="848"/>
        <v>44150</v>
      </c>
      <c r="B4764" s="73" t="s">
        <v>67</v>
      </c>
      <c r="C4764" s="73" t="s">
        <v>246</v>
      </c>
      <c r="D4764" s="73" t="s">
        <v>247</v>
      </c>
      <c r="E4764" s="73" t="s">
        <v>275</v>
      </c>
      <c r="F4764" s="73" t="s">
        <v>276</v>
      </c>
      <c r="G4764" s="73" t="s">
        <v>34</v>
      </c>
      <c r="H4764" t="s">
        <v>36</v>
      </c>
      <c r="I4764">
        <v>626</v>
      </c>
      <c r="J4764" s="61">
        <v>3900</v>
      </c>
      <c r="K4764" s="16">
        <v>7.0000000000000007E-2</v>
      </c>
      <c r="L4764" s="16">
        <f t="shared" si="841"/>
        <v>38.728897715988083</v>
      </c>
      <c r="M4764" s="16">
        <f t="shared" si="842"/>
        <v>0.98378378378378384</v>
      </c>
      <c r="N4764" s="44">
        <f t="shared" si="843"/>
        <v>43.820000000000007</v>
      </c>
      <c r="O4764" s="44">
        <f t="shared" si="844"/>
        <v>3943.82</v>
      </c>
      <c r="P4764" s="45">
        <f t="shared" si="846"/>
        <v>39.164051638530289</v>
      </c>
      <c r="Q4764" s="45">
        <f t="shared" si="845"/>
        <v>0.99483747747747753</v>
      </c>
      <c r="S4764" s="51">
        <f t="shared" si="847"/>
        <v>0.63486555037841619</v>
      </c>
      <c r="T4764" s="16"/>
    </row>
    <row r="4765" spans="1:20" x14ac:dyDescent="0.25">
      <c r="A4765" s="72">
        <f t="shared" si="848"/>
        <v>44150</v>
      </c>
      <c r="B4765" s="73" t="s">
        <v>67</v>
      </c>
      <c r="C4765" s="73" t="s">
        <v>246</v>
      </c>
      <c r="D4765" s="73" t="s">
        <v>247</v>
      </c>
      <c r="E4765" s="73" t="s">
        <v>263</v>
      </c>
      <c r="F4765" s="73" t="s">
        <v>264</v>
      </c>
      <c r="G4765" s="73" t="s">
        <v>34</v>
      </c>
      <c r="H4765" t="s">
        <v>36</v>
      </c>
      <c r="I4765">
        <v>1823</v>
      </c>
      <c r="J4765" s="61">
        <v>5780</v>
      </c>
      <c r="K4765" s="16">
        <v>7.0000000000000007E-2</v>
      </c>
      <c r="L4765" s="16">
        <f t="shared" si="841"/>
        <v>57.39821251241311</v>
      </c>
      <c r="M4765" s="16">
        <f t="shared" si="842"/>
        <v>1.458018018018018</v>
      </c>
      <c r="N4765" s="44">
        <f t="shared" si="843"/>
        <v>127.61000000000001</v>
      </c>
      <c r="O4765" s="44">
        <f t="shared" si="844"/>
        <v>5907.61</v>
      </c>
      <c r="P4765" s="45">
        <f t="shared" si="846"/>
        <v>58.66544190665342</v>
      </c>
      <c r="Q4765" s="45">
        <f t="shared" si="845"/>
        <v>1.4902079279279279</v>
      </c>
      <c r="S4765" s="51">
        <f t="shared" si="847"/>
        <v>-1.9706722288873824</v>
      </c>
      <c r="T4765" s="16"/>
    </row>
    <row r="4766" spans="1:20" x14ac:dyDescent="0.25">
      <c r="A4766" s="72">
        <f t="shared" si="848"/>
        <v>44150</v>
      </c>
      <c r="B4766" s="73" t="s">
        <v>18</v>
      </c>
      <c r="C4766" s="73" t="s">
        <v>250</v>
      </c>
      <c r="D4766" s="73" t="s">
        <v>251</v>
      </c>
      <c r="E4766" s="73" t="s">
        <v>265</v>
      </c>
      <c r="F4766" s="73" t="s">
        <v>266</v>
      </c>
      <c r="G4766" s="73" t="s">
        <v>34</v>
      </c>
      <c r="H4766" t="s">
        <v>39</v>
      </c>
      <c r="I4766">
        <v>1277</v>
      </c>
      <c r="J4766" s="43">
        <v>3631</v>
      </c>
      <c r="K4766" s="16">
        <v>2.3E-2</v>
      </c>
      <c r="L4766" s="16">
        <f t="shared" si="841"/>
        <v>36.057596822244292</v>
      </c>
      <c r="M4766" s="16">
        <f t="shared" si="842"/>
        <v>0.98135135135135132</v>
      </c>
      <c r="N4766" s="44">
        <f t="shared" si="843"/>
        <v>29.370999999999999</v>
      </c>
      <c r="O4766" s="44">
        <f t="shared" si="844"/>
        <v>3660.3710000000001</v>
      </c>
      <c r="P4766" s="45">
        <f t="shared" si="846"/>
        <v>36.349265143992056</v>
      </c>
      <c r="Q4766" s="45">
        <f t="shared" si="845"/>
        <v>0.98928945945945945</v>
      </c>
      <c r="S4766" s="51">
        <f t="shared" si="847"/>
        <v>-3.8572703590488144</v>
      </c>
      <c r="T4766" s="16"/>
    </row>
    <row r="4767" spans="1:20" x14ac:dyDescent="0.25">
      <c r="A4767" s="72">
        <f t="shared" si="848"/>
        <v>44150</v>
      </c>
      <c r="B4767" s="73" t="s">
        <v>18</v>
      </c>
      <c r="C4767" s="73" t="s">
        <v>244</v>
      </c>
      <c r="D4767" s="73" t="s">
        <v>245</v>
      </c>
      <c r="E4767" s="73" t="s">
        <v>277</v>
      </c>
      <c r="F4767" s="73" t="s">
        <v>278</v>
      </c>
      <c r="G4767" s="73" t="s">
        <v>34</v>
      </c>
      <c r="H4767" t="s">
        <v>38</v>
      </c>
      <c r="I4767">
        <v>613</v>
      </c>
      <c r="J4767" s="43">
        <v>6595</v>
      </c>
      <c r="K4767" s="16">
        <v>0</v>
      </c>
      <c r="L4767" s="16">
        <f t="shared" si="841"/>
        <v>65.491559086395227</v>
      </c>
      <c r="M4767" s="16">
        <f t="shared" si="842"/>
        <v>1.7824324324324323</v>
      </c>
      <c r="N4767" s="44">
        <f t="shared" si="843"/>
        <v>0</v>
      </c>
      <c r="O4767" s="44">
        <f t="shared" si="844"/>
        <v>6595</v>
      </c>
      <c r="P4767" s="45">
        <f t="shared" si="846"/>
        <v>65.491559086395227</v>
      </c>
      <c r="Q4767" s="45">
        <f t="shared" si="845"/>
        <v>1.7824324324324323</v>
      </c>
      <c r="S4767" s="51">
        <f t="shared" si="847"/>
        <v>17.140319715808161</v>
      </c>
      <c r="T4767" s="16"/>
    </row>
    <row r="4768" spans="1:20" x14ac:dyDescent="0.25">
      <c r="A4768" s="72">
        <f>A4767</f>
        <v>44150</v>
      </c>
      <c r="B4768" s="73" t="s">
        <v>18</v>
      </c>
      <c r="C4768" s="73" t="s">
        <v>248</v>
      </c>
      <c r="D4768" s="73" t="s">
        <v>249</v>
      </c>
      <c r="E4768" s="73" t="s">
        <v>268</v>
      </c>
      <c r="F4768" s="73" t="s">
        <v>269</v>
      </c>
      <c r="G4768" s="73" t="s">
        <v>34</v>
      </c>
      <c r="H4768" t="s">
        <v>38</v>
      </c>
      <c r="I4768">
        <v>872</v>
      </c>
      <c r="J4768" s="43">
        <v>7125</v>
      </c>
      <c r="K4768" s="16">
        <v>0</v>
      </c>
      <c r="L4768" s="16">
        <f t="shared" si="841"/>
        <v>70.754716981132077</v>
      </c>
      <c r="M4768" s="16">
        <f t="shared" si="842"/>
        <v>1.9256756756756757</v>
      </c>
      <c r="N4768" s="44">
        <f t="shared" si="843"/>
        <v>0</v>
      </c>
      <c r="O4768" s="44">
        <f t="shared" si="844"/>
        <v>7125</v>
      </c>
      <c r="P4768" s="45">
        <f t="shared" si="846"/>
        <v>70.754716981132077</v>
      </c>
      <c r="Q4768" s="45">
        <f t="shared" si="845"/>
        <v>1.9256756756756757</v>
      </c>
      <c r="S4768" s="51">
        <f t="shared" si="847"/>
        <v>2.7841892671667701</v>
      </c>
      <c r="T4768" s="16"/>
    </row>
    <row r="4769" spans="1:20" x14ac:dyDescent="0.25">
      <c r="A4769" s="72">
        <f t="shared" si="848"/>
        <v>44150</v>
      </c>
      <c r="B4769" s="73" t="s">
        <v>18</v>
      </c>
      <c r="C4769" s="73" t="s">
        <v>248</v>
      </c>
      <c r="D4769" s="73" t="s">
        <v>249</v>
      </c>
      <c r="E4769" s="73" t="s">
        <v>277</v>
      </c>
      <c r="F4769" s="73" t="s">
        <v>278</v>
      </c>
      <c r="G4769" s="73" t="s">
        <v>34</v>
      </c>
      <c r="H4769" t="s">
        <v>38</v>
      </c>
      <c r="I4769">
        <v>414</v>
      </c>
      <c r="J4769" s="43">
        <v>5247</v>
      </c>
      <c r="K4769" s="16">
        <v>0</v>
      </c>
      <c r="L4769" s="16">
        <f t="shared" si="841"/>
        <v>52.105263157894733</v>
      </c>
      <c r="M4769" s="16">
        <f t="shared" si="842"/>
        <v>1.4181081081081082</v>
      </c>
      <c r="N4769" s="44">
        <f t="shared" si="843"/>
        <v>0</v>
      </c>
      <c r="O4769" s="44">
        <f t="shared" si="844"/>
        <v>5247</v>
      </c>
      <c r="P4769" s="45">
        <f t="shared" si="846"/>
        <v>52.105263157894733</v>
      </c>
      <c r="Q4769" s="45">
        <f t="shared" si="845"/>
        <v>1.4181081081081082</v>
      </c>
      <c r="S4769" s="51">
        <f t="shared" si="847"/>
        <v>2.7413354219698371</v>
      </c>
      <c r="T4769" s="16"/>
    </row>
    <row r="4770" spans="1:20" x14ac:dyDescent="0.25">
      <c r="A4770" s="72">
        <f t="shared" si="848"/>
        <v>44150</v>
      </c>
      <c r="B4770" s="73" t="s">
        <v>18</v>
      </c>
      <c r="C4770" s="73" t="s">
        <v>242</v>
      </c>
      <c r="D4770" s="73" t="s">
        <v>243</v>
      </c>
      <c r="E4770" s="73" t="s">
        <v>265</v>
      </c>
      <c r="F4770" s="73" t="s">
        <v>266</v>
      </c>
      <c r="G4770" s="73" t="s">
        <v>34</v>
      </c>
      <c r="H4770" t="s">
        <v>36</v>
      </c>
      <c r="I4770">
        <v>1006</v>
      </c>
      <c r="J4770" s="43">
        <v>4645</v>
      </c>
      <c r="K4770" s="16">
        <v>7.0000000000000007E-2</v>
      </c>
      <c r="L4770" s="16">
        <f t="shared" si="841"/>
        <v>46.127110228401193</v>
      </c>
      <c r="M4770" s="16">
        <f t="shared" si="842"/>
        <v>1.2554054054054054</v>
      </c>
      <c r="N4770" s="44">
        <f t="shared" si="843"/>
        <v>70.42</v>
      </c>
      <c r="O4770" s="44">
        <f t="shared" si="844"/>
        <v>4715.42</v>
      </c>
      <c r="P4770" s="45">
        <f t="shared" si="846"/>
        <v>46.826415094339623</v>
      </c>
      <c r="Q4770" s="45">
        <f t="shared" si="845"/>
        <v>1.2744378378378378</v>
      </c>
      <c r="S4770" s="51">
        <f t="shared" si="847"/>
        <v>-2.4962056516147246</v>
      </c>
      <c r="T4770" s="16"/>
    </row>
    <row r="4771" spans="1:20" x14ac:dyDescent="0.25">
      <c r="A4771" s="72">
        <f t="shared" si="848"/>
        <v>44150</v>
      </c>
      <c r="B4771" s="73" t="s">
        <v>0</v>
      </c>
      <c r="C4771" s="73" t="s">
        <v>252</v>
      </c>
      <c r="D4771" s="73" t="s">
        <v>117</v>
      </c>
      <c r="E4771" s="73" t="s">
        <v>279</v>
      </c>
      <c r="F4771" s="73" t="s">
        <v>280</v>
      </c>
      <c r="G4771" s="73" t="s">
        <v>35</v>
      </c>
      <c r="H4771" t="s">
        <v>37</v>
      </c>
      <c r="I4771">
        <v>880</v>
      </c>
      <c r="J4771" s="43">
        <v>4018</v>
      </c>
      <c r="K4771" s="16">
        <v>0</v>
      </c>
      <c r="L4771" s="16">
        <f t="shared" si="841"/>
        <v>39.900695134061571</v>
      </c>
      <c r="M4771" s="16">
        <f t="shared" si="842"/>
        <v>1.085945945945946</v>
      </c>
      <c r="N4771" s="44">
        <f t="shared" si="843"/>
        <v>0</v>
      </c>
      <c r="O4771" s="44">
        <f t="shared" si="844"/>
        <v>4018</v>
      </c>
      <c r="P4771" s="45">
        <f t="shared" si="846"/>
        <v>39.900695134061571</v>
      </c>
      <c r="Q4771" s="45">
        <f t="shared" si="845"/>
        <v>1.085945945945946</v>
      </c>
      <c r="S4771" s="51">
        <f t="shared" si="847"/>
        <v>-3.0171373400917245</v>
      </c>
      <c r="T4771" s="16"/>
    </row>
    <row r="4772" spans="1:20" x14ac:dyDescent="0.25">
      <c r="A4772" s="72">
        <f t="shared" si="848"/>
        <v>44150</v>
      </c>
      <c r="B4772" s="73" t="s">
        <v>0</v>
      </c>
      <c r="C4772" s="73" t="s">
        <v>359</v>
      </c>
      <c r="D4772" s="73" t="s">
        <v>235</v>
      </c>
      <c r="E4772" s="73" t="s">
        <v>267</v>
      </c>
      <c r="F4772" s="73" t="s">
        <v>241</v>
      </c>
      <c r="G4772" s="73" t="s">
        <v>35</v>
      </c>
      <c r="H4772" t="s">
        <v>37</v>
      </c>
      <c r="I4772">
        <v>685</v>
      </c>
      <c r="J4772" s="43">
        <v>4236</v>
      </c>
      <c r="K4772" s="16">
        <v>0</v>
      </c>
      <c r="L4772" s="16">
        <f t="shared" si="841"/>
        <v>42.06554121151936</v>
      </c>
      <c r="M4772" s="16">
        <f t="shared" si="842"/>
        <v>1.1448648648648649</v>
      </c>
      <c r="N4772" s="44">
        <f t="shared" si="843"/>
        <v>0</v>
      </c>
      <c r="O4772" s="44">
        <f t="shared" si="844"/>
        <v>4236</v>
      </c>
      <c r="P4772" s="45">
        <f t="shared" si="846"/>
        <v>42.06554121151936</v>
      </c>
      <c r="Q4772" s="45">
        <f t="shared" si="845"/>
        <v>1.1448648648648649</v>
      </c>
      <c r="S4772" s="51">
        <f t="shared" si="847"/>
        <v>-2.8663150653519875</v>
      </c>
      <c r="T4772" s="16"/>
    </row>
    <row r="4773" spans="1:20" x14ac:dyDescent="0.25">
      <c r="A4773" s="72">
        <f t="shared" si="848"/>
        <v>44150</v>
      </c>
      <c r="B4773" s="73" t="s">
        <v>0</v>
      </c>
      <c r="C4773" s="73" t="s">
        <v>253</v>
      </c>
      <c r="D4773" s="73" t="s">
        <v>243</v>
      </c>
      <c r="E4773" s="73" t="s">
        <v>281</v>
      </c>
      <c r="F4773" s="73" t="s">
        <v>282</v>
      </c>
      <c r="G4773" s="73" t="s">
        <v>35</v>
      </c>
      <c r="H4773" t="s">
        <v>38</v>
      </c>
      <c r="I4773">
        <v>812</v>
      </c>
      <c r="J4773" s="43">
        <v>6376</v>
      </c>
      <c r="K4773" s="16">
        <v>0</v>
      </c>
      <c r="L4773" s="16">
        <f t="shared" si="841"/>
        <v>63.316782522343594</v>
      </c>
      <c r="M4773" s="16">
        <f t="shared" si="842"/>
        <v>1.7232432432432432</v>
      </c>
      <c r="N4773" s="44">
        <f t="shared" si="843"/>
        <v>0</v>
      </c>
      <c r="O4773" s="44">
        <f t="shared" si="844"/>
        <v>6376</v>
      </c>
      <c r="P4773" s="45">
        <f t="shared" si="846"/>
        <v>63.316782522343594</v>
      </c>
      <c r="Q4773" s="45">
        <f t="shared" si="845"/>
        <v>1.7232432432432432</v>
      </c>
      <c r="S4773" s="51">
        <f t="shared" si="847"/>
        <v>-9.8671190274243763</v>
      </c>
      <c r="T4773" s="16"/>
    </row>
    <row r="4774" spans="1:20" x14ac:dyDescent="0.25">
      <c r="A4774" s="72">
        <f t="shared" si="848"/>
        <v>44150</v>
      </c>
      <c r="B4774" s="73" t="s">
        <v>0</v>
      </c>
      <c r="C4774" s="73" t="s">
        <v>236</v>
      </c>
      <c r="D4774" s="73" t="s">
        <v>237</v>
      </c>
      <c r="E4774" s="73" t="s">
        <v>279</v>
      </c>
      <c r="F4774" s="73" t="s">
        <v>280</v>
      </c>
      <c r="G4774" s="73" t="s">
        <v>35</v>
      </c>
      <c r="H4774" t="s">
        <v>37</v>
      </c>
      <c r="I4774">
        <v>1520</v>
      </c>
      <c r="J4774" s="61">
        <v>5676</v>
      </c>
      <c r="K4774" s="16">
        <v>0</v>
      </c>
      <c r="L4774" s="16">
        <f t="shared" si="841"/>
        <v>56.365441906653423</v>
      </c>
      <c r="M4774" s="16">
        <f t="shared" si="842"/>
        <v>1.5340540540540542</v>
      </c>
      <c r="N4774" s="44">
        <f t="shared" si="843"/>
        <v>0</v>
      </c>
      <c r="O4774" s="44">
        <f t="shared" si="844"/>
        <v>5676</v>
      </c>
      <c r="P4774" s="45">
        <f t="shared" si="846"/>
        <v>56.365441906653423</v>
      </c>
      <c r="Q4774" s="45">
        <f t="shared" si="845"/>
        <v>1.5340540540540542</v>
      </c>
      <c r="S4774" s="51">
        <f t="shared" si="847"/>
        <v>-2.1548008963971688</v>
      </c>
      <c r="T4774" s="16"/>
    </row>
    <row r="4775" spans="1:20" x14ac:dyDescent="0.25">
      <c r="A4775" s="72">
        <f t="shared" si="848"/>
        <v>44150</v>
      </c>
      <c r="B4775" s="73" t="s">
        <v>0</v>
      </c>
      <c r="C4775" s="73" t="s">
        <v>236</v>
      </c>
      <c r="D4775" s="73" t="s">
        <v>237</v>
      </c>
      <c r="E4775" s="73" t="s">
        <v>267</v>
      </c>
      <c r="F4775" s="73" t="s">
        <v>241</v>
      </c>
      <c r="G4775" s="73" t="s">
        <v>35</v>
      </c>
      <c r="H4775" t="s">
        <v>37</v>
      </c>
      <c r="I4775">
        <v>1583</v>
      </c>
      <c r="J4775" s="43">
        <v>5996</v>
      </c>
      <c r="K4775" s="16">
        <v>0</v>
      </c>
      <c r="L4775" s="16">
        <f t="shared" si="841"/>
        <v>59.543197616683216</v>
      </c>
      <c r="M4775" s="16">
        <f t="shared" si="842"/>
        <v>1.6205405405405406</v>
      </c>
      <c r="N4775" s="44">
        <f t="shared" si="843"/>
        <v>0</v>
      </c>
      <c r="O4775" s="44">
        <f t="shared" si="844"/>
        <v>5996</v>
      </c>
      <c r="P4775" s="45">
        <f t="shared" si="846"/>
        <v>59.543197616683216</v>
      </c>
      <c r="Q4775" s="45">
        <f t="shared" si="845"/>
        <v>1.6205405405405406</v>
      </c>
      <c r="S4775" s="51">
        <f t="shared" si="847"/>
        <v>-2.0421499754942007</v>
      </c>
      <c r="T4775" s="16"/>
    </row>
    <row r="4776" spans="1:20" x14ac:dyDescent="0.25">
      <c r="A4776" s="72">
        <f t="shared" si="848"/>
        <v>44150</v>
      </c>
      <c r="B4776" s="73" t="s">
        <v>0</v>
      </c>
      <c r="C4776" s="73" t="s">
        <v>358</v>
      </c>
      <c r="D4776" s="73" t="s">
        <v>235</v>
      </c>
      <c r="E4776" s="73" t="s">
        <v>279</v>
      </c>
      <c r="F4776" s="73" t="s">
        <v>280</v>
      </c>
      <c r="G4776" s="73" t="s">
        <v>35</v>
      </c>
      <c r="H4776" t="s">
        <v>36</v>
      </c>
      <c r="I4776">
        <v>1599</v>
      </c>
      <c r="J4776" s="43">
        <v>6012</v>
      </c>
      <c r="K4776" s="16">
        <v>7.0000000000000007E-2</v>
      </c>
      <c r="L4776" s="16">
        <f t="shared" si="841"/>
        <v>59.702085402184707</v>
      </c>
      <c r="M4776" s="16">
        <f t="shared" si="842"/>
        <v>1.6248648648648649</v>
      </c>
      <c r="N4776" s="44">
        <f t="shared" si="843"/>
        <v>111.93</v>
      </c>
      <c r="O4776" s="44">
        <f t="shared" si="844"/>
        <v>6123.93</v>
      </c>
      <c r="P4776" s="45">
        <f t="shared" si="846"/>
        <v>60.813604766633567</v>
      </c>
      <c r="Q4776" s="45">
        <f t="shared" si="845"/>
        <v>1.6551162162162163</v>
      </c>
      <c r="S4776" s="51">
        <f t="shared" si="847"/>
        <v>-3.0380901262070936</v>
      </c>
      <c r="T4776" s="16"/>
    </row>
    <row r="4777" spans="1:20" x14ac:dyDescent="0.25">
      <c r="A4777" s="72">
        <f t="shared" si="848"/>
        <v>44150</v>
      </c>
      <c r="B4777" s="73" t="s">
        <v>67</v>
      </c>
      <c r="C4777" s="73" t="s">
        <v>250</v>
      </c>
      <c r="D4777" s="73" t="s">
        <v>251</v>
      </c>
      <c r="E4777" s="73" t="s">
        <v>279</v>
      </c>
      <c r="F4777" s="73" t="s">
        <v>280</v>
      </c>
      <c r="G4777" s="73" t="s">
        <v>35</v>
      </c>
      <c r="H4777" t="s">
        <v>37</v>
      </c>
      <c r="I4777">
        <v>1851</v>
      </c>
      <c r="J4777" s="43">
        <v>5180</v>
      </c>
      <c r="K4777" s="16">
        <v>0</v>
      </c>
      <c r="L4777" s="16">
        <f t="shared" si="841"/>
        <v>51.439920556107246</v>
      </c>
      <c r="M4777" s="16">
        <f t="shared" si="842"/>
        <v>1.3066666666666666</v>
      </c>
      <c r="N4777" s="44">
        <f t="shared" si="843"/>
        <v>0</v>
      </c>
      <c r="O4777" s="44">
        <f t="shared" si="844"/>
        <v>5180</v>
      </c>
      <c r="P4777" s="45">
        <f t="shared" si="846"/>
        <v>51.439920556107246</v>
      </c>
      <c r="Q4777" s="45">
        <f t="shared" si="845"/>
        <v>1.3066666666666666</v>
      </c>
      <c r="S4777" s="51">
        <f t="shared" si="847"/>
        <v>0</v>
      </c>
      <c r="T4777" s="16"/>
    </row>
    <row r="4778" spans="1:20" x14ac:dyDescent="0.25">
      <c r="A4778" s="72">
        <f t="shared" si="848"/>
        <v>44150</v>
      </c>
      <c r="B4778" s="73" t="s">
        <v>67</v>
      </c>
      <c r="C4778" s="73" t="s">
        <v>238</v>
      </c>
      <c r="D4778" s="73" t="s">
        <v>239</v>
      </c>
      <c r="E4778" s="73" t="s">
        <v>283</v>
      </c>
      <c r="F4778" s="73" t="s">
        <v>284</v>
      </c>
      <c r="G4778" s="73" t="s">
        <v>35</v>
      </c>
      <c r="H4778" t="s">
        <v>37</v>
      </c>
      <c r="I4778">
        <v>1695</v>
      </c>
      <c r="J4778" s="43">
        <v>5140</v>
      </c>
      <c r="K4778" s="16">
        <v>0</v>
      </c>
      <c r="L4778" s="16">
        <f t="shared" si="841"/>
        <v>51.042701092353525</v>
      </c>
      <c r="M4778" s="16">
        <f t="shared" si="842"/>
        <v>1.2965765765765767</v>
      </c>
      <c r="N4778" s="44">
        <f t="shared" si="843"/>
        <v>0</v>
      </c>
      <c r="O4778" s="44">
        <f t="shared" si="844"/>
        <v>5140</v>
      </c>
      <c r="P4778" s="45">
        <f t="shared" si="846"/>
        <v>51.042701092353525</v>
      </c>
      <c r="Q4778" s="45">
        <f t="shared" si="845"/>
        <v>1.2965765765765767</v>
      </c>
      <c r="S4778" s="51">
        <f t="shared" si="847"/>
        <v>0</v>
      </c>
      <c r="T4778" s="16"/>
    </row>
    <row r="4779" spans="1:20" x14ac:dyDescent="0.25">
      <c r="A4779" s="72">
        <f t="shared" si="848"/>
        <v>44150</v>
      </c>
      <c r="B4779" s="73" t="s">
        <v>67</v>
      </c>
      <c r="C4779" s="73" t="s">
        <v>242</v>
      </c>
      <c r="D4779" s="73" t="s">
        <v>243</v>
      </c>
      <c r="E4779" s="73" t="s">
        <v>265</v>
      </c>
      <c r="F4779" s="73" t="s">
        <v>266</v>
      </c>
      <c r="G4779" s="73" t="s">
        <v>35</v>
      </c>
      <c r="H4779" t="s">
        <v>36</v>
      </c>
      <c r="I4779">
        <v>1006</v>
      </c>
      <c r="J4779" s="43">
        <v>3820</v>
      </c>
      <c r="K4779" s="16">
        <v>7.0000000000000007E-2</v>
      </c>
      <c r="L4779" s="16">
        <f t="shared" si="841"/>
        <v>37.934458788480633</v>
      </c>
      <c r="M4779" s="16">
        <f t="shared" si="842"/>
        <v>0.96360360360360364</v>
      </c>
      <c r="N4779" s="44">
        <f t="shared" si="843"/>
        <v>70.42</v>
      </c>
      <c r="O4779" s="44">
        <f t="shared" si="844"/>
        <v>3890.42</v>
      </c>
      <c r="P4779" s="45">
        <f t="shared" si="846"/>
        <v>38.633763654419063</v>
      </c>
      <c r="Q4779" s="45">
        <f t="shared" si="845"/>
        <v>0.98136720720720727</v>
      </c>
      <c r="S4779" s="51">
        <f t="shared" si="847"/>
        <v>-3.0096182132760219</v>
      </c>
      <c r="T4779" s="16"/>
    </row>
    <row r="4780" spans="1:20" x14ac:dyDescent="0.25">
      <c r="A4780" s="72">
        <f t="shared" si="848"/>
        <v>44150</v>
      </c>
      <c r="B4780" s="73" t="s">
        <v>67</v>
      </c>
      <c r="C4780" s="73" t="s">
        <v>254</v>
      </c>
      <c r="D4780" s="73" t="s">
        <v>255</v>
      </c>
      <c r="E4780" s="73" t="s">
        <v>267</v>
      </c>
      <c r="F4780" s="73" t="s">
        <v>241</v>
      </c>
      <c r="G4780" s="73" t="s">
        <v>35</v>
      </c>
      <c r="H4780" t="s">
        <v>37</v>
      </c>
      <c r="I4780">
        <v>988</v>
      </c>
      <c r="J4780" s="43">
        <v>3880</v>
      </c>
      <c r="K4780" s="16">
        <v>0</v>
      </c>
      <c r="L4780" s="16">
        <f t="shared" si="841"/>
        <v>38.530287984111219</v>
      </c>
      <c r="M4780" s="16">
        <f t="shared" si="842"/>
        <v>0.97873873873873873</v>
      </c>
      <c r="N4780" s="44">
        <f t="shared" si="843"/>
        <v>0</v>
      </c>
      <c r="O4780" s="44">
        <f t="shared" si="844"/>
        <v>3880</v>
      </c>
      <c r="P4780" s="45">
        <f t="shared" si="846"/>
        <v>38.530287984111219</v>
      </c>
      <c r="Q4780" s="45">
        <f t="shared" si="845"/>
        <v>0.97873873873873873</v>
      </c>
      <c r="S4780" s="51">
        <f t="shared" si="847"/>
        <v>0</v>
      </c>
      <c r="T4780" s="16"/>
    </row>
    <row r="4781" spans="1:20" x14ac:dyDescent="0.25">
      <c r="A4781" s="72">
        <f t="shared" si="848"/>
        <v>44150</v>
      </c>
      <c r="B4781" s="73" t="s">
        <v>67</v>
      </c>
      <c r="C4781" s="73" t="s">
        <v>246</v>
      </c>
      <c r="D4781" s="73" t="s">
        <v>247</v>
      </c>
      <c r="E4781" s="73" t="s">
        <v>240</v>
      </c>
      <c r="F4781" s="73" t="s">
        <v>241</v>
      </c>
      <c r="G4781" s="73" t="s">
        <v>35</v>
      </c>
      <c r="H4781" t="s">
        <v>36</v>
      </c>
      <c r="I4781">
        <v>787</v>
      </c>
      <c r="J4781" s="43">
        <v>4320</v>
      </c>
      <c r="K4781" s="16">
        <v>7.0000000000000007E-2</v>
      </c>
      <c r="L4781" s="16">
        <f t="shared" si="841"/>
        <v>42.899702085402183</v>
      </c>
      <c r="M4781" s="16">
        <f t="shared" si="842"/>
        <v>1.0897297297297297</v>
      </c>
      <c r="N4781" s="44">
        <f t="shared" si="843"/>
        <v>55.09</v>
      </c>
      <c r="O4781" s="44">
        <f t="shared" si="844"/>
        <v>4375.09</v>
      </c>
      <c r="P4781" s="45">
        <f t="shared" si="846"/>
        <v>43.446772591856998</v>
      </c>
      <c r="Q4781" s="45">
        <f t="shared" si="845"/>
        <v>1.1036263063063063</v>
      </c>
      <c r="S4781" s="51">
        <f t="shared" si="847"/>
        <v>0.12724480664969562</v>
      </c>
      <c r="T4781" s="16"/>
    </row>
    <row r="4782" spans="1:20" x14ac:dyDescent="0.25">
      <c r="A4782" s="72">
        <f t="shared" si="848"/>
        <v>44150</v>
      </c>
      <c r="B4782" s="73" t="s">
        <v>67</v>
      </c>
      <c r="C4782" s="73" t="s">
        <v>250</v>
      </c>
      <c r="D4782" s="73" t="s">
        <v>251</v>
      </c>
      <c r="E4782" s="73" t="s">
        <v>283</v>
      </c>
      <c r="F4782" s="73" t="s">
        <v>284</v>
      </c>
      <c r="G4782" s="73" t="s">
        <v>35</v>
      </c>
      <c r="H4782" t="s">
        <v>37</v>
      </c>
      <c r="I4782">
        <v>1836</v>
      </c>
      <c r="J4782" s="43">
        <v>5180</v>
      </c>
      <c r="K4782" s="16">
        <v>0</v>
      </c>
      <c r="L4782" s="16">
        <f t="shared" ref="L4782:L4819" si="849">J4782/100.7</f>
        <v>51.439920556107246</v>
      </c>
      <c r="M4782" s="16">
        <f t="shared" ref="M4782:M4819" si="850">IF(B4782="corn",J4782/(111*2000/56),J4782/(111*2000/60))</f>
        <v>1.3066666666666666</v>
      </c>
      <c r="N4782" s="44">
        <f t="shared" ref="N4782:N4819" si="851">I4782*K4782</f>
        <v>0</v>
      </c>
      <c r="O4782" s="44">
        <f t="shared" ref="O4782:O4819" si="852">J4782+N4782</f>
        <v>5180</v>
      </c>
      <c r="P4782" s="45">
        <f t="shared" si="846"/>
        <v>51.439920556107246</v>
      </c>
      <c r="Q4782" s="45">
        <f t="shared" ref="Q4782:Q4819" si="853">IF(B4782="corn",O4782/(111*2000/56),O4782/(111*2000/60))</f>
        <v>1.3066666666666666</v>
      </c>
      <c r="S4782" s="51">
        <f t="shared" si="847"/>
        <v>0</v>
      </c>
      <c r="T4782" s="16"/>
    </row>
    <row r="4783" spans="1:20" x14ac:dyDescent="0.25">
      <c r="A4783" s="72">
        <f t="shared" si="848"/>
        <v>44150</v>
      </c>
      <c r="B4783" s="73" t="s">
        <v>67</v>
      </c>
      <c r="C4783" s="73" t="s">
        <v>256</v>
      </c>
      <c r="D4783" s="73" t="s">
        <v>247</v>
      </c>
      <c r="E4783" s="73" t="s">
        <v>285</v>
      </c>
      <c r="F4783" s="73" t="s">
        <v>264</v>
      </c>
      <c r="G4783" s="73" t="s">
        <v>35</v>
      </c>
      <c r="H4783" t="s">
        <v>37</v>
      </c>
      <c r="I4783">
        <v>1899</v>
      </c>
      <c r="J4783" s="43">
        <v>5100</v>
      </c>
      <c r="K4783" s="16">
        <v>0</v>
      </c>
      <c r="L4783" s="16">
        <f t="shared" si="849"/>
        <v>50.645481628599796</v>
      </c>
      <c r="M4783" s="16">
        <f t="shared" si="850"/>
        <v>1.2864864864864864</v>
      </c>
      <c r="N4783" s="44">
        <f t="shared" si="851"/>
        <v>0</v>
      </c>
      <c r="O4783" s="44">
        <f t="shared" si="852"/>
        <v>5100</v>
      </c>
      <c r="P4783" s="45">
        <f t="shared" si="846"/>
        <v>50.645481628599796</v>
      </c>
      <c r="Q4783" s="45">
        <f t="shared" si="853"/>
        <v>1.2864864864864864</v>
      </c>
      <c r="S4783" s="51">
        <f t="shared" si="847"/>
        <v>2.0000000000000018</v>
      </c>
      <c r="T4783" s="16"/>
    </row>
    <row r="4784" spans="1:20" x14ac:dyDescent="0.25">
      <c r="A4784" s="72">
        <f t="shared" si="848"/>
        <v>44150</v>
      </c>
      <c r="B4784" s="73" t="s">
        <v>18</v>
      </c>
      <c r="C4784" s="73" t="s">
        <v>238</v>
      </c>
      <c r="D4784" s="73" t="s">
        <v>239</v>
      </c>
      <c r="E4784" s="73" t="s">
        <v>283</v>
      </c>
      <c r="F4784" s="73" t="s">
        <v>284</v>
      </c>
      <c r="G4784" s="73" t="s">
        <v>35</v>
      </c>
      <c r="H4784" t="s">
        <v>37</v>
      </c>
      <c r="I4784">
        <v>1695</v>
      </c>
      <c r="J4784" s="43">
        <v>5850</v>
      </c>
      <c r="K4784" s="16">
        <v>0</v>
      </c>
      <c r="L4784" s="16">
        <f t="shared" si="849"/>
        <v>58.093346573982124</v>
      </c>
      <c r="M4784" s="16">
        <f t="shared" si="850"/>
        <v>1.5810810810810811</v>
      </c>
      <c r="N4784" s="44">
        <f t="shared" si="851"/>
        <v>0</v>
      </c>
      <c r="O4784" s="44">
        <f t="shared" si="852"/>
        <v>5850</v>
      </c>
      <c r="P4784" s="45">
        <f t="shared" si="846"/>
        <v>58.093346573982124</v>
      </c>
      <c r="Q4784" s="45">
        <f t="shared" si="853"/>
        <v>1.5810810810810811</v>
      </c>
      <c r="S4784" s="51">
        <f t="shared" si="847"/>
        <v>0</v>
      </c>
      <c r="T4784" s="16"/>
    </row>
    <row r="4785" spans="1:20" x14ac:dyDescent="0.25">
      <c r="A4785" s="72">
        <f t="shared" si="848"/>
        <v>44150</v>
      </c>
      <c r="B4785" s="73" t="s">
        <v>18</v>
      </c>
      <c r="C4785" s="73" t="s">
        <v>250</v>
      </c>
      <c r="D4785" s="73" t="s">
        <v>251</v>
      </c>
      <c r="E4785" s="73" t="s">
        <v>279</v>
      </c>
      <c r="F4785" s="73" t="s">
        <v>280</v>
      </c>
      <c r="G4785" s="73" t="s">
        <v>35</v>
      </c>
      <c r="H4785" t="s">
        <v>37</v>
      </c>
      <c r="I4785">
        <v>1851</v>
      </c>
      <c r="J4785" s="43">
        <v>5900</v>
      </c>
      <c r="K4785" s="16">
        <v>0</v>
      </c>
      <c r="L4785" s="16">
        <f t="shared" si="849"/>
        <v>58.589870903674282</v>
      </c>
      <c r="M4785" s="16">
        <f t="shared" si="850"/>
        <v>1.5945945945945945</v>
      </c>
      <c r="N4785" s="44">
        <f t="shared" si="851"/>
        <v>0</v>
      </c>
      <c r="O4785" s="44">
        <f t="shared" si="852"/>
        <v>5900</v>
      </c>
      <c r="P4785" s="45">
        <f t="shared" si="846"/>
        <v>58.589870903674282</v>
      </c>
      <c r="Q4785" s="45">
        <f t="shared" si="853"/>
        <v>1.5945945945945945</v>
      </c>
      <c r="S4785" s="51">
        <f t="shared" si="847"/>
        <v>0</v>
      </c>
      <c r="T4785" s="16"/>
    </row>
    <row r="4786" spans="1:20" x14ac:dyDescent="0.25">
      <c r="A4786" s="72">
        <f t="shared" si="848"/>
        <v>44150</v>
      </c>
      <c r="B4786" s="73" t="s">
        <v>18</v>
      </c>
      <c r="C4786" s="73" t="s">
        <v>257</v>
      </c>
      <c r="D4786" s="73" t="s">
        <v>237</v>
      </c>
      <c r="E4786" s="73" t="s">
        <v>283</v>
      </c>
      <c r="F4786" s="73" t="s">
        <v>284</v>
      </c>
      <c r="G4786" s="73" t="s">
        <v>35</v>
      </c>
      <c r="H4786" t="s">
        <v>37</v>
      </c>
      <c r="I4786">
        <v>1507</v>
      </c>
      <c r="J4786" s="43">
        <v>5750</v>
      </c>
      <c r="K4786" s="16">
        <v>0</v>
      </c>
      <c r="L4786" s="16">
        <f t="shared" si="849"/>
        <v>57.10029791459781</v>
      </c>
      <c r="M4786" s="16">
        <f t="shared" si="850"/>
        <v>1.5540540540540539</v>
      </c>
      <c r="N4786" s="44">
        <f t="shared" si="851"/>
        <v>0</v>
      </c>
      <c r="O4786" s="44">
        <f t="shared" si="852"/>
        <v>5750</v>
      </c>
      <c r="P4786" s="45">
        <f t="shared" si="846"/>
        <v>57.10029791459781</v>
      </c>
      <c r="Q4786" s="45">
        <f t="shared" si="853"/>
        <v>1.5540540540540539</v>
      </c>
      <c r="S4786" s="51">
        <f t="shared" si="847"/>
        <v>0</v>
      </c>
      <c r="T4786" s="16"/>
    </row>
    <row r="4787" spans="1:20" x14ac:dyDescent="0.25">
      <c r="A4787" s="72">
        <f t="shared" si="848"/>
        <v>44150</v>
      </c>
      <c r="B4787" s="73" t="s">
        <v>18</v>
      </c>
      <c r="C4787" s="73" t="s">
        <v>256</v>
      </c>
      <c r="D4787" s="73" t="s">
        <v>247</v>
      </c>
      <c r="E4787" s="73" t="s">
        <v>265</v>
      </c>
      <c r="F4787" s="73" t="s">
        <v>266</v>
      </c>
      <c r="G4787" s="73" t="s">
        <v>35</v>
      </c>
      <c r="H4787" t="s">
        <v>36</v>
      </c>
      <c r="I4787">
        <v>1160</v>
      </c>
      <c r="J4787" s="43">
        <v>4875</v>
      </c>
      <c r="K4787" s="16">
        <v>7.0000000000000007E-2</v>
      </c>
      <c r="L4787" s="16">
        <f t="shared" si="849"/>
        <v>48.4111221449851</v>
      </c>
      <c r="M4787" s="16">
        <f t="shared" si="850"/>
        <v>1.3175675675675675</v>
      </c>
      <c r="N4787" s="44">
        <f t="shared" si="851"/>
        <v>81.2</v>
      </c>
      <c r="O4787" s="44">
        <f t="shared" si="852"/>
        <v>4956.2</v>
      </c>
      <c r="P4787" s="45">
        <f t="shared" si="846"/>
        <v>49.217477656405158</v>
      </c>
      <c r="Q4787" s="45">
        <f t="shared" si="853"/>
        <v>1.3395135135135134</v>
      </c>
      <c r="S4787" s="51">
        <f t="shared" si="847"/>
        <v>-2.7318758095537077</v>
      </c>
      <c r="T4787" s="16"/>
    </row>
    <row r="4788" spans="1:20" x14ac:dyDescent="0.25">
      <c r="A4788" s="72">
        <f t="shared" si="848"/>
        <v>44150</v>
      </c>
      <c r="B4788" s="73" t="s">
        <v>18</v>
      </c>
      <c r="C4788" s="73" t="s">
        <v>244</v>
      </c>
      <c r="D4788" s="73" t="s">
        <v>245</v>
      </c>
      <c r="E4788" s="73" t="s">
        <v>277</v>
      </c>
      <c r="F4788" s="73" t="s">
        <v>278</v>
      </c>
      <c r="G4788" s="73" t="s">
        <v>35</v>
      </c>
      <c r="H4788" s="73" t="s">
        <v>38</v>
      </c>
      <c r="I4788">
        <v>613</v>
      </c>
      <c r="J4788" s="43">
        <v>4945</v>
      </c>
      <c r="K4788" s="16">
        <v>0</v>
      </c>
      <c r="L4788" s="16">
        <f t="shared" si="849"/>
        <v>49.106256206554121</v>
      </c>
      <c r="M4788" s="16">
        <f t="shared" si="850"/>
        <v>1.3364864864864865</v>
      </c>
      <c r="N4788" s="44">
        <f t="shared" si="851"/>
        <v>0</v>
      </c>
      <c r="O4788" s="44">
        <f t="shared" si="852"/>
        <v>4945</v>
      </c>
      <c r="P4788" s="45">
        <f t="shared" si="846"/>
        <v>49.106256206554121</v>
      </c>
      <c r="Q4788" s="45">
        <f t="shared" si="853"/>
        <v>1.3364864864864865</v>
      </c>
      <c r="S4788" s="51">
        <f t="shared" si="847"/>
        <v>2.9136316337148749</v>
      </c>
      <c r="T4788" s="16"/>
    </row>
    <row r="4789" spans="1:20" x14ac:dyDescent="0.25">
      <c r="A4789" s="74">
        <f>A4787</f>
        <v>44150</v>
      </c>
      <c r="B4789" s="75" t="s">
        <v>18</v>
      </c>
      <c r="C4789" s="75" t="s">
        <v>258</v>
      </c>
      <c r="D4789" s="75" t="s">
        <v>255</v>
      </c>
      <c r="E4789" s="75" t="s">
        <v>279</v>
      </c>
      <c r="F4789" s="75" t="s">
        <v>280</v>
      </c>
      <c r="G4789" s="75" t="s">
        <v>35</v>
      </c>
      <c r="H4789" s="76" t="s">
        <v>36</v>
      </c>
      <c r="I4789" s="76">
        <v>1637</v>
      </c>
      <c r="J4789" s="46">
        <v>5260</v>
      </c>
      <c r="K4789" s="78">
        <v>7.0000000000000007E-2</v>
      </c>
      <c r="L4789" s="78">
        <f t="shared" si="849"/>
        <v>52.234359483614696</v>
      </c>
      <c r="M4789" s="78">
        <f t="shared" si="850"/>
        <v>1.4216216216216215</v>
      </c>
      <c r="N4789" s="47">
        <f t="shared" si="851"/>
        <v>114.59000000000002</v>
      </c>
      <c r="O4789" s="47">
        <f t="shared" si="852"/>
        <v>5374.59</v>
      </c>
      <c r="P4789" s="48">
        <f t="shared" si="846"/>
        <v>53.372293942403175</v>
      </c>
      <c r="Q4789" s="48">
        <f t="shared" si="853"/>
        <v>1.4525918918918919</v>
      </c>
      <c r="R4789" s="76"/>
      <c r="S4789" s="53">
        <f t="shared" si="847"/>
        <v>-12.906111297465728</v>
      </c>
      <c r="T4789" s="78"/>
    </row>
    <row r="4790" spans="1:20" x14ac:dyDescent="0.25">
      <c r="A4790" s="72">
        <f>DATE(YEAR(A4789), MONTH(A4789)+1, 15)</f>
        <v>44180</v>
      </c>
      <c r="B4790" s="73" t="s">
        <v>0</v>
      </c>
      <c r="C4790" s="73" t="s">
        <v>359</v>
      </c>
      <c r="D4790" s="73" t="s">
        <v>235</v>
      </c>
      <c r="E4790" s="73" t="s">
        <v>260</v>
      </c>
      <c r="F4790" s="73" t="s">
        <v>261</v>
      </c>
      <c r="G4790" s="73" t="s">
        <v>34</v>
      </c>
      <c r="H4790" t="s">
        <v>36</v>
      </c>
      <c r="I4790">
        <v>506</v>
      </c>
      <c r="J4790" s="61">
        <v>3695</v>
      </c>
      <c r="K4790" s="16">
        <v>0.06</v>
      </c>
      <c r="L4790" s="16">
        <f t="shared" si="849"/>
        <v>36.693147964250244</v>
      </c>
      <c r="M4790" s="16">
        <f t="shared" si="850"/>
        <v>0.99864864864864866</v>
      </c>
      <c r="N4790" s="44">
        <f t="shared" si="851"/>
        <v>30.36</v>
      </c>
      <c r="O4790" s="44">
        <f t="shared" si="852"/>
        <v>3725.36</v>
      </c>
      <c r="P4790" s="45">
        <f t="shared" ref="P4790:P4827" si="854">O4790/100.7</f>
        <v>36.994637537239328</v>
      </c>
      <c r="Q4790" s="45">
        <f t="shared" si="853"/>
        <v>1.006854054054054</v>
      </c>
      <c r="R4790" s="17"/>
      <c r="S4790" s="51">
        <f>((O4790/O4334)-1)*100</f>
        <v>0.78891834857421905</v>
      </c>
      <c r="T4790" s="16">
        <f>AVERAGE(P4714,P4752,P4790)</f>
        <v>37.028136378682554</v>
      </c>
    </row>
    <row r="4791" spans="1:20" x14ac:dyDescent="0.25">
      <c r="A4791" s="72">
        <f>A4790</f>
        <v>44180</v>
      </c>
      <c r="B4791" s="73" t="s">
        <v>0</v>
      </c>
      <c r="C4791" s="73" t="s">
        <v>236</v>
      </c>
      <c r="D4791" s="73" t="s">
        <v>237</v>
      </c>
      <c r="E4791" s="73" t="s">
        <v>262</v>
      </c>
      <c r="F4791" s="73" t="s">
        <v>251</v>
      </c>
      <c r="G4791" s="73" t="s">
        <v>34</v>
      </c>
      <c r="H4791" t="s">
        <v>37</v>
      </c>
      <c r="I4791">
        <v>298</v>
      </c>
      <c r="J4791" s="43">
        <v>4208</v>
      </c>
      <c r="K4791" s="16">
        <v>0</v>
      </c>
      <c r="L4791" s="16">
        <f t="shared" si="849"/>
        <v>41.787487586891757</v>
      </c>
      <c r="M4791" s="16">
        <f t="shared" si="850"/>
        <v>1.1372972972972972</v>
      </c>
      <c r="N4791" s="44">
        <f t="shared" si="851"/>
        <v>0</v>
      </c>
      <c r="O4791" s="44">
        <f t="shared" si="852"/>
        <v>4208</v>
      </c>
      <c r="P4791" s="45">
        <f t="shared" si="854"/>
        <v>41.787487586891757</v>
      </c>
      <c r="Q4791" s="45">
        <f t="shared" si="853"/>
        <v>1.1372972972972972</v>
      </c>
      <c r="R4791" s="17"/>
      <c r="S4791" s="51">
        <f t="shared" ref="S4791:S4827" si="855">((O4791/O4335)-1)*100</f>
        <v>-2.8848372951765566</v>
      </c>
      <c r="T4791" s="16">
        <f t="shared" ref="T4791:T4827" si="856">AVERAGE(P4715,P4753,P4791)</f>
        <v>41.787487586891757</v>
      </c>
    </row>
    <row r="4792" spans="1:20" x14ac:dyDescent="0.25">
      <c r="A4792" s="72">
        <f t="shared" ref="A4792:A4826" si="857">A4791</f>
        <v>44180</v>
      </c>
      <c r="B4792" s="73" t="s">
        <v>0</v>
      </c>
      <c r="C4792" s="73" t="s">
        <v>359</v>
      </c>
      <c r="D4792" s="73" t="s">
        <v>235</v>
      </c>
      <c r="E4792" s="73" t="s">
        <v>263</v>
      </c>
      <c r="F4792" s="73" t="s">
        <v>264</v>
      </c>
      <c r="G4792" s="73" t="s">
        <v>34</v>
      </c>
      <c r="H4792" t="s">
        <v>37</v>
      </c>
      <c r="I4792">
        <v>1530</v>
      </c>
      <c r="J4792" s="43">
        <v>7115</v>
      </c>
      <c r="K4792" s="16">
        <v>0</v>
      </c>
      <c r="L4792" s="16">
        <f t="shared" si="849"/>
        <v>70.655412115193641</v>
      </c>
      <c r="M4792" s="16">
        <f t="shared" si="850"/>
        <v>1.922972972972973</v>
      </c>
      <c r="N4792" s="44">
        <f t="shared" si="851"/>
        <v>0</v>
      </c>
      <c r="O4792" s="44">
        <f t="shared" si="852"/>
        <v>7115</v>
      </c>
      <c r="P4792" s="45">
        <f t="shared" si="854"/>
        <v>70.655412115193641</v>
      </c>
      <c r="Q4792" s="45">
        <f t="shared" si="853"/>
        <v>1.922972972972973</v>
      </c>
      <c r="S4792" s="51">
        <f t="shared" si="855"/>
        <v>-1.7265193370165743</v>
      </c>
      <c r="T4792" s="16">
        <f t="shared" si="856"/>
        <v>70.655412115193641</v>
      </c>
    </row>
    <row r="4793" spans="1:20" x14ac:dyDescent="0.25">
      <c r="A4793" s="72">
        <f t="shared" si="857"/>
        <v>44180</v>
      </c>
      <c r="B4793" s="73" t="s">
        <v>0</v>
      </c>
      <c r="C4793" s="73" t="s">
        <v>359</v>
      </c>
      <c r="D4793" s="73" t="s">
        <v>235</v>
      </c>
      <c r="E4793" s="73" t="s">
        <v>265</v>
      </c>
      <c r="F4793" s="73" t="s">
        <v>266</v>
      </c>
      <c r="G4793" s="73" t="s">
        <v>34</v>
      </c>
      <c r="H4793" t="s">
        <v>36</v>
      </c>
      <c r="I4793">
        <v>890</v>
      </c>
      <c r="J4793" s="43">
        <v>4525</v>
      </c>
      <c r="K4793" s="16">
        <v>0.06</v>
      </c>
      <c r="L4793" s="16">
        <f t="shared" si="849"/>
        <v>44.935451837140022</v>
      </c>
      <c r="M4793" s="16">
        <f t="shared" si="850"/>
        <v>1.222972972972973</v>
      </c>
      <c r="N4793" s="44">
        <f t="shared" si="851"/>
        <v>53.4</v>
      </c>
      <c r="O4793" s="44">
        <f t="shared" si="852"/>
        <v>4578.3999999999996</v>
      </c>
      <c r="P4793" s="45">
        <f t="shared" si="854"/>
        <v>45.465739821251233</v>
      </c>
      <c r="Q4793" s="45">
        <f t="shared" si="853"/>
        <v>1.2374054054054053</v>
      </c>
      <c r="S4793" s="51">
        <f t="shared" si="855"/>
        <v>-2.649372740803746</v>
      </c>
      <c r="T4793" s="16">
        <f t="shared" si="856"/>
        <v>45.524660708374711</v>
      </c>
    </row>
    <row r="4794" spans="1:20" x14ac:dyDescent="0.25">
      <c r="A4794" s="72">
        <f t="shared" si="857"/>
        <v>44180</v>
      </c>
      <c r="B4794" s="73" t="s">
        <v>0</v>
      </c>
      <c r="C4794" s="73" t="s">
        <v>238</v>
      </c>
      <c r="D4794" s="73" t="s">
        <v>239</v>
      </c>
      <c r="E4794" s="73" t="s">
        <v>267</v>
      </c>
      <c r="F4794" s="73" t="s">
        <v>241</v>
      </c>
      <c r="G4794" s="73" t="s">
        <v>34</v>
      </c>
      <c r="H4794" s="65" t="s">
        <v>37</v>
      </c>
      <c r="I4794" s="65">
        <v>1256</v>
      </c>
      <c r="J4794" s="61">
        <v>6851</v>
      </c>
      <c r="K4794" s="16">
        <v>0</v>
      </c>
      <c r="L4794" s="77">
        <f t="shared" si="849"/>
        <v>68.033763654419062</v>
      </c>
      <c r="M4794" s="77">
        <f t="shared" si="850"/>
        <v>1.8516216216216217</v>
      </c>
      <c r="N4794" s="62">
        <f t="shared" si="851"/>
        <v>0</v>
      </c>
      <c r="O4794" s="62">
        <f t="shared" si="852"/>
        <v>6851</v>
      </c>
      <c r="P4794" s="63">
        <f t="shared" si="854"/>
        <v>68.033763654419062</v>
      </c>
      <c r="Q4794" s="63">
        <f t="shared" si="853"/>
        <v>1.8516216216216217</v>
      </c>
      <c r="R4794" s="65"/>
      <c r="S4794" s="64">
        <f t="shared" si="855"/>
        <v>-1.7918577981651418</v>
      </c>
      <c r="T4794" s="16">
        <f t="shared" si="856"/>
        <v>68.033763654419062</v>
      </c>
    </row>
    <row r="4795" spans="1:20" x14ac:dyDescent="0.25">
      <c r="A4795" s="72">
        <f t="shared" si="857"/>
        <v>44180</v>
      </c>
      <c r="B4795" s="73" t="s">
        <v>0</v>
      </c>
      <c r="C4795" s="73" t="s">
        <v>358</v>
      </c>
      <c r="D4795" s="73" t="s">
        <v>235</v>
      </c>
      <c r="E4795" s="73" t="s">
        <v>267</v>
      </c>
      <c r="F4795" s="73" t="s">
        <v>241</v>
      </c>
      <c r="G4795" s="73" t="s">
        <v>34</v>
      </c>
      <c r="H4795" t="s">
        <v>36</v>
      </c>
      <c r="I4795">
        <v>975</v>
      </c>
      <c r="J4795" s="43">
        <v>4801</v>
      </c>
      <c r="K4795" s="16">
        <v>0.06</v>
      </c>
      <c r="L4795" s="16">
        <f t="shared" si="849"/>
        <v>47.676266137040713</v>
      </c>
      <c r="M4795" s="16">
        <f t="shared" si="850"/>
        <v>1.2975675675675675</v>
      </c>
      <c r="N4795" s="44">
        <f t="shared" si="851"/>
        <v>58.5</v>
      </c>
      <c r="O4795" s="44">
        <f t="shared" si="852"/>
        <v>4859.5</v>
      </c>
      <c r="P4795" s="45">
        <f t="shared" si="854"/>
        <v>48.257199602780538</v>
      </c>
      <c r="Q4795" s="45">
        <f t="shared" si="853"/>
        <v>1.3133783783783783</v>
      </c>
      <c r="S4795" s="51">
        <f t="shared" si="855"/>
        <v>-2.732185748598881</v>
      </c>
      <c r="T4795" s="16">
        <f t="shared" si="856"/>
        <v>48.321747765640517</v>
      </c>
    </row>
    <row r="4796" spans="1:20" x14ac:dyDescent="0.25">
      <c r="A4796" s="72">
        <f t="shared" si="857"/>
        <v>44180</v>
      </c>
      <c r="B4796" s="73" t="s">
        <v>0</v>
      </c>
      <c r="C4796" s="73" t="s">
        <v>240</v>
      </c>
      <c r="D4796" s="73" t="s">
        <v>241</v>
      </c>
      <c r="E4796" s="73" t="s">
        <v>263</v>
      </c>
      <c r="F4796" s="73" t="s">
        <v>264</v>
      </c>
      <c r="G4796" s="73" t="s">
        <v>34</v>
      </c>
      <c r="H4796" t="s">
        <v>36</v>
      </c>
      <c r="I4796">
        <v>1357</v>
      </c>
      <c r="J4796" s="66">
        <v>5121</v>
      </c>
      <c r="K4796" s="16">
        <v>0.06</v>
      </c>
      <c r="L4796" s="16">
        <f t="shared" si="849"/>
        <v>50.854021847070506</v>
      </c>
      <c r="M4796" s="16">
        <f t="shared" si="850"/>
        <v>1.384054054054054</v>
      </c>
      <c r="N4796" s="44">
        <f t="shared" si="851"/>
        <v>81.42</v>
      </c>
      <c r="O4796" s="44">
        <f t="shared" si="852"/>
        <v>5202.42</v>
      </c>
      <c r="P4796" s="45">
        <f t="shared" si="854"/>
        <v>51.662562065541209</v>
      </c>
      <c r="Q4796" s="45">
        <f t="shared" si="853"/>
        <v>1.4060594594594595</v>
      </c>
      <c r="S4796" s="51">
        <f t="shared" si="855"/>
        <v>-3.5231065944662743</v>
      </c>
      <c r="T4796" s="16">
        <f t="shared" si="856"/>
        <v>51.75239986759351</v>
      </c>
    </row>
    <row r="4797" spans="1:20" x14ac:dyDescent="0.25">
      <c r="A4797" s="72">
        <f t="shared" si="857"/>
        <v>44180</v>
      </c>
      <c r="B4797" s="73" t="s">
        <v>67</v>
      </c>
      <c r="C4797" s="73" t="s">
        <v>242</v>
      </c>
      <c r="D4797" s="73" t="s">
        <v>243</v>
      </c>
      <c r="E4797" s="73" t="s">
        <v>265</v>
      </c>
      <c r="F4797" s="73" t="s">
        <v>266</v>
      </c>
      <c r="G4797" s="73" t="s">
        <v>34</v>
      </c>
      <c r="H4797" t="s">
        <v>36</v>
      </c>
      <c r="I4797">
        <v>1006</v>
      </c>
      <c r="J4797" s="43">
        <v>3900</v>
      </c>
      <c r="K4797" s="16">
        <v>0.06</v>
      </c>
      <c r="L4797" s="16">
        <f t="shared" si="849"/>
        <v>38.728897715988083</v>
      </c>
      <c r="M4797" s="16">
        <f t="shared" si="850"/>
        <v>0.98378378378378384</v>
      </c>
      <c r="N4797" s="44">
        <f t="shared" si="851"/>
        <v>60.36</v>
      </c>
      <c r="O4797" s="44">
        <f t="shared" si="852"/>
        <v>3960.36</v>
      </c>
      <c r="P4797" s="45">
        <f t="shared" si="854"/>
        <v>39.328301886792453</v>
      </c>
      <c r="Q4797" s="45">
        <f t="shared" si="853"/>
        <v>0.99900972972972979</v>
      </c>
      <c r="S4797" s="51">
        <f t="shared" si="855"/>
        <v>-3.4341168438505765</v>
      </c>
      <c r="T4797" s="16">
        <f t="shared" si="856"/>
        <v>39.394902350215155</v>
      </c>
    </row>
    <row r="4798" spans="1:20" x14ac:dyDescent="0.25">
      <c r="A4798" s="72">
        <f t="shared" si="857"/>
        <v>44180</v>
      </c>
      <c r="B4798" s="73" t="s">
        <v>67</v>
      </c>
      <c r="C4798" s="73" t="s">
        <v>244</v>
      </c>
      <c r="D4798" s="73" t="s">
        <v>245</v>
      </c>
      <c r="E4798" s="73" t="s">
        <v>268</v>
      </c>
      <c r="F4798" s="73" t="s">
        <v>269</v>
      </c>
      <c r="G4798" s="73" t="s">
        <v>34</v>
      </c>
      <c r="H4798" t="s">
        <v>38</v>
      </c>
      <c r="I4798">
        <v>860</v>
      </c>
      <c r="J4798" s="43">
        <v>7833</v>
      </c>
      <c r="K4798" s="16">
        <v>0</v>
      </c>
      <c r="L4798" s="16">
        <f t="shared" si="849"/>
        <v>77.785501489572994</v>
      </c>
      <c r="M4798" s="16">
        <f t="shared" si="850"/>
        <v>1.975891891891892</v>
      </c>
      <c r="N4798" s="44">
        <f t="shared" si="851"/>
        <v>0</v>
      </c>
      <c r="O4798" s="44">
        <f t="shared" si="852"/>
        <v>7833</v>
      </c>
      <c r="P4798" s="45">
        <f t="shared" si="854"/>
        <v>77.785501489572994</v>
      </c>
      <c r="Q4798" s="45">
        <f t="shared" si="853"/>
        <v>1.975891891891892</v>
      </c>
      <c r="S4798" s="51">
        <f t="shared" si="855"/>
        <v>14.920774647887324</v>
      </c>
      <c r="T4798" s="16">
        <f t="shared" si="856"/>
        <v>77.785501489572994</v>
      </c>
    </row>
    <row r="4799" spans="1:20" x14ac:dyDescent="0.25">
      <c r="A4799" s="72">
        <f t="shared" si="857"/>
        <v>44180</v>
      </c>
      <c r="B4799" s="73" t="s">
        <v>67</v>
      </c>
      <c r="C4799" s="73" t="s">
        <v>246</v>
      </c>
      <c r="D4799" s="73" t="s">
        <v>247</v>
      </c>
      <c r="E4799" s="73" t="s">
        <v>270</v>
      </c>
      <c r="F4799" s="73" t="s">
        <v>247</v>
      </c>
      <c r="G4799" s="73" t="s">
        <v>34</v>
      </c>
      <c r="H4799" t="s">
        <v>36</v>
      </c>
      <c r="I4799">
        <v>213</v>
      </c>
      <c r="J4799" s="43">
        <v>2455</v>
      </c>
      <c r="K4799" s="16">
        <v>0.06</v>
      </c>
      <c r="L4799" s="16">
        <f t="shared" si="849"/>
        <v>24.379344587884805</v>
      </c>
      <c r="M4799" s="16">
        <f t="shared" si="850"/>
        <v>0.61927927927927928</v>
      </c>
      <c r="N4799" s="44">
        <f t="shared" si="851"/>
        <v>12.78</v>
      </c>
      <c r="O4799" s="44">
        <f t="shared" si="852"/>
        <v>2467.7800000000002</v>
      </c>
      <c r="P4799" s="45">
        <f t="shared" si="854"/>
        <v>24.506256206554124</v>
      </c>
      <c r="Q4799" s="45">
        <f t="shared" si="853"/>
        <v>0.62250306306306313</v>
      </c>
      <c r="S4799" s="51">
        <f t="shared" si="855"/>
        <v>0.41422526041667851</v>
      </c>
      <c r="T4799" s="16">
        <f t="shared" si="856"/>
        <v>24.520357497517377</v>
      </c>
    </row>
    <row r="4800" spans="1:20" x14ac:dyDescent="0.25">
      <c r="A4800" s="72">
        <f t="shared" si="857"/>
        <v>44180</v>
      </c>
      <c r="B4800" s="73" t="s">
        <v>67</v>
      </c>
      <c r="C4800" s="73" t="s">
        <v>248</v>
      </c>
      <c r="D4800" s="73" t="s">
        <v>249</v>
      </c>
      <c r="E4800" s="73" t="s">
        <v>271</v>
      </c>
      <c r="F4800" s="73" t="s">
        <v>272</v>
      </c>
      <c r="G4800" s="73" t="s">
        <v>34</v>
      </c>
      <c r="H4800" t="s">
        <v>38</v>
      </c>
      <c r="I4800">
        <v>646</v>
      </c>
      <c r="J4800" s="43">
        <v>5979</v>
      </c>
      <c r="K4800" s="16">
        <v>0</v>
      </c>
      <c r="L4800" s="16">
        <f t="shared" si="849"/>
        <v>59.374379344587886</v>
      </c>
      <c r="M4800" s="16">
        <f t="shared" si="850"/>
        <v>1.5082162162162163</v>
      </c>
      <c r="N4800" s="44">
        <f t="shared" si="851"/>
        <v>0</v>
      </c>
      <c r="O4800" s="44">
        <f t="shared" si="852"/>
        <v>5979</v>
      </c>
      <c r="P4800" s="45">
        <f t="shared" si="854"/>
        <v>59.374379344587886</v>
      </c>
      <c r="Q4800" s="45">
        <f t="shared" si="853"/>
        <v>1.5082162162162163</v>
      </c>
      <c r="S4800" s="51">
        <f t="shared" si="855"/>
        <v>2.7672739773118016</v>
      </c>
      <c r="T4800" s="16">
        <f t="shared" si="856"/>
        <v>59.374379344587886</v>
      </c>
    </row>
    <row r="4801" spans="1:20" x14ac:dyDescent="0.25">
      <c r="A4801" s="72">
        <f t="shared" si="857"/>
        <v>44180</v>
      </c>
      <c r="B4801" s="73" t="s">
        <v>67</v>
      </c>
      <c r="C4801" s="73" t="s">
        <v>248</v>
      </c>
      <c r="D4801" s="73" t="s">
        <v>249</v>
      </c>
      <c r="E4801" s="73" t="s">
        <v>273</v>
      </c>
      <c r="F4801" s="73" t="s">
        <v>274</v>
      </c>
      <c r="G4801" s="73" t="s">
        <v>34</v>
      </c>
      <c r="H4801" t="s">
        <v>38</v>
      </c>
      <c r="I4801">
        <v>418</v>
      </c>
      <c r="J4801" s="43">
        <v>5040</v>
      </c>
      <c r="K4801" s="16">
        <v>0</v>
      </c>
      <c r="L4801" s="16">
        <f t="shared" si="849"/>
        <v>50.049652432969211</v>
      </c>
      <c r="M4801" s="16">
        <f t="shared" si="850"/>
        <v>1.2713513513513515</v>
      </c>
      <c r="N4801" s="44">
        <f t="shared" si="851"/>
        <v>0</v>
      </c>
      <c r="O4801" s="44">
        <f t="shared" si="852"/>
        <v>5040</v>
      </c>
      <c r="P4801" s="45">
        <f t="shared" si="854"/>
        <v>50.049652432969211</v>
      </c>
      <c r="Q4801" s="45">
        <f t="shared" si="853"/>
        <v>1.2713513513513515</v>
      </c>
      <c r="S4801" s="51">
        <f t="shared" si="855"/>
        <v>3.4058268362741062</v>
      </c>
      <c r="T4801" s="16">
        <f t="shared" si="856"/>
        <v>50.049652432969218</v>
      </c>
    </row>
    <row r="4802" spans="1:20" x14ac:dyDescent="0.25">
      <c r="A4802" s="72">
        <f t="shared" si="857"/>
        <v>44180</v>
      </c>
      <c r="B4802" s="73" t="s">
        <v>67</v>
      </c>
      <c r="C4802" s="73" t="s">
        <v>246</v>
      </c>
      <c r="D4802" s="73" t="s">
        <v>247</v>
      </c>
      <c r="E4802" s="73" t="s">
        <v>275</v>
      </c>
      <c r="F4802" s="73" t="s">
        <v>276</v>
      </c>
      <c r="G4802" s="73" t="s">
        <v>34</v>
      </c>
      <c r="H4802" t="s">
        <v>36</v>
      </c>
      <c r="I4802">
        <v>626</v>
      </c>
      <c r="J4802" s="61">
        <v>3900</v>
      </c>
      <c r="K4802" s="16">
        <v>0.06</v>
      </c>
      <c r="L4802" s="16">
        <f t="shared" si="849"/>
        <v>38.728897715988083</v>
      </c>
      <c r="M4802" s="16">
        <f t="shared" si="850"/>
        <v>0.98378378378378384</v>
      </c>
      <c r="N4802" s="44">
        <f t="shared" si="851"/>
        <v>37.559999999999995</v>
      </c>
      <c r="O4802" s="44">
        <f t="shared" si="852"/>
        <v>3937.56</v>
      </c>
      <c r="P4802" s="45">
        <f t="shared" si="854"/>
        <v>39.101886792452831</v>
      </c>
      <c r="Q4802" s="45">
        <f t="shared" si="853"/>
        <v>0.99325837837837838</v>
      </c>
      <c r="S4802" s="51">
        <f t="shared" si="855"/>
        <v>0.31488841332925066</v>
      </c>
      <c r="T4802" s="16">
        <f t="shared" si="856"/>
        <v>39.143330023171139</v>
      </c>
    </row>
    <row r="4803" spans="1:20" x14ac:dyDescent="0.25">
      <c r="A4803" s="72">
        <f t="shared" si="857"/>
        <v>44180</v>
      </c>
      <c r="B4803" s="73" t="s">
        <v>67</v>
      </c>
      <c r="C4803" s="73" t="s">
        <v>246</v>
      </c>
      <c r="D4803" s="73" t="s">
        <v>247</v>
      </c>
      <c r="E4803" s="73" t="s">
        <v>263</v>
      </c>
      <c r="F4803" s="73" t="s">
        <v>264</v>
      </c>
      <c r="G4803" s="73" t="s">
        <v>34</v>
      </c>
      <c r="H4803" t="s">
        <v>36</v>
      </c>
      <c r="I4803">
        <v>1823</v>
      </c>
      <c r="J4803" s="61">
        <v>5780</v>
      </c>
      <c r="K4803" s="16">
        <v>0.06</v>
      </c>
      <c r="L4803" s="16">
        <f t="shared" si="849"/>
        <v>57.39821251241311</v>
      </c>
      <c r="M4803" s="16">
        <f t="shared" si="850"/>
        <v>1.458018018018018</v>
      </c>
      <c r="N4803" s="44">
        <f t="shared" si="851"/>
        <v>109.38</v>
      </c>
      <c r="O4803" s="44">
        <f t="shared" si="852"/>
        <v>5889.38</v>
      </c>
      <c r="P4803" s="45">
        <f t="shared" si="854"/>
        <v>58.484409136047667</v>
      </c>
      <c r="Q4803" s="45">
        <f t="shared" si="853"/>
        <v>1.4856093693693695</v>
      </c>
      <c r="S4803" s="51">
        <f t="shared" si="855"/>
        <v>-2.5679118552096147</v>
      </c>
      <c r="T4803" s="16">
        <f t="shared" si="856"/>
        <v>58.605097649784831</v>
      </c>
    </row>
    <row r="4804" spans="1:20" x14ac:dyDescent="0.25">
      <c r="A4804" s="72">
        <f t="shared" si="857"/>
        <v>44180</v>
      </c>
      <c r="B4804" s="73" t="s">
        <v>18</v>
      </c>
      <c r="C4804" s="73" t="s">
        <v>250</v>
      </c>
      <c r="D4804" s="73" t="s">
        <v>251</v>
      </c>
      <c r="E4804" s="73" t="s">
        <v>265</v>
      </c>
      <c r="F4804" s="73" t="s">
        <v>266</v>
      </c>
      <c r="G4804" s="73" t="s">
        <v>34</v>
      </c>
      <c r="H4804" t="s">
        <v>39</v>
      </c>
      <c r="I4804">
        <v>1277</v>
      </c>
      <c r="J4804" s="43">
        <v>3631</v>
      </c>
      <c r="K4804" s="16">
        <v>1.7299999999999999E-2</v>
      </c>
      <c r="L4804" s="16">
        <f t="shared" si="849"/>
        <v>36.057596822244292</v>
      </c>
      <c r="M4804" s="16">
        <f t="shared" si="850"/>
        <v>0.98135135135135132</v>
      </c>
      <c r="N4804" s="44">
        <f t="shared" si="851"/>
        <v>22.092099999999999</v>
      </c>
      <c r="O4804" s="44">
        <f t="shared" si="852"/>
        <v>3653.0920999999998</v>
      </c>
      <c r="P4804" s="45">
        <f t="shared" si="854"/>
        <v>36.276982125124128</v>
      </c>
      <c r="Q4804" s="45">
        <f t="shared" si="853"/>
        <v>0.98732218918918913</v>
      </c>
      <c r="S4804" s="51">
        <f t="shared" si="855"/>
        <v>-4.4171457136043095</v>
      </c>
      <c r="T4804" s="16">
        <f t="shared" si="856"/>
        <v>36.349687851704736</v>
      </c>
    </row>
    <row r="4805" spans="1:20" x14ac:dyDescent="0.25">
      <c r="A4805" s="72">
        <f t="shared" si="857"/>
        <v>44180</v>
      </c>
      <c r="B4805" s="73" t="s">
        <v>18</v>
      </c>
      <c r="C4805" s="73" t="s">
        <v>244</v>
      </c>
      <c r="D4805" s="73" t="s">
        <v>245</v>
      </c>
      <c r="E4805" s="73" t="s">
        <v>277</v>
      </c>
      <c r="F4805" s="73" t="s">
        <v>278</v>
      </c>
      <c r="G4805" s="73" t="s">
        <v>34</v>
      </c>
      <c r="H4805" t="s">
        <v>38</v>
      </c>
      <c r="I4805">
        <v>613</v>
      </c>
      <c r="J4805" s="43">
        <v>6595</v>
      </c>
      <c r="K4805" s="16">
        <v>0</v>
      </c>
      <c r="L4805" s="16">
        <f t="shared" si="849"/>
        <v>65.491559086395227</v>
      </c>
      <c r="M4805" s="16">
        <f t="shared" si="850"/>
        <v>1.7824324324324323</v>
      </c>
      <c r="N4805" s="44">
        <f t="shared" si="851"/>
        <v>0</v>
      </c>
      <c r="O4805" s="44">
        <f t="shared" si="852"/>
        <v>6595</v>
      </c>
      <c r="P4805" s="45">
        <f t="shared" si="854"/>
        <v>65.491559086395227</v>
      </c>
      <c r="Q4805" s="45">
        <f t="shared" si="853"/>
        <v>1.7824324324324323</v>
      </c>
      <c r="S4805" s="51">
        <f t="shared" si="855"/>
        <v>17.140319715808161</v>
      </c>
      <c r="T4805" s="16">
        <f t="shared" si="856"/>
        <v>65.491559086395227</v>
      </c>
    </row>
    <row r="4806" spans="1:20" x14ac:dyDescent="0.25">
      <c r="A4806" s="72">
        <f>A4805</f>
        <v>44180</v>
      </c>
      <c r="B4806" s="73" t="s">
        <v>18</v>
      </c>
      <c r="C4806" s="73" t="s">
        <v>248</v>
      </c>
      <c r="D4806" s="73" t="s">
        <v>249</v>
      </c>
      <c r="E4806" s="73" t="s">
        <v>268</v>
      </c>
      <c r="F4806" s="73" t="s">
        <v>269</v>
      </c>
      <c r="G4806" s="73" t="s">
        <v>34</v>
      </c>
      <c r="H4806" t="s">
        <v>38</v>
      </c>
      <c r="I4806">
        <v>872</v>
      </c>
      <c r="J4806" s="43">
        <v>7125</v>
      </c>
      <c r="K4806" s="16">
        <v>0</v>
      </c>
      <c r="L4806" s="16">
        <f t="shared" si="849"/>
        <v>70.754716981132077</v>
      </c>
      <c r="M4806" s="16">
        <f t="shared" si="850"/>
        <v>1.9256756756756757</v>
      </c>
      <c r="N4806" s="44">
        <f t="shared" si="851"/>
        <v>0</v>
      </c>
      <c r="O4806" s="44">
        <f t="shared" si="852"/>
        <v>7125</v>
      </c>
      <c r="P4806" s="45">
        <f t="shared" si="854"/>
        <v>70.754716981132077</v>
      </c>
      <c r="Q4806" s="45">
        <f t="shared" si="853"/>
        <v>1.9256756756756757</v>
      </c>
      <c r="S4806" s="51">
        <f t="shared" si="855"/>
        <v>2.7841892671667701</v>
      </c>
      <c r="T4806" s="16">
        <f t="shared" si="856"/>
        <v>70.754716981132077</v>
      </c>
    </row>
    <row r="4807" spans="1:20" x14ac:dyDescent="0.25">
      <c r="A4807" s="72">
        <f t="shared" si="857"/>
        <v>44180</v>
      </c>
      <c r="B4807" s="73" t="s">
        <v>18</v>
      </c>
      <c r="C4807" s="73" t="s">
        <v>248</v>
      </c>
      <c r="D4807" s="73" t="s">
        <v>249</v>
      </c>
      <c r="E4807" s="73" t="s">
        <v>277</v>
      </c>
      <c r="F4807" s="73" t="s">
        <v>278</v>
      </c>
      <c r="G4807" s="73" t="s">
        <v>34</v>
      </c>
      <c r="H4807" t="s">
        <v>38</v>
      </c>
      <c r="I4807">
        <v>414</v>
      </c>
      <c r="J4807" s="43">
        <v>5247</v>
      </c>
      <c r="K4807" s="16">
        <v>0</v>
      </c>
      <c r="L4807" s="16">
        <f t="shared" si="849"/>
        <v>52.105263157894733</v>
      </c>
      <c r="M4807" s="16">
        <f t="shared" si="850"/>
        <v>1.4181081081081082</v>
      </c>
      <c r="N4807" s="44">
        <f t="shared" si="851"/>
        <v>0</v>
      </c>
      <c r="O4807" s="44">
        <f t="shared" si="852"/>
        <v>5247</v>
      </c>
      <c r="P4807" s="45">
        <f t="shared" si="854"/>
        <v>52.105263157894733</v>
      </c>
      <c r="Q4807" s="45">
        <f t="shared" si="853"/>
        <v>1.4181081081081082</v>
      </c>
      <c r="S4807" s="51">
        <f t="shared" si="855"/>
        <v>2.7413354219698371</v>
      </c>
      <c r="T4807" s="16">
        <f t="shared" si="856"/>
        <v>52.105263157894733</v>
      </c>
    </row>
    <row r="4808" spans="1:20" x14ac:dyDescent="0.25">
      <c r="A4808" s="72">
        <f t="shared" si="857"/>
        <v>44180</v>
      </c>
      <c r="B4808" s="73" t="s">
        <v>18</v>
      </c>
      <c r="C4808" s="73" t="s">
        <v>242</v>
      </c>
      <c r="D4808" s="73" t="s">
        <v>243</v>
      </c>
      <c r="E4808" s="73" t="s">
        <v>265</v>
      </c>
      <c r="F4808" s="73" t="s">
        <v>266</v>
      </c>
      <c r="G4808" s="73" t="s">
        <v>34</v>
      </c>
      <c r="H4808" t="s">
        <v>36</v>
      </c>
      <c r="I4808">
        <v>1006</v>
      </c>
      <c r="J4808" s="43">
        <v>4645</v>
      </c>
      <c r="K4808" s="16">
        <v>0.06</v>
      </c>
      <c r="L4808" s="16">
        <f t="shared" si="849"/>
        <v>46.127110228401193</v>
      </c>
      <c r="M4808" s="16">
        <f t="shared" si="850"/>
        <v>1.2554054054054054</v>
      </c>
      <c r="N4808" s="44">
        <f t="shared" si="851"/>
        <v>60.36</v>
      </c>
      <c r="O4808" s="44">
        <f t="shared" si="852"/>
        <v>4705.3599999999997</v>
      </c>
      <c r="P4808" s="45">
        <f t="shared" si="854"/>
        <v>46.726514399205556</v>
      </c>
      <c r="Q4808" s="45">
        <f t="shared" si="853"/>
        <v>1.2717189189189189</v>
      </c>
      <c r="S4808" s="51">
        <f t="shared" si="855"/>
        <v>-2.9061945441789527</v>
      </c>
      <c r="T4808" s="16">
        <f t="shared" si="856"/>
        <v>46.793114862628272</v>
      </c>
    </row>
    <row r="4809" spans="1:20" x14ac:dyDescent="0.25">
      <c r="A4809" s="72">
        <f t="shared" si="857"/>
        <v>44180</v>
      </c>
      <c r="B4809" s="73" t="s">
        <v>0</v>
      </c>
      <c r="C4809" s="73" t="s">
        <v>252</v>
      </c>
      <c r="D4809" s="73" t="s">
        <v>117</v>
      </c>
      <c r="E4809" s="73" t="s">
        <v>279</v>
      </c>
      <c r="F4809" s="73" t="s">
        <v>280</v>
      </c>
      <c r="G4809" s="73" t="s">
        <v>35</v>
      </c>
      <c r="H4809" t="s">
        <v>37</v>
      </c>
      <c r="I4809">
        <v>880</v>
      </c>
      <c r="J4809" s="43">
        <v>4018</v>
      </c>
      <c r="K4809" s="16">
        <v>0</v>
      </c>
      <c r="L4809" s="16">
        <f t="shared" si="849"/>
        <v>39.900695134061571</v>
      </c>
      <c r="M4809" s="16">
        <f t="shared" si="850"/>
        <v>1.085945945945946</v>
      </c>
      <c r="N4809" s="44">
        <f t="shared" si="851"/>
        <v>0</v>
      </c>
      <c r="O4809" s="44">
        <f t="shared" si="852"/>
        <v>4018</v>
      </c>
      <c r="P4809" s="45">
        <f t="shared" si="854"/>
        <v>39.900695134061571</v>
      </c>
      <c r="Q4809" s="45">
        <f t="shared" si="853"/>
        <v>1.085945945945946</v>
      </c>
      <c r="S4809" s="51">
        <f t="shared" si="855"/>
        <v>-3.0171373400917245</v>
      </c>
      <c r="T4809" s="16">
        <f t="shared" si="856"/>
        <v>39.900695134061571</v>
      </c>
    </row>
    <row r="4810" spans="1:20" x14ac:dyDescent="0.25">
      <c r="A4810" s="72">
        <f t="shared" si="857"/>
        <v>44180</v>
      </c>
      <c r="B4810" s="73" t="s">
        <v>0</v>
      </c>
      <c r="C4810" s="73" t="s">
        <v>359</v>
      </c>
      <c r="D4810" s="73" t="s">
        <v>235</v>
      </c>
      <c r="E4810" s="73" t="s">
        <v>267</v>
      </c>
      <c r="F4810" s="73" t="s">
        <v>241</v>
      </c>
      <c r="G4810" s="73" t="s">
        <v>35</v>
      </c>
      <c r="H4810" t="s">
        <v>37</v>
      </c>
      <c r="I4810">
        <v>685</v>
      </c>
      <c r="J4810" s="43">
        <v>4236</v>
      </c>
      <c r="K4810" s="16">
        <v>0</v>
      </c>
      <c r="L4810" s="16">
        <f t="shared" si="849"/>
        <v>42.06554121151936</v>
      </c>
      <c r="M4810" s="16">
        <f t="shared" si="850"/>
        <v>1.1448648648648649</v>
      </c>
      <c r="N4810" s="44">
        <f t="shared" si="851"/>
        <v>0</v>
      </c>
      <c r="O4810" s="44">
        <f t="shared" si="852"/>
        <v>4236</v>
      </c>
      <c r="P4810" s="45">
        <f t="shared" si="854"/>
        <v>42.06554121151936</v>
      </c>
      <c r="Q4810" s="45">
        <f t="shared" si="853"/>
        <v>1.1448648648648649</v>
      </c>
      <c r="S4810" s="51">
        <f t="shared" si="855"/>
        <v>-2.8663150653519875</v>
      </c>
      <c r="T4810" s="16">
        <f t="shared" si="856"/>
        <v>42.06554121151936</v>
      </c>
    </row>
    <row r="4811" spans="1:20" x14ac:dyDescent="0.25">
      <c r="A4811" s="72">
        <f t="shared" si="857"/>
        <v>44180</v>
      </c>
      <c r="B4811" s="73" t="s">
        <v>0</v>
      </c>
      <c r="C4811" s="73" t="s">
        <v>253</v>
      </c>
      <c r="D4811" s="73" t="s">
        <v>243</v>
      </c>
      <c r="E4811" s="73" t="s">
        <v>281</v>
      </c>
      <c r="F4811" s="73" t="s">
        <v>282</v>
      </c>
      <c r="G4811" s="73" t="s">
        <v>35</v>
      </c>
      <c r="H4811" t="s">
        <v>38</v>
      </c>
      <c r="I4811">
        <v>812</v>
      </c>
      <c r="J4811" s="43">
        <v>6376</v>
      </c>
      <c r="K4811" s="16">
        <v>0</v>
      </c>
      <c r="L4811" s="16">
        <f t="shared" si="849"/>
        <v>63.316782522343594</v>
      </c>
      <c r="M4811" s="16">
        <f t="shared" si="850"/>
        <v>1.7232432432432432</v>
      </c>
      <c r="N4811" s="44">
        <f t="shared" si="851"/>
        <v>0</v>
      </c>
      <c r="O4811" s="44">
        <f t="shared" si="852"/>
        <v>6376</v>
      </c>
      <c r="P4811" s="45">
        <f t="shared" si="854"/>
        <v>63.316782522343594</v>
      </c>
      <c r="Q4811" s="45">
        <f t="shared" si="853"/>
        <v>1.7232432432432432</v>
      </c>
      <c r="S4811" s="51">
        <f t="shared" si="855"/>
        <v>-9.8671190274243763</v>
      </c>
      <c r="T4811" s="16">
        <f t="shared" si="856"/>
        <v>63.316782522343594</v>
      </c>
    </row>
    <row r="4812" spans="1:20" x14ac:dyDescent="0.25">
      <c r="A4812" s="72">
        <f t="shared" si="857"/>
        <v>44180</v>
      </c>
      <c r="B4812" s="73" t="s">
        <v>0</v>
      </c>
      <c r="C4812" s="73" t="s">
        <v>236</v>
      </c>
      <c r="D4812" s="73" t="s">
        <v>237</v>
      </c>
      <c r="E4812" s="73" t="s">
        <v>279</v>
      </c>
      <c r="F4812" s="73" t="s">
        <v>280</v>
      </c>
      <c r="G4812" s="73" t="s">
        <v>35</v>
      </c>
      <c r="H4812" t="s">
        <v>37</v>
      </c>
      <c r="I4812">
        <v>1520</v>
      </c>
      <c r="J4812" s="61">
        <v>5676</v>
      </c>
      <c r="K4812" s="16">
        <v>0</v>
      </c>
      <c r="L4812" s="16">
        <f t="shared" si="849"/>
        <v>56.365441906653423</v>
      </c>
      <c r="M4812" s="16">
        <f t="shared" si="850"/>
        <v>1.5340540540540542</v>
      </c>
      <c r="N4812" s="44">
        <f t="shared" si="851"/>
        <v>0</v>
      </c>
      <c r="O4812" s="44">
        <f t="shared" si="852"/>
        <v>5676</v>
      </c>
      <c r="P4812" s="45">
        <f t="shared" si="854"/>
        <v>56.365441906653423</v>
      </c>
      <c r="Q4812" s="45">
        <f t="shared" si="853"/>
        <v>1.5340540540540542</v>
      </c>
      <c r="S4812" s="51">
        <f t="shared" si="855"/>
        <v>-2.1548008963971688</v>
      </c>
      <c r="T4812" s="16">
        <f t="shared" si="856"/>
        <v>56.365441906653423</v>
      </c>
    </row>
    <row r="4813" spans="1:20" x14ac:dyDescent="0.25">
      <c r="A4813" s="72">
        <f t="shared" si="857"/>
        <v>44180</v>
      </c>
      <c r="B4813" s="73" t="s">
        <v>0</v>
      </c>
      <c r="C4813" s="73" t="s">
        <v>236</v>
      </c>
      <c r="D4813" s="73" t="s">
        <v>237</v>
      </c>
      <c r="E4813" s="73" t="s">
        <v>267</v>
      </c>
      <c r="F4813" s="73" t="s">
        <v>241</v>
      </c>
      <c r="G4813" s="73" t="s">
        <v>35</v>
      </c>
      <c r="H4813" t="s">
        <v>37</v>
      </c>
      <c r="I4813">
        <v>1583</v>
      </c>
      <c r="J4813" s="43">
        <v>5996</v>
      </c>
      <c r="K4813" s="16">
        <v>0</v>
      </c>
      <c r="L4813" s="16">
        <f t="shared" si="849"/>
        <v>59.543197616683216</v>
      </c>
      <c r="M4813" s="16">
        <f t="shared" si="850"/>
        <v>1.6205405405405406</v>
      </c>
      <c r="N4813" s="44">
        <f t="shared" si="851"/>
        <v>0</v>
      </c>
      <c r="O4813" s="44">
        <f t="shared" si="852"/>
        <v>5996</v>
      </c>
      <c r="P4813" s="45">
        <f t="shared" si="854"/>
        <v>59.543197616683216</v>
      </c>
      <c r="Q4813" s="45">
        <f t="shared" si="853"/>
        <v>1.6205405405405406</v>
      </c>
      <c r="S4813" s="51">
        <f t="shared" si="855"/>
        <v>-2.0421499754942007</v>
      </c>
      <c r="T4813" s="16">
        <f t="shared" si="856"/>
        <v>59.543197616683216</v>
      </c>
    </row>
    <row r="4814" spans="1:20" x14ac:dyDescent="0.25">
      <c r="A4814" s="72">
        <f t="shared" si="857"/>
        <v>44180</v>
      </c>
      <c r="B4814" s="73" t="s">
        <v>0</v>
      </c>
      <c r="C4814" s="73" t="s">
        <v>358</v>
      </c>
      <c r="D4814" s="73" t="s">
        <v>235</v>
      </c>
      <c r="E4814" s="73" t="s">
        <v>279</v>
      </c>
      <c r="F4814" s="73" t="s">
        <v>280</v>
      </c>
      <c r="G4814" s="73" t="s">
        <v>35</v>
      </c>
      <c r="H4814" t="s">
        <v>36</v>
      </c>
      <c r="I4814">
        <v>1599</v>
      </c>
      <c r="J4814" s="43">
        <v>6012</v>
      </c>
      <c r="K4814" s="16">
        <v>0.06</v>
      </c>
      <c r="L4814" s="16">
        <f t="shared" si="849"/>
        <v>59.702085402184707</v>
      </c>
      <c r="M4814" s="16">
        <f t="shared" si="850"/>
        <v>1.6248648648648649</v>
      </c>
      <c r="N4814" s="44">
        <f t="shared" si="851"/>
        <v>95.94</v>
      </c>
      <c r="O4814" s="44">
        <f t="shared" si="852"/>
        <v>6107.94</v>
      </c>
      <c r="P4814" s="45">
        <f t="shared" si="854"/>
        <v>60.65481628599801</v>
      </c>
      <c r="Q4814" s="45">
        <f t="shared" si="853"/>
        <v>1.6507945945945945</v>
      </c>
      <c r="S4814" s="51">
        <f t="shared" si="855"/>
        <v>-3.5354875390884222</v>
      </c>
      <c r="T4814" s="16">
        <f t="shared" si="856"/>
        <v>60.760675273088374</v>
      </c>
    </row>
    <row r="4815" spans="1:20" x14ac:dyDescent="0.25">
      <c r="A4815" s="72">
        <f t="shared" si="857"/>
        <v>44180</v>
      </c>
      <c r="B4815" s="73" t="s">
        <v>67</v>
      </c>
      <c r="C4815" s="73" t="s">
        <v>250</v>
      </c>
      <c r="D4815" s="73" t="s">
        <v>251</v>
      </c>
      <c r="E4815" s="73" t="s">
        <v>279</v>
      </c>
      <c r="F4815" s="73" t="s">
        <v>280</v>
      </c>
      <c r="G4815" s="73" t="s">
        <v>35</v>
      </c>
      <c r="H4815" t="s">
        <v>37</v>
      </c>
      <c r="I4815">
        <v>1851</v>
      </c>
      <c r="J4815" s="43">
        <v>5180</v>
      </c>
      <c r="K4815" s="16">
        <v>0</v>
      </c>
      <c r="L4815" s="16">
        <f t="shared" si="849"/>
        <v>51.439920556107246</v>
      </c>
      <c r="M4815" s="16">
        <f t="shared" si="850"/>
        <v>1.3066666666666666</v>
      </c>
      <c r="N4815" s="44">
        <f t="shared" si="851"/>
        <v>0</v>
      </c>
      <c r="O4815" s="44">
        <f t="shared" si="852"/>
        <v>5180</v>
      </c>
      <c r="P4815" s="45">
        <f t="shared" si="854"/>
        <v>51.439920556107246</v>
      </c>
      <c r="Q4815" s="45">
        <f t="shared" si="853"/>
        <v>1.3066666666666666</v>
      </c>
      <c r="S4815" s="51">
        <f t="shared" si="855"/>
        <v>0</v>
      </c>
      <c r="T4815" s="16">
        <f t="shared" si="856"/>
        <v>51.439920556107246</v>
      </c>
    </row>
    <row r="4816" spans="1:20" x14ac:dyDescent="0.25">
      <c r="A4816" s="72">
        <f t="shared" si="857"/>
        <v>44180</v>
      </c>
      <c r="B4816" s="73" t="s">
        <v>67</v>
      </c>
      <c r="C4816" s="73" t="s">
        <v>238</v>
      </c>
      <c r="D4816" s="73" t="s">
        <v>239</v>
      </c>
      <c r="E4816" s="73" t="s">
        <v>283</v>
      </c>
      <c r="F4816" s="73" t="s">
        <v>284</v>
      </c>
      <c r="G4816" s="73" t="s">
        <v>35</v>
      </c>
      <c r="H4816" t="s">
        <v>37</v>
      </c>
      <c r="I4816">
        <v>1695</v>
      </c>
      <c r="J4816" s="43">
        <v>5140</v>
      </c>
      <c r="K4816" s="16">
        <v>0</v>
      </c>
      <c r="L4816" s="16">
        <f t="shared" si="849"/>
        <v>51.042701092353525</v>
      </c>
      <c r="M4816" s="16">
        <f t="shared" si="850"/>
        <v>1.2965765765765767</v>
      </c>
      <c r="N4816" s="44">
        <f t="shared" si="851"/>
        <v>0</v>
      </c>
      <c r="O4816" s="44">
        <f t="shared" si="852"/>
        <v>5140</v>
      </c>
      <c r="P4816" s="45">
        <f t="shared" si="854"/>
        <v>51.042701092353525</v>
      </c>
      <c r="Q4816" s="45">
        <f t="shared" si="853"/>
        <v>1.2965765765765767</v>
      </c>
      <c r="S4816" s="51">
        <f t="shared" si="855"/>
        <v>0</v>
      </c>
      <c r="T4816" s="16">
        <f t="shared" si="856"/>
        <v>51.042701092353525</v>
      </c>
    </row>
    <row r="4817" spans="1:20" x14ac:dyDescent="0.25">
      <c r="A4817" s="72">
        <f t="shared" si="857"/>
        <v>44180</v>
      </c>
      <c r="B4817" s="73" t="s">
        <v>67</v>
      </c>
      <c r="C4817" s="73" t="s">
        <v>242</v>
      </c>
      <c r="D4817" s="73" t="s">
        <v>243</v>
      </c>
      <c r="E4817" s="73" t="s">
        <v>265</v>
      </c>
      <c r="F4817" s="73" t="s">
        <v>266</v>
      </c>
      <c r="G4817" s="73" t="s">
        <v>35</v>
      </c>
      <c r="H4817" t="s">
        <v>36</v>
      </c>
      <c r="I4817">
        <v>1006</v>
      </c>
      <c r="J4817" s="43">
        <v>3820</v>
      </c>
      <c r="K4817" s="16">
        <v>0.06</v>
      </c>
      <c r="L4817" s="16">
        <f t="shared" si="849"/>
        <v>37.934458788480633</v>
      </c>
      <c r="M4817" s="16">
        <f t="shared" si="850"/>
        <v>0.96360360360360364</v>
      </c>
      <c r="N4817" s="44">
        <f t="shared" si="851"/>
        <v>60.36</v>
      </c>
      <c r="O4817" s="44">
        <f t="shared" si="852"/>
        <v>3880.36</v>
      </c>
      <c r="P4817" s="45">
        <f t="shared" si="854"/>
        <v>38.533862959285003</v>
      </c>
      <c r="Q4817" s="45">
        <f t="shared" si="853"/>
        <v>0.97882954954954959</v>
      </c>
      <c r="S4817" s="51">
        <f t="shared" si="855"/>
        <v>-3.5024370834576657</v>
      </c>
      <c r="T4817" s="16">
        <f t="shared" si="856"/>
        <v>38.600463422707712</v>
      </c>
    </row>
    <row r="4818" spans="1:20" x14ac:dyDescent="0.25">
      <c r="A4818" s="72">
        <f t="shared" si="857"/>
        <v>44180</v>
      </c>
      <c r="B4818" s="73" t="s">
        <v>67</v>
      </c>
      <c r="C4818" s="73" t="s">
        <v>254</v>
      </c>
      <c r="D4818" s="73" t="s">
        <v>255</v>
      </c>
      <c r="E4818" s="73" t="s">
        <v>267</v>
      </c>
      <c r="F4818" s="73" t="s">
        <v>241</v>
      </c>
      <c r="G4818" s="73" t="s">
        <v>35</v>
      </c>
      <c r="H4818" t="s">
        <v>37</v>
      </c>
      <c r="I4818">
        <v>988</v>
      </c>
      <c r="J4818" s="43">
        <v>3880</v>
      </c>
      <c r="K4818" s="16">
        <v>0</v>
      </c>
      <c r="L4818" s="16">
        <f t="shared" si="849"/>
        <v>38.530287984111219</v>
      </c>
      <c r="M4818" s="16">
        <f t="shared" si="850"/>
        <v>0.97873873873873873</v>
      </c>
      <c r="N4818" s="44">
        <f t="shared" si="851"/>
        <v>0</v>
      </c>
      <c r="O4818" s="44">
        <f t="shared" si="852"/>
        <v>3880</v>
      </c>
      <c r="P4818" s="45">
        <f t="shared" si="854"/>
        <v>38.530287984111219</v>
      </c>
      <c r="Q4818" s="45">
        <f t="shared" si="853"/>
        <v>0.97873873873873873</v>
      </c>
      <c r="S4818" s="51">
        <f t="shared" si="855"/>
        <v>0</v>
      </c>
      <c r="T4818" s="16">
        <f t="shared" si="856"/>
        <v>38.530287984111219</v>
      </c>
    </row>
    <row r="4819" spans="1:20" x14ac:dyDescent="0.25">
      <c r="A4819" s="72">
        <f t="shared" si="857"/>
        <v>44180</v>
      </c>
      <c r="B4819" s="73" t="s">
        <v>67</v>
      </c>
      <c r="C4819" s="73" t="s">
        <v>246</v>
      </c>
      <c r="D4819" s="73" t="s">
        <v>247</v>
      </c>
      <c r="E4819" s="73" t="s">
        <v>240</v>
      </c>
      <c r="F4819" s="73" t="s">
        <v>241</v>
      </c>
      <c r="G4819" s="73" t="s">
        <v>35</v>
      </c>
      <c r="H4819" t="s">
        <v>36</v>
      </c>
      <c r="I4819">
        <v>787</v>
      </c>
      <c r="J4819" s="43">
        <v>4320</v>
      </c>
      <c r="K4819" s="16">
        <v>0.06</v>
      </c>
      <c r="L4819" s="16">
        <f t="shared" si="849"/>
        <v>42.899702085402183</v>
      </c>
      <c r="M4819" s="16">
        <f t="shared" si="850"/>
        <v>1.0897297297297297</v>
      </c>
      <c r="N4819" s="44">
        <f t="shared" si="851"/>
        <v>47.22</v>
      </c>
      <c r="O4819" s="44">
        <f t="shared" si="852"/>
        <v>4367.22</v>
      </c>
      <c r="P4819" s="45">
        <f t="shared" si="854"/>
        <v>43.368619662363457</v>
      </c>
      <c r="Q4819" s="45">
        <f t="shared" si="853"/>
        <v>1.1016410810810811</v>
      </c>
      <c r="S4819" s="51">
        <f t="shared" si="855"/>
        <v>-0.23255813953486637</v>
      </c>
      <c r="T4819" s="16">
        <f t="shared" si="856"/>
        <v>43.420721615359149</v>
      </c>
    </row>
    <row r="4820" spans="1:20" x14ac:dyDescent="0.25">
      <c r="A4820" s="72">
        <f t="shared" si="857"/>
        <v>44180</v>
      </c>
      <c r="B4820" s="73" t="s">
        <v>67</v>
      </c>
      <c r="C4820" s="73" t="s">
        <v>250</v>
      </c>
      <c r="D4820" s="73" t="s">
        <v>251</v>
      </c>
      <c r="E4820" s="73" t="s">
        <v>283</v>
      </c>
      <c r="F4820" s="73" t="s">
        <v>284</v>
      </c>
      <c r="G4820" s="73" t="s">
        <v>35</v>
      </c>
      <c r="H4820" t="s">
        <v>37</v>
      </c>
      <c r="I4820">
        <v>1836</v>
      </c>
      <c r="J4820" s="43">
        <v>5180</v>
      </c>
      <c r="K4820" s="16">
        <v>0</v>
      </c>
      <c r="L4820" s="16">
        <f t="shared" ref="L4820:L4857" si="858">J4820/100.7</f>
        <v>51.439920556107246</v>
      </c>
      <c r="M4820" s="16">
        <f t="shared" ref="M4820:M4857" si="859">IF(B4820="corn",J4820/(111*2000/56),J4820/(111*2000/60))</f>
        <v>1.3066666666666666</v>
      </c>
      <c r="N4820" s="44">
        <f t="shared" ref="N4820:N4857" si="860">I4820*K4820</f>
        <v>0</v>
      </c>
      <c r="O4820" s="44">
        <f t="shared" ref="O4820:O4857" si="861">J4820+N4820</f>
        <v>5180</v>
      </c>
      <c r="P4820" s="45">
        <f t="shared" si="854"/>
        <v>51.439920556107246</v>
      </c>
      <c r="Q4820" s="45">
        <f t="shared" ref="Q4820:Q4857" si="862">IF(B4820="corn",O4820/(111*2000/56),O4820/(111*2000/60))</f>
        <v>1.3066666666666666</v>
      </c>
      <c r="S4820" s="51">
        <f t="shared" si="855"/>
        <v>0</v>
      </c>
      <c r="T4820" s="16">
        <f t="shared" si="856"/>
        <v>51.439920556107246</v>
      </c>
    </row>
    <row r="4821" spans="1:20" x14ac:dyDescent="0.25">
      <c r="A4821" s="72">
        <f t="shared" si="857"/>
        <v>44180</v>
      </c>
      <c r="B4821" s="73" t="s">
        <v>67</v>
      </c>
      <c r="C4821" s="73" t="s">
        <v>256</v>
      </c>
      <c r="D4821" s="73" t="s">
        <v>247</v>
      </c>
      <c r="E4821" s="73" t="s">
        <v>285</v>
      </c>
      <c r="F4821" s="73" t="s">
        <v>264</v>
      </c>
      <c r="G4821" s="73" t="s">
        <v>35</v>
      </c>
      <c r="H4821" t="s">
        <v>37</v>
      </c>
      <c r="I4821">
        <v>1899</v>
      </c>
      <c r="J4821" s="43">
        <v>5100</v>
      </c>
      <c r="K4821" s="16">
        <v>0</v>
      </c>
      <c r="L4821" s="16">
        <f t="shared" si="858"/>
        <v>50.645481628599796</v>
      </c>
      <c r="M4821" s="16">
        <f t="shared" si="859"/>
        <v>1.2864864864864864</v>
      </c>
      <c r="N4821" s="44">
        <f t="shared" si="860"/>
        <v>0</v>
      </c>
      <c r="O4821" s="44">
        <f t="shared" si="861"/>
        <v>5100</v>
      </c>
      <c r="P4821" s="45">
        <f t="shared" si="854"/>
        <v>50.645481628599796</v>
      </c>
      <c r="Q4821" s="45">
        <f t="shared" si="862"/>
        <v>1.2864864864864864</v>
      </c>
      <c r="S4821" s="51">
        <f t="shared" si="855"/>
        <v>2.0000000000000018</v>
      </c>
      <c r="T4821" s="16">
        <f t="shared" si="856"/>
        <v>50.645481628599804</v>
      </c>
    </row>
    <row r="4822" spans="1:20" x14ac:dyDescent="0.25">
      <c r="A4822" s="72">
        <f t="shared" si="857"/>
        <v>44180</v>
      </c>
      <c r="B4822" s="73" t="s">
        <v>18</v>
      </c>
      <c r="C4822" s="73" t="s">
        <v>238</v>
      </c>
      <c r="D4822" s="73" t="s">
        <v>239</v>
      </c>
      <c r="E4822" s="73" t="s">
        <v>283</v>
      </c>
      <c r="F4822" s="73" t="s">
        <v>284</v>
      </c>
      <c r="G4822" s="73" t="s">
        <v>35</v>
      </c>
      <c r="H4822" t="s">
        <v>37</v>
      </c>
      <c r="I4822">
        <v>1695</v>
      </c>
      <c r="J4822" s="43">
        <v>5850</v>
      </c>
      <c r="K4822" s="16">
        <v>0</v>
      </c>
      <c r="L4822" s="16">
        <f t="shared" si="858"/>
        <v>58.093346573982124</v>
      </c>
      <c r="M4822" s="16">
        <f t="shared" si="859"/>
        <v>1.5810810810810811</v>
      </c>
      <c r="N4822" s="44">
        <f t="shared" si="860"/>
        <v>0</v>
      </c>
      <c r="O4822" s="44">
        <f t="shared" si="861"/>
        <v>5850</v>
      </c>
      <c r="P4822" s="45">
        <f t="shared" si="854"/>
        <v>58.093346573982124</v>
      </c>
      <c r="Q4822" s="45">
        <f t="shared" si="862"/>
        <v>1.5810810810810811</v>
      </c>
      <c r="S4822" s="51">
        <f t="shared" si="855"/>
        <v>0</v>
      </c>
      <c r="T4822" s="16">
        <f t="shared" si="856"/>
        <v>58.093346573982124</v>
      </c>
    </row>
    <row r="4823" spans="1:20" x14ac:dyDescent="0.25">
      <c r="A4823" s="72">
        <f t="shared" si="857"/>
        <v>44180</v>
      </c>
      <c r="B4823" s="73" t="s">
        <v>18</v>
      </c>
      <c r="C4823" s="73" t="s">
        <v>250</v>
      </c>
      <c r="D4823" s="73" t="s">
        <v>251</v>
      </c>
      <c r="E4823" s="73" t="s">
        <v>279</v>
      </c>
      <c r="F4823" s="73" t="s">
        <v>280</v>
      </c>
      <c r="G4823" s="73" t="s">
        <v>35</v>
      </c>
      <c r="H4823" t="s">
        <v>37</v>
      </c>
      <c r="I4823">
        <v>1851</v>
      </c>
      <c r="J4823" s="43">
        <v>5900</v>
      </c>
      <c r="K4823" s="16">
        <v>0</v>
      </c>
      <c r="L4823" s="16">
        <f t="shared" si="858"/>
        <v>58.589870903674282</v>
      </c>
      <c r="M4823" s="16">
        <f t="shared" si="859"/>
        <v>1.5945945945945945</v>
      </c>
      <c r="N4823" s="44">
        <f t="shared" si="860"/>
        <v>0</v>
      </c>
      <c r="O4823" s="44">
        <f t="shared" si="861"/>
        <v>5900</v>
      </c>
      <c r="P4823" s="45">
        <f t="shared" si="854"/>
        <v>58.589870903674282</v>
      </c>
      <c r="Q4823" s="45">
        <f t="shared" si="862"/>
        <v>1.5945945945945945</v>
      </c>
      <c r="S4823" s="51">
        <f t="shared" si="855"/>
        <v>0</v>
      </c>
      <c r="T4823" s="16">
        <f t="shared" si="856"/>
        <v>58.589870903674274</v>
      </c>
    </row>
    <row r="4824" spans="1:20" x14ac:dyDescent="0.25">
      <c r="A4824" s="72">
        <f t="shared" si="857"/>
        <v>44180</v>
      </c>
      <c r="B4824" s="73" t="s">
        <v>18</v>
      </c>
      <c r="C4824" s="73" t="s">
        <v>257</v>
      </c>
      <c r="D4824" s="73" t="s">
        <v>237</v>
      </c>
      <c r="E4824" s="73" t="s">
        <v>283</v>
      </c>
      <c r="F4824" s="73" t="s">
        <v>284</v>
      </c>
      <c r="G4824" s="73" t="s">
        <v>35</v>
      </c>
      <c r="H4824" t="s">
        <v>37</v>
      </c>
      <c r="I4824">
        <v>1507</v>
      </c>
      <c r="J4824" s="43">
        <v>5750</v>
      </c>
      <c r="K4824" s="16">
        <v>0</v>
      </c>
      <c r="L4824" s="16">
        <f t="shared" si="858"/>
        <v>57.10029791459781</v>
      </c>
      <c r="M4824" s="16">
        <f t="shared" si="859"/>
        <v>1.5540540540540539</v>
      </c>
      <c r="N4824" s="44">
        <f t="shared" si="860"/>
        <v>0</v>
      </c>
      <c r="O4824" s="44">
        <f t="shared" si="861"/>
        <v>5750</v>
      </c>
      <c r="P4824" s="45">
        <f t="shared" si="854"/>
        <v>57.10029791459781</v>
      </c>
      <c r="Q4824" s="45">
        <f t="shared" si="862"/>
        <v>1.5540540540540539</v>
      </c>
      <c r="S4824" s="51">
        <f t="shared" si="855"/>
        <v>0</v>
      </c>
      <c r="T4824" s="16">
        <f t="shared" si="856"/>
        <v>57.10029791459781</v>
      </c>
    </row>
    <row r="4825" spans="1:20" x14ac:dyDescent="0.25">
      <c r="A4825" s="72">
        <f t="shared" si="857"/>
        <v>44180</v>
      </c>
      <c r="B4825" s="73" t="s">
        <v>18</v>
      </c>
      <c r="C4825" s="73" t="s">
        <v>256</v>
      </c>
      <c r="D4825" s="73" t="s">
        <v>247</v>
      </c>
      <c r="E4825" s="73" t="s">
        <v>265</v>
      </c>
      <c r="F4825" s="73" t="s">
        <v>266</v>
      </c>
      <c r="G4825" s="73" t="s">
        <v>35</v>
      </c>
      <c r="H4825" t="s">
        <v>36</v>
      </c>
      <c r="I4825">
        <v>1160</v>
      </c>
      <c r="J4825" s="43">
        <v>4875</v>
      </c>
      <c r="K4825" s="16">
        <v>0.06</v>
      </c>
      <c r="L4825" s="16">
        <f t="shared" si="858"/>
        <v>48.4111221449851</v>
      </c>
      <c r="M4825" s="16">
        <f t="shared" si="859"/>
        <v>1.3175675675675675</v>
      </c>
      <c r="N4825" s="44">
        <f t="shared" si="860"/>
        <v>69.599999999999994</v>
      </c>
      <c r="O4825" s="44">
        <f t="shared" si="861"/>
        <v>4944.6000000000004</v>
      </c>
      <c r="P4825" s="45">
        <f t="shared" si="854"/>
        <v>49.102284011916588</v>
      </c>
      <c r="Q4825" s="45">
        <f t="shared" si="862"/>
        <v>1.3363783783783785</v>
      </c>
      <c r="S4825" s="51">
        <f t="shared" si="855"/>
        <v>-3.1799490894850124</v>
      </c>
      <c r="T4825" s="16">
        <f t="shared" si="856"/>
        <v>49.179079774908963</v>
      </c>
    </row>
    <row r="4826" spans="1:20" x14ac:dyDescent="0.25">
      <c r="A4826" s="72">
        <f t="shared" si="857"/>
        <v>44180</v>
      </c>
      <c r="B4826" s="73" t="s">
        <v>18</v>
      </c>
      <c r="C4826" s="73" t="s">
        <v>244</v>
      </c>
      <c r="D4826" s="73" t="s">
        <v>245</v>
      </c>
      <c r="E4826" s="73" t="s">
        <v>277</v>
      </c>
      <c r="F4826" s="73" t="s">
        <v>278</v>
      </c>
      <c r="G4826" s="73" t="s">
        <v>35</v>
      </c>
      <c r="H4826" s="73" t="s">
        <v>38</v>
      </c>
      <c r="I4826">
        <v>613</v>
      </c>
      <c r="J4826" s="43">
        <v>4945</v>
      </c>
      <c r="K4826" s="16">
        <v>0</v>
      </c>
      <c r="L4826" s="16">
        <f t="shared" si="858"/>
        <v>49.106256206554121</v>
      </c>
      <c r="M4826" s="16">
        <f t="shared" si="859"/>
        <v>1.3364864864864865</v>
      </c>
      <c r="N4826" s="44">
        <f t="shared" si="860"/>
        <v>0</v>
      </c>
      <c r="O4826" s="44">
        <f t="shared" si="861"/>
        <v>4945</v>
      </c>
      <c r="P4826" s="45">
        <f t="shared" si="854"/>
        <v>49.106256206554121</v>
      </c>
      <c r="Q4826" s="45">
        <f t="shared" si="862"/>
        <v>1.3364864864864865</v>
      </c>
      <c r="S4826" s="51">
        <f t="shared" si="855"/>
        <v>2.9136316337148749</v>
      </c>
      <c r="T4826" s="16">
        <f>AVERAGE(P4750,P4788,P4826)</f>
        <v>49.106256206554121</v>
      </c>
    </row>
    <row r="4827" spans="1:20" x14ac:dyDescent="0.25">
      <c r="A4827" s="74">
        <f>A4825</f>
        <v>44180</v>
      </c>
      <c r="B4827" s="75" t="s">
        <v>18</v>
      </c>
      <c r="C4827" s="75" t="s">
        <v>258</v>
      </c>
      <c r="D4827" s="75" t="s">
        <v>255</v>
      </c>
      <c r="E4827" s="75" t="s">
        <v>279</v>
      </c>
      <c r="F4827" s="75" t="s">
        <v>280</v>
      </c>
      <c r="G4827" s="75" t="s">
        <v>35</v>
      </c>
      <c r="H4827" s="76" t="s">
        <v>36</v>
      </c>
      <c r="I4827" s="76">
        <v>1637</v>
      </c>
      <c r="J4827" s="46">
        <v>5260</v>
      </c>
      <c r="K4827" s="78">
        <v>0.06</v>
      </c>
      <c r="L4827" s="78">
        <f t="shared" si="858"/>
        <v>52.234359483614696</v>
      </c>
      <c r="M4827" s="78">
        <f t="shared" si="859"/>
        <v>1.4216216216216215</v>
      </c>
      <c r="N4827" s="47">
        <f t="shared" si="860"/>
        <v>98.22</v>
      </c>
      <c r="O4827" s="47">
        <f t="shared" si="861"/>
        <v>5358.22</v>
      </c>
      <c r="P4827" s="48">
        <f t="shared" si="854"/>
        <v>53.209731876861966</v>
      </c>
      <c r="Q4827" s="48">
        <f t="shared" si="862"/>
        <v>1.4481675675675676</v>
      </c>
      <c r="R4827" s="76"/>
      <c r="S4827" s="53">
        <f t="shared" si="855"/>
        <v>-13.401105472411668</v>
      </c>
      <c r="T4827" s="78">
        <f t="shared" si="856"/>
        <v>53.318106587222779</v>
      </c>
    </row>
    <row r="4828" spans="1:20" x14ac:dyDescent="0.25">
      <c r="A4828" s="72">
        <f>DATE(YEAR(A4827), MONTH(A4827)+1, 15)</f>
        <v>44211</v>
      </c>
      <c r="B4828" s="73" t="s">
        <v>0</v>
      </c>
      <c r="C4828" s="73" t="s">
        <v>359</v>
      </c>
      <c r="D4828" s="73" t="s">
        <v>235</v>
      </c>
      <c r="E4828" s="73" t="s">
        <v>260</v>
      </c>
      <c r="F4828" s="73" t="s">
        <v>261</v>
      </c>
      <c r="G4828" s="73" t="s">
        <v>34</v>
      </c>
      <c r="H4828" t="s">
        <v>36</v>
      </c>
      <c r="I4828">
        <v>506</v>
      </c>
      <c r="J4828" s="61">
        <v>3695</v>
      </c>
      <c r="K4828" s="16">
        <v>7.0000000000000007E-2</v>
      </c>
      <c r="L4828" s="16">
        <f t="shared" si="858"/>
        <v>36.693147964250244</v>
      </c>
      <c r="M4828" s="16">
        <f t="shared" si="859"/>
        <v>0.99864864864864866</v>
      </c>
      <c r="N4828" s="44">
        <f t="shared" si="860"/>
        <v>35.42</v>
      </c>
      <c r="O4828" s="44">
        <f t="shared" si="861"/>
        <v>3730.42</v>
      </c>
      <c r="P4828" s="45">
        <f t="shared" ref="P4828:P4865" si="863">O4828/100.7</f>
        <v>37.04488579940417</v>
      </c>
      <c r="Q4828" s="45">
        <f t="shared" si="862"/>
        <v>1.0082216216216215</v>
      </c>
      <c r="R4828" s="17"/>
      <c r="S4828" s="51">
        <f>((O4828/O4372)-1)*100</f>
        <v>0.92581570261349722</v>
      </c>
      <c r="T4828" s="16"/>
    </row>
    <row r="4829" spans="1:20" x14ac:dyDescent="0.25">
      <c r="A4829" s="72">
        <f>A4828</f>
        <v>44211</v>
      </c>
      <c r="B4829" s="73" t="s">
        <v>0</v>
      </c>
      <c r="C4829" s="73" t="s">
        <v>236</v>
      </c>
      <c r="D4829" s="73" t="s">
        <v>237</v>
      </c>
      <c r="E4829" s="73" t="s">
        <v>262</v>
      </c>
      <c r="F4829" s="73" t="s">
        <v>251</v>
      </c>
      <c r="G4829" s="73" t="s">
        <v>34</v>
      </c>
      <c r="H4829" t="s">
        <v>37</v>
      </c>
      <c r="I4829">
        <v>298</v>
      </c>
      <c r="J4829" s="43">
        <v>4208</v>
      </c>
      <c r="K4829" s="16">
        <v>0</v>
      </c>
      <c r="L4829" s="16">
        <f t="shared" si="858"/>
        <v>41.787487586891757</v>
      </c>
      <c r="M4829" s="16">
        <f t="shared" si="859"/>
        <v>1.1372972972972972</v>
      </c>
      <c r="N4829" s="44">
        <f t="shared" si="860"/>
        <v>0</v>
      </c>
      <c r="O4829" s="44">
        <f t="shared" si="861"/>
        <v>4208</v>
      </c>
      <c r="P4829" s="45">
        <f t="shared" si="863"/>
        <v>41.787487586891757</v>
      </c>
      <c r="Q4829" s="45">
        <f t="shared" si="862"/>
        <v>1.1372972972972972</v>
      </c>
      <c r="R4829" s="17"/>
      <c r="S4829" s="51">
        <f t="shared" ref="S4829:S4865" si="864">((O4829/O4373)-1)*100</f>
        <v>-2.8848372951765566</v>
      </c>
      <c r="T4829" s="16"/>
    </row>
    <row r="4830" spans="1:20" x14ac:dyDescent="0.25">
      <c r="A4830" s="72">
        <f t="shared" ref="A4830:A4864" si="865">A4829</f>
        <v>44211</v>
      </c>
      <c r="B4830" s="73" t="s">
        <v>0</v>
      </c>
      <c r="C4830" s="73" t="s">
        <v>359</v>
      </c>
      <c r="D4830" s="73" t="s">
        <v>235</v>
      </c>
      <c r="E4830" s="73" t="s">
        <v>263</v>
      </c>
      <c r="F4830" s="73" t="s">
        <v>264</v>
      </c>
      <c r="G4830" s="73" t="s">
        <v>34</v>
      </c>
      <c r="H4830" t="s">
        <v>37</v>
      </c>
      <c r="I4830">
        <v>1530</v>
      </c>
      <c r="J4830" s="43">
        <v>7115</v>
      </c>
      <c r="K4830" s="16">
        <v>0</v>
      </c>
      <c r="L4830" s="16">
        <f t="shared" si="858"/>
        <v>70.655412115193641</v>
      </c>
      <c r="M4830" s="16">
        <f t="shared" si="859"/>
        <v>1.922972972972973</v>
      </c>
      <c r="N4830" s="44">
        <f t="shared" si="860"/>
        <v>0</v>
      </c>
      <c r="O4830" s="44">
        <f t="shared" si="861"/>
        <v>7115</v>
      </c>
      <c r="P4830" s="45">
        <f t="shared" si="863"/>
        <v>70.655412115193641</v>
      </c>
      <c r="Q4830" s="45">
        <f t="shared" si="862"/>
        <v>1.922972972972973</v>
      </c>
      <c r="S4830" s="51">
        <f t="shared" si="864"/>
        <v>-1.7265193370165743</v>
      </c>
      <c r="T4830" s="16"/>
    </row>
    <row r="4831" spans="1:20" x14ac:dyDescent="0.25">
      <c r="A4831" s="72">
        <f t="shared" si="865"/>
        <v>44211</v>
      </c>
      <c r="B4831" s="73" t="s">
        <v>0</v>
      </c>
      <c r="C4831" s="73" t="s">
        <v>359</v>
      </c>
      <c r="D4831" s="73" t="s">
        <v>235</v>
      </c>
      <c r="E4831" s="73" t="s">
        <v>265</v>
      </c>
      <c r="F4831" s="73" t="s">
        <v>266</v>
      </c>
      <c r="G4831" s="73" t="s">
        <v>34</v>
      </c>
      <c r="H4831" t="s">
        <v>36</v>
      </c>
      <c r="I4831">
        <v>890</v>
      </c>
      <c r="J4831" s="43">
        <v>4525</v>
      </c>
      <c r="K4831" s="16">
        <v>7.0000000000000007E-2</v>
      </c>
      <c r="L4831" s="16">
        <f t="shared" si="858"/>
        <v>44.935451837140022</v>
      </c>
      <c r="M4831" s="16">
        <f t="shared" si="859"/>
        <v>1.222972972972973</v>
      </c>
      <c r="N4831" s="44">
        <f t="shared" si="860"/>
        <v>62.300000000000004</v>
      </c>
      <c r="O4831" s="44">
        <f t="shared" si="861"/>
        <v>4587.3</v>
      </c>
      <c r="P4831" s="45">
        <f t="shared" si="863"/>
        <v>45.554121151936442</v>
      </c>
      <c r="Q4831" s="45">
        <f t="shared" si="862"/>
        <v>1.2398108108108108</v>
      </c>
      <c r="S4831" s="51">
        <f t="shared" si="864"/>
        <v>-2.460131830746326</v>
      </c>
      <c r="T4831" s="16"/>
    </row>
    <row r="4832" spans="1:20" x14ac:dyDescent="0.25">
      <c r="A4832" s="72">
        <f t="shared" si="865"/>
        <v>44211</v>
      </c>
      <c r="B4832" s="73" t="s">
        <v>0</v>
      </c>
      <c r="C4832" s="73" t="s">
        <v>238</v>
      </c>
      <c r="D4832" s="73" t="s">
        <v>239</v>
      </c>
      <c r="E4832" s="73" t="s">
        <v>267</v>
      </c>
      <c r="F4832" s="73" t="s">
        <v>241</v>
      </c>
      <c r="G4832" s="73" t="s">
        <v>34</v>
      </c>
      <c r="H4832" s="65" t="s">
        <v>37</v>
      </c>
      <c r="I4832" s="65">
        <v>1256</v>
      </c>
      <c r="J4832" s="61">
        <v>6851</v>
      </c>
      <c r="K4832" s="16">
        <v>0</v>
      </c>
      <c r="L4832" s="77">
        <f t="shared" si="858"/>
        <v>68.033763654419062</v>
      </c>
      <c r="M4832" s="77">
        <f t="shared" si="859"/>
        <v>1.8516216216216217</v>
      </c>
      <c r="N4832" s="62">
        <f t="shared" si="860"/>
        <v>0</v>
      </c>
      <c r="O4832" s="62">
        <f t="shared" si="861"/>
        <v>6851</v>
      </c>
      <c r="P4832" s="63">
        <f t="shared" si="863"/>
        <v>68.033763654419062</v>
      </c>
      <c r="Q4832" s="63">
        <f t="shared" si="862"/>
        <v>1.8516216216216217</v>
      </c>
      <c r="R4832" s="65"/>
      <c r="S4832" s="64">
        <f t="shared" si="864"/>
        <v>-1.7918577981651418</v>
      </c>
      <c r="T4832" s="16"/>
    </row>
    <row r="4833" spans="1:20" x14ac:dyDescent="0.25">
      <c r="A4833" s="72">
        <f t="shared" si="865"/>
        <v>44211</v>
      </c>
      <c r="B4833" s="73" t="s">
        <v>0</v>
      </c>
      <c r="C4833" s="73" t="s">
        <v>358</v>
      </c>
      <c r="D4833" s="73" t="s">
        <v>235</v>
      </c>
      <c r="E4833" s="73" t="s">
        <v>267</v>
      </c>
      <c r="F4833" s="73" t="s">
        <v>241</v>
      </c>
      <c r="G4833" s="73" t="s">
        <v>34</v>
      </c>
      <c r="H4833" t="s">
        <v>36</v>
      </c>
      <c r="I4833">
        <v>975</v>
      </c>
      <c r="J4833" s="43">
        <v>4801</v>
      </c>
      <c r="K4833" s="16">
        <v>7.0000000000000007E-2</v>
      </c>
      <c r="L4833" s="16">
        <f t="shared" si="858"/>
        <v>47.676266137040713</v>
      </c>
      <c r="M4833" s="16">
        <f t="shared" si="859"/>
        <v>1.2975675675675675</v>
      </c>
      <c r="N4833" s="44">
        <f t="shared" si="860"/>
        <v>68.25</v>
      </c>
      <c r="O4833" s="44">
        <f t="shared" si="861"/>
        <v>4869.25</v>
      </c>
      <c r="P4833" s="45">
        <f t="shared" si="863"/>
        <v>48.354021847070506</v>
      </c>
      <c r="Q4833" s="45">
        <f t="shared" si="862"/>
        <v>1.3160135135135136</v>
      </c>
      <c r="S4833" s="51">
        <f t="shared" si="864"/>
        <v>-2.5370296236989609</v>
      </c>
      <c r="T4833" s="16"/>
    </row>
    <row r="4834" spans="1:20" x14ac:dyDescent="0.25">
      <c r="A4834" s="72">
        <f t="shared" si="865"/>
        <v>44211</v>
      </c>
      <c r="B4834" s="73" t="s">
        <v>0</v>
      </c>
      <c r="C4834" s="73" t="s">
        <v>240</v>
      </c>
      <c r="D4834" s="73" t="s">
        <v>241</v>
      </c>
      <c r="E4834" s="73" t="s">
        <v>263</v>
      </c>
      <c r="F4834" s="73" t="s">
        <v>264</v>
      </c>
      <c r="G4834" s="73" t="s">
        <v>34</v>
      </c>
      <c r="H4834" t="s">
        <v>36</v>
      </c>
      <c r="I4834">
        <v>1357</v>
      </c>
      <c r="J4834" s="66">
        <v>5121</v>
      </c>
      <c r="K4834" s="16">
        <v>7.0000000000000007E-2</v>
      </c>
      <c r="L4834" s="16">
        <f t="shared" si="858"/>
        <v>50.854021847070506</v>
      </c>
      <c r="M4834" s="16">
        <f t="shared" si="859"/>
        <v>1.384054054054054</v>
      </c>
      <c r="N4834" s="44">
        <f t="shared" si="860"/>
        <v>94.990000000000009</v>
      </c>
      <c r="O4834" s="44">
        <f t="shared" si="861"/>
        <v>5215.99</v>
      </c>
      <c r="P4834" s="45">
        <f t="shared" si="863"/>
        <v>51.797318768619661</v>
      </c>
      <c r="Q4834" s="45">
        <f t="shared" si="862"/>
        <v>1.409727027027027</v>
      </c>
      <c r="S4834" s="51">
        <f t="shared" si="864"/>
        <v>-3.2714561234329809</v>
      </c>
      <c r="T4834" s="16"/>
    </row>
    <row r="4835" spans="1:20" x14ac:dyDescent="0.25">
      <c r="A4835" s="72">
        <f t="shared" si="865"/>
        <v>44211</v>
      </c>
      <c r="B4835" s="73" t="s">
        <v>67</v>
      </c>
      <c r="C4835" s="73" t="s">
        <v>242</v>
      </c>
      <c r="D4835" s="73" t="s">
        <v>243</v>
      </c>
      <c r="E4835" s="73" t="s">
        <v>265</v>
      </c>
      <c r="F4835" s="73" t="s">
        <v>266</v>
      </c>
      <c r="G4835" s="73" t="s">
        <v>34</v>
      </c>
      <c r="H4835" t="s">
        <v>36</v>
      </c>
      <c r="I4835">
        <v>1006</v>
      </c>
      <c r="J4835" s="43">
        <v>3900</v>
      </c>
      <c r="K4835" s="16">
        <v>7.0000000000000007E-2</v>
      </c>
      <c r="L4835" s="16">
        <f t="shared" si="858"/>
        <v>38.728897715988083</v>
      </c>
      <c r="M4835" s="16">
        <f t="shared" si="859"/>
        <v>0.98378378378378384</v>
      </c>
      <c r="N4835" s="44">
        <f t="shared" si="860"/>
        <v>70.42</v>
      </c>
      <c r="O4835" s="44">
        <f t="shared" si="861"/>
        <v>3970.42</v>
      </c>
      <c r="P4835" s="45">
        <f t="shared" si="863"/>
        <v>39.428202581926513</v>
      </c>
      <c r="Q4835" s="45">
        <f t="shared" si="862"/>
        <v>1.0015473873873875</v>
      </c>
      <c r="S4835" s="51">
        <f t="shared" si="864"/>
        <v>-3.188822783575529</v>
      </c>
      <c r="T4835" s="16"/>
    </row>
    <row r="4836" spans="1:20" x14ac:dyDescent="0.25">
      <c r="A4836" s="72">
        <f t="shared" si="865"/>
        <v>44211</v>
      </c>
      <c r="B4836" s="73" t="s">
        <v>67</v>
      </c>
      <c r="C4836" s="73" t="s">
        <v>244</v>
      </c>
      <c r="D4836" s="73" t="s">
        <v>245</v>
      </c>
      <c r="E4836" s="73" t="s">
        <v>268</v>
      </c>
      <c r="F4836" s="73" t="s">
        <v>269</v>
      </c>
      <c r="G4836" s="73" t="s">
        <v>34</v>
      </c>
      <c r="H4836" t="s">
        <v>38</v>
      </c>
      <c r="I4836">
        <v>860</v>
      </c>
      <c r="J4836" s="43">
        <v>7833</v>
      </c>
      <c r="K4836" s="16">
        <v>0</v>
      </c>
      <c r="L4836" s="16">
        <f t="shared" si="858"/>
        <v>77.785501489572994</v>
      </c>
      <c r="M4836" s="16">
        <f t="shared" si="859"/>
        <v>1.975891891891892</v>
      </c>
      <c r="N4836" s="44">
        <f t="shared" si="860"/>
        <v>0</v>
      </c>
      <c r="O4836" s="44">
        <f t="shared" si="861"/>
        <v>7833</v>
      </c>
      <c r="P4836" s="45">
        <f t="shared" si="863"/>
        <v>77.785501489572994</v>
      </c>
      <c r="Q4836" s="45">
        <f t="shared" si="862"/>
        <v>1.975891891891892</v>
      </c>
      <c r="S4836" s="51">
        <f t="shared" si="864"/>
        <v>14.920774647887324</v>
      </c>
      <c r="T4836" s="16"/>
    </row>
    <row r="4837" spans="1:20" x14ac:dyDescent="0.25">
      <c r="A4837" s="72">
        <f t="shared" si="865"/>
        <v>44211</v>
      </c>
      <c r="B4837" s="73" t="s">
        <v>67</v>
      </c>
      <c r="C4837" s="73" t="s">
        <v>246</v>
      </c>
      <c r="D4837" s="73" t="s">
        <v>247</v>
      </c>
      <c r="E4837" s="73" t="s">
        <v>270</v>
      </c>
      <c r="F4837" s="73" t="s">
        <v>247</v>
      </c>
      <c r="G4837" s="73" t="s">
        <v>34</v>
      </c>
      <c r="H4837" t="s">
        <v>36</v>
      </c>
      <c r="I4837">
        <v>213</v>
      </c>
      <c r="J4837" s="43">
        <v>2455</v>
      </c>
      <c r="K4837" s="16">
        <v>7.0000000000000007E-2</v>
      </c>
      <c r="L4837" s="16">
        <f t="shared" si="858"/>
        <v>24.379344587884805</v>
      </c>
      <c r="M4837" s="16">
        <f t="shared" si="859"/>
        <v>0.61927927927927928</v>
      </c>
      <c r="N4837" s="44">
        <f t="shared" si="860"/>
        <v>14.910000000000002</v>
      </c>
      <c r="O4837" s="44">
        <f t="shared" si="861"/>
        <v>2469.91</v>
      </c>
      <c r="P4837" s="45">
        <f t="shared" si="863"/>
        <v>24.527408142999004</v>
      </c>
      <c r="Q4837" s="45">
        <f t="shared" si="862"/>
        <v>0.62304036036036037</v>
      </c>
      <c r="S4837" s="51">
        <f t="shared" si="864"/>
        <v>0.50089518229166075</v>
      </c>
      <c r="T4837" s="16"/>
    </row>
    <row r="4838" spans="1:20" x14ac:dyDescent="0.25">
      <c r="A4838" s="72">
        <f t="shared" si="865"/>
        <v>44211</v>
      </c>
      <c r="B4838" s="73" t="s">
        <v>67</v>
      </c>
      <c r="C4838" s="73" t="s">
        <v>248</v>
      </c>
      <c r="D4838" s="73" t="s">
        <v>249</v>
      </c>
      <c r="E4838" s="73" t="s">
        <v>271</v>
      </c>
      <c r="F4838" s="73" t="s">
        <v>272</v>
      </c>
      <c r="G4838" s="73" t="s">
        <v>34</v>
      </c>
      <c r="H4838" t="s">
        <v>38</v>
      </c>
      <c r="I4838">
        <v>646</v>
      </c>
      <c r="J4838" s="43">
        <v>5979</v>
      </c>
      <c r="K4838" s="16">
        <v>0</v>
      </c>
      <c r="L4838" s="16">
        <f t="shared" si="858"/>
        <v>59.374379344587886</v>
      </c>
      <c r="M4838" s="16">
        <f t="shared" si="859"/>
        <v>1.5082162162162163</v>
      </c>
      <c r="N4838" s="44">
        <f t="shared" si="860"/>
        <v>0</v>
      </c>
      <c r="O4838" s="44">
        <f t="shared" si="861"/>
        <v>5979</v>
      </c>
      <c r="P4838" s="45">
        <f t="shared" si="863"/>
        <v>59.374379344587886</v>
      </c>
      <c r="Q4838" s="45">
        <f t="shared" si="862"/>
        <v>1.5082162162162163</v>
      </c>
      <c r="S4838" s="51">
        <f t="shared" si="864"/>
        <v>2.7672739773118016</v>
      </c>
      <c r="T4838" s="16"/>
    </row>
    <row r="4839" spans="1:20" x14ac:dyDescent="0.25">
      <c r="A4839" s="72">
        <f t="shared" si="865"/>
        <v>44211</v>
      </c>
      <c r="B4839" s="73" t="s">
        <v>67</v>
      </c>
      <c r="C4839" s="73" t="s">
        <v>248</v>
      </c>
      <c r="D4839" s="73" t="s">
        <v>249</v>
      </c>
      <c r="E4839" s="73" t="s">
        <v>273</v>
      </c>
      <c r="F4839" s="73" t="s">
        <v>274</v>
      </c>
      <c r="G4839" s="73" t="s">
        <v>34</v>
      </c>
      <c r="H4839" t="s">
        <v>38</v>
      </c>
      <c r="I4839">
        <v>418</v>
      </c>
      <c r="J4839" s="43">
        <v>5040</v>
      </c>
      <c r="K4839" s="16">
        <v>0</v>
      </c>
      <c r="L4839" s="16">
        <f t="shared" si="858"/>
        <v>50.049652432969211</v>
      </c>
      <c r="M4839" s="16">
        <f t="shared" si="859"/>
        <v>1.2713513513513515</v>
      </c>
      <c r="N4839" s="44">
        <f t="shared" si="860"/>
        <v>0</v>
      </c>
      <c r="O4839" s="44">
        <f t="shared" si="861"/>
        <v>5040</v>
      </c>
      <c r="P4839" s="45">
        <f t="shared" si="863"/>
        <v>50.049652432969211</v>
      </c>
      <c r="Q4839" s="45">
        <f t="shared" si="862"/>
        <v>1.2713513513513515</v>
      </c>
      <c r="S4839" s="51">
        <f t="shared" si="864"/>
        <v>3.4058268362741062</v>
      </c>
      <c r="T4839" s="16"/>
    </row>
    <row r="4840" spans="1:20" x14ac:dyDescent="0.25">
      <c r="A4840" s="72">
        <f t="shared" si="865"/>
        <v>44211</v>
      </c>
      <c r="B4840" s="73" t="s">
        <v>67</v>
      </c>
      <c r="C4840" s="73" t="s">
        <v>246</v>
      </c>
      <c r="D4840" s="73" t="s">
        <v>247</v>
      </c>
      <c r="E4840" s="73" t="s">
        <v>275</v>
      </c>
      <c r="F4840" s="73" t="s">
        <v>276</v>
      </c>
      <c r="G4840" s="73" t="s">
        <v>34</v>
      </c>
      <c r="H4840" t="s">
        <v>36</v>
      </c>
      <c r="I4840">
        <v>626</v>
      </c>
      <c r="J4840" s="61">
        <v>3900</v>
      </c>
      <c r="K4840" s="16">
        <v>7.0000000000000007E-2</v>
      </c>
      <c r="L4840" s="16">
        <f t="shared" si="858"/>
        <v>38.728897715988083</v>
      </c>
      <c r="M4840" s="16">
        <f t="shared" si="859"/>
        <v>0.98378378378378384</v>
      </c>
      <c r="N4840" s="44">
        <f t="shared" si="860"/>
        <v>43.820000000000007</v>
      </c>
      <c r="O4840" s="44">
        <f t="shared" si="861"/>
        <v>3943.82</v>
      </c>
      <c r="P4840" s="45">
        <f t="shared" si="863"/>
        <v>39.164051638530289</v>
      </c>
      <c r="Q4840" s="45">
        <f t="shared" si="862"/>
        <v>0.99483747747747753</v>
      </c>
      <c r="S4840" s="51">
        <f t="shared" si="864"/>
        <v>0.47437073270153451</v>
      </c>
      <c r="T4840" s="16"/>
    </row>
    <row r="4841" spans="1:20" x14ac:dyDescent="0.25">
      <c r="A4841" s="72">
        <f t="shared" si="865"/>
        <v>44211</v>
      </c>
      <c r="B4841" s="73" t="s">
        <v>67</v>
      </c>
      <c r="C4841" s="73" t="s">
        <v>246</v>
      </c>
      <c r="D4841" s="73" t="s">
        <v>247</v>
      </c>
      <c r="E4841" s="73" t="s">
        <v>263</v>
      </c>
      <c r="F4841" s="73" t="s">
        <v>264</v>
      </c>
      <c r="G4841" s="73" t="s">
        <v>34</v>
      </c>
      <c r="H4841" t="s">
        <v>36</v>
      </c>
      <c r="I4841">
        <v>1823</v>
      </c>
      <c r="J4841" s="61">
        <v>5780</v>
      </c>
      <c r="K4841" s="16">
        <v>7.0000000000000007E-2</v>
      </c>
      <c r="L4841" s="16">
        <f t="shared" si="858"/>
        <v>57.39821251241311</v>
      </c>
      <c r="M4841" s="16">
        <f t="shared" si="859"/>
        <v>1.458018018018018</v>
      </c>
      <c r="N4841" s="44">
        <f t="shared" si="860"/>
        <v>127.61000000000001</v>
      </c>
      <c r="O4841" s="44">
        <f t="shared" si="861"/>
        <v>5907.61</v>
      </c>
      <c r="P4841" s="45">
        <f t="shared" si="863"/>
        <v>58.66544190665342</v>
      </c>
      <c r="Q4841" s="45">
        <f t="shared" si="862"/>
        <v>1.4902079279279279</v>
      </c>
      <c r="S4841" s="51">
        <f t="shared" si="864"/>
        <v>-2.2663203520497777</v>
      </c>
      <c r="T4841" s="16"/>
    </row>
    <row r="4842" spans="1:20" x14ac:dyDescent="0.25">
      <c r="A4842" s="72">
        <f t="shared" si="865"/>
        <v>44211</v>
      </c>
      <c r="B4842" s="73" t="s">
        <v>18</v>
      </c>
      <c r="C4842" s="73" t="s">
        <v>250</v>
      </c>
      <c r="D4842" s="73" t="s">
        <v>251</v>
      </c>
      <c r="E4842" s="73" t="s">
        <v>265</v>
      </c>
      <c r="F4842" s="73" t="s">
        <v>266</v>
      </c>
      <c r="G4842" s="73" t="s">
        <v>34</v>
      </c>
      <c r="H4842" t="s">
        <v>39</v>
      </c>
      <c r="I4842">
        <v>1277</v>
      </c>
      <c r="J4842" s="43">
        <v>3631</v>
      </c>
      <c r="K4842" s="16">
        <v>2.8799999999999999E-2</v>
      </c>
      <c r="L4842" s="16">
        <f t="shared" si="858"/>
        <v>36.057596822244292</v>
      </c>
      <c r="M4842" s="16">
        <f t="shared" si="859"/>
        <v>0.98135135135135132</v>
      </c>
      <c r="N4842" s="44">
        <f t="shared" si="860"/>
        <v>36.7776</v>
      </c>
      <c r="O4842" s="44">
        <f t="shared" si="861"/>
        <v>3667.7775999999999</v>
      </c>
      <c r="P4842" s="45">
        <f t="shared" si="863"/>
        <v>36.42281628599801</v>
      </c>
      <c r="Q4842" s="45">
        <f t="shared" si="862"/>
        <v>0.99129124324324325</v>
      </c>
      <c r="S4842" s="51">
        <f t="shared" si="864"/>
        <v>-4.0329008141606675</v>
      </c>
      <c r="T4842" s="16"/>
    </row>
    <row r="4843" spans="1:20" x14ac:dyDescent="0.25">
      <c r="A4843" s="72">
        <f t="shared" si="865"/>
        <v>44211</v>
      </c>
      <c r="B4843" s="73" t="s">
        <v>18</v>
      </c>
      <c r="C4843" s="73" t="s">
        <v>244</v>
      </c>
      <c r="D4843" s="73" t="s">
        <v>245</v>
      </c>
      <c r="E4843" s="73" t="s">
        <v>277</v>
      </c>
      <c r="F4843" s="73" t="s">
        <v>278</v>
      </c>
      <c r="G4843" s="73" t="s">
        <v>34</v>
      </c>
      <c r="H4843" t="s">
        <v>38</v>
      </c>
      <c r="I4843">
        <v>613</v>
      </c>
      <c r="J4843" s="43">
        <v>6595</v>
      </c>
      <c r="K4843" s="16">
        <v>0</v>
      </c>
      <c r="L4843" s="16">
        <f t="shared" si="858"/>
        <v>65.491559086395227</v>
      </c>
      <c r="M4843" s="16">
        <f t="shared" si="859"/>
        <v>1.7824324324324323</v>
      </c>
      <c r="N4843" s="44">
        <f t="shared" si="860"/>
        <v>0</v>
      </c>
      <c r="O4843" s="44">
        <f t="shared" si="861"/>
        <v>6595</v>
      </c>
      <c r="P4843" s="45">
        <f t="shared" si="863"/>
        <v>65.491559086395227</v>
      </c>
      <c r="Q4843" s="45">
        <f t="shared" si="862"/>
        <v>1.7824324324324323</v>
      </c>
      <c r="S4843" s="51">
        <f t="shared" si="864"/>
        <v>17.140319715808161</v>
      </c>
      <c r="T4843" s="16"/>
    </row>
    <row r="4844" spans="1:20" x14ac:dyDescent="0.25">
      <c r="A4844" s="72">
        <f>A4843</f>
        <v>44211</v>
      </c>
      <c r="B4844" s="73" t="s">
        <v>18</v>
      </c>
      <c r="C4844" s="73" t="s">
        <v>248</v>
      </c>
      <c r="D4844" s="73" t="s">
        <v>249</v>
      </c>
      <c r="E4844" s="73" t="s">
        <v>268</v>
      </c>
      <c r="F4844" s="73" t="s">
        <v>269</v>
      </c>
      <c r="G4844" s="73" t="s">
        <v>34</v>
      </c>
      <c r="H4844" t="s">
        <v>38</v>
      </c>
      <c r="I4844">
        <v>872</v>
      </c>
      <c r="J4844" s="43">
        <v>7125</v>
      </c>
      <c r="K4844" s="16">
        <v>0</v>
      </c>
      <c r="L4844" s="16">
        <f t="shared" si="858"/>
        <v>70.754716981132077</v>
      </c>
      <c r="M4844" s="16">
        <f t="shared" si="859"/>
        <v>1.9256756756756757</v>
      </c>
      <c r="N4844" s="44">
        <f t="shared" si="860"/>
        <v>0</v>
      </c>
      <c r="O4844" s="44">
        <f t="shared" si="861"/>
        <v>7125</v>
      </c>
      <c r="P4844" s="45">
        <f t="shared" si="863"/>
        <v>70.754716981132077</v>
      </c>
      <c r="Q4844" s="45">
        <f t="shared" si="862"/>
        <v>1.9256756756756757</v>
      </c>
      <c r="S4844" s="51">
        <f t="shared" si="864"/>
        <v>2.7841892671667701</v>
      </c>
      <c r="T4844" s="16"/>
    </row>
    <row r="4845" spans="1:20" x14ac:dyDescent="0.25">
      <c r="A4845" s="72">
        <f t="shared" si="865"/>
        <v>44211</v>
      </c>
      <c r="B4845" s="73" t="s">
        <v>18</v>
      </c>
      <c r="C4845" s="73" t="s">
        <v>248</v>
      </c>
      <c r="D4845" s="73" t="s">
        <v>249</v>
      </c>
      <c r="E4845" s="73" t="s">
        <v>277</v>
      </c>
      <c r="F4845" s="73" t="s">
        <v>278</v>
      </c>
      <c r="G4845" s="73" t="s">
        <v>34</v>
      </c>
      <c r="H4845" t="s">
        <v>38</v>
      </c>
      <c r="I4845">
        <v>414</v>
      </c>
      <c r="J4845" s="43">
        <v>5247</v>
      </c>
      <c r="K4845" s="16">
        <v>0</v>
      </c>
      <c r="L4845" s="16">
        <f t="shared" si="858"/>
        <v>52.105263157894733</v>
      </c>
      <c r="M4845" s="16">
        <f t="shared" si="859"/>
        <v>1.4181081081081082</v>
      </c>
      <c r="N4845" s="44">
        <f t="shared" si="860"/>
        <v>0</v>
      </c>
      <c r="O4845" s="44">
        <f t="shared" si="861"/>
        <v>5247</v>
      </c>
      <c r="P4845" s="45">
        <f t="shared" si="863"/>
        <v>52.105263157894733</v>
      </c>
      <c r="Q4845" s="45">
        <f t="shared" si="862"/>
        <v>1.4181081081081082</v>
      </c>
      <c r="S4845" s="51">
        <f t="shared" si="864"/>
        <v>2.7413354219698371</v>
      </c>
      <c r="T4845" s="16"/>
    </row>
    <row r="4846" spans="1:20" x14ac:dyDescent="0.25">
      <c r="A4846" s="72">
        <f t="shared" si="865"/>
        <v>44211</v>
      </c>
      <c r="B4846" s="73" t="s">
        <v>18</v>
      </c>
      <c r="C4846" s="73" t="s">
        <v>242</v>
      </c>
      <c r="D4846" s="73" t="s">
        <v>243</v>
      </c>
      <c r="E4846" s="73" t="s">
        <v>265</v>
      </c>
      <c r="F4846" s="73" t="s">
        <v>266</v>
      </c>
      <c r="G4846" s="73" t="s">
        <v>34</v>
      </c>
      <c r="H4846" t="s">
        <v>36</v>
      </c>
      <c r="I4846">
        <v>1006</v>
      </c>
      <c r="J4846" s="43">
        <v>4645</v>
      </c>
      <c r="K4846" s="16">
        <v>7.0000000000000007E-2</v>
      </c>
      <c r="L4846" s="16">
        <f t="shared" si="858"/>
        <v>46.127110228401193</v>
      </c>
      <c r="M4846" s="16">
        <f t="shared" si="859"/>
        <v>1.2554054054054054</v>
      </c>
      <c r="N4846" s="44">
        <f t="shared" si="860"/>
        <v>70.42</v>
      </c>
      <c r="O4846" s="44">
        <f t="shared" si="861"/>
        <v>4715.42</v>
      </c>
      <c r="P4846" s="45">
        <f t="shared" si="863"/>
        <v>46.826415094339623</v>
      </c>
      <c r="Q4846" s="45">
        <f t="shared" si="862"/>
        <v>1.2744378378378378</v>
      </c>
      <c r="S4846" s="51">
        <f t="shared" si="864"/>
        <v>-2.6986092195947275</v>
      </c>
      <c r="T4846" s="16"/>
    </row>
    <row r="4847" spans="1:20" x14ac:dyDescent="0.25">
      <c r="A4847" s="72">
        <f t="shared" si="865"/>
        <v>44211</v>
      </c>
      <c r="B4847" s="73" t="s">
        <v>0</v>
      </c>
      <c r="C4847" s="73" t="s">
        <v>252</v>
      </c>
      <c r="D4847" s="73" t="s">
        <v>117</v>
      </c>
      <c r="E4847" s="73" t="s">
        <v>279</v>
      </c>
      <c r="F4847" s="73" t="s">
        <v>280</v>
      </c>
      <c r="G4847" s="73" t="s">
        <v>35</v>
      </c>
      <c r="H4847" t="s">
        <v>37</v>
      </c>
      <c r="I4847">
        <v>880</v>
      </c>
      <c r="J4847" s="43">
        <v>4018</v>
      </c>
      <c r="K4847" s="16">
        <v>0</v>
      </c>
      <c r="L4847" s="16">
        <f t="shared" si="858"/>
        <v>39.900695134061571</v>
      </c>
      <c r="M4847" s="16">
        <f t="shared" si="859"/>
        <v>1.085945945945946</v>
      </c>
      <c r="N4847" s="44">
        <f t="shared" si="860"/>
        <v>0</v>
      </c>
      <c r="O4847" s="44">
        <f t="shared" si="861"/>
        <v>4018</v>
      </c>
      <c r="P4847" s="45">
        <f t="shared" si="863"/>
        <v>39.900695134061571</v>
      </c>
      <c r="Q4847" s="45">
        <f t="shared" si="862"/>
        <v>1.085945945945946</v>
      </c>
      <c r="S4847" s="51">
        <f t="shared" si="864"/>
        <v>-3.0171373400917245</v>
      </c>
      <c r="T4847" s="16"/>
    </row>
    <row r="4848" spans="1:20" x14ac:dyDescent="0.25">
      <c r="A4848" s="72">
        <f t="shared" si="865"/>
        <v>44211</v>
      </c>
      <c r="B4848" s="73" t="s">
        <v>0</v>
      </c>
      <c r="C4848" s="73" t="s">
        <v>359</v>
      </c>
      <c r="D4848" s="73" t="s">
        <v>235</v>
      </c>
      <c r="E4848" s="73" t="s">
        <v>267</v>
      </c>
      <c r="F4848" s="73" t="s">
        <v>241</v>
      </c>
      <c r="G4848" s="73" t="s">
        <v>35</v>
      </c>
      <c r="H4848" t="s">
        <v>37</v>
      </c>
      <c r="I4848">
        <v>685</v>
      </c>
      <c r="J4848" s="43">
        <v>4236</v>
      </c>
      <c r="K4848" s="16">
        <v>0</v>
      </c>
      <c r="L4848" s="16">
        <f t="shared" si="858"/>
        <v>42.06554121151936</v>
      </c>
      <c r="M4848" s="16">
        <f t="shared" si="859"/>
        <v>1.1448648648648649</v>
      </c>
      <c r="N4848" s="44">
        <f t="shared" si="860"/>
        <v>0</v>
      </c>
      <c r="O4848" s="44">
        <f t="shared" si="861"/>
        <v>4236</v>
      </c>
      <c r="P4848" s="45">
        <f t="shared" si="863"/>
        <v>42.06554121151936</v>
      </c>
      <c r="Q4848" s="45">
        <f t="shared" si="862"/>
        <v>1.1448648648648649</v>
      </c>
      <c r="S4848" s="51">
        <f t="shared" si="864"/>
        <v>-2.8663150653519875</v>
      </c>
      <c r="T4848" s="16"/>
    </row>
    <row r="4849" spans="1:20" x14ac:dyDescent="0.25">
      <c r="A4849" s="72">
        <f t="shared" si="865"/>
        <v>44211</v>
      </c>
      <c r="B4849" s="73" t="s">
        <v>0</v>
      </c>
      <c r="C4849" s="73" t="s">
        <v>253</v>
      </c>
      <c r="D4849" s="73" t="s">
        <v>243</v>
      </c>
      <c r="E4849" s="73" t="s">
        <v>281</v>
      </c>
      <c r="F4849" s="73" t="s">
        <v>282</v>
      </c>
      <c r="G4849" s="73" t="s">
        <v>35</v>
      </c>
      <c r="H4849" t="s">
        <v>38</v>
      </c>
      <c r="I4849">
        <v>812</v>
      </c>
      <c r="J4849" s="43">
        <v>6376</v>
      </c>
      <c r="K4849" s="16">
        <v>0</v>
      </c>
      <c r="L4849" s="16">
        <f t="shared" si="858"/>
        <v>63.316782522343594</v>
      </c>
      <c r="M4849" s="16">
        <f t="shared" si="859"/>
        <v>1.7232432432432432</v>
      </c>
      <c r="N4849" s="44">
        <f t="shared" si="860"/>
        <v>0</v>
      </c>
      <c r="O4849" s="44">
        <f t="shared" si="861"/>
        <v>6376</v>
      </c>
      <c r="P4849" s="45">
        <f t="shared" si="863"/>
        <v>63.316782522343594</v>
      </c>
      <c r="Q4849" s="45">
        <f t="shared" si="862"/>
        <v>1.7232432432432432</v>
      </c>
      <c r="S4849" s="51">
        <f t="shared" si="864"/>
        <v>-9.8671190274243763</v>
      </c>
      <c r="T4849" s="16"/>
    </row>
    <row r="4850" spans="1:20" x14ac:dyDescent="0.25">
      <c r="A4850" s="72">
        <f t="shared" si="865"/>
        <v>44211</v>
      </c>
      <c r="B4850" s="73" t="s">
        <v>0</v>
      </c>
      <c r="C4850" s="73" t="s">
        <v>236</v>
      </c>
      <c r="D4850" s="73" t="s">
        <v>237</v>
      </c>
      <c r="E4850" s="73" t="s">
        <v>279</v>
      </c>
      <c r="F4850" s="73" t="s">
        <v>280</v>
      </c>
      <c r="G4850" s="73" t="s">
        <v>35</v>
      </c>
      <c r="H4850" t="s">
        <v>37</v>
      </c>
      <c r="I4850">
        <v>1520</v>
      </c>
      <c r="J4850" s="61">
        <v>5676</v>
      </c>
      <c r="K4850" s="16">
        <v>0</v>
      </c>
      <c r="L4850" s="16">
        <f t="shared" si="858"/>
        <v>56.365441906653423</v>
      </c>
      <c r="M4850" s="16">
        <f t="shared" si="859"/>
        <v>1.5340540540540542</v>
      </c>
      <c r="N4850" s="44">
        <f t="shared" si="860"/>
        <v>0</v>
      </c>
      <c r="O4850" s="44">
        <f t="shared" si="861"/>
        <v>5676</v>
      </c>
      <c r="P4850" s="45">
        <f t="shared" si="863"/>
        <v>56.365441906653423</v>
      </c>
      <c r="Q4850" s="45">
        <f t="shared" si="862"/>
        <v>1.5340540540540542</v>
      </c>
      <c r="S4850" s="51">
        <f t="shared" si="864"/>
        <v>-2.1548008963971688</v>
      </c>
      <c r="T4850" s="16"/>
    </row>
    <row r="4851" spans="1:20" x14ac:dyDescent="0.25">
      <c r="A4851" s="72">
        <f t="shared" si="865"/>
        <v>44211</v>
      </c>
      <c r="B4851" s="73" t="s">
        <v>0</v>
      </c>
      <c r="C4851" s="73" t="s">
        <v>236</v>
      </c>
      <c r="D4851" s="73" t="s">
        <v>237</v>
      </c>
      <c r="E4851" s="73" t="s">
        <v>267</v>
      </c>
      <c r="F4851" s="73" t="s">
        <v>241</v>
      </c>
      <c r="G4851" s="73" t="s">
        <v>35</v>
      </c>
      <c r="H4851" t="s">
        <v>37</v>
      </c>
      <c r="I4851">
        <v>1583</v>
      </c>
      <c r="J4851" s="43">
        <v>5996</v>
      </c>
      <c r="K4851" s="16">
        <v>0</v>
      </c>
      <c r="L4851" s="16">
        <f t="shared" si="858"/>
        <v>59.543197616683216</v>
      </c>
      <c r="M4851" s="16">
        <f t="shared" si="859"/>
        <v>1.6205405405405406</v>
      </c>
      <c r="N4851" s="44">
        <f t="shared" si="860"/>
        <v>0</v>
      </c>
      <c r="O4851" s="44">
        <f t="shared" si="861"/>
        <v>5996</v>
      </c>
      <c r="P4851" s="45">
        <f t="shared" si="863"/>
        <v>59.543197616683216</v>
      </c>
      <c r="Q4851" s="45">
        <f t="shared" si="862"/>
        <v>1.6205405405405406</v>
      </c>
      <c r="S4851" s="51">
        <f t="shared" si="864"/>
        <v>-2.0421499754942007</v>
      </c>
      <c r="T4851" s="16"/>
    </row>
    <row r="4852" spans="1:20" x14ac:dyDescent="0.25">
      <c r="A4852" s="72">
        <f t="shared" si="865"/>
        <v>44211</v>
      </c>
      <c r="B4852" s="73" t="s">
        <v>0</v>
      </c>
      <c r="C4852" s="73" t="s">
        <v>358</v>
      </c>
      <c r="D4852" s="73" t="s">
        <v>235</v>
      </c>
      <c r="E4852" s="73" t="s">
        <v>279</v>
      </c>
      <c r="F4852" s="73" t="s">
        <v>280</v>
      </c>
      <c r="G4852" s="73" t="s">
        <v>35</v>
      </c>
      <c r="H4852" t="s">
        <v>36</v>
      </c>
      <c r="I4852">
        <v>1599</v>
      </c>
      <c r="J4852" s="43">
        <v>6012</v>
      </c>
      <c r="K4852" s="16">
        <v>7.0000000000000007E-2</v>
      </c>
      <c r="L4852" s="16">
        <f t="shared" si="858"/>
        <v>59.702085402184707</v>
      </c>
      <c r="M4852" s="16">
        <f t="shared" si="859"/>
        <v>1.6248648648648649</v>
      </c>
      <c r="N4852" s="44">
        <f t="shared" si="860"/>
        <v>111.93</v>
      </c>
      <c r="O4852" s="44">
        <f t="shared" si="861"/>
        <v>6123.93</v>
      </c>
      <c r="P4852" s="45">
        <f t="shared" si="863"/>
        <v>60.813604766633567</v>
      </c>
      <c r="Q4852" s="45">
        <f t="shared" si="862"/>
        <v>1.6551162162162163</v>
      </c>
      <c r="S4852" s="51">
        <f t="shared" si="864"/>
        <v>-3.2829527148678039</v>
      </c>
      <c r="T4852" s="16"/>
    </row>
    <row r="4853" spans="1:20" x14ac:dyDescent="0.25">
      <c r="A4853" s="72">
        <f t="shared" si="865"/>
        <v>44211</v>
      </c>
      <c r="B4853" s="73" t="s">
        <v>67</v>
      </c>
      <c r="C4853" s="73" t="s">
        <v>250</v>
      </c>
      <c r="D4853" s="73" t="s">
        <v>251</v>
      </c>
      <c r="E4853" s="73" t="s">
        <v>279</v>
      </c>
      <c r="F4853" s="73" t="s">
        <v>280</v>
      </c>
      <c r="G4853" s="73" t="s">
        <v>35</v>
      </c>
      <c r="H4853" t="s">
        <v>37</v>
      </c>
      <c r="I4853">
        <v>1851</v>
      </c>
      <c r="J4853" s="43">
        <v>5180</v>
      </c>
      <c r="K4853" s="16">
        <v>0</v>
      </c>
      <c r="L4853" s="16">
        <f t="shared" si="858"/>
        <v>51.439920556107246</v>
      </c>
      <c r="M4853" s="16">
        <f t="shared" si="859"/>
        <v>1.3066666666666666</v>
      </c>
      <c r="N4853" s="44">
        <f t="shared" si="860"/>
        <v>0</v>
      </c>
      <c r="O4853" s="44">
        <f t="shared" si="861"/>
        <v>5180</v>
      </c>
      <c r="P4853" s="45">
        <f t="shared" si="863"/>
        <v>51.439920556107246</v>
      </c>
      <c r="Q4853" s="45">
        <f t="shared" si="862"/>
        <v>1.3066666666666666</v>
      </c>
      <c r="S4853" s="51">
        <f t="shared" si="864"/>
        <v>0</v>
      </c>
      <c r="T4853" s="16"/>
    </row>
    <row r="4854" spans="1:20" x14ac:dyDescent="0.25">
      <c r="A4854" s="72">
        <f t="shared" si="865"/>
        <v>44211</v>
      </c>
      <c r="B4854" s="73" t="s">
        <v>67</v>
      </c>
      <c r="C4854" s="73" t="s">
        <v>238</v>
      </c>
      <c r="D4854" s="73" t="s">
        <v>239</v>
      </c>
      <c r="E4854" s="73" t="s">
        <v>283</v>
      </c>
      <c r="F4854" s="73" t="s">
        <v>284</v>
      </c>
      <c r="G4854" s="73" t="s">
        <v>35</v>
      </c>
      <c r="H4854" t="s">
        <v>37</v>
      </c>
      <c r="I4854">
        <v>1695</v>
      </c>
      <c r="J4854" s="43">
        <v>5140</v>
      </c>
      <c r="K4854" s="16">
        <v>0</v>
      </c>
      <c r="L4854" s="16">
        <f t="shared" si="858"/>
        <v>51.042701092353525</v>
      </c>
      <c r="M4854" s="16">
        <f t="shared" si="859"/>
        <v>1.2965765765765767</v>
      </c>
      <c r="N4854" s="44">
        <f t="shared" si="860"/>
        <v>0</v>
      </c>
      <c r="O4854" s="44">
        <f t="shared" si="861"/>
        <v>5140</v>
      </c>
      <c r="P4854" s="45">
        <f t="shared" si="863"/>
        <v>51.042701092353525</v>
      </c>
      <c r="Q4854" s="45">
        <f t="shared" si="862"/>
        <v>1.2965765765765767</v>
      </c>
      <c r="S4854" s="51">
        <f t="shared" si="864"/>
        <v>0</v>
      </c>
      <c r="T4854" s="16"/>
    </row>
    <row r="4855" spans="1:20" x14ac:dyDescent="0.25">
      <c r="A4855" s="72">
        <f t="shared" si="865"/>
        <v>44211</v>
      </c>
      <c r="B4855" s="73" t="s">
        <v>67</v>
      </c>
      <c r="C4855" s="73" t="s">
        <v>242</v>
      </c>
      <c r="D4855" s="73" t="s">
        <v>243</v>
      </c>
      <c r="E4855" s="73" t="s">
        <v>265</v>
      </c>
      <c r="F4855" s="73" t="s">
        <v>266</v>
      </c>
      <c r="G4855" s="73" t="s">
        <v>35</v>
      </c>
      <c r="H4855" t="s">
        <v>36</v>
      </c>
      <c r="I4855">
        <v>1006</v>
      </c>
      <c r="J4855" s="43">
        <v>3820</v>
      </c>
      <c r="K4855" s="16">
        <v>7.0000000000000007E-2</v>
      </c>
      <c r="L4855" s="16">
        <f t="shared" si="858"/>
        <v>37.934458788480633</v>
      </c>
      <c r="M4855" s="16">
        <f t="shared" si="859"/>
        <v>0.96360360360360364</v>
      </c>
      <c r="N4855" s="44">
        <f t="shared" si="860"/>
        <v>70.42</v>
      </c>
      <c r="O4855" s="44">
        <f t="shared" si="861"/>
        <v>3890.42</v>
      </c>
      <c r="P4855" s="45">
        <f t="shared" si="863"/>
        <v>38.633763654419063</v>
      </c>
      <c r="Q4855" s="45">
        <f t="shared" si="862"/>
        <v>0.98136720720720727</v>
      </c>
      <c r="S4855" s="51">
        <f t="shared" si="864"/>
        <v>-3.2522630060678348</v>
      </c>
      <c r="T4855" s="16"/>
    </row>
    <row r="4856" spans="1:20" x14ac:dyDescent="0.25">
      <c r="A4856" s="72">
        <f t="shared" si="865"/>
        <v>44211</v>
      </c>
      <c r="B4856" s="73" t="s">
        <v>67</v>
      </c>
      <c r="C4856" s="73" t="s">
        <v>254</v>
      </c>
      <c r="D4856" s="73" t="s">
        <v>255</v>
      </c>
      <c r="E4856" s="73" t="s">
        <v>267</v>
      </c>
      <c r="F4856" s="73" t="s">
        <v>241</v>
      </c>
      <c r="G4856" s="73" t="s">
        <v>35</v>
      </c>
      <c r="H4856" t="s">
        <v>37</v>
      </c>
      <c r="I4856">
        <v>988</v>
      </c>
      <c r="J4856" s="43">
        <v>3880</v>
      </c>
      <c r="K4856" s="16">
        <v>0</v>
      </c>
      <c r="L4856" s="16">
        <f t="shared" si="858"/>
        <v>38.530287984111219</v>
      </c>
      <c r="M4856" s="16">
        <f t="shared" si="859"/>
        <v>0.97873873873873873</v>
      </c>
      <c r="N4856" s="44">
        <f t="shared" si="860"/>
        <v>0</v>
      </c>
      <c r="O4856" s="44">
        <f t="shared" si="861"/>
        <v>3880</v>
      </c>
      <c r="P4856" s="45">
        <f t="shared" si="863"/>
        <v>38.530287984111219</v>
      </c>
      <c r="Q4856" s="45">
        <f t="shared" si="862"/>
        <v>0.97873873873873873</v>
      </c>
      <c r="S4856" s="51">
        <f t="shared" si="864"/>
        <v>0</v>
      </c>
      <c r="T4856" s="16"/>
    </row>
    <row r="4857" spans="1:20" x14ac:dyDescent="0.25">
      <c r="A4857" s="72">
        <f t="shared" si="865"/>
        <v>44211</v>
      </c>
      <c r="B4857" s="73" t="s">
        <v>67</v>
      </c>
      <c r="C4857" s="73" t="s">
        <v>246</v>
      </c>
      <c r="D4857" s="73" t="s">
        <v>247</v>
      </c>
      <c r="E4857" s="73" t="s">
        <v>240</v>
      </c>
      <c r="F4857" s="73" t="s">
        <v>241</v>
      </c>
      <c r="G4857" s="73" t="s">
        <v>35</v>
      </c>
      <c r="H4857" t="s">
        <v>36</v>
      </c>
      <c r="I4857">
        <v>787</v>
      </c>
      <c r="J4857" s="43">
        <v>4320</v>
      </c>
      <c r="K4857" s="16">
        <v>7.0000000000000007E-2</v>
      </c>
      <c r="L4857" s="16">
        <f t="shared" si="858"/>
        <v>42.899702085402183</v>
      </c>
      <c r="M4857" s="16">
        <f t="shared" si="859"/>
        <v>1.0897297297297297</v>
      </c>
      <c r="N4857" s="44">
        <f t="shared" si="860"/>
        <v>55.09</v>
      </c>
      <c r="O4857" s="44">
        <f t="shared" si="861"/>
        <v>4375.09</v>
      </c>
      <c r="P4857" s="45">
        <f t="shared" si="863"/>
        <v>43.446772591856998</v>
      </c>
      <c r="Q4857" s="45">
        <f t="shared" si="862"/>
        <v>1.1036263063063063</v>
      </c>
      <c r="S4857" s="51">
        <f t="shared" si="864"/>
        <v>-5.2771051308986294E-2</v>
      </c>
      <c r="T4857" s="16"/>
    </row>
    <row r="4858" spans="1:20" x14ac:dyDescent="0.25">
      <c r="A4858" s="72">
        <f t="shared" si="865"/>
        <v>44211</v>
      </c>
      <c r="B4858" s="73" t="s">
        <v>67</v>
      </c>
      <c r="C4858" s="73" t="s">
        <v>250</v>
      </c>
      <c r="D4858" s="73" t="s">
        <v>251</v>
      </c>
      <c r="E4858" s="73" t="s">
        <v>283</v>
      </c>
      <c r="F4858" s="73" t="s">
        <v>284</v>
      </c>
      <c r="G4858" s="73" t="s">
        <v>35</v>
      </c>
      <c r="H4858" t="s">
        <v>37</v>
      </c>
      <c r="I4858">
        <v>1836</v>
      </c>
      <c r="J4858" s="43">
        <v>5180</v>
      </c>
      <c r="K4858" s="16">
        <v>0</v>
      </c>
      <c r="L4858" s="16">
        <f t="shared" ref="L4858:L4895" si="866">J4858/100.7</f>
        <v>51.439920556107246</v>
      </c>
      <c r="M4858" s="16">
        <f t="shared" ref="M4858:M4895" si="867">IF(B4858="corn",J4858/(111*2000/56),J4858/(111*2000/60))</f>
        <v>1.3066666666666666</v>
      </c>
      <c r="N4858" s="44">
        <f t="shared" ref="N4858:N4895" si="868">I4858*K4858</f>
        <v>0</v>
      </c>
      <c r="O4858" s="44">
        <f t="shared" ref="O4858:O4895" si="869">J4858+N4858</f>
        <v>5180</v>
      </c>
      <c r="P4858" s="45">
        <f t="shared" si="863"/>
        <v>51.439920556107246</v>
      </c>
      <c r="Q4858" s="45">
        <f t="shared" ref="Q4858:Q4895" si="870">IF(B4858="corn",O4858/(111*2000/56),O4858/(111*2000/60))</f>
        <v>1.3066666666666666</v>
      </c>
      <c r="S4858" s="51">
        <f t="shared" si="864"/>
        <v>0</v>
      </c>
      <c r="T4858" s="16"/>
    </row>
    <row r="4859" spans="1:20" x14ac:dyDescent="0.25">
      <c r="A4859" s="72">
        <f t="shared" si="865"/>
        <v>44211</v>
      </c>
      <c r="B4859" s="73" t="s">
        <v>67</v>
      </c>
      <c r="C4859" s="73" t="s">
        <v>256</v>
      </c>
      <c r="D4859" s="73" t="s">
        <v>247</v>
      </c>
      <c r="E4859" s="73" t="s">
        <v>285</v>
      </c>
      <c r="F4859" s="73" t="s">
        <v>264</v>
      </c>
      <c r="G4859" s="73" t="s">
        <v>35</v>
      </c>
      <c r="H4859" t="s">
        <v>37</v>
      </c>
      <c r="I4859">
        <v>1899</v>
      </c>
      <c r="J4859" s="43">
        <v>5100</v>
      </c>
      <c r="K4859" s="16">
        <v>0</v>
      </c>
      <c r="L4859" s="16">
        <f t="shared" si="866"/>
        <v>50.645481628599796</v>
      </c>
      <c r="M4859" s="16">
        <f t="shared" si="867"/>
        <v>1.2864864864864864</v>
      </c>
      <c r="N4859" s="44">
        <f t="shared" si="868"/>
        <v>0</v>
      </c>
      <c r="O4859" s="44">
        <f t="shared" si="869"/>
        <v>5100</v>
      </c>
      <c r="P4859" s="45">
        <f t="shared" si="863"/>
        <v>50.645481628599796</v>
      </c>
      <c r="Q4859" s="45">
        <f t="shared" si="870"/>
        <v>1.2864864864864864</v>
      </c>
      <c r="S4859" s="51">
        <f t="shared" si="864"/>
        <v>2.0000000000000018</v>
      </c>
      <c r="T4859" s="16"/>
    </row>
    <row r="4860" spans="1:20" x14ac:dyDescent="0.25">
      <c r="A4860" s="72">
        <f t="shared" si="865"/>
        <v>44211</v>
      </c>
      <c r="B4860" s="73" t="s">
        <v>18</v>
      </c>
      <c r="C4860" s="73" t="s">
        <v>238</v>
      </c>
      <c r="D4860" s="73" t="s">
        <v>239</v>
      </c>
      <c r="E4860" s="73" t="s">
        <v>283</v>
      </c>
      <c r="F4860" s="73" t="s">
        <v>284</v>
      </c>
      <c r="G4860" s="73" t="s">
        <v>35</v>
      </c>
      <c r="H4860" t="s">
        <v>37</v>
      </c>
      <c r="I4860">
        <v>1695</v>
      </c>
      <c r="J4860" s="43">
        <v>5850</v>
      </c>
      <c r="K4860" s="16">
        <v>0</v>
      </c>
      <c r="L4860" s="16">
        <f t="shared" si="866"/>
        <v>58.093346573982124</v>
      </c>
      <c r="M4860" s="16">
        <f t="shared" si="867"/>
        <v>1.5810810810810811</v>
      </c>
      <c r="N4860" s="44">
        <f t="shared" si="868"/>
        <v>0</v>
      </c>
      <c r="O4860" s="44">
        <f t="shared" si="869"/>
        <v>5850</v>
      </c>
      <c r="P4860" s="45">
        <f t="shared" si="863"/>
        <v>58.093346573982124</v>
      </c>
      <c r="Q4860" s="45">
        <f t="shared" si="870"/>
        <v>1.5810810810810811</v>
      </c>
      <c r="S4860" s="51">
        <f t="shared" si="864"/>
        <v>0</v>
      </c>
      <c r="T4860" s="16"/>
    </row>
    <row r="4861" spans="1:20" x14ac:dyDescent="0.25">
      <c r="A4861" s="72">
        <f t="shared" si="865"/>
        <v>44211</v>
      </c>
      <c r="B4861" s="73" t="s">
        <v>18</v>
      </c>
      <c r="C4861" s="73" t="s">
        <v>250</v>
      </c>
      <c r="D4861" s="73" t="s">
        <v>251</v>
      </c>
      <c r="E4861" s="73" t="s">
        <v>279</v>
      </c>
      <c r="F4861" s="73" t="s">
        <v>280</v>
      </c>
      <c r="G4861" s="73" t="s">
        <v>35</v>
      </c>
      <c r="H4861" t="s">
        <v>37</v>
      </c>
      <c r="I4861">
        <v>1851</v>
      </c>
      <c r="J4861" s="43">
        <v>5900</v>
      </c>
      <c r="K4861" s="16">
        <v>0</v>
      </c>
      <c r="L4861" s="16">
        <f t="shared" si="866"/>
        <v>58.589870903674282</v>
      </c>
      <c r="M4861" s="16">
        <f t="shared" si="867"/>
        <v>1.5945945945945945</v>
      </c>
      <c r="N4861" s="44">
        <f t="shared" si="868"/>
        <v>0</v>
      </c>
      <c r="O4861" s="44">
        <f t="shared" si="869"/>
        <v>5900</v>
      </c>
      <c r="P4861" s="45">
        <f t="shared" si="863"/>
        <v>58.589870903674282</v>
      </c>
      <c r="Q4861" s="45">
        <f t="shared" si="870"/>
        <v>1.5945945945945945</v>
      </c>
      <c r="S4861" s="51">
        <f t="shared" si="864"/>
        <v>0</v>
      </c>
      <c r="T4861" s="16"/>
    </row>
    <row r="4862" spans="1:20" x14ac:dyDescent="0.25">
      <c r="A4862" s="72">
        <f t="shared" si="865"/>
        <v>44211</v>
      </c>
      <c r="B4862" s="73" t="s">
        <v>18</v>
      </c>
      <c r="C4862" s="73" t="s">
        <v>257</v>
      </c>
      <c r="D4862" s="73" t="s">
        <v>237</v>
      </c>
      <c r="E4862" s="73" t="s">
        <v>283</v>
      </c>
      <c r="F4862" s="73" t="s">
        <v>284</v>
      </c>
      <c r="G4862" s="73" t="s">
        <v>35</v>
      </c>
      <c r="H4862" t="s">
        <v>37</v>
      </c>
      <c r="I4862">
        <v>1507</v>
      </c>
      <c r="J4862" s="43">
        <v>5750</v>
      </c>
      <c r="K4862" s="16">
        <v>0</v>
      </c>
      <c r="L4862" s="16">
        <f t="shared" si="866"/>
        <v>57.10029791459781</v>
      </c>
      <c r="M4862" s="16">
        <f t="shared" si="867"/>
        <v>1.5540540540540539</v>
      </c>
      <c r="N4862" s="44">
        <f t="shared" si="868"/>
        <v>0</v>
      </c>
      <c r="O4862" s="44">
        <f t="shared" si="869"/>
        <v>5750</v>
      </c>
      <c r="P4862" s="45">
        <f t="shared" si="863"/>
        <v>57.10029791459781</v>
      </c>
      <c r="Q4862" s="45">
        <f t="shared" si="870"/>
        <v>1.5540540540540539</v>
      </c>
      <c r="S4862" s="51">
        <f t="shared" si="864"/>
        <v>0</v>
      </c>
      <c r="T4862" s="16"/>
    </row>
    <row r="4863" spans="1:20" x14ac:dyDescent="0.25">
      <c r="A4863" s="72">
        <f t="shared" si="865"/>
        <v>44211</v>
      </c>
      <c r="B4863" s="73" t="s">
        <v>18</v>
      </c>
      <c r="C4863" s="73" t="s">
        <v>256</v>
      </c>
      <c r="D4863" s="73" t="s">
        <v>247</v>
      </c>
      <c r="E4863" s="73" t="s">
        <v>265</v>
      </c>
      <c r="F4863" s="73" t="s">
        <v>266</v>
      </c>
      <c r="G4863" s="73" t="s">
        <v>35</v>
      </c>
      <c r="H4863" t="s">
        <v>36</v>
      </c>
      <c r="I4863">
        <v>1160</v>
      </c>
      <c r="J4863" s="43">
        <v>4875</v>
      </c>
      <c r="K4863" s="16">
        <v>7.0000000000000007E-2</v>
      </c>
      <c r="L4863" s="16">
        <f t="shared" si="866"/>
        <v>48.4111221449851</v>
      </c>
      <c r="M4863" s="16">
        <f t="shared" si="867"/>
        <v>1.3175675675675675</v>
      </c>
      <c r="N4863" s="44">
        <f t="shared" si="868"/>
        <v>81.2</v>
      </c>
      <c r="O4863" s="44">
        <f t="shared" si="869"/>
        <v>4956.2</v>
      </c>
      <c r="P4863" s="45">
        <f t="shared" si="863"/>
        <v>49.217477656405158</v>
      </c>
      <c r="Q4863" s="45">
        <f t="shared" si="870"/>
        <v>1.3395135135135134</v>
      </c>
      <c r="S4863" s="51">
        <f t="shared" si="864"/>
        <v>-2.9528098688075266</v>
      </c>
      <c r="T4863" s="16"/>
    </row>
    <row r="4864" spans="1:20" x14ac:dyDescent="0.25">
      <c r="A4864" s="72">
        <f t="shared" si="865"/>
        <v>44211</v>
      </c>
      <c r="B4864" s="73" t="s">
        <v>18</v>
      </c>
      <c r="C4864" s="73" t="s">
        <v>244</v>
      </c>
      <c r="D4864" s="73" t="s">
        <v>245</v>
      </c>
      <c r="E4864" s="73" t="s">
        <v>277</v>
      </c>
      <c r="F4864" s="73" t="s">
        <v>278</v>
      </c>
      <c r="G4864" s="73" t="s">
        <v>35</v>
      </c>
      <c r="H4864" s="73" t="s">
        <v>38</v>
      </c>
      <c r="I4864">
        <v>613</v>
      </c>
      <c r="J4864" s="43">
        <v>4945</v>
      </c>
      <c r="K4864" s="16">
        <v>0</v>
      </c>
      <c r="L4864" s="16">
        <f t="shared" si="866"/>
        <v>49.106256206554121</v>
      </c>
      <c r="M4864" s="16">
        <f t="shared" si="867"/>
        <v>1.3364864864864865</v>
      </c>
      <c r="N4864" s="44">
        <f t="shared" si="868"/>
        <v>0</v>
      </c>
      <c r="O4864" s="44">
        <f t="shared" si="869"/>
        <v>4945</v>
      </c>
      <c r="P4864" s="45">
        <f t="shared" si="863"/>
        <v>49.106256206554121</v>
      </c>
      <c r="Q4864" s="45">
        <f t="shared" si="870"/>
        <v>1.3364864864864865</v>
      </c>
      <c r="S4864" s="51">
        <f t="shared" si="864"/>
        <v>2.9136316337148749</v>
      </c>
      <c r="T4864" s="16"/>
    </row>
    <row r="4865" spans="1:20" x14ac:dyDescent="0.25">
      <c r="A4865" s="74">
        <f>A4863</f>
        <v>44211</v>
      </c>
      <c r="B4865" s="75" t="s">
        <v>18</v>
      </c>
      <c r="C4865" s="75" t="s">
        <v>258</v>
      </c>
      <c r="D4865" s="75" t="s">
        <v>255</v>
      </c>
      <c r="E4865" s="75" t="s">
        <v>279</v>
      </c>
      <c r="F4865" s="75" t="s">
        <v>280</v>
      </c>
      <c r="G4865" s="75" t="s">
        <v>35</v>
      </c>
      <c r="H4865" s="76" t="s">
        <v>36</v>
      </c>
      <c r="I4865" s="76">
        <v>1637</v>
      </c>
      <c r="J4865" s="46">
        <v>5260</v>
      </c>
      <c r="K4865" s="78">
        <v>7.0000000000000007E-2</v>
      </c>
      <c r="L4865" s="78">
        <f t="shared" si="866"/>
        <v>52.234359483614696</v>
      </c>
      <c r="M4865" s="78">
        <f t="shared" si="867"/>
        <v>1.4216216216216215</v>
      </c>
      <c r="N4865" s="47">
        <f t="shared" si="868"/>
        <v>114.59000000000002</v>
      </c>
      <c r="O4865" s="47">
        <f t="shared" si="869"/>
        <v>5374.59</v>
      </c>
      <c r="P4865" s="48">
        <f t="shared" si="863"/>
        <v>53.372293942403175</v>
      </c>
      <c r="Q4865" s="48">
        <f t="shared" si="870"/>
        <v>1.4525918918918919</v>
      </c>
      <c r="R4865" s="76"/>
      <c r="S4865" s="53">
        <f t="shared" si="864"/>
        <v>-13.136535539968319</v>
      </c>
      <c r="T4865" s="78"/>
    </row>
    <row r="4866" spans="1:20" x14ac:dyDescent="0.25">
      <c r="A4866" s="72">
        <f>DATE(YEAR(A4865), MONTH(A4865)+1, 15)</f>
        <v>44242</v>
      </c>
      <c r="B4866" s="73" t="s">
        <v>0</v>
      </c>
      <c r="C4866" s="73" t="s">
        <v>359</v>
      </c>
      <c r="D4866" s="73" t="s">
        <v>235</v>
      </c>
      <c r="E4866" s="73" t="s">
        <v>260</v>
      </c>
      <c r="F4866" s="73" t="s">
        <v>261</v>
      </c>
      <c r="G4866" s="73" t="s">
        <v>34</v>
      </c>
      <c r="H4866" t="s">
        <v>36</v>
      </c>
      <c r="I4866">
        <v>506</v>
      </c>
      <c r="J4866" s="61">
        <v>3695</v>
      </c>
      <c r="K4866" s="16">
        <v>0.1</v>
      </c>
      <c r="L4866" s="16">
        <f t="shared" si="866"/>
        <v>36.693147964250244</v>
      </c>
      <c r="M4866" s="16">
        <f t="shared" si="867"/>
        <v>0.99864864864864866</v>
      </c>
      <c r="N4866" s="44">
        <f t="shared" si="868"/>
        <v>50.6</v>
      </c>
      <c r="O4866" s="44">
        <f t="shared" si="869"/>
        <v>3745.6</v>
      </c>
      <c r="P4866" s="45">
        <f t="shared" ref="P4866:P4903" si="871">O4866/100.7</f>
        <v>37.195630585898705</v>
      </c>
      <c r="Q4866" s="45">
        <f t="shared" si="870"/>
        <v>1.0123243243243243</v>
      </c>
      <c r="R4866" s="17"/>
      <c r="S4866" s="51">
        <f>((O4866/O4410)-1)*100</f>
        <v>1.3365077647313539</v>
      </c>
      <c r="T4866" s="16"/>
    </row>
    <row r="4867" spans="1:20" x14ac:dyDescent="0.25">
      <c r="A4867" s="72">
        <f>A4866</f>
        <v>44242</v>
      </c>
      <c r="B4867" s="73" t="s">
        <v>0</v>
      </c>
      <c r="C4867" s="73" t="s">
        <v>236</v>
      </c>
      <c r="D4867" s="73" t="s">
        <v>237</v>
      </c>
      <c r="E4867" s="73" t="s">
        <v>262</v>
      </c>
      <c r="F4867" s="73" t="s">
        <v>251</v>
      </c>
      <c r="G4867" s="73" t="s">
        <v>34</v>
      </c>
      <c r="H4867" t="s">
        <v>37</v>
      </c>
      <c r="I4867">
        <v>298</v>
      </c>
      <c r="J4867" s="43">
        <v>4208</v>
      </c>
      <c r="K4867" s="16">
        <v>0</v>
      </c>
      <c r="L4867" s="16">
        <f t="shared" si="866"/>
        <v>41.787487586891757</v>
      </c>
      <c r="M4867" s="16">
        <f t="shared" si="867"/>
        <v>1.1372972972972972</v>
      </c>
      <c r="N4867" s="44">
        <f t="shared" si="868"/>
        <v>0</v>
      </c>
      <c r="O4867" s="44">
        <f t="shared" si="869"/>
        <v>4208</v>
      </c>
      <c r="P4867" s="45">
        <f t="shared" si="871"/>
        <v>41.787487586891757</v>
      </c>
      <c r="Q4867" s="45">
        <f t="shared" si="870"/>
        <v>1.1372972972972972</v>
      </c>
      <c r="R4867" s="17"/>
      <c r="S4867" s="51">
        <f t="shared" ref="S4867:S4903" si="872">((O4867/O4411)-1)*100</f>
        <v>-2.8848372951765566</v>
      </c>
      <c r="T4867" s="16"/>
    </row>
    <row r="4868" spans="1:20" x14ac:dyDescent="0.25">
      <c r="A4868" s="72">
        <f t="shared" ref="A4868:A4902" si="873">A4867</f>
        <v>44242</v>
      </c>
      <c r="B4868" s="73" t="s">
        <v>0</v>
      </c>
      <c r="C4868" s="73" t="s">
        <v>359</v>
      </c>
      <c r="D4868" s="73" t="s">
        <v>235</v>
      </c>
      <c r="E4868" s="73" t="s">
        <v>263</v>
      </c>
      <c r="F4868" s="73" t="s">
        <v>264</v>
      </c>
      <c r="G4868" s="73" t="s">
        <v>34</v>
      </c>
      <c r="H4868" t="s">
        <v>37</v>
      </c>
      <c r="I4868">
        <v>1530</v>
      </c>
      <c r="J4868" s="43">
        <v>7115</v>
      </c>
      <c r="K4868" s="16">
        <v>0</v>
      </c>
      <c r="L4868" s="16">
        <f t="shared" si="866"/>
        <v>70.655412115193641</v>
      </c>
      <c r="M4868" s="16">
        <f t="shared" si="867"/>
        <v>1.922972972972973</v>
      </c>
      <c r="N4868" s="44">
        <f t="shared" si="868"/>
        <v>0</v>
      </c>
      <c r="O4868" s="44">
        <f t="shared" si="869"/>
        <v>7115</v>
      </c>
      <c r="P4868" s="45">
        <f t="shared" si="871"/>
        <v>70.655412115193641</v>
      </c>
      <c r="Q4868" s="45">
        <f t="shared" si="870"/>
        <v>1.922972972972973</v>
      </c>
      <c r="S4868" s="51">
        <f t="shared" si="872"/>
        <v>-1.7265193370165743</v>
      </c>
      <c r="T4868" s="16"/>
    </row>
    <row r="4869" spans="1:20" x14ac:dyDescent="0.25">
      <c r="A4869" s="72">
        <f t="shared" si="873"/>
        <v>44242</v>
      </c>
      <c r="B4869" s="73" t="s">
        <v>0</v>
      </c>
      <c r="C4869" s="73" t="s">
        <v>359</v>
      </c>
      <c r="D4869" s="73" t="s">
        <v>235</v>
      </c>
      <c r="E4869" s="73" t="s">
        <v>265</v>
      </c>
      <c r="F4869" s="73" t="s">
        <v>266</v>
      </c>
      <c r="G4869" s="73" t="s">
        <v>34</v>
      </c>
      <c r="H4869" t="s">
        <v>36</v>
      </c>
      <c r="I4869">
        <v>890</v>
      </c>
      <c r="J4869" s="43">
        <v>4525</v>
      </c>
      <c r="K4869" s="16">
        <v>0.1</v>
      </c>
      <c r="L4869" s="16">
        <f t="shared" si="866"/>
        <v>44.935451837140022</v>
      </c>
      <c r="M4869" s="16">
        <f t="shared" si="867"/>
        <v>1.222972972972973</v>
      </c>
      <c r="N4869" s="44">
        <f t="shared" si="868"/>
        <v>89</v>
      </c>
      <c r="O4869" s="44">
        <f t="shared" si="869"/>
        <v>4614</v>
      </c>
      <c r="P4869" s="45">
        <f t="shared" si="871"/>
        <v>45.819265143992055</v>
      </c>
      <c r="Q4869" s="45">
        <f t="shared" si="870"/>
        <v>1.2470270270270269</v>
      </c>
      <c r="S4869" s="51">
        <f t="shared" si="872"/>
        <v>-1.8924091005740995</v>
      </c>
      <c r="T4869" s="16"/>
    </row>
    <row r="4870" spans="1:20" x14ac:dyDescent="0.25">
      <c r="A4870" s="72">
        <f t="shared" si="873"/>
        <v>44242</v>
      </c>
      <c r="B4870" s="73" t="s">
        <v>0</v>
      </c>
      <c r="C4870" s="73" t="s">
        <v>238</v>
      </c>
      <c r="D4870" s="73" t="s">
        <v>239</v>
      </c>
      <c r="E4870" s="73" t="s">
        <v>267</v>
      </c>
      <c r="F4870" s="73" t="s">
        <v>241</v>
      </c>
      <c r="G4870" s="73" t="s">
        <v>34</v>
      </c>
      <c r="H4870" s="65" t="s">
        <v>37</v>
      </c>
      <c r="I4870" s="65">
        <v>1256</v>
      </c>
      <c r="J4870" s="61">
        <v>6851</v>
      </c>
      <c r="K4870" s="16">
        <v>0</v>
      </c>
      <c r="L4870" s="77">
        <f t="shared" si="866"/>
        <v>68.033763654419062</v>
      </c>
      <c r="M4870" s="77">
        <f t="shared" si="867"/>
        <v>1.8516216216216217</v>
      </c>
      <c r="N4870" s="62">
        <f t="shared" si="868"/>
        <v>0</v>
      </c>
      <c r="O4870" s="62">
        <f t="shared" si="869"/>
        <v>6851</v>
      </c>
      <c r="P4870" s="63">
        <f t="shared" si="871"/>
        <v>68.033763654419062</v>
      </c>
      <c r="Q4870" s="63">
        <f t="shared" si="870"/>
        <v>1.8516216216216217</v>
      </c>
      <c r="R4870" s="65"/>
      <c r="S4870" s="64">
        <f t="shared" si="872"/>
        <v>-1.7918577981651418</v>
      </c>
      <c r="T4870" s="16"/>
    </row>
    <row r="4871" spans="1:20" x14ac:dyDescent="0.25">
      <c r="A4871" s="72">
        <f t="shared" si="873"/>
        <v>44242</v>
      </c>
      <c r="B4871" s="73" t="s">
        <v>0</v>
      </c>
      <c r="C4871" s="73" t="s">
        <v>358</v>
      </c>
      <c r="D4871" s="73" t="s">
        <v>235</v>
      </c>
      <c r="E4871" s="73" t="s">
        <v>267</v>
      </c>
      <c r="F4871" s="73" t="s">
        <v>241</v>
      </c>
      <c r="G4871" s="73" t="s">
        <v>34</v>
      </c>
      <c r="H4871" t="s">
        <v>36</v>
      </c>
      <c r="I4871">
        <v>975</v>
      </c>
      <c r="J4871" s="43">
        <v>4801</v>
      </c>
      <c r="K4871" s="16">
        <v>0.1</v>
      </c>
      <c r="L4871" s="16">
        <f t="shared" si="866"/>
        <v>47.676266137040713</v>
      </c>
      <c r="M4871" s="16">
        <f t="shared" si="867"/>
        <v>1.2975675675675675</v>
      </c>
      <c r="N4871" s="44">
        <f t="shared" si="868"/>
        <v>97.5</v>
      </c>
      <c r="O4871" s="44">
        <f t="shared" si="869"/>
        <v>4898.5</v>
      </c>
      <c r="P4871" s="45">
        <f t="shared" si="871"/>
        <v>48.644488579940415</v>
      </c>
      <c r="Q4871" s="45">
        <f t="shared" si="870"/>
        <v>1.3239189189189189</v>
      </c>
      <c r="S4871" s="51">
        <f t="shared" si="872"/>
        <v>-1.9515612489992007</v>
      </c>
      <c r="T4871" s="16"/>
    </row>
    <row r="4872" spans="1:20" x14ac:dyDescent="0.25">
      <c r="A4872" s="72">
        <f t="shared" si="873"/>
        <v>44242</v>
      </c>
      <c r="B4872" s="73" t="s">
        <v>0</v>
      </c>
      <c r="C4872" s="73" t="s">
        <v>240</v>
      </c>
      <c r="D4872" s="73" t="s">
        <v>241</v>
      </c>
      <c r="E4872" s="73" t="s">
        <v>263</v>
      </c>
      <c r="F4872" s="73" t="s">
        <v>264</v>
      </c>
      <c r="G4872" s="73" t="s">
        <v>34</v>
      </c>
      <c r="H4872" t="s">
        <v>36</v>
      </c>
      <c r="I4872">
        <v>1357</v>
      </c>
      <c r="J4872" s="66">
        <v>5121</v>
      </c>
      <c r="K4872" s="16">
        <v>0.1</v>
      </c>
      <c r="L4872" s="16">
        <f t="shared" si="866"/>
        <v>50.854021847070506</v>
      </c>
      <c r="M4872" s="16">
        <f t="shared" si="867"/>
        <v>1.384054054054054</v>
      </c>
      <c r="N4872" s="44">
        <f t="shared" si="868"/>
        <v>135.70000000000002</v>
      </c>
      <c r="O4872" s="44">
        <f t="shared" si="869"/>
        <v>5256.7</v>
      </c>
      <c r="P4872" s="45">
        <f t="shared" si="871"/>
        <v>52.201588877855009</v>
      </c>
      <c r="Q4872" s="45">
        <f t="shared" si="870"/>
        <v>1.4207297297297297</v>
      </c>
      <c r="S4872" s="51">
        <f t="shared" si="872"/>
        <v>-2.5165047103330562</v>
      </c>
      <c r="T4872" s="16"/>
    </row>
    <row r="4873" spans="1:20" x14ac:dyDescent="0.25">
      <c r="A4873" s="72">
        <f t="shared" si="873"/>
        <v>44242</v>
      </c>
      <c r="B4873" s="73" t="s">
        <v>67</v>
      </c>
      <c r="C4873" s="73" t="s">
        <v>242</v>
      </c>
      <c r="D4873" s="73" t="s">
        <v>243</v>
      </c>
      <c r="E4873" s="73" t="s">
        <v>265</v>
      </c>
      <c r="F4873" s="73" t="s">
        <v>266</v>
      </c>
      <c r="G4873" s="73" t="s">
        <v>34</v>
      </c>
      <c r="H4873" t="s">
        <v>36</v>
      </c>
      <c r="I4873">
        <v>1006</v>
      </c>
      <c r="J4873" s="43">
        <v>3900</v>
      </c>
      <c r="K4873" s="16">
        <v>0.1</v>
      </c>
      <c r="L4873" s="16">
        <f t="shared" si="866"/>
        <v>38.728897715988083</v>
      </c>
      <c r="M4873" s="16">
        <f t="shared" si="867"/>
        <v>0.98378378378378384</v>
      </c>
      <c r="N4873" s="44">
        <f t="shared" si="868"/>
        <v>100.60000000000001</v>
      </c>
      <c r="O4873" s="44">
        <f t="shared" si="869"/>
        <v>4000.6</v>
      </c>
      <c r="P4873" s="45">
        <f t="shared" si="871"/>
        <v>39.727904667328694</v>
      </c>
      <c r="Q4873" s="45">
        <f t="shared" si="870"/>
        <v>1.0091603603603603</v>
      </c>
      <c r="S4873" s="51">
        <f t="shared" si="872"/>
        <v>-2.4529406027504086</v>
      </c>
      <c r="T4873" s="16"/>
    </row>
    <row r="4874" spans="1:20" x14ac:dyDescent="0.25">
      <c r="A4874" s="72">
        <f t="shared" si="873"/>
        <v>44242</v>
      </c>
      <c r="B4874" s="73" t="s">
        <v>67</v>
      </c>
      <c r="C4874" s="73" t="s">
        <v>244</v>
      </c>
      <c r="D4874" s="73" t="s">
        <v>245</v>
      </c>
      <c r="E4874" s="73" t="s">
        <v>268</v>
      </c>
      <c r="F4874" s="73" t="s">
        <v>269</v>
      </c>
      <c r="G4874" s="73" t="s">
        <v>34</v>
      </c>
      <c r="H4874" t="s">
        <v>38</v>
      </c>
      <c r="I4874">
        <v>860</v>
      </c>
      <c r="J4874" s="43">
        <v>7833</v>
      </c>
      <c r="K4874" s="16">
        <v>0</v>
      </c>
      <c r="L4874" s="16">
        <f t="shared" si="866"/>
        <v>77.785501489572994</v>
      </c>
      <c r="M4874" s="16">
        <f t="shared" si="867"/>
        <v>1.975891891891892</v>
      </c>
      <c r="N4874" s="44">
        <f t="shared" si="868"/>
        <v>0</v>
      </c>
      <c r="O4874" s="44">
        <f t="shared" si="869"/>
        <v>7833</v>
      </c>
      <c r="P4874" s="45">
        <f t="shared" si="871"/>
        <v>77.785501489572994</v>
      </c>
      <c r="Q4874" s="45">
        <f t="shared" si="870"/>
        <v>1.975891891891892</v>
      </c>
      <c r="S4874" s="51">
        <f t="shared" si="872"/>
        <v>14.920774647887324</v>
      </c>
      <c r="T4874" s="16"/>
    </row>
    <row r="4875" spans="1:20" x14ac:dyDescent="0.25">
      <c r="A4875" s="72">
        <f t="shared" si="873"/>
        <v>44242</v>
      </c>
      <c r="B4875" s="73" t="s">
        <v>67</v>
      </c>
      <c r="C4875" s="73" t="s">
        <v>246</v>
      </c>
      <c r="D4875" s="73" t="s">
        <v>247</v>
      </c>
      <c r="E4875" s="73" t="s">
        <v>270</v>
      </c>
      <c r="F4875" s="73" t="s">
        <v>247</v>
      </c>
      <c r="G4875" s="73" t="s">
        <v>34</v>
      </c>
      <c r="H4875" t="s">
        <v>36</v>
      </c>
      <c r="I4875">
        <v>213</v>
      </c>
      <c r="J4875" s="43">
        <v>2455</v>
      </c>
      <c r="K4875" s="16">
        <v>0.1</v>
      </c>
      <c r="L4875" s="16">
        <f t="shared" si="866"/>
        <v>24.379344587884805</v>
      </c>
      <c r="M4875" s="16">
        <f t="shared" si="867"/>
        <v>0.61927927927927928</v>
      </c>
      <c r="N4875" s="44">
        <f t="shared" si="868"/>
        <v>21.3</v>
      </c>
      <c r="O4875" s="44">
        <f t="shared" si="869"/>
        <v>2476.3000000000002</v>
      </c>
      <c r="P4875" s="45">
        <f t="shared" si="871"/>
        <v>24.590863952333667</v>
      </c>
      <c r="Q4875" s="45">
        <f t="shared" si="870"/>
        <v>0.62465225225225229</v>
      </c>
      <c r="S4875" s="51">
        <f t="shared" si="872"/>
        <v>0.76090494791667407</v>
      </c>
      <c r="T4875" s="16"/>
    </row>
    <row r="4876" spans="1:20" x14ac:dyDescent="0.25">
      <c r="A4876" s="72">
        <f t="shared" si="873"/>
        <v>44242</v>
      </c>
      <c r="B4876" s="73" t="s">
        <v>67</v>
      </c>
      <c r="C4876" s="73" t="s">
        <v>248</v>
      </c>
      <c r="D4876" s="73" t="s">
        <v>249</v>
      </c>
      <c r="E4876" s="73" t="s">
        <v>271</v>
      </c>
      <c r="F4876" s="73" t="s">
        <v>272</v>
      </c>
      <c r="G4876" s="73" t="s">
        <v>34</v>
      </c>
      <c r="H4876" t="s">
        <v>38</v>
      </c>
      <c r="I4876">
        <v>646</v>
      </c>
      <c r="J4876" s="43">
        <v>5979</v>
      </c>
      <c r="K4876" s="16">
        <v>0</v>
      </c>
      <c r="L4876" s="16">
        <f t="shared" si="866"/>
        <v>59.374379344587886</v>
      </c>
      <c r="M4876" s="16">
        <f t="shared" si="867"/>
        <v>1.5082162162162163</v>
      </c>
      <c r="N4876" s="44">
        <f t="shared" si="868"/>
        <v>0</v>
      </c>
      <c r="O4876" s="44">
        <f t="shared" si="869"/>
        <v>5979</v>
      </c>
      <c r="P4876" s="45">
        <f t="shared" si="871"/>
        <v>59.374379344587886</v>
      </c>
      <c r="Q4876" s="45">
        <f t="shared" si="870"/>
        <v>1.5082162162162163</v>
      </c>
      <c r="S4876" s="51">
        <f t="shared" si="872"/>
        <v>2.7672739773118016</v>
      </c>
      <c r="T4876" s="16"/>
    </row>
    <row r="4877" spans="1:20" x14ac:dyDescent="0.25">
      <c r="A4877" s="72">
        <f t="shared" si="873"/>
        <v>44242</v>
      </c>
      <c r="B4877" s="73" t="s">
        <v>67</v>
      </c>
      <c r="C4877" s="73" t="s">
        <v>248</v>
      </c>
      <c r="D4877" s="73" t="s">
        <v>249</v>
      </c>
      <c r="E4877" s="73" t="s">
        <v>273</v>
      </c>
      <c r="F4877" s="73" t="s">
        <v>274</v>
      </c>
      <c r="G4877" s="73" t="s">
        <v>34</v>
      </c>
      <c r="H4877" t="s">
        <v>38</v>
      </c>
      <c r="I4877">
        <v>418</v>
      </c>
      <c r="J4877" s="43">
        <v>5040</v>
      </c>
      <c r="K4877" s="16">
        <v>0</v>
      </c>
      <c r="L4877" s="16">
        <f t="shared" si="866"/>
        <v>50.049652432969211</v>
      </c>
      <c r="M4877" s="16">
        <f t="shared" si="867"/>
        <v>1.2713513513513515</v>
      </c>
      <c r="N4877" s="44">
        <f t="shared" si="868"/>
        <v>0</v>
      </c>
      <c r="O4877" s="44">
        <f t="shared" si="869"/>
        <v>5040</v>
      </c>
      <c r="P4877" s="45">
        <f t="shared" si="871"/>
        <v>50.049652432969211</v>
      </c>
      <c r="Q4877" s="45">
        <f t="shared" si="870"/>
        <v>1.2713513513513515</v>
      </c>
      <c r="S4877" s="51">
        <f t="shared" si="872"/>
        <v>3.4058268362741062</v>
      </c>
      <c r="T4877" s="16"/>
    </row>
    <row r="4878" spans="1:20" x14ac:dyDescent="0.25">
      <c r="A4878" s="72">
        <f t="shared" si="873"/>
        <v>44242</v>
      </c>
      <c r="B4878" s="73" t="s">
        <v>67</v>
      </c>
      <c r="C4878" s="73" t="s">
        <v>246</v>
      </c>
      <c r="D4878" s="73" t="s">
        <v>247</v>
      </c>
      <c r="E4878" s="73" t="s">
        <v>275</v>
      </c>
      <c r="F4878" s="73" t="s">
        <v>276</v>
      </c>
      <c r="G4878" s="73" t="s">
        <v>34</v>
      </c>
      <c r="H4878" t="s">
        <v>36</v>
      </c>
      <c r="I4878">
        <v>626</v>
      </c>
      <c r="J4878" s="61">
        <v>3900</v>
      </c>
      <c r="K4878" s="16">
        <v>0.1</v>
      </c>
      <c r="L4878" s="16">
        <f t="shared" si="866"/>
        <v>38.728897715988083</v>
      </c>
      <c r="M4878" s="16">
        <f t="shared" si="867"/>
        <v>0.98378378378378384</v>
      </c>
      <c r="N4878" s="44">
        <f t="shared" si="868"/>
        <v>62.6</v>
      </c>
      <c r="O4878" s="44">
        <f t="shared" si="869"/>
        <v>3962.6</v>
      </c>
      <c r="P4878" s="45">
        <f t="shared" si="871"/>
        <v>39.350546176762663</v>
      </c>
      <c r="Q4878" s="45">
        <f t="shared" si="870"/>
        <v>0.99957477477477474</v>
      </c>
      <c r="S4878" s="51">
        <f t="shared" si="872"/>
        <v>0.95281769081829726</v>
      </c>
      <c r="T4878" s="16"/>
    </row>
    <row r="4879" spans="1:20" x14ac:dyDescent="0.25">
      <c r="A4879" s="72">
        <f t="shared" si="873"/>
        <v>44242</v>
      </c>
      <c r="B4879" s="73" t="s">
        <v>67</v>
      </c>
      <c r="C4879" s="73" t="s">
        <v>246</v>
      </c>
      <c r="D4879" s="73" t="s">
        <v>247</v>
      </c>
      <c r="E4879" s="73" t="s">
        <v>263</v>
      </c>
      <c r="F4879" s="73" t="s">
        <v>264</v>
      </c>
      <c r="G4879" s="73" t="s">
        <v>34</v>
      </c>
      <c r="H4879" t="s">
        <v>36</v>
      </c>
      <c r="I4879">
        <v>1823</v>
      </c>
      <c r="J4879" s="61">
        <v>5780</v>
      </c>
      <c r="K4879" s="16">
        <v>0.1</v>
      </c>
      <c r="L4879" s="16">
        <f t="shared" si="866"/>
        <v>57.39821251241311</v>
      </c>
      <c r="M4879" s="16">
        <f t="shared" si="867"/>
        <v>1.458018018018018</v>
      </c>
      <c r="N4879" s="44">
        <f t="shared" si="868"/>
        <v>182.3</v>
      </c>
      <c r="O4879" s="44">
        <f t="shared" si="869"/>
        <v>5962.3</v>
      </c>
      <c r="P4879" s="45">
        <f t="shared" si="871"/>
        <v>59.208540218470702</v>
      </c>
      <c r="Q4879" s="45">
        <f t="shared" si="870"/>
        <v>1.5040036036036037</v>
      </c>
      <c r="S4879" s="51">
        <f t="shared" si="872"/>
        <v>-1.3615458425702331</v>
      </c>
      <c r="T4879" s="16"/>
    </row>
    <row r="4880" spans="1:20" x14ac:dyDescent="0.25">
      <c r="A4880" s="72">
        <f t="shared" si="873"/>
        <v>44242</v>
      </c>
      <c r="B4880" s="73" t="s">
        <v>18</v>
      </c>
      <c r="C4880" s="73" t="s">
        <v>250</v>
      </c>
      <c r="D4880" s="73" t="s">
        <v>251</v>
      </c>
      <c r="E4880" s="73" t="s">
        <v>265</v>
      </c>
      <c r="F4880" s="73" t="s">
        <v>266</v>
      </c>
      <c r="G4880" s="73" t="s">
        <v>34</v>
      </c>
      <c r="H4880" t="s">
        <v>39</v>
      </c>
      <c r="I4880">
        <v>1277</v>
      </c>
      <c r="J4880" s="43">
        <v>3631</v>
      </c>
      <c r="K4880" s="16">
        <v>5.7500000000000002E-2</v>
      </c>
      <c r="L4880" s="16">
        <f t="shared" si="866"/>
        <v>36.057596822244292</v>
      </c>
      <c r="M4880" s="16">
        <f t="shared" si="867"/>
        <v>0.98135135135135132</v>
      </c>
      <c r="N4880" s="44">
        <f t="shared" si="868"/>
        <v>73.427500000000009</v>
      </c>
      <c r="O4880" s="44">
        <f t="shared" si="869"/>
        <v>3704.4274999999998</v>
      </c>
      <c r="P4880" s="45">
        <f t="shared" si="871"/>
        <v>36.786767626613702</v>
      </c>
      <c r="Q4880" s="45">
        <f t="shared" si="870"/>
        <v>1.0011966216216215</v>
      </c>
      <c r="S4880" s="51">
        <f t="shared" si="872"/>
        <v>-3.0739591955491474</v>
      </c>
      <c r="T4880" s="16"/>
    </row>
    <row r="4881" spans="1:20" x14ac:dyDescent="0.25">
      <c r="A4881" s="72">
        <f t="shared" si="873"/>
        <v>44242</v>
      </c>
      <c r="B4881" s="73" t="s">
        <v>18</v>
      </c>
      <c r="C4881" s="73" t="s">
        <v>244</v>
      </c>
      <c r="D4881" s="73" t="s">
        <v>245</v>
      </c>
      <c r="E4881" s="73" t="s">
        <v>277</v>
      </c>
      <c r="F4881" s="73" t="s">
        <v>278</v>
      </c>
      <c r="G4881" s="73" t="s">
        <v>34</v>
      </c>
      <c r="H4881" t="s">
        <v>38</v>
      </c>
      <c r="I4881">
        <v>613</v>
      </c>
      <c r="J4881" s="43">
        <v>6595</v>
      </c>
      <c r="K4881" s="16">
        <v>0</v>
      </c>
      <c r="L4881" s="16">
        <f t="shared" si="866"/>
        <v>65.491559086395227</v>
      </c>
      <c r="M4881" s="16">
        <f t="shared" si="867"/>
        <v>1.7824324324324323</v>
      </c>
      <c r="N4881" s="44">
        <f t="shared" si="868"/>
        <v>0</v>
      </c>
      <c r="O4881" s="44">
        <f t="shared" si="869"/>
        <v>6595</v>
      </c>
      <c r="P4881" s="45">
        <f t="shared" si="871"/>
        <v>65.491559086395227</v>
      </c>
      <c r="Q4881" s="45">
        <f t="shared" si="870"/>
        <v>1.7824324324324323</v>
      </c>
      <c r="S4881" s="51">
        <f t="shared" si="872"/>
        <v>17.140319715808161</v>
      </c>
      <c r="T4881" s="16"/>
    </row>
    <row r="4882" spans="1:20" x14ac:dyDescent="0.25">
      <c r="A4882" s="72">
        <f>A4881</f>
        <v>44242</v>
      </c>
      <c r="B4882" s="73" t="s">
        <v>18</v>
      </c>
      <c r="C4882" s="73" t="s">
        <v>248</v>
      </c>
      <c r="D4882" s="73" t="s">
        <v>249</v>
      </c>
      <c r="E4882" s="73" t="s">
        <v>268</v>
      </c>
      <c r="F4882" s="73" t="s">
        <v>269</v>
      </c>
      <c r="G4882" s="73" t="s">
        <v>34</v>
      </c>
      <c r="H4882" t="s">
        <v>38</v>
      </c>
      <c r="I4882">
        <v>872</v>
      </c>
      <c r="J4882" s="43">
        <v>7125</v>
      </c>
      <c r="K4882" s="16">
        <v>0</v>
      </c>
      <c r="L4882" s="16">
        <f t="shared" si="866"/>
        <v>70.754716981132077</v>
      </c>
      <c r="M4882" s="16">
        <f t="shared" si="867"/>
        <v>1.9256756756756757</v>
      </c>
      <c r="N4882" s="44">
        <f t="shared" si="868"/>
        <v>0</v>
      </c>
      <c r="O4882" s="44">
        <f t="shared" si="869"/>
        <v>7125</v>
      </c>
      <c r="P4882" s="45">
        <f t="shared" si="871"/>
        <v>70.754716981132077</v>
      </c>
      <c r="Q4882" s="45">
        <f t="shared" si="870"/>
        <v>1.9256756756756757</v>
      </c>
      <c r="S4882" s="51">
        <f t="shared" si="872"/>
        <v>2.7841892671667701</v>
      </c>
      <c r="T4882" s="16"/>
    </row>
    <row r="4883" spans="1:20" x14ac:dyDescent="0.25">
      <c r="A4883" s="72">
        <f t="shared" si="873"/>
        <v>44242</v>
      </c>
      <c r="B4883" s="73" t="s">
        <v>18</v>
      </c>
      <c r="C4883" s="73" t="s">
        <v>248</v>
      </c>
      <c r="D4883" s="73" t="s">
        <v>249</v>
      </c>
      <c r="E4883" s="73" t="s">
        <v>277</v>
      </c>
      <c r="F4883" s="73" t="s">
        <v>278</v>
      </c>
      <c r="G4883" s="73" t="s">
        <v>34</v>
      </c>
      <c r="H4883" t="s">
        <v>38</v>
      </c>
      <c r="I4883">
        <v>414</v>
      </c>
      <c r="J4883" s="43">
        <v>5247</v>
      </c>
      <c r="K4883" s="16">
        <v>0</v>
      </c>
      <c r="L4883" s="16">
        <f t="shared" si="866"/>
        <v>52.105263157894733</v>
      </c>
      <c r="M4883" s="16">
        <f t="shared" si="867"/>
        <v>1.4181081081081082</v>
      </c>
      <c r="N4883" s="44">
        <f t="shared" si="868"/>
        <v>0</v>
      </c>
      <c r="O4883" s="44">
        <f t="shared" si="869"/>
        <v>5247</v>
      </c>
      <c r="P4883" s="45">
        <f t="shared" si="871"/>
        <v>52.105263157894733</v>
      </c>
      <c r="Q4883" s="45">
        <f t="shared" si="870"/>
        <v>1.4181081081081082</v>
      </c>
      <c r="S4883" s="51">
        <f t="shared" si="872"/>
        <v>2.7413354219698371</v>
      </c>
      <c r="T4883" s="16"/>
    </row>
    <row r="4884" spans="1:20" x14ac:dyDescent="0.25">
      <c r="A4884" s="72">
        <f t="shared" si="873"/>
        <v>44242</v>
      </c>
      <c r="B4884" s="73" t="s">
        <v>18</v>
      </c>
      <c r="C4884" s="73" t="s">
        <v>242</v>
      </c>
      <c r="D4884" s="73" t="s">
        <v>243</v>
      </c>
      <c r="E4884" s="73" t="s">
        <v>265</v>
      </c>
      <c r="F4884" s="73" t="s">
        <v>266</v>
      </c>
      <c r="G4884" s="73" t="s">
        <v>34</v>
      </c>
      <c r="H4884" t="s">
        <v>36</v>
      </c>
      <c r="I4884">
        <v>1006</v>
      </c>
      <c r="J4884" s="43">
        <v>4645</v>
      </c>
      <c r="K4884" s="16">
        <v>0.1</v>
      </c>
      <c r="L4884" s="16">
        <f t="shared" si="866"/>
        <v>46.127110228401193</v>
      </c>
      <c r="M4884" s="16">
        <f t="shared" si="867"/>
        <v>1.2554054054054054</v>
      </c>
      <c r="N4884" s="44">
        <f t="shared" si="868"/>
        <v>100.60000000000001</v>
      </c>
      <c r="O4884" s="44">
        <f t="shared" si="869"/>
        <v>4745.6000000000004</v>
      </c>
      <c r="P4884" s="45">
        <f t="shared" si="871"/>
        <v>47.126117179741811</v>
      </c>
      <c r="Q4884" s="45">
        <f t="shared" si="870"/>
        <v>1.2825945945945947</v>
      </c>
      <c r="S4884" s="51">
        <f t="shared" si="872"/>
        <v>-2.0758532458420964</v>
      </c>
      <c r="T4884" s="16"/>
    </row>
    <row r="4885" spans="1:20" x14ac:dyDescent="0.25">
      <c r="A4885" s="72">
        <f t="shared" si="873"/>
        <v>44242</v>
      </c>
      <c r="B4885" s="73" t="s">
        <v>0</v>
      </c>
      <c r="C4885" s="73" t="s">
        <v>252</v>
      </c>
      <c r="D4885" s="73" t="s">
        <v>117</v>
      </c>
      <c r="E4885" s="73" t="s">
        <v>279</v>
      </c>
      <c r="F4885" s="73" t="s">
        <v>280</v>
      </c>
      <c r="G4885" s="73" t="s">
        <v>35</v>
      </c>
      <c r="H4885" t="s">
        <v>37</v>
      </c>
      <c r="I4885">
        <v>880</v>
      </c>
      <c r="J4885" s="43">
        <v>4018</v>
      </c>
      <c r="K4885" s="16">
        <v>0</v>
      </c>
      <c r="L4885" s="16">
        <f t="shared" si="866"/>
        <v>39.900695134061571</v>
      </c>
      <c r="M4885" s="16">
        <f t="shared" si="867"/>
        <v>1.085945945945946</v>
      </c>
      <c r="N4885" s="44">
        <f t="shared" si="868"/>
        <v>0</v>
      </c>
      <c r="O4885" s="44">
        <f t="shared" si="869"/>
        <v>4018</v>
      </c>
      <c r="P4885" s="45">
        <f t="shared" si="871"/>
        <v>39.900695134061571</v>
      </c>
      <c r="Q4885" s="45">
        <f t="shared" si="870"/>
        <v>1.085945945945946</v>
      </c>
      <c r="S4885" s="51">
        <f t="shared" si="872"/>
        <v>-3.0171373400917245</v>
      </c>
      <c r="T4885" s="16"/>
    </row>
    <row r="4886" spans="1:20" x14ac:dyDescent="0.25">
      <c r="A4886" s="72">
        <f t="shared" si="873"/>
        <v>44242</v>
      </c>
      <c r="B4886" s="73" t="s">
        <v>0</v>
      </c>
      <c r="C4886" s="73" t="s">
        <v>359</v>
      </c>
      <c r="D4886" s="73" t="s">
        <v>235</v>
      </c>
      <c r="E4886" s="73" t="s">
        <v>267</v>
      </c>
      <c r="F4886" s="73" t="s">
        <v>241</v>
      </c>
      <c r="G4886" s="73" t="s">
        <v>35</v>
      </c>
      <c r="H4886" t="s">
        <v>37</v>
      </c>
      <c r="I4886">
        <v>685</v>
      </c>
      <c r="J4886" s="43">
        <v>4236</v>
      </c>
      <c r="K4886" s="16">
        <v>0</v>
      </c>
      <c r="L4886" s="16">
        <f t="shared" si="866"/>
        <v>42.06554121151936</v>
      </c>
      <c r="M4886" s="16">
        <f t="shared" si="867"/>
        <v>1.1448648648648649</v>
      </c>
      <c r="N4886" s="44">
        <f t="shared" si="868"/>
        <v>0</v>
      </c>
      <c r="O4886" s="44">
        <f t="shared" si="869"/>
        <v>4236</v>
      </c>
      <c r="P4886" s="45">
        <f t="shared" si="871"/>
        <v>42.06554121151936</v>
      </c>
      <c r="Q4886" s="45">
        <f t="shared" si="870"/>
        <v>1.1448648648648649</v>
      </c>
      <c r="S4886" s="51">
        <f t="shared" si="872"/>
        <v>-2.8663150653519875</v>
      </c>
      <c r="T4886" s="16"/>
    </row>
    <row r="4887" spans="1:20" x14ac:dyDescent="0.25">
      <c r="A4887" s="72">
        <f t="shared" si="873"/>
        <v>44242</v>
      </c>
      <c r="B4887" s="73" t="s">
        <v>0</v>
      </c>
      <c r="C4887" s="73" t="s">
        <v>253</v>
      </c>
      <c r="D4887" s="73" t="s">
        <v>243</v>
      </c>
      <c r="E4887" s="73" t="s">
        <v>281</v>
      </c>
      <c r="F4887" s="73" t="s">
        <v>282</v>
      </c>
      <c r="G4887" s="73" t="s">
        <v>35</v>
      </c>
      <c r="H4887" t="s">
        <v>38</v>
      </c>
      <c r="I4887">
        <v>812</v>
      </c>
      <c r="J4887" s="43">
        <v>6376</v>
      </c>
      <c r="K4887" s="16">
        <v>0</v>
      </c>
      <c r="L4887" s="16">
        <f t="shared" si="866"/>
        <v>63.316782522343594</v>
      </c>
      <c r="M4887" s="16">
        <f t="shared" si="867"/>
        <v>1.7232432432432432</v>
      </c>
      <c r="N4887" s="44">
        <f t="shared" si="868"/>
        <v>0</v>
      </c>
      <c r="O4887" s="44">
        <f t="shared" si="869"/>
        <v>6376</v>
      </c>
      <c r="P4887" s="45">
        <f t="shared" si="871"/>
        <v>63.316782522343594</v>
      </c>
      <c r="Q4887" s="45">
        <f t="shared" si="870"/>
        <v>1.7232432432432432</v>
      </c>
      <c r="S4887" s="51">
        <f t="shared" si="872"/>
        <v>-9.8671190274243763</v>
      </c>
      <c r="T4887" s="16"/>
    </row>
    <row r="4888" spans="1:20" x14ac:dyDescent="0.25">
      <c r="A4888" s="72">
        <f t="shared" si="873"/>
        <v>44242</v>
      </c>
      <c r="B4888" s="73" t="s">
        <v>0</v>
      </c>
      <c r="C4888" s="73" t="s">
        <v>236</v>
      </c>
      <c r="D4888" s="73" t="s">
        <v>237</v>
      </c>
      <c r="E4888" s="73" t="s">
        <v>279</v>
      </c>
      <c r="F4888" s="73" t="s">
        <v>280</v>
      </c>
      <c r="G4888" s="73" t="s">
        <v>35</v>
      </c>
      <c r="H4888" t="s">
        <v>37</v>
      </c>
      <c r="I4888">
        <v>1520</v>
      </c>
      <c r="J4888" s="61">
        <v>5676</v>
      </c>
      <c r="K4888" s="16">
        <v>0</v>
      </c>
      <c r="L4888" s="16">
        <f t="shared" si="866"/>
        <v>56.365441906653423</v>
      </c>
      <c r="M4888" s="16">
        <f t="shared" si="867"/>
        <v>1.5340540540540542</v>
      </c>
      <c r="N4888" s="44">
        <f t="shared" si="868"/>
        <v>0</v>
      </c>
      <c r="O4888" s="44">
        <f t="shared" si="869"/>
        <v>5676</v>
      </c>
      <c r="P4888" s="45">
        <f t="shared" si="871"/>
        <v>56.365441906653423</v>
      </c>
      <c r="Q4888" s="45">
        <f t="shared" si="870"/>
        <v>1.5340540540540542</v>
      </c>
      <c r="S4888" s="51">
        <f t="shared" si="872"/>
        <v>-2.1548008963971688</v>
      </c>
      <c r="T4888" s="16"/>
    </row>
    <row r="4889" spans="1:20" x14ac:dyDescent="0.25">
      <c r="A4889" s="72">
        <f t="shared" si="873"/>
        <v>44242</v>
      </c>
      <c r="B4889" s="73" t="s">
        <v>0</v>
      </c>
      <c r="C4889" s="73" t="s">
        <v>236</v>
      </c>
      <c r="D4889" s="73" t="s">
        <v>237</v>
      </c>
      <c r="E4889" s="73" t="s">
        <v>267</v>
      </c>
      <c r="F4889" s="73" t="s">
        <v>241</v>
      </c>
      <c r="G4889" s="73" t="s">
        <v>35</v>
      </c>
      <c r="H4889" t="s">
        <v>37</v>
      </c>
      <c r="I4889">
        <v>1583</v>
      </c>
      <c r="J4889" s="43">
        <v>5996</v>
      </c>
      <c r="K4889" s="16">
        <v>0</v>
      </c>
      <c r="L4889" s="16">
        <f t="shared" si="866"/>
        <v>59.543197616683216</v>
      </c>
      <c r="M4889" s="16">
        <f t="shared" si="867"/>
        <v>1.6205405405405406</v>
      </c>
      <c r="N4889" s="44">
        <f t="shared" si="868"/>
        <v>0</v>
      </c>
      <c r="O4889" s="44">
        <f t="shared" si="869"/>
        <v>5996</v>
      </c>
      <c r="P4889" s="45">
        <f t="shared" si="871"/>
        <v>59.543197616683216</v>
      </c>
      <c r="Q4889" s="45">
        <f t="shared" si="870"/>
        <v>1.6205405405405406</v>
      </c>
      <c r="S4889" s="51">
        <f t="shared" si="872"/>
        <v>-2.0421499754942007</v>
      </c>
      <c r="T4889" s="16"/>
    </row>
    <row r="4890" spans="1:20" x14ac:dyDescent="0.25">
      <c r="A4890" s="72">
        <f t="shared" si="873"/>
        <v>44242</v>
      </c>
      <c r="B4890" s="73" t="s">
        <v>0</v>
      </c>
      <c r="C4890" s="73" t="s">
        <v>358</v>
      </c>
      <c r="D4890" s="73" t="s">
        <v>235</v>
      </c>
      <c r="E4890" s="73" t="s">
        <v>279</v>
      </c>
      <c r="F4890" s="73" t="s">
        <v>280</v>
      </c>
      <c r="G4890" s="73" t="s">
        <v>35</v>
      </c>
      <c r="H4890" t="s">
        <v>36</v>
      </c>
      <c r="I4890">
        <v>1599</v>
      </c>
      <c r="J4890" s="43">
        <v>6012</v>
      </c>
      <c r="K4890" s="16">
        <v>0.1</v>
      </c>
      <c r="L4890" s="16">
        <f t="shared" si="866"/>
        <v>59.702085402184707</v>
      </c>
      <c r="M4890" s="16">
        <f t="shared" si="867"/>
        <v>1.6248648648648649</v>
      </c>
      <c r="N4890" s="44">
        <f t="shared" si="868"/>
        <v>159.9</v>
      </c>
      <c r="O4890" s="44">
        <f t="shared" si="869"/>
        <v>6171.9</v>
      </c>
      <c r="P4890" s="45">
        <f t="shared" si="871"/>
        <v>61.289970208540211</v>
      </c>
      <c r="Q4890" s="45">
        <f t="shared" si="870"/>
        <v>1.6680810810810809</v>
      </c>
      <c r="S4890" s="51">
        <f t="shared" si="872"/>
        <v>-2.5253482422060158</v>
      </c>
      <c r="T4890" s="16"/>
    </row>
    <row r="4891" spans="1:20" x14ac:dyDescent="0.25">
      <c r="A4891" s="72">
        <f t="shared" si="873"/>
        <v>44242</v>
      </c>
      <c r="B4891" s="73" t="s">
        <v>67</v>
      </c>
      <c r="C4891" s="73" t="s">
        <v>250</v>
      </c>
      <c r="D4891" s="73" t="s">
        <v>251</v>
      </c>
      <c r="E4891" s="73" t="s">
        <v>279</v>
      </c>
      <c r="F4891" s="73" t="s">
        <v>280</v>
      </c>
      <c r="G4891" s="73" t="s">
        <v>35</v>
      </c>
      <c r="H4891" t="s">
        <v>37</v>
      </c>
      <c r="I4891">
        <v>1851</v>
      </c>
      <c r="J4891" s="43">
        <v>5180</v>
      </c>
      <c r="K4891" s="16">
        <v>0</v>
      </c>
      <c r="L4891" s="16">
        <f t="shared" si="866"/>
        <v>51.439920556107246</v>
      </c>
      <c r="M4891" s="16">
        <f t="shared" si="867"/>
        <v>1.3066666666666666</v>
      </c>
      <c r="N4891" s="44">
        <f t="shared" si="868"/>
        <v>0</v>
      </c>
      <c r="O4891" s="44">
        <f t="shared" si="869"/>
        <v>5180</v>
      </c>
      <c r="P4891" s="45">
        <f t="shared" si="871"/>
        <v>51.439920556107246</v>
      </c>
      <c r="Q4891" s="45">
        <f t="shared" si="870"/>
        <v>1.3066666666666666</v>
      </c>
      <c r="S4891" s="51">
        <f t="shared" si="872"/>
        <v>0</v>
      </c>
      <c r="T4891" s="16"/>
    </row>
    <row r="4892" spans="1:20" x14ac:dyDescent="0.25">
      <c r="A4892" s="72">
        <f t="shared" si="873"/>
        <v>44242</v>
      </c>
      <c r="B4892" s="73" t="s">
        <v>67</v>
      </c>
      <c r="C4892" s="73" t="s">
        <v>238</v>
      </c>
      <c r="D4892" s="73" t="s">
        <v>239</v>
      </c>
      <c r="E4892" s="73" t="s">
        <v>283</v>
      </c>
      <c r="F4892" s="73" t="s">
        <v>284</v>
      </c>
      <c r="G4892" s="73" t="s">
        <v>35</v>
      </c>
      <c r="H4892" t="s">
        <v>37</v>
      </c>
      <c r="I4892">
        <v>1695</v>
      </c>
      <c r="J4892" s="43">
        <v>5140</v>
      </c>
      <c r="K4892" s="16">
        <v>0</v>
      </c>
      <c r="L4892" s="16">
        <f t="shared" si="866"/>
        <v>51.042701092353525</v>
      </c>
      <c r="M4892" s="16">
        <f t="shared" si="867"/>
        <v>1.2965765765765767</v>
      </c>
      <c r="N4892" s="44">
        <f t="shared" si="868"/>
        <v>0</v>
      </c>
      <c r="O4892" s="44">
        <f t="shared" si="869"/>
        <v>5140</v>
      </c>
      <c r="P4892" s="45">
        <f t="shared" si="871"/>
        <v>51.042701092353525</v>
      </c>
      <c r="Q4892" s="45">
        <f t="shared" si="870"/>
        <v>1.2965765765765767</v>
      </c>
      <c r="S4892" s="51">
        <f t="shared" si="872"/>
        <v>0</v>
      </c>
      <c r="T4892" s="16"/>
    </row>
    <row r="4893" spans="1:20" x14ac:dyDescent="0.25">
      <c r="A4893" s="72">
        <f t="shared" si="873"/>
        <v>44242</v>
      </c>
      <c r="B4893" s="73" t="s">
        <v>67</v>
      </c>
      <c r="C4893" s="73" t="s">
        <v>242</v>
      </c>
      <c r="D4893" s="73" t="s">
        <v>243</v>
      </c>
      <c r="E4893" s="73" t="s">
        <v>265</v>
      </c>
      <c r="F4893" s="73" t="s">
        <v>266</v>
      </c>
      <c r="G4893" s="73" t="s">
        <v>35</v>
      </c>
      <c r="H4893" t="s">
        <v>36</v>
      </c>
      <c r="I4893">
        <v>1006</v>
      </c>
      <c r="J4893" s="43">
        <v>3820</v>
      </c>
      <c r="K4893" s="16">
        <v>0.1</v>
      </c>
      <c r="L4893" s="16">
        <f t="shared" si="866"/>
        <v>37.934458788480633</v>
      </c>
      <c r="M4893" s="16">
        <f t="shared" si="867"/>
        <v>0.96360360360360364</v>
      </c>
      <c r="N4893" s="44">
        <f t="shared" si="868"/>
        <v>100.60000000000001</v>
      </c>
      <c r="O4893" s="44">
        <f t="shared" si="869"/>
        <v>3920.6</v>
      </c>
      <c r="P4893" s="45">
        <f t="shared" si="871"/>
        <v>38.933465739821251</v>
      </c>
      <c r="Q4893" s="45">
        <f t="shared" si="870"/>
        <v>0.98898018018018019</v>
      </c>
      <c r="S4893" s="51">
        <f t="shared" si="872"/>
        <v>-2.5017407738983422</v>
      </c>
      <c r="T4893" s="16"/>
    </row>
    <row r="4894" spans="1:20" x14ac:dyDescent="0.25">
      <c r="A4894" s="72">
        <f t="shared" si="873"/>
        <v>44242</v>
      </c>
      <c r="B4894" s="73" t="s">
        <v>67</v>
      </c>
      <c r="C4894" s="73" t="s">
        <v>254</v>
      </c>
      <c r="D4894" s="73" t="s">
        <v>255</v>
      </c>
      <c r="E4894" s="73" t="s">
        <v>267</v>
      </c>
      <c r="F4894" s="73" t="s">
        <v>241</v>
      </c>
      <c r="G4894" s="73" t="s">
        <v>35</v>
      </c>
      <c r="H4894" t="s">
        <v>37</v>
      </c>
      <c r="I4894">
        <v>988</v>
      </c>
      <c r="J4894" s="43">
        <v>3880</v>
      </c>
      <c r="K4894" s="16">
        <v>0</v>
      </c>
      <c r="L4894" s="16">
        <f t="shared" si="866"/>
        <v>38.530287984111219</v>
      </c>
      <c r="M4894" s="16">
        <f t="shared" si="867"/>
        <v>0.97873873873873873</v>
      </c>
      <c r="N4894" s="44">
        <f t="shared" si="868"/>
        <v>0</v>
      </c>
      <c r="O4894" s="44">
        <f t="shared" si="869"/>
        <v>3880</v>
      </c>
      <c r="P4894" s="45">
        <f t="shared" si="871"/>
        <v>38.530287984111219</v>
      </c>
      <c r="Q4894" s="45">
        <f t="shared" si="870"/>
        <v>0.97873873873873873</v>
      </c>
      <c r="S4894" s="51">
        <f t="shared" si="872"/>
        <v>0</v>
      </c>
      <c r="T4894" s="16"/>
    </row>
    <row r="4895" spans="1:20" x14ac:dyDescent="0.25">
      <c r="A4895" s="72">
        <f t="shared" si="873"/>
        <v>44242</v>
      </c>
      <c r="B4895" s="73" t="s">
        <v>67</v>
      </c>
      <c r="C4895" s="73" t="s">
        <v>246</v>
      </c>
      <c r="D4895" s="73" t="s">
        <v>247</v>
      </c>
      <c r="E4895" s="73" t="s">
        <v>240</v>
      </c>
      <c r="F4895" s="73" t="s">
        <v>241</v>
      </c>
      <c r="G4895" s="73" t="s">
        <v>35</v>
      </c>
      <c r="H4895" t="s">
        <v>36</v>
      </c>
      <c r="I4895">
        <v>787</v>
      </c>
      <c r="J4895" s="43">
        <v>4320</v>
      </c>
      <c r="K4895" s="16">
        <v>0.1</v>
      </c>
      <c r="L4895" s="16">
        <f t="shared" si="866"/>
        <v>42.899702085402183</v>
      </c>
      <c r="M4895" s="16">
        <f t="shared" si="867"/>
        <v>1.0897297297297297</v>
      </c>
      <c r="N4895" s="44">
        <f t="shared" si="868"/>
        <v>78.7</v>
      </c>
      <c r="O4895" s="44">
        <f t="shared" si="869"/>
        <v>4398.7</v>
      </c>
      <c r="P4895" s="45">
        <f t="shared" si="871"/>
        <v>43.681231380337636</v>
      </c>
      <c r="Q4895" s="45">
        <f t="shared" si="870"/>
        <v>1.1095819819819819</v>
      </c>
      <c r="S4895" s="51">
        <f t="shared" si="872"/>
        <v>0.48659021336867614</v>
      </c>
      <c r="T4895" s="16"/>
    </row>
    <row r="4896" spans="1:20" x14ac:dyDescent="0.25">
      <c r="A4896" s="72">
        <f t="shared" si="873"/>
        <v>44242</v>
      </c>
      <c r="B4896" s="73" t="s">
        <v>67</v>
      </c>
      <c r="C4896" s="73" t="s">
        <v>250</v>
      </c>
      <c r="D4896" s="73" t="s">
        <v>251</v>
      </c>
      <c r="E4896" s="73" t="s">
        <v>283</v>
      </c>
      <c r="F4896" s="73" t="s">
        <v>284</v>
      </c>
      <c r="G4896" s="73" t="s">
        <v>35</v>
      </c>
      <c r="H4896" t="s">
        <v>37</v>
      </c>
      <c r="I4896">
        <v>1836</v>
      </c>
      <c r="J4896" s="43">
        <v>5180</v>
      </c>
      <c r="K4896" s="16">
        <v>0</v>
      </c>
      <c r="L4896" s="16">
        <f t="shared" ref="L4896:L4933" si="874">J4896/100.7</f>
        <v>51.439920556107246</v>
      </c>
      <c r="M4896" s="16">
        <f t="shared" ref="M4896:M4933" si="875">IF(B4896="corn",J4896/(111*2000/56),J4896/(111*2000/60))</f>
        <v>1.3066666666666666</v>
      </c>
      <c r="N4896" s="44">
        <f t="shared" ref="N4896:N4933" si="876">I4896*K4896</f>
        <v>0</v>
      </c>
      <c r="O4896" s="44">
        <f t="shared" ref="O4896:O4933" si="877">J4896+N4896</f>
        <v>5180</v>
      </c>
      <c r="P4896" s="45">
        <f t="shared" si="871"/>
        <v>51.439920556107246</v>
      </c>
      <c r="Q4896" s="45">
        <f t="shared" ref="Q4896:Q4933" si="878">IF(B4896="corn",O4896/(111*2000/56),O4896/(111*2000/60))</f>
        <v>1.3066666666666666</v>
      </c>
      <c r="S4896" s="51">
        <f t="shared" si="872"/>
        <v>0</v>
      </c>
      <c r="T4896" s="16"/>
    </row>
    <row r="4897" spans="1:20" x14ac:dyDescent="0.25">
      <c r="A4897" s="72">
        <f t="shared" si="873"/>
        <v>44242</v>
      </c>
      <c r="B4897" s="73" t="s">
        <v>67</v>
      </c>
      <c r="C4897" s="73" t="s">
        <v>256</v>
      </c>
      <c r="D4897" s="73" t="s">
        <v>247</v>
      </c>
      <c r="E4897" s="73" t="s">
        <v>285</v>
      </c>
      <c r="F4897" s="73" t="s">
        <v>264</v>
      </c>
      <c r="G4897" s="73" t="s">
        <v>35</v>
      </c>
      <c r="H4897" t="s">
        <v>37</v>
      </c>
      <c r="I4897">
        <v>1899</v>
      </c>
      <c r="J4897" s="43">
        <v>5100</v>
      </c>
      <c r="K4897" s="16">
        <v>0</v>
      </c>
      <c r="L4897" s="16">
        <f t="shared" si="874"/>
        <v>50.645481628599796</v>
      </c>
      <c r="M4897" s="16">
        <f t="shared" si="875"/>
        <v>1.2864864864864864</v>
      </c>
      <c r="N4897" s="44">
        <f t="shared" si="876"/>
        <v>0</v>
      </c>
      <c r="O4897" s="44">
        <f t="shared" si="877"/>
        <v>5100</v>
      </c>
      <c r="P4897" s="45">
        <f t="shared" si="871"/>
        <v>50.645481628599796</v>
      </c>
      <c r="Q4897" s="45">
        <f t="shared" si="878"/>
        <v>1.2864864864864864</v>
      </c>
      <c r="S4897" s="51">
        <f t="shared" si="872"/>
        <v>2.0000000000000018</v>
      </c>
      <c r="T4897" s="16"/>
    </row>
    <row r="4898" spans="1:20" x14ac:dyDescent="0.25">
      <c r="A4898" s="72">
        <f t="shared" si="873"/>
        <v>44242</v>
      </c>
      <c r="B4898" s="73" t="s">
        <v>18</v>
      </c>
      <c r="C4898" s="73" t="s">
        <v>238</v>
      </c>
      <c r="D4898" s="73" t="s">
        <v>239</v>
      </c>
      <c r="E4898" s="73" t="s">
        <v>283</v>
      </c>
      <c r="F4898" s="73" t="s">
        <v>284</v>
      </c>
      <c r="G4898" s="73" t="s">
        <v>35</v>
      </c>
      <c r="H4898" t="s">
        <v>37</v>
      </c>
      <c r="I4898">
        <v>1695</v>
      </c>
      <c r="J4898" s="43">
        <v>5850</v>
      </c>
      <c r="K4898" s="16">
        <v>0</v>
      </c>
      <c r="L4898" s="16">
        <f t="shared" si="874"/>
        <v>58.093346573982124</v>
      </c>
      <c r="M4898" s="16">
        <f t="shared" si="875"/>
        <v>1.5810810810810811</v>
      </c>
      <c r="N4898" s="44">
        <f t="shared" si="876"/>
        <v>0</v>
      </c>
      <c r="O4898" s="44">
        <f t="shared" si="877"/>
        <v>5850</v>
      </c>
      <c r="P4898" s="45">
        <f t="shared" si="871"/>
        <v>58.093346573982124</v>
      </c>
      <c r="Q4898" s="45">
        <f t="shared" si="878"/>
        <v>1.5810810810810811</v>
      </c>
      <c r="S4898" s="51">
        <f t="shared" si="872"/>
        <v>0</v>
      </c>
      <c r="T4898" s="16"/>
    </row>
    <row r="4899" spans="1:20" x14ac:dyDescent="0.25">
      <c r="A4899" s="72">
        <f t="shared" si="873"/>
        <v>44242</v>
      </c>
      <c r="B4899" s="73" t="s">
        <v>18</v>
      </c>
      <c r="C4899" s="73" t="s">
        <v>250</v>
      </c>
      <c r="D4899" s="73" t="s">
        <v>251</v>
      </c>
      <c r="E4899" s="73" t="s">
        <v>279</v>
      </c>
      <c r="F4899" s="73" t="s">
        <v>280</v>
      </c>
      <c r="G4899" s="73" t="s">
        <v>35</v>
      </c>
      <c r="H4899" t="s">
        <v>37</v>
      </c>
      <c r="I4899">
        <v>1851</v>
      </c>
      <c r="J4899" s="43">
        <v>5900</v>
      </c>
      <c r="K4899" s="16">
        <v>0</v>
      </c>
      <c r="L4899" s="16">
        <f t="shared" si="874"/>
        <v>58.589870903674282</v>
      </c>
      <c r="M4899" s="16">
        <f t="shared" si="875"/>
        <v>1.5945945945945945</v>
      </c>
      <c r="N4899" s="44">
        <f t="shared" si="876"/>
        <v>0</v>
      </c>
      <c r="O4899" s="44">
        <f t="shared" si="877"/>
        <v>5900</v>
      </c>
      <c r="P4899" s="45">
        <f t="shared" si="871"/>
        <v>58.589870903674282</v>
      </c>
      <c r="Q4899" s="45">
        <f t="shared" si="878"/>
        <v>1.5945945945945945</v>
      </c>
      <c r="S4899" s="51">
        <f t="shared" si="872"/>
        <v>0</v>
      </c>
      <c r="T4899" s="16"/>
    </row>
    <row r="4900" spans="1:20" x14ac:dyDescent="0.25">
      <c r="A4900" s="72">
        <f t="shared" si="873"/>
        <v>44242</v>
      </c>
      <c r="B4900" s="73" t="s">
        <v>18</v>
      </c>
      <c r="C4900" s="73" t="s">
        <v>257</v>
      </c>
      <c r="D4900" s="73" t="s">
        <v>237</v>
      </c>
      <c r="E4900" s="73" t="s">
        <v>283</v>
      </c>
      <c r="F4900" s="73" t="s">
        <v>284</v>
      </c>
      <c r="G4900" s="73" t="s">
        <v>35</v>
      </c>
      <c r="H4900" t="s">
        <v>37</v>
      </c>
      <c r="I4900">
        <v>1507</v>
      </c>
      <c r="J4900" s="43">
        <v>5750</v>
      </c>
      <c r="K4900" s="16">
        <v>0</v>
      </c>
      <c r="L4900" s="16">
        <f t="shared" si="874"/>
        <v>57.10029791459781</v>
      </c>
      <c r="M4900" s="16">
        <f t="shared" si="875"/>
        <v>1.5540540540540539</v>
      </c>
      <c r="N4900" s="44">
        <f t="shared" si="876"/>
        <v>0</v>
      </c>
      <c r="O4900" s="44">
        <f t="shared" si="877"/>
        <v>5750</v>
      </c>
      <c r="P4900" s="45">
        <f t="shared" si="871"/>
        <v>57.10029791459781</v>
      </c>
      <c r="Q4900" s="45">
        <f t="shared" si="878"/>
        <v>1.5540540540540539</v>
      </c>
      <c r="S4900" s="51">
        <f t="shared" si="872"/>
        <v>0</v>
      </c>
      <c r="T4900" s="16"/>
    </row>
    <row r="4901" spans="1:20" x14ac:dyDescent="0.25">
      <c r="A4901" s="72">
        <f t="shared" si="873"/>
        <v>44242</v>
      </c>
      <c r="B4901" s="73" t="s">
        <v>18</v>
      </c>
      <c r="C4901" s="73" t="s">
        <v>256</v>
      </c>
      <c r="D4901" s="73" t="s">
        <v>247</v>
      </c>
      <c r="E4901" s="73" t="s">
        <v>265</v>
      </c>
      <c r="F4901" s="73" t="s">
        <v>266</v>
      </c>
      <c r="G4901" s="73" t="s">
        <v>35</v>
      </c>
      <c r="H4901" t="s">
        <v>36</v>
      </c>
      <c r="I4901">
        <v>1160</v>
      </c>
      <c r="J4901" s="43">
        <v>4875</v>
      </c>
      <c r="K4901" s="16">
        <v>0.1</v>
      </c>
      <c r="L4901" s="16">
        <f t="shared" si="874"/>
        <v>48.4111221449851</v>
      </c>
      <c r="M4901" s="16">
        <f t="shared" si="875"/>
        <v>1.3175675675675675</v>
      </c>
      <c r="N4901" s="44">
        <f t="shared" si="876"/>
        <v>116</v>
      </c>
      <c r="O4901" s="44">
        <f t="shared" si="877"/>
        <v>4991</v>
      </c>
      <c r="P4901" s="45">
        <f t="shared" si="871"/>
        <v>49.563058589870906</v>
      </c>
      <c r="Q4901" s="45">
        <f t="shared" si="878"/>
        <v>1.348918918918919</v>
      </c>
      <c r="S4901" s="51">
        <f t="shared" si="872"/>
        <v>-2.2713922067750136</v>
      </c>
      <c r="T4901" s="16"/>
    </row>
    <row r="4902" spans="1:20" x14ac:dyDescent="0.25">
      <c r="A4902" s="72">
        <f t="shared" si="873"/>
        <v>44242</v>
      </c>
      <c r="B4902" s="73" t="s">
        <v>18</v>
      </c>
      <c r="C4902" s="73" t="s">
        <v>244</v>
      </c>
      <c r="D4902" s="73" t="s">
        <v>245</v>
      </c>
      <c r="E4902" s="73" t="s">
        <v>277</v>
      </c>
      <c r="F4902" s="73" t="s">
        <v>278</v>
      </c>
      <c r="G4902" s="73" t="s">
        <v>35</v>
      </c>
      <c r="H4902" s="73" t="s">
        <v>38</v>
      </c>
      <c r="I4902">
        <v>613</v>
      </c>
      <c r="J4902" s="43">
        <v>4945</v>
      </c>
      <c r="K4902" s="16">
        <v>0</v>
      </c>
      <c r="L4902" s="16">
        <f t="shared" si="874"/>
        <v>49.106256206554121</v>
      </c>
      <c r="M4902" s="16">
        <f t="shared" si="875"/>
        <v>1.3364864864864865</v>
      </c>
      <c r="N4902" s="44">
        <f t="shared" si="876"/>
        <v>0</v>
      </c>
      <c r="O4902" s="44">
        <f t="shared" si="877"/>
        <v>4945</v>
      </c>
      <c r="P4902" s="45">
        <f t="shared" si="871"/>
        <v>49.106256206554121</v>
      </c>
      <c r="Q4902" s="45">
        <f t="shared" si="878"/>
        <v>1.3364864864864865</v>
      </c>
      <c r="S4902" s="51">
        <f t="shared" si="872"/>
        <v>2.9136316337148749</v>
      </c>
      <c r="T4902" s="16"/>
    </row>
    <row r="4903" spans="1:20" x14ac:dyDescent="0.25">
      <c r="A4903" s="74">
        <f>A4901</f>
        <v>44242</v>
      </c>
      <c r="B4903" s="75" t="s">
        <v>18</v>
      </c>
      <c r="C4903" s="75" t="s">
        <v>258</v>
      </c>
      <c r="D4903" s="75" t="s">
        <v>255</v>
      </c>
      <c r="E4903" s="75" t="s">
        <v>279</v>
      </c>
      <c r="F4903" s="75" t="s">
        <v>280</v>
      </c>
      <c r="G4903" s="75" t="s">
        <v>35</v>
      </c>
      <c r="H4903" s="76" t="s">
        <v>36</v>
      </c>
      <c r="I4903" s="76">
        <v>1637</v>
      </c>
      <c r="J4903" s="46">
        <v>5260</v>
      </c>
      <c r="K4903" s="78">
        <v>0.1</v>
      </c>
      <c r="L4903" s="78">
        <f t="shared" si="874"/>
        <v>52.234359483614696</v>
      </c>
      <c r="M4903" s="78">
        <f t="shared" si="875"/>
        <v>1.4216216216216215</v>
      </c>
      <c r="N4903" s="47">
        <f t="shared" si="876"/>
        <v>163.70000000000002</v>
      </c>
      <c r="O4903" s="47">
        <f t="shared" si="877"/>
        <v>5423.7</v>
      </c>
      <c r="P4903" s="48">
        <f t="shared" si="871"/>
        <v>53.85998013902681</v>
      </c>
      <c r="Q4903" s="48">
        <f t="shared" si="878"/>
        <v>1.4658648648648649</v>
      </c>
      <c r="R4903" s="76"/>
      <c r="S4903" s="53">
        <f t="shared" si="872"/>
        <v>-2.9298063500017846</v>
      </c>
      <c r="T4903" s="78"/>
    </row>
    <row r="4904" spans="1:20" x14ac:dyDescent="0.25">
      <c r="A4904" s="72">
        <f>DATE(YEAR(A4903), MONTH(A4903)+1, 15)</f>
        <v>44270</v>
      </c>
      <c r="B4904" s="73" t="s">
        <v>0</v>
      </c>
      <c r="C4904" s="73" t="s">
        <v>359</v>
      </c>
      <c r="D4904" s="73" t="s">
        <v>235</v>
      </c>
      <c r="E4904" s="73" t="s">
        <v>260</v>
      </c>
      <c r="F4904" s="73" t="s">
        <v>261</v>
      </c>
      <c r="G4904" s="73" t="s">
        <v>34</v>
      </c>
      <c r="H4904" t="s">
        <v>36</v>
      </c>
      <c r="I4904">
        <v>506</v>
      </c>
      <c r="J4904" s="61">
        <v>3695</v>
      </c>
      <c r="K4904" s="16">
        <v>0.12</v>
      </c>
      <c r="L4904" s="16">
        <f t="shared" si="874"/>
        <v>36.693147964250244</v>
      </c>
      <c r="M4904" s="16">
        <f t="shared" si="875"/>
        <v>0.99864864864864866</v>
      </c>
      <c r="N4904" s="44">
        <f t="shared" si="876"/>
        <v>60.72</v>
      </c>
      <c r="O4904" s="44">
        <f t="shared" si="877"/>
        <v>3755.72</v>
      </c>
      <c r="P4904" s="45">
        <f t="shared" ref="P4904:P4941" si="879">O4904/100.7</f>
        <v>37.296127110228397</v>
      </c>
      <c r="Q4904" s="45">
        <f t="shared" si="878"/>
        <v>1.0150594594594593</v>
      </c>
      <c r="R4904" s="17"/>
      <c r="S4904" s="51">
        <f>((O4904/O4448)-1)*100</f>
        <v>1.7495949760778506</v>
      </c>
      <c r="T4904" s="16">
        <f>AVERAGE(P4828,P4866,P4904)</f>
        <v>37.178881165177089</v>
      </c>
    </row>
    <row r="4905" spans="1:20" x14ac:dyDescent="0.25">
      <c r="A4905" s="72">
        <f>A4904</f>
        <v>44270</v>
      </c>
      <c r="B4905" s="73" t="s">
        <v>0</v>
      </c>
      <c r="C4905" s="73" t="s">
        <v>236</v>
      </c>
      <c r="D4905" s="73" t="s">
        <v>237</v>
      </c>
      <c r="E4905" s="73" t="s">
        <v>262</v>
      </c>
      <c r="F4905" s="73" t="s">
        <v>251</v>
      </c>
      <c r="G4905" s="73" t="s">
        <v>34</v>
      </c>
      <c r="H4905" t="s">
        <v>37</v>
      </c>
      <c r="I4905">
        <v>298</v>
      </c>
      <c r="J4905" s="43">
        <v>4208</v>
      </c>
      <c r="K4905" s="16">
        <v>0</v>
      </c>
      <c r="L4905" s="16">
        <f t="shared" si="874"/>
        <v>41.787487586891757</v>
      </c>
      <c r="M4905" s="16">
        <f t="shared" si="875"/>
        <v>1.1372972972972972</v>
      </c>
      <c r="N4905" s="44">
        <f t="shared" si="876"/>
        <v>0</v>
      </c>
      <c r="O4905" s="44">
        <f t="shared" si="877"/>
        <v>4208</v>
      </c>
      <c r="P4905" s="45">
        <f t="shared" si="879"/>
        <v>41.787487586891757</v>
      </c>
      <c r="Q4905" s="45">
        <f t="shared" si="878"/>
        <v>1.1372972972972972</v>
      </c>
      <c r="R4905" s="17"/>
      <c r="S4905" s="51">
        <f t="shared" ref="S4905:S4941" si="880">((O4905/O4449)-1)*100</f>
        <v>-2.8848372951765566</v>
      </c>
      <c r="T4905" s="16">
        <f t="shared" ref="T4905:T4941" si="881">AVERAGE(P4829,P4867,P4905)</f>
        <v>41.787487586891757</v>
      </c>
    </row>
    <row r="4906" spans="1:20" x14ac:dyDescent="0.25">
      <c r="A4906" s="72">
        <f t="shared" ref="A4906:A4940" si="882">A4905</f>
        <v>44270</v>
      </c>
      <c r="B4906" s="73" t="s">
        <v>0</v>
      </c>
      <c r="C4906" s="73" t="s">
        <v>359</v>
      </c>
      <c r="D4906" s="73" t="s">
        <v>235</v>
      </c>
      <c r="E4906" s="73" t="s">
        <v>263</v>
      </c>
      <c r="F4906" s="73" t="s">
        <v>264</v>
      </c>
      <c r="G4906" s="73" t="s">
        <v>34</v>
      </c>
      <c r="H4906" t="s">
        <v>37</v>
      </c>
      <c r="I4906">
        <v>1530</v>
      </c>
      <c r="J4906" s="43">
        <v>7115</v>
      </c>
      <c r="K4906" s="16">
        <v>0</v>
      </c>
      <c r="L4906" s="16">
        <f t="shared" si="874"/>
        <v>70.655412115193641</v>
      </c>
      <c r="M4906" s="16">
        <f t="shared" si="875"/>
        <v>1.922972972972973</v>
      </c>
      <c r="N4906" s="44">
        <f t="shared" si="876"/>
        <v>0</v>
      </c>
      <c r="O4906" s="44">
        <f t="shared" si="877"/>
        <v>7115</v>
      </c>
      <c r="P4906" s="45">
        <f t="shared" si="879"/>
        <v>70.655412115193641</v>
      </c>
      <c r="Q4906" s="45">
        <f t="shared" si="878"/>
        <v>1.922972972972973</v>
      </c>
      <c r="S4906" s="51">
        <f t="shared" si="880"/>
        <v>-1.7265193370165743</v>
      </c>
      <c r="T4906" s="16">
        <f t="shared" si="881"/>
        <v>70.655412115193641</v>
      </c>
    </row>
    <row r="4907" spans="1:20" x14ac:dyDescent="0.25">
      <c r="A4907" s="72">
        <f t="shared" si="882"/>
        <v>44270</v>
      </c>
      <c r="B4907" s="73" t="s">
        <v>0</v>
      </c>
      <c r="C4907" s="73" t="s">
        <v>359</v>
      </c>
      <c r="D4907" s="73" t="s">
        <v>235</v>
      </c>
      <c r="E4907" s="73" t="s">
        <v>265</v>
      </c>
      <c r="F4907" s="73" t="s">
        <v>266</v>
      </c>
      <c r="G4907" s="73" t="s">
        <v>34</v>
      </c>
      <c r="H4907" t="s">
        <v>36</v>
      </c>
      <c r="I4907">
        <v>890</v>
      </c>
      <c r="J4907" s="43">
        <v>4525</v>
      </c>
      <c r="K4907" s="16">
        <v>0.12</v>
      </c>
      <c r="L4907" s="16">
        <f t="shared" si="874"/>
        <v>44.935451837140022</v>
      </c>
      <c r="M4907" s="16">
        <f t="shared" si="875"/>
        <v>1.222972972972973</v>
      </c>
      <c r="N4907" s="44">
        <f t="shared" si="876"/>
        <v>106.8</v>
      </c>
      <c r="O4907" s="44">
        <f t="shared" si="877"/>
        <v>4631.8</v>
      </c>
      <c r="P4907" s="45">
        <f t="shared" si="879"/>
        <v>45.996027805362466</v>
      </c>
      <c r="Q4907" s="45">
        <f t="shared" si="878"/>
        <v>1.2518378378378379</v>
      </c>
      <c r="S4907" s="51">
        <f t="shared" si="880"/>
        <v>-1.3271979719222005</v>
      </c>
      <c r="T4907" s="16">
        <f t="shared" si="881"/>
        <v>45.789804700430324</v>
      </c>
    </row>
    <row r="4908" spans="1:20" x14ac:dyDescent="0.25">
      <c r="A4908" s="72">
        <f t="shared" si="882"/>
        <v>44270</v>
      </c>
      <c r="B4908" s="73" t="s">
        <v>0</v>
      </c>
      <c r="C4908" s="73" t="s">
        <v>238</v>
      </c>
      <c r="D4908" s="73" t="s">
        <v>239</v>
      </c>
      <c r="E4908" s="73" t="s">
        <v>267</v>
      </c>
      <c r="F4908" s="73" t="s">
        <v>241</v>
      </c>
      <c r="G4908" s="73" t="s">
        <v>34</v>
      </c>
      <c r="H4908" s="65" t="s">
        <v>37</v>
      </c>
      <c r="I4908" s="65">
        <v>1256</v>
      </c>
      <c r="J4908" s="61">
        <v>6851</v>
      </c>
      <c r="K4908" s="16">
        <v>0</v>
      </c>
      <c r="L4908" s="77">
        <f t="shared" si="874"/>
        <v>68.033763654419062</v>
      </c>
      <c r="M4908" s="77">
        <f t="shared" si="875"/>
        <v>1.8516216216216217</v>
      </c>
      <c r="N4908" s="62">
        <f t="shared" si="876"/>
        <v>0</v>
      </c>
      <c r="O4908" s="62">
        <f t="shared" si="877"/>
        <v>6851</v>
      </c>
      <c r="P4908" s="63">
        <f t="shared" si="879"/>
        <v>68.033763654419062</v>
      </c>
      <c r="Q4908" s="63">
        <f t="shared" si="878"/>
        <v>1.8516216216216217</v>
      </c>
      <c r="R4908" s="65"/>
      <c r="S4908" s="64">
        <f t="shared" si="880"/>
        <v>-1.7918577981651418</v>
      </c>
      <c r="T4908" s="16">
        <f t="shared" si="881"/>
        <v>68.033763654419062</v>
      </c>
    </row>
    <row r="4909" spans="1:20" x14ac:dyDescent="0.25">
      <c r="A4909" s="72">
        <f t="shared" si="882"/>
        <v>44270</v>
      </c>
      <c r="B4909" s="73" t="s">
        <v>0</v>
      </c>
      <c r="C4909" s="73" t="s">
        <v>358</v>
      </c>
      <c r="D4909" s="73" t="s">
        <v>235</v>
      </c>
      <c r="E4909" s="73" t="s">
        <v>267</v>
      </c>
      <c r="F4909" s="73" t="s">
        <v>241</v>
      </c>
      <c r="G4909" s="73" t="s">
        <v>34</v>
      </c>
      <c r="H4909" t="s">
        <v>36</v>
      </c>
      <c r="I4909">
        <v>975</v>
      </c>
      <c r="J4909" s="43">
        <v>4801</v>
      </c>
      <c r="K4909" s="16">
        <v>0.12</v>
      </c>
      <c r="L4909" s="16">
        <f t="shared" si="874"/>
        <v>47.676266137040713</v>
      </c>
      <c r="M4909" s="16">
        <f t="shared" si="875"/>
        <v>1.2975675675675675</v>
      </c>
      <c r="N4909" s="44">
        <f t="shared" si="876"/>
        <v>117</v>
      </c>
      <c r="O4909" s="44">
        <f t="shared" si="877"/>
        <v>4918</v>
      </c>
      <c r="P4909" s="45">
        <f t="shared" si="879"/>
        <v>48.838133068520357</v>
      </c>
      <c r="Q4909" s="45">
        <f t="shared" si="878"/>
        <v>1.3291891891891892</v>
      </c>
      <c r="S4909" s="51">
        <f t="shared" si="880"/>
        <v>-1.368764101278519</v>
      </c>
      <c r="T4909" s="16">
        <f t="shared" si="881"/>
        <v>48.612214498510433</v>
      </c>
    </row>
    <row r="4910" spans="1:20" x14ac:dyDescent="0.25">
      <c r="A4910" s="72">
        <f t="shared" si="882"/>
        <v>44270</v>
      </c>
      <c r="B4910" s="73" t="s">
        <v>0</v>
      </c>
      <c r="C4910" s="73" t="s">
        <v>240</v>
      </c>
      <c r="D4910" s="73" t="s">
        <v>241</v>
      </c>
      <c r="E4910" s="73" t="s">
        <v>263</v>
      </c>
      <c r="F4910" s="73" t="s">
        <v>264</v>
      </c>
      <c r="G4910" s="73" t="s">
        <v>34</v>
      </c>
      <c r="H4910" t="s">
        <v>36</v>
      </c>
      <c r="I4910">
        <v>1357</v>
      </c>
      <c r="J4910" s="66">
        <v>5121</v>
      </c>
      <c r="K4910" s="16">
        <v>0.12</v>
      </c>
      <c r="L4910" s="16">
        <f t="shared" si="874"/>
        <v>50.854021847070506</v>
      </c>
      <c r="M4910" s="16">
        <f t="shared" si="875"/>
        <v>1.384054054054054</v>
      </c>
      <c r="N4910" s="44">
        <f t="shared" si="876"/>
        <v>162.84</v>
      </c>
      <c r="O4910" s="44">
        <f t="shared" si="877"/>
        <v>5283.84</v>
      </c>
      <c r="P4910" s="45">
        <f t="shared" si="879"/>
        <v>52.47110228401192</v>
      </c>
      <c r="Q4910" s="45">
        <f t="shared" si="878"/>
        <v>1.4280648648648648</v>
      </c>
      <c r="S4910" s="51">
        <f t="shared" si="880"/>
        <v>-1.7659974381045607</v>
      </c>
      <c r="T4910" s="16">
        <f t="shared" si="881"/>
        <v>52.156669976828859</v>
      </c>
    </row>
    <row r="4911" spans="1:20" x14ac:dyDescent="0.25">
      <c r="A4911" s="72">
        <f t="shared" si="882"/>
        <v>44270</v>
      </c>
      <c r="B4911" s="73" t="s">
        <v>67</v>
      </c>
      <c r="C4911" s="73" t="s">
        <v>242</v>
      </c>
      <c r="D4911" s="73" t="s">
        <v>243</v>
      </c>
      <c r="E4911" s="73" t="s">
        <v>265</v>
      </c>
      <c r="F4911" s="73" t="s">
        <v>266</v>
      </c>
      <c r="G4911" s="73" t="s">
        <v>34</v>
      </c>
      <c r="H4911" t="s">
        <v>36</v>
      </c>
      <c r="I4911">
        <v>1006</v>
      </c>
      <c r="J4911" s="43">
        <v>3900</v>
      </c>
      <c r="K4911" s="16">
        <v>0.12</v>
      </c>
      <c r="L4911" s="16">
        <f t="shared" si="874"/>
        <v>38.728897715988083</v>
      </c>
      <c r="M4911" s="16">
        <f t="shared" si="875"/>
        <v>0.98378378378378384</v>
      </c>
      <c r="N4911" s="44">
        <f t="shared" si="876"/>
        <v>120.72</v>
      </c>
      <c r="O4911" s="44">
        <f t="shared" si="877"/>
        <v>4020.72</v>
      </c>
      <c r="P4911" s="45">
        <f t="shared" si="879"/>
        <v>39.927706057596822</v>
      </c>
      <c r="Q4911" s="45">
        <f t="shared" si="878"/>
        <v>1.0142356756756756</v>
      </c>
      <c r="S4911" s="51">
        <f t="shared" si="880"/>
        <v>-1.7212806210493925</v>
      </c>
      <c r="T4911" s="16">
        <f t="shared" si="881"/>
        <v>39.694604435617343</v>
      </c>
    </row>
    <row r="4912" spans="1:20" x14ac:dyDescent="0.25">
      <c r="A4912" s="72">
        <f t="shared" si="882"/>
        <v>44270</v>
      </c>
      <c r="B4912" s="73" t="s">
        <v>67</v>
      </c>
      <c r="C4912" s="73" t="s">
        <v>244</v>
      </c>
      <c r="D4912" s="73" t="s">
        <v>245</v>
      </c>
      <c r="E4912" s="73" t="s">
        <v>268</v>
      </c>
      <c r="F4912" s="73" t="s">
        <v>269</v>
      </c>
      <c r="G4912" s="73" t="s">
        <v>34</v>
      </c>
      <c r="H4912" t="s">
        <v>38</v>
      </c>
      <c r="I4912">
        <v>860</v>
      </c>
      <c r="J4912" s="43">
        <v>7833</v>
      </c>
      <c r="K4912" s="16">
        <v>0</v>
      </c>
      <c r="L4912" s="16">
        <f t="shared" si="874"/>
        <v>77.785501489572994</v>
      </c>
      <c r="M4912" s="16">
        <f t="shared" si="875"/>
        <v>1.975891891891892</v>
      </c>
      <c r="N4912" s="44">
        <f t="shared" si="876"/>
        <v>0</v>
      </c>
      <c r="O4912" s="44">
        <f t="shared" si="877"/>
        <v>7833</v>
      </c>
      <c r="P4912" s="45">
        <f t="shared" si="879"/>
        <v>77.785501489572994</v>
      </c>
      <c r="Q4912" s="45">
        <f t="shared" si="878"/>
        <v>1.975891891891892</v>
      </c>
      <c r="S4912" s="51">
        <f t="shared" si="880"/>
        <v>14.920774647887324</v>
      </c>
      <c r="T4912" s="16">
        <f t="shared" si="881"/>
        <v>77.785501489572994</v>
      </c>
    </row>
    <row r="4913" spans="1:20" x14ac:dyDescent="0.25">
      <c r="A4913" s="72">
        <f t="shared" si="882"/>
        <v>44270</v>
      </c>
      <c r="B4913" s="73" t="s">
        <v>67</v>
      </c>
      <c r="C4913" s="73" t="s">
        <v>246</v>
      </c>
      <c r="D4913" s="73" t="s">
        <v>247</v>
      </c>
      <c r="E4913" s="73" t="s">
        <v>270</v>
      </c>
      <c r="F4913" s="73" t="s">
        <v>247</v>
      </c>
      <c r="G4913" s="73" t="s">
        <v>34</v>
      </c>
      <c r="H4913" t="s">
        <v>36</v>
      </c>
      <c r="I4913">
        <v>213</v>
      </c>
      <c r="J4913" s="43">
        <v>2455</v>
      </c>
      <c r="K4913" s="16">
        <v>0.12</v>
      </c>
      <c r="L4913" s="16">
        <f t="shared" si="874"/>
        <v>24.379344587884805</v>
      </c>
      <c r="M4913" s="16">
        <f t="shared" si="875"/>
        <v>0.61927927927927928</v>
      </c>
      <c r="N4913" s="44">
        <f t="shared" si="876"/>
        <v>25.56</v>
      </c>
      <c r="O4913" s="44">
        <f t="shared" si="877"/>
        <v>2480.56</v>
      </c>
      <c r="P4913" s="45">
        <f t="shared" si="879"/>
        <v>24.633167825223435</v>
      </c>
      <c r="Q4913" s="45">
        <f t="shared" si="878"/>
        <v>0.62572684684684687</v>
      </c>
      <c r="S4913" s="51">
        <f t="shared" si="880"/>
        <v>1.0218003070695314</v>
      </c>
      <c r="T4913" s="16">
        <f t="shared" si="881"/>
        <v>24.583813306852036</v>
      </c>
    </row>
    <row r="4914" spans="1:20" x14ac:dyDescent="0.25">
      <c r="A4914" s="72">
        <f t="shared" si="882"/>
        <v>44270</v>
      </c>
      <c r="B4914" s="73" t="s">
        <v>67</v>
      </c>
      <c r="C4914" s="73" t="s">
        <v>248</v>
      </c>
      <c r="D4914" s="73" t="s">
        <v>249</v>
      </c>
      <c r="E4914" s="73" t="s">
        <v>271</v>
      </c>
      <c r="F4914" s="73" t="s">
        <v>272</v>
      </c>
      <c r="G4914" s="73" t="s">
        <v>34</v>
      </c>
      <c r="H4914" t="s">
        <v>38</v>
      </c>
      <c r="I4914">
        <v>646</v>
      </c>
      <c r="J4914" s="43">
        <v>5979</v>
      </c>
      <c r="K4914" s="16">
        <v>0</v>
      </c>
      <c r="L4914" s="16">
        <f t="shared" si="874"/>
        <v>59.374379344587886</v>
      </c>
      <c r="M4914" s="16">
        <f t="shared" si="875"/>
        <v>1.5082162162162163</v>
      </c>
      <c r="N4914" s="44">
        <f t="shared" si="876"/>
        <v>0</v>
      </c>
      <c r="O4914" s="44">
        <f t="shared" si="877"/>
        <v>5979</v>
      </c>
      <c r="P4914" s="45">
        <f t="shared" si="879"/>
        <v>59.374379344587886</v>
      </c>
      <c r="Q4914" s="45">
        <f t="shared" si="878"/>
        <v>1.5082162162162163</v>
      </c>
      <c r="S4914" s="51">
        <f t="shared" si="880"/>
        <v>2.7672739773118016</v>
      </c>
      <c r="T4914" s="16">
        <f t="shared" si="881"/>
        <v>59.374379344587886</v>
      </c>
    </row>
    <row r="4915" spans="1:20" x14ac:dyDescent="0.25">
      <c r="A4915" s="72">
        <f t="shared" si="882"/>
        <v>44270</v>
      </c>
      <c r="B4915" s="73" t="s">
        <v>67</v>
      </c>
      <c r="C4915" s="73" t="s">
        <v>248</v>
      </c>
      <c r="D4915" s="73" t="s">
        <v>249</v>
      </c>
      <c r="E4915" s="73" t="s">
        <v>273</v>
      </c>
      <c r="F4915" s="73" t="s">
        <v>274</v>
      </c>
      <c r="G4915" s="73" t="s">
        <v>34</v>
      </c>
      <c r="H4915" t="s">
        <v>38</v>
      </c>
      <c r="I4915">
        <v>418</v>
      </c>
      <c r="J4915" s="43">
        <v>5040</v>
      </c>
      <c r="K4915" s="16">
        <v>0</v>
      </c>
      <c r="L4915" s="16">
        <f t="shared" si="874"/>
        <v>50.049652432969211</v>
      </c>
      <c r="M4915" s="16">
        <f t="shared" si="875"/>
        <v>1.2713513513513515</v>
      </c>
      <c r="N4915" s="44">
        <f t="shared" si="876"/>
        <v>0</v>
      </c>
      <c r="O4915" s="44">
        <f t="shared" si="877"/>
        <v>5040</v>
      </c>
      <c r="P4915" s="45">
        <f t="shared" si="879"/>
        <v>50.049652432969211</v>
      </c>
      <c r="Q4915" s="45">
        <f t="shared" si="878"/>
        <v>1.2713513513513515</v>
      </c>
      <c r="S4915" s="51">
        <f t="shared" si="880"/>
        <v>3.4058268362741062</v>
      </c>
      <c r="T4915" s="16">
        <f t="shared" si="881"/>
        <v>50.049652432969218</v>
      </c>
    </row>
    <row r="4916" spans="1:20" x14ac:dyDescent="0.25">
      <c r="A4916" s="72">
        <f t="shared" si="882"/>
        <v>44270</v>
      </c>
      <c r="B4916" s="73" t="s">
        <v>67</v>
      </c>
      <c r="C4916" s="73" t="s">
        <v>246</v>
      </c>
      <c r="D4916" s="73" t="s">
        <v>247</v>
      </c>
      <c r="E4916" s="73" t="s">
        <v>275</v>
      </c>
      <c r="F4916" s="73" t="s">
        <v>276</v>
      </c>
      <c r="G4916" s="73" t="s">
        <v>34</v>
      </c>
      <c r="H4916" t="s">
        <v>36</v>
      </c>
      <c r="I4916">
        <v>626</v>
      </c>
      <c r="J4916" s="61">
        <v>3900</v>
      </c>
      <c r="K4916" s="16">
        <v>0.12</v>
      </c>
      <c r="L4916" s="16">
        <f t="shared" si="874"/>
        <v>38.728897715988083</v>
      </c>
      <c r="M4916" s="16">
        <f t="shared" si="875"/>
        <v>0.98378378378378384</v>
      </c>
      <c r="N4916" s="44">
        <f t="shared" si="876"/>
        <v>75.11999999999999</v>
      </c>
      <c r="O4916" s="44">
        <f t="shared" si="877"/>
        <v>3975.12</v>
      </c>
      <c r="P4916" s="45">
        <f t="shared" si="879"/>
        <v>39.474875868917572</v>
      </c>
      <c r="Q4916" s="45">
        <f t="shared" si="878"/>
        <v>1.002732972972973</v>
      </c>
      <c r="S4916" s="51">
        <f t="shared" si="880"/>
        <v>1.4335509091744081</v>
      </c>
      <c r="T4916" s="16">
        <f t="shared" si="881"/>
        <v>39.329824561403505</v>
      </c>
    </row>
    <row r="4917" spans="1:20" x14ac:dyDescent="0.25">
      <c r="A4917" s="72">
        <f t="shared" si="882"/>
        <v>44270</v>
      </c>
      <c r="B4917" s="73" t="s">
        <v>67</v>
      </c>
      <c r="C4917" s="73" t="s">
        <v>246</v>
      </c>
      <c r="D4917" s="73" t="s">
        <v>247</v>
      </c>
      <c r="E4917" s="73" t="s">
        <v>263</v>
      </c>
      <c r="F4917" s="73" t="s">
        <v>264</v>
      </c>
      <c r="G4917" s="73" t="s">
        <v>34</v>
      </c>
      <c r="H4917" t="s">
        <v>36</v>
      </c>
      <c r="I4917">
        <v>1823</v>
      </c>
      <c r="J4917" s="61">
        <v>5780</v>
      </c>
      <c r="K4917" s="16">
        <v>0.12</v>
      </c>
      <c r="L4917" s="16">
        <f t="shared" si="874"/>
        <v>57.39821251241311</v>
      </c>
      <c r="M4917" s="16">
        <f t="shared" si="875"/>
        <v>1.458018018018018</v>
      </c>
      <c r="N4917" s="44">
        <f t="shared" si="876"/>
        <v>218.76</v>
      </c>
      <c r="O4917" s="44">
        <f t="shared" si="877"/>
        <v>5998.76</v>
      </c>
      <c r="P4917" s="45">
        <f t="shared" si="879"/>
        <v>59.570605759682223</v>
      </c>
      <c r="Q4917" s="45">
        <f t="shared" si="878"/>
        <v>1.5132007207207208</v>
      </c>
      <c r="S4917" s="51">
        <f t="shared" si="880"/>
        <v>-0.45815308386307763</v>
      </c>
      <c r="T4917" s="16">
        <f t="shared" si="881"/>
        <v>59.148195961602113</v>
      </c>
    </row>
    <row r="4918" spans="1:20" x14ac:dyDescent="0.25">
      <c r="A4918" s="72">
        <f t="shared" si="882"/>
        <v>44270</v>
      </c>
      <c r="B4918" s="73" t="s">
        <v>18</v>
      </c>
      <c r="C4918" s="73" t="s">
        <v>250</v>
      </c>
      <c r="D4918" s="73" t="s">
        <v>251</v>
      </c>
      <c r="E4918" s="73" t="s">
        <v>265</v>
      </c>
      <c r="F4918" s="73" t="s">
        <v>266</v>
      </c>
      <c r="G4918" s="73" t="s">
        <v>34</v>
      </c>
      <c r="H4918" t="s">
        <v>39</v>
      </c>
      <c r="I4918">
        <v>1277</v>
      </c>
      <c r="J4918" s="43">
        <v>3631</v>
      </c>
      <c r="K4918" s="16">
        <v>7.4800000000000005E-2</v>
      </c>
      <c r="L4918" s="16">
        <f t="shared" si="874"/>
        <v>36.057596822244292</v>
      </c>
      <c r="M4918" s="16">
        <f t="shared" si="875"/>
        <v>0.98135135135135132</v>
      </c>
      <c r="N4918" s="44">
        <f t="shared" si="876"/>
        <v>95.519600000000011</v>
      </c>
      <c r="O4918" s="44">
        <f t="shared" si="877"/>
        <v>3726.5196000000001</v>
      </c>
      <c r="P4918" s="45">
        <f t="shared" si="879"/>
        <v>37.006152929493545</v>
      </c>
      <c r="Q4918" s="45">
        <f t="shared" si="878"/>
        <v>1.0071674594594595</v>
      </c>
      <c r="S4918" s="51">
        <f t="shared" si="880"/>
        <v>-2.3098685834122001</v>
      </c>
      <c r="T4918" s="16">
        <f t="shared" si="881"/>
        <v>36.738578947368417</v>
      </c>
    </row>
    <row r="4919" spans="1:20" x14ac:dyDescent="0.25">
      <c r="A4919" s="72">
        <f t="shared" si="882"/>
        <v>44270</v>
      </c>
      <c r="B4919" s="73" t="s">
        <v>18</v>
      </c>
      <c r="C4919" s="73" t="s">
        <v>244</v>
      </c>
      <c r="D4919" s="73" t="s">
        <v>245</v>
      </c>
      <c r="E4919" s="73" t="s">
        <v>277</v>
      </c>
      <c r="F4919" s="73" t="s">
        <v>278</v>
      </c>
      <c r="G4919" s="73" t="s">
        <v>34</v>
      </c>
      <c r="H4919" t="s">
        <v>38</v>
      </c>
      <c r="I4919">
        <v>613</v>
      </c>
      <c r="J4919" s="43">
        <v>6595</v>
      </c>
      <c r="K4919" s="16">
        <v>0</v>
      </c>
      <c r="L4919" s="16">
        <f t="shared" si="874"/>
        <v>65.491559086395227</v>
      </c>
      <c r="M4919" s="16">
        <f t="shared" si="875"/>
        <v>1.7824324324324323</v>
      </c>
      <c r="N4919" s="44">
        <f t="shared" si="876"/>
        <v>0</v>
      </c>
      <c r="O4919" s="44">
        <f t="shared" si="877"/>
        <v>6595</v>
      </c>
      <c r="P4919" s="45">
        <f t="shared" si="879"/>
        <v>65.491559086395227</v>
      </c>
      <c r="Q4919" s="45">
        <f t="shared" si="878"/>
        <v>1.7824324324324323</v>
      </c>
      <c r="S4919" s="51">
        <f t="shared" si="880"/>
        <v>17.140319715808161</v>
      </c>
      <c r="T4919" s="16">
        <f t="shared" si="881"/>
        <v>65.491559086395227</v>
      </c>
    </row>
    <row r="4920" spans="1:20" x14ac:dyDescent="0.25">
      <c r="A4920" s="72">
        <f>A4919</f>
        <v>44270</v>
      </c>
      <c r="B4920" s="73" t="s">
        <v>18</v>
      </c>
      <c r="C4920" s="73" t="s">
        <v>248</v>
      </c>
      <c r="D4920" s="73" t="s">
        <v>249</v>
      </c>
      <c r="E4920" s="73" t="s">
        <v>268</v>
      </c>
      <c r="F4920" s="73" t="s">
        <v>269</v>
      </c>
      <c r="G4920" s="73" t="s">
        <v>34</v>
      </c>
      <c r="H4920" t="s">
        <v>38</v>
      </c>
      <c r="I4920">
        <v>872</v>
      </c>
      <c r="J4920" s="43">
        <v>7125</v>
      </c>
      <c r="K4920" s="16">
        <v>0</v>
      </c>
      <c r="L4920" s="16">
        <f t="shared" si="874"/>
        <v>70.754716981132077</v>
      </c>
      <c r="M4920" s="16">
        <f t="shared" si="875"/>
        <v>1.9256756756756757</v>
      </c>
      <c r="N4920" s="44">
        <f t="shared" si="876"/>
        <v>0</v>
      </c>
      <c r="O4920" s="44">
        <f t="shared" si="877"/>
        <v>7125</v>
      </c>
      <c r="P4920" s="45">
        <f t="shared" si="879"/>
        <v>70.754716981132077</v>
      </c>
      <c r="Q4920" s="45">
        <f t="shared" si="878"/>
        <v>1.9256756756756757</v>
      </c>
      <c r="S4920" s="51">
        <f t="shared" si="880"/>
        <v>2.7841892671667701</v>
      </c>
      <c r="T4920" s="16">
        <f t="shared" si="881"/>
        <v>70.754716981132077</v>
      </c>
    </row>
    <row r="4921" spans="1:20" x14ac:dyDescent="0.25">
      <c r="A4921" s="72">
        <f t="shared" si="882"/>
        <v>44270</v>
      </c>
      <c r="B4921" s="73" t="s">
        <v>18</v>
      </c>
      <c r="C4921" s="73" t="s">
        <v>248</v>
      </c>
      <c r="D4921" s="73" t="s">
        <v>249</v>
      </c>
      <c r="E4921" s="73" t="s">
        <v>277</v>
      </c>
      <c r="F4921" s="73" t="s">
        <v>278</v>
      </c>
      <c r="G4921" s="73" t="s">
        <v>34</v>
      </c>
      <c r="H4921" t="s">
        <v>38</v>
      </c>
      <c r="I4921">
        <v>414</v>
      </c>
      <c r="J4921" s="43">
        <v>5247</v>
      </c>
      <c r="K4921" s="16">
        <v>0</v>
      </c>
      <c r="L4921" s="16">
        <f t="shared" si="874"/>
        <v>52.105263157894733</v>
      </c>
      <c r="M4921" s="16">
        <f t="shared" si="875"/>
        <v>1.4181081081081082</v>
      </c>
      <c r="N4921" s="44">
        <f t="shared" si="876"/>
        <v>0</v>
      </c>
      <c r="O4921" s="44">
        <f t="shared" si="877"/>
        <v>5247</v>
      </c>
      <c r="P4921" s="45">
        <f t="shared" si="879"/>
        <v>52.105263157894733</v>
      </c>
      <c r="Q4921" s="45">
        <f t="shared" si="878"/>
        <v>1.4181081081081082</v>
      </c>
      <c r="S4921" s="51">
        <f t="shared" si="880"/>
        <v>2.7413354219698371</v>
      </c>
      <c r="T4921" s="16">
        <f t="shared" si="881"/>
        <v>52.105263157894733</v>
      </c>
    </row>
    <row r="4922" spans="1:20" x14ac:dyDescent="0.25">
      <c r="A4922" s="72">
        <f t="shared" si="882"/>
        <v>44270</v>
      </c>
      <c r="B4922" s="73" t="s">
        <v>18</v>
      </c>
      <c r="C4922" s="73" t="s">
        <v>242</v>
      </c>
      <c r="D4922" s="73" t="s">
        <v>243</v>
      </c>
      <c r="E4922" s="73" t="s">
        <v>265</v>
      </c>
      <c r="F4922" s="73" t="s">
        <v>266</v>
      </c>
      <c r="G4922" s="73" t="s">
        <v>34</v>
      </c>
      <c r="H4922" t="s">
        <v>36</v>
      </c>
      <c r="I4922">
        <v>1006</v>
      </c>
      <c r="J4922" s="43">
        <v>4645</v>
      </c>
      <c r="K4922" s="16">
        <v>0.12</v>
      </c>
      <c r="L4922" s="16">
        <f t="shared" si="874"/>
        <v>46.127110228401193</v>
      </c>
      <c r="M4922" s="16">
        <f t="shared" si="875"/>
        <v>1.2554054054054054</v>
      </c>
      <c r="N4922" s="44">
        <f t="shared" si="876"/>
        <v>120.72</v>
      </c>
      <c r="O4922" s="44">
        <f t="shared" si="877"/>
        <v>4765.72</v>
      </c>
      <c r="P4922" s="45">
        <f t="shared" si="879"/>
        <v>47.325918570009932</v>
      </c>
      <c r="Q4922" s="45">
        <f t="shared" si="878"/>
        <v>1.2880324324324326</v>
      </c>
      <c r="S4922" s="51">
        <f t="shared" si="880"/>
        <v>-1.4561199634419153</v>
      </c>
      <c r="T4922" s="16">
        <f t="shared" si="881"/>
        <v>47.092816948030453</v>
      </c>
    </row>
    <row r="4923" spans="1:20" x14ac:dyDescent="0.25">
      <c r="A4923" s="72">
        <f t="shared" si="882"/>
        <v>44270</v>
      </c>
      <c r="B4923" s="73" t="s">
        <v>0</v>
      </c>
      <c r="C4923" s="73" t="s">
        <v>252</v>
      </c>
      <c r="D4923" s="73" t="s">
        <v>117</v>
      </c>
      <c r="E4923" s="73" t="s">
        <v>279</v>
      </c>
      <c r="F4923" s="73" t="s">
        <v>280</v>
      </c>
      <c r="G4923" s="73" t="s">
        <v>35</v>
      </c>
      <c r="H4923" t="s">
        <v>37</v>
      </c>
      <c r="I4923">
        <v>880</v>
      </c>
      <c r="J4923" s="43">
        <v>4018</v>
      </c>
      <c r="K4923" s="16">
        <v>0</v>
      </c>
      <c r="L4923" s="16">
        <f t="shared" si="874"/>
        <v>39.900695134061571</v>
      </c>
      <c r="M4923" s="16">
        <f t="shared" si="875"/>
        <v>1.085945945945946</v>
      </c>
      <c r="N4923" s="44">
        <f t="shared" si="876"/>
        <v>0</v>
      </c>
      <c r="O4923" s="44">
        <f t="shared" si="877"/>
        <v>4018</v>
      </c>
      <c r="P4923" s="45">
        <f t="shared" si="879"/>
        <v>39.900695134061571</v>
      </c>
      <c r="Q4923" s="45">
        <f t="shared" si="878"/>
        <v>1.085945945945946</v>
      </c>
      <c r="S4923" s="51">
        <f t="shared" si="880"/>
        <v>-3.0171373400917245</v>
      </c>
      <c r="T4923" s="16">
        <f t="shared" si="881"/>
        <v>39.900695134061571</v>
      </c>
    </row>
    <row r="4924" spans="1:20" x14ac:dyDescent="0.25">
      <c r="A4924" s="72">
        <f t="shared" si="882"/>
        <v>44270</v>
      </c>
      <c r="B4924" s="73" t="s">
        <v>0</v>
      </c>
      <c r="C4924" s="73" t="s">
        <v>359</v>
      </c>
      <c r="D4924" s="73" t="s">
        <v>235</v>
      </c>
      <c r="E4924" s="73" t="s">
        <v>267</v>
      </c>
      <c r="F4924" s="73" t="s">
        <v>241</v>
      </c>
      <c r="G4924" s="73" t="s">
        <v>35</v>
      </c>
      <c r="H4924" t="s">
        <v>37</v>
      </c>
      <c r="I4924">
        <v>685</v>
      </c>
      <c r="J4924" s="43">
        <v>4236</v>
      </c>
      <c r="K4924" s="16">
        <v>0</v>
      </c>
      <c r="L4924" s="16">
        <f t="shared" si="874"/>
        <v>42.06554121151936</v>
      </c>
      <c r="M4924" s="16">
        <f t="shared" si="875"/>
        <v>1.1448648648648649</v>
      </c>
      <c r="N4924" s="44">
        <f t="shared" si="876"/>
        <v>0</v>
      </c>
      <c r="O4924" s="44">
        <f t="shared" si="877"/>
        <v>4236</v>
      </c>
      <c r="P4924" s="45">
        <f t="shared" si="879"/>
        <v>42.06554121151936</v>
      </c>
      <c r="Q4924" s="45">
        <f t="shared" si="878"/>
        <v>1.1448648648648649</v>
      </c>
      <c r="S4924" s="51">
        <f t="shared" si="880"/>
        <v>-2.8663150653519875</v>
      </c>
      <c r="T4924" s="16">
        <f t="shared" si="881"/>
        <v>42.06554121151936</v>
      </c>
    </row>
    <row r="4925" spans="1:20" x14ac:dyDescent="0.25">
      <c r="A4925" s="72">
        <f t="shared" si="882"/>
        <v>44270</v>
      </c>
      <c r="B4925" s="73" t="s">
        <v>0</v>
      </c>
      <c r="C4925" s="73" t="s">
        <v>253</v>
      </c>
      <c r="D4925" s="73" t="s">
        <v>243</v>
      </c>
      <c r="E4925" s="73" t="s">
        <v>281</v>
      </c>
      <c r="F4925" s="73" t="s">
        <v>282</v>
      </c>
      <c r="G4925" s="73" t="s">
        <v>35</v>
      </c>
      <c r="H4925" t="s">
        <v>38</v>
      </c>
      <c r="I4925">
        <v>812</v>
      </c>
      <c r="J4925" s="43">
        <v>6376</v>
      </c>
      <c r="K4925" s="16">
        <v>0</v>
      </c>
      <c r="L4925" s="16">
        <f t="shared" si="874"/>
        <v>63.316782522343594</v>
      </c>
      <c r="M4925" s="16">
        <f t="shared" si="875"/>
        <v>1.7232432432432432</v>
      </c>
      <c r="N4925" s="44">
        <f t="shared" si="876"/>
        <v>0</v>
      </c>
      <c r="O4925" s="44">
        <f t="shared" si="877"/>
        <v>6376</v>
      </c>
      <c r="P4925" s="45">
        <f t="shared" si="879"/>
        <v>63.316782522343594</v>
      </c>
      <c r="Q4925" s="45">
        <f t="shared" si="878"/>
        <v>1.7232432432432432</v>
      </c>
      <c r="S4925" s="51">
        <f t="shared" si="880"/>
        <v>-9.8671190274243763</v>
      </c>
      <c r="T4925" s="16">
        <f t="shared" si="881"/>
        <v>63.316782522343594</v>
      </c>
    </row>
    <row r="4926" spans="1:20" x14ac:dyDescent="0.25">
      <c r="A4926" s="72">
        <f t="shared" si="882"/>
        <v>44270</v>
      </c>
      <c r="B4926" s="73" t="s">
        <v>0</v>
      </c>
      <c r="C4926" s="73" t="s">
        <v>236</v>
      </c>
      <c r="D4926" s="73" t="s">
        <v>237</v>
      </c>
      <c r="E4926" s="73" t="s">
        <v>279</v>
      </c>
      <c r="F4926" s="73" t="s">
        <v>280</v>
      </c>
      <c r="G4926" s="73" t="s">
        <v>35</v>
      </c>
      <c r="H4926" t="s">
        <v>37</v>
      </c>
      <c r="I4926">
        <v>1520</v>
      </c>
      <c r="J4926" s="61">
        <v>5676</v>
      </c>
      <c r="K4926" s="16">
        <v>0</v>
      </c>
      <c r="L4926" s="16">
        <f t="shared" si="874"/>
        <v>56.365441906653423</v>
      </c>
      <c r="M4926" s="16">
        <f t="shared" si="875"/>
        <v>1.5340540540540542</v>
      </c>
      <c r="N4926" s="44">
        <f t="shared" si="876"/>
        <v>0</v>
      </c>
      <c r="O4926" s="44">
        <f t="shared" si="877"/>
        <v>5676</v>
      </c>
      <c r="P4926" s="45">
        <f t="shared" si="879"/>
        <v>56.365441906653423</v>
      </c>
      <c r="Q4926" s="45">
        <f t="shared" si="878"/>
        <v>1.5340540540540542</v>
      </c>
      <c r="S4926" s="51">
        <f t="shared" si="880"/>
        <v>-2.1548008963971688</v>
      </c>
      <c r="T4926" s="16">
        <f t="shared" si="881"/>
        <v>56.365441906653423</v>
      </c>
    </row>
    <row r="4927" spans="1:20" x14ac:dyDescent="0.25">
      <c r="A4927" s="72">
        <f t="shared" si="882"/>
        <v>44270</v>
      </c>
      <c r="B4927" s="73" t="s">
        <v>0</v>
      </c>
      <c r="C4927" s="73" t="s">
        <v>236</v>
      </c>
      <c r="D4927" s="73" t="s">
        <v>237</v>
      </c>
      <c r="E4927" s="73" t="s">
        <v>267</v>
      </c>
      <c r="F4927" s="73" t="s">
        <v>241</v>
      </c>
      <c r="G4927" s="73" t="s">
        <v>35</v>
      </c>
      <c r="H4927" t="s">
        <v>37</v>
      </c>
      <c r="I4927">
        <v>1583</v>
      </c>
      <c r="J4927" s="43">
        <v>5996</v>
      </c>
      <c r="K4927" s="16">
        <v>0</v>
      </c>
      <c r="L4927" s="16">
        <f t="shared" si="874"/>
        <v>59.543197616683216</v>
      </c>
      <c r="M4927" s="16">
        <f t="shared" si="875"/>
        <v>1.6205405405405406</v>
      </c>
      <c r="N4927" s="44">
        <f t="shared" si="876"/>
        <v>0</v>
      </c>
      <c r="O4927" s="44">
        <f t="shared" si="877"/>
        <v>5996</v>
      </c>
      <c r="P4927" s="45">
        <f t="shared" si="879"/>
        <v>59.543197616683216</v>
      </c>
      <c r="Q4927" s="45">
        <f t="shared" si="878"/>
        <v>1.6205405405405406</v>
      </c>
      <c r="S4927" s="51">
        <f t="shared" si="880"/>
        <v>-2.0421499754942007</v>
      </c>
      <c r="T4927" s="16">
        <f t="shared" si="881"/>
        <v>59.543197616683216</v>
      </c>
    </row>
    <row r="4928" spans="1:20" x14ac:dyDescent="0.25">
      <c r="A4928" s="72">
        <f t="shared" si="882"/>
        <v>44270</v>
      </c>
      <c r="B4928" s="73" t="s">
        <v>0</v>
      </c>
      <c r="C4928" s="73" t="s">
        <v>358</v>
      </c>
      <c r="D4928" s="73" t="s">
        <v>235</v>
      </c>
      <c r="E4928" s="73" t="s">
        <v>279</v>
      </c>
      <c r="F4928" s="73" t="s">
        <v>280</v>
      </c>
      <c r="G4928" s="73" t="s">
        <v>35</v>
      </c>
      <c r="H4928" t="s">
        <v>36</v>
      </c>
      <c r="I4928">
        <v>1599</v>
      </c>
      <c r="J4928" s="43">
        <v>6012</v>
      </c>
      <c r="K4928" s="16">
        <v>0.12</v>
      </c>
      <c r="L4928" s="16">
        <f t="shared" si="874"/>
        <v>59.702085402184707</v>
      </c>
      <c r="M4928" s="16">
        <f t="shared" si="875"/>
        <v>1.6248648648648649</v>
      </c>
      <c r="N4928" s="44">
        <f t="shared" si="876"/>
        <v>191.88</v>
      </c>
      <c r="O4928" s="44">
        <f t="shared" si="877"/>
        <v>6203.88</v>
      </c>
      <c r="P4928" s="45">
        <f t="shared" si="879"/>
        <v>61.607547169811319</v>
      </c>
      <c r="Q4928" s="45">
        <f t="shared" si="878"/>
        <v>1.6767243243243244</v>
      </c>
      <c r="S4928" s="51">
        <f t="shared" si="880"/>
        <v>-1.7722192402874759</v>
      </c>
      <c r="T4928" s="16">
        <f t="shared" si="881"/>
        <v>61.237040714995032</v>
      </c>
    </row>
    <row r="4929" spans="1:20" x14ac:dyDescent="0.25">
      <c r="A4929" s="72">
        <f t="shared" si="882"/>
        <v>44270</v>
      </c>
      <c r="B4929" s="73" t="s">
        <v>67</v>
      </c>
      <c r="C4929" s="73" t="s">
        <v>250</v>
      </c>
      <c r="D4929" s="73" t="s">
        <v>251</v>
      </c>
      <c r="E4929" s="73" t="s">
        <v>279</v>
      </c>
      <c r="F4929" s="73" t="s">
        <v>280</v>
      </c>
      <c r="G4929" s="73" t="s">
        <v>35</v>
      </c>
      <c r="H4929" t="s">
        <v>37</v>
      </c>
      <c r="I4929">
        <v>1851</v>
      </c>
      <c r="J4929" s="43">
        <v>5180</v>
      </c>
      <c r="K4929" s="16">
        <v>0</v>
      </c>
      <c r="L4929" s="16">
        <f t="shared" si="874"/>
        <v>51.439920556107246</v>
      </c>
      <c r="M4929" s="16">
        <f t="shared" si="875"/>
        <v>1.3066666666666666</v>
      </c>
      <c r="N4929" s="44">
        <f t="shared" si="876"/>
        <v>0</v>
      </c>
      <c r="O4929" s="44">
        <f t="shared" si="877"/>
        <v>5180</v>
      </c>
      <c r="P4929" s="45">
        <f t="shared" si="879"/>
        <v>51.439920556107246</v>
      </c>
      <c r="Q4929" s="45">
        <f t="shared" si="878"/>
        <v>1.3066666666666666</v>
      </c>
      <c r="S4929" s="51">
        <f t="shared" si="880"/>
        <v>0</v>
      </c>
      <c r="T4929" s="16">
        <f t="shared" si="881"/>
        <v>51.439920556107246</v>
      </c>
    </row>
    <row r="4930" spans="1:20" x14ac:dyDescent="0.25">
      <c r="A4930" s="72">
        <f t="shared" si="882"/>
        <v>44270</v>
      </c>
      <c r="B4930" s="73" t="s">
        <v>67</v>
      </c>
      <c r="C4930" s="73" t="s">
        <v>238</v>
      </c>
      <c r="D4930" s="73" t="s">
        <v>239</v>
      </c>
      <c r="E4930" s="73" t="s">
        <v>283</v>
      </c>
      <c r="F4930" s="73" t="s">
        <v>284</v>
      </c>
      <c r="G4930" s="73" t="s">
        <v>35</v>
      </c>
      <c r="H4930" t="s">
        <v>37</v>
      </c>
      <c r="I4930">
        <v>1695</v>
      </c>
      <c r="J4930" s="43">
        <v>5140</v>
      </c>
      <c r="K4930" s="16">
        <v>0</v>
      </c>
      <c r="L4930" s="16">
        <f t="shared" si="874"/>
        <v>51.042701092353525</v>
      </c>
      <c r="M4930" s="16">
        <f t="shared" si="875"/>
        <v>1.2965765765765767</v>
      </c>
      <c r="N4930" s="44">
        <f t="shared" si="876"/>
        <v>0</v>
      </c>
      <c r="O4930" s="44">
        <f t="shared" si="877"/>
        <v>5140</v>
      </c>
      <c r="P4930" s="45">
        <f t="shared" si="879"/>
        <v>51.042701092353525</v>
      </c>
      <c r="Q4930" s="45">
        <f t="shared" si="878"/>
        <v>1.2965765765765767</v>
      </c>
      <c r="S4930" s="51">
        <f t="shared" si="880"/>
        <v>0</v>
      </c>
      <c r="T4930" s="16">
        <f t="shared" si="881"/>
        <v>51.042701092353525</v>
      </c>
    </row>
    <row r="4931" spans="1:20" x14ac:dyDescent="0.25">
      <c r="A4931" s="72">
        <f t="shared" si="882"/>
        <v>44270</v>
      </c>
      <c r="B4931" s="73" t="s">
        <v>67</v>
      </c>
      <c r="C4931" s="73" t="s">
        <v>242</v>
      </c>
      <c r="D4931" s="73" t="s">
        <v>243</v>
      </c>
      <c r="E4931" s="73" t="s">
        <v>265</v>
      </c>
      <c r="F4931" s="73" t="s">
        <v>266</v>
      </c>
      <c r="G4931" s="73" t="s">
        <v>35</v>
      </c>
      <c r="H4931" t="s">
        <v>36</v>
      </c>
      <c r="I4931">
        <v>1006</v>
      </c>
      <c r="J4931" s="43">
        <v>3820</v>
      </c>
      <c r="K4931" s="16">
        <v>0.12</v>
      </c>
      <c r="L4931" s="16">
        <f t="shared" si="874"/>
        <v>37.934458788480633</v>
      </c>
      <c r="M4931" s="16">
        <f t="shared" si="875"/>
        <v>0.96360360360360364</v>
      </c>
      <c r="N4931" s="44">
        <f t="shared" si="876"/>
        <v>120.72</v>
      </c>
      <c r="O4931" s="44">
        <f t="shared" si="877"/>
        <v>3940.72</v>
      </c>
      <c r="P4931" s="45">
        <f t="shared" si="879"/>
        <v>39.133267130089372</v>
      </c>
      <c r="Q4931" s="45">
        <f t="shared" si="878"/>
        <v>0.99405549549549543</v>
      </c>
      <c r="S4931" s="51">
        <f t="shared" si="880"/>
        <v>-1.7556106244110192</v>
      </c>
      <c r="T4931" s="16">
        <f t="shared" si="881"/>
        <v>38.900165508109893</v>
      </c>
    </row>
    <row r="4932" spans="1:20" x14ac:dyDescent="0.25">
      <c r="A4932" s="72">
        <f t="shared" si="882"/>
        <v>44270</v>
      </c>
      <c r="B4932" s="73" t="s">
        <v>67</v>
      </c>
      <c r="C4932" s="73" t="s">
        <v>254</v>
      </c>
      <c r="D4932" s="73" t="s">
        <v>255</v>
      </c>
      <c r="E4932" s="73" t="s">
        <v>267</v>
      </c>
      <c r="F4932" s="73" t="s">
        <v>241</v>
      </c>
      <c r="G4932" s="73" t="s">
        <v>35</v>
      </c>
      <c r="H4932" t="s">
        <v>37</v>
      </c>
      <c r="I4932">
        <v>988</v>
      </c>
      <c r="J4932" s="43">
        <v>3880</v>
      </c>
      <c r="K4932" s="16">
        <v>0</v>
      </c>
      <c r="L4932" s="16">
        <f t="shared" si="874"/>
        <v>38.530287984111219</v>
      </c>
      <c r="M4932" s="16">
        <f t="shared" si="875"/>
        <v>0.97873873873873873</v>
      </c>
      <c r="N4932" s="44">
        <f t="shared" si="876"/>
        <v>0</v>
      </c>
      <c r="O4932" s="44">
        <f t="shared" si="877"/>
        <v>3880</v>
      </c>
      <c r="P4932" s="45">
        <f t="shared" si="879"/>
        <v>38.530287984111219</v>
      </c>
      <c r="Q4932" s="45">
        <f t="shared" si="878"/>
        <v>0.97873873873873873</v>
      </c>
      <c r="S4932" s="51">
        <f t="shared" si="880"/>
        <v>0</v>
      </c>
      <c r="T4932" s="16">
        <f t="shared" si="881"/>
        <v>38.530287984111219</v>
      </c>
    </row>
    <row r="4933" spans="1:20" x14ac:dyDescent="0.25">
      <c r="A4933" s="72">
        <f t="shared" si="882"/>
        <v>44270</v>
      </c>
      <c r="B4933" s="73" t="s">
        <v>67</v>
      </c>
      <c r="C4933" s="73" t="s">
        <v>246</v>
      </c>
      <c r="D4933" s="73" t="s">
        <v>247</v>
      </c>
      <c r="E4933" s="73" t="s">
        <v>240</v>
      </c>
      <c r="F4933" s="73" t="s">
        <v>241</v>
      </c>
      <c r="G4933" s="73" t="s">
        <v>35</v>
      </c>
      <c r="H4933" t="s">
        <v>36</v>
      </c>
      <c r="I4933">
        <v>787</v>
      </c>
      <c r="J4933" s="43">
        <v>4320</v>
      </c>
      <c r="K4933" s="16">
        <v>0.12</v>
      </c>
      <c r="L4933" s="16">
        <f t="shared" si="874"/>
        <v>42.899702085402183</v>
      </c>
      <c r="M4933" s="16">
        <f t="shared" si="875"/>
        <v>1.0897297297297297</v>
      </c>
      <c r="N4933" s="44">
        <f t="shared" si="876"/>
        <v>94.44</v>
      </c>
      <c r="O4933" s="44">
        <f t="shared" si="877"/>
        <v>4414.4399999999996</v>
      </c>
      <c r="P4933" s="45">
        <f t="shared" si="879"/>
        <v>43.837537239324725</v>
      </c>
      <c r="Q4933" s="45">
        <f t="shared" si="878"/>
        <v>1.1135524324324324</v>
      </c>
      <c r="S4933" s="51">
        <f t="shared" si="880"/>
        <v>1.0277993285318976</v>
      </c>
      <c r="T4933" s="16">
        <f t="shared" si="881"/>
        <v>43.655180403839786</v>
      </c>
    </row>
    <row r="4934" spans="1:20" x14ac:dyDescent="0.25">
      <c r="A4934" s="72">
        <f t="shared" si="882"/>
        <v>44270</v>
      </c>
      <c r="B4934" s="73" t="s">
        <v>67</v>
      </c>
      <c r="C4934" s="73" t="s">
        <v>250</v>
      </c>
      <c r="D4934" s="73" t="s">
        <v>251</v>
      </c>
      <c r="E4934" s="73" t="s">
        <v>283</v>
      </c>
      <c r="F4934" s="73" t="s">
        <v>284</v>
      </c>
      <c r="G4934" s="73" t="s">
        <v>35</v>
      </c>
      <c r="H4934" t="s">
        <v>37</v>
      </c>
      <c r="I4934">
        <v>1836</v>
      </c>
      <c r="J4934" s="43">
        <v>5180</v>
      </c>
      <c r="K4934" s="16">
        <v>0</v>
      </c>
      <c r="L4934" s="16">
        <f t="shared" ref="L4934:L4971" si="883">J4934/100.7</f>
        <v>51.439920556107246</v>
      </c>
      <c r="M4934" s="16">
        <f t="shared" ref="M4934:M4971" si="884">IF(B4934="corn",J4934/(111*2000/56),J4934/(111*2000/60))</f>
        <v>1.3066666666666666</v>
      </c>
      <c r="N4934" s="44">
        <f t="shared" ref="N4934:N4971" si="885">I4934*K4934</f>
        <v>0</v>
      </c>
      <c r="O4934" s="44">
        <f t="shared" ref="O4934:O4971" si="886">J4934+N4934</f>
        <v>5180</v>
      </c>
      <c r="P4934" s="45">
        <f t="shared" si="879"/>
        <v>51.439920556107246</v>
      </c>
      <c r="Q4934" s="45">
        <f t="shared" ref="Q4934:Q4971" si="887">IF(B4934="corn",O4934/(111*2000/56),O4934/(111*2000/60))</f>
        <v>1.3066666666666666</v>
      </c>
      <c r="S4934" s="51">
        <f t="shared" si="880"/>
        <v>0</v>
      </c>
      <c r="T4934" s="16">
        <f t="shared" si="881"/>
        <v>51.439920556107246</v>
      </c>
    </row>
    <row r="4935" spans="1:20" x14ac:dyDescent="0.25">
      <c r="A4935" s="72">
        <f t="shared" si="882"/>
        <v>44270</v>
      </c>
      <c r="B4935" s="73" t="s">
        <v>67</v>
      </c>
      <c r="C4935" s="73" t="s">
        <v>256</v>
      </c>
      <c r="D4935" s="73" t="s">
        <v>247</v>
      </c>
      <c r="E4935" s="73" t="s">
        <v>285</v>
      </c>
      <c r="F4935" s="73" t="s">
        <v>264</v>
      </c>
      <c r="G4935" s="73" t="s">
        <v>35</v>
      </c>
      <c r="H4935" t="s">
        <v>37</v>
      </c>
      <c r="I4935">
        <v>1899</v>
      </c>
      <c r="J4935" s="43">
        <v>5100</v>
      </c>
      <c r="K4935" s="16">
        <v>0</v>
      </c>
      <c r="L4935" s="16">
        <f t="shared" si="883"/>
        <v>50.645481628599796</v>
      </c>
      <c r="M4935" s="16">
        <f t="shared" si="884"/>
        <v>1.2864864864864864</v>
      </c>
      <c r="N4935" s="44">
        <f t="shared" si="885"/>
        <v>0</v>
      </c>
      <c r="O4935" s="44">
        <f t="shared" si="886"/>
        <v>5100</v>
      </c>
      <c r="P4935" s="45">
        <f t="shared" si="879"/>
        <v>50.645481628599796</v>
      </c>
      <c r="Q4935" s="45">
        <f t="shared" si="887"/>
        <v>1.2864864864864864</v>
      </c>
      <c r="S4935" s="51">
        <f t="shared" si="880"/>
        <v>2.0000000000000018</v>
      </c>
      <c r="T4935" s="16">
        <f t="shared" si="881"/>
        <v>50.645481628599804</v>
      </c>
    </row>
    <row r="4936" spans="1:20" x14ac:dyDescent="0.25">
      <c r="A4936" s="72">
        <f t="shared" si="882"/>
        <v>44270</v>
      </c>
      <c r="B4936" s="73" t="s">
        <v>18</v>
      </c>
      <c r="C4936" s="73" t="s">
        <v>238</v>
      </c>
      <c r="D4936" s="73" t="s">
        <v>239</v>
      </c>
      <c r="E4936" s="73" t="s">
        <v>283</v>
      </c>
      <c r="F4936" s="73" t="s">
        <v>284</v>
      </c>
      <c r="G4936" s="73" t="s">
        <v>35</v>
      </c>
      <c r="H4936" t="s">
        <v>37</v>
      </c>
      <c r="I4936">
        <v>1695</v>
      </c>
      <c r="J4936" s="43">
        <v>5850</v>
      </c>
      <c r="K4936" s="16">
        <v>0</v>
      </c>
      <c r="L4936" s="16">
        <f t="shared" si="883"/>
        <v>58.093346573982124</v>
      </c>
      <c r="M4936" s="16">
        <f t="shared" si="884"/>
        <v>1.5810810810810811</v>
      </c>
      <c r="N4936" s="44">
        <f t="shared" si="885"/>
        <v>0</v>
      </c>
      <c r="O4936" s="44">
        <f t="shared" si="886"/>
        <v>5850</v>
      </c>
      <c r="P4936" s="45">
        <f t="shared" si="879"/>
        <v>58.093346573982124</v>
      </c>
      <c r="Q4936" s="45">
        <f t="shared" si="887"/>
        <v>1.5810810810810811</v>
      </c>
      <c r="S4936" s="51">
        <f t="shared" si="880"/>
        <v>0</v>
      </c>
      <c r="T4936" s="16">
        <f t="shared" si="881"/>
        <v>58.093346573982124</v>
      </c>
    </row>
    <row r="4937" spans="1:20" x14ac:dyDescent="0.25">
      <c r="A4937" s="72">
        <f t="shared" si="882"/>
        <v>44270</v>
      </c>
      <c r="B4937" s="73" t="s">
        <v>18</v>
      </c>
      <c r="C4937" s="73" t="s">
        <v>250</v>
      </c>
      <c r="D4937" s="73" t="s">
        <v>251</v>
      </c>
      <c r="E4937" s="73" t="s">
        <v>279</v>
      </c>
      <c r="F4937" s="73" t="s">
        <v>280</v>
      </c>
      <c r="G4937" s="73" t="s">
        <v>35</v>
      </c>
      <c r="H4937" t="s">
        <v>37</v>
      </c>
      <c r="I4937">
        <v>1851</v>
      </c>
      <c r="J4937" s="43">
        <v>5900</v>
      </c>
      <c r="K4937" s="16">
        <v>0</v>
      </c>
      <c r="L4937" s="16">
        <f t="shared" si="883"/>
        <v>58.589870903674282</v>
      </c>
      <c r="M4937" s="16">
        <f t="shared" si="884"/>
        <v>1.5945945945945945</v>
      </c>
      <c r="N4937" s="44">
        <f t="shared" si="885"/>
        <v>0</v>
      </c>
      <c r="O4937" s="44">
        <f t="shared" si="886"/>
        <v>5900</v>
      </c>
      <c r="P4937" s="45">
        <f t="shared" si="879"/>
        <v>58.589870903674282</v>
      </c>
      <c r="Q4937" s="45">
        <f t="shared" si="887"/>
        <v>1.5945945945945945</v>
      </c>
      <c r="S4937" s="51">
        <f t="shared" si="880"/>
        <v>0</v>
      </c>
      <c r="T4937" s="16">
        <f t="shared" si="881"/>
        <v>58.589870903674274</v>
      </c>
    </row>
    <row r="4938" spans="1:20" x14ac:dyDescent="0.25">
      <c r="A4938" s="72">
        <f t="shared" si="882"/>
        <v>44270</v>
      </c>
      <c r="B4938" s="73" t="s">
        <v>18</v>
      </c>
      <c r="C4938" s="73" t="s">
        <v>257</v>
      </c>
      <c r="D4938" s="73" t="s">
        <v>237</v>
      </c>
      <c r="E4938" s="73" t="s">
        <v>283</v>
      </c>
      <c r="F4938" s="73" t="s">
        <v>284</v>
      </c>
      <c r="G4938" s="73" t="s">
        <v>35</v>
      </c>
      <c r="H4938" t="s">
        <v>37</v>
      </c>
      <c r="I4938">
        <v>1507</v>
      </c>
      <c r="J4938" s="43">
        <v>5750</v>
      </c>
      <c r="K4938" s="16">
        <v>0</v>
      </c>
      <c r="L4938" s="16">
        <f t="shared" si="883"/>
        <v>57.10029791459781</v>
      </c>
      <c r="M4938" s="16">
        <f t="shared" si="884"/>
        <v>1.5540540540540539</v>
      </c>
      <c r="N4938" s="44">
        <f t="shared" si="885"/>
        <v>0</v>
      </c>
      <c r="O4938" s="44">
        <f t="shared" si="886"/>
        <v>5750</v>
      </c>
      <c r="P4938" s="45">
        <f t="shared" si="879"/>
        <v>57.10029791459781</v>
      </c>
      <c r="Q4938" s="45">
        <f t="shared" si="887"/>
        <v>1.5540540540540539</v>
      </c>
      <c r="S4938" s="51">
        <f t="shared" si="880"/>
        <v>0</v>
      </c>
      <c r="T4938" s="16">
        <f t="shared" si="881"/>
        <v>57.10029791459781</v>
      </c>
    </row>
    <row r="4939" spans="1:20" x14ac:dyDescent="0.25">
      <c r="A4939" s="72">
        <f t="shared" si="882"/>
        <v>44270</v>
      </c>
      <c r="B4939" s="73" t="s">
        <v>18</v>
      </c>
      <c r="C4939" s="73" t="s">
        <v>256</v>
      </c>
      <c r="D4939" s="73" t="s">
        <v>247</v>
      </c>
      <c r="E4939" s="73" t="s">
        <v>265</v>
      </c>
      <c r="F4939" s="73" t="s">
        <v>266</v>
      </c>
      <c r="G4939" s="73" t="s">
        <v>35</v>
      </c>
      <c r="H4939" t="s">
        <v>36</v>
      </c>
      <c r="I4939">
        <v>1160</v>
      </c>
      <c r="J4939" s="43">
        <v>4875</v>
      </c>
      <c r="K4939" s="16">
        <v>0.12</v>
      </c>
      <c r="L4939" s="16">
        <f t="shared" si="883"/>
        <v>48.4111221449851</v>
      </c>
      <c r="M4939" s="16">
        <f t="shared" si="884"/>
        <v>1.3175675675675675</v>
      </c>
      <c r="N4939" s="44">
        <f t="shared" si="885"/>
        <v>139.19999999999999</v>
      </c>
      <c r="O4939" s="44">
        <f t="shared" si="886"/>
        <v>5014.2</v>
      </c>
      <c r="P4939" s="45">
        <f t="shared" si="879"/>
        <v>49.793445878848061</v>
      </c>
      <c r="Q4939" s="45">
        <f t="shared" si="887"/>
        <v>1.3551891891891892</v>
      </c>
      <c r="S4939" s="51">
        <f t="shared" si="880"/>
        <v>-1.5935942222396582</v>
      </c>
      <c r="T4939" s="16">
        <f t="shared" si="881"/>
        <v>49.524660708374711</v>
      </c>
    </row>
    <row r="4940" spans="1:20" x14ac:dyDescent="0.25">
      <c r="A4940" s="72">
        <f t="shared" si="882"/>
        <v>44270</v>
      </c>
      <c r="B4940" s="73" t="s">
        <v>18</v>
      </c>
      <c r="C4940" s="73" t="s">
        <v>244</v>
      </c>
      <c r="D4940" s="73" t="s">
        <v>245</v>
      </c>
      <c r="E4940" s="73" t="s">
        <v>277</v>
      </c>
      <c r="F4940" s="73" t="s">
        <v>278</v>
      </c>
      <c r="G4940" s="73" t="s">
        <v>35</v>
      </c>
      <c r="H4940" s="73" t="s">
        <v>38</v>
      </c>
      <c r="I4940">
        <v>613</v>
      </c>
      <c r="J4940" s="43">
        <v>4945</v>
      </c>
      <c r="K4940" s="16">
        <v>0</v>
      </c>
      <c r="L4940" s="16">
        <f t="shared" si="883"/>
        <v>49.106256206554121</v>
      </c>
      <c r="M4940" s="16">
        <f t="shared" si="884"/>
        <v>1.3364864864864865</v>
      </c>
      <c r="N4940" s="44">
        <f t="shared" si="885"/>
        <v>0</v>
      </c>
      <c r="O4940" s="44">
        <f t="shared" si="886"/>
        <v>4945</v>
      </c>
      <c r="P4940" s="45">
        <f t="shared" si="879"/>
        <v>49.106256206554121</v>
      </c>
      <c r="Q4940" s="45">
        <f t="shared" si="887"/>
        <v>1.3364864864864865</v>
      </c>
      <c r="S4940" s="51">
        <f t="shared" si="880"/>
        <v>2.9136316337148749</v>
      </c>
      <c r="T4940" s="16">
        <f>AVERAGE(P4864,P4902,P4940)</f>
        <v>49.106256206554121</v>
      </c>
    </row>
    <row r="4941" spans="1:20" x14ac:dyDescent="0.25">
      <c r="A4941" s="74">
        <f>A4939</f>
        <v>44270</v>
      </c>
      <c r="B4941" s="75" t="s">
        <v>18</v>
      </c>
      <c r="C4941" s="75" t="s">
        <v>258</v>
      </c>
      <c r="D4941" s="75" t="s">
        <v>255</v>
      </c>
      <c r="E4941" s="75" t="s">
        <v>279</v>
      </c>
      <c r="F4941" s="75" t="s">
        <v>280</v>
      </c>
      <c r="G4941" s="75" t="s">
        <v>35</v>
      </c>
      <c r="H4941" s="76" t="s">
        <v>36</v>
      </c>
      <c r="I4941" s="76">
        <v>1637</v>
      </c>
      <c r="J4941" s="46">
        <v>5260</v>
      </c>
      <c r="K4941" s="78">
        <v>0.12</v>
      </c>
      <c r="L4941" s="78">
        <f t="shared" si="883"/>
        <v>52.234359483614696</v>
      </c>
      <c r="M4941" s="78">
        <f t="shared" si="884"/>
        <v>1.4216216216216215</v>
      </c>
      <c r="N4941" s="47">
        <f t="shared" si="885"/>
        <v>196.44</v>
      </c>
      <c r="O4941" s="47">
        <f t="shared" si="886"/>
        <v>5456.44</v>
      </c>
      <c r="P4941" s="48">
        <f t="shared" si="879"/>
        <v>54.185104270109228</v>
      </c>
      <c r="Q4941" s="48">
        <f t="shared" si="887"/>
        <v>1.4747135135135134</v>
      </c>
      <c r="R4941" s="76"/>
      <c r="S4941" s="53">
        <f t="shared" si="880"/>
        <v>-2.0568907365424383</v>
      </c>
      <c r="T4941" s="78">
        <f t="shared" si="881"/>
        <v>53.805792783846407</v>
      </c>
    </row>
    <row r="4942" spans="1:20" x14ac:dyDescent="0.25">
      <c r="A4942" s="72">
        <f>DATE(YEAR(A4941), MONTH(A4941)+1, 15)</f>
        <v>44301</v>
      </c>
      <c r="B4942" s="73" t="s">
        <v>0</v>
      </c>
      <c r="C4942" s="73" t="s">
        <v>359</v>
      </c>
      <c r="D4942" s="73" t="s">
        <v>235</v>
      </c>
      <c r="E4942" s="73" t="s">
        <v>260</v>
      </c>
      <c r="F4942" s="73" t="s">
        <v>261</v>
      </c>
      <c r="G4942" s="73" t="s">
        <v>34</v>
      </c>
      <c r="H4942" t="s">
        <v>36</v>
      </c>
      <c r="I4942">
        <v>506</v>
      </c>
      <c r="J4942" s="61">
        <v>3695</v>
      </c>
      <c r="K4942" s="16">
        <v>0.15</v>
      </c>
      <c r="L4942" s="16">
        <f t="shared" si="883"/>
        <v>36.693147964250244</v>
      </c>
      <c r="M4942" s="16">
        <f t="shared" si="884"/>
        <v>0.99864864864864866</v>
      </c>
      <c r="N4942" s="44">
        <f t="shared" si="885"/>
        <v>75.899999999999991</v>
      </c>
      <c r="O4942" s="44">
        <f t="shared" si="886"/>
        <v>3770.9</v>
      </c>
      <c r="P4942" s="45">
        <f t="shared" ref="P4942:P4979" si="888">O4942/100.7</f>
        <v>37.446871896722939</v>
      </c>
      <c r="Q4942" s="45">
        <f t="shared" si="887"/>
        <v>1.0191621621621623</v>
      </c>
      <c r="R4942" s="17"/>
      <c r="S4942" s="51">
        <f>((O4942/O4486)-1)*100</f>
        <v>2.44171452477846</v>
      </c>
      <c r="T4942" s="16"/>
    </row>
    <row r="4943" spans="1:20" x14ac:dyDescent="0.25">
      <c r="A4943" s="72">
        <f>A4942</f>
        <v>44301</v>
      </c>
      <c r="B4943" s="73" t="s">
        <v>0</v>
      </c>
      <c r="C4943" s="73" t="s">
        <v>236</v>
      </c>
      <c r="D4943" s="73" t="s">
        <v>237</v>
      </c>
      <c r="E4943" s="73" t="s">
        <v>262</v>
      </c>
      <c r="F4943" s="73" t="s">
        <v>251</v>
      </c>
      <c r="G4943" s="73" t="s">
        <v>34</v>
      </c>
      <c r="H4943" t="s">
        <v>37</v>
      </c>
      <c r="I4943">
        <v>298</v>
      </c>
      <c r="J4943" s="43">
        <v>4208</v>
      </c>
      <c r="K4943" s="16">
        <v>0</v>
      </c>
      <c r="L4943" s="16">
        <f t="shared" si="883"/>
        <v>41.787487586891757</v>
      </c>
      <c r="M4943" s="16">
        <f t="shared" si="884"/>
        <v>1.1372972972972972</v>
      </c>
      <c r="N4943" s="44">
        <f t="shared" si="885"/>
        <v>0</v>
      </c>
      <c r="O4943" s="44">
        <f t="shared" si="886"/>
        <v>4208</v>
      </c>
      <c r="P4943" s="45">
        <f t="shared" si="888"/>
        <v>41.787487586891757</v>
      </c>
      <c r="Q4943" s="45">
        <f t="shared" si="887"/>
        <v>1.1372972972972972</v>
      </c>
      <c r="R4943" s="17"/>
      <c r="S4943" s="51">
        <f t="shared" ref="S4943:S4979" si="889">((O4943/O4487)-1)*100</f>
        <v>-2.8848372951765566</v>
      </c>
      <c r="T4943" s="16"/>
    </row>
    <row r="4944" spans="1:20" x14ac:dyDescent="0.25">
      <c r="A4944" s="72">
        <f t="shared" ref="A4944:A4978" si="890">A4943</f>
        <v>44301</v>
      </c>
      <c r="B4944" s="73" t="s">
        <v>0</v>
      </c>
      <c r="C4944" s="73" t="s">
        <v>359</v>
      </c>
      <c r="D4944" s="73" t="s">
        <v>235</v>
      </c>
      <c r="E4944" s="73" t="s">
        <v>263</v>
      </c>
      <c r="F4944" s="73" t="s">
        <v>264</v>
      </c>
      <c r="G4944" s="73" t="s">
        <v>34</v>
      </c>
      <c r="H4944" t="s">
        <v>37</v>
      </c>
      <c r="I4944">
        <v>1530</v>
      </c>
      <c r="J4944" s="43">
        <v>7115</v>
      </c>
      <c r="K4944" s="16">
        <v>0</v>
      </c>
      <c r="L4944" s="16">
        <f t="shared" si="883"/>
        <v>70.655412115193641</v>
      </c>
      <c r="M4944" s="16">
        <f t="shared" si="884"/>
        <v>1.922972972972973</v>
      </c>
      <c r="N4944" s="44">
        <f t="shared" si="885"/>
        <v>0</v>
      </c>
      <c r="O4944" s="44">
        <f t="shared" si="886"/>
        <v>7115</v>
      </c>
      <c r="P4944" s="45">
        <f t="shared" si="888"/>
        <v>70.655412115193641</v>
      </c>
      <c r="Q4944" s="45">
        <f t="shared" si="887"/>
        <v>1.922972972972973</v>
      </c>
      <c r="S4944" s="51">
        <f t="shared" si="889"/>
        <v>-1.7265193370165743</v>
      </c>
      <c r="T4944" s="16"/>
    </row>
    <row r="4945" spans="1:20" x14ac:dyDescent="0.25">
      <c r="A4945" s="72">
        <f t="shared" si="890"/>
        <v>44301</v>
      </c>
      <c r="B4945" s="73" t="s">
        <v>0</v>
      </c>
      <c r="C4945" s="73" t="s">
        <v>359</v>
      </c>
      <c r="D4945" s="73" t="s">
        <v>235</v>
      </c>
      <c r="E4945" s="73" t="s">
        <v>265</v>
      </c>
      <c r="F4945" s="73" t="s">
        <v>266</v>
      </c>
      <c r="G4945" s="73" t="s">
        <v>34</v>
      </c>
      <c r="H4945" t="s">
        <v>36</v>
      </c>
      <c r="I4945">
        <v>890</v>
      </c>
      <c r="J4945" s="43">
        <v>4525</v>
      </c>
      <c r="K4945" s="16">
        <v>0.15</v>
      </c>
      <c r="L4945" s="16">
        <f t="shared" si="883"/>
        <v>44.935451837140022</v>
      </c>
      <c r="M4945" s="16">
        <f t="shared" si="884"/>
        <v>1.222972972972973</v>
      </c>
      <c r="N4945" s="44">
        <f t="shared" si="885"/>
        <v>133.5</v>
      </c>
      <c r="O4945" s="44">
        <f t="shared" si="886"/>
        <v>4658.5</v>
      </c>
      <c r="P4945" s="45">
        <f t="shared" si="888"/>
        <v>46.261171797418072</v>
      </c>
      <c r="Q4945" s="45">
        <f t="shared" si="887"/>
        <v>1.259054054054054</v>
      </c>
      <c r="S4945" s="51">
        <f t="shared" si="889"/>
        <v>-0.38064281590146631</v>
      </c>
      <c r="T4945" s="16"/>
    </row>
    <row r="4946" spans="1:20" x14ac:dyDescent="0.25">
      <c r="A4946" s="72">
        <f t="shared" si="890"/>
        <v>44301</v>
      </c>
      <c r="B4946" s="73" t="s">
        <v>0</v>
      </c>
      <c r="C4946" s="73" t="s">
        <v>238</v>
      </c>
      <c r="D4946" s="73" t="s">
        <v>239</v>
      </c>
      <c r="E4946" s="73" t="s">
        <v>267</v>
      </c>
      <c r="F4946" s="73" t="s">
        <v>241</v>
      </c>
      <c r="G4946" s="73" t="s">
        <v>34</v>
      </c>
      <c r="H4946" s="65" t="s">
        <v>37</v>
      </c>
      <c r="I4946" s="65">
        <v>1256</v>
      </c>
      <c r="J4946" s="61">
        <v>6851</v>
      </c>
      <c r="K4946" s="16">
        <v>0</v>
      </c>
      <c r="L4946" s="77">
        <f t="shared" si="883"/>
        <v>68.033763654419062</v>
      </c>
      <c r="M4946" s="77">
        <f t="shared" si="884"/>
        <v>1.8516216216216217</v>
      </c>
      <c r="N4946" s="62">
        <f t="shared" si="885"/>
        <v>0</v>
      </c>
      <c r="O4946" s="62">
        <f t="shared" si="886"/>
        <v>6851</v>
      </c>
      <c r="P4946" s="63">
        <f t="shared" si="888"/>
        <v>68.033763654419062</v>
      </c>
      <c r="Q4946" s="63">
        <f t="shared" si="887"/>
        <v>1.8516216216216217</v>
      </c>
      <c r="R4946" s="65"/>
      <c r="S4946" s="64">
        <f t="shared" si="889"/>
        <v>-1.7918577981651418</v>
      </c>
      <c r="T4946" s="16"/>
    </row>
    <row r="4947" spans="1:20" x14ac:dyDescent="0.25">
      <c r="A4947" s="72">
        <f t="shared" si="890"/>
        <v>44301</v>
      </c>
      <c r="B4947" s="73" t="s">
        <v>0</v>
      </c>
      <c r="C4947" s="73" t="s">
        <v>358</v>
      </c>
      <c r="D4947" s="73" t="s">
        <v>235</v>
      </c>
      <c r="E4947" s="73" t="s">
        <v>267</v>
      </c>
      <c r="F4947" s="73" t="s">
        <v>241</v>
      </c>
      <c r="G4947" s="73" t="s">
        <v>34</v>
      </c>
      <c r="H4947" t="s">
        <v>36</v>
      </c>
      <c r="I4947">
        <v>975</v>
      </c>
      <c r="J4947" s="43">
        <v>4801</v>
      </c>
      <c r="K4947" s="16">
        <v>0.15</v>
      </c>
      <c r="L4947" s="16">
        <f t="shared" si="883"/>
        <v>47.676266137040713</v>
      </c>
      <c r="M4947" s="16">
        <f t="shared" si="884"/>
        <v>1.2975675675675675</v>
      </c>
      <c r="N4947" s="44">
        <f t="shared" si="885"/>
        <v>146.25</v>
      </c>
      <c r="O4947" s="44">
        <f t="shared" si="886"/>
        <v>4947.25</v>
      </c>
      <c r="P4947" s="45">
        <f t="shared" si="888"/>
        <v>49.128599801390266</v>
      </c>
      <c r="Q4947" s="45">
        <f t="shared" si="887"/>
        <v>1.3370945945945947</v>
      </c>
      <c r="S4947" s="51">
        <f t="shared" si="889"/>
        <v>-0.39261086223385533</v>
      </c>
      <c r="T4947" s="16"/>
    </row>
    <row r="4948" spans="1:20" x14ac:dyDescent="0.25">
      <c r="A4948" s="72">
        <f t="shared" si="890"/>
        <v>44301</v>
      </c>
      <c r="B4948" s="73" t="s">
        <v>0</v>
      </c>
      <c r="C4948" s="73" t="s">
        <v>240</v>
      </c>
      <c r="D4948" s="73" t="s">
        <v>241</v>
      </c>
      <c r="E4948" s="73" t="s">
        <v>263</v>
      </c>
      <c r="F4948" s="73" t="s">
        <v>264</v>
      </c>
      <c r="G4948" s="73" t="s">
        <v>34</v>
      </c>
      <c r="H4948" t="s">
        <v>36</v>
      </c>
      <c r="I4948">
        <v>1357</v>
      </c>
      <c r="J4948" s="66">
        <v>5121</v>
      </c>
      <c r="K4948" s="16">
        <v>0.15</v>
      </c>
      <c r="L4948" s="16">
        <f t="shared" si="883"/>
        <v>50.854021847070506</v>
      </c>
      <c r="M4948" s="16">
        <f t="shared" si="884"/>
        <v>1.384054054054054</v>
      </c>
      <c r="N4948" s="44">
        <f t="shared" si="885"/>
        <v>203.54999999999998</v>
      </c>
      <c r="O4948" s="44">
        <f t="shared" si="886"/>
        <v>5324.55</v>
      </c>
      <c r="P4948" s="45">
        <f t="shared" si="888"/>
        <v>52.875372393247268</v>
      </c>
      <c r="Q4948" s="45">
        <f t="shared" si="887"/>
        <v>1.4390675675675677</v>
      </c>
      <c r="S4948" s="51">
        <f t="shared" si="889"/>
        <v>-0.50712952357104824</v>
      </c>
      <c r="T4948" s="16"/>
    </row>
    <row r="4949" spans="1:20" x14ac:dyDescent="0.25">
      <c r="A4949" s="72">
        <f t="shared" si="890"/>
        <v>44301</v>
      </c>
      <c r="B4949" s="73" t="s">
        <v>67</v>
      </c>
      <c r="C4949" s="73" t="s">
        <v>242</v>
      </c>
      <c r="D4949" s="73" t="s">
        <v>243</v>
      </c>
      <c r="E4949" s="73" t="s">
        <v>265</v>
      </c>
      <c r="F4949" s="73" t="s">
        <v>266</v>
      </c>
      <c r="G4949" s="73" t="s">
        <v>34</v>
      </c>
      <c r="H4949" t="s">
        <v>36</v>
      </c>
      <c r="I4949">
        <v>1006</v>
      </c>
      <c r="J4949" s="43">
        <v>3900</v>
      </c>
      <c r="K4949" s="16">
        <v>0.15</v>
      </c>
      <c r="L4949" s="16">
        <f t="shared" si="883"/>
        <v>38.728897715988083</v>
      </c>
      <c r="M4949" s="16">
        <f t="shared" si="884"/>
        <v>0.98378378378378384</v>
      </c>
      <c r="N4949" s="44">
        <f t="shared" si="885"/>
        <v>150.9</v>
      </c>
      <c r="O4949" s="44">
        <f t="shared" si="886"/>
        <v>4050.9</v>
      </c>
      <c r="P4949" s="45">
        <f t="shared" si="888"/>
        <v>40.227408142999003</v>
      </c>
      <c r="Q4949" s="45">
        <f t="shared" si="887"/>
        <v>1.0218486486486487</v>
      </c>
      <c r="S4949" s="51">
        <f t="shared" si="889"/>
        <v>-0.4942250345122301</v>
      </c>
      <c r="T4949" s="16"/>
    </row>
    <row r="4950" spans="1:20" x14ac:dyDescent="0.25">
      <c r="A4950" s="72">
        <f t="shared" si="890"/>
        <v>44301</v>
      </c>
      <c r="B4950" s="73" t="s">
        <v>67</v>
      </c>
      <c r="C4950" s="73" t="s">
        <v>244</v>
      </c>
      <c r="D4950" s="73" t="s">
        <v>245</v>
      </c>
      <c r="E4950" s="73" t="s">
        <v>268</v>
      </c>
      <c r="F4950" s="73" t="s">
        <v>269</v>
      </c>
      <c r="G4950" s="73" t="s">
        <v>34</v>
      </c>
      <c r="H4950" t="s">
        <v>38</v>
      </c>
      <c r="I4950">
        <v>860</v>
      </c>
      <c r="J4950" s="43">
        <v>7833</v>
      </c>
      <c r="K4950" s="16">
        <v>0</v>
      </c>
      <c r="L4950" s="16">
        <f t="shared" si="883"/>
        <v>77.785501489572994</v>
      </c>
      <c r="M4950" s="16">
        <f t="shared" si="884"/>
        <v>1.975891891891892</v>
      </c>
      <c r="N4950" s="44">
        <f t="shared" si="885"/>
        <v>0</v>
      </c>
      <c r="O4950" s="44">
        <f t="shared" si="886"/>
        <v>7833</v>
      </c>
      <c r="P4950" s="45">
        <f t="shared" si="888"/>
        <v>77.785501489572994</v>
      </c>
      <c r="Q4950" s="45">
        <f t="shared" si="887"/>
        <v>1.975891891891892</v>
      </c>
      <c r="S4950" s="51">
        <f t="shared" si="889"/>
        <v>14.920774647887324</v>
      </c>
      <c r="T4950" s="16"/>
    </row>
    <row r="4951" spans="1:20" x14ac:dyDescent="0.25">
      <c r="A4951" s="72">
        <f t="shared" si="890"/>
        <v>44301</v>
      </c>
      <c r="B4951" s="73" t="s">
        <v>67</v>
      </c>
      <c r="C4951" s="73" t="s">
        <v>246</v>
      </c>
      <c r="D4951" s="73" t="s">
        <v>247</v>
      </c>
      <c r="E4951" s="73" t="s">
        <v>270</v>
      </c>
      <c r="F4951" s="73" t="s">
        <v>247</v>
      </c>
      <c r="G4951" s="73" t="s">
        <v>34</v>
      </c>
      <c r="H4951" t="s">
        <v>36</v>
      </c>
      <c r="I4951">
        <v>213</v>
      </c>
      <c r="J4951" s="43">
        <v>2455</v>
      </c>
      <c r="K4951" s="16">
        <v>0.15</v>
      </c>
      <c r="L4951" s="16">
        <f t="shared" si="883"/>
        <v>24.379344587884805</v>
      </c>
      <c r="M4951" s="16">
        <f t="shared" si="884"/>
        <v>0.61927927927927928</v>
      </c>
      <c r="N4951" s="44">
        <f t="shared" si="885"/>
        <v>31.95</v>
      </c>
      <c r="O4951" s="44">
        <f t="shared" si="886"/>
        <v>2486.9499999999998</v>
      </c>
      <c r="P4951" s="45">
        <f t="shared" si="888"/>
        <v>24.69662363455809</v>
      </c>
      <c r="Q4951" s="45">
        <f t="shared" si="887"/>
        <v>0.62733873873873869</v>
      </c>
      <c r="S4951" s="51">
        <f t="shared" si="889"/>
        <v>1.4580554093692522</v>
      </c>
      <c r="T4951" s="16"/>
    </row>
    <row r="4952" spans="1:20" x14ac:dyDescent="0.25">
      <c r="A4952" s="72">
        <f t="shared" si="890"/>
        <v>44301</v>
      </c>
      <c r="B4952" s="73" t="s">
        <v>67</v>
      </c>
      <c r="C4952" s="73" t="s">
        <v>248</v>
      </c>
      <c r="D4952" s="73" t="s">
        <v>249</v>
      </c>
      <c r="E4952" s="73" t="s">
        <v>271</v>
      </c>
      <c r="F4952" s="73" t="s">
        <v>272</v>
      </c>
      <c r="G4952" s="73" t="s">
        <v>34</v>
      </c>
      <c r="H4952" t="s">
        <v>38</v>
      </c>
      <c r="I4952">
        <v>646</v>
      </c>
      <c r="J4952" s="43">
        <v>5979</v>
      </c>
      <c r="K4952" s="16">
        <v>0</v>
      </c>
      <c r="L4952" s="16">
        <f t="shared" si="883"/>
        <v>59.374379344587886</v>
      </c>
      <c r="M4952" s="16">
        <f t="shared" si="884"/>
        <v>1.5082162162162163</v>
      </c>
      <c r="N4952" s="44">
        <f t="shared" si="885"/>
        <v>0</v>
      </c>
      <c r="O4952" s="44">
        <f t="shared" si="886"/>
        <v>5979</v>
      </c>
      <c r="P4952" s="45">
        <f t="shared" si="888"/>
        <v>59.374379344587886</v>
      </c>
      <c r="Q4952" s="45">
        <f t="shared" si="887"/>
        <v>1.5082162162162163</v>
      </c>
      <c r="S4952" s="51">
        <f t="shared" si="889"/>
        <v>2.7672739773118016</v>
      </c>
      <c r="T4952" s="16"/>
    </row>
    <row r="4953" spans="1:20" x14ac:dyDescent="0.25">
      <c r="A4953" s="72">
        <f t="shared" si="890"/>
        <v>44301</v>
      </c>
      <c r="B4953" s="73" t="s">
        <v>67</v>
      </c>
      <c r="C4953" s="73" t="s">
        <v>248</v>
      </c>
      <c r="D4953" s="73" t="s">
        <v>249</v>
      </c>
      <c r="E4953" s="73" t="s">
        <v>273</v>
      </c>
      <c r="F4953" s="73" t="s">
        <v>274</v>
      </c>
      <c r="G4953" s="73" t="s">
        <v>34</v>
      </c>
      <c r="H4953" t="s">
        <v>38</v>
      </c>
      <c r="I4953">
        <v>418</v>
      </c>
      <c r="J4953" s="43">
        <v>5040</v>
      </c>
      <c r="K4953" s="16">
        <v>0</v>
      </c>
      <c r="L4953" s="16">
        <f t="shared" si="883"/>
        <v>50.049652432969211</v>
      </c>
      <c r="M4953" s="16">
        <f t="shared" si="884"/>
        <v>1.2713513513513515</v>
      </c>
      <c r="N4953" s="44">
        <f t="shared" si="885"/>
        <v>0</v>
      </c>
      <c r="O4953" s="44">
        <f t="shared" si="886"/>
        <v>5040</v>
      </c>
      <c r="P4953" s="45">
        <f t="shared" si="888"/>
        <v>50.049652432969211</v>
      </c>
      <c r="Q4953" s="45">
        <f t="shared" si="887"/>
        <v>1.2713513513513515</v>
      </c>
      <c r="S4953" s="51">
        <f t="shared" si="889"/>
        <v>3.4058268362741062</v>
      </c>
      <c r="T4953" s="16"/>
    </row>
    <row r="4954" spans="1:20" x14ac:dyDescent="0.25">
      <c r="A4954" s="72">
        <f t="shared" si="890"/>
        <v>44301</v>
      </c>
      <c r="B4954" s="73" t="s">
        <v>67</v>
      </c>
      <c r="C4954" s="73" t="s">
        <v>246</v>
      </c>
      <c r="D4954" s="73" t="s">
        <v>247</v>
      </c>
      <c r="E4954" s="73" t="s">
        <v>275</v>
      </c>
      <c r="F4954" s="73" t="s">
        <v>276</v>
      </c>
      <c r="G4954" s="73" t="s">
        <v>34</v>
      </c>
      <c r="H4954" t="s">
        <v>36</v>
      </c>
      <c r="I4954">
        <v>626</v>
      </c>
      <c r="J4954" s="61">
        <v>3900</v>
      </c>
      <c r="K4954" s="16">
        <v>0.15</v>
      </c>
      <c r="L4954" s="16">
        <f t="shared" si="883"/>
        <v>38.728897715988083</v>
      </c>
      <c r="M4954" s="16">
        <f t="shared" si="884"/>
        <v>0.98378378378378384</v>
      </c>
      <c r="N4954" s="44">
        <f t="shared" si="885"/>
        <v>93.899999999999991</v>
      </c>
      <c r="O4954" s="44">
        <f t="shared" si="886"/>
        <v>3993.9</v>
      </c>
      <c r="P4954" s="45">
        <f t="shared" si="888"/>
        <v>39.661370407149953</v>
      </c>
      <c r="Q4954" s="45">
        <f t="shared" si="887"/>
        <v>1.0074702702702703</v>
      </c>
      <c r="S4954" s="51">
        <f t="shared" si="889"/>
        <v>2.2393905417236182</v>
      </c>
      <c r="T4954" s="16"/>
    </row>
    <row r="4955" spans="1:20" x14ac:dyDescent="0.25">
      <c r="A4955" s="72">
        <f t="shared" si="890"/>
        <v>44301</v>
      </c>
      <c r="B4955" s="73" t="s">
        <v>67</v>
      </c>
      <c r="C4955" s="73" t="s">
        <v>246</v>
      </c>
      <c r="D4955" s="73" t="s">
        <v>247</v>
      </c>
      <c r="E4955" s="73" t="s">
        <v>263</v>
      </c>
      <c r="F4955" s="73" t="s">
        <v>264</v>
      </c>
      <c r="G4955" s="73" t="s">
        <v>34</v>
      </c>
      <c r="H4955" t="s">
        <v>36</v>
      </c>
      <c r="I4955">
        <v>1823</v>
      </c>
      <c r="J4955" s="61">
        <v>5780</v>
      </c>
      <c r="K4955" s="16">
        <v>0.15</v>
      </c>
      <c r="L4955" s="16">
        <f t="shared" si="883"/>
        <v>57.39821251241311</v>
      </c>
      <c r="M4955" s="16">
        <f t="shared" si="884"/>
        <v>1.458018018018018</v>
      </c>
      <c r="N4955" s="44">
        <f t="shared" si="885"/>
        <v>273.45</v>
      </c>
      <c r="O4955" s="44">
        <f t="shared" si="886"/>
        <v>6053.45</v>
      </c>
      <c r="P4955" s="45">
        <f t="shared" si="888"/>
        <v>60.113704071499498</v>
      </c>
      <c r="Q4955" s="45">
        <f t="shared" si="887"/>
        <v>1.5269963963963964</v>
      </c>
      <c r="S4955" s="51">
        <f t="shared" si="889"/>
        <v>1.0607838848997631</v>
      </c>
      <c r="T4955" s="16"/>
    </row>
    <row r="4956" spans="1:20" x14ac:dyDescent="0.25">
      <c r="A4956" s="72">
        <f t="shared" si="890"/>
        <v>44301</v>
      </c>
      <c r="B4956" s="73" t="s">
        <v>18</v>
      </c>
      <c r="C4956" s="73" t="s">
        <v>250</v>
      </c>
      <c r="D4956" s="73" t="s">
        <v>251</v>
      </c>
      <c r="E4956" s="73" t="s">
        <v>265</v>
      </c>
      <c r="F4956" s="73" t="s">
        <v>266</v>
      </c>
      <c r="G4956" s="73" t="s">
        <v>34</v>
      </c>
      <c r="H4956" t="s">
        <v>39</v>
      </c>
      <c r="I4956">
        <v>1277</v>
      </c>
      <c r="J4956" s="43">
        <v>3631</v>
      </c>
      <c r="K4956" s="16">
        <v>0.114</v>
      </c>
      <c r="L4956" s="16">
        <f t="shared" si="883"/>
        <v>36.057596822244292</v>
      </c>
      <c r="M4956" s="16">
        <f t="shared" si="884"/>
        <v>0.98135135135135132</v>
      </c>
      <c r="N4956" s="44">
        <f t="shared" si="885"/>
        <v>145.578</v>
      </c>
      <c r="O4956" s="44">
        <f t="shared" si="886"/>
        <v>3776.578</v>
      </c>
      <c r="P4956" s="45">
        <f t="shared" si="888"/>
        <v>37.503257199602778</v>
      </c>
      <c r="Q4956" s="45">
        <f t="shared" si="887"/>
        <v>1.0206967567567566</v>
      </c>
      <c r="S4956" s="51">
        <f t="shared" si="889"/>
        <v>-0.22940554491662768</v>
      </c>
      <c r="T4956" s="16"/>
    </row>
    <row r="4957" spans="1:20" x14ac:dyDescent="0.25">
      <c r="A4957" s="72">
        <f t="shared" si="890"/>
        <v>44301</v>
      </c>
      <c r="B4957" s="73" t="s">
        <v>18</v>
      </c>
      <c r="C4957" s="73" t="s">
        <v>244</v>
      </c>
      <c r="D4957" s="73" t="s">
        <v>245</v>
      </c>
      <c r="E4957" s="73" t="s">
        <v>277</v>
      </c>
      <c r="F4957" s="73" t="s">
        <v>278</v>
      </c>
      <c r="G4957" s="73" t="s">
        <v>34</v>
      </c>
      <c r="H4957" t="s">
        <v>38</v>
      </c>
      <c r="I4957">
        <v>613</v>
      </c>
      <c r="J4957" s="43">
        <v>6595</v>
      </c>
      <c r="K4957" s="16">
        <v>0</v>
      </c>
      <c r="L4957" s="16">
        <f t="shared" si="883"/>
        <v>65.491559086395227</v>
      </c>
      <c r="M4957" s="16">
        <f t="shared" si="884"/>
        <v>1.7824324324324323</v>
      </c>
      <c r="N4957" s="44">
        <f t="shared" si="885"/>
        <v>0</v>
      </c>
      <c r="O4957" s="44">
        <f t="shared" si="886"/>
        <v>6595</v>
      </c>
      <c r="P4957" s="45">
        <f t="shared" si="888"/>
        <v>65.491559086395227</v>
      </c>
      <c r="Q4957" s="45">
        <f t="shared" si="887"/>
        <v>1.7824324324324323</v>
      </c>
      <c r="S4957" s="51">
        <f t="shared" si="889"/>
        <v>17.140319715808161</v>
      </c>
      <c r="T4957" s="16"/>
    </row>
    <row r="4958" spans="1:20" x14ac:dyDescent="0.25">
      <c r="A4958" s="72">
        <f>A4957</f>
        <v>44301</v>
      </c>
      <c r="B4958" s="73" t="s">
        <v>18</v>
      </c>
      <c r="C4958" s="73" t="s">
        <v>248</v>
      </c>
      <c r="D4958" s="73" t="s">
        <v>249</v>
      </c>
      <c r="E4958" s="73" t="s">
        <v>268</v>
      </c>
      <c r="F4958" s="73" t="s">
        <v>269</v>
      </c>
      <c r="G4958" s="73" t="s">
        <v>34</v>
      </c>
      <c r="H4958" t="s">
        <v>38</v>
      </c>
      <c r="I4958">
        <v>872</v>
      </c>
      <c r="J4958" s="43">
        <v>7125</v>
      </c>
      <c r="K4958" s="16">
        <v>0</v>
      </c>
      <c r="L4958" s="16">
        <f t="shared" si="883"/>
        <v>70.754716981132077</v>
      </c>
      <c r="M4958" s="16">
        <f t="shared" si="884"/>
        <v>1.9256756756756757</v>
      </c>
      <c r="N4958" s="44">
        <f t="shared" si="885"/>
        <v>0</v>
      </c>
      <c r="O4958" s="44">
        <f t="shared" si="886"/>
        <v>7125</v>
      </c>
      <c r="P4958" s="45">
        <f t="shared" si="888"/>
        <v>70.754716981132077</v>
      </c>
      <c r="Q4958" s="45">
        <f t="shared" si="887"/>
        <v>1.9256756756756757</v>
      </c>
      <c r="S4958" s="51">
        <f t="shared" si="889"/>
        <v>2.7841892671667701</v>
      </c>
      <c r="T4958" s="16"/>
    </row>
    <row r="4959" spans="1:20" x14ac:dyDescent="0.25">
      <c r="A4959" s="72">
        <f t="shared" si="890"/>
        <v>44301</v>
      </c>
      <c r="B4959" s="73" t="s">
        <v>18</v>
      </c>
      <c r="C4959" s="73" t="s">
        <v>248</v>
      </c>
      <c r="D4959" s="73" t="s">
        <v>249</v>
      </c>
      <c r="E4959" s="73" t="s">
        <v>277</v>
      </c>
      <c r="F4959" s="73" t="s">
        <v>278</v>
      </c>
      <c r="G4959" s="73" t="s">
        <v>34</v>
      </c>
      <c r="H4959" t="s">
        <v>38</v>
      </c>
      <c r="I4959">
        <v>414</v>
      </c>
      <c r="J4959" s="43">
        <v>5247</v>
      </c>
      <c r="K4959" s="16">
        <v>0</v>
      </c>
      <c r="L4959" s="16">
        <f t="shared" si="883"/>
        <v>52.105263157894733</v>
      </c>
      <c r="M4959" s="16">
        <f t="shared" si="884"/>
        <v>1.4181081081081082</v>
      </c>
      <c r="N4959" s="44">
        <f t="shared" si="885"/>
        <v>0</v>
      </c>
      <c r="O4959" s="44">
        <f t="shared" si="886"/>
        <v>5247</v>
      </c>
      <c r="P4959" s="45">
        <f t="shared" si="888"/>
        <v>52.105263157894733</v>
      </c>
      <c r="Q4959" s="45">
        <f t="shared" si="887"/>
        <v>1.4181081081081082</v>
      </c>
      <c r="S4959" s="51">
        <f t="shared" si="889"/>
        <v>2.7413354219698371</v>
      </c>
      <c r="T4959" s="16"/>
    </row>
    <row r="4960" spans="1:20" x14ac:dyDescent="0.25">
      <c r="A4960" s="72">
        <f t="shared" si="890"/>
        <v>44301</v>
      </c>
      <c r="B4960" s="73" t="s">
        <v>18</v>
      </c>
      <c r="C4960" s="73" t="s">
        <v>242</v>
      </c>
      <c r="D4960" s="73" t="s">
        <v>243</v>
      </c>
      <c r="E4960" s="73" t="s">
        <v>265</v>
      </c>
      <c r="F4960" s="73" t="s">
        <v>266</v>
      </c>
      <c r="G4960" s="73" t="s">
        <v>34</v>
      </c>
      <c r="H4960" t="s">
        <v>36</v>
      </c>
      <c r="I4960">
        <v>1006</v>
      </c>
      <c r="J4960" s="43">
        <v>4645</v>
      </c>
      <c r="K4960" s="16">
        <v>0.15</v>
      </c>
      <c r="L4960" s="16">
        <f t="shared" si="883"/>
        <v>46.127110228401193</v>
      </c>
      <c r="M4960" s="16">
        <f t="shared" si="884"/>
        <v>1.2554054054054054</v>
      </c>
      <c r="N4960" s="44">
        <f t="shared" si="885"/>
        <v>150.9</v>
      </c>
      <c r="O4960" s="44">
        <f t="shared" si="886"/>
        <v>4795.8999999999996</v>
      </c>
      <c r="P4960" s="45">
        <f t="shared" si="888"/>
        <v>47.625620655412114</v>
      </c>
      <c r="Q4960" s="45">
        <f t="shared" si="887"/>
        <v>1.296189189189189</v>
      </c>
      <c r="S4960" s="51">
        <f t="shared" si="889"/>
        <v>-0.41777235144373481</v>
      </c>
      <c r="T4960" s="16"/>
    </row>
    <row r="4961" spans="1:20" x14ac:dyDescent="0.25">
      <c r="A4961" s="72">
        <f t="shared" si="890"/>
        <v>44301</v>
      </c>
      <c r="B4961" s="73" t="s">
        <v>0</v>
      </c>
      <c r="C4961" s="73" t="s">
        <v>252</v>
      </c>
      <c r="D4961" s="73" t="s">
        <v>117</v>
      </c>
      <c r="E4961" s="73" t="s">
        <v>279</v>
      </c>
      <c r="F4961" s="73" t="s">
        <v>280</v>
      </c>
      <c r="G4961" s="73" t="s">
        <v>35</v>
      </c>
      <c r="H4961" t="s">
        <v>37</v>
      </c>
      <c r="I4961">
        <v>880</v>
      </c>
      <c r="J4961" s="43">
        <v>4018</v>
      </c>
      <c r="K4961" s="16">
        <v>0</v>
      </c>
      <c r="L4961" s="16">
        <f t="shared" si="883"/>
        <v>39.900695134061571</v>
      </c>
      <c r="M4961" s="16">
        <f t="shared" si="884"/>
        <v>1.085945945945946</v>
      </c>
      <c r="N4961" s="44">
        <f t="shared" si="885"/>
        <v>0</v>
      </c>
      <c r="O4961" s="44">
        <f t="shared" si="886"/>
        <v>4018</v>
      </c>
      <c r="P4961" s="45">
        <f t="shared" si="888"/>
        <v>39.900695134061571</v>
      </c>
      <c r="Q4961" s="45">
        <f t="shared" si="887"/>
        <v>1.085945945945946</v>
      </c>
      <c r="S4961" s="51">
        <f t="shared" si="889"/>
        <v>-3.0171373400917245</v>
      </c>
      <c r="T4961" s="16"/>
    </row>
    <row r="4962" spans="1:20" x14ac:dyDescent="0.25">
      <c r="A4962" s="72">
        <f t="shared" si="890"/>
        <v>44301</v>
      </c>
      <c r="B4962" s="73" t="s">
        <v>0</v>
      </c>
      <c r="C4962" s="73" t="s">
        <v>359</v>
      </c>
      <c r="D4962" s="73" t="s">
        <v>235</v>
      </c>
      <c r="E4962" s="73" t="s">
        <v>267</v>
      </c>
      <c r="F4962" s="73" t="s">
        <v>241</v>
      </c>
      <c r="G4962" s="73" t="s">
        <v>35</v>
      </c>
      <c r="H4962" t="s">
        <v>37</v>
      </c>
      <c r="I4962">
        <v>685</v>
      </c>
      <c r="J4962" s="43">
        <v>4236</v>
      </c>
      <c r="K4962" s="16">
        <v>0</v>
      </c>
      <c r="L4962" s="16">
        <f t="shared" si="883"/>
        <v>42.06554121151936</v>
      </c>
      <c r="M4962" s="16">
        <f t="shared" si="884"/>
        <v>1.1448648648648649</v>
      </c>
      <c r="N4962" s="44">
        <f t="shared" si="885"/>
        <v>0</v>
      </c>
      <c r="O4962" s="44">
        <f t="shared" si="886"/>
        <v>4236</v>
      </c>
      <c r="P4962" s="45">
        <f t="shared" si="888"/>
        <v>42.06554121151936</v>
      </c>
      <c r="Q4962" s="45">
        <f t="shared" si="887"/>
        <v>1.1448648648648649</v>
      </c>
      <c r="S4962" s="51">
        <f t="shared" si="889"/>
        <v>-2.8663150653519875</v>
      </c>
      <c r="T4962" s="16"/>
    </row>
    <row r="4963" spans="1:20" x14ac:dyDescent="0.25">
      <c r="A4963" s="72">
        <f t="shared" si="890"/>
        <v>44301</v>
      </c>
      <c r="B4963" s="73" t="s">
        <v>0</v>
      </c>
      <c r="C4963" s="73" t="s">
        <v>253</v>
      </c>
      <c r="D4963" s="73" t="s">
        <v>243</v>
      </c>
      <c r="E4963" s="73" t="s">
        <v>281</v>
      </c>
      <c r="F4963" s="73" t="s">
        <v>282</v>
      </c>
      <c r="G4963" s="73" t="s">
        <v>35</v>
      </c>
      <c r="H4963" t="s">
        <v>38</v>
      </c>
      <c r="I4963">
        <v>812</v>
      </c>
      <c r="J4963" s="43">
        <v>6376</v>
      </c>
      <c r="K4963" s="16">
        <v>0</v>
      </c>
      <c r="L4963" s="16">
        <f t="shared" si="883"/>
        <v>63.316782522343594</v>
      </c>
      <c r="M4963" s="16">
        <f t="shared" si="884"/>
        <v>1.7232432432432432</v>
      </c>
      <c r="N4963" s="44">
        <f t="shared" si="885"/>
        <v>0</v>
      </c>
      <c r="O4963" s="44">
        <f t="shared" si="886"/>
        <v>6376</v>
      </c>
      <c r="P4963" s="45">
        <f t="shared" si="888"/>
        <v>63.316782522343594</v>
      </c>
      <c r="Q4963" s="45">
        <f t="shared" si="887"/>
        <v>1.7232432432432432</v>
      </c>
      <c r="S4963" s="51">
        <f t="shared" si="889"/>
        <v>-9.8671190274243763</v>
      </c>
      <c r="T4963" s="16"/>
    </row>
    <row r="4964" spans="1:20" x14ac:dyDescent="0.25">
      <c r="A4964" s="72">
        <f t="shared" si="890"/>
        <v>44301</v>
      </c>
      <c r="B4964" s="73" t="s">
        <v>0</v>
      </c>
      <c r="C4964" s="73" t="s">
        <v>236</v>
      </c>
      <c r="D4964" s="73" t="s">
        <v>237</v>
      </c>
      <c r="E4964" s="73" t="s">
        <v>279</v>
      </c>
      <c r="F4964" s="73" t="s">
        <v>280</v>
      </c>
      <c r="G4964" s="73" t="s">
        <v>35</v>
      </c>
      <c r="H4964" t="s">
        <v>37</v>
      </c>
      <c r="I4964">
        <v>1520</v>
      </c>
      <c r="J4964" s="61">
        <v>5676</v>
      </c>
      <c r="K4964" s="16">
        <v>0</v>
      </c>
      <c r="L4964" s="16">
        <f t="shared" si="883"/>
        <v>56.365441906653423</v>
      </c>
      <c r="M4964" s="16">
        <f t="shared" si="884"/>
        <v>1.5340540540540542</v>
      </c>
      <c r="N4964" s="44">
        <f t="shared" si="885"/>
        <v>0</v>
      </c>
      <c r="O4964" s="44">
        <f t="shared" si="886"/>
        <v>5676</v>
      </c>
      <c r="P4964" s="45">
        <f t="shared" si="888"/>
        <v>56.365441906653423</v>
      </c>
      <c r="Q4964" s="45">
        <f t="shared" si="887"/>
        <v>1.5340540540540542</v>
      </c>
      <c r="S4964" s="51">
        <f t="shared" si="889"/>
        <v>-2.1548008963971688</v>
      </c>
      <c r="T4964" s="16"/>
    </row>
    <row r="4965" spans="1:20" x14ac:dyDescent="0.25">
      <c r="A4965" s="72">
        <f t="shared" si="890"/>
        <v>44301</v>
      </c>
      <c r="B4965" s="73" t="s">
        <v>0</v>
      </c>
      <c r="C4965" s="73" t="s">
        <v>236</v>
      </c>
      <c r="D4965" s="73" t="s">
        <v>237</v>
      </c>
      <c r="E4965" s="73" t="s">
        <v>267</v>
      </c>
      <c r="F4965" s="73" t="s">
        <v>241</v>
      </c>
      <c r="G4965" s="73" t="s">
        <v>35</v>
      </c>
      <c r="H4965" t="s">
        <v>37</v>
      </c>
      <c r="I4965">
        <v>1583</v>
      </c>
      <c r="J4965" s="43">
        <v>5996</v>
      </c>
      <c r="K4965" s="16">
        <v>0</v>
      </c>
      <c r="L4965" s="16">
        <f t="shared" si="883"/>
        <v>59.543197616683216</v>
      </c>
      <c r="M4965" s="16">
        <f t="shared" si="884"/>
        <v>1.6205405405405406</v>
      </c>
      <c r="N4965" s="44">
        <f t="shared" si="885"/>
        <v>0</v>
      </c>
      <c r="O4965" s="44">
        <f t="shared" si="886"/>
        <v>5996</v>
      </c>
      <c r="P4965" s="45">
        <f t="shared" si="888"/>
        <v>59.543197616683216</v>
      </c>
      <c r="Q4965" s="45">
        <f t="shared" si="887"/>
        <v>1.6205405405405406</v>
      </c>
      <c r="S4965" s="51">
        <f t="shared" si="889"/>
        <v>-2.0421499754942007</v>
      </c>
      <c r="T4965" s="16"/>
    </row>
    <row r="4966" spans="1:20" x14ac:dyDescent="0.25">
      <c r="A4966" s="72">
        <f t="shared" si="890"/>
        <v>44301</v>
      </c>
      <c r="B4966" s="73" t="s">
        <v>0</v>
      </c>
      <c r="C4966" s="73" t="s">
        <v>358</v>
      </c>
      <c r="D4966" s="73" t="s">
        <v>235</v>
      </c>
      <c r="E4966" s="73" t="s">
        <v>279</v>
      </c>
      <c r="F4966" s="73" t="s">
        <v>280</v>
      </c>
      <c r="G4966" s="73" t="s">
        <v>35</v>
      </c>
      <c r="H4966" t="s">
        <v>36</v>
      </c>
      <c r="I4966">
        <v>1599</v>
      </c>
      <c r="J4966" s="43">
        <v>6012</v>
      </c>
      <c r="K4966" s="16">
        <v>0.15</v>
      </c>
      <c r="L4966" s="16">
        <f t="shared" si="883"/>
        <v>59.702085402184707</v>
      </c>
      <c r="M4966" s="16">
        <f t="shared" si="884"/>
        <v>1.6248648648648649</v>
      </c>
      <c r="N4966" s="44">
        <f t="shared" si="885"/>
        <v>239.85</v>
      </c>
      <c r="O4966" s="44">
        <f t="shared" si="886"/>
        <v>6251.85</v>
      </c>
      <c r="P4966" s="45">
        <f t="shared" si="888"/>
        <v>62.083912611717977</v>
      </c>
      <c r="Q4966" s="45">
        <f t="shared" si="887"/>
        <v>1.6896891891891892</v>
      </c>
      <c r="S4966" s="51">
        <f t="shared" si="889"/>
        <v>-0.50892528919463942</v>
      </c>
      <c r="T4966" s="16"/>
    </row>
    <row r="4967" spans="1:20" x14ac:dyDescent="0.25">
      <c r="A4967" s="72">
        <f t="shared" si="890"/>
        <v>44301</v>
      </c>
      <c r="B4967" s="73" t="s">
        <v>67</v>
      </c>
      <c r="C4967" s="73" t="s">
        <v>250</v>
      </c>
      <c r="D4967" s="73" t="s">
        <v>251</v>
      </c>
      <c r="E4967" s="73" t="s">
        <v>279</v>
      </c>
      <c r="F4967" s="73" t="s">
        <v>280</v>
      </c>
      <c r="G4967" s="73" t="s">
        <v>35</v>
      </c>
      <c r="H4967" t="s">
        <v>37</v>
      </c>
      <c r="I4967">
        <v>1851</v>
      </c>
      <c r="J4967" s="43">
        <v>5180</v>
      </c>
      <c r="K4967" s="16">
        <v>0</v>
      </c>
      <c r="L4967" s="16">
        <f t="shared" si="883"/>
        <v>51.439920556107246</v>
      </c>
      <c r="M4967" s="16">
        <f t="shared" si="884"/>
        <v>1.3066666666666666</v>
      </c>
      <c r="N4967" s="44">
        <f t="shared" si="885"/>
        <v>0</v>
      </c>
      <c r="O4967" s="44">
        <f t="shared" si="886"/>
        <v>5180</v>
      </c>
      <c r="P4967" s="45">
        <f t="shared" si="888"/>
        <v>51.439920556107246</v>
      </c>
      <c r="Q4967" s="45">
        <f t="shared" si="887"/>
        <v>1.3066666666666666</v>
      </c>
      <c r="S4967" s="51">
        <f t="shared" si="889"/>
        <v>0</v>
      </c>
      <c r="T4967" s="16"/>
    </row>
    <row r="4968" spans="1:20" x14ac:dyDescent="0.25">
      <c r="A4968" s="72">
        <f t="shared" si="890"/>
        <v>44301</v>
      </c>
      <c r="B4968" s="73" t="s">
        <v>67</v>
      </c>
      <c r="C4968" s="73" t="s">
        <v>238</v>
      </c>
      <c r="D4968" s="73" t="s">
        <v>239</v>
      </c>
      <c r="E4968" s="73" t="s">
        <v>283</v>
      </c>
      <c r="F4968" s="73" t="s">
        <v>284</v>
      </c>
      <c r="G4968" s="73" t="s">
        <v>35</v>
      </c>
      <c r="H4968" t="s">
        <v>37</v>
      </c>
      <c r="I4968">
        <v>1695</v>
      </c>
      <c r="J4968" s="43">
        <v>5140</v>
      </c>
      <c r="K4968" s="16">
        <v>0</v>
      </c>
      <c r="L4968" s="16">
        <f t="shared" si="883"/>
        <v>51.042701092353525</v>
      </c>
      <c r="M4968" s="16">
        <f t="shared" si="884"/>
        <v>1.2965765765765767</v>
      </c>
      <c r="N4968" s="44">
        <f t="shared" si="885"/>
        <v>0</v>
      </c>
      <c r="O4968" s="44">
        <f t="shared" si="886"/>
        <v>5140</v>
      </c>
      <c r="P4968" s="45">
        <f t="shared" si="888"/>
        <v>51.042701092353525</v>
      </c>
      <c r="Q4968" s="45">
        <f t="shared" si="887"/>
        <v>1.2965765765765767</v>
      </c>
      <c r="S4968" s="51">
        <f t="shared" si="889"/>
        <v>0</v>
      </c>
      <c r="T4968" s="16"/>
    </row>
    <row r="4969" spans="1:20" x14ac:dyDescent="0.25">
      <c r="A4969" s="72">
        <f t="shared" si="890"/>
        <v>44301</v>
      </c>
      <c r="B4969" s="73" t="s">
        <v>67</v>
      </c>
      <c r="C4969" s="73" t="s">
        <v>242</v>
      </c>
      <c r="D4969" s="73" t="s">
        <v>243</v>
      </c>
      <c r="E4969" s="73" t="s">
        <v>265</v>
      </c>
      <c r="F4969" s="73" t="s">
        <v>266</v>
      </c>
      <c r="G4969" s="73" t="s">
        <v>35</v>
      </c>
      <c r="H4969" t="s">
        <v>36</v>
      </c>
      <c r="I4969">
        <v>1006</v>
      </c>
      <c r="J4969" s="43">
        <v>3820</v>
      </c>
      <c r="K4969" s="16">
        <v>0.15</v>
      </c>
      <c r="L4969" s="16">
        <f t="shared" si="883"/>
        <v>37.934458788480633</v>
      </c>
      <c r="M4969" s="16">
        <f t="shared" si="884"/>
        <v>0.96360360360360364</v>
      </c>
      <c r="N4969" s="44">
        <f t="shared" si="885"/>
        <v>150.9</v>
      </c>
      <c r="O4969" s="44">
        <f t="shared" si="886"/>
        <v>3970.9</v>
      </c>
      <c r="P4969" s="45">
        <f t="shared" si="888"/>
        <v>39.432969215491561</v>
      </c>
      <c r="Q4969" s="45">
        <f t="shared" si="887"/>
        <v>1.0016684684684685</v>
      </c>
      <c r="S4969" s="51">
        <f t="shared" si="889"/>
        <v>-0.50413177583674695</v>
      </c>
      <c r="T4969" s="16"/>
    </row>
    <row r="4970" spans="1:20" x14ac:dyDescent="0.25">
      <c r="A4970" s="72">
        <f t="shared" si="890"/>
        <v>44301</v>
      </c>
      <c r="B4970" s="73" t="s">
        <v>67</v>
      </c>
      <c r="C4970" s="73" t="s">
        <v>254</v>
      </c>
      <c r="D4970" s="73" t="s">
        <v>255</v>
      </c>
      <c r="E4970" s="73" t="s">
        <v>267</v>
      </c>
      <c r="F4970" s="73" t="s">
        <v>241</v>
      </c>
      <c r="G4970" s="73" t="s">
        <v>35</v>
      </c>
      <c r="H4970" t="s">
        <v>37</v>
      </c>
      <c r="I4970">
        <v>988</v>
      </c>
      <c r="J4970" s="43">
        <v>3880</v>
      </c>
      <c r="K4970" s="16">
        <v>0</v>
      </c>
      <c r="L4970" s="16">
        <f t="shared" si="883"/>
        <v>38.530287984111219</v>
      </c>
      <c r="M4970" s="16">
        <f t="shared" si="884"/>
        <v>0.97873873873873873</v>
      </c>
      <c r="N4970" s="44">
        <f t="shared" si="885"/>
        <v>0</v>
      </c>
      <c r="O4970" s="44">
        <f t="shared" si="886"/>
        <v>3880</v>
      </c>
      <c r="P4970" s="45">
        <f t="shared" si="888"/>
        <v>38.530287984111219</v>
      </c>
      <c r="Q4970" s="45">
        <f t="shared" si="887"/>
        <v>0.97873873873873873</v>
      </c>
      <c r="S4970" s="51">
        <f t="shared" si="889"/>
        <v>0</v>
      </c>
      <c r="T4970" s="16"/>
    </row>
    <row r="4971" spans="1:20" x14ac:dyDescent="0.25">
      <c r="A4971" s="72">
        <f t="shared" si="890"/>
        <v>44301</v>
      </c>
      <c r="B4971" s="73" t="s">
        <v>67</v>
      </c>
      <c r="C4971" s="73" t="s">
        <v>246</v>
      </c>
      <c r="D4971" s="73" t="s">
        <v>247</v>
      </c>
      <c r="E4971" s="73" t="s">
        <v>240</v>
      </c>
      <c r="F4971" s="73" t="s">
        <v>241</v>
      </c>
      <c r="G4971" s="73" t="s">
        <v>35</v>
      </c>
      <c r="H4971" t="s">
        <v>36</v>
      </c>
      <c r="I4971">
        <v>787</v>
      </c>
      <c r="J4971" s="43">
        <v>4320</v>
      </c>
      <c r="K4971" s="16">
        <v>0.15</v>
      </c>
      <c r="L4971" s="16">
        <f t="shared" si="883"/>
        <v>42.899702085402183</v>
      </c>
      <c r="M4971" s="16">
        <f t="shared" si="884"/>
        <v>1.0897297297297297</v>
      </c>
      <c r="N4971" s="44">
        <f t="shared" si="885"/>
        <v>118.05</v>
      </c>
      <c r="O4971" s="44">
        <f t="shared" si="886"/>
        <v>4438.05</v>
      </c>
      <c r="P4971" s="45">
        <f t="shared" si="888"/>
        <v>44.071996027805362</v>
      </c>
      <c r="Q4971" s="45">
        <f t="shared" si="887"/>
        <v>1.1195081081081082</v>
      </c>
      <c r="S4971" s="51">
        <f t="shared" si="889"/>
        <v>1.9353253142664339</v>
      </c>
      <c r="T4971" s="16"/>
    </row>
    <row r="4972" spans="1:20" x14ac:dyDescent="0.25">
      <c r="A4972" s="72">
        <f t="shared" si="890"/>
        <v>44301</v>
      </c>
      <c r="B4972" s="73" t="s">
        <v>67</v>
      </c>
      <c r="C4972" s="73" t="s">
        <v>250</v>
      </c>
      <c r="D4972" s="73" t="s">
        <v>251</v>
      </c>
      <c r="E4972" s="73" t="s">
        <v>283</v>
      </c>
      <c r="F4972" s="73" t="s">
        <v>284</v>
      </c>
      <c r="G4972" s="73" t="s">
        <v>35</v>
      </c>
      <c r="H4972" t="s">
        <v>37</v>
      </c>
      <c r="I4972">
        <v>1836</v>
      </c>
      <c r="J4972" s="43">
        <v>5180</v>
      </c>
      <c r="K4972" s="16">
        <v>0</v>
      </c>
      <c r="L4972" s="16">
        <f t="shared" ref="L4972:L5009" si="891">J4972/100.7</f>
        <v>51.439920556107246</v>
      </c>
      <c r="M4972" s="16">
        <f t="shared" ref="M4972:M5009" si="892">IF(B4972="corn",J4972/(111*2000/56),J4972/(111*2000/60))</f>
        <v>1.3066666666666666</v>
      </c>
      <c r="N4972" s="44">
        <f t="shared" ref="N4972:N5009" si="893">I4972*K4972</f>
        <v>0</v>
      </c>
      <c r="O4972" s="44">
        <f t="shared" ref="O4972:O5009" si="894">J4972+N4972</f>
        <v>5180</v>
      </c>
      <c r="P4972" s="45">
        <f t="shared" si="888"/>
        <v>51.439920556107246</v>
      </c>
      <c r="Q4972" s="45">
        <f t="shared" ref="Q4972:Q5009" si="895">IF(B4972="corn",O4972/(111*2000/56),O4972/(111*2000/60))</f>
        <v>1.3066666666666666</v>
      </c>
      <c r="S4972" s="51">
        <f t="shared" si="889"/>
        <v>0</v>
      </c>
      <c r="T4972" s="16"/>
    </row>
    <row r="4973" spans="1:20" x14ac:dyDescent="0.25">
      <c r="A4973" s="72">
        <f t="shared" si="890"/>
        <v>44301</v>
      </c>
      <c r="B4973" s="73" t="s">
        <v>67</v>
      </c>
      <c r="C4973" s="73" t="s">
        <v>256</v>
      </c>
      <c r="D4973" s="73" t="s">
        <v>247</v>
      </c>
      <c r="E4973" s="73" t="s">
        <v>285</v>
      </c>
      <c r="F4973" s="73" t="s">
        <v>264</v>
      </c>
      <c r="G4973" s="73" t="s">
        <v>35</v>
      </c>
      <c r="H4973" t="s">
        <v>37</v>
      </c>
      <c r="I4973">
        <v>1899</v>
      </c>
      <c r="J4973" s="43">
        <v>5100</v>
      </c>
      <c r="K4973" s="16">
        <v>0</v>
      </c>
      <c r="L4973" s="16">
        <f t="shared" si="891"/>
        <v>50.645481628599796</v>
      </c>
      <c r="M4973" s="16">
        <f t="shared" si="892"/>
        <v>1.2864864864864864</v>
      </c>
      <c r="N4973" s="44">
        <f t="shared" si="893"/>
        <v>0</v>
      </c>
      <c r="O4973" s="44">
        <f t="shared" si="894"/>
        <v>5100</v>
      </c>
      <c r="P4973" s="45">
        <f t="shared" si="888"/>
        <v>50.645481628599796</v>
      </c>
      <c r="Q4973" s="45">
        <f t="shared" si="895"/>
        <v>1.2864864864864864</v>
      </c>
      <c r="S4973" s="51">
        <f t="shared" si="889"/>
        <v>2.0000000000000018</v>
      </c>
      <c r="T4973" s="16"/>
    </row>
    <row r="4974" spans="1:20" x14ac:dyDescent="0.25">
      <c r="A4974" s="72">
        <f t="shared" si="890"/>
        <v>44301</v>
      </c>
      <c r="B4974" s="73" t="s">
        <v>18</v>
      </c>
      <c r="C4974" s="73" t="s">
        <v>238</v>
      </c>
      <c r="D4974" s="73" t="s">
        <v>239</v>
      </c>
      <c r="E4974" s="73" t="s">
        <v>283</v>
      </c>
      <c r="F4974" s="73" t="s">
        <v>284</v>
      </c>
      <c r="G4974" s="73" t="s">
        <v>35</v>
      </c>
      <c r="H4974" t="s">
        <v>37</v>
      </c>
      <c r="I4974">
        <v>1695</v>
      </c>
      <c r="J4974" s="43">
        <v>5850</v>
      </c>
      <c r="K4974" s="16">
        <v>0</v>
      </c>
      <c r="L4974" s="16">
        <f t="shared" si="891"/>
        <v>58.093346573982124</v>
      </c>
      <c r="M4974" s="16">
        <f t="shared" si="892"/>
        <v>1.5810810810810811</v>
      </c>
      <c r="N4974" s="44">
        <f t="shared" si="893"/>
        <v>0</v>
      </c>
      <c r="O4974" s="44">
        <f t="shared" si="894"/>
        <v>5850</v>
      </c>
      <c r="P4974" s="45">
        <f t="shared" si="888"/>
        <v>58.093346573982124</v>
      </c>
      <c r="Q4974" s="45">
        <f t="shared" si="895"/>
        <v>1.5810810810810811</v>
      </c>
      <c r="S4974" s="51">
        <f t="shared" si="889"/>
        <v>0</v>
      </c>
      <c r="T4974" s="16"/>
    </row>
    <row r="4975" spans="1:20" x14ac:dyDescent="0.25">
      <c r="A4975" s="72">
        <f t="shared" si="890"/>
        <v>44301</v>
      </c>
      <c r="B4975" s="73" t="s">
        <v>18</v>
      </c>
      <c r="C4975" s="73" t="s">
        <v>250</v>
      </c>
      <c r="D4975" s="73" t="s">
        <v>251</v>
      </c>
      <c r="E4975" s="73" t="s">
        <v>279</v>
      </c>
      <c r="F4975" s="73" t="s">
        <v>280</v>
      </c>
      <c r="G4975" s="73" t="s">
        <v>35</v>
      </c>
      <c r="H4975" t="s">
        <v>37</v>
      </c>
      <c r="I4975">
        <v>1851</v>
      </c>
      <c r="J4975" s="43">
        <v>5900</v>
      </c>
      <c r="K4975" s="16">
        <v>0</v>
      </c>
      <c r="L4975" s="16">
        <f t="shared" si="891"/>
        <v>58.589870903674282</v>
      </c>
      <c r="M4975" s="16">
        <f t="shared" si="892"/>
        <v>1.5945945945945945</v>
      </c>
      <c r="N4975" s="44">
        <f t="shared" si="893"/>
        <v>0</v>
      </c>
      <c r="O4975" s="44">
        <f t="shared" si="894"/>
        <v>5900</v>
      </c>
      <c r="P4975" s="45">
        <f t="shared" si="888"/>
        <v>58.589870903674282</v>
      </c>
      <c r="Q4975" s="45">
        <f t="shared" si="895"/>
        <v>1.5945945945945945</v>
      </c>
      <c r="S4975" s="51">
        <f t="shared" si="889"/>
        <v>0</v>
      </c>
      <c r="T4975" s="16"/>
    </row>
    <row r="4976" spans="1:20" x14ac:dyDescent="0.25">
      <c r="A4976" s="72">
        <f t="shared" si="890"/>
        <v>44301</v>
      </c>
      <c r="B4976" s="73" t="s">
        <v>18</v>
      </c>
      <c r="C4976" s="73" t="s">
        <v>257</v>
      </c>
      <c r="D4976" s="73" t="s">
        <v>237</v>
      </c>
      <c r="E4976" s="73" t="s">
        <v>283</v>
      </c>
      <c r="F4976" s="73" t="s">
        <v>284</v>
      </c>
      <c r="G4976" s="73" t="s">
        <v>35</v>
      </c>
      <c r="H4976" t="s">
        <v>37</v>
      </c>
      <c r="I4976">
        <v>1507</v>
      </c>
      <c r="J4976" s="43">
        <v>5750</v>
      </c>
      <c r="K4976" s="16">
        <v>0</v>
      </c>
      <c r="L4976" s="16">
        <f t="shared" si="891"/>
        <v>57.10029791459781</v>
      </c>
      <c r="M4976" s="16">
        <f t="shared" si="892"/>
        <v>1.5540540540540539</v>
      </c>
      <c r="N4976" s="44">
        <f t="shared" si="893"/>
        <v>0</v>
      </c>
      <c r="O4976" s="44">
        <f t="shared" si="894"/>
        <v>5750</v>
      </c>
      <c r="P4976" s="45">
        <f t="shared" si="888"/>
        <v>57.10029791459781</v>
      </c>
      <c r="Q4976" s="45">
        <f t="shared" si="895"/>
        <v>1.5540540540540539</v>
      </c>
      <c r="S4976" s="51">
        <f t="shared" si="889"/>
        <v>0</v>
      </c>
      <c r="T4976" s="16"/>
    </row>
    <row r="4977" spans="1:20" x14ac:dyDescent="0.25">
      <c r="A4977" s="72">
        <f t="shared" si="890"/>
        <v>44301</v>
      </c>
      <c r="B4977" s="73" t="s">
        <v>18</v>
      </c>
      <c r="C4977" s="73" t="s">
        <v>256</v>
      </c>
      <c r="D4977" s="73" t="s">
        <v>247</v>
      </c>
      <c r="E4977" s="73" t="s">
        <v>265</v>
      </c>
      <c r="F4977" s="73" t="s">
        <v>266</v>
      </c>
      <c r="G4977" s="73" t="s">
        <v>35</v>
      </c>
      <c r="H4977" t="s">
        <v>36</v>
      </c>
      <c r="I4977">
        <v>1160</v>
      </c>
      <c r="J4977" s="43">
        <v>4875</v>
      </c>
      <c r="K4977" s="16">
        <v>0.15</v>
      </c>
      <c r="L4977" s="16">
        <f t="shared" si="891"/>
        <v>48.4111221449851</v>
      </c>
      <c r="M4977" s="16">
        <f t="shared" si="892"/>
        <v>1.3175675675675675</v>
      </c>
      <c r="N4977" s="44">
        <f t="shared" si="893"/>
        <v>174</v>
      </c>
      <c r="O4977" s="44">
        <f t="shared" si="894"/>
        <v>5049</v>
      </c>
      <c r="P4977" s="45">
        <f t="shared" si="888"/>
        <v>50.139026812313801</v>
      </c>
      <c r="Q4977" s="45">
        <f t="shared" si="895"/>
        <v>1.3645945945945945</v>
      </c>
      <c r="S4977" s="51">
        <f t="shared" si="889"/>
        <v>-0.45739521312250231</v>
      </c>
      <c r="T4977" s="16"/>
    </row>
    <row r="4978" spans="1:20" x14ac:dyDescent="0.25">
      <c r="A4978" s="72">
        <f t="shared" si="890"/>
        <v>44301</v>
      </c>
      <c r="B4978" s="73" t="s">
        <v>18</v>
      </c>
      <c r="C4978" s="73" t="s">
        <v>244</v>
      </c>
      <c r="D4978" s="73" t="s">
        <v>245</v>
      </c>
      <c r="E4978" s="73" t="s">
        <v>277</v>
      </c>
      <c r="F4978" s="73" t="s">
        <v>278</v>
      </c>
      <c r="G4978" s="73" t="s">
        <v>35</v>
      </c>
      <c r="H4978" s="73" t="s">
        <v>38</v>
      </c>
      <c r="I4978">
        <v>613</v>
      </c>
      <c r="J4978" s="43">
        <v>4945</v>
      </c>
      <c r="K4978" s="16">
        <v>0</v>
      </c>
      <c r="L4978" s="16">
        <f t="shared" si="891"/>
        <v>49.106256206554121</v>
      </c>
      <c r="M4978" s="16">
        <f t="shared" si="892"/>
        <v>1.3364864864864865</v>
      </c>
      <c r="N4978" s="44">
        <f t="shared" si="893"/>
        <v>0</v>
      </c>
      <c r="O4978" s="44">
        <f t="shared" si="894"/>
        <v>4945</v>
      </c>
      <c r="P4978" s="45">
        <f t="shared" si="888"/>
        <v>49.106256206554121</v>
      </c>
      <c r="Q4978" s="45">
        <f t="shared" si="895"/>
        <v>1.3364864864864865</v>
      </c>
      <c r="S4978" s="51">
        <f t="shared" si="889"/>
        <v>2.9136316337148749</v>
      </c>
      <c r="T4978" s="16"/>
    </row>
    <row r="4979" spans="1:20" x14ac:dyDescent="0.25">
      <c r="A4979" s="74">
        <f>A4977</f>
        <v>44301</v>
      </c>
      <c r="B4979" s="75" t="s">
        <v>18</v>
      </c>
      <c r="C4979" s="75" t="s">
        <v>258</v>
      </c>
      <c r="D4979" s="75" t="s">
        <v>255</v>
      </c>
      <c r="E4979" s="75" t="s">
        <v>279</v>
      </c>
      <c r="F4979" s="75" t="s">
        <v>280</v>
      </c>
      <c r="G4979" s="75" t="s">
        <v>35</v>
      </c>
      <c r="H4979" s="76" t="s">
        <v>36</v>
      </c>
      <c r="I4979" s="76">
        <v>1637</v>
      </c>
      <c r="J4979" s="46">
        <v>5260</v>
      </c>
      <c r="K4979" s="78">
        <v>0.15</v>
      </c>
      <c r="L4979" s="78">
        <f t="shared" si="891"/>
        <v>52.234359483614696</v>
      </c>
      <c r="M4979" s="78">
        <f t="shared" si="892"/>
        <v>1.4216216216216215</v>
      </c>
      <c r="N4979" s="47">
        <f t="shared" si="893"/>
        <v>245.54999999999998</v>
      </c>
      <c r="O4979" s="47">
        <f t="shared" si="894"/>
        <v>5505.55</v>
      </c>
      <c r="P4979" s="48">
        <f t="shared" si="888"/>
        <v>54.67279046673287</v>
      </c>
      <c r="Q4979" s="48">
        <f t="shared" si="895"/>
        <v>1.4879864864864865</v>
      </c>
      <c r="R4979" s="76"/>
      <c r="S4979" s="53">
        <f t="shared" si="889"/>
        <v>-0.59115719834099689</v>
      </c>
      <c r="T4979" s="78"/>
    </row>
    <row r="4980" spans="1:20" x14ac:dyDescent="0.25">
      <c r="A4980" s="72">
        <f>DATE(YEAR(A4979), MONTH(A4979)+1, 15)</f>
        <v>44331</v>
      </c>
      <c r="B4980" s="73" t="s">
        <v>0</v>
      </c>
      <c r="C4980" s="73" t="s">
        <v>359</v>
      </c>
      <c r="D4980" s="73" t="s">
        <v>235</v>
      </c>
      <c r="E4980" s="73" t="s">
        <v>260</v>
      </c>
      <c r="F4980" s="73" t="s">
        <v>261</v>
      </c>
      <c r="G4980" s="73" t="s">
        <v>34</v>
      </c>
      <c r="H4980" t="s">
        <v>36</v>
      </c>
      <c r="I4980">
        <v>506</v>
      </c>
      <c r="J4980" s="61">
        <v>3695</v>
      </c>
      <c r="K4980" s="16">
        <v>0.22</v>
      </c>
      <c r="L4980" s="16">
        <f t="shared" si="891"/>
        <v>36.693147964250244</v>
      </c>
      <c r="M4980" s="16">
        <f t="shared" si="892"/>
        <v>0.99864864864864866</v>
      </c>
      <c r="N4980" s="44">
        <f t="shared" si="893"/>
        <v>111.32000000000001</v>
      </c>
      <c r="O4980" s="44">
        <f t="shared" si="894"/>
        <v>3806.32</v>
      </c>
      <c r="P4980" s="45">
        <f t="shared" ref="P4980:P5017" si="896">O4980/100.7</f>
        <v>37.798609731876866</v>
      </c>
      <c r="Q4980" s="45">
        <f t="shared" si="895"/>
        <v>1.0287351351351353</v>
      </c>
      <c r="R4980" s="17"/>
      <c r="S4980" s="51">
        <f>((O4980/O4524)-1)*100</f>
        <v>3.9756554614043926</v>
      </c>
      <c r="T4980" s="16"/>
    </row>
    <row r="4981" spans="1:20" x14ac:dyDescent="0.25">
      <c r="A4981" s="72">
        <f>A4980</f>
        <v>44331</v>
      </c>
      <c r="B4981" s="73" t="s">
        <v>0</v>
      </c>
      <c r="C4981" s="73" t="s">
        <v>236</v>
      </c>
      <c r="D4981" s="73" t="s">
        <v>237</v>
      </c>
      <c r="E4981" s="73" t="s">
        <v>262</v>
      </c>
      <c r="F4981" s="73" t="s">
        <v>251</v>
      </c>
      <c r="G4981" s="73" t="s">
        <v>34</v>
      </c>
      <c r="H4981" t="s">
        <v>37</v>
      </c>
      <c r="I4981">
        <v>298</v>
      </c>
      <c r="J4981" s="43">
        <v>4208</v>
      </c>
      <c r="K4981" s="16">
        <v>0</v>
      </c>
      <c r="L4981" s="16">
        <f t="shared" si="891"/>
        <v>41.787487586891757</v>
      </c>
      <c r="M4981" s="16">
        <f t="shared" si="892"/>
        <v>1.1372972972972972</v>
      </c>
      <c r="N4981" s="44">
        <f t="shared" si="893"/>
        <v>0</v>
      </c>
      <c r="O4981" s="44">
        <f t="shared" si="894"/>
        <v>4208</v>
      </c>
      <c r="P4981" s="45">
        <f t="shared" si="896"/>
        <v>41.787487586891757</v>
      </c>
      <c r="Q4981" s="45">
        <f t="shared" si="895"/>
        <v>1.1372972972972972</v>
      </c>
      <c r="R4981" s="17"/>
      <c r="S4981" s="51">
        <f t="shared" ref="S4981:S5017" si="897">((O4981/O4525)-1)*100</f>
        <v>-2.8848372951765566</v>
      </c>
      <c r="T4981" s="16"/>
    </row>
    <row r="4982" spans="1:20" x14ac:dyDescent="0.25">
      <c r="A4982" s="72">
        <f t="shared" ref="A4982:A5016" si="898">A4981</f>
        <v>44331</v>
      </c>
      <c r="B4982" s="73" t="s">
        <v>0</v>
      </c>
      <c r="C4982" s="73" t="s">
        <v>359</v>
      </c>
      <c r="D4982" s="73" t="s">
        <v>235</v>
      </c>
      <c r="E4982" s="73" t="s">
        <v>263</v>
      </c>
      <c r="F4982" s="73" t="s">
        <v>264</v>
      </c>
      <c r="G4982" s="73" t="s">
        <v>34</v>
      </c>
      <c r="H4982" t="s">
        <v>37</v>
      </c>
      <c r="I4982">
        <v>1530</v>
      </c>
      <c r="J4982" s="43">
        <v>7115</v>
      </c>
      <c r="K4982" s="16">
        <v>0</v>
      </c>
      <c r="L4982" s="16">
        <f t="shared" si="891"/>
        <v>70.655412115193641</v>
      </c>
      <c r="M4982" s="16">
        <f t="shared" si="892"/>
        <v>1.922972972972973</v>
      </c>
      <c r="N4982" s="44">
        <f t="shared" si="893"/>
        <v>0</v>
      </c>
      <c r="O4982" s="44">
        <f t="shared" si="894"/>
        <v>7115</v>
      </c>
      <c r="P4982" s="45">
        <f t="shared" si="896"/>
        <v>70.655412115193641</v>
      </c>
      <c r="Q4982" s="45">
        <f t="shared" si="895"/>
        <v>1.922972972972973</v>
      </c>
      <c r="S4982" s="51">
        <f t="shared" si="897"/>
        <v>-1.7265193370165743</v>
      </c>
      <c r="T4982" s="16"/>
    </row>
    <row r="4983" spans="1:20" x14ac:dyDescent="0.25">
      <c r="A4983" s="72">
        <f t="shared" si="898"/>
        <v>44331</v>
      </c>
      <c r="B4983" s="73" t="s">
        <v>0</v>
      </c>
      <c r="C4983" s="73" t="s">
        <v>359</v>
      </c>
      <c r="D4983" s="73" t="s">
        <v>235</v>
      </c>
      <c r="E4983" s="73" t="s">
        <v>265</v>
      </c>
      <c r="F4983" s="73" t="s">
        <v>266</v>
      </c>
      <c r="G4983" s="73" t="s">
        <v>34</v>
      </c>
      <c r="H4983" t="s">
        <v>36</v>
      </c>
      <c r="I4983">
        <v>890</v>
      </c>
      <c r="J4983" s="43">
        <v>4525</v>
      </c>
      <c r="K4983" s="16">
        <v>0.22</v>
      </c>
      <c r="L4983" s="16">
        <f t="shared" si="891"/>
        <v>44.935451837140022</v>
      </c>
      <c r="M4983" s="16">
        <f t="shared" si="892"/>
        <v>1.222972972972973</v>
      </c>
      <c r="N4983" s="44">
        <f t="shared" si="893"/>
        <v>195.8</v>
      </c>
      <c r="O4983" s="44">
        <f t="shared" si="894"/>
        <v>4720.8</v>
      </c>
      <c r="P4983" s="45">
        <f t="shared" si="896"/>
        <v>46.8798411122145</v>
      </c>
      <c r="Q4983" s="45">
        <f t="shared" si="895"/>
        <v>1.275891891891892</v>
      </c>
      <c r="S4983" s="51">
        <f t="shared" si="897"/>
        <v>1.7260327105824702</v>
      </c>
      <c r="T4983" s="16"/>
    </row>
    <row r="4984" spans="1:20" x14ac:dyDescent="0.25">
      <c r="A4984" s="72">
        <f t="shared" si="898"/>
        <v>44331</v>
      </c>
      <c r="B4984" s="73" t="s">
        <v>0</v>
      </c>
      <c r="C4984" s="73" t="s">
        <v>238</v>
      </c>
      <c r="D4984" s="73" t="s">
        <v>239</v>
      </c>
      <c r="E4984" s="73" t="s">
        <v>267</v>
      </c>
      <c r="F4984" s="73" t="s">
        <v>241</v>
      </c>
      <c r="G4984" s="73" t="s">
        <v>34</v>
      </c>
      <c r="H4984" s="65" t="s">
        <v>37</v>
      </c>
      <c r="I4984" s="65">
        <v>1256</v>
      </c>
      <c r="J4984" s="61">
        <v>6851</v>
      </c>
      <c r="K4984" s="16">
        <v>0</v>
      </c>
      <c r="L4984" s="77">
        <f t="shared" si="891"/>
        <v>68.033763654419062</v>
      </c>
      <c r="M4984" s="77">
        <f t="shared" si="892"/>
        <v>1.8516216216216217</v>
      </c>
      <c r="N4984" s="62">
        <f t="shared" si="893"/>
        <v>0</v>
      </c>
      <c r="O4984" s="62">
        <f t="shared" si="894"/>
        <v>6851</v>
      </c>
      <c r="P4984" s="63">
        <f t="shared" si="896"/>
        <v>68.033763654419062</v>
      </c>
      <c r="Q4984" s="63">
        <f t="shared" si="895"/>
        <v>1.8516216216216217</v>
      </c>
      <c r="R4984" s="65"/>
      <c r="S4984" s="64">
        <f t="shared" si="897"/>
        <v>-1.7918577981651418</v>
      </c>
      <c r="T4984" s="16"/>
    </row>
    <row r="4985" spans="1:20" x14ac:dyDescent="0.25">
      <c r="A4985" s="72">
        <f t="shared" si="898"/>
        <v>44331</v>
      </c>
      <c r="B4985" s="73" t="s">
        <v>0</v>
      </c>
      <c r="C4985" s="73" t="s">
        <v>358</v>
      </c>
      <c r="D4985" s="73" t="s">
        <v>235</v>
      </c>
      <c r="E4985" s="73" t="s">
        <v>267</v>
      </c>
      <c r="F4985" s="73" t="s">
        <v>241</v>
      </c>
      <c r="G4985" s="73" t="s">
        <v>34</v>
      </c>
      <c r="H4985" t="s">
        <v>36</v>
      </c>
      <c r="I4985">
        <v>975</v>
      </c>
      <c r="J4985" s="43">
        <v>4801</v>
      </c>
      <c r="K4985" s="16">
        <v>0.22</v>
      </c>
      <c r="L4985" s="16">
        <f t="shared" si="891"/>
        <v>47.676266137040713</v>
      </c>
      <c r="M4985" s="16">
        <f t="shared" si="892"/>
        <v>1.2975675675675675</v>
      </c>
      <c r="N4985" s="44">
        <f t="shared" si="893"/>
        <v>214.5</v>
      </c>
      <c r="O4985" s="44">
        <f t="shared" si="894"/>
        <v>5015.5</v>
      </c>
      <c r="P4985" s="45">
        <f t="shared" si="896"/>
        <v>49.806355511420058</v>
      </c>
      <c r="Q4985" s="45">
        <f t="shared" si="895"/>
        <v>1.3555405405405405</v>
      </c>
      <c r="S4985" s="51">
        <f t="shared" si="897"/>
        <v>1.7807315712038863</v>
      </c>
      <c r="T4985" s="16"/>
    </row>
    <row r="4986" spans="1:20" x14ac:dyDescent="0.25">
      <c r="A4986" s="72">
        <f t="shared" si="898"/>
        <v>44331</v>
      </c>
      <c r="B4986" s="73" t="s">
        <v>0</v>
      </c>
      <c r="C4986" s="73" t="s">
        <v>240</v>
      </c>
      <c r="D4986" s="73" t="s">
        <v>241</v>
      </c>
      <c r="E4986" s="73" t="s">
        <v>263</v>
      </c>
      <c r="F4986" s="73" t="s">
        <v>264</v>
      </c>
      <c r="G4986" s="73" t="s">
        <v>34</v>
      </c>
      <c r="H4986" t="s">
        <v>36</v>
      </c>
      <c r="I4986">
        <v>1357</v>
      </c>
      <c r="J4986" s="66">
        <v>5121</v>
      </c>
      <c r="K4986" s="16">
        <v>0.22</v>
      </c>
      <c r="L4986" s="16">
        <f t="shared" si="891"/>
        <v>50.854021847070506</v>
      </c>
      <c r="M4986" s="16">
        <f t="shared" si="892"/>
        <v>1.384054054054054</v>
      </c>
      <c r="N4986" s="44">
        <f t="shared" si="893"/>
        <v>298.54000000000002</v>
      </c>
      <c r="O4986" s="44">
        <f t="shared" si="894"/>
        <v>5419.54</v>
      </c>
      <c r="P4986" s="45">
        <f t="shared" si="896"/>
        <v>53.818669314796423</v>
      </c>
      <c r="Q4986" s="45">
        <f t="shared" si="895"/>
        <v>1.4647405405405405</v>
      </c>
      <c r="S4986" s="51">
        <f t="shared" si="897"/>
        <v>2.3054662561516004</v>
      </c>
      <c r="T4986" s="16"/>
    </row>
    <row r="4987" spans="1:20" x14ac:dyDescent="0.25">
      <c r="A4987" s="72">
        <f t="shared" si="898"/>
        <v>44331</v>
      </c>
      <c r="B4987" s="73" t="s">
        <v>67</v>
      </c>
      <c r="C4987" s="73" t="s">
        <v>242</v>
      </c>
      <c r="D4987" s="73" t="s">
        <v>243</v>
      </c>
      <c r="E4987" s="73" t="s">
        <v>265</v>
      </c>
      <c r="F4987" s="73" t="s">
        <v>266</v>
      </c>
      <c r="G4987" s="73" t="s">
        <v>34</v>
      </c>
      <c r="H4987" t="s">
        <v>36</v>
      </c>
      <c r="I4987">
        <v>1006</v>
      </c>
      <c r="J4987" s="43">
        <v>3900</v>
      </c>
      <c r="K4987" s="16">
        <v>0.22</v>
      </c>
      <c r="L4987" s="16">
        <f t="shared" si="891"/>
        <v>38.728897715988083</v>
      </c>
      <c r="M4987" s="16">
        <f t="shared" si="892"/>
        <v>0.98378378378378384</v>
      </c>
      <c r="N4987" s="44">
        <f t="shared" si="893"/>
        <v>221.32</v>
      </c>
      <c r="O4987" s="44">
        <f t="shared" si="894"/>
        <v>4121.32</v>
      </c>
      <c r="P4987" s="45">
        <f t="shared" si="896"/>
        <v>40.926713008937433</v>
      </c>
      <c r="Q4987" s="45">
        <f t="shared" si="895"/>
        <v>1.0396122522522522</v>
      </c>
      <c r="S4987" s="51">
        <f t="shared" si="897"/>
        <v>2.2462153727070167</v>
      </c>
      <c r="T4987" s="16"/>
    </row>
    <row r="4988" spans="1:20" x14ac:dyDescent="0.25">
      <c r="A4988" s="72">
        <f t="shared" si="898"/>
        <v>44331</v>
      </c>
      <c r="B4988" s="73" t="s">
        <v>67</v>
      </c>
      <c r="C4988" s="73" t="s">
        <v>244</v>
      </c>
      <c r="D4988" s="73" t="s">
        <v>245</v>
      </c>
      <c r="E4988" s="73" t="s">
        <v>268</v>
      </c>
      <c r="F4988" s="73" t="s">
        <v>269</v>
      </c>
      <c r="G4988" s="73" t="s">
        <v>34</v>
      </c>
      <c r="H4988" t="s">
        <v>38</v>
      </c>
      <c r="I4988">
        <v>860</v>
      </c>
      <c r="J4988" s="43">
        <v>7833</v>
      </c>
      <c r="K4988" s="16">
        <v>0</v>
      </c>
      <c r="L4988" s="16">
        <f t="shared" si="891"/>
        <v>77.785501489572994</v>
      </c>
      <c r="M4988" s="16">
        <f t="shared" si="892"/>
        <v>1.975891891891892</v>
      </c>
      <c r="N4988" s="44">
        <f t="shared" si="893"/>
        <v>0</v>
      </c>
      <c r="O4988" s="44">
        <f t="shared" si="894"/>
        <v>7833</v>
      </c>
      <c r="P4988" s="45">
        <f t="shared" si="896"/>
        <v>77.785501489572994</v>
      </c>
      <c r="Q4988" s="45">
        <f t="shared" si="895"/>
        <v>1.975891891891892</v>
      </c>
      <c r="S4988" s="51">
        <f t="shared" si="897"/>
        <v>14.920774647887324</v>
      </c>
      <c r="T4988" s="16"/>
    </row>
    <row r="4989" spans="1:20" x14ac:dyDescent="0.25">
      <c r="A4989" s="72">
        <f t="shared" si="898"/>
        <v>44331</v>
      </c>
      <c r="B4989" s="73" t="s">
        <v>67</v>
      </c>
      <c r="C4989" s="73" t="s">
        <v>246</v>
      </c>
      <c r="D4989" s="73" t="s">
        <v>247</v>
      </c>
      <c r="E4989" s="73" t="s">
        <v>270</v>
      </c>
      <c r="F4989" s="73" t="s">
        <v>247</v>
      </c>
      <c r="G4989" s="73" t="s">
        <v>34</v>
      </c>
      <c r="H4989" t="s">
        <v>36</v>
      </c>
      <c r="I4989">
        <v>213</v>
      </c>
      <c r="J4989" s="43">
        <v>2455</v>
      </c>
      <c r="K4989" s="16">
        <v>0.22</v>
      </c>
      <c r="L4989" s="16">
        <f t="shared" si="891"/>
        <v>24.379344587884805</v>
      </c>
      <c r="M4989" s="16">
        <f t="shared" si="892"/>
        <v>0.61927927927927928</v>
      </c>
      <c r="N4989" s="44">
        <f t="shared" si="893"/>
        <v>46.86</v>
      </c>
      <c r="O4989" s="44">
        <f t="shared" si="894"/>
        <v>2501.86</v>
      </c>
      <c r="P4989" s="45">
        <f t="shared" si="896"/>
        <v>24.844687189672296</v>
      </c>
      <c r="Q4989" s="45">
        <f t="shared" si="895"/>
        <v>0.63109981981981988</v>
      </c>
      <c r="S4989" s="51">
        <f t="shared" si="897"/>
        <v>2.4223294810229667</v>
      </c>
      <c r="T4989" s="16"/>
    </row>
    <row r="4990" spans="1:20" x14ac:dyDescent="0.25">
      <c r="A4990" s="72">
        <f t="shared" si="898"/>
        <v>44331</v>
      </c>
      <c r="B4990" s="73" t="s">
        <v>67</v>
      </c>
      <c r="C4990" s="73" t="s">
        <v>248</v>
      </c>
      <c r="D4990" s="73" t="s">
        <v>249</v>
      </c>
      <c r="E4990" s="73" t="s">
        <v>271</v>
      </c>
      <c r="F4990" s="73" t="s">
        <v>272</v>
      </c>
      <c r="G4990" s="73" t="s">
        <v>34</v>
      </c>
      <c r="H4990" t="s">
        <v>38</v>
      </c>
      <c r="I4990">
        <v>646</v>
      </c>
      <c r="J4990" s="43">
        <v>5979</v>
      </c>
      <c r="K4990" s="16">
        <v>0</v>
      </c>
      <c r="L4990" s="16">
        <f t="shared" si="891"/>
        <v>59.374379344587886</v>
      </c>
      <c r="M4990" s="16">
        <f t="shared" si="892"/>
        <v>1.5082162162162163</v>
      </c>
      <c r="N4990" s="44">
        <f t="shared" si="893"/>
        <v>0</v>
      </c>
      <c r="O4990" s="44">
        <f t="shared" si="894"/>
        <v>5979</v>
      </c>
      <c r="P4990" s="45">
        <f t="shared" si="896"/>
        <v>59.374379344587886</v>
      </c>
      <c r="Q4990" s="45">
        <f t="shared" si="895"/>
        <v>1.5082162162162163</v>
      </c>
      <c r="S4990" s="51">
        <f t="shared" si="897"/>
        <v>2.7672739773118016</v>
      </c>
      <c r="T4990" s="16"/>
    </row>
    <row r="4991" spans="1:20" x14ac:dyDescent="0.25">
      <c r="A4991" s="72">
        <f t="shared" si="898"/>
        <v>44331</v>
      </c>
      <c r="B4991" s="73" t="s">
        <v>67</v>
      </c>
      <c r="C4991" s="73" t="s">
        <v>248</v>
      </c>
      <c r="D4991" s="73" t="s">
        <v>249</v>
      </c>
      <c r="E4991" s="73" t="s">
        <v>273</v>
      </c>
      <c r="F4991" s="73" t="s">
        <v>274</v>
      </c>
      <c r="G4991" s="73" t="s">
        <v>34</v>
      </c>
      <c r="H4991" t="s">
        <v>38</v>
      </c>
      <c r="I4991">
        <v>418</v>
      </c>
      <c r="J4991" s="43">
        <v>5040</v>
      </c>
      <c r="K4991" s="16">
        <v>0</v>
      </c>
      <c r="L4991" s="16">
        <f t="shared" si="891"/>
        <v>50.049652432969211</v>
      </c>
      <c r="M4991" s="16">
        <f t="shared" si="892"/>
        <v>1.2713513513513515</v>
      </c>
      <c r="N4991" s="44">
        <f t="shared" si="893"/>
        <v>0</v>
      </c>
      <c r="O4991" s="44">
        <f t="shared" si="894"/>
        <v>5040</v>
      </c>
      <c r="P4991" s="45">
        <f t="shared" si="896"/>
        <v>50.049652432969211</v>
      </c>
      <c r="Q4991" s="45">
        <f t="shared" si="895"/>
        <v>1.2713513513513515</v>
      </c>
      <c r="S4991" s="51">
        <f t="shared" si="897"/>
        <v>3.4058268362741062</v>
      </c>
      <c r="T4991" s="16"/>
    </row>
    <row r="4992" spans="1:20" x14ac:dyDescent="0.25">
      <c r="A4992" s="72">
        <f t="shared" si="898"/>
        <v>44331</v>
      </c>
      <c r="B4992" s="73" t="s">
        <v>67</v>
      </c>
      <c r="C4992" s="73" t="s">
        <v>246</v>
      </c>
      <c r="D4992" s="73" t="s">
        <v>247</v>
      </c>
      <c r="E4992" s="73" t="s">
        <v>275</v>
      </c>
      <c r="F4992" s="73" t="s">
        <v>276</v>
      </c>
      <c r="G4992" s="73" t="s">
        <v>34</v>
      </c>
      <c r="H4992" t="s">
        <v>36</v>
      </c>
      <c r="I4992">
        <v>626</v>
      </c>
      <c r="J4992" s="61">
        <v>3900</v>
      </c>
      <c r="K4992" s="16">
        <v>0.22</v>
      </c>
      <c r="L4992" s="16">
        <f t="shared" si="891"/>
        <v>38.728897715988083</v>
      </c>
      <c r="M4992" s="16">
        <f t="shared" si="892"/>
        <v>0.98378378378378384</v>
      </c>
      <c r="N4992" s="44">
        <f t="shared" si="893"/>
        <v>137.72</v>
      </c>
      <c r="O4992" s="44">
        <f t="shared" si="894"/>
        <v>4037.72</v>
      </c>
      <c r="P4992" s="45">
        <f t="shared" si="896"/>
        <v>40.096524329692151</v>
      </c>
      <c r="Q4992" s="45">
        <f t="shared" si="895"/>
        <v>1.0185239639639638</v>
      </c>
      <c r="S4992" s="51">
        <f t="shared" si="897"/>
        <v>4.0279488223260662</v>
      </c>
      <c r="T4992" s="16"/>
    </row>
    <row r="4993" spans="1:20" x14ac:dyDescent="0.25">
      <c r="A4993" s="72">
        <f t="shared" si="898"/>
        <v>44331</v>
      </c>
      <c r="B4993" s="73" t="s">
        <v>67</v>
      </c>
      <c r="C4993" s="73" t="s">
        <v>246</v>
      </c>
      <c r="D4993" s="73" t="s">
        <v>247</v>
      </c>
      <c r="E4993" s="73" t="s">
        <v>263</v>
      </c>
      <c r="F4993" s="73" t="s">
        <v>264</v>
      </c>
      <c r="G4993" s="73" t="s">
        <v>34</v>
      </c>
      <c r="H4993" t="s">
        <v>36</v>
      </c>
      <c r="I4993">
        <v>1823</v>
      </c>
      <c r="J4993" s="61">
        <v>5780</v>
      </c>
      <c r="K4993" s="16">
        <v>0.22</v>
      </c>
      <c r="L4993" s="16">
        <f t="shared" si="891"/>
        <v>57.39821251241311</v>
      </c>
      <c r="M4993" s="16">
        <f t="shared" si="892"/>
        <v>1.458018018018018</v>
      </c>
      <c r="N4993" s="44">
        <f t="shared" si="893"/>
        <v>401.06</v>
      </c>
      <c r="O4993" s="44">
        <f t="shared" si="894"/>
        <v>6181.06</v>
      </c>
      <c r="P4993" s="45">
        <f t="shared" si="896"/>
        <v>61.380933465739822</v>
      </c>
      <c r="Q4993" s="45">
        <f t="shared" si="895"/>
        <v>1.5591863063063065</v>
      </c>
      <c r="S4993" s="51">
        <f t="shared" si="897"/>
        <v>4.462911040917783</v>
      </c>
      <c r="T4993" s="16"/>
    </row>
    <row r="4994" spans="1:20" x14ac:dyDescent="0.25">
      <c r="A4994" s="72">
        <f t="shared" si="898"/>
        <v>44331</v>
      </c>
      <c r="B4994" s="73" t="s">
        <v>18</v>
      </c>
      <c r="C4994" s="73" t="s">
        <v>250</v>
      </c>
      <c r="D4994" s="73" t="s">
        <v>251</v>
      </c>
      <c r="E4994" s="73" t="s">
        <v>265</v>
      </c>
      <c r="F4994" s="73" t="s">
        <v>266</v>
      </c>
      <c r="G4994" s="73" t="s">
        <v>34</v>
      </c>
      <c r="H4994" t="s">
        <v>39</v>
      </c>
      <c r="I4994">
        <v>1277</v>
      </c>
      <c r="J4994" s="43">
        <v>3631</v>
      </c>
      <c r="K4994" s="16">
        <v>0.17399999999999999</v>
      </c>
      <c r="L4994" s="16">
        <f t="shared" si="891"/>
        <v>36.057596822244292</v>
      </c>
      <c r="M4994" s="16">
        <f t="shared" si="892"/>
        <v>0.98135135135135132</v>
      </c>
      <c r="N4994" s="44">
        <f t="shared" si="893"/>
        <v>222.19799999999998</v>
      </c>
      <c r="O4994" s="44">
        <f t="shared" si="894"/>
        <v>3853.1979999999999</v>
      </c>
      <c r="P4994" s="45">
        <f t="shared" si="896"/>
        <v>38.264131082423035</v>
      </c>
      <c r="Q4994" s="45">
        <f t="shared" si="895"/>
        <v>1.0414048648648648</v>
      </c>
      <c r="S4994" s="51">
        <f t="shared" si="897"/>
        <v>2.9934980041591341</v>
      </c>
      <c r="T4994" s="16"/>
    </row>
    <row r="4995" spans="1:20" x14ac:dyDescent="0.25">
      <c r="A4995" s="72">
        <f t="shared" si="898"/>
        <v>44331</v>
      </c>
      <c r="B4995" s="73" t="s">
        <v>18</v>
      </c>
      <c r="C4995" s="73" t="s">
        <v>244</v>
      </c>
      <c r="D4995" s="73" t="s">
        <v>245</v>
      </c>
      <c r="E4995" s="73" t="s">
        <v>277</v>
      </c>
      <c r="F4995" s="73" t="s">
        <v>278</v>
      </c>
      <c r="G4995" s="73" t="s">
        <v>34</v>
      </c>
      <c r="H4995" t="s">
        <v>38</v>
      </c>
      <c r="I4995">
        <v>613</v>
      </c>
      <c r="J4995" s="43">
        <v>6595</v>
      </c>
      <c r="K4995" s="16">
        <v>0</v>
      </c>
      <c r="L4995" s="16">
        <f t="shared" si="891"/>
        <v>65.491559086395227</v>
      </c>
      <c r="M4995" s="16">
        <f t="shared" si="892"/>
        <v>1.7824324324324323</v>
      </c>
      <c r="N4995" s="44">
        <f t="shared" si="893"/>
        <v>0</v>
      </c>
      <c r="O4995" s="44">
        <f t="shared" si="894"/>
        <v>6595</v>
      </c>
      <c r="P4995" s="45">
        <f t="shared" si="896"/>
        <v>65.491559086395227</v>
      </c>
      <c r="Q4995" s="45">
        <f t="shared" si="895"/>
        <v>1.7824324324324323</v>
      </c>
      <c r="S4995" s="51">
        <f t="shared" si="897"/>
        <v>17.140319715808161</v>
      </c>
      <c r="T4995" s="16"/>
    </row>
    <row r="4996" spans="1:20" x14ac:dyDescent="0.25">
      <c r="A4996" s="72">
        <f>A4995</f>
        <v>44331</v>
      </c>
      <c r="B4996" s="73" t="s">
        <v>18</v>
      </c>
      <c r="C4996" s="73" t="s">
        <v>248</v>
      </c>
      <c r="D4996" s="73" t="s">
        <v>249</v>
      </c>
      <c r="E4996" s="73" t="s">
        <v>268</v>
      </c>
      <c r="F4996" s="73" t="s">
        <v>269</v>
      </c>
      <c r="G4996" s="73" t="s">
        <v>34</v>
      </c>
      <c r="H4996" t="s">
        <v>38</v>
      </c>
      <c r="I4996">
        <v>872</v>
      </c>
      <c r="J4996" s="43">
        <v>7125</v>
      </c>
      <c r="K4996" s="16">
        <v>0</v>
      </c>
      <c r="L4996" s="16">
        <f t="shared" si="891"/>
        <v>70.754716981132077</v>
      </c>
      <c r="M4996" s="16">
        <f t="shared" si="892"/>
        <v>1.9256756756756757</v>
      </c>
      <c r="N4996" s="44">
        <f t="shared" si="893"/>
        <v>0</v>
      </c>
      <c r="O4996" s="44">
        <f t="shared" si="894"/>
        <v>7125</v>
      </c>
      <c r="P4996" s="45">
        <f t="shared" si="896"/>
        <v>70.754716981132077</v>
      </c>
      <c r="Q4996" s="45">
        <f t="shared" si="895"/>
        <v>1.9256756756756757</v>
      </c>
      <c r="S4996" s="51">
        <f t="shared" si="897"/>
        <v>2.7841892671667701</v>
      </c>
      <c r="T4996" s="16"/>
    </row>
    <row r="4997" spans="1:20" x14ac:dyDescent="0.25">
      <c r="A4997" s="72">
        <f t="shared" si="898"/>
        <v>44331</v>
      </c>
      <c r="B4997" s="73" t="s">
        <v>18</v>
      </c>
      <c r="C4997" s="73" t="s">
        <v>248</v>
      </c>
      <c r="D4997" s="73" t="s">
        <v>249</v>
      </c>
      <c r="E4997" s="73" t="s">
        <v>277</v>
      </c>
      <c r="F4997" s="73" t="s">
        <v>278</v>
      </c>
      <c r="G4997" s="73" t="s">
        <v>34</v>
      </c>
      <c r="H4997" t="s">
        <v>38</v>
      </c>
      <c r="I4997">
        <v>414</v>
      </c>
      <c r="J4997" s="43">
        <v>5247</v>
      </c>
      <c r="K4997" s="16">
        <v>0</v>
      </c>
      <c r="L4997" s="16">
        <f t="shared" si="891"/>
        <v>52.105263157894733</v>
      </c>
      <c r="M4997" s="16">
        <f t="shared" si="892"/>
        <v>1.4181081081081082</v>
      </c>
      <c r="N4997" s="44">
        <f t="shared" si="893"/>
        <v>0</v>
      </c>
      <c r="O4997" s="44">
        <f t="shared" si="894"/>
        <v>5247</v>
      </c>
      <c r="P4997" s="45">
        <f t="shared" si="896"/>
        <v>52.105263157894733</v>
      </c>
      <c r="Q4997" s="45">
        <f t="shared" si="895"/>
        <v>1.4181081081081082</v>
      </c>
      <c r="S4997" s="51">
        <f t="shared" si="897"/>
        <v>2.7413354219698371</v>
      </c>
      <c r="T4997" s="16"/>
    </row>
    <row r="4998" spans="1:20" x14ac:dyDescent="0.25">
      <c r="A4998" s="72">
        <f t="shared" si="898"/>
        <v>44331</v>
      </c>
      <c r="B4998" s="73" t="s">
        <v>18</v>
      </c>
      <c r="C4998" s="73" t="s">
        <v>242</v>
      </c>
      <c r="D4998" s="73" t="s">
        <v>243</v>
      </c>
      <c r="E4998" s="73" t="s">
        <v>265</v>
      </c>
      <c r="F4998" s="73" t="s">
        <v>266</v>
      </c>
      <c r="G4998" s="73" t="s">
        <v>34</v>
      </c>
      <c r="H4998" t="s">
        <v>36</v>
      </c>
      <c r="I4998">
        <v>1006</v>
      </c>
      <c r="J4998" s="43">
        <v>4645</v>
      </c>
      <c r="K4998" s="16">
        <v>0.22</v>
      </c>
      <c r="L4998" s="16">
        <f t="shared" si="891"/>
        <v>46.127110228401193</v>
      </c>
      <c r="M4998" s="16">
        <f t="shared" si="892"/>
        <v>1.2554054054054054</v>
      </c>
      <c r="N4998" s="44">
        <f t="shared" si="893"/>
        <v>221.32</v>
      </c>
      <c r="O4998" s="44">
        <f t="shared" si="894"/>
        <v>4866.32</v>
      </c>
      <c r="P4998" s="45">
        <f t="shared" si="896"/>
        <v>48.324925521350544</v>
      </c>
      <c r="Q4998" s="45">
        <f t="shared" si="895"/>
        <v>1.3152216216216215</v>
      </c>
      <c r="S4998" s="51">
        <f t="shared" si="897"/>
        <v>1.8958159714224765</v>
      </c>
      <c r="T4998" s="16"/>
    </row>
    <row r="4999" spans="1:20" x14ac:dyDescent="0.25">
      <c r="A4999" s="72">
        <f t="shared" si="898"/>
        <v>44331</v>
      </c>
      <c r="B4999" s="73" t="s">
        <v>0</v>
      </c>
      <c r="C4999" s="73" t="s">
        <v>252</v>
      </c>
      <c r="D4999" s="73" t="s">
        <v>117</v>
      </c>
      <c r="E4999" s="73" t="s">
        <v>279</v>
      </c>
      <c r="F4999" s="73" t="s">
        <v>280</v>
      </c>
      <c r="G4999" s="73" t="s">
        <v>35</v>
      </c>
      <c r="H4999" t="s">
        <v>37</v>
      </c>
      <c r="I4999">
        <v>880</v>
      </c>
      <c r="J4999" s="43">
        <v>4018</v>
      </c>
      <c r="K4999" s="16">
        <v>0</v>
      </c>
      <c r="L4999" s="16">
        <f t="shared" si="891"/>
        <v>39.900695134061571</v>
      </c>
      <c r="M4999" s="16">
        <f t="shared" si="892"/>
        <v>1.085945945945946</v>
      </c>
      <c r="N4999" s="44">
        <f t="shared" si="893"/>
        <v>0</v>
      </c>
      <c r="O4999" s="44">
        <f t="shared" si="894"/>
        <v>4018</v>
      </c>
      <c r="P4999" s="45">
        <f t="shared" si="896"/>
        <v>39.900695134061571</v>
      </c>
      <c r="Q4999" s="45">
        <f t="shared" si="895"/>
        <v>1.085945945945946</v>
      </c>
      <c r="S4999" s="51">
        <f t="shared" si="897"/>
        <v>-3.0171373400917245</v>
      </c>
      <c r="T4999" s="16"/>
    </row>
    <row r="5000" spans="1:20" x14ac:dyDescent="0.25">
      <c r="A5000" s="72">
        <f t="shared" si="898"/>
        <v>44331</v>
      </c>
      <c r="B5000" s="73" t="s">
        <v>0</v>
      </c>
      <c r="C5000" s="73" t="s">
        <v>359</v>
      </c>
      <c r="D5000" s="73" t="s">
        <v>235</v>
      </c>
      <c r="E5000" s="73" t="s">
        <v>267</v>
      </c>
      <c r="F5000" s="73" t="s">
        <v>241</v>
      </c>
      <c r="G5000" s="73" t="s">
        <v>35</v>
      </c>
      <c r="H5000" t="s">
        <v>37</v>
      </c>
      <c r="I5000">
        <v>685</v>
      </c>
      <c r="J5000" s="43">
        <v>4236</v>
      </c>
      <c r="K5000" s="16">
        <v>0</v>
      </c>
      <c r="L5000" s="16">
        <f t="shared" si="891"/>
        <v>42.06554121151936</v>
      </c>
      <c r="M5000" s="16">
        <f t="shared" si="892"/>
        <v>1.1448648648648649</v>
      </c>
      <c r="N5000" s="44">
        <f t="shared" si="893"/>
        <v>0</v>
      </c>
      <c r="O5000" s="44">
        <f t="shared" si="894"/>
        <v>4236</v>
      </c>
      <c r="P5000" s="45">
        <f t="shared" si="896"/>
        <v>42.06554121151936</v>
      </c>
      <c r="Q5000" s="45">
        <f t="shared" si="895"/>
        <v>1.1448648648648649</v>
      </c>
      <c r="S5000" s="51">
        <f t="shared" si="897"/>
        <v>-2.8663150653519875</v>
      </c>
      <c r="T5000" s="16"/>
    </row>
    <row r="5001" spans="1:20" x14ac:dyDescent="0.25">
      <c r="A5001" s="72">
        <f t="shared" si="898"/>
        <v>44331</v>
      </c>
      <c r="B5001" s="73" t="s">
        <v>0</v>
      </c>
      <c r="C5001" s="73" t="s">
        <v>253</v>
      </c>
      <c r="D5001" s="73" t="s">
        <v>243</v>
      </c>
      <c r="E5001" s="73" t="s">
        <v>281</v>
      </c>
      <c r="F5001" s="73" t="s">
        <v>282</v>
      </c>
      <c r="G5001" s="73" t="s">
        <v>35</v>
      </c>
      <c r="H5001" t="s">
        <v>38</v>
      </c>
      <c r="I5001">
        <v>812</v>
      </c>
      <c r="J5001" s="43">
        <v>6376</v>
      </c>
      <c r="K5001" s="16">
        <v>0</v>
      </c>
      <c r="L5001" s="16">
        <f t="shared" si="891"/>
        <v>63.316782522343594</v>
      </c>
      <c r="M5001" s="16">
        <f t="shared" si="892"/>
        <v>1.7232432432432432</v>
      </c>
      <c r="N5001" s="44">
        <f t="shared" si="893"/>
        <v>0</v>
      </c>
      <c r="O5001" s="44">
        <f t="shared" si="894"/>
        <v>6376</v>
      </c>
      <c r="P5001" s="45">
        <f t="shared" si="896"/>
        <v>63.316782522343594</v>
      </c>
      <c r="Q5001" s="45">
        <f t="shared" si="895"/>
        <v>1.7232432432432432</v>
      </c>
      <c r="S5001" s="51">
        <f t="shared" si="897"/>
        <v>-9.8671190274243763</v>
      </c>
      <c r="T5001" s="16"/>
    </row>
    <row r="5002" spans="1:20" x14ac:dyDescent="0.25">
      <c r="A5002" s="72">
        <f t="shared" si="898"/>
        <v>44331</v>
      </c>
      <c r="B5002" s="73" t="s">
        <v>0</v>
      </c>
      <c r="C5002" s="73" t="s">
        <v>236</v>
      </c>
      <c r="D5002" s="73" t="s">
        <v>237</v>
      </c>
      <c r="E5002" s="73" t="s">
        <v>279</v>
      </c>
      <c r="F5002" s="73" t="s">
        <v>280</v>
      </c>
      <c r="G5002" s="73" t="s">
        <v>35</v>
      </c>
      <c r="H5002" t="s">
        <v>37</v>
      </c>
      <c r="I5002">
        <v>1520</v>
      </c>
      <c r="J5002" s="61">
        <v>5676</v>
      </c>
      <c r="K5002" s="16">
        <v>0</v>
      </c>
      <c r="L5002" s="16">
        <f t="shared" si="891"/>
        <v>56.365441906653423</v>
      </c>
      <c r="M5002" s="16">
        <f t="shared" si="892"/>
        <v>1.5340540540540542</v>
      </c>
      <c r="N5002" s="44">
        <f t="shared" si="893"/>
        <v>0</v>
      </c>
      <c r="O5002" s="44">
        <f t="shared" si="894"/>
        <v>5676</v>
      </c>
      <c r="P5002" s="45">
        <f t="shared" si="896"/>
        <v>56.365441906653423</v>
      </c>
      <c r="Q5002" s="45">
        <f t="shared" si="895"/>
        <v>1.5340540540540542</v>
      </c>
      <c r="S5002" s="51">
        <f t="shared" si="897"/>
        <v>-2.1548008963971688</v>
      </c>
      <c r="T5002" s="16"/>
    </row>
    <row r="5003" spans="1:20" x14ac:dyDescent="0.25">
      <c r="A5003" s="72">
        <f t="shared" si="898"/>
        <v>44331</v>
      </c>
      <c r="B5003" s="73" t="s">
        <v>0</v>
      </c>
      <c r="C5003" s="73" t="s">
        <v>236</v>
      </c>
      <c r="D5003" s="73" t="s">
        <v>237</v>
      </c>
      <c r="E5003" s="73" t="s">
        <v>267</v>
      </c>
      <c r="F5003" s="73" t="s">
        <v>241</v>
      </c>
      <c r="G5003" s="73" t="s">
        <v>35</v>
      </c>
      <c r="H5003" t="s">
        <v>37</v>
      </c>
      <c r="I5003">
        <v>1583</v>
      </c>
      <c r="J5003" s="43">
        <v>5996</v>
      </c>
      <c r="K5003" s="16">
        <v>0</v>
      </c>
      <c r="L5003" s="16">
        <f t="shared" si="891"/>
        <v>59.543197616683216</v>
      </c>
      <c r="M5003" s="16">
        <f t="shared" si="892"/>
        <v>1.6205405405405406</v>
      </c>
      <c r="N5003" s="44">
        <f t="shared" si="893"/>
        <v>0</v>
      </c>
      <c r="O5003" s="44">
        <f t="shared" si="894"/>
        <v>5996</v>
      </c>
      <c r="P5003" s="45">
        <f t="shared" si="896"/>
        <v>59.543197616683216</v>
      </c>
      <c r="Q5003" s="45">
        <f t="shared" si="895"/>
        <v>1.6205405405405406</v>
      </c>
      <c r="S5003" s="51">
        <f t="shared" si="897"/>
        <v>-2.0421499754942007</v>
      </c>
      <c r="T5003" s="16"/>
    </row>
    <row r="5004" spans="1:20" x14ac:dyDescent="0.25">
      <c r="A5004" s="72">
        <f t="shared" si="898"/>
        <v>44331</v>
      </c>
      <c r="B5004" s="73" t="s">
        <v>0</v>
      </c>
      <c r="C5004" s="73" t="s">
        <v>358</v>
      </c>
      <c r="D5004" s="73" t="s">
        <v>235</v>
      </c>
      <c r="E5004" s="73" t="s">
        <v>279</v>
      </c>
      <c r="F5004" s="73" t="s">
        <v>280</v>
      </c>
      <c r="G5004" s="73" t="s">
        <v>35</v>
      </c>
      <c r="H5004" t="s">
        <v>36</v>
      </c>
      <c r="I5004">
        <v>1599</v>
      </c>
      <c r="J5004" s="43">
        <v>6012</v>
      </c>
      <c r="K5004" s="16">
        <v>0.22</v>
      </c>
      <c r="L5004" s="16">
        <f t="shared" si="891"/>
        <v>59.702085402184707</v>
      </c>
      <c r="M5004" s="16">
        <f t="shared" si="892"/>
        <v>1.6248648648648649</v>
      </c>
      <c r="N5004" s="44">
        <f t="shared" si="893"/>
        <v>351.78000000000003</v>
      </c>
      <c r="O5004" s="44">
        <f t="shared" si="894"/>
        <v>6363.78</v>
      </c>
      <c r="P5004" s="45">
        <f t="shared" si="896"/>
        <v>63.19543197616683</v>
      </c>
      <c r="Q5004" s="45">
        <f t="shared" si="895"/>
        <v>1.7199405405405406</v>
      </c>
      <c r="S5004" s="51">
        <f t="shared" si="897"/>
        <v>2.3137139522208638</v>
      </c>
      <c r="T5004" s="16"/>
    </row>
    <row r="5005" spans="1:20" x14ac:dyDescent="0.25">
      <c r="A5005" s="72">
        <f t="shared" si="898"/>
        <v>44331</v>
      </c>
      <c r="B5005" s="73" t="s">
        <v>67</v>
      </c>
      <c r="C5005" s="73" t="s">
        <v>250</v>
      </c>
      <c r="D5005" s="73" t="s">
        <v>251</v>
      </c>
      <c r="E5005" s="73" t="s">
        <v>279</v>
      </c>
      <c r="F5005" s="73" t="s">
        <v>280</v>
      </c>
      <c r="G5005" s="73" t="s">
        <v>35</v>
      </c>
      <c r="H5005" t="s">
        <v>37</v>
      </c>
      <c r="I5005">
        <v>1851</v>
      </c>
      <c r="J5005" s="43">
        <v>5180</v>
      </c>
      <c r="K5005" s="16">
        <v>0</v>
      </c>
      <c r="L5005" s="16">
        <f t="shared" si="891"/>
        <v>51.439920556107246</v>
      </c>
      <c r="M5005" s="16">
        <f t="shared" si="892"/>
        <v>1.3066666666666666</v>
      </c>
      <c r="N5005" s="44">
        <f t="shared" si="893"/>
        <v>0</v>
      </c>
      <c r="O5005" s="44">
        <f t="shared" si="894"/>
        <v>5180</v>
      </c>
      <c r="P5005" s="45">
        <f t="shared" si="896"/>
        <v>51.439920556107246</v>
      </c>
      <c r="Q5005" s="45">
        <f t="shared" si="895"/>
        <v>1.3066666666666666</v>
      </c>
      <c r="S5005" s="51">
        <f t="shared" si="897"/>
        <v>0</v>
      </c>
      <c r="T5005" s="16"/>
    </row>
    <row r="5006" spans="1:20" x14ac:dyDescent="0.25">
      <c r="A5006" s="72">
        <f t="shared" si="898"/>
        <v>44331</v>
      </c>
      <c r="B5006" s="73" t="s">
        <v>67</v>
      </c>
      <c r="C5006" s="73" t="s">
        <v>238</v>
      </c>
      <c r="D5006" s="73" t="s">
        <v>239</v>
      </c>
      <c r="E5006" s="73" t="s">
        <v>283</v>
      </c>
      <c r="F5006" s="73" t="s">
        <v>284</v>
      </c>
      <c r="G5006" s="73" t="s">
        <v>35</v>
      </c>
      <c r="H5006" t="s">
        <v>37</v>
      </c>
      <c r="I5006">
        <v>1695</v>
      </c>
      <c r="J5006" s="43">
        <v>5140</v>
      </c>
      <c r="K5006" s="16">
        <v>0</v>
      </c>
      <c r="L5006" s="16">
        <f t="shared" si="891"/>
        <v>51.042701092353525</v>
      </c>
      <c r="M5006" s="16">
        <f t="shared" si="892"/>
        <v>1.2965765765765767</v>
      </c>
      <c r="N5006" s="44">
        <f t="shared" si="893"/>
        <v>0</v>
      </c>
      <c r="O5006" s="44">
        <f t="shared" si="894"/>
        <v>5140</v>
      </c>
      <c r="P5006" s="45">
        <f t="shared" si="896"/>
        <v>51.042701092353525</v>
      </c>
      <c r="Q5006" s="45">
        <f t="shared" si="895"/>
        <v>1.2965765765765767</v>
      </c>
      <c r="S5006" s="51">
        <f t="shared" si="897"/>
        <v>0</v>
      </c>
      <c r="T5006" s="16"/>
    </row>
    <row r="5007" spans="1:20" x14ac:dyDescent="0.25">
      <c r="A5007" s="72">
        <f t="shared" si="898"/>
        <v>44331</v>
      </c>
      <c r="B5007" s="73" t="s">
        <v>67</v>
      </c>
      <c r="C5007" s="73" t="s">
        <v>242</v>
      </c>
      <c r="D5007" s="73" t="s">
        <v>243</v>
      </c>
      <c r="E5007" s="73" t="s">
        <v>265</v>
      </c>
      <c r="F5007" s="73" t="s">
        <v>266</v>
      </c>
      <c r="G5007" s="73" t="s">
        <v>35</v>
      </c>
      <c r="H5007" t="s">
        <v>36</v>
      </c>
      <c r="I5007">
        <v>1006</v>
      </c>
      <c r="J5007" s="43">
        <v>3820</v>
      </c>
      <c r="K5007" s="16">
        <v>0.22</v>
      </c>
      <c r="L5007" s="16">
        <f t="shared" si="891"/>
        <v>37.934458788480633</v>
      </c>
      <c r="M5007" s="16">
        <f t="shared" si="892"/>
        <v>0.96360360360360364</v>
      </c>
      <c r="N5007" s="44">
        <f t="shared" si="893"/>
        <v>221.32</v>
      </c>
      <c r="O5007" s="44">
        <f t="shared" si="894"/>
        <v>4041.32</v>
      </c>
      <c r="P5007" s="45">
        <f t="shared" si="896"/>
        <v>40.132274081429991</v>
      </c>
      <c r="Q5007" s="45">
        <f t="shared" si="895"/>
        <v>1.0194320720720722</v>
      </c>
      <c r="S5007" s="51">
        <f t="shared" si="897"/>
        <v>2.2916993606325819</v>
      </c>
      <c r="T5007" s="16"/>
    </row>
    <row r="5008" spans="1:20" x14ac:dyDescent="0.25">
      <c r="A5008" s="72">
        <f t="shared" si="898"/>
        <v>44331</v>
      </c>
      <c r="B5008" s="73" t="s">
        <v>67</v>
      </c>
      <c r="C5008" s="73" t="s">
        <v>254</v>
      </c>
      <c r="D5008" s="73" t="s">
        <v>255</v>
      </c>
      <c r="E5008" s="73" t="s">
        <v>267</v>
      </c>
      <c r="F5008" s="73" t="s">
        <v>241</v>
      </c>
      <c r="G5008" s="73" t="s">
        <v>35</v>
      </c>
      <c r="H5008" t="s">
        <v>37</v>
      </c>
      <c r="I5008">
        <v>988</v>
      </c>
      <c r="J5008" s="43">
        <v>3880</v>
      </c>
      <c r="K5008" s="16">
        <v>0</v>
      </c>
      <c r="L5008" s="16">
        <f t="shared" si="891"/>
        <v>38.530287984111219</v>
      </c>
      <c r="M5008" s="16">
        <f t="shared" si="892"/>
        <v>0.97873873873873873</v>
      </c>
      <c r="N5008" s="44">
        <f t="shared" si="893"/>
        <v>0</v>
      </c>
      <c r="O5008" s="44">
        <f t="shared" si="894"/>
        <v>3880</v>
      </c>
      <c r="P5008" s="45">
        <f t="shared" si="896"/>
        <v>38.530287984111219</v>
      </c>
      <c r="Q5008" s="45">
        <f t="shared" si="895"/>
        <v>0.97873873873873873</v>
      </c>
      <c r="S5008" s="51">
        <f t="shared" si="897"/>
        <v>0</v>
      </c>
      <c r="T5008" s="16"/>
    </row>
    <row r="5009" spans="1:20" x14ac:dyDescent="0.25">
      <c r="A5009" s="72">
        <f t="shared" si="898"/>
        <v>44331</v>
      </c>
      <c r="B5009" s="73" t="s">
        <v>67</v>
      </c>
      <c r="C5009" s="73" t="s">
        <v>246</v>
      </c>
      <c r="D5009" s="73" t="s">
        <v>247</v>
      </c>
      <c r="E5009" s="73" t="s">
        <v>240</v>
      </c>
      <c r="F5009" s="73" t="s">
        <v>241</v>
      </c>
      <c r="G5009" s="73" t="s">
        <v>35</v>
      </c>
      <c r="H5009" t="s">
        <v>36</v>
      </c>
      <c r="I5009">
        <v>787</v>
      </c>
      <c r="J5009" s="43">
        <v>4320</v>
      </c>
      <c r="K5009" s="16">
        <v>0.22</v>
      </c>
      <c r="L5009" s="16">
        <f t="shared" si="891"/>
        <v>42.899702085402183</v>
      </c>
      <c r="M5009" s="16">
        <f t="shared" si="892"/>
        <v>1.0897297297297297</v>
      </c>
      <c r="N5009" s="44">
        <f t="shared" si="893"/>
        <v>173.14000000000001</v>
      </c>
      <c r="O5009" s="44">
        <f t="shared" si="894"/>
        <v>4493.1400000000003</v>
      </c>
      <c r="P5009" s="45">
        <f t="shared" si="896"/>
        <v>44.619066534260178</v>
      </c>
      <c r="Q5009" s="45">
        <f t="shared" si="895"/>
        <v>1.1334046846846848</v>
      </c>
      <c r="S5009" s="51">
        <f t="shared" si="897"/>
        <v>3.9522847736511268</v>
      </c>
      <c r="T5009" s="16"/>
    </row>
    <row r="5010" spans="1:20" x14ac:dyDescent="0.25">
      <c r="A5010" s="72">
        <f t="shared" si="898"/>
        <v>44331</v>
      </c>
      <c r="B5010" s="73" t="s">
        <v>67</v>
      </c>
      <c r="C5010" s="73" t="s">
        <v>250</v>
      </c>
      <c r="D5010" s="73" t="s">
        <v>251</v>
      </c>
      <c r="E5010" s="73" t="s">
        <v>283</v>
      </c>
      <c r="F5010" s="73" t="s">
        <v>284</v>
      </c>
      <c r="G5010" s="73" t="s">
        <v>35</v>
      </c>
      <c r="H5010" t="s">
        <v>37</v>
      </c>
      <c r="I5010">
        <v>1836</v>
      </c>
      <c r="J5010" s="43">
        <v>5180</v>
      </c>
      <c r="K5010" s="16">
        <v>0</v>
      </c>
      <c r="L5010" s="16">
        <f t="shared" ref="L5010:L5047" si="899">J5010/100.7</f>
        <v>51.439920556107246</v>
      </c>
      <c r="M5010" s="16">
        <f t="shared" ref="M5010:M5047" si="900">IF(B5010="corn",J5010/(111*2000/56),J5010/(111*2000/60))</f>
        <v>1.3066666666666666</v>
      </c>
      <c r="N5010" s="44">
        <f t="shared" ref="N5010:N5047" si="901">I5010*K5010</f>
        <v>0</v>
      </c>
      <c r="O5010" s="44">
        <f t="shared" ref="O5010:O5047" si="902">J5010+N5010</f>
        <v>5180</v>
      </c>
      <c r="P5010" s="45">
        <f t="shared" si="896"/>
        <v>51.439920556107246</v>
      </c>
      <c r="Q5010" s="45">
        <f t="shared" ref="Q5010:Q5047" si="903">IF(B5010="corn",O5010/(111*2000/56),O5010/(111*2000/60))</f>
        <v>1.3066666666666666</v>
      </c>
      <c r="S5010" s="51">
        <f t="shared" si="897"/>
        <v>0</v>
      </c>
      <c r="T5010" s="16"/>
    </row>
    <row r="5011" spans="1:20" x14ac:dyDescent="0.25">
      <c r="A5011" s="72">
        <f t="shared" si="898"/>
        <v>44331</v>
      </c>
      <c r="B5011" s="73" t="s">
        <v>67</v>
      </c>
      <c r="C5011" s="73" t="s">
        <v>256</v>
      </c>
      <c r="D5011" s="73" t="s">
        <v>247</v>
      </c>
      <c r="E5011" s="73" t="s">
        <v>285</v>
      </c>
      <c r="F5011" s="73" t="s">
        <v>264</v>
      </c>
      <c r="G5011" s="73" t="s">
        <v>35</v>
      </c>
      <c r="H5011" t="s">
        <v>37</v>
      </c>
      <c r="I5011">
        <v>1899</v>
      </c>
      <c r="J5011" s="43">
        <v>5100</v>
      </c>
      <c r="K5011" s="16">
        <v>0</v>
      </c>
      <c r="L5011" s="16">
        <f t="shared" si="899"/>
        <v>50.645481628599796</v>
      </c>
      <c r="M5011" s="16">
        <f t="shared" si="900"/>
        <v>1.2864864864864864</v>
      </c>
      <c r="N5011" s="44">
        <f t="shared" si="901"/>
        <v>0</v>
      </c>
      <c r="O5011" s="44">
        <f t="shared" si="902"/>
        <v>5100</v>
      </c>
      <c r="P5011" s="45">
        <f t="shared" si="896"/>
        <v>50.645481628599796</v>
      </c>
      <c r="Q5011" s="45">
        <f t="shared" si="903"/>
        <v>1.2864864864864864</v>
      </c>
      <c r="S5011" s="51">
        <f t="shared" si="897"/>
        <v>2.0000000000000018</v>
      </c>
      <c r="T5011" s="16"/>
    </row>
    <row r="5012" spans="1:20" x14ac:dyDescent="0.25">
      <c r="A5012" s="72">
        <f t="shared" si="898"/>
        <v>44331</v>
      </c>
      <c r="B5012" s="73" t="s">
        <v>18</v>
      </c>
      <c r="C5012" s="73" t="s">
        <v>238</v>
      </c>
      <c r="D5012" s="73" t="s">
        <v>239</v>
      </c>
      <c r="E5012" s="73" t="s">
        <v>283</v>
      </c>
      <c r="F5012" s="73" t="s">
        <v>284</v>
      </c>
      <c r="G5012" s="73" t="s">
        <v>35</v>
      </c>
      <c r="H5012" t="s">
        <v>37</v>
      </c>
      <c r="I5012">
        <v>1695</v>
      </c>
      <c r="J5012" s="43">
        <v>5850</v>
      </c>
      <c r="K5012" s="16">
        <v>0</v>
      </c>
      <c r="L5012" s="16">
        <f t="shared" si="899"/>
        <v>58.093346573982124</v>
      </c>
      <c r="M5012" s="16">
        <f t="shared" si="900"/>
        <v>1.5810810810810811</v>
      </c>
      <c r="N5012" s="44">
        <f t="shared" si="901"/>
        <v>0</v>
      </c>
      <c r="O5012" s="44">
        <f t="shared" si="902"/>
        <v>5850</v>
      </c>
      <c r="P5012" s="45">
        <f t="shared" si="896"/>
        <v>58.093346573982124</v>
      </c>
      <c r="Q5012" s="45">
        <f t="shared" si="903"/>
        <v>1.5810810810810811</v>
      </c>
      <c r="S5012" s="51">
        <f t="shared" si="897"/>
        <v>0</v>
      </c>
      <c r="T5012" s="16"/>
    </row>
    <row r="5013" spans="1:20" x14ac:dyDescent="0.25">
      <c r="A5013" s="72">
        <f t="shared" si="898"/>
        <v>44331</v>
      </c>
      <c r="B5013" s="73" t="s">
        <v>18</v>
      </c>
      <c r="C5013" s="73" t="s">
        <v>250</v>
      </c>
      <c r="D5013" s="73" t="s">
        <v>251</v>
      </c>
      <c r="E5013" s="73" t="s">
        <v>279</v>
      </c>
      <c r="F5013" s="73" t="s">
        <v>280</v>
      </c>
      <c r="G5013" s="73" t="s">
        <v>35</v>
      </c>
      <c r="H5013" t="s">
        <v>37</v>
      </c>
      <c r="I5013">
        <v>1851</v>
      </c>
      <c r="J5013" s="43">
        <v>5900</v>
      </c>
      <c r="K5013" s="16">
        <v>0</v>
      </c>
      <c r="L5013" s="16">
        <f t="shared" si="899"/>
        <v>58.589870903674282</v>
      </c>
      <c r="M5013" s="16">
        <f t="shared" si="900"/>
        <v>1.5945945945945945</v>
      </c>
      <c r="N5013" s="44">
        <f t="shared" si="901"/>
        <v>0</v>
      </c>
      <c r="O5013" s="44">
        <f t="shared" si="902"/>
        <v>5900</v>
      </c>
      <c r="P5013" s="45">
        <f t="shared" si="896"/>
        <v>58.589870903674282</v>
      </c>
      <c r="Q5013" s="45">
        <f t="shared" si="903"/>
        <v>1.5945945945945945</v>
      </c>
      <c r="S5013" s="51">
        <f t="shared" si="897"/>
        <v>0</v>
      </c>
      <c r="T5013" s="16"/>
    </row>
    <row r="5014" spans="1:20" x14ac:dyDescent="0.25">
      <c r="A5014" s="72">
        <f t="shared" si="898"/>
        <v>44331</v>
      </c>
      <c r="B5014" s="73" t="s">
        <v>18</v>
      </c>
      <c r="C5014" s="73" t="s">
        <v>257</v>
      </c>
      <c r="D5014" s="73" t="s">
        <v>237</v>
      </c>
      <c r="E5014" s="73" t="s">
        <v>283</v>
      </c>
      <c r="F5014" s="73" t="s">
        <v>284</v>
      </c>
      <c r="G5014" s="73" t="s">
        <v>35</v>
      </c>
      <c r="H5014" t="s">
        <v>37</v>
      </c>
      <c r="I5014">
        <v>1507</v>
      </c>
      <c r="J5014" s="43">
        <v>5750</v>
      </c>
      <c r="K5014" s="16">
        <v>0</v>
      </c>
      <c r="L5014" s="16">
        <f t="shared" si="899"/>
        <v>57.10029791459781</v>
      </c>
      <c r="M5014" s="16">
        <f t="shared" si="900"/>
        <v>1.5540540540540539</v>
      </c>
      <c r="N5014" s="44">
        <f t="shared" si="901"/>
        <v>0</v>
      </c>
      <c r="O5014" s="44">
        <f t="shared" si="902"/>
        <v>5750</v>
      </c>
      <c r="P5014" s="45">
        <f t="shared" si="896"/>
        <v>57.10029791459781</v>
      </c>
      <c r="Q5014" s="45">
        <f t="shared" si="903"/>
        <v>1.5540540540540539</v>
      </c>
      <c r="S5014" s="51">
        <f t="shared" si="897"/>
        <v>0</v>
      </c>
      <c r="T5014" s="16"/>
    </row>
    <row r="5015" spans="1:20" x14ac:dyDescent="0.25">
      <c r="A5015" s="72">
        <f t="shared" si="898"/>
        <v>44331</v>
      </c>
      <c r="B5015" s="73" t="s">
        <v>18</v>
      </c>
      <c r="C5015" s="73" t="s">
        <v>256</v>
      </c>
      <c r="D5015" s="73" t="s">
        <v>247</v>
      </c>
      <c r="E5015" s="73" t="s">
        <v>265</v>
      </c>
      <c r="F5015" s="73" t="s">
        <v>266</v>
      </c>
      <c r="G5015" s="73" t="s">
        <v>35</v>
      </c>
      <c r="H5015" t="s">
        <v>36</v>
      </c>
      <c r="I5015">
        <v>1160</v>
      </c>
      <c r="J5015" s="43">
        <v>4875</v>
      </c>
      <c r="K5015" s="16">
        <v>0.22</v>
      </c>
      <c r="L5015" s="16">
        <f t="shared" si="899"/>
        <v>48.4111221449851</v>
      </c>
      <c r="M5015" s="16">
        <f t="shared" si="900"/>
        <v>1.3175675675675675</v>
      </c>
      <c r="N5015" s="44">
        <f t="shared" si="901"/>
        <v>255.2</v>
      </c>
      <c r="O5015" s="44">
        <f t="shared" si="902"/>
        <v>5130.2</v>
      </c>
      <c r="P5015" s="45">
        <f t="shared" si="896"/>
        <v>50.94538232373386</v>
      </c>
      <c r="Q5015" s="45">
        <f t="shared" si="903"/>
        <v>1.3865405405405404</v>
      </c>
      <c r="S5015" s="51">
        <f t="shared" si="897"/>
        <v>2.0772812288590847</v>
      </c>
      <c r="T5015" s="16"/>
    </row>
    <row r="5016" spans="1:20" x14ac:dyDescent="0.25">
      <c r="A5016" s="72">
        <f t="shared" si="898"/>
        <v>44331</v>
      </c>
      <c r="B5016" s="73" t="s">
        <v>18</v>
      </c>
      <c r="C5016" s="73" t="s">
        <v>244</v>
      </c>
      <c r="D5016" s="73" t="s">
        <v>245</v>
      </c>
      <c r="E5016" s="73" t="s">
        <v>277</v>
      </c>
      <c r="F5016" s="73" t="s">
        <v>278</v>
      </c>
      <c r="G5016" s="73" t="s">
        <v>35</v>
      </c>
      <c r="H5016" s="73" t="s">
        <v>38</v>
      </c>
      <c r="I5016">
        <v>613</v>
      </c>
      <c r="J5016" s="43">
        <v>4945</v>
      </c>
      <c r="K5016" s="16">
        <v>0</v>
      </c>
      <c r="L5016" s="16">
        <f t="shared" si="899"/>
        <v>49.106256206554121</v>
      </c>
      <c r="M5016" s="16">
        <f t="shared" si="900"/>
        <v>1.3364864864864865</v>
      </c>
      <c r="N5016" s="44">
        <f t="shared" si="901"/>
        <v>0</v>
      </c>
      <c r="O5016" s="44">
        <f t="shared" si="902"/>
        <v>4945</v>
      </c>
      <c r="P5016" s="45">
        <f t="shared" si="896"/>
        <v>49.106256206554121</v>
      </c>
      <c r="Q5016" s="45">
        <f t="shared" si="903"/>
        <v>1.3364864864864865</v>
      </c>
      <c r="S5016" s="51">
        <f t="shared" si="897"/>
        <v>2.9136316337148749</v>
      </c>
      <c r="T5016" s="16"/>
    </row>
    <row r="5017" spans="1:20" x14ac:dyDescent="0.25">
      <c r="A5017" s="74">
        <f>A5015</f>
        <v>44331</v>
      </c>
      <c r="B5017" s="75" t="s">
        <v>18</v>
      </c>
      <c r="C5017" s="75" t="s">
        <v>258</v>
      </c>
      <c r="D5017" s="75" t="s">
        <v>255</v>
      </c>
      <c r="E5017" s="75" t="s">
        <v>279</v>
      </c>
      <c r="F5017" s="75" t="s">
        <v>280</v>
      </c>
      <c r="G5017" s="75" t="s">
        <v>35</v>
      </c>
      <c r="H5017" s="76" t="s">
        <v>36</v>
      </c>
      <c r="I5017" s="76">
        <v>1637</v>
      </c>
      <c r="J5017" s="46">
        <v>5260</v>
      </c>
      <c r="K5017" s="78">
        <v>0.22</v>
      </c>
      <c r="L5017" s="78">
        <f t="shared" si="899"/>
        <v>52.234359483614696</v>
      </c>
      <c r="M5017" s="78">
        <f t="shared" si="900"/>
        <v>1.4216216216216215</v>
      </c>
      <c r="N5017" s="47">
        <f t="shared" si="901"/>
        <v>360.14</v>
      </c>
      <c r="O5017" s="47">
        <f t="shared" si="902"/>
        <v>5620.14</v>
      </c>
      <c r="P5017" s="48">
        <f t="shared" si="896"/>
        <v>55.810724925521349</v>
      </c>
      <c r="Q5017" s="48">
        <f t="shared" si="903"/>
        <v>1.5189567567567568</v>
      </c>
      <c r="R5017" s="76"/>
      <c r="S5017" s="53">
        <f t="shared" si="897"/>
        <v>2.6920357183969568</v>
      </c>
      <c r="T5017" s="78"/>
    </row>
    <row r="5018" spans="1:20" x14ac:dyDescent="0.25">
      <c r="A5018" s="72">
        <f>DATE(YEAR(A5017), MONTH(A5017)+1, 15)</f>
        <v>44362</v>
      </c>
      <c r="B5018" s="73" t="s">
        <v>0</v>
      </c>
      <c r="C5018" s="73" t="s">
        <v>359</v>
      </c>
      <c r="D5018" s="73" t="s">
        <v>235</v>
      </c>
      <c r="E5018" s="73" t="s">
        <v>260</v>
      </c>
      <c r="F5018" s="73" t="s">
        <v>261</v>
      </c>
      <c r="G5018" s="73" t="s">
        <v>34</v>
      </c>
      <c r="H5018" t="s">
        <v>36</v>
      </c>
      <c r="I5018">
        <v>506</v>
      </c>
      <c r="J5018" s="61">
        <v>3695</v>
      </c>
      <c r="K5018" s="16">
        <v>0.21</v>
      </c>
      <c r="L5018" s="16">
        <f t="shared" si="899"/>
        <v>36.693147964250244</v>
      </c>
      <c r="M5018" s="16">
        <f t="shared" si="900"/>
        <v>0.99864864864864866</v>
      </c>
      <c r="N5018" s="44">
        <f t="shared" si="901"/>
        <v>106.25999999999999</v>
      </c>
      <c r="O5018" s="44">
        <f t="shared" si="902"/>
        <v>3801.26</v>
      </c>
      <c r="P5018" s="45">
        <f t="shared" ref="P5018:P5055" si="904">O5018/100.7</f>
        <v>37.748361469712016</v>
      </c>
      <c r="Q5018" s="45">
        <f t="shared" si="903"/>
        <v>1.0273675675675675</v>
      </c>
      <c r="R5018" s="17"/>
      <c r="S5018" s="51">
        <f>((O5018/O4562)-1)*100</f>
        <v>4.5600580941168811</v>
      </c>
      <c r="T5018" s="16">
        <f>AVERAGE(P4942,P4980,P5018)</f>
        <v>37.66461436610394</v>
      </c>
    </row>
    <row r="5019" spans="1:20" x14ac:dyDescent="0.25">
      <c r="A5019" s="72">
        <f>A5018</f>
        <v>44362</v>
      </c>
      <c r="B5019" s="73" t="s">
        <v>0</v>
      </c>
      <c r="C5019" s="73" t="s">
        <v>236</v>
      </c>
      <c r="D5019" s="73" t="s">
        <v>237</v>
      </c>
      <c r="E5019" s="73" t="s">
        <v>262</v>
      </c>
      <c r="F5019" s="73" t="s">
        <v>251</v>
      </c>
      <c r="G5019" s="73" t="s">
        <v>34</v>
      </c>
      <c r="H5019" t="s">
        <v>37</v>
      </c>
      <c r="I5019">
        <v>298</v>
      </c>
      <c r="J5019" s="43">
        <v>4208</v>
      </c>
      <c r="K5019" s="16">
        <v>0</v>
      </c>
      <c r="L5019" s="16">
        <f t="shared" si="899"/>
        <v>41.787487586891757</v>
      </c>
      <c r="M5019" s="16">
        <f t="shared" si="900"/>
        <v>1.1372972972972972</v>
      </c>
      <c r="N5019" s="44">
        <f t="shared" si="901"/>
        <v>0</v>
      </c>
      <c r="O5019" s="44">
        <f t="shared" si="902"/>
        <v>4208</v>
      </c>
      <c r="P5019" s="45">
        <f t="shared" si="904"/>
        <v>41.787487586891757</v>
      </c>
      <c r="Q5019" s="45">
        <f t="shared" si="903"/>
        <v>1.1372972972972972</v>
      </c>
      <c r="R5019" s="17"/>
      <c r="S5019" s="51">
        <f t="shared" ref="S5019:S5055" si="905">((O5019/O4563)-1)*100</f>
        <v>-2.8848372951765566</v>
      </c>
      <c r="T5019" s="16">
        <f t="shared" ref="T5019:T5055" si="906">AVERAGE(P4943,P4981,P5019)</f>
        <v>41.787487586891757</v>
      </c>
    </row>
    <row r="5020" spans="1:20" x14ac:dyDescent="0.25">
      <c r="A5020" s="72">
        <f t="shared" ref="A5020:A5054" si="907">A5019</f>
        <v>44362</v>
      </c>
      <c r="B5020" s="73" t="s">
        <v>0</v>
      </c>
      <c r="C5020" s="73" t="s">
        <v>359</v>
      </c>
      <c r="D5020" s="73" t="s">
        <v>235</v>
      </c>
      <c r="E5020" s="73" t="s">
        <v>263</v>
      </c>
      <c r="F5020" s="73" t="s">
        <v>264</v>
      </c>
      <c r="G5020" s="73" t="s">
        <v>34</v>
      </c>
      <c r="H5020" t="s">
        <v>37</v>
      </c>
      <c r="I5020">
        <v>1530</v>
      </c>
      <c r="J5020" s="43">
        <v>7115</v>
      </c>
      <c r="K5020" s="16">
        <v>0</v>
      </c>
      <c r="L5020" s="16">
        <f t="shared" si="899"/>
        <v>70.655412115193641</v>
      </c>
      <c r="M5020" s="16">
        <f t="shared" si="900"/>
        <v>1.922972972972973</v>
      </c>
      <c r="N5020" s="44">
        <f t="shared" si="901"/>
        <v>0</v>
      </c>
      <c r="O5020" s="44">
        <f t="shared" si="902"/>
        <v>7115</v>
      </c>
      <c r="P5020" s="45">
        <f t="shared" si="904"/>
        <v>70.655412115193641</v>
      </c>
      <c r="Q5020" s="45">
        <f t="shared" si="903"/>
        <v>1.922972972972973</v>
      </c>
      <c r="S5020" s="51">
        <f t="shared" si="905"/>
        <v>-1.7265193370165743</v>
      </c>
      <c r="T5020" s="16">
        <f t="shared" si="906"/>
        <v>70.655412115193641</v>
      </c>
    </row>
    <row r="5021" spans="1:20" x14ac:dyDescent="0.25">
      <c r="A5021" s="72">
        <f t="shared" si="907"/>
        <v>44362</v>
      </c>
      <c r="B5021" s="73" t="s">
        <v>0</v>
      </c>
      <c r="C5021" s="73" t="s">
        <v>359</v>
      </c>
      <c r="D5021" s="73" t="s">
        <v>235</v>
      </c>
      <c r="E5021" s="73" t="s">
        <v>265</v>
      </c>
      <c r="F5021" s="73" t="s">
        <v>266</v>
      </c>
      <c r="G5021" s="73" t="s">
        <v>34</v>
      </c>
      <c r="H5021" t="s">
        <v>36</v>
      </c>
      <c r="I5021">
        <v>890</v>
      </c>
      <c r="J5021" s="43">
        <v>4525</v>
      </c>
      <c r="K5021" s="16">
        <v>0.21</v>
      </c>
      <c r="L5021" s="16">
        <f t="shared" si="899"/>
        <v>44.935451837140022</v>
      </c>
      <c r="M5021" s="16">
        <f t="shared" si="900"/>
        <v>1.222972972972973</v>
      </c>
      <c r="N5021" s="44">
        <f t="shared" si="901"/>
        <v>186.9</v>
      </c>
      <c r="O5021" s="44">
        <f t="shared" si="902"/>
        <v>4711.8999999999996</v>
      </c>
      <c r="P5021" s="45">
        <f t="shared" si="904"/>
        <v>46.791459781529291</v>
      </c>
      <c r="Q5021" s="45">
        <f t="shared" si="903"/>
        <v>1.2734864864864863</v>
      </c>
      <c r="S5021" s="51">
        <f t="shared" si="905"/>
        <v>2.5172968974370047</v>
      </c>
      <c r="T5021" s="16">
        <f t="shared" si="906"/>
        <v>46.644157563720618</v>
      </c>
    </row>
    <row r="5022" spans="1:20" x14ac:dyDescent="0.25">
      <c r="A5022" s="72">
        <f t="shared" si="907"/>
        <v>44362</v>
      </c>
      <c r="B5022" s="73" t="s">
        <v>0</v>
      </c>
      <c r="C5022" s="73" t="s">
        <v>238</v>
      </c>
      <c r="D5022" s="73" t="s">
        <v>239</v>
      </c>
      <c r="E5022" s="73" t="s">
        <v>267</v>
      </c>
      <c r="F5022" s="73" t="s">
        <v>241</v>
      </c>
      <c r="G5022" s="73" t="s">
        <v>34</v>
      </c>
      <c r="H5022" s="65" t="s">
        <v>37</v>
      </c>
      <c r="I5022" s="65">
        <v>1256</v>
      </c>
      <c r="J5022" s="61">
        <v>6851</v>
      </c>
      <c r="K5022" s="16">
        <v>0</v>
      </c>
      <c r="L5022" s="77">
        <f t="shared" si="899"/>
        <v>68.033763654419062</v>
      </c>
      <c r="M5022" s="77">
        <f t="shared" si="900"/>
        <v>1.8516216216216217</v>
      </c>
      <c r="N5022" s="62">
        <f t="shared" si="901"/>
        <v>0</v>
      </c>
      <c r="O5022" s="62">
        <f t="shared" si="902"/>
        <v>6851</v>
      </c>
      <c r="P5022" s="63">
        <f t="shared" si="904"/>
        <v>68.033763654419062</v>
      </c>
      <c r="Q5022" s="63">
        <f t="shared" si="903"/>
        <v>1.8516216216216217</v>
      </c>
      <c r="R5022" s="65"/>
      <c r="S5022" s="64">
        <f t="shared" si="905"/>
        <v>-1.7918577981651418</v>
      </c>
      <c r="T5022" s="16">
        <f t="shared" si="906"/>
        <v>68.033763654419062</v>
      </c>
    </row>
    <row r="5023" spans="1:20" x14ac:dyDescent="0.25">
      <c r="A5023" s="72">
        <f t="shared" si="907"/>
        <v>44362</v>
      </c>
      <c r="B5023" s="73" t="s">
        <v>0</v>
      </c>
      <c r="C5023" s="73" t="s">
        <v>358</v>
      </c>
      <c r="D5023" s="73" t="s">
        <v>235</v>
      </c>
      <c r="E5023" s="73" t="s">
        <v>267</v>
      </c>
      <c r="F5023" s="73" t="s">
        <v>241</v>
      </c>
      <c r="G5023" s="73" t="s">
        <v>34</v>
      </c>
      <c r="H5023" t="s">
        <v>36</v>
      </c>
      <c r="I5023">
        <v>975</v>
      </c>
      <c r="J5023" s="43">
        <v>4801</v>
      </c>
      <c r="K5023" s="16">
        <v>0.21</v>
      </c>
      <c r="L5023" s="16">
        <f t="shared" si="899"/>
        <v>47.676266137040713</v>
      </c>
      <c r="M5023" s="16">
        <f t="shared" si="900"/>
        <v>1.2975675675675675</v>
      </c>
      <c r="N5023" s="44">
        <f t="shared" si="901"/>
        <v>204.75</v>
      </c>
      <c r="O5023" s="44">
        <f t="shared" si="902"/>
        <v>5005.75</v>
      </c>
      <c r="P5023" s="45">
        <f t="shared" si="904"/>
        <v>49.709533267130091</v>
      </c>
      <c r="Q5023" s="45">
        <f t="shared" si="903"/>
        <v>1.3529054054054055</v>
      </c>
      <c r="S5023" s="51">
        <f t="shared" si="905"/>
        <v>2.5978684156589438</v>
      </c>
      <c r="T5023" s="16">
        <f t="shared" si="906"/>
        <v>49.548162859980145</v>
      </c>
    </row>
    <row r="5024" spans="1:20" x14ac:dyDescent="0.25">
      <c r="A5024" s="72">
        <f t="shared" si="907"/>
        <v>44362</v>
      </c>
      <c r="B5024" s="73" t="s">
        <v>0</v>
      </c>
      <c r="C5024" s="73" t="s">
        <v>240</v>
      </c>
      <c r="D5024" s="73" t="s">
        <v>241</v>
      </c>
      <c r="E5024" s="73" t="s">
        <v>263</v>
      </c>
      <c r="F5024" s="73" t="s">
        <v>264</v>
      </c>
      <c r="G5024" s="73" t="s">
        <v>34</v>
      </c>
      <c r="H5024" t="s">
        <v>36</v>
      </c>
      <c r="I5024">
        <v>1357</v>
      </c>
      <c r="J5024" s="66">
        <v>5121</v>
      </c>
      <c r="K5024" s="16">
        <v>0.21</v>
      </c>
      <c r="L5024" s="16">
        <f t="shared" si="899"/>
        <v>50.854021847070506</v>
      </c>
      <c r="M5024" s="16">
        <f t="shared" si="900"/>
        <v>1.384054054054054</v>
      </c>
      <c r="N5024" s="44">
        <f t="shared" si="901"/>
        <v>284.96999999999997</v>
      </c>
      <c r="O5024" s="44">
        <f t="shared" si="902"/>
        <v>5405.97</v>
      </c>
      <c r="P5024" s="45">
        <f t="shared" si="904"/>
        <v>53.683912611717972</v>
      </c>
      <c r="Q5024" s="45">
        <f t="shared" si="903"/>
        <v>1.461072972972973</v>
      </c>
      <c r="S5024" s="51">
        <f t="shared" si="905"/>
        <v>3.3733239507721446</v>
      </c>
      <c r="T5024" s="16">
        <f t="shared" si="906"/>
        <v>53.459318106587226</v>
      </c>
    </row>
    <row r="5025" spans="1:20" x14ac:dyDescent="0.25">
      <c r="A5025" s="72">
        <f t="shared" si="907"/>
        <v>44362</v>
      </c>
      <c r="B5025" s="73" t="s">
        <v>67</v>
      </c>
      <c r="C5025" s="73" t="s">
        <v>242</v>
      </c>
      <c r="D5025" s="73" t="s">
        <v>243</v>
      </c>
      <c r="E5025" s="73" t="s">
        <v>265</v>
      </c>
      <c r="F5025" s="73" t="s">
        <v>266</v>
      </c>
      <c r="G5025" s="73" t="s">
        <v>34</v>
      </c>
      <c r="H5025" t="s">
        <v>36</v>
      </c>
      <c r="I5025">
        <v>1006</v>
      </c>
      <c r="J5025" s="43">
        <v>3900</v>
      </c>
      <c r="K5025" s="16">
        <v>0.21</v>
      </c>
      <c r="L5025" s="16">
        <f t="shared" si="899"/>
        <v>38.728897715988083</v>
      </c>
      <c r="M5025" s="16">
        <f t="shared" si="900"/>
        <v>0.98378378378378384</v>
      </c>
      <c r="N5025" s="44">
        <f t="shared" si="901"/>
        <v>211.26</v>
      </c>
      <c r="O5025" s="44">
        <f t="shared" si="902"/>
        <v>4111.26</v>
      </c>
      <c r="P5025" s="45">
        <f t="shared" si="904"/>
        <v>40.82681231380338</v>
      </c>
      <c r="Q5025" s="45">
        <f t="shared" si="903"/>
        <v>1.0370745945945947</v>
      </c>
      <c r="S5025" s="51">
        <f t="shared" si="905"/>
        <v>3.2855334030066796</v>
      </c>
      <c r="T5025" s="16">
        <f t="shared" si="906"/>
        <v>40.660311155246603</v>
      </c>
    </row>
    <row r="5026" spans="1:20" x14ac:dyDescent="0.25">
      <c r="A5026" s="72">
        <f t="shared" si="907"/>
        <v>44362</v>
      </c>
      <c r="B5026" s="73" t="s">
        <v>67</v>
      </c>
      <c r="C5026" s="73" t="s">
        <v>244</v>
      </c>
      <c r="D5026" s="73" t="s">
        <v>245</v>
      </c>
      <c r="E5026" s="73" t="s">
        <v>268</v>
      </c>
      <c r="F5026" s="73" t="s">
        <v>269</v>
      </c>
      <c r="G5026" s="73" t="s">
        <v>34</v>
      </c>
      <c r="H5026" t="s">
        <v>38</v>
      </c>
      <c r="I5026">
        <v>860</v>
      </c>
      <c r="J5026" s="43">
        <v>7833</v>
      </c>
      <c r="K5026" s="16">
        <v>0</v>
      </c>
      <c r="L5026" s="16">
        <f t="shared" si="899"/>
        <v>77.785501489572994</v>
      </c>
      <c r="M5026" s="16">
        <f t="shared" si="900"/>
        <v>1.975891891891892</v>
      </c>
      <c r="N5026" s="44">
        <f t="shared" si="901"/>
        <v>0</v>
      </c>
      <c r="O5026" s="44">
        <f t="shared" si="902"/>
        <v>7833</v>
      </c>
      <c r="P5026" s="45">
        <f t="shared" si="904"/>
        <v>77.785501489572994</v>
      </c>
      <c r="Q5026" s="45">
        <f t="shared" si="903"/>
        <v>1.975891891891892</v>
      </c>
      <c r="S5026" s="51">
        <f t="shared" si="905"/>
        <v>14.920774647887324</v>
      </c>
      <c r="T5026" s="16">
        <f t="shared" si="906"/>
        <v>77.785501489572994</v>
      </c>
    </row>
    <row r="5027" spans="1:20" x14ac:dyDescent="0.25">
      <c r="A5027" s="72">
        <f t="shared" si="907"/>
        <v>44362</v>
      </c>
      <c r="B5027" s="73" t="s">
        <v>67</v>
      </c>
      <c r="C5027" s="73" t="s">
        <v>246</v>
      </c>
      <c r="D5027" s="73" t="s">
        <v>247</v>
      </c>
      <c r="E5027" s="73" t="s">
        <v>270</v>
      </c>
      <c r="F5027" s="73" t="s">
        <v>247</v>
      </c>
      <c r="G5027" s="73" t="s">
        <v>34</v>
      </c>
      <c r="H5027" t="s">
        <v>36</v>
      </c>
      <c r="I5027">
        <v>213</v>
      </c>
      <c r="J5027" s="43">
        <v>2455</v>
      </c>
      <c r="K5027" s="16">
        <v>0.21</v>
      </c>
      <c r="L5027" s="16">
        <f t="shared" si="899"/>
        <v>24.379344587884805</v>
      </c>
      <c r="M5027" s="16">
        <f t="shared" si="900"/>
        <v>0.61927927927927928</v>
      </c>
      <c r="N5027" s="44">
        <f t="shared" si="901"/>
        <v>44.73</v>
      </c>
      <c r="O5027" s="44">
        <f t="shared" si="902"/>
        <v>2499.73</v>
      </c>
      <c r="P5027" s="45">
        <f t="shared" si="904"/>
        <v>24.823535253227409</v>
      </c>
      <c r="Q5027" s="45">
        <f t="shared" si="903"/>
        <v>0.63056252252252254</v>
      </c>
      <c r="S5027" s="51">
        <f t="shared" si="905"/>
        <v>2.7832601437476345</v>
      </c>
      <c r="T5027" s="16">
        <f t="shared" si="906"/>
        <v>24.788282025819267</v>
      </c>
    </row>
    <row r="5028" spans="1:20" x14ac:dyDescent="0.25">
      <c r="A5028" s="72">
        <f t="shared" si="907"/>
        <v>44362</v>
      </c>
      <c r="B5028" s="73" t="s">
        <v>67</v>
      </c>
      <c r="C5028" s="73" t="s">
        <v>248</v>
      </c>
      <c r="D5028" s="73" t="s">
        <v>249</v>
      </c>
      <c r="E5028" s="73" t="s">
        <v>271</v>
      </c>
      <c r="F5028" s="73" t="s">
        <v>272</v>
      </c>
      <c r="G5028" s="73" t="s">
        <v>34</v>
      </c>
      <c r="H5028" t="s">
        <v>38</v>
      </c>
      <c r="I5028">
        <v>646</v>
      </c>
      <c r="J5028" s="43">
        <v>5979</v>
      </c>
      <c r="K5028" s="16">
        <v>0</v>
      </c>
      <c r="L5028" s="16">
        <f t="shared" si="899"/>
        <v>59.374379344587886</v>
      </c>
      <c r="M5028" s="16">
        <f t="shared" si="900"/>
        <v>1.5082162162162163</v>
      </c>
      <c r="N5028" s="44">
        <f t="shared" si="901"/>
        <v>0</v>
      </c>
      <c r="O5028" s="44">
        <f t="shared" si="902"/>
        <v>5979</v>
      </c>
      <c r="P5028" s="45">
        <f t="shared" si="904"/>
        <v>59.374379344587886</v>
      </c>
      <c r="Q5028" s="45">
        <f t="shared" si="903"/>
        <v>1.5082162162162163</v>
      </c>
      <c r="S5028" s="51">
        <f t="shared" si="905"/>
        <v>2.7672739773118016</v>
      </c>
      <c r="T5028" s="16">
        <f t="shared" si="906"/>
        <v>59.374379344587886</v>
      </c>
    </row>
    <row r="5029" spans="1:20" x14ac:dyDescent="0.25">
      <c r="A5029" s="72">
        <f t="shared" si="907"/>
        <v>44362</v>
      </c>
      <c r="B5029" s="73" t="s">
        <v>67</v>
      </c>
      <c r="C5029" s="73" t="s">
        <v>248</v>
      </c>
      <c r="D5029" s="73" t="s">
        <v>249</v>
      </c>
      <c r="E5029" s="73" t="s">
        <v>273</v>
      </c>
      <c r="F5029" s="73" t="s">
        <v>274</v>
      </c>
      <c r="G5029" s="73" t="s">
        <v>34</v>
      </c>
      <c r="H5029" t="s">
        <v>38</v>
      </c>
      <c r="I5029">
        <v>418</v>
      </c>
      <c r="J5029" s="43">
        <v>5040</v>
      </c>
      <c r="K5029" s="16">
        <v>0</v>
      </c>
      <c r="L5029" s="16">
        <f t="shared" si="899"/>
        <v>50.049652432969211</v>
      </c>
      <c r="M5029" s="16">
        <f t="shared" si="900"/>
        <v>1.2713513513513515</v>
      </c>
      <c r="N5029" s="44">
        <f t="shared" si="901"/>
        <v>0</v>
      </c>
      <c r="O5029" s="44">
        <f t="shared" si="902"/>
        <v>5040</v>
      </c>
      <c r="P5029" s="45">
        <f t="shared" si="904"/>
        <v>50.049652432969211</v>
      </c>
      <c r="Q5029" s="45">
        <f t="shared" si="903"/>
        <v>1.2713513513513515</v>
      </c>
      <c r="S5029" s="51">
        <f t="shared" si="905"/>
        <v>3.4058268362741062</v>
      </c>
      <c r="T5029" s="16">
        <f t="shared" si="906"/>
        <v>50.049652432969218</v>
      </c>
    </row>
    <row r="5030" spans="1:20" x14ac:dyDescent="0.25">
      <c r="A5030" s="72">
        <f t="shared" si="907"/>
        <v>44362</v>
      </c>
      <c r="B5030" s="73" t="s">
        <v>67</v>
      </c>
      <c r="C5030" s="73" t="s">
        <v>246</v>
      </c>
      <c r="D5030" s="73" t="s">
        <v>247</v>
      </c>
      <c r="E5030" s="73" t="s">
        <v>275</v>
      </c>
      <c r="F5030" s="73" t="s">
        <v>276</v>
      </c>
      <c r="G5030" s="73" t="s">
        <v>34</v>
      </c>
      <c r="H5030" t="s">
        <v>36</v>
      </c>
      <c r="I5030">
        <v>626</v>
      </c>
      <c r="J5030" s="61">
        <v>3900</v>
      </c>
      <c r="K5030" s="16">
        <v>0.21</v>
      </c>
      <c r="L5030" s="16">
        <f t="shared" si="899"/>
        <v>38.728897715988083</v>
      </c>
      <c r="M5030" s="16">
        <f t="shared" si="900"/>
        <v>0.98378378378378384</v>
      </c>
      <c r="N5030" s="44">
        <f t="shared" si="901"/>
        <v>131.46</v>
      </c>
      <c r="O5030" s="44">
        <f t="shared" si="902"/>
        <v>4031.46</v>
      </c>
      <c r="P5030" s="45">
        <f t="shared" si="904"/>
        <v>40.034359483614693</v>
      </c>
      <c r="Q5030" s="45">
        <f t="shared" si="903"/>
        <v>1.0169448648648649</v>
      </c>
      <c r="S5030" s="51">
        <f t="shared" si="905"/>
        <v>4.7110709387856886</v>
      </c>
      <c r="T5030" s="16">
        <f t="shared" si="906"/>
        <v>39.930751406818935</v>
      </c>
    </row>
    <row r="5031" spans="1:20" x14ac:dyDescent="0.25">
      <c r="A5031" s="72">
        <f t="shared" si="907"/>
        <v>44362</v>
      </c>
      <c r="B5031" s="73" t="s">
        <v>67</v>
      </c>
      <c r="C5031" s="73" t="s">
        <v>246</v>
      </c>
      <c r="D5031" s="73" t="s">
        <v>247</v>
      </c>
      <c r="E5031" s="73" t="s">
        <v>263</v>
      </c>
      <c r="F5031" s="73" t="s">
        <v>264</v>
      </c>
      <c r="G5031" s="73" t="s">
        <v>34</v>
      </c>
      <c r="H5031" t="s">
        <v>36</v>
      </c>
      <c r="I5031">
        <v>1823</v>
      </c>
      <c r="J5031" s="61">
        <v>5780</v>
      </c>
      <c r="K5031" s="16">
        <v>0.21</v>
      </c>
      <c r="L5031" s="16">
        <f t="shared" si="899"/>
        <v>57.39821251241311</v>
      </c>
      <c r="M5031" s="16">
        <f t="shared" si="900"/>
        <v>1.458018018018018</v>
      </c>
      <c r="N5031" s="44">
        <f t="shared" si="901"/>
        <v>382.83</v>
      </c>
      <c r="O5031" s="44">
        <f t="shared" si="902"/>
        <v>6162.83</v>
      </c>
      <c r="P5031" s="45">
        <f t="shared" si="904"/>
        <v>61.199900695134062</v>
      </c>
      <c r="Q5031" s="45">
        <f t="shared" si="903"/>
        <v>1.5545877477477477</v>
      </c>
      <c r="S5031" s="51">
        <f t="shared" si="905"/>
        <v>5.7844019059912322</v>
      </c>
      <c r="T5031" s="16">
        <f t="shared" si="906"/>
        <v>60.89817941079113</v>
      </c>
    </row>
    <row r="5032" spans="1:20" x14ac:dyDescent="0.25">
      <c r="A5032" s="72">
        <f t="shared" si="907"/>
        <v>44362</v>
      </c>
      <c r="B5032" s="73" t="s">
        <v>18</v>
      </c>
      <c r="C5032" s="73" t="s">
        <v>250</v>
      </c>
      <c r="D5032" s="73" t="s">
        <v>251</v>
      </c>
      <c r="E5032" s="73" t="s">
        <v>265</v>
      </c>
      <c r="F5032" s="73" t="s">
        <v>266</v>
      </c>
      <c r="G5032" s="73" t="s">
        <v>34</v>
      </c>
      <c r="H5032" t="s">
        <v>39</v>
      </c>
      <c r="I5032">
        <v>1277</v>
      </c>
      <c r="J5032" s="43">
        <v>3631</v>
      </c>
      <c r="K5032" s="16">
        <v>0.16800000000000001</v>
      </c>
      <c r="L5032" s="16">
        <f t="shared" si="899"/>
        <v>36.057596822244292</v>
      </c>
      <c r="M5032" s="16">
        <f t="shared" si="900"/>
        <v>0.98135135135135132</v>
      </c>
      <c r="N5032" s="44">
        <f t="shared" si="901"/>
        <v>214.536</v>
      </c>
      <c r="O5032" s="44">
        <f t="shared" si="902"/>
        <v>3845.5360000000001</v>
      </c>
      <c r="P5032" s="45">
        <f t="shared" si="904"/>
        <v>38.188043694141015</v>
      </c>
      <c r="Q5032" s="45">
        <f t="shared" si="903"/>
        <v>1.0393340540540541</v>
      </c>
      <c r="S5032" s="51">
        <f t="shared" si="905"/>
        <v>4.4283648083262461</v>
      </c>
      <c r="T5032" s="16">
        <f t="shared" si="906"/>
        <v>37.985143992055612</v>
      </c>
    </row>
    <row r="5033" spans="1:20" x14ac:dyDescent="0.25">
      <c r="A5033" s="72">
        <f t="shared" si="907"/>
        <v>44362</v>
      </c>
      <c r="B5033" s="73" t="s">
        <v>18</v>
      </c>
      <c r="C5033" s="73" t="s">
        <v>244</v>
      </c>
      <c r="D5033" s="73" t="s">
        <v>245</v>
      </c>
      <c r="E5033" s="73" t="s">
        <v>277</v>
      </c>
      <c r="F5033" s="73" t="s">
        <v>278</v>
      </c>
      <c r="G5033" s="73" t="s">
        <v>34</v>
      </c>
      <c r="H5033" t="s">
        <v>38</v>
      </c>
      <c r="I5033">
        <v>613</v>
      </c>
      <c r="J5033" s="43">
        <v>6595</v>
      </c>
      <c r="K5033" s="16">
        <v>0</v>
      </c>
      <c r="L5033" s="16">
        <f t="shared" si="899"/>
        <v>65.491559086395227</v>
      </c>
      <c r="M5033" s="16">
        <f t="shared" si="900"/>
        <v>1.7824324324324323</v>
      </c>
      <c r="N5033" s="44">
        <f t="shared" si="901"/>
        <v>0</v>
      </c>
      <c r="O5033" s="44">
        <f t="shared" si="902"/>
        <v>6595</v>
      </c>
      <c r="P5033" s="45">
        <f t="shared" si="904"/>
        <v>65.491559086395227</v>
      </c>
      <c r="Q5033" s="45">
        <f t="shared" si="903"/>
        <v>1.7824324324324323</v>
      </c>
      <c r="S5033" s="51">
        <f t="shared" si="905"/>
        <v>17.140319715808161</v>
      </c>
      <c r="T5033" s="16">
        <f t="shared" si="906"/>
        <v>65.491559086395227</v>
      </c>
    </row>
    <row r="5034" spans="1:20" x14ac:dyDescent="0.25">
      <c r="A5034" s="72">
        <f>A5033</f>
        <v>44362</v>
      </c>
      <c r="B5034" s="73" t="s">
        <v>18</v>
      </c>
      <c r="C5034" s="73" t="s">
        <v>248</v>
      </c>
      <c r="D5034" s="73" t="s">
        <v>249</v>
      </c>
      <c r="E5034" s="73" t="s">
        <v>268</v>
      </c>
      <c r="F5034" s="73" t="s">
        <v>269</v>
      </c>
      <c r="G5034" s="73" t="s">
        <v>34</v>
      </c>
      <c r="H5034" t="s">
        <v>38</v>
      </c>
      <c r="I5034">
        <v>872</v>
      </c>
      <c r="J5034" s="43">
        <v>7125</v>
      </c>
      <c r="K5034" s="16">
        <v>0</v>
      </c>
      <c r="L5034" s="16">
        <f t="shared" si="899"/>
        <v>70.754716981132077</v>
      </c>
      <c r="M5034" s="16">
        <f t="shared" si="900"/>
        <v>1.9256756756756757</v>
      </c>
      <c r="N5034" s="44">
        <f t="shared" si="901"/>
        <v>0</v>
      </c>
      <c r="O5034" s="44">
        <f t="shared" si="902"/>
        <v>7125</v>
      </c>
      <c r="P5034" s="45">
        <f t="shared" si="904"/>
        <v>70.754716981132077</v>
      </c>
      <c r="Q5034" s="45">
        <f t="shared" si="903"/>
        <v>1.9256756756756757</v>
      </c>
      <c r="S5034" s="51">
        <f t="shared" si="905"/>
        <v>2.7841892671667701</v>
      </c>
      <c r="T5034" s="16">
        <f t="shared" si="906"/>
        <v>70.754716981132077</v>
      </c>
    </row>
    <row r="5035" spans="1:20" x14ac:dyDescent="0.25">
      <c r="A5035" s="72">
        <f t="shared" si="907"/>
        <v>44362</v>
      </c>
      <c r="B5035" s="73" t="s">
        <v>18</v>
      </c>
      <c r="C5035" s="73" t="s">
        <v>248</v>
      </c>
      <c r="D5035" s="73" t="s">
        <v>249</v>
      </c>
      <c r="E5035" s="73" t="s">
        <v>277</v>
      </c>
      <c r="F5035" s="73" t="s">
        <v>278</v>
      </c>
      <c r="G5035" s="73" t="s">
        <v>34</v>
      </c>
      <c r="H5035" t="s">
        <v>38</v>
      </c>
      <c r="I5035">
        <v>414</v>
      </c>
      <c r="J5035" s="43">
        <v>5247</v>
      </c>
      <c r="K5035" s="16">
        <v>0</v>
      </c>
      <c r="L5035" s="16">
        <f t="shared" si="899"/>
        <v>52.105263157894733</v>
      </c>
      <c r="M5035" s="16">
        <f t="shared" si="900"/>
        <v>1.4181081081081082</v>
      </c>
      <c r="N5035" s="44">
        <f t="shared" si="901"/>
        <v>0</v>
      </c>
      <c r="O5035" s="44">
        <f t="shared" si="902"/>
        <v>5247</v>
      </c>
      <c r="P5035" s="45">
        <f t="shared" si="904"/>
        <v>52.105263157894733</v>
      </c>
      <c r="Q5035" s="45">
        <f t="shared" si="903"/>
        <v>1.4181081081081082</v>
      </c>
      <c r="S5035" s="51">
        <f t="shared" si="905"/>
        <v>2.7413354219698371</v>
      </c>
      <c r="T5035" s="16">
        <f t="shared" si="906"/>
        <v>52.105263157894733</v>
      </c>
    </row>
    <row r="5036" spans="1:20" x14ac:dyDescent="0.25">
      <c r="A5036" s="72">
        <f t="shared" si="907"/>
        <v>44362</v>
      </c>
      <c r="B5036" s="73" t="s">
        <v>18</v>
      </c>
      <c r="C5036" s="73" t="s">
        <v>242</v>
      </c>
      <c r="D5036" s="73" t="s">
        <v>243</v>
      </c>
      <c r="E5036" s="73" t="s">
        <v>265</v>
      </c>
      <c r="F5036" s="73" t="s">
        <v>266</v>
      </c>
      <c r="G5036" s="73" t="s">
        <v>34</v>
      </c>
      <c r="H5036" t="s">
        <v>36</v>
      </c>
      <c r="I5036">
        <v>1006</v>
      </c>
      <c r="J5036" s="43">
        <v>4645</v>
      </c>
      <c r="K5036" s="16">
        <v>0.21</v>
      </c>
      <c r="L5036" s="16">
        <f t="shared" si="899"/>
        <v>46.127110228401193</v>
      </c>
      <c r="M5036" s="16">
        <f t="shared" si="900"/>
        <v>1.2554054054054054</v>
      </c>
      <c r="N5036" s="44">
        <f t="shared" si="901"/>
        <v>211.26</v>
      </c>
      <c r="O5036" s="44">
        <f t="shared" si="902"/>
        <v>4856.26</v>
      </c>
      <c r="P5036" s="45">
        <f t="shared" si="904"/>
        <v>48.225024826216483</v>
      </c>
      <c r="Q5036" s="45">
        <f t="shared" si="903"/>
        <v>1.3125027027027028</v>
      </c>
      <c r="S5036" s="51">
        <f t="shared" si="905"/>
        <v>2.7675495399409389</v>
      </c>
      <c r="T5036" s="16">
        <f t="shared" si="906"/>
        <v>48.058523667659721</v>
      </c>
    </row>
    <row r="5037" spans="1:20" x14ac:dyDescent="0.25">
      <c r="A5037" s="72">
        <f t="shared" si="907"/>
        <v>44362</v>
      </c>
      <c r="B5037" s="73" t="s">
        <v>0</v>
      </c>
      <c r="C5037" s="73" t="s">
        <v>252</v>
      </c>
      <c r="D5037" s="73" t="s">
        <v>117</v>
      </c>
      <c r="E5037" s="73" t="s">
        <v>279</v>
      </c>
      <c r="F5037" s="73" t="s">
        <v>280</v>
      </c>
      <c r="G5037" s="73" t="s">
        <v>35</v>
      </c>
      <c r="H5037" t="s">
        <v>37</v>
      </c>
      <c r="I5037">
        <v>880</v>
      </c>
      <c r="J5037" s="43">
        <v>4018</v>
      </c>
      <c r="K5037" s="16">
        <v>0</v>
      </c>
      <c r="L5037" s="16">
        <f t="shared" si="899"/>
        <v>39.900695134061571</v>
      </c>
      <c r="M5037" s="16">
        <f t="shared" si="900"/>
        <v>1.085945945945946</v>
      </c>
      <c r="N5037" s="44">
        <f t="shared" si="901"/>
        <v>0</v>
      </c>
      <c r="O5037" s="44">
        <f t="shared" si="902"/>
        <v>4018</v>
      </c>
      <c r="P5037" s="45">
        <f t="shared" si="904"/>
        <v>39.900695134061571</v>
      </c>
      <c r="Q5037" s="45">
        <f t="shared" si="903"/>
        <v>1.085945945945946</v>
      </c>
      <c r="S5037" s="51">
        <f t="shared" si="905"/>
        <v>-3.0171373400917245</v>
      </c>
      <c r="T5037" s="16">
        <f t="shared" si="906"/>
        <v>39.900695134061571</v>
      </c>
    </row>
    <row r="5038" spans="1:20" x14ac:dyDescent="0.25">
      <c r="A5038" s="72">
        <f t="shared" si="907"/>
        <v>44362</v>
      </c>
      <c r="B5038" s="73" t="s">
        <v>0</v>
      </c>
      <c r="C5038" s="73" t="s">
        <v>359</v>
      </c>
      <c r="D5038" s="73" t="s">
        <v>235</v>
      </c>
      <c r="E5038" s="73" t="s">
        <v>267</v>
      </c>
      <c r="F5038" s="73" t="s">
        <v>241</v>
      </c>
      <c r="G5038" s="73" t="s">
        <v>35</v>
      </c>
      <c r="H5038" t="s">
        <v>37</v>
      </c>
      <c r="I5038">
        <v>685</v>
      </c>
      <c r="J5038" s="43">
        <v>4236</v>
      </c>
      <c r="K5038" s="16">
        <v>0</v>
      </c>
      <c r="L5038" s="16">
        <f t="shared" si="899"/>
        <v>42.06554121151936</v>
      </c>
      <c r="M5038" s="16">
        <f t="shared" si="900"/>
        <v>1.1448648648648649</v>
      </c>
      <c r="N5038" s="44">
        <f t="shared" si="901"/>
        <v>0</v>
      </c>
      <c r="O5038" s="44">
        <f t="shared" si="902"/>
        <v>4236</v>
      </c>
      <c r="P5038" s="45">
        <f t="shared" si="904"/>
        <v>42.06554121151936</v>
      </c>
      <c r="Q5038" s="45">
        <f t="shared" si="903"/>
        <v>1.1448648648648649</v>
      </c>
      <c r="S5038" s="51">
        <f t="shared" si="905"/>
        <v>-2.8663150653519875</v>
      </c>
      <c r="T5038" s="16">
        <f t="shared" si="906"/>
        <v>42.06554121151936</v>
      </c>
    </row>
    <row r="5039" spans="1:20" x14ac:dyDescent="0.25">
      <c r="A5039" s="72">
        <f t="shared" si="907"/>
        <v>44362</v>
      </c>
      <c r="B5039" s="73" t="s">
        <v>0</v>
      </c>
      <c r="C5039" s="73" t="s">
        <v>253</v>
      </c>
      <c r="D5039" s="73" t="s">
        <v>243</v>
      </c>
      <c r="E5039" s="73" t="s">
        <v>281</v>
      </c>
      <c r="F5039" s="73" t="s">
        <v>282</v>
      </c>
      <c r="G5039" s="73" t="s">
        <v>35</v>
      </c>
      <c r="H5039" t="s">
        <v>38</v>
      </c>
      <c r="I5039">
        <v>812</v>
      </c>
      <c r="J5039" s="43">
        <v>6376</v>
      </c>
      <c r="K5039" s="16">
        <v>0</v>
      </c>
      <c r="L5039" s="16">
        <f t="shared" si="899"/>
        <v>63.316782522343594</v>
      </c>
      <c r="M5039" s="16">
        <f t="shared" si="900"/>
        <v>1.7232432432432432</v>
      </c>
      <c r="N5039" s="44">
        <f t="shared" si="901"/>
        <v>0</v>
      </c>
      <c r="O5039" s="44">
        <f t="shared" si="902"/>
        <v>6376</v>
      </c>
      <c r="P5039" s="45">
        <f t="shared" si="904"/>
        <v>63.316782522343594</v>
      </c>
      <c r="Q5039" s="45">
        <f t="shared" si="903"/>
        <v>1.7232432432432432</v>
      </c>
      <c r="S5039" s="51">
        <f t="shared" si="905"/>
        <v>-9.8671190274243763</v>
      </c>
      <c r="T5039" s="16">
        <f t="shared" si="906"/>
        <v>63.316782522343594</v>
      </c>
    </row>
    <row r="5040" spans="1:20" x14ac:dyDescent="0.25">
      <c r="A5040" s="72">
        <f t="shared" si="907"/>
        <v>44362</v>
      </c>
      <c r="B5040" s="73" t="s">
        <v>0</v>
      </c>
      <c r="C5040" s="73" t="s">
        <v>236</v>
      </c>
      <c r="D5040" s="73" t="s">
        <v>237</v>
      </c>
      <c r="E5040" s="73" t="s">
        <v>279</v>
      </c>
      <c r="F5040" s="73" t="s">
        <v>280</v>
      </c>
      <c r="G5040" s="73" t="s">
        <v>35</v>
      </c>
      <c r="H5040" t="s">
        <v>37</v>
      </c>
      <c r="I5040">
        <v>1520</v>
      </c>
      <c r="J5040" s="61">
        <v>5676</v>
      </c>
      <c r="K5040" s="16">
        <v>0</v>
      </c>
      <c r="L5040" s="16">
        <f t="shared" si="899"/>
        <v>56.365441906653423</v>
      </c>
      <c r="M5040" s="16">
        <f t="shared" si="900"/>
        <v>1.5340540540540542</v>
      </c>
      <c r="N5040" s="44">
        <f t="shared" si="901"/>
        <v>0</v>
      </c>
      <c r="O5040" s="44">
        <f t="shared" si="902"/>
        <v>5676</v>
      </c>
      <c r="P5040" s="45">
        <f t="shared" si="904"/>
        <v>56.365441906653423</v>
      </c>
      <c r="Q5040" s="45">
        <f t="shared" si="903"/>
        <v>1.5340540540540542</v>
      </c>
      <c r="S5040" s="51">
        <f t="shared" si="905"/>
        <v>-2.1548008963971688</v>
      </c>
      <c r="T5040" s="16">
        <f t="shared" si="906"/>
        <v>56.365441906653423</v>
      </c>
    </row>
    <row r="5041" spans="1:20" x14ac:dyDescent="0.25">
      <c r="A5041" s="72">
        <f t="shared" si="907"/>
        <v>44362</v>
      </c>
      <c r="B5041" s="73" t="s">
        <v>0</v>
      </c>
      <c r="C5041" s="73" t="s">
        <v>236</v>
      </c>
      <c r="D5041" s="73" t="s">
        <v>237</v>
      </c>
      <c r="E5041" s="73" t="s">
        <v>267</v>
      </c>
      <c r="F5041" s="73" t="s">
        <v>241</v>
      </c>
      <c r="G5041" s="73" t="s">
        <v>35</v>
      </c>
      <c r="H5041" t="s">
        <v>37</v>
      </c>
      <c r="I5041">
        <v>1583</v>
      </c>
      <c r="J5041" s="43">
        <v>5996</v>
      </c>
      <c r="K5041" s="16">
        <v>0</v>
      </c>
      <c r="L5041" s="16">
        <f t="shared" si="899"/>
        <v>59.543197616683216</v>
      </c>
      <c r="M5041" s="16">
        <f t="shared" si="900"/>
        <v>1.6205405405405406</v>
      </c>
      <c r="N5041" s="44">
        <f t="shared" si="901"/>
        <v>0</v>
      </c>
      <c r="O5041" s="44">
        <f t="shared" si="902"/>
        <v>5996</v>
      </c>
      <c r="P5041" s="45">
        <f t="shared" si="904"/>
        <v>59.543197616683216</v>
      </c>
      <c r="Q5041" s="45">
        <f t="shared" si="903"/>
        <v>1.6205405405405406</v>
      </c>
      <c r="S5041" s="51">
        <f t="shared" si="905"/>
        <v>-2.0421499754942007</v>
      </c>
      <c r="T5041" s="16">
        <f t="shared" si="906"/>
        <v>59.543197616683216</v>
      </c>
    </row>
    <row r="5042" spans="1:20" x14ac:dyDescent="0.25">
      <c r="A5042" s="72">
        <f t="shared" si="907"/>
        <v>44362</v>
      </c>
      <c r="B5042" s="73" t="s">
        <v>0</v>
      </c>
      <c r="C5042" s="73" t="s">
        <v>358</v>
      </c>
      <c r="D5042" s="73" t="s">
        <v>235</v>
      </c>
      <c r="E5042" s="73" t="s">
        <v>279</v>
      </c>
      <c r="F5042" s="73" t="s">
        <v>280</v>
      </c>
      <c r="G5042" s="73" t="s">
        <v>35</v>
      </c>
      <c r="H5042" t="s">
        <v>36</v>
      </c>
      <c r="I5042">
        <v>1599</v>
      </c>
      <c r="J5042" s="43">
        <v>6012</v>
      </c>
      <c r="K5042" s="16">
        <v>0.21</v>
      </c>
      <c r="L5042" s="16">
        <f t="shared" si="899"/>
        <v>59.702085402184707</v>
      </c>
      <c r="M5042" s="16">
        <f t="shared" si="900"/>
        <v>1.6248648648648649</v>
      </c>
      <c r="N5042" s="44">
        <f t="shared" si="901"/>
        <v>335.78999999999996</v>
      </c>
      <c r="O5042" s="44">
        <f t="shared" si="902"/>
        <v>6347.79</v>
      </c>
      <c r="P5042" s="45">
        <f t="shared" si="904"/>
        <v>63.03664349553128</v>
      </c>
      <c r="Q5042" s="45">
        <f t="shared" si="903"/>
        <v>1.7156189189189188</v>
      </c>
      <c r="S5042" s="51">
        <f t="shared" si="905"/>
        <v>3.3855489973810826</v>
      </c>
      <c r="T5042" s="16">
        <f t="shared" si="906"/>
        <v>62.771996027805358</v>
      </c>
    </row>
    <row r="5043" spans="1:20" x14ac:dyDescent="0.25">
      <c r="A5043" s="72">
        <f t="shared" si="907"/>
        <v>44362</v>
      </c>
      <c r="B5043" s="73" t="s">
        <v>67</v>
      </c>
      <c r="C5043" s="73" t="s">
        <v>250</v>
      </c>
      <c r="D5043" s="73" t="s">
        <v>251</v>
      </c>
      <c r="E5043" s="73" t="s">
        <v>279</v>
      </c>
      <c r="F5043" s="73" t="s">
        <v>280</v>
      </c>
      <c r="G5043" s="73" t="s">
        <v>35</v>
      </c>
      <c r="H5043" t="s">
        <v>37</v>
      </c>
      <c r="I5043">
        <v>1851</v>
      </c>
      <c r="J5043" s="43">
        <v>5180</v>
      </c>
      <c r="K5043" s="16">
        <v>0</v>
      </c>
      <c r="L5043" s="16">
        <f t="shared" si="899"/>
        <v>51.439920556107246</v>
      </c>
      <c r="M5043" s="16">
        <f t="shared" si="900"/>
        <v>1.3066666666666666</v>
      </c>
      <c r="N5043" s="44">
        <f t="shared" si="901"/>
        <v>0</v>
      </c>
      <c r="O5043" s="44">
        <f t="shared" si="902"/>
        <v>5180</v>
      </c>
      <c r="P5043" s="45">
        <f t="shared" si="904"/>
        <v>51.439920556107246</v>
      </c>
      <c r="Q5043" s="45">
        <f t="shared" si="903"/>
        <v>1.3066666666666666</v>
      </c>
      <c r="S5043" s="51">
        <f t="shared" si="905"/>
        <v>0</v>
      </c>
      <c r="T5043" s="16">
        <f t="shared" si="906"/>
        <v>51.439920556107246</v>
      </c>
    </row>
    <row r="5044" spans="1:20" x14ac:dyDescent="0.25">
      <c r="A5044" s="72">
        <f t="shared" si="907"/>
        <v>44362</v>
      </c>
      <c r="B5044" s="73" t="s">
        <v>67</v>
      </c>
      <c r="C5044" s="73" t="s">
        <v>238</v>
      </c>
      <c r="D5044" s="73" t="s">
        <v>239</v>
      </c>
      <c r="E5044" s="73" t="s">
        <v>283</v>
      </c>
      <c r="F5044" s="73" t="s">
        <v>284</v>
      </c>
      <c r="G5044" s="73" t="s">
        <v>35</v>
      </c>
      <c r="H5044" t="s">
        <v>37</v>
      </c>
      <c r="I5044">
        <v>1695</v>
      </c>
      <c r="J5044" s="43">
        <v>5140</v>
      </c>
      <c r="K5044" s="16">
        <v>0</v>
      </c>
      <c r="L5044" s="16">
        <f t="shared" si="899"/>
        <v>51.042701092353525</v>
      </c>
      <c r="M5044" s="16">
        <f t="shared" si="900"/>
        <v>1.2965765765765767</v>
      </c>
      <c r="N5044" s="44">
        <f t="shared" si="901"/>
        <v>0</v>
      </c>
      <c r="O5044" s="44">
        <f t="shared" si="902"/>
        <v>5140</v>
      </c>
      <c r="P5044" s="45">
        <f t="shared" si="904"/>
        <v>51.042701092353525</v>
      </c>
      <c r="Q5044" s="45">
        <f t="shared" si="903"/>
        <v>1.2965765765765767</v>
      </c>
      <c r="S5044" s="51">
        <f t="shared" si="905"/>
        <v>0</v>
      </c>
      <c r="T5044" s="16">
        <f t="shared" si="906"/>
        <v>51.042701092353525</v>
      </c>
    </row>
    <row r="5045" spans="1:20" x14ac:dyDescent="0.25">
      <c r="A5045" s="72">
        <f t="shared" si="907"/>
        <v>44362</v>
      </c>
      <c r="B5045" s="73" t="s">
        <v>67</v>
      </c>
      <c r="C5045" s="73" t="s">
        <v>242</v>
      </c>
      <c r="D5045" s="73" t="s">
        <v>243</v>
      </c>
      <c r="E5045" s="73" t="s">
        <v>265</v>
      </c>
      <c r="F5045" s="73" t="s">
        <v>266</v>
      </c>
      <c r="G5045" s="73" t="s">
        <v>35</v>
      </c>
      <c r="H5045" t="s">
        <v>36</v>
      </c>
      <c r="I5045">
        <v>1006</v>
      </c>
      <c r="J5045" s="43">
        <v>3820</v>
      </c>
      <c r="K5045" s="16">
        <v>0.21</v>
      </c>
      <c r="L5045" s="16">
        <f t="shared" si="899"/>
        <v>37.934458788480633</v>
      </c>
      <c r="M5045" s="16">
        <f t="shared" si="900"/>
        <v>0.96360360360360364</v>
      </c>
      <c r="N5045" s="44">
        <f t="shared" si="901"/>
        <v>211.26</v>
      </c>
      <c r="O5045" s="44">
        <f t="shared" si="902"/>
        <v>4031.26</v>
      </c>
      <c r="P5045" s="45">
        <f t="shared" si="904"/>
        <v>40.03237338629593</v>
      </c>
      <c r="Q5045" s="45">
        <f t="shared" si="903"/>
        <v>1.0168944144144145</v>
      </c>
      <c r="S5045" s="51">
        <f t="shared" si="905"/>
        <v>3.3529206661744304</v>
      </c>
      <c r="T5045" s="16">
        <f t="shared" si="906"/>
        <v>39.86587222773916</v>
      </c>
    </row>
    <row r="5046" spans="1:20" x14ac:dyDescent="0.25">
      <c r="A5046" s="72">
        <f t="shared" si="907"/>
        <v>44362</v>
      </c>
      <c r="B5046" s="73" t="s">
        <v>67</v>
      </c>
      <c r="C5046" s="73" t="s">
        <v>254</v>
      </c>
      <c r="D5046" s="73" t="s">
        <v>255</v>
      </c>
      <c r="E5046" s="73" t="s">
        <v>267</v>
      </c>
      <c r="F5046" s="73" t="s">
        <v>241</v>
      </c>
      <c r="G5046" s="73" t="s">
        <v>35</v>
      </c>
      <c r="H5046" t="s">
        <v>37</v>
      </c>
      <c r="I5046">
        <v>988</v>
      </c>
      <c r="J5046" s="43">
        <v>3880</v>
      </c>
      <c r="K5046" s="16">
        <v>0</v>
      </c>
      <c r="L5046" s="16">
        <f t="shared" si="899"/>
        <v>38.530287984111219</v>
      </c>
      <c r="M5046" s="16">
        <f t="shared" si="900"/>
        <v>0.97873873873873873</v>
      </c>
      <c r="N5046" s="44">
        <f t="shared" si="901"/>
        <v>0</v>
      </c>
      <c r="O5046" s="44">
        <f t="shared" si="902"/>
        <v>3880</v>
      </c>
      <c r="P5046" s="45">
        <f t="shared" si="904"/>
        <v>38.530287984111219</v>
      </c>
      <c r="Q5046" s="45">
        <f t="shared" si="903"/>
        <v>0.97873873873873873</v>
      </c>
      <c r="S5046" s="51">
        <f t="shared" si="905"/>
        <v>0</v>
      </c>
      <c r="T5046" s="16">
        <f t="shared" si="906"/>
        <v>38.530287984111219</v>
      </c>
    </row>
    <row r="5047" spans="1:20" x14ac:dyDescent="0.25">
      <c r="A5047" s="72">
        <f t="shared" si="907"/>
        <v>44362</v>
      </c>
      <c r="B5047" s="73" t="s">
        <v>67</v>
      </c>
      <c r="C5047" s="73" t="s">
        <v>246</v>
      </c>
      <c r="D5047" s="73" t="s">
        <v>247</v>
      </c>
      <c r="E5047" s="73" t="s">
        <v>240</v>
      </c>
      <c r="F5047" s="73" t="s">
        <v>241</v>
      </c>
      <c r="G5047" s="73" t="s">
        <v>35</v>
      </c>
      <c r="H5047" t="s">
        <v>36</v>
      </c>
      <c r="I5047">
        <v>787</v>
      </c>
      <c r="J5047" s="43">
        <v>4320</v>
      </c>
      <c r="K5047" s="16">
        <v>0.21</v>
      </c>
      <c r="L5047" s="16">
        <f t="shared" si="899"/>
        <v>42.899702085402183</v>
      </c>
      <c r="M5047" s="16">
        <f t="shared" si="900"/>
        <v>1.0897297297297297</v>
      </c>
      <c r="N5047" s="44">
        <f t="shared" si="901"/>
        <v>165.26999999999998</v>
      </c>
      <c r="O5047" s="44">
        <f t="shared" si="902"/>
        <v>4485.2700000000004</v>
      </c>
      <c r="P5047" s="45">
        <f t="shared" si="904"/>
        <v>44.540913604766637</v>
      </c>
      <c r="Q5047" s="45">
        <f t="shared" si="903"/>
        <v>1.1314194594594595</v>
      </c>
      <c r="S5047" s="51">
        <f t="shared" si="905"/>
        <v>4.7236023684554596</v>
      </c>
      <c r="T5047" s="16">
        <f t="shared" si="906"/>
        <v>44.41065872227739</v>
      </c>
    </row>
    <row r="5048" spans="1:20" x14ac:dyDescent="0.25">
      <c r="A5048" s="72">
        <f t="shared" si="907"/>
        <v>44362</v>
      </c>
      <c r="B5048" s="73" t="s">
        <v>67</v>
      </c>
      <c r="C5048" s="73" t="s">
        <v>250</v>
      </c>
      <c r="D5048" s="73" t="s">
        <v>251</v>
      </c>
      <c r="E5048" s="73" t="s">
        <v>283</v>
      </c>
      <c r="F5048" s="73" t="s">
        <v>284</v>
      </c>
      <c r="G5048" s="73" t="s">
        <v>35</v>
      </c>
      <c r="H5048" t="s">
        <v>37</v>
      </c>
      <c r="I5048">
        <v>1836</v>
      </c>
      <c r="J5048" s="43">
        <v>5180</v>
      </c>
      <c r="K5048" s="16">
        <v>0</v>
      </c>
      <c r="L5048" s="16">
        <f t="shared" ref="L5048:L5085" si="908">J5048/100.7</f>
        <v>51.439920556107246</v>
      </c>
      <c r="M5048" s="16">
        <f t="shared" ref="M5048:M5085" si="909">IF(B5048="corn",J5048/(111*2000/56),J5048/(111*2000/60))</f>
        <v>1.3066666666666666</v>
      </c>
      <c r="N5048" s="44">
        <f t="shared" ref="N5048:N5085" si="910">I5048*K5048</f>
        <v>0</v>
      </c>
      <c r="O5048" s="44">
        <f t="shared" ref="O5048:O5085" si="911">J5048+N5048</f>
        <v>5180</v>
      </c>
      <c r="P5048" s="45">
        <f t="shared" si="904"/>
        <v>51.439920556107246</v>
      </c>
      <c r="Q5048" s="45">
        <f t="shared" ref="Q5048:Q5085" si="912">IF(B5048="corn",O5048/(111*2000/56),O5048/(111*2000/60))</f>
        <v>1.3066666666666666</v>
      </c>
      <c r="S5048" s="51">
        <f t="shared" si="905"/>
        <v>0</v>
      </c>
      <c r="T5048" s="16">
        <f t="shared" si="906"/>
        <v>51.439920556107246</v>
      </c>
    </row>
    <row r="5049" spans="1:20" x14ac:dyDescent="0.25">
      <c r="A5049" s="72">
        <f t="shared" si="907"/>
        <v>44362</v>
      </c>
      <c r="B5049" s="73" t="s">
        <v>67</v>
      </c>
      <c r="C5049" s="73" t="s">
        <v>256</v>
      </c>
      <c r="D5049" s="73" t="s">
        <v>247</v>
      </c>
      <c r="E5049" s="73" t="s">
        <v>285</v>
      </c>
      <c r="F5049" s="73" t="s">
        <v>264</v>
      </c>
      <c r="G5049" s="73" t="s">
        <v>35</v>
      </c>
      <c r="H5049" t="s">
        <v>37</v>
      </c>
      <c r="I5049">
        <v>1899</v>
      </c>
      <c r="J5049" s="43">
        <v>5100</v>
      </c>
      <c r="K5049" s="16">
        <v>0</v>
      </c>
      <c r="L5049" s="16">
        <f t="shared" si="908"/>
        <v>50.645481628599796</v>
      </c>
      <c r="M5049" s="16">
        <f t="shared" si="909"/>
        <v>1.2864864864864864</v>
      </c>
      <c r="N5049" s="44">
        <f t="shared" si="910"/>
        <v>0</v>
      </c>
      <c r="O5049" s="44">
        <f t="shared" si="911"/>
        <v>5100</v>
      </c>
      <c r="P5049" s="45">
        <f t="shared" si="904"/>
        <v>50.645481628599796</v>
      </c>
      <c r="Q5049" s="45">
        <f t="shared" si="912"/>
        <v>1.2864864864864864</v>
      </c>
      <c r="S5049" s="51">
        <f t="shared" si="905"/>
        <v>2.0000000000000018</v>
      </c>
      <c r="T5049" s="16">
        <f t="shared" si="906"/>
        <v>50.645481628599804</v>
      </c>
    </row>
    <row r="5050" spans="1:20" x14ac:dyDescent="0.25">
      <c r="A5050" s="72">
        <f t="shared" si="907"/>
        <v>44362</v>
      </c>
      <c r="B5050" s="73" t="s">
        <v>18</v>
      </c>
      <c r="C5050" s="73" t="s">
        <v>238</v>
      </c>
      <c r="D5050" s="73" t="s">
        <v>239</v>
      </c>
      <c r="E5050" s="73" t="s">
        <v>283</v>
      </c>
      <c r="F5050" s="73" t="s">
        <v>284</v>
      </c>
      <c r="G5050" s="73" t="s">
        <v>35</v>
      </c>
      <c r="H5050" t="s">
        <v>37</v>
      </c>
      <c r="I5050">
        <v>1695</v>
      </c>
      <c r="J5050" s="43">
        <v>5850</v>
      </c>
      <c r="K5050" s="16">
        <v>0</v>
      </c>
      <c r="L5050" s="16">
        <f t="shared" si="908"/>
        <v>58.093346573982124</v>
      </c>
      <c r="M5050" s="16">
        <f t="shared" si="909"/>
        <v>1.5810810810810811</v>
      </c>
      <c r="N5050" s="44">
        <f t="shared" si="910"/>
        <v>0</v>
      </c>
      <c r="O5050" s="44">
        <f t="shared" si="911"/>
        <v>5850</v>
      </c>
      <c r="P5050" s="45">
        <f t="shared" si="904"/>
        <v>58.093346573982124</v>
      </c>
      <c r="Q5050" s="45">
        <f t="shared" si="912"/>
        <v>1.5810810810810811</v>
      </c>
      <c r="S5050" s="51">
        <f t="shared" si="905"/>
        <v>0</v>
      </c>
      <c r="T5050" s="16">
        <f t="shared" si="906"/>
        <v>58.093346573982124</v>
      </c>
    </row>
    <row r="5051" spans="1:20" x14ac:dyDescent="0.25">
      <c r="A5051" s="72">
        <f t="shared" si="907"/>
        <v>44362</v>
      </c>
      <c r="B5051" s="73" t="s">
        <v>18</v>
      </c>
      <c r="C5051" s="73" t="s">
        <v>250</v>
      </c>
      <c r="D5051" s="73" t="s">
        <v>251</v>
      </c>
      <c r="E5051" s="73" t="s">
        <v>279</v>
      </c>
      <c r="F5051" s="73" t="s">
        <v>280</v>
      </c>
      <c r="G5051" s="73" t="s">
        <v>35</v>
      </c>
      <c r="H5051" t="s">
        <v>37</v>
      </c>
      <c r="I5051">
        <v>1851</v>
      </c>
      <c r="J5051" s="43">
        <v>5900</v>
      </c>
      <c r="K5051" s="16">
        <v>0</v>
      </c>
      <c r="L5051" s="16">
        <f t="shared" si="908"/>
        <v>58.589870903674282</v>
      </c>
      <c r="M5051" s="16">
        <f t="shared" si="909"/>
        <v>1.5945945945945945</v>
      </c>
      <c r="N5051" s="44">
        <f t="shared" si="910"/>
        <v>0</v>
      </c>
      <c r="O5051" s="44">
        <f t="shared" si="911"/>
        <v>5900</v>
      </c>
      <c r="P5051" s="45">
        <f t="shared" si="904"/>
        <v>58.589870903674282</v>
      </c>
      <c r="Q5051" s="45">
        <f t="shared" si="912"/>
        <v>1.5945945945945945</v>
      </c>
      <c r="S5051" s="51">
        <f t="shared" si="905"/>
        <v>0</v>
      </c>
      <c r="T5051" s="16">
        <f t="shared" si="906"/>
        <v>58.589870903674274</v>
      </c>
    </row>
    <row r="5052" spans="1:20" x14ac:dyDescent="0.25">
      <c r="A5052" s="72">
        <f t="shared" si="907"/>
        <v>44362</v>
      </c>
      <c r="B5052" s="73" t="s">
        <v>18</v>
      </c>
      <c r="C5052" s="73" t="s">
        <v>257</v>
      </c>
      <c r="D5052" s="73" t="s">
        <v>237</v>
      </c>
      <c r="E5052" s="73" t="s">
        <v>283</v>
      </c>
      <c r="F5052" s="73" t="s">
        <v>284</v>
      </c>
      <c r="G5052" s="73" t="s">
        <v>35</v>
      </c>
      <c r="H5052" t="s">
        <v>37</v>
      </c>
      <c r="I5052">
        <v>1507</v>
      </c>
      <c r="J5052" s="43">
        <v>5750</v>
      </c>
      <c r="K5052" s="16">
        <v>0</v>
      </c>
      <c r="L5052" s="16">
        <f t="shared" si="908"/>
        <v>57.10029791459781</v>
      </c>
      <c r="M5052" s="16">
        <f t="shared" si="909"/>
        <v>1.5540540540540539</v>
      </c>
      <c r="N5052" s="44">
        <f t="shared" si="910"/>
        <v>0</v>
      </c>
      <c r="O5052" s="44">
        <f t="shared" si="911"/>
        <v>5750</v>
      </c>
      <c r="P5052" s="45">
        <f t="shared" si="904"/>
        <v>57.10029791459781</v>
      </c>
      <c r="Q5052" s="45">
        <f t="shared" si="912"/>
        <v>1.5540540540540539</v>
      </c>
      <c r="S5052" s="51">
        <f t="shared" si="905"/>
        <v>0</v>
      </c>
      <c r="T5052" s="16">
        <f t="shared" si="906"/>
        <v>57.10029791459781</v>
      </c>
    </row>
    <row r="5053" spans="1:20" x14ac:dyDescent="0.25">
      <c r="A5053" s="72">
        <f t="shared" si="907"/>
        <v>44362</v>
      </c>
      <c r="B5053" s="73" t="s">
        <v>18</v>
      </c>
      <c r="C5053" s="73" t="s">
        <v>256</v>
      </c>
      <c r="D5053" s="73" t="s">
        <v>247</v>
      </c>
      <c r="E5053" s="73" t="s">
        <v>265</v>
      </c>
      <c r="F5053" s="73" t="s">
        <v>266</v>
      </c>
      <c r="G5053" s="73" t="s">
        <v>35</v>
      </c>
      <c r="H5053" t="s">
        <v>36</v>
      </c>
      <c r="I5053">
        <v>1160</v>
      </c>
      <c r="J5053" s="43">
        <v>4875</v>
      </c>
      <c r="K5053" s="16">
        <v>0.21</v>
      </c>
      <c r="L5053" s="16">
        <f t="shared" si="908"/>
        <v>48.4111221449851</v>
      </c>
      <c r="M5053" s="16">
        <f t="shared" si="909"/>
        <v>1.3175675675675675</v>
      </c>
      <c r="N5053" s="44">
        <f t="shared" si="910"/>
        <v>243.6</v>
      </c>
      <c r="O5053" s="44">
        <f t="shared" si="911"/>
        <v>5118.6000000000004</v>
      </c>
      <c r="P5053" s="45">
        <f t="shared" si="904"/>
        <v>50.830188679245282</v>
      </c>
      <c r="Q5053" s="45">
        <f t="shared" si="912"/>
        <v>1.3834054054054055</v>
      </c>
      <c r="S5053" s="51">
        <f t="shared" si="905"/>
        <v>3.0355489351423293</v>
      </c>
      <c r="T5053" s="16">
        <f t="shared" si="906"/>
        <v>50.638199271764314</v>
      </c>
    </row>
    <row r="5054" spans="1:20" x14ac:dyDescent="0.25">
      <c r="A5054" s="72">
        <f t="shared" si="907"/>
        <v>44362</v>
      </c>
      <c r="B5054" s="73" t="s">
        <v>18</v>
      </c>
      <c r="C5054" s="73" t="s">
        <v>244</v>
      </c>
      <c r="D5054" s="73" t="s">
        <v>245</v>
      </c>
      <c r="E5054" s="73" t="s">
        <v>277</v>
      </c>
      <c r="F5054" s="73" t="s">
        <v>278</v>
      </c>
      <c r="G5054" s="73" t="s">
        <v>35</v>
      </c>
      <c r="H5054" s="73" t="s">
        <v>38</v>
      </c>
      <c r="I5054">
        <v>613</v>
      </c>
      <c r="J5054" s="43">
        <v>4945</v>
      </c>
      <c r="K5054" s="16">
        <v>0</v>
      </c>
      <c r="L5054" s="16">
        <f t="shared" si="908"/>
        <v>49.106256206554121</v>
      </c>
      <c r="M5054" s="16">
        <f t="shared" si="909"/>
        <v>1.3364864864864865</v>
      </c>
      <c r="N5054" s="44">
        <f t="shared" si="910"/>
        <v>0</v>
      </c>
      <c r="O5054" s="44">
        <f t="shared" si="911"/>
        <v>4945</v>
      </c>
      <c r="P5054" s="45">
        <f t="shared" si="904"/>
        <v>49.106256206554121</v>
      </c>
      <c r="Q5054" s="45">
        <f t="shared" si="912"/>
        <v>1.3364864864864865</v>
      </c>
      <c r="S5054" s="51">
        <f t="shared" si="905"/>
        <v>2.9136316337148749</v>
      </c>
      <c r="T5054" s="16">
        <f>AVERAGE(P4978,P5016,P5054)</f>
        <v>49.106256206554121</v>
      </c>
    </row>
    <row r="5055" spans="1:20" x14ac:dyDescent="0.25">
      <c r="A5055" s="74">
        <f>A5053</f>
        <v>44362</v>
      </c>
      <c r="B5055" s="75" t="s">
        <v>18</v>
      </c>
      <c r="C5055" s="75" t="s">
        <v>258</v>
      </c>
      <c r="D5055" s="75" t="s">
        <v>255</v>
      </c>
      <c r="E5055" s="75" t="s">
        <v>279</v>
      </c>
      <c r="F5055" s="75" t="s">
        <v>280</v>
      </c>
      <c r="G5055" s="75" t="s">
        <v>35</v>
      </c>
      <c r="H5055" s="76" t="s">
        <v>36</v>
      </c>
      <c r="I5055" s="76">
        <v>1637</v>
      </c>
      <c r="J5055" s="46">
        <v>5260</v>
      </c>
      <c r="K5055" s="78">
        <v>0.21</v>
      </c>
      <c r="L5055" s="78">
        <f t="shared" si="908"/>
        <v>52.234359483614696</v>
      </c>
      <c r="M5055" s="78">
        <f t="shared" si="909"/>
        <v>1.4216216216216215</v>
      </c>
      <c r="N5055" s="47">
        <f t="shared" si="910"/>
        <v>343.77</v>
      </c>
      <c r="O5055" s="47">
        <f t="shared" si="911"/>
        <v>5603.77</v>
      </c>
      <c r="P5055" s="48">
        <f t="shared" si="904"/>
        <v>55.64816285998014</v>
      </c>
      <c r="Q5055" s="48">
        <f t="shared" si="912"/>
        <v>1.5145324324324325</v>
      </c>
      <c r="R5055" s="76"/>
      <c r="S5055" s="53">
        <f t="shared" si="905"/>
        <v>3.947534390906271</v>
      </c>
      <c r="T5055" s="78">
        <f t="shared" si="906"/>
        <v>55.377226084078124</v>
      </c>
    </row>
    <row r="5056" spans="1:20" x14ac:dyDescent="0.25">
      <c r="A5056" s="72">
        <f>DATE(YEAR(A5055), MONTH(A5055)+1, 15)</f>
        <v>44392</v>
      </c>
      <c r="B5056" s="73" t="s">
        <v>0</v>
      </c>
      <c r="C5056" s="73" t="s">
        <v>359</v>
      </c>
      <c r="D5056" s="73" t="s">
        <v>235</v>
      </c>
      <c r="E5056" s="73" t="s">
        <v>260</v>
      </c>
      <c r="F5056" s="73" t="s">
        <v>261</v>
      </c>
      <c r="G5056" s="73" t="s">
        <v>34</v>
      </c>
      <c r="H5056" t="s">
        <v>36</v>
      </c>
      <c r="I5056">
        <v>506</v>
      </c>
      <c r="J5056" s="61">
        <v>3695</v>
      </c>
      <c r="K5056" s="16">
        <v>0.23</v>
      </c>
      <c r="L5056" s="16">
        <f t="shared" si="908"/>
        <v>36.693147964250244</v>
      </c>
      <c r="M5056" s="16">
        <f t="shared" si="909"/>
        <v>0.99864864864864866</v>
      </c>
      <c r="N5056" s="44">
        <f t="shared" si="910"/>
        <v>116.38000000000001</v>
      </c>
      <c r="O5056" s="44">
        <f t="shared" si="911"/>
        <v>3811.38</v>
      </c>
      <c r="P5056" s="45">
        <f t="shared" ref="P5056:P5093" si="913">O5056/100.7</f>
        <v>37.848857994041708</v>
      </c>
      <c r="Q5056" s="45">
        <f t="shared" si="912"/>
        <v>1.0301027027027028</v>
      </c>
      <c r="R5056" s="17"/>
      <c r="S5056" s="51">
        <f>((O5056/O4600)-1)*100</f>
        <v>5.1310766379063066</v>
      </c>
      <c r="T5056" s="16"/>
    </row>
    <row r="5057" spans="1:20" x14ac:dyDescent="0.25">
      <c r="A5057" s="72">
        <f>A5056</f>
        <v>44392</v>
      </c>
      <c r="B5057" s="73" t="s">
        <v>0</v>
      </c>
      <c r="C5057" s="73" t="s">
        <v>236</v>
      </c>
      <c r="D5057" s="73" t="s">
        <v>237</v>
      </c>
      <c r="E5057" s="73" t="s">
        <v>262</v>
      </c>
      <c r="F5057" s="73" t="s">
        <v>251</v>
      </c>
      <c r="G5057" s="73" t="s">
        <v>34</v>
      </c>
      <c r="H5057" t="s">
        <v>37</v>
      </c>
      <c r="I5057">
        <v>298</v>
      </c>
      <c r="J5057" s="43">
        <v>4208</v>
      </c>
      <c r="K5057" s="16">
        <v>0</v>
      </c>
      <c r="L5057" s="16">
        <f t="shared" si="908"/>
        <v>41.787487586891757</v>
      </c>
      <c r="M5057" s="16">
        <f t="shared" si="909"/>
        <v>1.1372972972972972</v>
      </c>
      <c r="N5057" s="44">
        <f t="shared" si="910"/>
        <v>0</v>
      </c>
      <c r="O5057" s="44">
        <f t="shared" si="911"/>
        <v>4208</v>
      </c>
      <c r="P5057" s="45">
        <f t="shared" si="913"/>
        <v>41.787487586891757</v>
      </c>
      <c r="Q5057" s="45">
        <f t="shared" si="912"/>
        <v>1.1372972972972972</v>
      </c>
      <c r="R5057" s="17"/>
      <c r="S5057" s="51">
        <f t="shared" ref="S5057:S5093" si="914">((O5057/O4601)-1)*100</f>
        <v>-2.8848372951765566</v>
      </c>
      <c r="T5057" s="16"/>
    </row>
    <row r="5058" spans="1:20" x14ac:dyDescent="0.25">
      <c r="A5058" s="72">
        <f t="shared" ref="A5058:A5092" si="915">A5057</f>
        <v>44392</v>
      </c>
      <c r="B5058" s="73" t="s">
        <v>0</v>
      </c>
      <c r="C5058" s="73" t="s">
        <v>359</v>
      </c>
      <c r="D5058" s="73" t="s">
        <v>235</v>
      </c>
      <c r="E5058" s="73" t="s">
        <v>263</v>
      </c>
      <c r="F5058" s="73" t="s">
        <v>264</v>
      </c>
      <c r="G5058" s="73" t="s">
        <v>34</v>
      </c>
      <c r="H5058" t="s">
        <v>37</v>
      </c>
      <c r="I5058">
        <v>1530</v>
      </c>
      <c r="J5058" s="43">
        <v>7115</v>
      </c>
      <c r="K5058" s="16">
        <v>0</v>
      </c>
      <c r="L5058" s="16">
        <f t="shared" si="908"/>
        <v>70.655412115193641</v>
      </c>
      <c r="M5058" s="16">
        <f t="shared" si="909"/>
        <v>1.922972972972973</v>
      </c>
      <c r="N5058" s="44">
        <f t="shared" si="910"/>
        <v>0</v>
      </c>
      <c r="O5058" s="44">
        <f t="shared" si="911"/>
        <v>7115</v>
      </c>
      <c r="P5058" s="45">
        <f t="shared" si="913"/>
        <v>70.655412115193641</v>
      </c>
      <c r="Q5058" s="45">
        <f t="shared" si="912"/>
        <v>1.922972972972973</v>
      </c>
      <c r="S5058" s="51">
        <f t="shared" si="914"/>
        <v>-1.7265193370165743</v>
      </c>
      <c r="T5058" s="16"/>
    </row>
    <row r="5059" spans="1:20" x14ac:dyDescent="0.25">
      <c r="A5059" s="72">
        <f t="shared" si="915"/>
        <v>44392</v>
      </c>
      <c r="B5059" s="73" t="s">
        <v>0</v>
      </c>
      <c r="C5059" s="73" t="s">
        <v>359</v>
      </c>
      <c r="D5059" s="73" t="s">
        <v>235</v>
      </c>
      <c r="E5059" s="73" t="s">
        <v>265</v>
      </c>
      <c r="F5059" s="73" t="s">
        <v>266</v>
      </c>
      <c r="G5059" s="73" t="s">
        <v>34</v>
      </c>
      <c r="H5059" t="s">
        <v>36</v>
      </c>
      <c r="I5059">
        <v>890</v>
      </c>
      <c r="J5059" s="43">
        <v>4525</v>
      </c>
      <c r="K5059" s="16">
        <v>0.23</v>
      </c>
      <c r="L5059" s="16">
        <f t="shared" si="908"/>
        <v>44.935451837140022</v>
      </c>
      <c r="M5059" s="16">
        <f t="shared" si="909"/>
        <v>1.222972972972973</v>
      </c>
      <c r="N5059" s="44">
        <f t="shared" si="910"/>
        <v>204.70000000000002</v>
      </c>
      <c r="O5059" s="44">
        <f t="shared" si="911"/>
        <v>4729.7</v>
      </c>
      <c r="P5059" s="45">
        <f t="shared" si="913"/>
        <v>46.968222442899702</v>
      </c>
      <c r="Q5059" s="45">
        <f t="shared" si="912"/>
        <v>1.2782972972972972</v>
      </c>
      <c r="S5059" s="51">
        <f t="shared" si="914"/>
        <v>3.3046479119342997</v>
      </c>
      <c r="T5059" s="16"/>
    </row>
    <row r="5060" spans="1:20" x14ac:dyDescent="0.25">
      <c r="A5060" s="72">
        <f t="shared" si="915"/>
        <v>44392</v>
      </c>
      <c r="B5060" s="73" t="s">
        <v>0</v>
      </c>
      <c r="C5060" s="73" t="s">
        <v>238</v>
      </c>
      <c r="D5060" s="73" t="s">
        <v>239</v>
      </c>
      <c r="E5060" s="73" t="s">
        <v>267</v>
      </c>
      <c r="F5060" s="73" t="s">
        <v>241</v>
      </c>
      <c r="G5060" s="73" t="s">
        <v>34</v>
      </c>
      <c r="H5060" s="65" t="s">
        <v>37</v>
      </c>
      <c r="I5060" s="65">
        <v>1256</v>
      </c>
      <c r="J5060" s="61">
        <v>6851</v>
      </c>
      <c r="K5060" s="16">
        <v>0</v>
      </c>
      <c r="L5060" s="77">
        <f t="shared" si="908"/>
        <v>68.033763654419062</v>
      </c>
      <c r="M5060" s="77">
        <f t="shared" si="909"/>
        <v>1.8516216216216217</v>
      </c>
      <c r="N5060" s="62">
        <f t="shared" si="910"/>
        <v>0</v>
      </c>
      <c r="O5060" s="62">
        <f t="shared" si="911"/>
        <v>6851</v>
      </c>
      <c r="P5060" s="63">
        <f t="shared" si="913"/>
        <v>68.033763654419062</v>
      </c>
      <c r="Q5060" s="63">
        <f t="shared" si="912"/>
        <v>1.8516216216216217</v>
      </c>
      <c r="R5060" s="65"/>
      <c r="S5060" s="64">
        <f t="shared" si="914"/>
        <v>-1.7918577981651418</v>
      </c>
      <c r="T5060" s="16"/>
    </row>
    <row r="5061" spans="1:20" x14ac:dyDescent="0.25">
      <c r="A5061" s="72">
        <f t="shared" si="915"/>
        <v>44392</v>
      </c>
      <c r="B5061" s="73" t="s">
        <v>0</v>
      </c>
      <c r="C5061" s="73" t="s">
        <v>358</v>
      </c>
      <c r="D5061" s="73" t="s">
        <v>235</v>
      </c>
      <c r="E5061" s="73" t="s">
        <v>267</v>
      </c>
      <c r="F5061" s="73" t="s">
        <v>241</v>
      </c>
      <c r="G5061" s="73" t="s">
        <v>34</v>
      </c>
      <c r="H5061" t="s">
        <v>36</v>
      </c>
      <c r="I5061">
        <v>975</v>
      </c>
      <c r="J5061" s="43">
        <v>4801</v>
      </c>
      <c r="K5061" s="16">
        <v>0.23</v>
      </c>
      <c r="L5061" s="16">
        <f t="shared" si="908"/>
        <v>47.676266137040713</v>
      </c>
      <c r="M5061" s="16">
        <f t="shared" si="909"/>
        <v>1.2975675675675675</v>
      </c>
      <c r="N5061" s="44">
        <f t="shared" si="910"/>
        <v>224.25</v>
      </c>
      <c r="O5061" s="44">
        <f t="shared" si="911"/>
        <v>5025.25</v>
      </c>
      <c r="P5061" s="45">
        <f t="shared" si="913"/>
        <v>49.903177755710026</v>
      </c>
      <c r="Q5061" s="45">
        <f t="shared" si="912"/>
        <v>1.3581756756756758</v>
      </c>
      <c r="S5061" s="51">
        <f t="shared" si="914"/>
        <v>3.4108447371128614</v>
      </c>
      <c r="T5061" s="16"/>
    </row>
    <row r="5062" spans="1:20" x14ac:dyDescent="0.25">
      <c r="A5062" s="72">
        <f t="shared" si="915"/>
        <v>44392</v>
      </c>
      <c r="B5062" s="73" t="s">
        <v>0</v>
      </c>
      <c r="C5062" s="73" t="s">
        <v>240</v>
      </c>
      <c r="D5062" s="73" t="s">
        <v>241</v>
      </c>
      <c r="E5062" s="73" t="s">
        <v>263</v>
      </c>
      <c r="F5062" s="73" t="s">
        <v>264</v>
      </c>
      <c r="G5062" s="73" t="s">
        <v>34</v>
      </c>
      <c r="H5062" t="s">
        <v>36</v>
      </c>
      <c r="I5062">
        <v>1357</v>
      </c>
      <c r="J5062" s="66">
        <v>5121</v>
      </c>
      <c r="K5062" s="16">
        <v>0.23</v>
      </c>
      <c r="L5062" s="16">
        <f t="shared" si="908"/>
        <v>50.854021847070506</v>
      </c>
      <c r="M5062" s="16">
        <f t="shared" si="909"/>
        <v>1.384054054054054</v>
      </c>
      <c r="N5062" s="44">
        <f t="shared" si="910"/>
        <v>312.11</v>
      </c>
      <c r="O5062" s="44">
        <f t="shared" si="911"/>
        <v>5433.11</v>
      </c>
      <c r="P5062" s="45">
        <f t="shared" si="913"/>
        <v>53.953426017874868</v>
      </c>
      <c r="Q5062" s="45">
        <f t="shared" si="912"/>
        <v>1.468408108108108</v>
      </c>
      <c r="S5062" s="51">
        <f t="shared" si="914"/>
        <v>4.4342825069871195</v>
      </c>
      <c r="T5062" s="16"/>
    </row>
    <row r="5063" spans="1:20" x14ac:dyDescent="0.25">
      <c r="A5063" s="72">
        <f t="shared" si="915"/>
        <v>44392</v>
      </c>
      <c r="B5063" s="73" t="s">
        <v>67</v>
      </c>
      <c r="C5063" s="73" t="s">
        <v>242</v>
      </c>
      <c r="D5063" s="73" t="s">
        <v>243</v>
      </c>
      <c r="E5063" s="73" t="s">
        <v>265</v>
      </c>
      <c r="F5063" s="73" t="s">
        <v>266</v>
      </c>
      <c r="G5063" s="73" t="s">
        <v>34</v>
      </c>
      <c r="H5063" t="s">
        <v>36</v>
      </c>
      <c r="I5063">
        <v>1006</v>
      </c>
      <c r="J5063" s="43">
        <v>3900</v>
      </c>
      <c r="K5063" s="16">
        <v>0.23</v>
      </c>
      <c r="L5063" s="16">
        <f t="shared" si="908"/>
        <v>38.728897715988083</v>
      </c>
      <c r="M5063" s="16">
        <f t="shared" si="909"/>
        <v>0.98378378378378384</v>
      </c>
      <c r="N5063" s="44">
        <f t="shared" si="910"/>
        <v>231.38000000000002</v>
      </c>
      <c r="O5063" s="44">
        <f t="shared" si="911"/>
        <v>4131.38</v>
      </c>
      <c r="P5063" s="45">
        <f t="shared" si="913"/>
        <v>41.026613704071501</v>
      </c>
      <c r="Q5063" s="45">
        <f t="shared" si="912"/>
        <v>1.0421499099099099</v>
      </c>
      <c r="S5063" s="51">
        <f t="shared" si="914"/>
        <v>4.3182942964780979</v>
      </c>
      <c r="T5063" s="16"/>
    </row>
    <row r="5064" spans="1:20" x14ac:dyDescent="0.25">
      <c r="A5064" s="72">
        <f t="shared" si="915"/>
        <v>44392</v>
      </c>
      <c r="B5064" s="73" t="s">
        <v>67</v>
      </c>
      <c r="C5064" s="73" t="s">
        <v>244</v>
      </c>
      <c r="D5064" s="73" t="s">
        <v>245</v>
      </c>
      <c r="E5064" s="73" t="s">
        <v>268</v>
      </c>
      <c r="F5064" s="73" t="s">
        <v>269</v>
      </c>
      <c r="G5064" s="73" t="s">
        <v>34</v>
      </c>
      <c r="H5064" t="s">
        <v>38</v>
      </c>
      <c r="I5064">
        <v>860</v>
      </c>
      <c r="J5064" s="43">
        <v>7833</v>
      </c>
      <c r="K5064" s="16">
        <v>0</v>
      </c>
      <c r="L5064" s="16">
        <f t="shared" si="908"/>
        <v>77.785501489572994</v>
      </c>
      <c r="M5064" s="16">
        <f t="shared" si="909"/>
        <v>1.975891891891892</v>
      </c>
      <c r="N5064" s="44">
        <f t="shared" si="910"/>
        <v>0</v>
      </c>
      <c r="O5064" s="44">
        <f t="shared" si="911"/>
        <v>7833</v>
      </c>
      <c r="P5064" s="45">
        <f t="shared" si="913"/>
        <v>77.785501489572994</v>
      </c>
      <c r="Q5064" s="45">
        <f t="shared" si="912"/>
        <v>1.975891891891892</v>
      </c>
      <c r="S5064" s="51">
        <f t="shared" si="914"/>
        <v>14.920774647887324</v>
      </c>
      <c r="T5064" s="16"/>
    </row>
    <row r="5065" spans="1:20" x14ac:dyDescent="0.25">
      <c r="A5065" s="72">
        <f t="shared" si="915"/>
        <v>44392</v>
      </c>
      <c r="B5065" s="73" t="s">
        <v>67</v>
      </c>
      <c r="C5065" s="73" t="s">
        <v>246</v>
      </c>
      <c r="D5065" s="73" t="s">
        <v>247</v>
      </c>
      <c r="E5065" s="73" t="s">
        <v>270</v>
      </c>
      <c r="F5065" s="73" t="s">
        <v>247</v>
      </c>
      <c r="G5065" s="73" t="s">
        <v>34</v>
      </c>
      <c r="H5065" t="s">
        <v>36</v>
      </c>
      <c r="I5065">
        <v>213</v>
      </c>
      <c r="J5065" s="43">
        <v>2455</v>
      </c>
      <c r="K5065" s="16">
        <v>0.23</v>
      </c>
      <c r="L5065" s="16">
        <f t="shared" si="908"/>
        <v>24.379344587884805</v>
      </c>
      <c r="M5065" s="16">
        <f t="shared" si="909"/>
        <v>0.61927927927927928</v>
      </c>
      <c r="N5065" s="44">
        <f t="shared" si="910"/>
        <v>48.99</v>
      </c>
      <c r="O5065" s="44">
        <f t="shared" si="911"/>
        <v>2503.9899999999998</v>
      </c>
      <c r="P5065" s="45">
        <f t="shared" si="913"/>
        <v>24.865839126117177</v>
      </c>
      <c r="Q5065" s="45">
        <f t="shared" si="912"/>
        <v>0.63163711711711712</v>
      </c>
      <c r="S5065" s="51">
        <f t="shared" si="914"/>
        <v>3.1390817948907968</v>
      </c>
      <c r="T5065" s="16"/>
    </row>
    <row r="5066" spans="1:20" x14ac:dyDescent="0.25">
      <c r="A5066" s="72">
        <f t="shared" si="915"/>
        <v>44392</v>
      </c>
      <c r="B5066" s="73" t="s">
        <v>67</v>
      </c>
      <c r="C5066" s="73" t="s">
        <v>248</v>
      </c>
      <c r="D5066" s="73" t="s">
        <v>249</v>
      </c>
      <c r="E5066" s="73" t="s">
        <v>271</v>
      </c>
      <c r="F5066" s="73" t="s">
        <v>272</v>
      </c>
      <c r="G5066" s="73" t="s">
        <v>34</v>
      </c>
      <c r="H5066" t="s">
        <v>38</v>
      </c>
      <c r="I5066">
        <v>646</v>
      </c>
      <c r="J5066" s="43">
        <v>5979</v>
      </c>
      <c r="K5066" s="16">
        <v>0</v>
      </c>
      <c r="L5066" s="16">
        <f t="shared" si="908"/>
        <v>59.374379344587886</v>
      </c>
      <c r="M5066" s="16">
        <f t="shared" si="909"/>
        <v>1.5082162162162163</v>
      </c>
      <c r="N5066" s="44">
        <f t="shared" si="910"/>
        <v>0</v>
      </c>
      <c r="O5066" s="44">
        <f t="shared" si="911"/>
        <v>5979</v>
      </c>
      <c r="P5066" s="45">
        <f t="shared" si="913"/>
        <v>59.374379344587886</v>
      </c>
      <c r="Q5066" s="45">
        <f t="shared" si="912"/>
        <v>1.5082162162162163</v>
      </c>
      <c r="S5066" s="51">
        <f t="shared" si="914"/>
        <v>2.7672739773118016</v>
      </c>
      <c r="T5066" s="16"/>
    </row>
    <row r="5067" spans="1:20" x14ac:dyDescent="0.25">
      <c r="A5067" s="72">
        <f t="shared" si="915"/>
        <v>44392</v>
      </c>
      <c r="B5067" s="73" t="s">
        <v>67</v>
      </c>
      <c r="C5067" s="73" t="s">
        <v>248</v>
      </c>
      <c r="D5067" s="73" t="s">
        <v>249</v>
      </c>
      <c r="E5067" s="73" t="s">
        <v>273</v>
      </c>
      <c r="F5067" s="73" t="s">
        <v>274</v>
      </c>
      <c r="G5067" s="73" t="s">
        <v>34</v>
      </c>
      <c r="H5067" t="s">
        <v>38</v>
      </c>
      <c r="I5067">
        <v>418</v>
      </c>
      <c r="J5067" s="43">
        <v>5040</v>
      </c>
      <c r="K5067" s="16">
        <v>0</v>
      </c>
      <c r="L5067" s="16">
        <f t="shared" si="908"/>
        <v>50.049652432969211</v>
      </c>
      <c r="M5067" s="16">
        <f t="shared" si="909"/>
        <v>1.2713513513513515</v>
      </c>
      <c r="N5067" s="44">
        <f t="shared" si="910"/>
        <v>0</v>
      </c>
      <c r="O5067" s="44">
        <f t="shared" si="911"/>
        <v>5040</v>
      </c>
      <c r="P5067" s="45">
        <f t="shared" si="913"/>
        <v>50.049652432969211</v>
      </c>
      <c r="Q5067" s="45">
        <f t="shared" si="912"/>
        <v>1.2713513513513515</v>
      </c>
      <c r="S5067" s="51">
        <f t="shared" si="914"/>
        <v>3.4058268362741062</v>
      </c>
      <c r="T5067" s="16"/>
    </row>
    <row r="5068" spans="1:20" x14ac:dyDescent="0.25">
      <c r="A5068" s="72">
        <f t="shared" si="915"/>
        <v>44392</v>
      </c>
      <c r="B5068" s="73" t="s">
        <v>67</v>
      </c>
      <c r="C5068" s="73" t="s">
        <v>246</v>
      </c>
      <c r="D5068" s="73" t="s">
        <v>247</v>
      </c>
      <c r="E5068" s="73" t="s">
        <v>275</v>
      </c>
      <c r="F5068" s="73" t="s">
        <v>276</v>
      </c>
      <c r="G5068" s="73" t="s">
        <v>34</v>
      </c>
      <c r="H5068" t="s">
        <v>36</v>
      </c>
      <c r="I5068">
        <v>626</v>
      </c>
      <c r="J5068" s="61">
        <v>3900</v>
      </c>
      <c r="K5068" s="16">
        <v>0.23</v>
      </c>
      <c r="L5068" s="16">
        <f t="shared" si="908"/>
        <v>38.728897715988083</v>
      </c>
      <c r="M5068" s="16">
        <f t="shared" si="909"/>
        <v>0.98378378378378384</v>
      </c>
      <c r="N5068" s="44">
        <f t="shared" si="910"/>
        <v>143.98000000000002</v>
      </c>
      <c r="O5068" s="44">
        <f t="shared" si="911"/>
        <v>4043.98</v>
      </c>
      <c r="P5068" s="45">
        <f t="shared" si="913"/>
        <v>40.158689175769609</v>
      </c>
      <c r="Q5068" s="45">
        <f t="shared" si="912"/>
        <v>1.020103063063063</v>
      </c>
      <c r="S5068" s="51">
        <f t="shared" si="914"/>
        <v>5.378938700632685</v>
      </c>
      <c r="T5068" s="16"/>
    </row>
    <row r="5069" spans="1:20" x14ac:dyDescent="0.25">
      <c r="A5069" s="72">
        <f t="shared" si="915"/>
        <v>44392</v>
      </c>
      <c r="B5069" s="73" t="s">
        <v>67</v>
      </c>
      <c r="C5069" s="73" t="s">
        <v>246</v>
      </c>
      <c r="D5069" s="73" t="s">
        <v>247</v>
      </c>
      <c r="E5069" s="73" t="s">
        <v>263</v>
      </c>
      <c r="F5069" s="73" t="s">
        <v>264</v>
      </c>
      <c r="G5069" s="73" t="s">
        <v>34</v>
      </c>
      <c r="H5069" t="s">
        <v>36</v>
      </c>
      <c r="I5069">
        <v>1823</v>
      </c>
      <c r="J5069" s="61">
        <v>5780</v>
      </c>
      <c r="K5069" s="16">
        <v>0.23</v>
      </c>
      <c r="L5069" s="16">
        <f t="shared" si="908"/>
        <v>57.39821251241311</v>
      </c>
      <c r="M5069" s="16">
        <f t="shared" si="909"/>
        <v>1.458018018018018</v>
      </c>
      <c r="N5069" s="44">
        <f t="shared" si="910"/>
        <v>419.29</v>
      </c>
      <c r="O5069" s="44">
        <f t="shared" si="911"/>
        <v>6199.29</v>
      </c>
      <c r="P5069" s="45">
        <f t="shared" si="913"/>
        <v>61.561966236345576</v>
      </c>
      <c r="Q5069" s="45">
        <f t="shared" si="912"/>
        <v>1.5637848648648649</v>
      </c>
      <c r="S5069" s="51">
        <f t="shared" si="914"/>
        <v>7.0803782097564882</v>
      </c>
      <c r="T5069" s="16"/>
    </row>
    <row r="5070" spans="1:20" x14ac:dyDescent="0.25">
      <c r="A5070" s="72">
        <f t="shared" si="915"/>
        <v>44392</v>
      </c>
      <c r="B5070" s="73" t="s">
        <v>18</v>
      </c>
      <c r="C5070" s="73" t="s">
        <v>250</v>
      </c>
      <c r="D5070" s="73" t="s">
        <v>251</v>
      </c>
      <c r="E5070" s="73" t="s">
        <v>265</v>
      </c>
      <c r="F5070" s="73" t="s">
        <v>266</v>
      </c>
      <c r="G5070" s="73" t="s">
        <v>34</v>
      </c>
      <c r="H5070" t="s">
        <v>39</v>
      </c>
      <c r="I5070">
        <v>1277</v>
      </c>
      <c r="J5070" s="43">
        <v>3631</v>
      </c>
      <c r="K5070" s="16">
        <v>0.186</v>
      </c>
      <c r="L5070" s="16">
        <f t="shared" si="908"/>
        <v>36.057596822244292</v>
      </c>
      <c r="M5070" s="16">
        <f t="shared" si="909"/>
        <v>0.98135135135135132</v>
      </c>
      <c r="N5070" s="44">
        <f t="shared" si="910"/>
        <v>237.52199999999999</v>
      </c>
      <c r="O5070" s="44">
        <f t="shared" si="911"/>
        <v>3868.5219999999999</v>
      </c>
      <c r="P5070" s="45">
        <f t="shared" si="913"/>
        <v>38.416305858987087</v>
      </c>
      <c r="Q5070" s="45">
        <f t="shared" si="912"/>
        <v>1.0455464864864865</v>
      </c>
      <c r="S5070" s="51">
        <f t="shared" si="914"/>
        <v>5.6866093628214154</v>
      </c>
      <c r="T5070" s="16"/>
    </row>
    <row r="5071" spans="1:20" x14ac:dyDescent="0.25">
      <c r="A5071" s="72">
        <f t="shared" si="915"/>
        <v>44392</v>
      </c>
      <c r="B5071" s="73" t="s">
        <v>18</v>
      </c>
      <c r="C5071" s="73" t="s">
        <v>244</v>
      </c>
      <c r="D5071" s="73" t="s">
        <v>245</v>
      </c>
      <c r="E5071" s="73" t="s">
        <v>277</v>
      </c>
      <c r="F5071" s="73" t="s">
        <v>278</v>
      </c>
      <c r="G5071" s="73" t="s">
        <v>34</v>
      </c>
      <c r="H5071" t="s">
        <v>38</v>
      </c>
      <c r="I5071">
        <v>613</v>
      </c>
      <c r="J5071" s="43">
        <v>6595</v>
      </c>
      <c r="K5071" s="16">
        <v>0</v>
      </c>
      <c r="L5071" s="16">
        <f t="shared" si="908"/>
        <v>65.491559086395227</v>
      </c>
      <c r="M5071" s="16">
        <f t="shared" si="909"/>
        <v>1.7824324324324323</v>
      </c>
      <c r="N5071" s="44">
        <f t="shared" si="910"/>
        <v>0</v>
      </c>
      <c r="O5071" s="44">
        <f t="shared" si="911"/>
        <v>6595</v>
      </c>
      <c r="P5071" s="45">
        <f t="shared" si="913"/>
        <v>65.491559086395227</v>
      </c>
      <c r="Q5071" s="45">
        <f t="shared" si="912"/>
        <v>1.7824324324324323</v>
      </c>
      <c r="S5071" s="51">
        <f t="shared" si="914"/>
        <v>17.140319715808161</v>
      </c>
      <c r="T5071" s="16"/>
    </row>
    <row r="5072" spans="1:20" x14ac:dyDescent="0.25">
      <c r="A5072" s="72">
        <f>A5071</f>
        <v>44392</v>
      </c>
      <c r="B5072" s="73" t="s">
        <v>18</v>
      </c>
      <c r="C5072" s="73" t="s">
        <v>248</v>
      </c>
      <c r="D5072" s="73" t="s">
        <v>249</v>
      </c>
      <c r="E5072" s="73" t="s">
        <v>268</v>
      </c>
      <c r="F5072" s="73" t="s">
        <v>269</v>
      </c>
      <c r="G5072" s="73" t="s">
        <v>34</v>
      </c>
      <c r="H5072" t="s">
        <v>38</v>
      </c>
      <c r="I5072">
        <v>872</v>
      </c>
      <c r="J5072" s="43">
        <v>7125</v>
      </c>
      <c r="K5072" s="16">
        <v>0</v>
      </c>
      <c r="L5072" s="16">
        <f t="shared" si="908"/>
        <v>70.754716981132077</v>
      </c>
      <c r="M5072" s="16">
        <f t="shared" si="909"/>
        <v>1.9256756756756757</v>
      </c>
      <c r="N5072" s="44">
        <f t="shared" si="910"/>
        <v>0</v>
      </c>
      <c r="O5072" s="44">
        <f t="shared" si="911"/>
        <v>7125</v>
      </c>
      <c r="P5072" s="45">
        <f t="shared" si="913"/>
        <v>70.754716981132077</v>
      </c>
      <c r="Q5072" s="45">
        <f t="shared" si="912"/>
        <v>1.9256756756756757</v>
      </c>
      <c r="S5072" s="51">
        <f t="shared" si="914"/>
        <v>2.7841892671667701</v>
      </c>
      <c r="T5072" s="16"/>
    </row>
    <row r="5073" spans="1:20" x14ac:dyDescent="0.25">
      <c r="A5073" s="72">
        <f t="shared" si="915"/>
        <v>44392</v>
      </c>
      <c r="B5073" s="73" t="s">
        <v>18</v>
      </c>
      <c r="C5073" s="73" t="s">
        <v>248</v>
      </c>
      <c r="D5073" s="73" t="s">
        <v>249</v>
      </c>
      <c r="E5073" s="73" t="s">
        <v>277</v>
      </c>
      <c r="F5073" s="73" t="s">
        <v>278</v>
      </c>
      <c r="G5073" s="73" t="s">
        <v>34</v>
      </c>
      <c r="H5073" t="s">
        <v>38</v>
      </c>
      <c r="I5073">
        <v>414</v>
      </c>
      <c r="J5073" s="43">
        <v>5247</v>
      </c>
      <c r="K5073" s="16">
        <v>0</v>
      </c>
      <c r="L5073" s="16">
        <f t="shared" si="908"/>
        <v>52.105263157894733</v>
      </c>
      <c r="M5073" s="16">
        <f t="shared" si="909"/>
        <v>1.4181081081081082</v>
      </c>
      <c r="N5073" s="44">
        <f t="shared" si="910"/>
        <v>0</v>
      </c>
      <c r="O5073" s="44">
        <f t="shared" si="911"/>
        <v>5247</v>
      </c>
      <c r="P5073" s="45">
        <f t="shared" si="913"/>
        <v>52.105263157894733</v>
      </c>
      <c r="Q5073" s="45">
        <f t="shared" si="912"/>
        <v>1.4181081081081082</v>
      </c>
      <c r="S5073" s="51">
        <f t="shared" si="914"/>
        <v>2.7413354219698371</v>
      </c>
      <c r="T5073" s="16"/>
    </row>
    <row r="5074" spans="1:20" x14ac:dyDescent="0.25">
      <c r="A5074" s="72">
        <f t="shared" si="915"/>
        <v>44392</v>
      </c>
      <c r="B5074" s="73" t="s">
        <v>18</v>
      </c>
      <c r="C5074" s="73" t="s">
        <v>242</v>
      </c>
      <c r="D5074" s="73" t="s">
        <v>243</v>
      </c>
      <c r="E5074" s="73" t="s">
        <v>265</v>
      </c>
      <c r="F5074" s="73" t="s">
        <v>266</v>
      </c>
      <c r="G5074" s="73" t="s">
        <v>34</v>
      </c>
      <c r="H5074" t="s">
        <v>36</v>
      </c>
      <c r="I5074">
        <v>1006</v>
      </c>
      <c r="J5074" s="43">
        <v>4645</v>
      </c>
      <c r="K5074" s="16">
        <v>0.23</v>
      </c>
      <c r="L5074" s="16">
        <f t="shared" si="908"/>
        <v>46.127110228401193</v>
      </c>
      <c r="M5074" s="16">
        <f t="shared" si="909"/>
        <v>1.2554054054054054</v>
      </c>
      <c r="N5074" s="44">
        <f t="shared" si="910"/>
        <v>231.38000000000002</v>
      </c>
      <c r="O5074" s="44">
        <f t="shared" si="911"/>
        <v>4876.38</v>
      </c>
      <c r="P5074" s="45">
        <f t="shared" si="913"/>
        <v>48.424826216484604</v>
      </c>
      <c r="Q5074" s="45">
        <f t="shared" si="912"/>
        <v>1.3179405405405407</v>
      </c>
      <c r="S5074" s="51">
        <f t="shared" si="914"/>
        <v>3.6345784382066482</v>
      </c>
      <c r="T5074" s="16"/>
    </row>
    <row r="5075" spans="1:20" x14ac:dyDescent="0.25">
      <c r="A5075" s="72">
        <f t="shared" si="915"/>
        <v>44392</v>
      </c>
      <c r="B5075" s="73" t="s">
        <v>0</v>
      </c>
      <c r="C5075" s="73" t="s">
        <v>252</v>
      </c>
      <c r="D5075" s="73" t="s">
        <v>117</v>
      </c>
      <c r="E5075" s="73" t="s">
        <v>279</v>
      </c>
      <c r="F5075" s="73" t="s">
        <v>280</v>
      </c>
      <c r="G5075" s="73" t="s">
        <v>35</v>
      </c>
      <c r="H5075" t="s">
        <v>37</v>
      </c>
      <c r="I5075">
        <v>880</v>
      </c>
      <c r="J5075" s="43">
        <v>4018</v>
      </c>
      <c r="K5075" s="16">
        <v>0</v>
      </c>
      <c r="L5075" s="16">
        <f t="shared" si="908"/>
        <v>39.900695134061571</v>
      </c>
      <c r="M5075" s="16">
        <f t="shared" si="909"/>
        <v>1.085945945945946</v>
      </c>
      <c r="N5075" s="44">
        <f t="shared" si="910"/>
        <v>0</v>
      </c>
      <c r="O5075" s="44">
        <f t="shared" si="911"/>
        <v>4018</v>
      </c>
      <c r="P5075" s="45">
        <f t="shared" si="913"/>
        <v>39.900695134061571</v>
      </c>
      <c r="Q5075" s="45">
        <f t="shared" si="912"/>
        <v>1.085945945945946</v>
      </c>
      <c r="S5075" s="51">
        <f t="shared" si="914"/>
        <v>-3.0171373400917245</v>
      </c>
      <c r="T5075" s="16"/>
    </row>
    <row r="5076" spans="1:20" x14ac:dyDescent="0.25">
      <c r="A5076" s="72">
        <f t="shared" si="915"/>
        <v>44392</v>
      </c>
      <c r="B5076" s="73" t="s">
        <v>0</v>
      </c>
      <c r="C5076" s="73" t="s">
        <v>359</v>
      </c>
      <c r="D5076" s="73" t="s">
        <v>235</v>
      </c>
      <c r="E5076" s="73" t="s">
        <v>267</v>
      </c>
      <c r="F5076" s="73" t="s">
        <v>241</v>
      </c>
      <c r="G5076" s="73" t="s">
        <v>35</v>
      </c>
      <c r="H5076" t="s">
        <v>37</v>
      </c>
      <c r="I5076">
        <v>685</v>
      </c>
      <c r="J5076" s="43">
        <v>4236</v>
      </c>
      <c r="K5076" s="16">
        <v>0</v>
      </c>
      <c r="L5076" s="16">
        <f t="shared" si="908"/>
        <v>42.06554121151936</v>
      </c>
      <c r="M5076" s="16">
        <f t="shared" si="909"/>
        <v>1.1448648648648649</v>
      </c>
      <c r="N5076" s="44">
        <f t="shared" si="910"/>
        <v>0</v>
      </c>
      <c r="O5076" s="44">
        <f t="shared" si="911"/>
        <v>4236</v>
      </c>
      <c r="P5076" s="45">
        <f t="shared" si="913"/>
        <v>42.06554121151936</v>
      </c>
      <c r="Q5076" s="45">
        <f t="shared" si="912"/>
        <v>1.1448648648648649</v>
      </c>
      <c r="S5076" s="51">
        <f t="shared" si="914"/>
        <v>-2.8663150653519875</v>
      </c>
      <c r="T5076" s="16"/>
    </row>
    <row r="5077" spans="1:20" x14ac:dyDescent="0.25">
      <c r="A5077" s="72">
        <f t="shared" si="915"/>
        <v>44392</v>
      </c>
      <c r="B5077" s="73" t="s">
        <v>0</v>
      </c>
      <c r="C5077" s="73" t="s">
        <v>253</v>
      </c>
      <c r="D5077" s="73" t="s">
        <v>243</v>
      </c>
      <c r="E5077" s="73" t="s">
        <v>281</v>
      </c>
      <c r="F5077" s="73" t="s">
        <v>282</v>
      </c>
      <c r="G5077" s="73" t="s">
        <v>35</v>
      </c>
      <c r="H5077" t="s">
        <v>38</v>
      </c>
      <c r="I5077">
        <v>812</v>
      </c>
      <c r="J5077" s="43">
        <v>6376</v>
      </c>
      <c r="K5077" s="16">
        <v>0</v>
      </c>
      <c r="L5077" s="16">
        <f t="shared" si="908"/>
        <v>63.316782522343594</v>
      </c>
      <c r="M5077" s="16">
        <f t="shared" si="909"/>
        <v>1.7232432432432432</v>
      </c>
      <c r="N5077" s="44">
        <f t="shared" si="910"/>
        <v>0</v>
      </c>
      <c r="O5077" s="44">
        <f t="shared" si="911"/>
        <v>6376</v>
      </c>
      <c r="P5077" s="45">
        <f t="shared" si="913"/>
        <v>63.316782522343594</v>
      </c>
      <c r="Q5077" s="45">
        <f t="shared" si="912"/>
        <v>1.7232432432432432</v>
      </c>
      <c r="S5077" s="51">
        <f t="shared" si="914"/>
        <v>-9.8671190274243763</v>
      </c>
      <c r="T5077" s="16"/>
    </row>
    <row r="5078" spans="1:20" x14ac:dyDescent="0.25">
      <c r="A5078" s="72">
        <f t="shared" si="915"/>
        <v>44392</v>
      </c>
      <c r="B5078" s="73" t="s">
        <v>0</v>
      </c>
      <c r="C5078" s="73" t="s">
        <v>236</v>
      </c>
      <c r="D5078" s="73" t="s">
        <v>237</v>
      </c>
      <c r="E5078" s="73" t="s">
        <v>279</v>
      </c>
      <c r="F5078" s="73" t="s">
        <v>280</v>
      </c>
      <c r="G5078" s="73" t="s">
        <v>35</v>
      </c>
      <c r="H5078" t="s">
        <v>37</v>
      </c>
      <c r="I5078">
        <v>1520</v>
      </c>
      <c r="J5078" s="61">
        <v>5676</v>
      </c>
      <c r="K5078" s="16">
        <v>0</v>
      </c>
      <c r="L5078" s="16">
        <f t="shared" si="908"/>
        <v>56.365441906653423</v>
      </c>
      <c r="M5078" s="16">
        <f t="shared" si="909"/>
        <v>1.5340540540540542</v>
      </c>
      <c r="N5078" s="44">
        <f t="shared" si="910"/>
        <v>0</v>
      </c>
      <c r="O5078" s="44">
        <f t="shared" si="911"/>
        <v>5676</v>
      </c>
      <c r="P5078" s="45">
        <f t="shared" si="913"/>
        <v>56.365441906653423</v>
      </c>
      <c r="Q5078" s="45">
        <f t="shared" si="912"/>
        <v>1.5340540540540542</v>
      </c>
      <c r="S5078" s="51">
        <f t="shared" si="914"/>
        <v>-2.1548008963971688</v>
      </c>
      <c r="T5078" s="16"/>
    </row>
    <row r="5079" spans="1:20" x14ac:dyDescent="0.25">
      <c r="A5079" s="72">
        <f t="shared" si="915"/>
        <v>44392</v>
      </c>
      <c r="B5079" s="73" t="s">
        <v>0</v>
      </c>
      <c r="C5079" s="73" t="s">
        <v>236</v>
      </c>
      <c r="D5079" s="73" t="s">
        <v>237</v>
      </c>
      <c r="E5079" s="73" t="s">
        <v>267</v>
      </c>
      <c r="F5079" s="73" t="s">
        <v>241</v>
      </c>
      <c r="G5079" s="73" t="s">
        <v>35</v>
      </c>
      <c r="H5079" t="s">
        <v>37</v>
      </c>
      <c r="I5079">
        <v>1583</v>
      </c>
      <c r="J5079" s="43">
        <v>5996</v>
      </c>
      <c r="K5079" s="16">
        <v>0</v>
      </c>
      <c r="L5079" s="16">
        <f t="shared" si="908"/>
        <v>59.543197616683216</v>
      </c>
      <c r="M5079" s="16">
        <f t="shared" si="909"/>
        <v>1.6205405405405406</v>
      </c>
      <c r="N5079" s="44">
        <f t="shared" si="910"/>
        <v>0</v>
      </c>
      <c r="O5079" s="44">
        <f t="shared" si="911"/>
        <v>5996</v>
      </c>
      <c r="P5079" s="45">
        <f t="shared" si="913"/>
        <v>59.543197616683216</v>
      </c>
      <c r="Q5079" s="45">
        <f t="shared" si="912"/>
        <v>1.6205405405405406</v>
      </c>
      <c r="S5079" s="51">
        <f t="shared" si="914"/>
        <v>-2.0421499754942007</v>
      </c>
      <c r="T5079" s="16"/>
    </row>
    <row r="5080" spans="1:20" x14ac:dyDescent="0.25">
      <c r="A5080" s="72">
        <f t="shared" si="915"/>
        <v>44392</v>
      </c>
      <c r="B5080" s="73" t="s">
        <v>0</v>
      </c>
      <c r="C5080" s="73" t="s">
        <v>358</v>
      </c>
      <c r="D5080" s="73" t="s">
        <v>235</v>
      </c>
      <c r="E5080" s="73" t="s">
        <v>279</v>
      </c>
      <c r="F5080" s="73" t="s">
        <v>280</v>
      </c>
      <c r="G5080" s="73" t="s">
        <v>35</v>
      </c>
      <c r="H5080" t="s">
        <v>36</v>
      </c>
      <c r="I5080">
        <v>1599</v>
      </c>
      <c r="J5080" s="43">
        <v>6012</v>
      </c>
      <c r="K5080" s="16">
        <v>0.23</v>
      </c>
      <c r="L5080" s="16">
        <f t="shared" si="908"/>
        <v>59.702085402184707</v>
      </c>
      <c r="M5080" s="16">
        <f t="shared" si="909"/>
        <v>1.6248648648648649</v>
      </c>
      <c r="N5080" s="44">
        <f t="shared" si="910"/>
        <v>367.77000000000004</v>
      </c>
      <c r="O5080" s="44">
        <f t="shared" si="911"/>
        <v>6379.77</v>
      </c>
      <c r="P5080" s="45">
        <f t="shared" si="913"/>
        <v>63.354220456802388</v>
      </c>
      <c r="Q5080" s="45">
        <f t="shared" si="912"/>
        <v>1.7242621621621623</v>
      </c>
      <c r="S5080" s="51">
        <f t="shared" si="914"/>
        <v>4.4504366447607691</v>
      </c>
      <c r="T5080" s="16"/>
    </row>
    <row r="5081" spans="1:20" x14ac:dyDescent="0.25">
      <c r="A5081" s="72">
        <f t="shared" si="915"/>
        <v>44392</v>
      </c>
      <c r="B5081" s="73" t="s">
        <v>67</v>
      </c>
      <c r="C5081" s="73" t="s">
        <v>250</v>
      </c>
      <c r="D5081" s="73" t="s">
        <v>251</v>
      </c>
      <c r="E5081" s="73" t="s">
        <v>279</v>
      </c>
      <c r="F5081" s="73" t="s">
        <v>280</v>
      </c>
      <c r="G5081" s="73" t="s">
        <v>35</v>
      </c>
      <c r="H5081" t="s">
        <v>37</v>
      </c>
      <c r="I5081">
        <v>1851</v>
      </c>
      <c r="J5081" s="43">
        <v>5180</v>
      </c>
      <c r="K5081" s="16">
        <v>0</v>
      </c>
      <c r="L5081" s="16">
        <f t="shared" si="908"/>
        <v>51.439920556107246</v>
      </c>
      <c r="M5081" s="16">
        <f t="shared" si="909"/>
        <v>1.3066666666666666</v>
      </c>
      <c r="N5081" s="44">
        <f t="shared" si="910"/>
        <v>0</v>
      </c>
      <c r="O5081" s="44">
        <f t="shared" si="911"/>
        <v>5180</v>
      </c>
      <c r="P5081" s="45">
        <f t="shared" si="913"/>
        <v>51.439920556107246</v>
      </c>
      <c r="Q5081" s="45">
        <f t="shared" si="912"/>
        <v>1.3066666666666666</v>
      </c>
      <c r="S5081" s="51">
        <f t="shared" si="914"/>
        <v>0</v>
      </c>
      <c r="T5081" s="16"/>
    </row>
    <row r="5082" spans="1:20" x14ac:dyDescent="0.25">
      <c r="A5082" s="72">
        <f t="shared" si="915"/>
        <v>44392</v>
      </c>
      <c r="B5082" s="73" t="s">
        <v>67</v>
      </c>
      <c r="C5082" s="73" t="s">
        <v>238</v>
      </c>
      <c r="D5082" s="73" t="s">
        <v>239</v>
      </c>
      <c r="E5082" s="73" t="s">
        <v>283</v>
      </c>
      <c r="F5082" s="73" t="s">
        <v>284</v>
      </c>
      <c r="G5082" s="73" t="s">
        <v>35</v>
      </c>
      <c r="H5082" t="s">
        <v>37</v>
      </c>
      <c r="I5082">
        <v>1695</v>
      </c>
      <c r="J5082" s="43">
        <v>5140</v>
      </c>
      <c r="K5082" s="16">
        <v>0</v>
      </c>
      <c r="L5082" s="16">
        <f t="shared" si="908"/>
        <v>51.042701092353525</v>
      </c>
      <c r="M5082" s="16">
        <f t="shared" si="909"/>
        <v>1.2965765765765767</v>
      </c>
      <c r="N5082" s="44">
        <f t="shared" si="910"/>
        <v>0</v>
      </c>
      <c r="O5082" s="44">
        <f t="shared" si="911"/>
        <v>5140</v>
      </c>
      <c r="P5082" s="45">
        <f t="shared" si="913"/>
        <v>51.042701092353525</v>
      </c>
      <c r="Q5082" s="45">
        <f t="shared" si="912"/>
        <v>1.2965765765765767</v>
      </c>
      <c r="S5082" s="51">
        <f t="shared" si="914"/>
        <v>0</v>
      </c>
      <c r="T5082" s="16"/>
    </row>
    <row r="5083" spans="1:20" x14ac:dyDescent="0.25">
      <c r="A5083" s="72">
        <f t="shared" si="915"/>
        <v>44392</v>
      </c>
      <c r="B5083" s="73" t="s">
        <v>67</v>
      </c>
      <c r="C5083" s="73" t="s">
        <v>242</v>
      </c>
      <c r="D5083" s="73" t="s">
        <v>243</v>
      </c>
      <c r="E5083" s="73" t="s">
        <v>265</v>
      </c>
      <c r="F5083" s="73" t="s">
        <v>266</v>
      </c>
      <c r="G5083" s="73" t="s">
        <v>35</v>
      </c>
      <c r="H5083" t="s">
        <v>36</v>
      </c>
      <c r="I5083">
        <v>1006</v>
      </c>
      <c r="J5083" s="43">
        <v>3820</v>
      </c>
      <c r="K5083" s="16">
        <v>0.23</v>
      </c>
      <c r="L5083" s="16">
        <f t="shared" si="908"/>
        <v>37.934458788480633</v>
      </c>
      <c r="M5083" s="16">
        <f t="shared" si="909"/>
        <v>0.96360360360360364</v>
      </c>
      <c r="N5083" s="44">
        <f t="shared" si="910"/>
        <v>231.38000000000002</v>
      </c>
      <c r="O5083" s="44">
        <f t="shared" si="911"/>
        <v>4051.38</v>
      </c>
      <c r="P5083" s="45">
        <f t="shared" si="913"/>
        <v>40.232174776564051</v>
      </c>
      <c r="Q5083" s="45">
        <f t="shared" si="912"/>
        <v>1.0219697297297299</v>
      </c>
      <c r="S5083" s="51">
        <f t="shared" si="914"/>
        <v>4.4073230318836476</v>
      </c>
      <c r="T5083" s="16"/>
    </row>
    <row r="5084" spans="1:20" x14ac:dyDescent="0.25">
      <c r="A5084" s="72">
        <f t="shared" si="915"/>
        <v>44392</v>
      </c>
      <c r="B5084" s="73" t="s">
        <v>67</v>
      </c>
      <c r="C5084" s="73" t="s">
        <v>254</v>
      </c>
      <c r="D5084" s="73" t="s">
        <v>255</v>
      </c>
      <c r="E5084" s="73" t="s">
        <v>267</v>
      </c>
      <c r="F5084" s="73" t="s">
        <v>241</v>
      </c>
      <c r="G5084" s="73" t="s">
        <v>35</v>
      </c>
      <c r="H5084" t="s">
        <v>37</v>
      </c>
      <c r="I5084">
        <v>988</v>
      </c>
      <c r="J5084" s="43">
        <v>3880</v>
      </c>
      <c r="K5084" s="16">
        <v>0</v>
      </c>
      <c r="L5084" s="16">
        <f t="shared" si="908"/>
        <v>38.530287984111219</v>
      </c>
      <c r="M5084" s="16">
        <f t="shared" si="909"/>
        <v>0.97873873873873873</v>
      </c>
      <c r="N5084" s="44">
        <f t="shared" si="910"/>
        <v>0</v>
      </c>
      <c r="O5084" s="44">
        <f t="shared" si="911"/>
        <v>3880</v>
      </c>
      <c r="P5084" s="45">
        <f t="shared" si="913"/>
        <v>38.530287984111219</v>
      </c>
      <c r="Q5084" s="45">
        <f t="shared" si="912"/>
        <v>0.97873873873873873</v>
      </c>
      <c r="S5084" s="51">
        <f t="shared" si="914"/>
        <v>0</v>
      </c>
      <c r="T5084" s="16"/>
    </row>
    <row r="5085" spans="1:20" x14ac:dyDescent="0.25">
      <c r="A5085" s="72">
        <f t="shared" si="915"/>
        <v>44392</v>
      </c>
      <c r="B5085" s="73" t="s">
        <v>67</v>
      </c>
      <c r="C5085" s="73" t="s">
        <v>246</v>
      </c>
      <c r="D5085" s="73" t="s">
        <v>247</v>
      </c>
      <c r="E5085" s="73" t="s">
        <v>240</v>
      </c>
      <c r="F5085" s="73" t="s">
        <v>241</v>
      </c>
      <c r="G5085" s="73" t="s">
        <v>35</v>
      </c>
      <c r="H5085" t="s">
        <v>36</v>
      </c>
      <c r="I5085">
        <v>787</v>
      </c>
      <c r="J5085" s="43">
        <v>4320</v>
      </c>
      <c r="K5085" s="16">
        <v>0.23</v>
      </c>
      <c r="L5085" s="16">
        <f t="shared" si="908"/>
        <v>42.899702085402183</v>
      </c>
      <c r="M5085" s="16">
        <f t="shared" si="909"/>
        <v>1.0897297297297297</v>
      </c>
      <c r="N5085" s="44">
        <f t="shared" si="910"/>
        <v>181.01000000000002</v>
      </c>
      <c r="O5085" s="44">
        <f t="shared" si="911"/>
        <v>4501.01</v>
      </c>
      <c r="P5085" s="45">
        <f t="shared" si="913"/>
        <v>44.697219463753726</v>
      </c>
      <c r="Q5085" s="45">
        <f t="shared" si="912"/>
        <v>1.1353899099099101</v>
      </c>
      <c r="S5085" s="51">
        <f t="shared" si="914"/>
        <v>5.4787426005689976</v>
      </c>
      <c r="T5085" s="16"/>
    </row>
    <row r="5086" spans="1:20" x14ac:dyDescent="0.25">
      <c r="A5086" s="72">
        <f t="shared" si="915"/>
        <v>44392</v>
      </c>
      <c r="B5086" s="73" t="s">
        <v>67</v>
      </c>
      <c r="C5086" s="73" t="s">
        <v>250</v>
      </c>
      <c r="D5086" s="73" t="s">
        <v>251</v>
      </c>
      <c r="E5086" s="73" t="s">
        <v>283</v>
      </c>
      <c r="F5086" s="73" t="s">
        <v>284</v>
      </c>
      <c r="G5086" s="73" t="s">
        <v>35</v>
      </c>
      <c r="H5086" t="s">
        <v>37</v>
      </c>
      <c r="I5086">
        <v>1836</v>
      </c>
      <c r="J5086" s="43">
        <v>5180</v>
      </c>
      <c r="K5086" s="16">
        <v>0</v>
      </c>
      <c r="L5086" s="16">
        <f t="shared" ref="L5086:L5123" si="916">J5086/100.7</f>
        <v>51.439920556107246</v>
      </c>
      <c r="M5086" s="16">
        <f t="shared" ref="M5086:M5123" si="917">IF(B5086="corn",J5086/(111*2000/56),J5086/(111*2000/60))</f>
        <v>1.3066666666666666</v>
      </c>
      <c r="N5086" s="44">
        <f t="shared" ref="N5086:N5123" si="918">I5086*K5086</f>
        <v>0</v>
      </c>
      <c r="O5086" s="44">
        <f t="shared" ref="O5086:O5123" si="919">J5086+N5086</f>
        <v>5180</v>
      </c>
      <c r="P5086" s="45">
        <f t="shared" si="913"/>
        <v>51.439920556107246</v>
      </c>
      <c r="Q5086" s="45">
        <f t="shared" ref="Q5086:Q5123" si="920">IF(B5086="corn",O5086/(111*2000/56),O5086/(111*2000/60))</f>
        <v>1.3066666666666666</v>
      </c>
      <c r="S5086" s="51">
        <f t="shared" si="914"/>
        <v>0</v>
      </c>
      <c r="T5086" s="16"/>
    </row>
    <row r="5087" spans="1:20" x14ac:dyDescent="0.25">
      <c r="A5087" s="72">
        <f t="shared" si="915"/>
        <v>44392</v>
      </c>
      <c r="B5087" s="73" t="s">
        <v>67</v>
      </c>
      <c r="C5087" s="73" t="s">
        <v>256</v>
      </c>
      <c r="D5087" s="73" t="s">
        <v>247</v>
      </c>
      <c r="E5087" s="73" t="s">
        <v>285</v>
      </c>
      <c r="F5087" s="73" t="s">
        <v>264</v>
      </c>
      <c r="G5087" s="73" t="s">
        <v>35</v>
      </c>
      <c r="H5087" t="s">
        <v>37</v>
      </c>
      <c r="I5087">
        <v>1899</v>
      </c>
      <c r="J5087" s="43">
        <v>5100</v>
      </c>
      <c r="K5087" s="16">
        <v>0</v>
      </c>
      <c r="L5087" s="16">
        <f t="shared" si="916"/>
        <v>50.645481628599796</v>
      </c>
      <c r="M5087" s="16">
        <f t="shared" si="917"/>
        <v>1.2864864864864864</v>
      </c>
      <c r="N5087" s="44">
        <f t="shared" si="918"/>
        <v>0</v>
      </c>
      <c r="O5087" s="44">
        <f t="shared" si="919"/>
        <v>5100</v>
      </c>
      <c r="P5087" s="45">
        <f t="shared" si="913"/>
        <v>50.645481628599796</v>
      </c>
      <c r="Q5087" s="45">
        <f t="shared" si="920"/>
        <v>1.2864864864864864</v>
      </c>
      <c r="S5087" s="51">
        <f t="shared" si="914"/>
        <v>2.0000000000000018</v>
      </c>
      <c r="T5087" s="16"/>
    </row>
    <row r="5088" spans="1:20" x14ac:dyDescent="0.25">
      <c r="A5088" s="72">
        <f t="shared" si="915"/>
        <v>44392</v>
      </c>
      <c r="B5088" s="73" t="s">
        <v>18</v>
      </c>
      <c r="C5088" s="73" t="s">
        <v>238</v>
      </c>
      <c r="D5088" s="73" t="s">
        <v>239</v>
      </c>
      <c r="E5088" s="73" t="s">
        <v>283</v>
      </c>
      <c r="F5088" s="73" t="s">
        <v>284</v>
      </c>
      <c r="G5088" s="73" t="s">
        <v>35</v>
      </c>
      <c r="H5088" t="s">
        <v>37</v>
      </c>
      <c r="I5088">
        <v>1695</v>
      </c>
      <c r="J5088" s="43">
        <v>5850</v>
      </c>
      <c r="K5088" s="16">
        <v>0</v>
      </c>
      <c r="L5088" s="16">
        <f t="shared" si="916"/>
        <v>58.093346573982124</v>
      </c>
      <c r="M5088" s="16">
        <f t="shared" si="917"/>
        <v>1.5810810810810811</v>
      </c>
      <c r="N5088" s="44">
        <f t="shared" si="918"/>
        <v>0</v>
      </c>
      <c r="O5088" s="44">
        <f t="shared" si="919"/>
        <v>5850</v>
      </c>
      <c r="P5088" s="45">
        <f t="shared" si="913"/>
        <v>58.093346573982124</v>
      </c>
      <c r="Q5088" s="45">
        <f t="shared" si="920"/>
        <v>1.5810810810810811</v>
      </c>
      <c r="S5088" s="51">
        <f t="shared" si="914"/>
        <v>0</v>
      </c>
      <c r="T5088" s="16"/>
    </row>
    <row r="5089" spans="1:20" x14ac:dyDescent="0.25">
      <c r="A5089" s="72">
        <f t="shared" si="915"/>
        <v>44392</v>
      </c>
      <c r="B5089" s="73" t="s">
        <v>18</v>
      </c>
      <c r="C5089" s="73" t="s">
        <v>250</v>
      </c>
      <c r="D5089" s="73" t="s">
        <v>251</v>
      </c>
      <c r="E5089" s="73" t="s">
        <v>279</v>
      </c>
      <c r="F5089" s="73" t="s">
        <v>280</v>
      </c>
      <c r="G5089" s="73" t="s">
        <v>35</v>
      </c>
      <c r="H5089" t="s">
        <v>37</v>
      </c>
      <c r="I5089">
        <v>1851</v>
      </c>
      <c r="J5089" s="43">
        <v>5900</v>
      </c>
      <c r="K5089" s="16">
        <v>0</v>
      </c>
      <c r="L5089" s="16">
        <f t="shared" si="916"/>
        <v>58.589870903674282</v>
      </c>
      <c r="M5089" s="16">
        <f t="shared" si="917"/>
        <v>1.5945945945945945</v>
      </c>
      <c r="N5089" s="44">
        <f t="shared" si="918"/>
        <v>0</v>
      </c>
      <c r="O5089" s="44">
        <f t="shared" si="919"/>
        <v>5900</v>
      </c>
      <c r="P5089" s="45">
        <f t="shared" si="913"/>
        <v>58.589870903674282</v>
      </c>
      <c r="Q5089" s="45">
        <f t="shared" si="920"/>
        <v>1.5945945945945945</v>
      </c>
      <c r="S5089" s="51">
        <f t="shared" si="914"/>
        <v>0</v>
      </c>
      <c r="T5089" s="16"/>
    </row>
    <row r="5090" spans="1:20" x14ac:dyDescent="0.25">
      <c r="A5090" s="72">
        <f t="shared" si="915"/>
        <v>44392</v>
      </c>
      <c r="B5090" s="73" t="s">
        <v>18</v>
      </c>
      <c r="C5090" s="73" t="s">
        <v>257</v>
      </c>
      <c r="D5090" s="73" t="s">
        <v>237</v>
      </c>
      <c r="E5090" s="73" t="s">
        <v>283</v>
      </c>
      <c r="F5090" s="73" t="s">
        <v>284</v>
      </c>
      <c r="G5090" s="73" t="s">
        <v>35</v>
      </c>
      <c r="H5090" t="s">
        <v>37</v>
      </c>
      <c r="I5090">
        <v>1507</v>
      </c>
      <c r="J5090" s="43">
        <v>5750</v>
      </c>
      <c r="K5090" s="16">
        <v>0</v>
      </c>
      <c r="L5090" s="16">
        <f t="shared" si="916"/>
        <v>57.10029791459781</v>
      </c>
      <c r="M5090" s="16">
        <f t="shared" si="917"/>
        <v>1.5540540540540539</v>
      </c>
      <c r="N5090" s="44">
        <f t="shared" si="918"/>
        <v>0</v>
      </c>
      <c r="O5090" s="44">
        <f t="shared" si="919"/>
        <v>5750</v>
      </c>
      <c r="P5090" s="45">
        <f t="shared" si="913"/>
        <v>57.10029791459781</v>
      </c>
      <c r="Q5090" s="45">
        <f t="shared" si="920"/>
        <v>1.5540540540540539</v>
      </c>
      <c r="S5090" s="51">
        <f t="shared" si="914"/>
        <v>0</v>
      </c>
      <c r="T5090" s="16"/>
    </row>
    <row r="5091" spans="1:20" x14ac:dyDescent="0.25">
      <c r="A5091" s="72">
        <f t="shared" si="915"/>
        <v>44392</v>
      </c>
      <c r="B5091" s="73" t="s">
        <v>18</v>
      </c>
      <c r="C5091" s="73" t="s">
        <v>256</v>
      </c>
      <c r="D5091" s="73" t="s">
        <v>247</v>
      </c>
      <c r="E5091" s="73" t="s">
        <v>265</v>
      </c>
      <c r="F5091" s="73" t="s">
        <v>266</v>
      </c>
      <c r="G5091" s="73" t="s">
        <v>35</v>
      </c>
      <c r="H5091" t="s">
        <v>36</v>
      </c>
      <c r="I5091">
        <v>1160</v>
      </c>
      <c r="J5091" s="43">
        <v>4875</v>
      </c>
      <c r="K5091" s="16">
        <v>0.23</v>
      </c>
      <c r="L5091" s="16">
        <f t="shared" si="916"/>
        <v>48.4111221449851</v>
      </c>
      <c r="M5091" s="16">
        <f t="shared" si="917"/>
        <v>1.3175675675675675</v>
      </c>
      <c r="N5091" s="44">
        <f t="shared" si="918"/>
        <v>266.8</v>
      </c>
      <c r="O5091" s="44">
        <f t="shared" si="919"/>
        <v>5141.8</v>
      </c>
      <c r="P5091" s="45">
        <f t="shared" si="913"/>
        <v>51.060575968222444</v>
      </c>
      <c r="Q5091" s="45">
        <f t="shared" si="920"/>
        <v>1.3896756756756756</v>
      </c>
      <c r="S5091" s="51">
        <f t="shared" si="914"/>
        <v>3.9881891356226884</v>
      </c>
      <c r="T5091" s="16"/>
    </row>
    <row r="5092" spans="1:20" x14ac:dyDescent="0.25">
      <c r="A5092" s="72">
        <f t="shared" si="915"/>
        <v>44392</v>
      </c>
      <c r="B5092" s="73" t="s">
        <v>18</v>
      </c>
      <c r="C5092" s="73" t="s">
        <v>244</v>
      </c>
      <c r="D5092" s="73" t="s">
        <v>245</v>
      </c>
      <c r="E5092" s="73" t="s">
        <v>277</v>
      </c>
      <c r="F5092" s="73" t="s">
        <v>278</v>
      </c>
      <c r="G5092" s="73" t="s">
        <v>35</v>
      </c>
      <c r="H5092" s="73" t="s">
        <v>38</v>
      </c>
      <c r="I5092">
        <v>613</v>
      </c>
      <c r="J5092" s="43">
        <v>4945</v>
      </c>
      <c r="K5092" s="16">
        <v>0</v>
      </c>
      <c r="L5092" s="16">
        <f t="shared" si="916"/>
        <v>49.106256206554121</v>
      </c>
      <c r="M5092" s="16">
        <f t="shared" si="917"/>
        <v>1.3364864864864865</v>
      </c>
      <c r="N5092" s="44">
        <f t="shared" si="918"/>
        <v>0</v>
      </c>
      <c r="O5092" s="44">
        <f t="shared" si="919"/>
        <v>4945</v>
      </c>
      <c r="P5092" s="45">
        <f t="shared" si="913"/>
        <v>49.106256206554121</v>
      </c>
      <c r="Q5092" s="45">
        <f t="shared" si="920"/>
        <v>1.3364864864864865</v>
      </c>
      <c r="S5092" s="51">
        <f t="shared" si="914"/>
        <v>2.9136316337148749</v>
      </c>
      <c r="T5092" s="16"/>
    </row>
    <row r="5093" spans="1:20" x14ac:dyDescent="0.25">
      <c r="A5093" s="74">
        <f>A5091</f>
        <v>44392</v>
      </c>
      <c r="B5093" s="75" t="s">
        <v>18</v>
      </c>
      <c r="C5093" s="75" t="s">
        <v>258</v>
      </c>
      <c r="D5093" s="75" t="s">
        <v>255</v>
      </c>
      <c r="E5093" s="75" t="s">
        <v>279</v>
      </c>
      <c r="F5093" s="75" t="s">
        <v>280</v>
      </c>
      <c r="G5093" s="75" t="s">
        <v>35</v>
      </c>
      <c r="H5093" s="76" t="s">
        <v>36</v>
      </c>
      <c r="I5093" s="76">
        <v>1637</v>
      </c>
      <c r="J5093" s="46">
        <v>5260</v>
      </c>
      <c r="K5093" s="78">
        <v>0.23</v>
      </c>
      <c r="L5093" s="78">
        <f t="shared" si="916"/>
        <v>52.234359483614696</v>
      </c>
      <c r="M5093" s="78">
        <f t="shared" si="917"/>
        <v>1.4216216216216215</v>
      </c>
      <c r="N5093" s="47">
        <f t="shared" si="918"/>
        <v>376.51</v>
      </c>
      <c r="O5093" s="47">
        <f t="shared" si="919"/>
        <v>5636.51</v>
      </c>
      <c r="P5093" s="48">
        <f t="shared" si="913"/>
        <v>55.973286991062565</v>
      </c>
      <c r="Q5093" s="48">
        <f t="shared" si="920"/>
        <v>1.5233810810810811</v>
      </c>
      <c r="R5093" s="76"/>
      <c r="S5093" s="53">
        <f t="shared" si="914"/>
        <v>5.1937023862401954</v>
      </c>
      <c r="T5093" s="78"/>
    </row>
    <row r="5094" spans="1:20" x14ac:dyDescent="0.25">
      <c r="A5094" s="72">
        <f>DATE(YEAR(A5093), MONTH(A5093)+1, 15)</f>
        <v>44423</v>
      </c>
      <c r="B5094" s="73" t="s">
        <v>0</v>
      </c>
      <c r="C5094" s="73" t="s">
        <v>359</v>
      </c>
      <c r="D5094" s="73" t="s">
        <v>235</v>
      </c>
      <c r="E5094" s="73" t="s">
        <v>260</v>
      </c>
      <c r="F5094" s="73" t="s">
        <v>261</v>
      </c>
      <c r="G5094" s="73" t="s">
        <v>34</v>
      </c>
      <c r="H5094" t="s">
        <v>36</v>
      </c>
      <c r="I5094">
        <v>506</v>
      </c>
      <c r="J5094" s="61">
        <v>3695</v>
      </c>
      <c r="K5094" s="16">
        <v>0.24</v>
      </c>
      <c r="L5094" s="16">
        <f t="shared" si="916"/>
        <v>36.693147964250244</v>
      </c>
      <c r="M5094" s="16">
        <f t="shared" si="917"/>
        <v>0.99864864864864866</v>
      </c>
      <c r="N5094" s="44">
        <f t="shared" si="918"/>
        <v>121.44</v>
      </c>
      <c r="O5094" s="44">
        <f t="shared" si="919"/>
        <v>3816.44</v>
      </c>
      <c r="P5094" s="45">
        <f t="shared" ref="P5094:P5131" si="921">O5094/100.7</f>
        <v>37.899106256206551</v>
      </c>
      <c r="Q5094" s="45">
        <f t="shared" si="920"/>
        <v>1.0314702702702703</v>
      </c>
      <c r="R5094" s="17"/>
      <c r="S5094" s="51">
        <f>((O5094/O4638)-1)*100</f>
        <v>5.123925055503209</v>
      </c>
      <c r="T5094" s="16"/>
    </row>
    <row r="5095" spans="1:20" x14ac:dyDescent="0.25">
      <c r="A5095" s="72">
        <f>A5094</f>
        <v>44423</v>
      </c>
      <c r="B5095" s="73" t="s">
        <v>0</v>
      </c>
      <c r="C5095" s="73" t="s">
        <v>236</v>
      </c>
      <c r="D5095" s="73" t="s">
        <v>237</v>
      </c>
      <c r="E5095" s="73" t="s">
        <v>262</v>
      </c>
      <c r="F5095" s="73" t="s">
        <v>251</v>
      </c>
      <c r="G5095" s="73" t="s">
        <v>34</v>
      </c>
      <c r="H5095" t="s">
        <v>37</v>
      </c>
      <c r="I5095">
        <v>298</v>
      </c>
      <c r="J5095" s="43">
        <v>3658</v>
      </c>
      <c r="K5095" s="16">
        <v>0</v>
      </c>
      <c r="L5095" s="16">
        <f t="shared" si="916"/>
        <v>36.32571996027805</v>
      </c>
      <c r="M5095" s="16">
        <f t="shared" si="917"/>
        <v>0.98864864864864865</v>
      </c>
      <c r="N5095" s="44">
        <f t="shared" si="918"/>
        <v>0</v>
      </c>
      <c r="O5095" s="44">
        <f t="shared" si="919"/>
        <v>3658</v>
      </c>
      <c r="P5095" s="45">
        <f t="shared" si="921"/>
        <v>36.32571996027805</v>
      </c>
      <c r="Q5095" s="45">
        <f t="shared" si="920"/>
        <v>0.98864864864864865</v>
      </c>
      <c r="R5095" s="17"/>
      <c r="S5095" s="51">
        <f t="shared" ref="S5095:S5131" si="922">((O5095/O4639)-1)*100</f>
        <v>-13.070342205323193</v>
      </c>
      <c r="T5095" s="16"/>
    </row>
    <row r="5096" spans="1:20" x14ac:dyDescent="0.25">
      <c r="A5096" s="72">
        <f t="shared" ref="A5096:A5130" si="923">A5095</f>
        <v>44423</v>
      </c>
      <c r="B5096" s="73" t="s">
        <v>0</v>
      </c>
      <c r="C5096" s="73" t="s">
        <v>359</v>
      </c>
      <c r="D5096" s="73" t="s">
        <v>235</v>
      </c>
      <c r="E5096" s="73" t="s">
        <v>263</v>
      </c>
      <c r="F5096" s="73" t="s">
        <v>264</v>
      </c>
      <c r="G5096" s="73" t="s">
        <v>34</v>
      </c>
      <c r="H5096" t="s">
        <v>37</v>
      </c>
      <c r="I5096">
        <v>1530</v>
      </c>
      <c r="J5096" s="43">
        <v>7115</v>
      </c>
      <c r="K5096" s="16">
        <v>0</v>
      </c>
      <c r="L5096" s="16">
        <f t="shared" si="916"/>
        <v>70.655412115193641</v>
      </c>
      <c r="M5096" s="16">
        <f t="shared" si="917"/>
        <v>1.922972972972973</v>
      </c>
      <c r="N5096" s="44">
        <f t="shared" si="918"/>
        <v>0</v>
      </c>
      <c r="O5096" s="44">
        <f t="shared" si="919"/>
        <v>7115</v>
      </c>
      <c r="P5096" s="45">
        <f t="shared" si="921"/>
        <v>70.655412115193641</v>
      </c>
      <c r="Q5096" s="45">
        <f t="shared" si="920"/>
        <v>1.922972972972973</v>
      </c>
      <c r="S5096" s="51">
        <f t="shared" si="922"/>
        <v>0</v>
      </c>
      <c r="T5096" s="16"/>
    </row>
    <row r="5097" spans="1:20" x14ac:dyDescent="0.25">
      <c r="A5097" s="72">
        <f t="shared" si="923"/>
        <v>44423</v>
      </c>
      <c r="B5097" s="73" t="s">
        <v>0</v>
      </c>
      <c r="C5097" s="73" t="s">
        <v>359</v>
      </c>
      <c r="D5097" s="73" t="s">
        <v>235</v>
      </c>
      <c r="E5097" s="73" t="s">
        <v>265</v>
      </c>
      <c r="F5097" s="73" t="s">
        <v>266</v>
      </c>
      <c r="G5097" s="73" t="s">
        <v>34</v>
      </c>
      <c r="H5097" t="s">
        <v>36</v>
      </c>
      <c r="I5097">
        <v>890</v>
      </c>
      <c r="J5097" s="43">
        <v>4525</v>
      </c>
      <c r="K5097" s="16">
        <v>0.24</v>
      </c>
      <c r="L5097" s="16">
        <f t="shared" si="916"/>
        <v>44.935451837140022</v>
      </c>
      <c r="M5097" s="16">
        <f t="shared" si="917"/>
        <v>1.222972972972973</v>
      </c>
      <c r="N5097" s="44">
        <f t="shared" si="918"/>
        <v>213.6</v>
      </c>
      <c r="O5097" s="44">
        <f t="shared" si="919"/>
        <v>4738.6000000000004</v>
      </c>
      <c r="P5097" s="45">
        <f t="shared" si="921"/>
        <v>47.056603773584911</v>
      </c>
      <c r="Q5097" s="45">
        <f t="shared" si="920"/>
        <v>1.2807027027027027</v>
      </c>
      <c r="S5097" s="51">
        <f t="shared" si="922"/>
        <v>3.298236435375923</v>
      </c>
      <c r="T5097" s="16"/>
    </row>
    <row r="5098" spans="1:20" x14ac:dyDescent="0.25">
      <c r="A5098" s="72">
        <f t="shared" si="923"/>
        <v>44423</v>
      </c>
      <c r="B5098" s="73" t="s">
        <v>0</v>
      </c>
      <c r="C5098" s="73" t="s">
        <v>238</v>
      </c>
      <c r="D5098" s="73" t="s">
        <v>239</v>
      </c>
      <c r="E5098" s="73" t="s">
        <v>267</v>
      </c>
      <c r="F5098" s="73" t="s">
        <v>241</v>
      </c>
      <c r="G5098" s="73" t="s">
        <v>34</v>
      </c>
      <c r="H5098" s="65" t="s">
        <v>37</v>
      </c>
      <c r="I5098" s="65">
        <v>1256</v>
      </c>
      <c r="J5098" s="61">
        <v>6851</v>
      </c>
      <c r="K5098" s="16">
        <v>0</v>
      </c>
      <c r="L5098" s="77">
        <f t="shared" si="916"/>
        <v>68.033763654419062</v>
      </c>
      <c r="M5098" s="77">
        <f t="shared" si="917"/>
        <v>1.8516216216216217</v>
      </c>
      <c r="N5098" s="62">
        <f t="shared" si="918"/>
        <v>0</v>
      </c>
      <c r="O5098" s="62">
        <f t="shared" si="919"/>
        <v>6851</v>
      </c>
      <c r="P5098" s="63">
        <f t="shared" si="921"/>
        <v>68.033763654419062</v>
      </c>
      <c r="Q5098" s="63">
        <f t="shared" si="920"/>
        <v>1.8516216216216217</v>
      </c>
      <c r="R5098" s="65"/>
      <c r="S5098" s="64">
        <f t="shared" si="922"/>
        <v>0</v>
      </c>
      <c r="T5098" s="16"/>
    </row>
    <row r="5099" spans="1:20" x14ac:dyDescent="0.25">
      <c r="A5099" s="72">
        <f t="shared" si="923"/>
        <v>44423</v>
      </c>
      <c r="B5099" s="73" t="s">
        <v>0</v>
      </c>
      <c r="C5099" s="73" t="s">
        <v>358</v>
      </c>
      <c r="D5099" s="73" t="s">
        <v>235</v>
      </c>
      <c r="E5099" s="73" t="s">
        <v>267</v>
      </c>
      <c r="F5099" s="73" t="s">
        <v>241</v>
      </c>
      <c r="G5099" s="73" t="s">
        <v>34</v>
      </c>
      <c r="H5099" t="s">
        <v>36</v>
      </c>
      <c r="I5099">
        <v>975</v>
      </c>
      <c r="J5099" s="43">
        <v>4801</v>
      </c>
      <c r="K5099" s="16">
        <v>0.24</v>
      </c>
      <c r="L5099" s="16">
        <f t="shared" si="916"/>
        <v>47.676266137040713</v>
      </c>
      <c r="M5099" s="16">
        <f t="shared" si="917"/>
        <v>1.2975675675675675</v>
      </c>
      <c r="N5099" s="44">
        <f t="shared" si="918"/>
        <v>234</v>
      </c>
      <c r="O5099" s="44">
        <f t="shared" si="919"/>
        <v>5035</v>
      </c>
      <c r="P5099" s="45">
        <f t="shared" si="921"/>
        <v>50</v>
      </c>
      <c r="Q5099" s="45">
        <f t="shared" si="920"/>
        <v>1.3608108108108108</v>
      </c>
      <c r="S5099" s="51">
        <f t="shared" si="922"/>
        <v>3.4040149920419038</v>
      </c>
      <c r="T5099" s="16"/>
    </row>
    <row r="5100" spans="1:20" x14ac:dyDescent="0.25">
      <c r="A5100" s="72">
        <f t="shared" si="923"/>
        <v>44423</v>
      </c>
      <c r="B5100" s="73" t="s">
        <v>0</v>
      </c>
      <c r="C5100" s="73" t="s">
        <v>240</v>
      </c>
      <c r="D5100" s="73" t="s">
        <v>241</v>
      </c>
      <c r="E5100" s="73" t="s">
        <v>263</v>
      </c>
      <c r="F5100" s="73" t="s">
        <v>264</v>
      </c>
      <c r="G5100" s="73" t="s">
        <v>34</v>
      </c>
      <c r="H5100" t="s">
        <v>36</v>
      </c>
      <c r="I5100">
        <v>1357</v>
      </c>
      <c r="J5100" s="66">
        <v>5121</v>
      </c>
      <c r="K5100" s="16">
        <v>0.24</v>
      </c>
      <c r="L5100" s="16">
        <f t="shared" si="916"/>
        <v>50.854021847070506</v>
      </c>
      <c r="M5100" s="16">
        <f t="shared" si="917"/>
        <v>1.384054054054054</v>
      </c>
      <c r="N5100" s="44">
        <f t="shared" si="918"/>
        <v>325.68</v>
      </c>
      <c r="O5100" s="44">
        <f t="shared" si="919"/>
        <v>5446.68</v>
      </c>
      <c r="P5100" s="45">
        <f t="shared" si="921"/>
        <v>54.088182720953327</v>
      </c>
      <c r="Q5100" s="45">
        <f t="shared" si="920"/>
        <v>1.4720756756756757</v>
      </c>
      <c r="S5100" s="51">
        <f t="shared" si="922"/>
        <v>4.4227462092527148</v>
      </c>
      <c r="T5100" s="16"/>
    </row>
    <row r="5101" spans="1:20" x14ac:dyDescent="0.25">
      <c r="A5101" s="72">
        <f t="shared" si="923"/>
        <v>44423</v>
      </c>
      <c r="B5101" s="73" t="s">
        <v>67</v>
      </c>
      <c r="C5101" s="73" t="s">
        <v>242</v>
      </c>
      <c r="D5101" s="73" t="s">
        <v>243</v>
      </c>
      <c r="E5101" s="73" t="s">
        <v>265</v>
      </c>
      <c r="F5101" s="73" t="s">
        <v>266</v>
      </c>
      <c r="G5101" s="73" t="s">
        <v>34</v>
      </c>
      <c r="H5101" t="s">
        <v>36</v>
      </c>
      <c r="I5101">
        <v>1006</v>
      </c>
      <c r="J5101" s="43">
        <v>3900</v>
      </c>
      <c r="K5101" s="16">
        <v>0.24</v>
      </c>
      <c r="L5101" s="16">
        <f t="shared" si="916"/>
        <v>38.728897715988083</v>
      </c>
      <c r="M5101" s="16">
        <f t="shared" si="917"/>
        <v>0.98378378378378384</v>
      </c>
      <c r="N5101" s="44">
        <f t="shared" si="918"/>
        <v>241.44</v>
      </c>
      <c r="O5101" s="44">
        <f t="shared" si="919"/>
        <v>4141.4399999999996</v>
      </c>
      <c r="P5101" s="45">
        <f t="shared" si="921"/>
        <v>41.126514399205554</v>
      </c>
      <c r="Q5101" s="45">
        <f t="shared" si="920"/>
        <v>1.0446875675675675</v>
      </c>
      <c r="S5101" s="51">
        <f t="shared" si="922"/>
        <v>4.3073528745069645</v>
      </c>
      <c r="T5101" s="16"/>
    </row>
    <row r="5102" spans="1:20" x14ac:dyDescent="0.25">
      <c r="A5102" s="72">
        <f t="shared" si="923"/>
        <v>44423</v>
      </c>
      <c r="B5102" s="73" t="s">
        <v>67</v>
      </c>
      <c r="C5102" s="73" t="s">
        <v>244</v>
      </c>
      <c r="D5102" s="73" t="s">
        <v>245</v>
      </c>
      <c r="E5102" s="73" t="s">
        <v>268</v>
      </c>
      <c r="F5102" s="73" t="s">
        <v>269</v>
      </c>
      <c r="G5102" s="73" t="s">
        <v>34</v>
      </c>
      <c r="H5102" t="s">
        <v>38</v>
      </c>
      <c r="I5102">
        <v>860</v>
      </c>
      <c r="J5102" s="43">
        <v>7833</v>
      </c>
      <c r="K5102" s="16">
        <v>0</v>
      </c>
      <c r="L5102" s="16">
        <f t="shared" si="916"/>
        <v>77.785501489572994</v>
      </c>
      <c r="M5102" s="16">
        <f t="shared" si="917"/>
        <v>1.975891891891892</v>
      </c>
      <c r="N5102" s="44">
        <f t="shared" si="918"/>
        <v>0</v>
      </c>
      <c r="O5102" s="44">
        <f t="shared" si="919"/>
        <v>7833</v>
      </c>
      <c r="P5102" s="45">
        <f t="shared" si="921"/>
        <v>77.785501489572994</v>
      </c>
      <c r="Q5102" s="45">
        <f t="shared" si="920"/>
        <v>1.975891891891892</v>
      </c>
      <c r="S5102" s="51">
        <f t="shared" si="922"/>
        <v>14.920774647887324</v>
      </c>
      <c r="T5102" s="16"/>
    </row>
    <row r="5103" spans="1:20" x14ac:dyDescent="0.25">
      <c r="A5103" s="72">
        <f t="shared" si="923"/>
        <v>44423</v>
      </c>
      <c r="B5103" s="73" t="s">
        <v>67</v>
      </c>
      <c r="C5103" s="73" t="s">
        <v>246</v>
      </c>
      <c r="D5103" s="73" t="s">
        <v>247</v>
      </c>
      <c r="E5103" s="73" t="s">
        <v>270</v>
      </c>
      <c r="F5103" s="73" t="s">
        <v>247</v>
      </c>
      <c r="G5103" s="73" t="s">
        <v>34</v>
      </c>
      <c r="H5103" t="s">
        <v>36</v>
      </c>
      <c r="I5103">
        <v>213</v>
      </c>
      <c r="J5103" s="43">
        <v>2455</v>
      </c>
      <c r="K5103" s="16">
        <v>0.24</v>
      </c>
      <c r="L5103" s="16">
        <f t="shared" si="916"/>
        <v>24.379344587884805</v>
      </c>
      <c r="M5103" s="16">
        <f t="shared" si="917"/>
        <v>0.61927927927927928</v>
      </c>
      <c r="N5103" s="44">
        <f t="shared" si="918"/>
        <v>51.12</v>
      </c>
      <c r="O5103" s="44">
        <f t="shared" si="919"/>
        <v>2506.12</v>
      </c>
      <c r="P5103" s="45">
        <f t="shared" si="921"/>
        <v>24.886991062562064</v>
      </c>
      <c r="Q5103" s="45">
        <f t="shared" si="920"/>
        <v>0.63217441441441435</v>
      </c>
      <c r="S5103" s="51">
        <f t="shared" si="922"/>
        <v>3.1363301521455611</v>
      </c>
      <c r="T5103" s="16"/>
    </row>
    <row r="5104" spans="1:20" x14ac:dyDescent="0.25">
      <c r="A5104" s="72">
        <f t="shared" si="923"/>
        <v>44423</v>
      </c>
      <c r="B5104" s="73" t="s">
        <v>67</v>
      </c>
      <c r="C5104" s="73" t="s">
        <v>248</v>
      </c>
      <c r="D5104" s="73" t="s">
        <v>249</v>
      </c>
      <c r="E5104" s="73" t="s">
        <v>271</v>
      </c>
      <c r="F5104" s="73" t="s">
        <v>272</v>
      </c>
      <c r="G5104" s="73" t="s">
        <v>34</v>
      </c>
      <c r="H5104" t="s">
        <v>38</v>
      </c>
      <c r="I5104">
        <v>646</v>
      </c>
      <c r="J5104" s="43">
        <v>5979</v>
      </c>
      <c r="K5104" s="16">
        <v>0</v>
      </c>
      <c r="L5104" s="16">
        <f t="shared" si="916"/>
        <v>59.374379344587886</v>
      </c>
      <c r="M5104" s="16">
        <f t="shared" si="917"/>
        <v>1.5082162162162163</v>
      </c>
      <c r="N5104" s="44">
        <f t="shared" si="918"/>
        <v>0</v>
      </c>
      <c r="O5104" s="44">
        <f t="shared" si="919"/>
        <v>5979</v>
      </c>
      <c r="P5104" s="45">
        <f t="shared" si="921"/>
        <v>59.374379344587886</v>
      </c>
      <c r="Q5104" s="45">
        <f t="shared" si="920"/>
        <v>1.5082162162162163</v>
      </c>
      <c r="S5104" s="51">
        <f t="shared" si="922"/>
        <v>2.7672739773118016</v>
      </c>
      <c r="T5104" s="16"/>
    </row>
    <row r="5105" spans="1:20" x14ac:dyDescent="0.25">
      <c r="A5105" s="72">
        <f t="shared" si="923"/>
        <v>44423</v>
      </c>
      <c r="B5105" s="73" t="s">
        <v>67</v>
      </c>
      <c r="C5105" s="73" t="s">
        <v>248</v>
      </c>
      <c r="D5105" s="73" t="s">
        <v>249</v>
      </c>
      <c r="E5105" s="73" t="s">
        <v>273</v>
      </c>
      <c r="F5105" s="73" t="s">
        <v>274</v>
      </c>
      <c r="G5105" s="73" t="s">
        <v>34</v>
      </c>
      <c r="H5105" t="s">
        <v>38</v>
      </c>
      <c r="I5105">
        <v>418</v>
      </c>
      <c r="J5105" s="43">
        <v>5040</v>
      </c>
      <c r="K5105" s="16">
        <v>0</v>
      </c>
      <c r="L5105" s="16">
        <f t="shared" si="916"/>
        <v>50.049652432969211</v>
      </c>
      <c r="M5105" s="16">
        <f t="shared" si="917"/>
        <v>1.2713513513513515</v>
      </c>
      <c r="N5105" s="44">
        <f t="shared" si="918"/>
        <v>0</v>
      </c>
      <c r="O5105" s="44">
        <f t="shared" si="919"/>
        <v>5040</v>
      </c>
      <c r="P5105" s="45">
        <f t="shared" si="921"/>
        <v>50.049652432969211</v>
      </c>
      <c r="Q5105" s="45">
        <f t="shared" si="920"/>
        <v>1.2713513513513515</v>
      </c>
      <c r="S5105" s="51">
        <f t="shared" si="922"/>
        <v>3.4058268362741062</v>
      </c>
      <c r="T5105" s="16"/>
    </row>
    <row r="5106" spans="1:20" x14ac:dyDescent="0.25">
      <c r="A5106" s="72">
        <f t="shared" si="923"/>
        <v>44423</v>
      </c>
      <c r="B5106" s="73" t="s">
        <v>67</v>
      </c>
      <c r="C5106" s="73" t="s">
        <v>246</v>
      </c>
      <c r="D5106" s="73" t="s">
        <v>247</v>
      </c>
      <c r="E5106" s="73" t="s">
        <v>275</v>
      </c>
      <c r="F5106" s="73" t="s">
        <v>276</v>
      </c>
      <c r="G5106" s="73" t="s">
        <v>34</v>
      </c>
      <c r="H5106" t="s">
        <v>36</v>
      </c>
      <c r="I5106">
        <v>626</v>
      </c>
      <c r="J5106" s="61">
        <v>3900</v>
      </c>
      <c r="K5106" s="16">
        <v>0.24</v>
      </c>
      <c r="L5106" s="16">
        <f t="shared" si="916"/>
        <v>38.728897715988083</v>
      </c>
      <c r="M5106" s="16">
        <f t="shared" si="917"/>
        <v>0.98378378378378384</v>
      </c>
      <c r="N5106" s="44">
        <f t="shared" si="918"/>
        <v>150.23999999999998</v>
      </c>
      <c r="O5106" s="44">
        <f t="shared" si="919"/>
        <v>4050.24</v>
      </c>
      <c r="P5106" s="45">
        <f t="shared" si="921"/>
        <v>40.220854021847067</v>
      </c>
      <c r="Q5106" s="45">
        <f t="shared" si="920"/>
        <v>1.0216821621621621</v>
      </c>
      <c r="S5106" s="51">
        <f t="shared" si="922"/>
        <v>5.3701786243892657</v>
      </c>
      <c r="T5106" s="16"/>
    </row>
    <row r="5107" spans="1:20" x14ac:dyDescent="0.25">
      <c r="A5107" s="72">
        <f t="shared" si="923"/>
        <v>44423</v>
      </c>
      <c r="B5107" s="73" t="s">
        <v>67</v>
      </c>
      <c r="C5107" s="73" t="s">
        <v>246</v>
      </c>
      <c r="D5107" s="73" t="s">
        <v>247</v>
      </c>
      <c r="E5107" s="73" t="s">
        <v>263</v>
      </c>
      <c r="F5107" s="73" t="s">
        <v>264</v>
      </c>
      <c r="G5107" s="73" t="s">
        <v>34</v>
      </c>
      <c r="H5107" t="s">
        <v>36</v>
      </c>
      <c r="I5107">
        <v>1823</v>
      </c>
      <c r="J5107" s="61">
        <v>5780</v>
      </c>
      <c r="K5107" s="16">
        <v>0.24</v>
      </c>
      <c r="L5107" s="16">
        <f t="shared" si="916"/>
        <v>57.39821251241311</v>
      </c>
      <c r="M5107" s="16">
        <f t="shared" si="917"/>
        <v>1.458018018018018</v>
      </c>
      <c r="N5107" s="44">
        <f t="shared" si="918"/>
        <v>437.52</v>
      </c>
      <c r="O5107" s="44">
        <f t="shared" si="919"/>
        <v>6217.52</v>
      </c>
      <c r="P5107" s="45">
        <f t="shared" si="921"/>
        <v>61.742999006951344</v>
      </c>
      <c r="Q5107" s="45">
        <f t="shared" si="920"/>
        <v>1.5683834234234235</v>
      </c>
      <c r="S5107" s="51">
        <f t="shared" si="922"/>
        <v>7.0581530095857214</v>
      </c>
      <c r="T5107" s="16"/>
    </row>
    <row r="5108" spans="1:20" x14ac:dyDescent="0.25">
      <c r="A5108" s="72">
        <f t="shared" si="923"/>
        <v>44423</v>
      </c>
      <c r="B5108" s="73" t="s">
        <v>18</v>
      </c>
      <c r="C5108" s="73" t="s">
        <v>250</v>
      </c>
      <c r="D5108" s="73" t="s">
        <v>251</v>
      </c>
      <c r="E5108" s="73" t="s">
        <v>265</v>
      </c>
      <c r="F5108" s="73" t="s">
        <v>266</v>
      </c>
      <c r="G5108" s="73" t="s">
        <v>34</v>
      </c>
      <c r="H5108" t="s">
        <v>39</v>
      </c>
      <c r="I5108">
        <v>1277</v>
      </c>
      <c r="J5108" s="43">
        <v>3631</v>
      </c>
      <c r="K5108" s="16">
        <v>0.19800000000000001</v>
      </c>
      <c r="L5108" s="16">
        <f t="shared" si="916"/>
        <v>36.057596822244292</v>
      </c>
      <c r="M5108" s="16">
        <f t="shared" si="917"/>
        <v>0.98135135135135132</v>
      </c>
      <c r="N5108" s="44">
        <f t="shared" si="918"/>
        <v>252.846</v>
      </c>
      <c r="O5108" s="44">
        <f t="shared" si="919"/>
        <v>3883.846</v>
      </c>
      <c r="P5108" s="45">
        <f t="shared" si="921"/>
        <v>38.56848063555114</v>
      </c>
      <c r="Q5108" s="45">
        <f t="shared" si="920"/>
        <v>1.0496881081081082</v>
      </c>
      <c r="S5108" s="51">
        <f t="shared" si="922"/>
        <v>6.1052554508818968</v>
      </c>
      <c r="T5108" s="16"/>
    </row>
    <row r="5109" spans="1:20" x14ac:dyDescent="0.25">
      <c r="A5109" s="72">
        <f t="shared" si="923"/>
        <v>44423</v>
      </c>
      <c r="B5109" s="73" t="s">
        <v>18</v>
      </c>
      <c r="C5109" s="73" t="s">
        <v>244</v>
      </c>
      <c r="D5109" s="73" t="s">
        <v>245</v>
      </c>
      <c r="E5109" s="73" t="s">
        <v>277</v>
      </c>
      <c r="F5109" s="73" t="s">
        <v>278</v>
      </c>
      <c r="G5109" s="73" t="s">
        <v>34</v>
      </c>
      <c r="H5109" t="s">
        <v>38</v>
      </c>
      <c r="I5109">
        <v>613</v>
      </c>
      <c r="J5109" s="43">
        <v>6595</v>
      </c>
      <c r="K5109" s="16">
        <v>0</v>
      </c>
      <c r="L5109" s="16">
        <f t="shared" si="916"/>
        <v>65.491559086395227</v>
      </c>
      <c r="M5109" s="16">
        <f t="shared" si="917"/>
        <v>1.7824324324324323</v>
      </c>
      <c r="N5109" s="44">
        <f t="shared" si="918"/>
        <v>0</v>
      </c>
      <c r="O5109" s="44">
        <f t="shared" si="919"/>
        <v>6595</v>
      </c>
      <c r="P5109" s="45">
        <f t="shared" si="921"/>
        <v>65.491559086395227</v>
      </c>
      <c r="Q5109" s="45">
        <f t="shared" si="920"/>
        <v>1.7824324324324323</v>
      </c>
      <c r="S5109" s="51">
        <f t="shared" si="922"/>
        <v>17.140319715808161</v>
      </c>
      <c r="T5109" s="16"/>
    </row>
    <row r="5110" spans="1:20" x14ac:dyDescent="0.25">
      <c r="A5110" s="72">
        <f>A5109</f>
        <v>44423</v>
      </c>
      <c r="B5110" s="73" t="s">
        <v>18</v>
      </c>
      <c r="C5110" s="73" t="s">
        <v>248</v>
      </c>
      <c r="D5110" s="73" t="s">
        <v>249</v>
      </c>
      <c r="E5110" s="73" t="s">
        <v>268</v>
      </c>
      <c r="F5110" s="73" t="s">
        <v>269</v>
      </c>
      <c r="G5110" s="73" t="s">
        <v>34</v>
      </c>
      <c r="H5110" t="s">
        <v>38</v>
      </c>
      <c r="I5110">
        <v>872</v>
      </c>
      <c r="J5110" s="43">
        <v>7125</v>
      </c>
      <c r="K5110" s="16">
        <v>0</v>
      </c>
      <c r="L5110" s="16">
        <f t="shared" si="916"/>
        <v>70.754716981132077</v>
      </c>
      <c r="M5110" s="16">
        <f t="shared" si="917"/>
        <v>1.9256756756756757</v>
      </c>
      <c r="N5110" s="44">
        <f t="shared" si="918"/>
        <v>0</v>
      </c>
      <c r="O5110" s="44">
        <f t="shared" si="919"/>
        <v>7125</v>
      </c>
      <c r="P5110" s="45">
        <f t="shared" si="921"/>
        <v>70.754716981132077</v>
      </c>
      <c r="Q5110" s="45">
        <f t="shared" si="920"/>
        <v>1.9256756756756757</v>
      </c>
      <c r="S5110" s="51">
        <f t="shared" si="922"/>
        <v>2.7841892671667701</v>
      </c>
      <c r="T5110" s="16"/>
    </row>
    <row r="5111" spans="1:20" x14ac:dyDescent="0.25">
      <c r="A5111" s="72">
        <f t="shared" si="923"/>
        <v>44423</v>
      </c>
      <c r="B5111" s="73" t="s">
        <v>18</v>
      </c>
      <c r="C5111" s="73" t="s">
        <v>248</v>
      </c>
      <c r="D5111" s="73" t="s">
        <v>249</v>
      </c>
      <c r="E5111" s="73" t="s">
        <v>277</v>
      </c>
      <c r="F5111" s="73" t="s">
        <v>278</v>
      </c>
      <c r="G5111" s="73" t="s">
        <v>34</v>
      </c>
      <c r="H5111" t="s">
        <v>38</v>
      </c>
      <c r="I5111">
        <v>414</v>
      </c>
      <c r="J5111" s="43">
        <v>5247</v>
      </c>
      <c r="K5111" s="16">
        <v>0</v>
      </c>
      <c r="L5111" s="16">
        <f t="shared" si="916"/>
        <v>52.105263157894733</v>
      </c>
      <c r="M5111" s="16">
        <f t="shared" si="917"/>
        <v>1.4181081081081082</v>
      </c>
      <c r="N5111" s="44">
        <f t="shared" si="918"/>
        <v>0</v>
      </c>
      <c r="O5111" s="44">
        <f t="shared" si="919"/>
        <v>5247</v>
      </c>
      <c r="P5111" s="45">
        <f t="shared" si="921"/>
        <v>52.105263157894733</v>
      </c>
      <c r="Q5111" s="45">
        <f t="shared" si="920"/>
        <v>1.4181081081081082</v>
      </c>
      <c r="S5111" s="51">
        <f t="shared" si="922"/>
        <v>2.7413354219698371</v>
      </c>
      <c r="T5111" s="16"/>
    </row>
    <row r="5112" spans="1:20" x14ac:dyDescent="0.25">
      <c r="A5112" s="72">
        <f t="shared" si="923"/>
        <v>44423</v>
      </c>
      <c r="B5112" s="73" t="s">
        <v>18</v>
      </c>
      <c r="C5112" s="73" t="s">
        <v>242</v>
      </c>
      <c r="D5112" s="73" t="s">
        <v>243</v>
      </c>
      <c r="E5112" s="73" t="s">
        <v>265</v>
      </c>
      <c r="F5112" s="73" t="s">
        <v>266</v>
      </c>
      <c r="G5112" s="73" t="s">
        <v>34</v>
      </c>
      <c r="H5112" t="s">
        <v>36</v>
      </c>
      <c r="I5112">
        <v>1006</v>
      </c>
      <c r="J5112" s="43">
        <v>4645</v>
      </c>
      <c r="K5112" s="16">
        <v>0.24</v>
      </c>
      <c r="L5112" s="16">
        <f t="shared" si="916"/>
        <v>46.127110228401193</v>
      </c>
      <c r="M5112" s="16">
        <f t="shared" si="917"/>
        <v>1.2554054054054054</v>
      </c>
      <c r="N5112" s="44">
        <f t="shared" si="918"/>
        <v>241.44</v>
      </c>
      <c r="O5112" s="44">
        <f t="shared" si="919"/>
        <v>4886.4399999999996</v>
      </c>
      <c r="P5112" s="45">
        <f t="shared" si="921"/>
        <v>48.524726911618664</v>
      </c>
      <c r="Q5112" s="45">
        <f t="shared" si="920"/>
        <v>1.3206594594594594</v>
      </c>
      <c r="S5112" s="51">
        <f t="shared" si="922"/>
        <v>3.6268243337814976</v>
      </c>
      <c r="T5112" s="16"/>
    </row>
    <row r="5113" spans="1:20" x14ac:dyDescent="0.25">
      <c r="A5113" s="72">
        <f t="shared" si="923"/>
        <v>44423</v>
      </c>
      <c r="B5113" s="73" t="s">
        <v>0</v>
      </c>
      <c r="C5113" s="73" t="s">
        <v>252</v>
      </c>
      <c r="D5113" s="73" t="s">
        <v>117</v>
      </c>
      <c r="E5113" s="73" t="s">
        <v>279</v>
      </c>
      <c r="F5113" s="73" t="s">
        <v>280</v>
      </c>
      <c r="G5113" s="73" t="s">
        <v>35</v>
      </c>
      <c r="H5113" t="s">
        <v>37</v>
      </c>
      <c r="I5113">
        <v>880</v>
      </c>
      <c r="J5113" s="43">
        <v>4193</v>
      </c>
      <c r="K5113" s="16">
        <v>0</v>
      </c>
      <c r="L5113" s="16">
        <f t="shared" si="916"/>
        <v>41.638530287984111</v>
      </c>
      <c r="M5113" s="16">
        <f t="shared" si="917"/>
        <v>1.1332432432432433</v>
      </c>
      <c r="N5113" s="44">
        <f t="shared" si="918"/>
        <v>0</v>
      </c>
      <c r="O5113" s="44">
        <f t="shared" si="919"/>
        <v>4193</v>
      </c>
      <c r="P5113" s="45">
        <f t="shared" si="921"/>
        <v>41.638530287984111</v>
      </c>
      <c r="Q5113" s="45">
        <f t="shared" si="920"/>
        <v>1.1332432432432433</v>
      </c>
      <c r="S5113" s="51">
        <f t="shared" si="922"/>
        <v>4.355400696864109</v>
      </c>
      <c r="T5113" s="16"/>
    </row>
    <row r="5114" spans="1:20" x14ac:dyDescent="0.25">
      <c r="A5114" s="72">
        <f t="shared" si="923"/>
        <v>44423</v>
      </c>
      <c r="B5114" s="73" t="s">
        <v>0</v>
      </c>
      <c r="C5114" s="73" t="s">
        <v>359</v>
      </c>
      <c r="D5114" s="73" t="s">
        <v>235</v>
      </c>
      <c r="E5114" s="73" t="s">
        <v>267</v>
      </c>
      <c r="F5114" s="73" t="s">
        <v>241</v>
      </c>
      <c r="G5114" s="73" t="s">
        <v>35</v>
      </c>
      <c r="H5114" t="s">
        <v>37</v>
      </c>
      <c r="I5114">
        <v>685</v>
      </c>
      <c r="J5114" s="43">
        <v>4236</v>
      </c>
      <c r="K5114" s="16">
        <v>0</v>
      </c>
      <c r="L5114" s="16">
        <f t="shared" si="916"/>
        <v>42.06554121151936</v>
      </c>
      <c r="M5114" s="16">
        <f t="shared" si="917"/>
        <v>1.1448648648648649</v>
      </c>
      <c r="N5114" s="44">
        <f t="shared" si="918"/>
        <v>0</v>
      </c>
      <c r="O5114" s="44">
        <f t="shared" si="919"/>
        <v>4236</v>
      </c>
      <c r="P5114" s="45">
        <f t="shared" si="921"/>
        <v>42.06554121151936</v>
      </c>
      <c r="Q5114" s="45">
        <f t="shared" si="920"/>
        <v>1.1448648648648649</v>
      </c>
      <c r="S5114" s="51">
        <f t="shared" si="922"/>
        <v>0</v>
      </c>
      <c r="T5114" s="16"/>
    </row>
    <row r="5115" spans="1:20" x14ac:dyDescent="0.25">
      <c r="A5115" s="72">
        <f t="shared" si="923"/>
        <v>44423</v>
      </c>
      <c r="B5115" s="73" t="s">
        <v>0</v>
      </c>
      <c r="C5115" s="73" t="s">
        <v>253</v>
      </c>
      <c r="D5115" s="73" t="s">
        <v>243</v>
      </c>
      <c r="E5115" s="73" t="s">
        <v>281</v>
      </c>
      <c r="F5115" s="73" t="s">
        <v>282</v>
      </c>
      <c r="G5115" s="73" t="s">
        <v>35</v>
      </c>
      <c r="H5115" t="s">
        <v>38</v>
      </c>
      <c r="I5115">
        <v>812</v>
      </c>
      <c r="J5115" s="43">
        <v>6376</v>
      </c>
      <c r="K5115" s="16">
        <v>0</v>
      </c>
      <c r="L5115" s="16">
        <f t="shared" si="916"/>
        <v>63.316782522343594</v>
      </c>
      <c r="M5115" s="16">
        <f t="shared" si="917"/>
        <v>1.7232432432432432</v>
      </c>
      <c r="N5115" s="44">
        <f t="shared" si="918"/>
        <v>0</v>
      </c>
      <c r="O5115" s="44">
        <f t="shared" si="919"/>
        <v>6376</v>
      </c>
      <c r="P5115" s="45">
        <f t="shared" si="921"/>
        <v>63.316782522343594</v>
      </c>
      <c r="Q5115" s="45">
        <f t="shared" si="920"/>
        <v>1.7232432432432432</v>
      </c>
      <c r="S5115" s="51">
        <f t="shared" si="922"/>
        <v>-9.8671190274243763</v>
      </c>
      <c r="T5115" s="16"/>
    </row>
    <row r="5116" spans="1:20" x14ac:dyDescent="0.25">
      <c r="A5116" s="72">
        <f t="shared" si="923"/>
        <v>44423</v>
      </c>
      <c r="B5116" s="73" t="s">
        <v>0</v>
      </c>
      <c r="C5116" s="73" t="s">
        <v>236</v>
      </c>
      <c r="D5116" s="73" t="s">
        <v>237</v>
      </c>
      <c r="E5116" s="73" t="s">
        <v>279</v>
      </c>
      <c r="F5116" s="73" t="s">
        <v>280</v>
      </c>
      <c r="G5116" s="73" t="s">
        <v>35</v>
      </c>
      <c r="H5116" t="s">
        <v>37</v>
      </c>
      <c r="I5116">
        <v>1520</v>
      </c>
      <c r="J5116" s="61">
        <v>5851</v>
      </c>
      <c r="K5116" s="16">
        <v>0</v>
      </c>
      <c r="L5116" s="16">
        <f t="shared" si="916"/>
        <v>58.103277060575969</v>
      </c>
      <c r="M5116" s="16">
        <f t="shared" si="917"/>
        <v>1.5813513513513513</v>
      </c>
      <c r="N5116" s="44">
        <f t="shared" si="918"/>
        <v>0</v>
      </c>
      <c r="O5116" s="44">
        <f t="shared" si="919"/>
        <v>5851</v>
      </c>
      <c r="P5116" s="45">
        <f t="shared" si="921"/>
        <v>58.103277060575969</v>
      </c>
      <c r="Q5116" s="45">
        <f t="shared" si="920"/>
        <v>1.5813513513513513</v>
      </c>
      <c r="S5116" s="51">
        <f t="shared" si="922"/>
        <v>3.0831571529245982</v>
      </c>
      <c r="T5116" s="16"/>
    </row>
    <row r="5117" spans="1:20" x14ac:dyDescent="0.25">
      <c r="A5117" s="72">
        <f t="shared" si="923"/>
        <v>44423</v>
      </c>
      <c r="B5117" s="73" t="s">
        <v>0</v>
      </c>
      <c r="C5117" s="73" t="s">
        <v>236</v>
      </c>
      <c r="D5117" s="73" t="s">
        <v>237</v>
      </c>
      <c r="E5117" s="73" t="s">
        <v>267</v>
      </c>
      <c r="F5117" s="73" t="s">
        <v>241</v>
      </c>
      <c r="G5117" s="73" t="s">
        <v>35</v>
      </c>
      <c r="H5117" t="s">
        <v>37</v>
      </c>
      <c r="I5117">
        <v>1583</v>
      </c>
      <c r="J5117" s="43">
        <v>5721</v>
      </c>
      <c r="K5117" s="16">
        <v>0</v>
      </c>
      <c r="L5117" s="16">
        <f t="shared" si="916"/>
        <v>56.812313803376362</v>
      </c>
      <c r="M5117" s="16">
        <f t="shared" si="917"/>
        <v>1.5462162162162163</v>
      </c>
      <c r="N5117" s="44">
        <f t="shared" si="918"/>
        <v>0</v>
      </c>
      <c r="O5117" s="44">
        <f t="shared" si="919"/>
        <v>5721</v>
      </c>
      <c r="P5117" s="45">
        <f t="shared" si="921"/>
        <v>56.812313803376362</v>
      </c>
      <c r="Q5117" s="45">
        <f t="shared" si="920"/>
        <v>1.5462162162162163</v>
      </c>
      <c r="S5117" s="51">
        <f t="shared" si="922"/>
        <v>-4.5863909272848558</v>
      </c>
      <c r="T5117" s="16"/>
    </row>
    <row r="5118" spans="1:20" x14ac:dyDescent="0.25">
      <c r="A5118" s="72">
        <f t="shared" si="923"/>
        <v>44423</v>
      </c>
      <c r="B5118" s="73" t="s">
        <v>0</v>
      </c>
      <c r="C5118" s="73" t="s">
        <v>358</v>
      </c>
      <c r="D5118" s="73" t="s">
        <v>235</v>
      </c>
      <c r="E5118" s="73" t="s">
        <v>279</v>
      </c>
      <c r="F5118" s="73" t="s">
        <v>280</v>
      </c>
      <c r="G5118" s="73" t="s">
        <v>35</v>
      </c>
      <c r="H5118" t="s">
        <v>36</v>
      </c>
      <c r="I5118">
        <v>1599</v>
      </c>
      <c r="J5118" s="43">
        <v>6012</v>
      </c>
      <c r="K5118" s="16">
        <v>0.24</v>
      </c>
      <c r="L5118" s="16">
        <f t="shared" si="916"/>
        <v>59.702085402184707</v>
      </c>
      <c r="M5118" s="16">
        <f t="shared" si="917"/>
        <v>1.6248648648648649</v>
      </c>
      <c r="N5118" s="44">
        <f t="shared" si="918"/>
        <v>383.76</v>
      </c>
      <c r="O5118" s="44">
        <f t="shared" si="919"/>
        <v>6395.76</v>
      </c>
      <c r="P5118" s="45">
        <f t="shared" si="921"/>
        <v>63.513008937437938</v>
      </c>
      <c r="Q5118" s="45">
        <f t="shared" si="920"/>
        <v>1.7285837837837839</v>
      </c>
      <c r="S5118" s="51">
        <f t="shared" si="922"/>
        <v>4.4388162503490314</v>
      </c>
      <c r="T5118" s="16"/>
    </row>
    <row r="5119" spans="1:20" x14ac:dyDescent="0.25">
      <c r="A5119" s="72">
        <f t="shared" si="923"/>
        <v>44423</v>
      </c>
      <c r="B5119" s="73" t="s">
        <v>67</v>
      </c>
      <c r="C5119" s="73" t="s">
        <v>250</v>
      </c>
      <c r="D5119" s="73" t="s">
        <v>251</v>
      </c>
      <c r="E5119" s="73" t="s">
        <v>279</v>
      </c>
      <c r="F5119" s="73" t="s">
        <v>280</v>
      </c>
      <c r="G5119" s="73" t="s">
        <v>35</v>
      </c>
      <c r="H5119" t="s">
        <v>37</v>
      </c>
      <c r="I5119">
        <v>1851</v>
      </c>
      <c r="J5119" s="43">
        <v>5180</v>
      </c>
      <c r="K5119" s="16">
        <v>0</v>
      </c>
      <c r="L5119" s="16">
        <f t="shared" si="916"/>
        <v>51.439920556107246</v>
      </c>
      <c r="M5119" s="16">
        <f t="shared" si="917"/>
        <v>1.3066666666666666</v>
      </c>
      <c r="N5119" s="44">
        <f t="shared" si="918"/>
        <v>0</v>
      </c>
      <c r="O5119" s="44">
        <f t="shared" si="919"/>
        <v>5180</v>
      </c>
      <c r="P5119" s="45">
        <f t="shared" si="921"/>
        <v>51.439920556107246</v>
      </c>
      <c r="Q5119" s="45">
        <f t="shared" si="920"/>
        <v>1.3066666666666666</v>
      </c>
      <c r="S5119" s="51">
        <f t="shared" si="922"/>
        <v>0</v>
      </c>
      <c r="T5119" s="16"/>
    </row>
    <row r="5120" spans="1:20" x14ac:dyDescent="0.25">
      <c r="A5120" s="72">
        <f t="shared" si="923"/>
        <v>44423</v>
      </c>
      <c r="B5120" s="73" t="s">
        <v>67</v>
      </c>
      <c r="C5120" s="73" t="s">
        <v>238</v>
      </c>
      <c r="D5120" s="73" t="s">
        <v>239</v>
      </c>
      <c r="E5120" s="73" t="s">
        <v>283</v>
      </c>
      <c r="F5120" s="73" t="s">
        <v>284</v>
      </c>
      <c r="G5120" s="73" t="s">
        <v>35</v>
      </c>
      <c r="H5120" t="s">
        <v>37</v>
      </c>
      <c r="I5120">
        <v>1695</v>
      </c>
      <c r="J5120" s="43">
        <v>5140</v>
      </c>
      <c r="K5120" s="16">
        <v>0</v>
      </c>
      <c r="L5120" s="16">
        <f t="shared" si="916"/>
        <v>51.042701092353525</v>
      </c>
      <c r="M5120" s="16">
        <f t="shared" si="917"/>
        <v>1.2965765765765767</v>
      </c>
      <c r="N5120" s="44">
        <f t="shared" si="918"/>
        <v>0</v>
      </c>
      <c r="O5120" s="44">
        <f t="shared" si="919"/>
        <v>5140</v>
      </c>
      <c r="P5120" s="45">
        <f t="shared" si="921"/>
        <v>51.042701092353525</v>
      </c>
      <c r="Q5120" s="45">
        <f t="shared" si="920"/>
        <v>1.2965765765765767</v>
      </c>
      <c r="S5120" s="51">
        <f t="shared" si="922"/>
        <v>0</v>
      </c>
      <c r="T5120" s="16"/>
    </row>
    <row r="5121" spans="1:20" x14ac:dyDescent="0.25">
      <c r="A5121" s="72">
        <f t="shared" si="923"/>
        <v>44423</v>
      </c>
      <c r="B5121" s="73" t="s">
        <v>67</v>
      </c>
      <c r="C5121" s="73" t="s">
        <v>242</v>
      </c>
      <c r="D5121" s="73" t="s">
        <v>243</v>
      </c>
      <c r="E5121" s="73" t="s">
        <v>265</v>
      </c>
      <c r="F5121" s="73" t="s">
        <v>266</v>
      </c>
      <c r="G5121" s="73" t="s">
        <v>35</v>
      </c>
      <c r="H5121" t="s">
        <v>36</v>
      </c>
      <c r="I5121">
        <v>1006</v>
      </c>
      <c r="J5121" s="43">
        <v>3820</v>
      </c>
      <c r="K5121" s="16">
        <v>0.24</v>
      </c>
      <c r="L5121" s="16">
        <f t="shared" si="916"/>
        <v>37.934458788480633</v>
      </c>
      <c r="M5121" s="16">
        <f t="shared" si="917"/>
        <v>0.96360360360360364</v>
      </c>
      <c r="N5121" s="44">
        <f t="shared" si="918"/>
        <v>241.44</v>
      </c>
      <c r="O5121" s="44">
        <f t="shared" si="919"/>
        <v>4061.44</v>
      </c>
      <c r="P5121" s="45">
        <f t="shared" si="921"/>
        <v>40.332075471698111</v>
      </c>
      <c r="Q5121" s="45">
        <f t="shared" si="920"/>
        <v>1.0245073873873873</v>
      </c>
      <c r="S5121" s="51">
        <f t="shared" si="922"/>
        <v>4.3959264038329948</v>
      </c>
      <c r="T5121" s="16"/>
    </row>
    <row r="5122" spans="1:20" x14ac:dyDescent="0.25">
      <c r="A5122" s="72">
        <f t="shared" si="923"/>
        <v>44423</v>
      </c>
      <c r="B5122" s="73" t="s">
        <v>67</v>
      </c>
      <c r="C5122" s="73" t="s">
        <v>254</v>
      </c>
      <c r="D5122" s="73" t="s">
        <v>255</v>
      </c>
      <c r="E5122" s="73" t="s">
        <v>267</v>
      </c>
      <c r="F5122" s="73" t="s">
        <v>241</v>
      </c>
      <c r="G5122" s="73" t="s">
        <v>35</v>
      </c>
      <c r="H5122" t="s">
        <v>37</v>
      </c>
      <c r="I5122">
        <v>988</v>
      </c>
      <c r="J5122" s="43">
        <v>3880</v>
      </c>
      <c r="K5122" s="16">
        <v>0</v>
      </c>
      <c r="L5122" s="16">
        <f t="shared" si="916"/>
        <v>38.530287984111219</v>
      </c>
      <c r="M5122" s="16">
        <f t="shared" si="917"/>
        <v>0.97873873873873873</v>
      </c>
      <c r="N5122" s="44">
        <f t="shared" si="918"/>
        <v>0</v>
      </c>
      <c r="O5122" s="44">
        <f t="shared" si="919"/>
        <v>3880</v>
      </c>
      <c r="P5122" s="45">
        <f t="shared" si="921"/>
        <v>38.530287984111219</v>
      </c>
      <c r="Q5122" s="45">
        <f t="shared" si="920"/>
        <v>0.97873873873873873</v>
      </c>
      <c r="S5122" s="51">
        <f t="shared" si="922"/>
        <v>0</v>
      </c>
      <c r="T5122" s="16"/>
    </row>
    <row r="5123" spans="1:20" x14ac:dyDescent="0.25">
      <c r="A5123" s="72">
        <f t="shared" si="923"/>
        <v>44423</v>
      </c>
      <c r="B5123" s="73" t="s">
        <v>67</v>
      </c>
      <c r="C5123" s="73" t="s">
        <v>246</v>
      </c>
      <c r="D5123" s="73" t="s">
        <v>247</v>
      </c>
      <c r="E5123" s="73" t="s">
        <v>240</v>
      </c>
      <c r="F5123" s="73" t="s">
        <v>241</v>
      </c>
      <c r="G5123" s="73" t="s">
        <v>35</v>
      </c>
      <c r="H5123" t="s">
        <v>36</v>
      </c>
      <c r="I5123">
        <v>787</v>
      </c>
      <c r="J5123" s="43">
        <v>4320</v>
      </c>
      <c r="K5123" s="16">
        <v>0.24</v>
      </c>
      <c r="L5123" s="16">
        <f t="shared" si="916"/>
        <v>42.899702085402183</v>
      </c>
      <c r="M5123" s="16">
        <f t="shared" si="917"/>
        <v>1.0897297297297297</v>
      </c>
      <c r="N5123" s="44">
        <f t="shared" si="918"/>
        <v>188.88</v>
      </c>
      <c r="O5123" s="44">
        <f t="shared" si="919"/>
        <v>4508.88</v>
      </c>
      <c r="P5123" s="45">
        <f t="shared" si="921"/>
        <v>44.775372393247267</v>
      </c>
      <c r="Q5123" s="45">
        <f t="shared" si="920"/>
        <v>1.1373751351351351</v>
      </c>
      <c r="S5123" s="51">
        <f t="shared" si="922"/>
        <v>5.4686568002077163</v>
      </c>
      <c r="T5123" s="16"/>
    </row>
    <row r="5124" spans="1:20" x14ac:dyDescent="0.25">
      <c r="A5124" s="72">
        <f t="shared" si="923"/>
        <v>44423</v>
      </c>
      <c r="B5124" s="73" t="s">
        <v>67</v>
      </c>
      <c r="C5124" s="73" t="s">
        <v>250</v>
      </c>
      <c r="D5124" s="73" t="s">
        <v>251</v>
      </c>
      <c r="E5124" s="73" t="s">
        <v>283</v>
      </c>
      <c r="F5124" s="73" t="s">
        <v>284</v>
      </c>
      <c r="G5124" s="73" t="s">
        <v>35</v>
      </c>
      <c r="H5124" t="s">
        <v>37</v>
      </c>
      <c r="I5124">
        <v>1836</v>
      </c>
      <c r="J5124" s="43">
        <v>5180</v>
      </c>
      <c r="K5124" s="16">
        <v>0</v>
      </c>
      <c r="L5124" s="16">
        <f t="shared" ref="L5124:L5161" si="924">J5124/100.7</f>
        <v>51.439920556107246</v>
      </c>
      <c r="M5124" s="16">
        <f t="shared" ref="M5124:M5161" si="925">IF(B5124="corn",J5124/(111*2000/56),J5124/(111*2000/60))</f>
        <v>1.3066666666666666</v>
      </c>
      <c r="N5124" s="44">
        <f t="shared" ref="N5124:N5161" si="926">I5124*K5124</f>
        <v>0</v>
      </c>
      <c r="O5124" s="44">
        <f t="shared" ref="O5124:O5161" si="927">J5124+N5124</f>
        <v>5180</v>
      </c>
      <c r="P5124" s="45">
        <f t="shared" si="921"/>
        <v>51.439920556107246</v>
      </c>
      <c r="Q5124" s="45">
        <f t="shared" ref="Q5124:Q5161" si="928">IF(B5124="corn",O5124/(111*2000/56),O5124/(111*2000/60))</f>
        <v>1.3066666666666666</v>
      </c>
      <c r="S5124" s="51">
        <f t="shared" si="922"/>
        <v>0</v>
      </c>
      <c r="T5124" s="16"/>
    </row>
    <row r="5125" spans="1:20" x14ac:dyDescent="0.25">
      <c r="A5125" s="72">
        <f t="shared" si="923"/>
        <v>44423</v>
      </c>
      <c r="B5125" s="73" t="s">
        <v>67</v>
      </c>
      <c r="C5125" s="73" t="s">
        <v>256</v>
      </c>
      <c r="D5125" s="73" t="s">
        <v>247</v>
      </c>
      <c r="E5125" s="73" t="s">
        <v>285</v>
      </c>
      <c r="F5125" s="73" t="s">
        <v>264</v>
      </c>
      <c r="G5125" s="73" t="s">
        <v>35</v>
      </c>
      <c r="H5125" t="s">
        <v>37</v>
      </c>
      <c r="I5125">
        <v>1899</v>
      </c>
      <c r="J5125" s="43">
        <v>5100</v>
      </c>
      <c r="K5125" s="16">
        <v>0</v>
      </c>
      <c r="L5125" s="16">
        <f t="shared" si="924"/>
        <v>50.645481628599796</v>
      </c>
      <c r="M5125" s="16">
        <f t="shared" si="925"/>
        <v>1.2864864864864864</v>
      </c>
      <c r="N5125" s="44">
        <f t="shared" si="926"/>
        <v>0</v>
      </c>
      <c r="O5125" s="44">
        <f t="shared" si="927"/>
        <v>5100</v>
      </c>
      <c r="P5125" s="45">
        <f t="shared" si="921"/>
        <v>50.645481628599796</v>
      </c>
      <c r="Q5125" s="45">
        <f t="shared" si="928"/>
        <v>1.2864864864864864</v>
      </c>
      <c r="S5125" s="51">
        <f t="shared" si="922"/>
        <v>2.0000000000000018</v>
      </c>
      <c r="T5125" s="16"/>
    </row>
    <row r="5126" spans="1:20" x14ac:dyDescent="0.25">
      <c r="A5126" s="72">
        <f t="shared" si="923"/>
        <v>44423</v>
      </c>
      <c r="B5126" s="73" t="s">
        <v>18</v>
      </c>
      <c r="C5126" s="73" t="s">
        <v>238</v>
      </c>
      <c r="D5126" s="73" t="s">
        <v>239</v>
      </c>
      <c r="E5126" s="73" t="s">
        <v>283</v>
      </c>
      <c r="F5126" s="73" t="s">
        <v>284</v>
      </c>
      <c r="G5126" s="73" t="s">
        <v>35</v>
      </c>
      <c r="H5126" t="s">
        <v>37</v>
      </c>
      <c r="I5126">
        <v>1695</v>
      </c>
      <c r="J5126" s="43">
        <v>5850</v>
      </c>
      <c r="K5126" s="16">
        <v>0</v>
      </c>
      <c r="L5126" s="16">
        <f t="shared" si="924"/>
        <v>58.093346573982124</v>
      </c>
      <c r="M5126" s="16">
        <f t="shared" si="925"/>
        <v>1.5810810810810811</v>
      </c>
      <c r="N5126" s="44">
        <f t="shared" si="926"/>
        <v>0</v>
      </c>
      <c r="O5126" s="44">
        <f t="shared" si="927"/>
        <v>5850</v>
      </c>
      <c r="P5126" s="45">
        <f t="shared" si="921"/>
        <v>58.093346573982124</v>
      </c>
      <c r="Q5126" s="45">
        <f t="shared" si="928"/>
        <v>1.5810810810810811</v>
      </c>
      <c r="S5126" s="51">
        <f t="shared" si="922"/>
        <v>0</v>
      </c>
      <c r="T5126" s="16"/>
    </row>
    <row r="5127" spans="1:20" x14ac:dyDescent="0.25">
      <c r="A5127" s="72">
        <f t="shared" si="923"/>
        <v>44423</v>
      </c>
      <c r="B5127" s="73" t="s">
        <v>18</v>
      </c>
      <c r="C5127" s="73" t="s">
        <v>250</v>
      </c>
      <c r="D5127" s="73" t="s">
        <v>251</v>
      </c>
      <c r="E5127" s="73" t="s">
        <v>279</v>
      </c>
      <c r="F5127" s="73" t="s">
        <v>280</v>
      </c>
      <c r="G5127" s="73" t="s">
        <v>35</v>
      </c>
      <c r="H5127" t="s">
        <v>37</v>
      </c>
      <c r="I5127">
        <v>1851</v>
      </c>
      <c r="J5127" s="43">
        <v>5900</v>
      </c>
      <c r="K5127" s="16">
        <v>0</v>
      </c>
      <c r="L5127" s="16">
        <f t="shared" si="924"/>
        <v>58.589870903674282</v>
      </c>
      <c r="M5127" s="16">
        <f t="shared" si="925"/>
        <v>1.5945945945945945</v>
      </c>
      <c r="N5127" s="44">
        <f t="shared" si="926"/>
        <v>0</v>
      </c>
      <c r="O5127" s="44">
        <f t="shared" si="927"/>
        <v>5900</v>
      </c>
      <c r="P5127" s="45">
        <f t="shared" si="921"/>
        <v>58.589870903674282</v>
      </c>
      <c r="Q5127" s="45">
        <f t="shared" si="928"/>
        <v>1.5945945945945945</v>
      </c>
      <c r="S5127" s="51">
        <f t="shared" si="922"/>
        <v>0</v>
      </c>
      <c r="T5127" s="16"/>
    </row>
    <row r="5128" spans="1:20" x14ac:dyDescent="0.25">
      <c r="A5128" s="72">
        <f t="shared" si="923"/>
        <v>44423</v>
      </c>
      <c r="B5128" s="73" t="s">
        <v>18</v>
      </c>
      <c r="C5128" s="73" t="s">
        <v>257</v>
      </c>
      <c r="D5128" s="73" t="s">
        <v>237</v>
      </c>
      <c r="E5128" s="73" t="s">
        <v>283</v>
      </c>
      <c r="F5128" s="73" t="s">
        <v>284</v>
      </c>
      <c r="G5128" s="73" t="s">
        <v>35</v>
      </c>
      <c r="H5128" t="s">
        <v>37</v>
      </c>
      <c r="I5128">
        <v>1507</v>
      </c>
      <c r="J5128" s="43">
        <v>5750</v>
      </c>
      <c r="K5128" s="16">
        <v>0</v>
      </c>
      <c r="L5128" s="16">
        <f t="shared" si="924"/>
        <v>57.10029791459781</v>
      </c>
      <c r="M5128" s="16">
        <f t="shared" si="925"/>
        <v>1.5540540540540539</v>
      </c>
      <c r="N5128" s="44">
        <f t="shared" si="926"/>
        <v>0</v>
      </c>
      <c r="O5128" s="44">
        <f t="shared" si="927"/>
        <v>5750</v>
      </c>
      <c r="P5128" s="45">
        <f t="shared" si="921"/>
        <v>57.10029791459781</v>
      </c>
      <c r="Q5128" s="45">
        <f t="shared" si="928"/>
        <v>1.5540540540540539</v>
      </c>
      <c r="S5128" s="51">
        <f t="shared" si="922"/>
        <v>0</v>
      </c>
      <c r="T5128" s="16"/>
    </row>
    <row r="5129" spans="1:20" x14ac:dyDescent="0.25">
      <c r="A5129" s="72">
        <f t="shared" si="923"/>
        <v>44423</v>
      </c>
      <c r="B5129" s="73" t="s">
        <v>18</v>
      </c>
      <c r="C5129" s="73" t="s">
        <v>256</v>
      </c>
      <c r="D5129" s="73" t="s">
        <v>247</v>
      </c>
      <c r="E5129" s="73" t="s">
        <v>265</v>
      </c>
      <c r="F5129" s="73" t="s">
        <v>266</v>
      </c>
      <c r="G5129" s="73" t="s">
        <v>35</v>
      </c>
      <c r="H5129" t="s">
        <v>36</v>
      </c>
      <c r="I5129">
        <v>1160</v>
      </c>
      <c r="J5129" s="43">
        <v>4875</v>
      </c>
      <c r="K5129" s="16">
        <v>0.24</v>
      </c>
      <c r="L5129" s="16">
        <f t="shared" si="924"/>
        <v>48.4111221449851</v>
      </c>
      <c r="M5129" s="16">
        <f t="shared" si="925"/>
        <v>1.3175675675675675</v>
      </c>
      <c r="N5129" s="44">
        <f t="shared" si="926"/>
        <v>278.39999999999998</v>
      </c>
      <c r="O5129" s="44">
        <f t="shared" si="927"/>
        <v>5153.3999999999996</v>
      </c>
      <c r="P5129" s="45">
        <f t="shared" si="921"/>
        <v>51.175769612711015</v>
      </c>
      <c r="Q5129" s="45">
        <f t="shared" si="928"/>
        <v>1.3928108108108108</v>
      </c>
      <c r="S5129" s="51">
        <f t="shared" si="922"/>
        <v>3.9788547677656272</v>
      </c>
      <c r="T5129" s="16"/>
    </row>
    <row r="5130" spans="1:20" x14ac:dyDescent="0.25">
      <c r="A5130" s="72">
        <f t="shared" si="923"/>
        <v>44423</v>
      </c>
      <c r="B5130" s="73" t="s">
        <v>18</v>
      </c>
      <c r="C5130" s="73" t="s">
        <v>244</v>
      </c>
      <c r="D5130" s="73" t="s">
        <v>245</v>
      </c>
      <c r="E5130" s="73" t="s">
        <v>277</v>
      </c>
      <c r="F5130" s="73" t="s">
        <v>278</v>
      </c>
      <c r="G5130" s="73" t="s">
        <v>35</v>
      </c>
      <c r="H5130" s="73" t="s">
        <v>38</v>
      </c>
      <c r="I5130">
        <v>613</v>
      </c>
      <c r="J5130" s="43">
        <v>4945</v>
      </c>
      <c r="K5130" s="16">
        <v>0</v>
      </c>
      <c r="L5130" s="16">
        <f t="shared" si="924"/>
        <v>49.106256206554121</v>
      </c>
      <c r="M5130" s="16">
        <f t="shared" si="925"/>
        <v>1.3364864864864865</v>
      </c>
      <c r="N5130" s="44">
        <f t="shared" si="926"/>
        <v>0</v>
      </c>
      <c r="O5130" s="44">
        <f t="shared" si="927"/>
        <v>4945</v>
      </c>
      <c r="P5130" s="45">
        <f t="shared" si="921"/>
        <v>49.106256206554121</v>
      </c>
      <c r="Q5130" s="45">
        <f t="shared" si="928"/>
        <v>1.3364864864864865</v>
      </c>
      <c r="S5130" s="51">
        <f t="shared" si="922"/>
        <v>2.9136316337148749</v>
      </c>
      <c r="T5130" s="16"/>
    </row>
    <row r="5131" spans="1:20" x14ac:dyDescent="0.25">
      <c r="A5131" s="74">
        <f>A5129</f>
        <v>44423</v>
      </c>
      <c r="B5131" s="75" t="s">
        <v>18</v>
      </c>
      <c r="C5131" s="75" t="s">
        <v>258</v>
      </c>
      <c r="D5131" s="75" t="s">
        <v>255</v>
      </c>
      <c r="E5131" s="75" t="s">
        <v>279</v>
      </c>
      <c r="F5131" s="75" t="s">
        <v>280</v>
      </c>
      <c r="G5131" s="75" t="s">
        <v>35</v>
      </c>
      <c r="H5131" s="76" t="s">
        <v>36</v>
      </c>
      <c r="I5131" s="76">
        <v>1637</v>
      </c>
      <c r="J5131" s="46">
        <v>5260</v>
      </c>
      <c r="K5131" s="78">
        <v>0.24</v>
      </c>
      <c r="L5131" s="78">
        <f t="shared" si="924"/>
        <v>52.234359483614696</v>
      </c>
      <c r="M5131" s="78">
        <f t="shared" si="925"/>
        <v>1.4216216216216215</v>
      </c>
      <c r="N5131" s="47">
        <f t="shared" si="926"/>
        <v>392.88</v>
      </c>
      <c r="O5131" s="47">
        <f t="shared" si="927"/>
        <v>5652.88</v>
      </c>
      <c r="P5131" s="48">
        <f t="shared" si="921"/>
        <v>56.135849056603774</v>
      </c>
      <c r="Q5131" s="48">
        <f t="shared" si="928"/>
        <v>1.5278054054054053</v>
      </c>
      <c r="R5131" s="76"/>
      <c r="S5131" s="53">
        <f t="shared" si="922"/>
        <v>5.1778833362172705</v>
      </c>
      <c r="T5131" s="78"/>
    </row>
    <row r="5132" spans="1:20" x14ac:dyDescent="0.25">
      <c r="A5132" s="72">
        <f>DATE(YEAR(A5131), MONTH(A5131)+1, 15)</f>
        <v>44454</v>
      </c>
      <c r="B5132" s="73" t="s">
        <v>0</v>
      </c>
      <c r="C5132" s="73" t="s">
        <v>359</v>
      </c>
      <c r="D5132" s="73" t="s">
        <v>235</v>
      </c>
      <c r="E5132" s="73" t="s">
        <v>260</v>
      </c>
      <c r="F5132" s="73" t="s">
        <v>261</v>
      </c>
      <c r="G5132" s="73" t="s">
        <v>34</v>
      </c>
      <c r="H5132" t="s">
        <v>36</v>
      </c>
      <c r="I5132">
        <v>506</v>
      </c>
      <c r="J5132" s="61">
        <v>3695</v>
      </c>
      <c r="K5132" s="16">
        <v>0.25</v>
      </c>
      <c r="L5132" s="16">
        <f t="shared" si="924"/>
        <v>36.693147964250244</v>
      </c>
      <c r="M5132" s="16">
        <f t="shared" si="925"/>
        <v>0.99864864864864866</v>
      </c>
      <c r="N5132" s="44">
        <f t="shared" si="926"/>
        <v>126.5</v>
      </c>
      <c r="O5132" s="44">
        <f t="shared" si="927"/>
        <v>3821.5</v>
      </c>
      <c r="P5132" s="45">
        <f t="shared" ref="P5132:P5169" si="929">O5132/100.7</f>
        <v>37.949354518371401</v>
      </c>
      <c r="Q5132" s="45">
        <f t="shared" si="928"/>
        <v>1.0328378378378378</v>
      </c>
      <c r="R5132" s="17"/>
      <c r="S5132" s="51">
        <f>((O5132/O4676)-1)*100</f>
        <v>5.2633028685386218</v>
      </c>
      <c r="T5132" s="16">
        <f>AVERAGE(P5056,P5094,P5132)</f>
        <v>37.899106256206551</v>
      </c>
    </row>
    <row r="5133" spans="1:20" x14ac:dyDescent="0.25">
      <c r="A5133" s="72">
        <f>A5132</f>
        <v>44454</v>
      </c>
      <c r="B5133" s="73" t="s">
        <v>0</v>
      </c>
      <c r="C5133" s="73" t="s">
        <v>236</v>
      </c>
      <c r="D5133" s="73" t="s">
        <v>237</v>
      </c>
      <c r="E5133" s="73" t="s">
        <v>262</v>
      </c>
      <c r="F5133" s="73" t="s">
        <v>251</v>
      </c>
      <c r="G5133" s="73" t="s">
        <v>34</v>
      </c>
      <c r="H5133" t="s">
        <v>37</v>
      </c>
      <c r="I5133">
        <v>298</v>
      </c>
      <c r="J5133" s="43">
        <v>3658</v>
      </c>
      <c r="K5133" s="16">
        <v>0</v>
      </c>
      <c r="L5133" s="16">
        <f t="shared" si="924"/>
        <v>36.32571996027805</v>
      </c>
      <c r="M5133" s="16">
        <f t="shared" si="925"/>
        <v>0.98864864864864865</v>
      </c>
      <c r="N5133" s="44">
        <f t="shared" si="926"/>
        <v>0</v>
      </c>
      <c r="O5133" s="44">
        <f t="shared" si="927"/>
        <v>3658</v>
      </c>
      <c r="P5133" s="45">
        <f t="shared" si="929"/>
        <v>36.32571996027805</v>
      </c>
      <c r="Q5133" s="45">
        <f t="shared" si="928"/>
        <v>0.98864864864864865</v>
      </c>
      <c r="R5133" s="17"/>
      <c r="S5133" s="51">
        <f t="shared" ref="S5133:S5169" si="930">((O5133/O4677)-1)*100</f>
        <v>-13.070342205323193</v>
      </c>
      <c r="T5133" s="16">
        <f t="shared" ref="T5133:T5169" si="931">AVERAGE(P5057,P5095,P5133)</f>
        <v>38.146309169149283</v>
      </c>
    </row>
    <row r="5134" spans="1:20" x14ac:dyDescent="0.25">
      <c r="A5134" s="72">
        <f t="shared" ref="A5134:A5168" si="932">A5133</f>
        <v>44454</v>
      </c>
      <c r="B5134" s="73" t="s">
        <v>0</v>
      </c>
      <c r="C5134" s="73" t="s">
        <v>359</v>
      </c>
      <c r="D5134" s="73" t="s">
        <v>235</v>
      </c>
      <c r="E5134" s="73" t="s">
        <v>263</v>
      </c>
      <c r="F5134" s="73" t="s">
        <v>264</v>
      </c>
      <c r="G5134" s="73" t="s">
        <v>34</v>
      </c>
      <c r="H5134" t="s">
        <v>37</v>
      </c>
      <c r="I5134">
        <v>1530</v>
      </c>
      <c r="J5134" s="43">
        <v>7115</v>
      </c>
      <c r="K5134" s="16">
        <v>0</v>
      </c>
      <c r="L5134" s="16">
        <f t="shared" si="924"/>
        <v>70.655412115193641</v>
      </c>
      <c r="M5134" s="16">
        <f t="shared" si="925"/>
        <v>1.922972972972973</v>
      </c>
      <c r="N5134" s="44">
        <f t="shared" si="926"/>
        <v>0</v>
      </c>
      <c r="O5134" s="44">
        <f t="shared" si="927"/>
        <v>7115</v>
      </c>
      <c r="P5134" s="45">
        <f t="shared" si="929"/>
        <v>70.655412115193641</v>
      </c>
      <c r="Q5134" s="45">
        <f t="shared" si="928"/>
        <v>1.922972972972973</v>
      </c>
      <c r="S5134" s="51">
        <f t="shared" si="930"/>
        <v>0</v>
      </c>
      <c r="T5134" s="16">
        <f t="shared" si="931"/>
        <v>70.655412115193641</v>
      </c>
    </row>
    <row r="5135" spans="1:20" x14ac:dyDescent="0.25">
      <c r="A5135" s="72">
        <f t="shared" si="932"/>
        <v>44454</v>
      </c>
      <c r="B5135" s="73" t="s">
        <v>0</v>
      </c>
      <c r="C5135" s="73" t="s">
        <v>359</v>
      </c>
      <c r="D5135" s="73" t="s">
        <v>235</v>
      </c>
      <c r="E5135" s="73" t="s">
        <v>265</v>
      </c>
      <c r="F5135" s="73" t="s">
        <v>266</v>
      </c>
      <c r="G5135" s="73" t="s">
        <v>34</v>
      </c>
      <c r="H5135" t="s">
        <v>36</v>
      </c>
      <c r="I5135">
        <v>890</v>
      </c>
      <c r="J5135" s="43">
        <v>4525</v>
      </c>
      <c r="K5135" s="16">
        <v>0.25</v>
      </c>
      <c r="L5135" s="16">
        <f t="shared" si="924"/>
        <v>44.935451837140022</v>
      </c>
      <c r="M5135" s="16">
        <f t="shared" si="925"/>
        <v>1.222972972972973</v>
      </c>
      <c r="N5135" s="44">
        <f t="shared" si="926"/>
        <v>222.5</v>
      </c>
      <c r="O5135" s="44">
        <f t="shared" si="927"/>
        <v>4747.5</v>
      </c>
      <c r="P5135" s="45">
        <f t="shared" si="929"/>
        <v>47.144985104270106</v>
      </c>
      <c r="Q5135" s="45">
        <f t="shared" si="928"/>
        <v>1.2831081081081082</v>
      </c>
      <c r="S5135" s="51">
        <f t="shared" si="930"/>
        <v>3.4922503433392205</v>
      </c>
      <c r="T5135" s="16">
        <f t="shared" si="931"/>
        <v>47.056603773584904</v>
      </c>
    </row>
    <row r="5136" spans="1:20" x14ac:dyDescent="0.25">
      <c r="A5136" s="72">
        <f t="shared" si="932"/>
        <v>44454</v>
      </c>
      <c r="B5136" s="73" t="s">
        <v>0</v>
      </c>
      <c r="C5136" s="73" t="s">
        <v>238</v>
      </c>
      <c r="D5136" s="73" t="s">
        <v>239</v>
      </c>
      <c r="E5136" s="73" t="s">
        <v>267</v>
      </c>
      <c r="F5136" s="73" t="s">
        <v>241</v>
      </c>
      <c r="G5136" s="73" t="s">
        <v>34</v>
      </c>
      <c r="H5136" s="65" t="s">
        <v>37</v>
      </c>
      <c r="I5136" s="65">
        <v>1256</v>
      </c>
      <c r="J5136" s="61">
        <v>6851</v>
      </c>
      <c r="K5136" s="16">
        <v>0</v>
      </c>
      <c r="L5136" s="77">
        <f t="shared" si="924"/>
        <v>68.033763654419062</v>
      </c>
      <c r="M5136" s="77">
        <f t="shared" si="925"/>
        <v>1.8516216216216217</v>
      </c>
      <c r="N5136" s="62">
        <f t="shared" si="926"/>
        <v>0</v>
      </c>
      <c r="O5136" s="62">
        <f t="shared" si="927"/>
        <v>6851</v>
      </c>
      <c r="P5136" s="63">
        <f t="shared" si="929"/>
        <v>68.033763654419062</v>
      </c>
      <c r="Q5136" s="63">
        <f t="shared" si="928"/>
        <v>1.8516216216216217</v>
      </c>
      <c r="R5136" s="65"/>
      <c r="S5136" s="64">
        <f t="shared" si="930"/>
        <v>0</v>
      </c>
      <c r="T5136" s="16">
        <f t="shared" si="931"/>
        <v>68.033763654419062</v>
      </c>
    </row>
    <row r="5137" spans="1:20" x14ac:dyDescent="0.25">
      <c r="A5137" s="72">
        <f t="shared" si="932"/>
        <v>44454</v>
      </c>
      <c r="B5137" s="73" t="s">
        <v>0</v>
      </c>
      <c r="C5137" s="73" t="s">
        <v>358</v>
      </c>
      <c r="D5137" s="73" t="s">
        <v>235</v>
      </c>
      <c r="E5137" s="73" t="s">
        <v>267</v>
      </c>
      <c r="F5137" s="73" t="s">
        <v>241</v>
      </c>
      <c r="G5137" s="73" t="s">
        <v>34</v>
      </c>
      <c r="H5137" t="s">
        <v>36</v>
      </c>
      <c r="I5137">
        <v>975</v>
      </c>
      <c r="J5137" s="43">
        <v>4801</v>
      </c>
      <c r="K5137" s="16">
        <v>0.25</v>
      </c>
      <c r="L5137" s="16">
        <f t="shared" si="924"/>
        <v>47.676266137040713</v>
      </c>
      <c r="M5137" s="16">
        <f t="shared" si="925"/>
        <v>1.2975675675675675</v>
      </c>
      <c r="N5137" s="44">
        <f t="shared" si="926"/>
        <v>243.75</v>
      </c>
      <c r="O5137" s="44">
        <f t="shared" si="927"/>
        <v>5044.75</v>
      </c>
      <c r="P5137" s="45">
        <f t="shared" si="929"/>
        <v>50.096822244289967</v>
      </c>
      <c r="Q5137" s="45">
        <f t="shared" si="928"/>
        <v>1.363445945945946</v>
      </c>
      <c r="S5137" s="51">
        <f t="shared" si="930"/>
        <v>3.6042511680443701</v>
      </c>
      <c r="T5137" s="16">
        <f t="shared" si="931"/>
        <v>50</v>
      </c>
    </row>
    <row r="5138" spans="1:20" x14ac:dyDescent="0.25">
      <c r="A5138" s="72">
        <f t="shared" si="932"/>
        <v>44454</v>
      </c>
      <c r="B5138" s="73" t="s">
        <v>0</v>
      </c>
      <c r="C5138" s="73" t="s">
        <v>240</v>
      </c>
      <c r="D5138" s="73" t="s">
        <v>241</v>
      </c>
      <c r="E5138" s="73" t="s">
        <v>263</v>
      </c>
      <c r="F5138" s="73" t="s">
        <v>264</v>
      </c>
      <c r="G5138" s="73" t="s">
        <v>34</v>
      </c>
      <c r="H5138" t="s">
        <v>36</v>
      </c>
      <c r="I5138">
        <v>1357</v>
      </c>
      <c r="J5138" s="66">
        <v>5121</v>
      </c>
      <c r="K5138" s="16">
        <v>0.25</v>
      </c>
      <c r="L5138" s="16">
        <f t="shared" si="924"/>
        <v>50.854021847070506</v>
      </c>
      <c r="M5138" s="16">
        <f t="shared" si="925"/>
        <v>1.384054054054054</v>
      </c>
      <c r="N5138" s="44">
        <f t="shared" si="926"/>
        <v>339.25</v>
      </c>
      <c r="O5138" s="44">
        <f t="shared" si="927"/>
        <v>5460.25</v>
      </c>
      <c r="P5138" s="45">
        <f t="shared" si="929"/>
        <v>54.222939424031779</v>
      </c>
      <c r="Q5138" s="45">
        <f t="shared" si="928"/>
        <v>1.4757432432432434</v>
      </c>
      <c r="S5138" s="51">
        <f t="shared" si="930"/>
        <v>4.682907750973464</v>
      </c>
      <c r="T5138" s="16">
        <f t="shared" si="931"/>
        <v>54.08818272095332</v>
      </c>
    </row>
    <row r="5139" spans="1:20" x14ac:dyDescent="0.25">
      <c r="A5139" s="72">
        <f t="shared" si="932"/>
        <v>44454</v>
      </c>
      <c r="B5139" s="73" t="s">
        <v>67</v>
      </c>
      <c r="C5139" s="73" t="s">
        <v>242</v>
      </c>
      <c r="D5139" s="73" t="s">
        <v>243</v>
      </c>
      <c r="E5139" s="73" t="s">
        <v>265</v>
      </c>
      <c r="F5139" s="73" t="s">
        <v>266</v>
      </c>
      <c r="G5139" s="73" t="s">
        <v>34</v>
      </c>
      <c r="H5139" t="s">
        <v>36</v>
      </c>
      <c r="I5139">
        <v>1006</v>
      </c>
      <c r="J5139" s="43">
        <v>3900</v>
      </c>
      <c r="K5139" s="16">
        <v>0.25</v>
      </c>
      <c r="L5139" s="16">
        <f t="shared" si="924"/>
        <v>38.728897715988083</v>
      </c>
      <c r="M5139" s="16">
        <f t="shared" si="925"/>
        <v>0.98378378378378384</v>
      </c>
      <c r="N5139" s="44">
        <f t="shared" si="926"/>
        <v>251.5</v>
      </c>
      <c r="O5139" s="44">
        <f t="shared" si="927"/>
        <v>4151.5</v>
      </c>
      <c r="P5139" s="45">
        <f t="shared" si="929"/>
        <v>41.226415094339622</v>
      </c>
      <c r="Q5139" s="45">
        <f t="shared" si="928"/>
        <v>1.0472252252252252</v>
      </c>
      <c r="S5139" s="51">
        <f t="shared" si="930"/>
        <v>4.5607265730073898</v>
      </c>
      <c r="T5139" s="16">
        <f t="shared" si="931"/>
        <v>41.126514399205554</v>
      </c>
    </row>
    <row r="5140" spans="1:20" x14ac:dyDescent="0.25">
      <c r="A5140" s="72">
        <f t="shared" si="932"/>
        <v>44454</v>
      </c>
      <c r="B5140" s="73" t="s">
        <v>67</v>
      </c>
      <c r="C5140" s="73" t="s">
        <v>244</v>
      </c>
      <c r="D5140" s="73" t="s">
        <v>245</v>
      </c>
      <c r="E5140" s="73" t="s">
        <v>268</v>
      </c>
      <c r="F5140" s="73" t="s">
        <v>269</v>
      </c>
      <c r="G5140" s="73" t="s">
        <v>34</v>
      </c>
      <c r="H5140" t="s">
        <v>38</v>
      </c>
      <c r="I5140">
        <v>860</v>
      </c>
      <c r="J5140" s="43">
        <v>7833</v>
      </c>
      <c r="K5140" s="16">
        <v>0</v>
      </c>
      <c r="L5140" s="16">
        <f t="shared" si="924"/>
        <v>77.785501489572994</v>
      </c>
      <c r="M5140" s="16">
        <f t="shared" si="925"/>
        <v>1.975891891891892</v>
      </c>
      <c r="N5140" s="44">
        <f t="shared" si="926"/>
        <v>0</v>
      </c>
      <c r="O5140" s="44">
        <f t="shared" si="927"/>
        <v>7833</v>
      </c>
      <c r="P5140" s="45">
        <f t="shared" si="929"/>
        <v>77.785501489572994</v>
      </c>
      <c r="Q5140" s="45">
        <f t="shared" si="928"/>
        <v>1.975891891891892</v>
      </c>
      <c r="S5140" s="51">
        <f t="shared" si="930"/>
        <v>14.920774647887324</v>
      </c>
      <c r="T5140" s="16">
        <f t="shared" si="931"/>
        <v>77.785501489572994</v>
      </c>
    </row>
    <row r="5141" spans="1:20" x14ac:dyDescent="0.25">
      <c r="A5141" s="72">
        <f t="shared" si="932"/>
        <v>44454</v>
      </c>
      <c r="B5141" s="73" t="s">
        <v>67</v>
      </c>
      <c r="C5141" s="73" t="s">
        <v>246</v>
      </c>
      <c r="D5141" s="73" t="s">
        <v>247</v>
      </c>
      <c r="E5141" s="73" t="s">
        <v>270</v>
      </c>
      <c r="F5141" s="73" t="s">
        <v>247</v>
      </c>
      <c r="G5141" s="73" t="s">
        <v>34</v>
      </c>
      <c r="H5141" t="s">
        <v>36</v>
      </c>
      <c r="I5141">
        <v>213</v>
      </c>
      <c r="J5141" s="43">
        <v>2455</v>
      </c>
      <c r="K5141" s="16">
        <v>0.25</v>
      </c>
      <c r="L5141" s="16">
        <f t="shared" si="924"/>
        <v>24.379344587884805</v>
      </c>
      <c r="M5141" s="16">
        <f t="shared" si="925"/>
        <v>0.61927927927927928</v>
      </c>
      <c r="N5141" s="44">
        <f t="shared" si="926"/>
        <v>53.25</v>
      </c>
      <c r="O5141" s="44">
        <f t="shared" si="927"/>
        <v>2508.25</v>
      </c>
      <c r="P5141" s="45">
        <f t="shared" si="929"/>
        <v>24.908142999006952</v>
      </c>
      <c r="Q5141" s="45">
        <f t="shared" si="928"/>
        <v>0.6327117117117117</v>
      </c>
      <c r="S5141" s="51">
        <f t="shared" si="930"/>
        <v>3.2239877197097977</v>
      </c>
      <c r="T5141" s="16">
        <f t="shared" si="931"/>
        <v>24.886991062562064</v>
      </c>
    </row>
    <row r="5142" spans="1:20" x14ac:dyDescent="0.25">
      <c r="A5142" s="72">
        <f t="shared" si="932"/>
        <v>44454</v>
      </c>
      <c r="B5142" s="73" t="s">
        <v>67</v>
      </c>
      <c r="C5142" s="73" t="s">
        <v>248</v>
      </c>
      <c r="D5142" s="73" t="s">
        <v>249</v>
      </c>
      <c r="E5142" s="73" t="s">
        <v>271</v>
      </c>
      <c r="F5142" s="73" t="s">
        <v>272</v>
      </c>
      <c r="G5142" s="73" t="s">
        <v>34</v>
      </c>
      <c r="H5142" t="s">
        <v>38</v>
      </c>
      <c r="I5142">
        <v>646</v>
      </c>
      <c r="J5142" s="43">
        <v>5979</v>
      </c>
      <c r="K5142" s="16">
        <v>0</v>
      </c>
      <c r="L5142" s="16">
        <f t="shared" si="924"/>
        <v>59.374379344587886</v>
      </c>
      <c r="M5142" s="16">
        <f t="shared" si="925"/>
        <v>1.5082162162162163</v>
      </c>
      <c r="N5142" s="44">
        <f t="shared" si="926"/>
        <v>0</v>
      </c>
      <c r="O5142" s="44">
        <f t="shared" si="927"/>
        <v>5979</v>
      </c>
      <c r="P5142" s="45">
        <f t="shared" si="929"/>
        <v>59.374379344587886</v>
      </c>
      <c r="Q5142" s="45">
        <f t="shared" si="928"/>
        <v>1.5082162162162163</v>
      </c>
      <c r="S5142" s="51">
        <f t="shared" si="930"/>
        <v>2.7672739773118016</v>
      </c>
      <c r="T5142" s="16">
        <f t="shared" si="931"/>
        <v>59.374379344587886</v>
      </c>
    </row>
    <row r="5143" spans="1:20" x14ac:dyDescent="0.25">
      <c r="A5143" s="72">
        <f t="shared" si="932"/>
        <v>44454</v>
      </c>
      <c r="B5143" s="73" t="s">
        <v>67</v>
      </c>
      <c r="C5143" s="73" t="s">
        <v>248</v>
      </c>
      <c r="D5143" s="73" t="s">
        <v>249</v>
      </c>
      <c r="E5143" s="73" t="s">
        <v>273</v>
      </c>
      <c r="F5143" s="73" t="s">
        <v>274</v>
      </c>
      <c r="G5143" s="73" t="s">
        <v>34</v>
      </c>
      <c r="H5143" t="s">
        <v>38</v>
      </c>
      <c r="I5143">
        <v>418</v>
      </c>
      <c r="J5143" s="43">
        <v>5040</v>
      </c>
      <c r="K5143" s="16">
        <v>0</v>
      </c>
      <c r="L5143" s="16">
        <f t="shared" si="924"/>
        <v>50.049652432969211</v>
      </c>
      <c r="M5143" s="16">
        <f t="shared" si="925"/>
        <v>1.2713513513513515</v>
      </c>
      <c r="N5143" s="44">
        <f t="shared" si="926"/>
        <v>0</v>
      </c>
      <c r="O5143" s="44">
        <f t="shared" si="927"/>
        <v>5040</v>
      </c>
      <c r="P5143" s="45">
        <f t="shared" si="929"/>
        <v>50.049652432969211</v>
      </c>
      <c r="Q5143" s="45">
        <f t="shared" si="928"/>
        <v>1.2713513513513515</v>
      </c>
      <c r="S5143" s="51">
        <f t="shared" si="930"/>
        <v>3.4058268362741062</v>
      </c>
      <c r="T5143" s="16">
        <f t="shared" si="931"/>
        <v>50.049652432969218</v>
      </c>
    </row>
    <row r="5144" spans="1:20" x14ac:dyDescent="0.25">
      <c r="A5144" s="72">
        <f t="shared" si="932"/>
        <v>44454</v>
      </c>
      <c r="B5144" s="73" t="s">
        <v>67</v>
      </c>
      <c r="C5144" s="73" t="s">
        <v>246</v>
      </c>
      <c r="D5144" s="73" t="s">
        <v>247</v>
      </c>
      <c r="E5144" s="73" t="s">
        <v>275</v>
      </c>
      <c r="F5144" s="73" t="s">
        <v>276</v>
      </c>
      <c r="G5144" s="73" t="s">
        <v>34</v>
      </c>
      <c r="H5144" t="s">
        <v>36</v>
      </c>
      <c r="I5144">
        <v>626</v>
      </c>
      <c r="J5144" s="61">
        <v>3900</v>
      </c>
      <c r="K5144" s="16">
        <v>0.25</v>
      </c>
      <c r="L5144" s="16">
        <f t="shared" si="924"/>
        <v>38.728897715988083</v>
      </c>
      <c r="M5144" s="16">
        <f t="shared" si="925"/>
        <v>0.98378378378378384</v>
      </c>
      <c r="N5144" s="44">
        <f t="shared" si="926"/>
        <v>156.5</v>
      </c>
      <c r="O5144" s="44">
        <f t="shared" si="927"/>
        <v>4056.5</v>
      </c>
      <c r="P5144" s="45">
        <f t="shared" si="929"/>
        <v>40.283018867924525</v>
      </c>
      <c r="Q5144" s="45">
        <f t="shared" si="928"/>
        <v>1.0232612612612613</v>
      </c>
      <c r="S5144" s="51">
        <f t="shared" si="930"/>
        <v>5.5330374471229016</v>
      </c>
      <c r="T5144" s="16">
        <f t="shared" si="931"/>
        <v>40.220854021847067</v>
      </c>
    </row>
    <row r="5145" spans="1:20" x14ac:dyDescent="0.25">
      <c r="A5145" s="72">
        <f t="shared" si="932"/>
        <v>44454</v>
      </c>
      <c r="B5145" s="73" t="s">
        <v>67</v>
      </c>
      <c r="C5145" s="73" t="s">
        <v>246</v>
      </c>
      <c r="D5145" s="73" t="s">
        <v>247</v>
      </c>
      <c r="E5145" s="73" t="s">
        <v>263</v>
      </c>
      <c r="F5145" s="73" t="s">
        <v>264</v>
      </c>
      <c r="G5145" s="73" t="s">
        <v>34</v>
      </c>
      <c r="H5145" t="s">
        <v>36</v>
      </c>
      <c r="I5145">
        <v>1823</v>
      </c>
      <c r="J5145" s="61">
        <v>5780</v>
      </c>
      <c r="K5145" s="16">
        <v>0.25</v>
      </c>
      <c r="L5145" s="16">
        <f t="shared" si="924"/>
        <v>57.39821251241311</v>
      </c>
      <c r="M5145" s="16">
        <f t="shared" si="925"/>
        <v>1.458018018018018</v>
      </c>
      <c r="N5145" s="44">
        <f t="shared" si="926"/>
        <v>455.75</v>
      </c>
      <c r="O5145" s="44">
        <f t="shared" si="927"/>
        <v>6235.75</v>
      </c>
      <c r="P5145" s="45">
        <f t="shared" si="929"/>
        <v>61.924031777557097</v>
      </c>
      <c r="Q5145" s="45">
        <f t="shared" si="928"/>
        <v>1.5729819819819819</v>
      </c>
      <c r="S5145" s="51">
        <f t="shared" si="930"/>
        <v>7.3720514979483953</v>
      </c>
      <c r="T5145" s="16">
        <f t="shared" si="931"/>
        <v>61.742999006951344</v>
      </c>
    </row>
    <row r="5146" spans="1:20" x14ac:dyDescent="0.25">
      <c r="A5146" s="72">
        <f t="shared" si="932"/>
        <v>44454</v>
      </c>
      <c r="B5146" s="73" t="s">
        <v>18</v>
      </c>
      <c r="C5146" s="73" t="s">
        <v>250</v>
      </c>
      <c r="D5146" s="73" t="s">
        <v>251</v>
      </c>
      <c r="E5146" s="73" t="s">
        <v>265</v>
      </c>
      <c r="F5146" s="73" t="s">
        <v>266</v>
      </c>
      <c r="G5146" s="73" t="s">
        <v>34</v>
      </c>
      <c r="H5146" t="s">
        <v>39</v>
      </c>
      <c r="I5146">
        <v>1277</v>
      </c>
      <c r="J5146" s="43">
        <v>3631</v>
      </c>
      <c r="K5146" s="16">
        <v>0.21</v>
      </c>
      <c r="L5146" s="16">
        <f t="shared" si="924"/>
        <v>36.057596822244292</v>
      </c>
      <c r="M5146" s="16">
        <f t="shared" si="925"/>
        <v>0.98135135135135132</v>
      </c>
      <c r="N5146" s="44">
        <f t="shared" si="926"/>
        <v>268.17</v>
      </c>
      <c r="O5146" s="44">
        <f t="shared" si="927"/>
        <v>3899.17</v>
      </c>
      <c r="P5146" s="45">
        <f t="shared" si="929"/>
        <v>38.720655412115192</v>
      </c>
      <c r="Q5146" s="45">
        <f t="shared" si="928"/>
        <v>1.0538297297297297</v>
      </c>
      <c r="S5146" s="51">
        <f t="shared" si="930"/>
        <v>6.3087903694051706</v>
      </c>
      <c r="T5146" s="16">
        <f t="shared" si="931"/>
        <v>38.56848063555114</v>
      </c>
    </row>
    <row r="5147" spans="1:20" x14ac:dyDescent="0.25">
      <c r="A5147" s="72">
        <f t="shared" si="932"/>
        <v>44454</v>
      </c>
      <c r="B5147" s="73" t="s">
        <v>18</v>
      </c>
      <c r="C5147" s="73" t="s">
        <v>244</v>
      </c>
      <c r="D5147" s="73" t="s">
        <v>245</v>
      </c>
      <c r="E5147" s="73" t="s">
        <v>277</v>
      </c>
      <c r="F5147" s="73" t="s">
        <v>278</v>
      </c>
      <c r="G5147" s="73" t="s">
        <v>34</v>
      </c>
      <c r="H5147" t="s">
        <v>38</v>
      </c>
      <c r="I5147">
        <v>613</v>
      </c>
      <c r="J5147" s="43">
        <v>6595</v>
      </c>
      <c r="K5147" s="16">
        <v>0</v>
      </c>
      <c r="L5147" s="16">
        <f t="shared" si="924"/>
        <v>65.491559086395227</v>
      </c>
      <c r="M5147" s="16">
        <f t="shared" si="925"/>
        <v>1.7824324324324323</v>
      </c>
      <c r="N5147" s="44">
        <f t="shared" si="926"/>
        <v>0</v>
      </c>
      <c r="O5147" s="44">
        <f t="shared" si="927"/>
        <v>6595</v>
      </c>
      <c r="P5147" s="45">
        <f t="shared" si="929"/>
        <v>65.491559086395227</v>
      </c>
      <c r="Q5147" s="45">
        <f t="shared" si="928"/>
        <v>1.7824324324324323</v>
      </c>
      <c r="S5147" s="51">
        <f t="shared" si="930"/>
        <v>17.140319715808161</v>
      </c>
      <c r="T5147" s="16">
        <f t="shared" si="931"/>
        <v>65.491559086395227</v>
      </c>
    </row>
    <row r="5148" spans="1:20" x14ac:dyDescent="0.25">
      <c r="A5148" s="72">
        <f>A5147</f>
        <v>44454</v>
      </c>
      <c r="B5148" s="73" t="s">
        <v>18</v>
      </c>
      <c r="C5148" s="73" t="s">
        <v>248</v>
      </c>
      <c r="D5148" s="73" t="s">
        <v>249</v>
      </c>
      <c r="E5148" s="73" t="s">
        <v>268</v>
      </c>
      <c r="F5148" s="73" t="s">
        <v>269</v>
      </c>
      <c r="G5148" s="73" t="s">
        <v>34</v>
      </c>
      <c r="H5148" t="s">
        <v>38</v>
      </c>
      <c r="I5148">
        <v>872</v>
      </c>
      <c r="J5148" s="43">
        <v>7125</v>
      </c>
      <c r="K5148" s="16">
        <v>0</v>
      </c>
      <c r="L5148" s="16">
        <f t="shared" si="924"/>
        <v>70.754716981132077</v>
      </c>
      <c r="M5148" s="16">
        <f t="shared" si="925"/>
        <v>1.9256756756756757</v>
      </c>
      <c r="N5148" s="44">
        <f t="shared" si="926"/>
        <v>0</v>
      </c>
      <c r="O5148" s="44">
        <f t="shared" si="927"/>
        <v>7125</v>
      </c>
      <c r="P5148" s="45">
        <f t="shared" si="929"/>
        <v>70.754716981132077</v>
      </c>
      <c r="Q5148" s="45">
        <f t="shared" si="928"/>
        <v>1.9256756756756757</v>
      </c>
      <c r="S5148" s="51">
        <f t="shared" si="930"/>
        <v>2.7841892671667701</v>
      </c>
      <c r="T5148" s="16">
        <f t="shared" si="931"/>
        <v>70.754716981132077</v>
      </c>
    </row>
    <row r="5149" spans="1:20" x14ac:dyDescent="0.25">
      <c r="A5149" s="72">
        <f t="shared" si="932"/>
        <v>44454</v>
      </c>
      <c r="B5149" s="73" t="s">
        <v>18</v>
      </c>
      <c r="C5149" s="73" t="s">
        <v>248</v>
      </c>
      <c r="D5149" s="73" t="s">
        <v>249</v>
      </c>
      <c r="E5149" s="73" t="s">
        <v>277</v>
      </c>
      <c r="F5149" s="73" t="s">
        <v>278</v>
      </c>
      <c r="G5149" s="73" t="s">
        <v>34</v>
      </c>
      <c r="H5149" t="s">
        <v>38</v>
      </c>
      <c r="I5149">
        <v>414</v>
      </c>
      <c r="J5149" s="43">
        <v>5247</v>
      </c>
      <c r="K5149" s="16">
        <v>0</v>
      </c>
      <c r="L5149" s="16">
        <f t="shared" si="924"/>
        <v>52.105263157894733</v>
      </c>
      <c r="M5149" s="16">
        <f t="shared" si="925"/>
        <v>1.4181081081081082</v>
      </c>
      <c r="N5149" s="44">
        <f t="shared" si="926"/>
        <v>0</v>
      </c>
      <c r="O5149" s="44">
        <f t="shared" si="927"/>
        <v>5247</v>
      </c>
      <c r="P5149" s="45">
        <f t="shared" si="929"/>
        <v>52.105263157894733</v>
      </c>
      <c r="Q5149" s="45">
        <f t="shared" si="928"/>
        <v>1.4181081081081082</v>
      </c>
      <c r="S5149" s="51">
        <f t="shared" si="930"/>
        <v>2.7413354219698371</v>
      </c>
      <c r="T5149" s="16">
        <f t="shared" si="931"/>
        <v>52.105263157894733</v>
      </c>
    </row>
    <row r="5150" spans="1:20" x14ac:dyDescent="0.25">
      <c r="A5150" s="72">
        <f t="shared" si="932"/>
        <v>44454</v>
      </c>
      <c r="B5150" s="73" t="s">
        <v>18</v>
      </c>
      <c r="C5150" s="73" t="s">
        <v>242</v>
      </c>
      <c r="D5150" s="73" t="s">
        <v>243</v>
      </c>
      <c r="E5150" s="73" t="s">
        <v>265</v>
      </c>
      <c r="F5150" s="73" t="s">
        <v>266</v>
      </c>
      <c r="G5150" s="73" t="s">
        <v>34</v>
      </c>
      <c r="H5150" t="s">
        <v>36</v>
      </c>
      <c r="I5150">
        <v>1006</v>
      </c>
      <c r="J5150" s="43">
        <v>4645</v>
      </c>
      <c r="K5150" s="16">
        <v>0.25</v>
      </c>
      <c r="L5150" s="16">
        <f t="shared" si="924"/>
        <v>46.127110228401193</v>
      </c>
      <c r="M5150" s="16">
        <f t="shared" si="925"/>
        <v>1.2554054054054054</v>
      </c>
      <c r="N5150" s="44">
        <f t="shared" si="926"/>
        <v>251.5</v>
      </c>
      <c r="O5150" s="44">
        <f t="shared" si="927"/>
        <v>4896.5</v>
      </c>
      <c r="P5150" s="45">
        <f t="shared" si="929"/>
        <v>48.624627606752732</v>
      </c>
      <c r="Q5150" s="45">
        <f t="shared" si="928"/>
        <v>1.3233783783783784</v>
      </c>
      <c r="S5150" s="51">
        <f t="shared" si="930"/>
        <v>3.8401669416510131</v>
      </c>
      <c r="T5150" s="16">
        <f t="shared" si="931"/>
        <v>48.524726911618671</v>
      </c>
    </row>
    <row r="5151" spans="1:20" x14ac:dyDescent="0.25">
      <c r="A5151" s="72">
        <f t="shared" si="932"/>
        <v>44454</v>
      </c>
      <c r="B5151" s="73" t="s">
        <v>0</v>
      </c>
      <c r="C5151" s="73" t="s">
        <v>252</v>
      </c>
      <c r="D5151" s="73" t="s">
        <v>117</v>
      </c>
      <c r="E5151" s="73" t="s">
        <v>279</v>
      </c>
      <c r="F5151" s="73" t="s">
        <v>280</v>
      </c>
      <c r="G5151" s="73" t="s">
        <v>35</v>
      </c>
      <c r="H5151" t="s">
        <v>37</v>
      </c>
      <c r="I5151">
        <v>880</v>
      </c>
      <c r="J5151" s="43">
        <v>4193</v>
      </c>
      <c r="K5151" s="16">
        <v>0</v>
      </c>
      <c r="L5151" s="16">
        <f t="shared" si="924"/>
        <v>41.638530287984111</v>
      </c>
      <c r="M5151" s="16">
        <f t="shared" si="925"/>
        <v>1.1332432432432433</v>
      </c>
      <c r="N5151" s="44">
        <f t="shared" si="926"/>
        <v>0</v>
      </c>
      <c r="O5151" s="44">
        <f t="shared" si="927"/>
        <v>4193</v>
      </c>
      <c r="P5151" s="45">
        <f t="shared" si="929"/>
        <v>41.638530287984111</v>
      </c>
      <c r="Q5151" s="45">
        <f t="shared" si="928"/>
        <v>1.1332432432432433</v>
      </c>
      <c r="S5151" s="51">
        <f t="shared" si="930"/>
        <v>4.355400696864109</v>
      </c>
      <c r="T5151" s="16">
        <f t="shared" si="931"/>
        <v>41.059251903343267</v>
      </c>
    </row>
    <row r="5152" spans="1:20" x14ac:dyDescent="0.25">
      <c r="A5152" s="72">
        <f t="shared" si="932"/>
        <v>44454</v>
      </c>
      <c r="B5152" s="73" t="s">
        <v>0</v>
      </c>
      <c r="C5152" s="73" t="s">
        <v>359</v>
      </c>
      <c r="D5152" s="73" t="s">
        <v>235</v>
      </c>
      <c r="E5152" s="73" t="s">
        <v>267</v>
      </c>
      <c r="F5152" s="73" t="s">
        <v>241</v>
      </c>
      <c r="G5152" s="73" t="s">
        <v>35</v>
      </c>
      <c r="H5152" t="s">
        <v>37</v>
      </c>
      <c r="I5152">
        <v>685</v>
      </c>
      <c r="J5152" s="43">
        <v>4236</v>
      </c>
      <c r="K5152" s="16">
        <v>0</v>
      </c>
      <c r="L5152" s="16">
        <f t="shared" si="924"/>
        <v>42.06554121151936</v>
      </c>
      <c r="M5152" s="16">
        <f t="shared" si="925"/>
        <v>1.1448648648648649</v>
      </c>
      <c r="N5152" s="44">
        <f t="shared" si="926"/>
        <v>0</v>
      </c>
      <c r="O5152" s="44">
        <f t="shared" si="927"/>
        <v>4236</v>
      </c>
      <c r="P5152" s="45">
        <f t="shared" si="929"/>
        <v>42.06554121151936</v>
      </c>
      <c r="Q5152" s="45">
        <f t="shared" si="928"/>
        <v>1.1448648648648649</v>
      </c>
      <c r="S5152" s="51">
        <f t="shared" si="930"/>
        <v>0</v>
      </c>
      <c r="T5152" s="16">
        <f t="shared" si="931"/>
        <v>42.06554121151936</v>
      </c>
    </row>
    <row r="5153" spans="1:20" x14ac:dyDescent="0.25">
      <c r="A5153" s="72">
        <f t="shared" si="932"/>
        <v>44454</v>
      </c>
      <c r="B5153" s="73" t="s">
        <v>0</v>
      </c>
      <c r="C5153" s="73" t="s">
        <v>253</v>
      </c>
      <c r="D5153" s="73" t="s">
        <v>243</v>
      </c>
      <c r="E5153" s="73" t="s">
        <v>281</v>
      </c>
      <c r="F5153" s="73" t="s">
        <v>282</v>
      </c>
      <c r="G5153" s="73" t="s">
        <v>35</v>
      </c>
      <c r="H5153" t="s">
        <v>38</v>
      </c>
      <c r="I5153">
        <v>812</v>
      </c>
      <c r="J5153" s="43">
        <v>6376</v>
      </c>
      <c r="K5153" s="16">
        <v>0</v>
      </c>
      <c r="L5153" s="16">
        <f t="shared" si="924"/>
        <v>63.316782522343594</v>
      </c>
      <c r="M5153" s="16">
        <f t="shared" si="925"/>
        <v>1.7232432432432432</v>
      </c>
      <c r="N5153" s="44">
        <f t="shared" si="926"/>
        <v>0</v>
      </c>
      <c r="O5153" s="44">
        <f t="shared" si="927"/>
        <v>6376</v>
      </c>
      <c r="P5153" s="45">
        <f t="shared" si="929"/>
        <v>63.316782522343594</v>
      </c>
      <c r="Q5153" s="45">
        <f t="shared" si="928"/>
        <v>1.7232432432432432</v>
      </c>
      <c r="S5153" s="51">
        <f t="shared" si="930"/>
        <v>-9.8671190274243763</v>
      </c>
      <c r="T5153" s="16">
        <f t="shared" si="931"/>
        <v>63.316782522343594</v>
      </c>
    </row>
    <row r="5154" spans="1:20" x14ac:dyDescent="0.25">
      <c r="A5154" s="72">
        <f t="shared" si="932"/>
        <v>44454</v>
      </c>
      <c r="B5154" s="73" t="s">
        <v>0</v>
      </c>
      <c r="C5154" s="73" t="s">
        <v>236</v>
      </c>
      <c r="D5154" s="73" t="s">
        <v>237</v>
      </c>
      <c r="E5154" s="73" t="s">
        <v>279</v>
      </c>
      <c r="F5154" s="73" t="s">
        <v>280</v>
      </c>
      <c r="G5154" s="73" t="s">
        <v>35</v>
      </c>
      <c r="H5154" t="s">
        <v>37</v>
      </c>
      <c r="I5154">
        <v>1520</v>
      </c>
      <c r="J5154" s="61">
        <v>5851</v>
      </c>
      <c r="K5154" s="16">
        <v>0</v>
      </c>
      <c r="L5154" s="16">
        <f t="shared" si="924"/>
        <v>58.103277060575969</v>
      </c>
      <c r="M5154" s="16">
        <f t="shared" si="925"/>
        <v>1.5813513513513513</v>
      </c>
      <c r="N5154" s="44">
        <f t="shared" si="926"/>
        <v>0</v>
      </c>
      <c r="O5154" s="44">
        <f t="shared" si="927"/>
        <v>5851</v>
      </c>
      <c r="P5154" s="45">
        <f t="shared" si="929"/>
        <v>58.103277060575969</v>
      </c>
      <c r="Q5154" s="45">
        <f t="shared" si="928"/>
        <v>1.5813513513513513</v>
      </c>
      <c r="S5154" s="51">
        <f t="shared" si="930"/>
        <v>3.0831571529245982</v>
      </c>
      <c r="T5154" s="16">
        <f t="shared" si="931"/>
        <v>57.523998675935125</v>
      </c>
    </row>
    <row r="5155" spans="1:20" x14ac:dyDescent="0.25">
      <c r="A5155" s="72">
        <f t="shared" si="932"/>
        <v>44454</v>
      </c>
      <c r="B5155" s="73" t="s">
        <v>0</v>
      </c>
      <c r="C5155" s="73" t="s">
        <v>236</v>
      </c>
      <c r="D5155" s="73" t="s">
        <v>237</v>
      </c>
      <c r="E5155" s="73" t="s">
        <v>267</v>
      </c>
      <c r="F5155" s="73" t="s">
        <v>241</v>
      </c>
      <c r="G5155" s="73" t="s">
        <v>35</v>
      </c>
      <c r="H5155" t="s">
        <v>37</v>
      </c>
      <c r="I5155">
        <v>1583</v>
      </c>
      <c r="J5155" s="43">
        <v>5721</v>
      </c>
      <c r="K5155" s="16">
        <v>0</v>
      </c>
      <c r="L5155" s="16">
        <f t="shared" si="924"/>
        <v>56.812313803376362</v>
      </c>
      <c r="M5155" s="16">
        <f t="shared" si="925"/>
        <v>1.5462162162162163</v>
      </c>
      <c r="N5155" s="44">
        <f t="shared" si="926"/>
        <v>0</v>
      </c>
      <c r="O5155" s="44">
        <f t="shared" si="927"/>
        <v>5721</v>
      </c>
      <c r="P5155" s="45">
        <f t="shared" si="929"/>
        <v>56.812313803376362</v>
      </c>
      <c r="Q5155" s="45">
        <f t="shared" si="928"/>
        <v>1.5462162162162163</v>
      </c>
      <c r="S5155" s="51">
        <f t="shared" si="930"/>
        <v>-4.5863909272848558</v>
      </c>
      <c r="T5155" s="16">
        <f t="shared" si="931"/>
        <v>57.722608407811975</v>
      </c>
    </row>
    <row r="5156" spans="1:20" x14ac:dyDescent="0.25">
      <c r="A5156" s="72">
        <f t="shared" si="932"/>
        <v>44454</v>
      </c>
      <c r="B5156" s="73" t="s">
        <v>0</v>
      </c>
      <c r="C5156" s="73" t="s">
        <v>358</v>
      </c>
      <c r="D5156" s="73" t="s">
        <v>235</v>
      </c>
      <c r="E5156" s="73" t="s">
        <v>279</v>
      </c>
      <c r="F5156" s="73" t="s">
        <v>280</v>
      </c>
      <c r="G5156" s="73" t="s">
        <v>35</v>
      </c>
      <c r="H5156" t="s">
        <v>36</v>
      </c>
      <c r="I5156">
        <v>1599</v>
      </c>
      <c r="J5156" s="43">
        <v>6012</v>
      </c>
      <c r="K5156" s="16">
        <v>0.25</v>
      </c>
      <c r="L5156" s="16">
        <f t="shared" si="924"/>
        <v>59.702085402184707</v>
      </c>
      <c r="M5156" s="16">
        <f t="shared" si="925"/>
        <v>1.6248648648648649</v>
      </c>
      <c r="N5156" s="44">
        <f t="shared" si="926"/>
        <v>399.75</v>
      </c>
      <c r="O5156" s="44">
        <f t="shared" si="927"/>
        <v>6411.75</v>
      </c>
      <c r="P5156" s="45">
        <f t="shared" si="929"/>
        <v>63.671797418073481</v>
      </c>
      <c r="Q5156" s="45">
        <f t="shared" si="928"/>
        <v>1.7329054054054054</v>
      </c>
      <c r="S5156" s="51">
        <f t="shared" si="930"/>
        <v>4.6999230886048515</v>
      </c>
      <c r="T5156" s="16">
        <f t="shared" si="931"/>
        <v>63.513008937437938</v>
      </c>
    </row>
    <row r="5157" spans="1:20" x14ac:dyDescent="0.25">
      <c r="A5157" s="72">
        <f t="shared" si="932"/>
        <v>44454</v>
      </c>
      <c r="B5157" s="73" t="s">
        <v>67</v>
      </c>
      <c r="C5157" s="73" t="s">
        <v>250</v>
      </c>
      <c r="D5157" s="73" t="s">
        <v>251</v>
      </c>
      <c r="E5157" s="73" t="s">
        <v>279</v>
      </c>
      <c r="F5157" s="73" t="s">
        <v>280</v>
      </c>
      <c r="G5157" s="73" t="s">
        <v>35</v>
      </c>
      <c r="H5157" t="s">
        <v>37</v>
      </c>
      <c r="I5157">
        <v>1851</v>
      </c>
      <c r="J5157" s="43">
        <v>5180</v>
      </c>
      <c r="K5157" s="16">
        <v>0</v>
      </c>
      <c r="L5157" s="16">
        <f t="shared" si="924"/>
        <v>51.439920556107246</v>
      </c>
      <c r="M5157" s="16">
        <f t="shared" si="925"/>
        <v>1.3066666666666666</v>
      </c>
      <c r="N5157" s="44">
        <f t="shared" si="926"/>
        <v>0</v>
      </c>
      <c r="O5157" s="44">
        <f t="shared" si="927"/>
        <v>5180</v>
      </c>
      <c r="P5157" s="45">
        <f t="shared" si="929"/>
        <v>51.439920556107246</v>
      </c>
      <c r="Q5157" s="45">
        <f t="shared" si="928"/>
        <v>1.3066666666666666</v>
      </c>
      <c r="S5157" s="51">
        <f t="shared" si="930"/>
        <v>0</v>
      </c>
      <c r="T5157" s="16">
        <f t="shared" si="931"/>
        <v>51.439920556107246</v>
      </c>
    </row>
    <row r="5158" spans="1:20" x14ac:dyDescent="0.25">
      <c r="A5158" s="72">
        <f t="shared" si="932"/>
        <v>44454</v>
      </c>
      <c r="B5158" s="73" t="s">
        <v>67</v>
      </c>
      <c r="C5158" s="73" t="s">
        <v>238</v>
      </c>
      <c r="D5158" s="73" t="s">
        <v>239</v>
      </c>
      <c r="E5158" s="73" t="s">
        <v>283</v>
      </c>
      <c r="F5158" s="73" t="s">
        <v>284</v>
      </c>
      <c r="G5158" s="73" t="s">
        <v>35</v>
      </c>
      <c r="H5158" t="s">
        <v>37</v>
      </c>
      <c r="I5158">
        <v>1695</v>
      </c>
      <c r="J5158" s="43">
        <v>5140</v>
      </c>
      <c r="K5158" s="16">
        <v>0</v>
      </c>
      <c r="L5158" s="16">
        <f t="shared" si="924"/>
        <v>51.042701092353525</v>
      </c>
      <c r="M5158" s="16">
        <f t="shared" si="925"/>
        <v>1.2965765765765767</v>
      </c>
      <c r="N5158" s="44">
        <f t="shared" si="926"/>
        <v>0</v>
      </c>
      <c r="O5158" s="44">
        <f t="shared" si="927"/>
        <v>5140</v>
      </c>
      <c r="P5158" s="45">
        <f t="shared" si="929"/>
        <v>51.042701092353525</v>
      </c>
      <c r="Q5158" s="45">
        <f t="shared" si="928"/>
        <v>1.2965765765765767</v>
      </c>
      <c r="S5158" s="51">
        <f t="shared" si="930"/>
        <v>0</v>
      </c>
      <c r="T5158" s="16">
        <f t="shared" si="931"/>
        <v>51.042701092353525</v>
      </c>
    </row>
    <row r="5159" spans="1:20" x14ac:dyDescent="0.25">
      <c r="A5159" s="72">
        <f t="shared" si="932"/>
        <v>44454</v>
      </c>
      <c r="B5159" s="73" t="s">
        <v>67</v>
      </c>
      <c r="C5159" s="73" t="s">
        <v>242</v>
      </c>
      <c r="D5159" s="73" t="s">
        <v>243</v>
      </c>
      <c r="E5159" s="73" t="s">
        <v>265</v>
      </c>
      <c r="F5159" s="73" t="s">
        <v>266</v>
      </c>
      <c r="G5159" s="73" t="s">
        <v>35</v>
      </c>
      <c r="H5159" t="s">
        <v>36</v>
      </c>
      <c r="I5159">
        <v>1006</v>
      </c>
      <c r="J5159" s="43">
        <v>3820</v>
      </c>
      <c r="K5159" s="16">
        <v>0.25</v>
      </c>
      <c r="L5159" s="16">
        <f t="shared" si="924"/>
        <v>37.934458788480633</v>
      </c>
      <c r="M5159" s="16">
        <f t="shared" si="925"/>
        <v>0.96360360360360364</v>
      </c>
      <c r="N5159" s="44">
        <f t="shared" si="926"/>
        <v>251.5</v>
      </c>
      <c r="O5159" s="44">
        <f t="shared" si="927"/>
        <v>4071.5</v>
      </c>
      <c r="P5159" s="45">
        <f t="shared" si="929"/>
        <v>40.431976166832172</v>
      </c>
      <c r="Q5159" s="45">
        <f t="shared" si="928"/>
        <v>1.027045045045045</v>
      </c>
      <c r="S5159" s="51">
        <f t="shared" si="930"/>
        <v>4.654510309940818</v>
      </c>
      <c r="T5159" s="16">
        <f t="shared" si="931"/>
        <v>40.332075471698111</v>
      </c>
    </row>
    <row r="5160" spans="1:20" x14ac:dyDescent="0.25">
      <c r="A5160" s="72">
        <f t="shared" si="932"/>
        <v>44454</v>
      </c>
      <c r="B5160" s="73" t="s">
        <v>67</v>
      </c>
      <c r="C5160" s="73" t="s">
        <v>254</v>
      </c>
      <c r="D5160" s="73" t="s">
        <v>255</v>
      </c>
      <c r="E5160" s="73" t="s">
        <v>267</v>
      </c>
      <c r="F5160" s="73" t="s">
        <v>241</v>
      </c>
      <c r="G5160" s="73" t="s">
        <v>35</v>
      </c>
      <c r="H5160" t="s">
        <v>37</v>
      </c>
      <c r="I5160">
        <v>988</v>
      </c>
      <c r="J5160" s="43">
        <v>3880</v>
      </c>
      <c r="K5160" s="16">
        <v>0</v>
      </c>
      <c r="L5160" s="16">
        <f t="shared" si="924"/>
        <v>38.530287984111219</v>
      </c>
      <c r="M5160" s="16">
        <f t="shared" si="925"/>
        <v>0.97873873873873873</v>
      </c>
      <c r="N5160" s="44">
        <f t="shared" si="926"/>
        <v>0</v>
      </c>
      <c r="O5160" s="44">
        <f t="shared" si="927"/>
        <v>3880</v>
      </c>
      <c r="P5160" s="45">
        <f t="shared" si="929"/>
        <v>38.530287984111219</v>
      </c>
      <c r="Q5160" s="45">
        <f t="shared" si="928"/>
        <v>0.97873873873873873</v>
      </c>
      <c r="S5160" s="51">
        <f t="shared" si="930"/>
        <v>0</v>
      </c>
      <c r="T5160" s="16">
        <f t="shared" si="931"/>
        <v>38.530287984111219</v>
      </c>
    </row>
    <row r="5161" spans="1:20" x14ac:dyDescent="0.25">
      <c r="A5161" s="72">
        <f t="shared" si="932"/>
        <v>44454</v>
      </c>
      <c r="B5161" s="73" t="s">
        <v>67</v>
      </c>
      <c r="C5161" s="73" t="s">
        <v>246</v>
      </c>
      <c r="D5161" s="73" t="s">
        <v>247</v>
      </c>
      <c r="E5161" s="73" t="s">
        <v>240</v>
      </c>
      <c r="F5161" s="73" t="s">
        <v>241</v>
      </c>
      <c r="G5161" s="73" t="s">
        <v>35</v>
      </c>
      <c r="H5161" t="s">
        <v>36</v>
      </c>
      <c r="I5161">
        <v>787</v>
      </c>
      <c r="J5161" s="43">
        <v>4320</v>
      </c>
      <c r="K5161" s="16">
        <v>0.25</v>
      </c>
      <c r="L5161" s="16">
        <f t="shared" si="924"/>
        <v>42.899702085402183</v>
      </c>
      <c r="M5161" s="16">
        <f t="shared" si="925"/>
        <v>1.0897297297297297</v>
      </c>
      <c r="N5161" s="44">
        <f t="shared" si="926"/>
        <v>196.75</v>
      </c>
      <c r="O5161" s="44">
        <f t="shared" si="927"/>
        <v>4516.75</v>
      </c>
      <c r="P5161" s="45">
        <f t="shared" si="929"/>
        <v>44.853525322740815</v>
      </c>
      <c r="Q5161" s="45">
        <f t="shared" si="928"/>
        <v>1.1393603603603604</v>
      </c>
      <c r="S5161" s="51">
        <f t="shared" si="930"/>
        <v>5.6527464918867176</v>
      </c>
      <c r="T5161" s="16">
        <f t="shared" si="931"/>
        <v>44.775372393247267</v>
      </c>
    </row>
    <row r="5162" spans="1:20" x14ac:dyDescent="0.25">
      <c r="A5162" s="72">
        <f t="shared" si="932"/>
        <v>44454</v>
      </c>
      <c r="B5162" s="73" t="s">
        <v>67</v>
      </c>
      <c r="C5162" s="73" t="s">
        <v>250</v>
      </c>
      <c r="D5162" s="73" t="s">
        <v>251</v>
      </c>
      <c r="E5162" s="73" t="s">
        <v>283</v>
      </c>
      <c r="F5162" s="73" t="s">
        <v>284</v>
      </c>
      <c r="G5162" s="73" t="s">
        <v>35</v>
      </c>
      <c r="H5162" t="s">
        <v>37</v>
      </c>
      <c r="I5162">
        <v>1836</v>
      </c>
      <c r="J5162" s="43">
        <v>5180</v>
      </c>
      <c r="K5162" s="16">
        <v>0</v>
      </c>
      <c r="L5162" s="16">
        <f t="shared" ref="L5162:L5199" si="933">J5162/100.7</f>
        <v>51.439920556107246</v>
      </c>
      <c r="M5162" s="16">
        <f t="shared" ref="M5162:M5199" si="934">IF(B5162="corn",J5162/(111*2000/56),J5162/(111*2000/60))</f>
        <v>1.3066666666666666</v>
      </c>
      <c r="N5162" s="44">
        <f t="shared" ref="N5162:N5199" si="935">I5162*K5162</f>
        <v>0</v>
      </c>
      <c r="O5162" s="44">
        <f t="shared" ref="O5162:O5199" si="936">J5162+N5162</f>
        <v>5180</v>
      </c>
      <c r="P5162" s="45">
        <f t="shared" si="929"/>
        <v>51.439920556107246</v>
      </c>
      <c r="Q5162" s="45">
        <f t="shared" ref="Q5162:Q5199" si="937">IF(B5162="corn",O5162/(111*2000/56),O5162/(111*2000/60))</f>
        <v>1.3066666666666666</v>
      </c>
      <c r="S5162" s="51">
        <f t="shared" si="930"/>
        <v>0</v>
      </c>
      <c r="T5162" s="16">
        <f t="shared" si="931"/>
        <v>51.439920556107246</v>
      </c>
    </row>
    <row r="5163" spans="1:20" x14ac:dyDescent="0.25">
      <c r="A5163" s="72">
        <f t="shared" si="932"/>
        <v>44454</v>
      </c>
      <c r="B5163" s="73" t="s">
        <v>67</v>
      </c>
      <c r="C5163" s="73" t="s">
        <v>256</v>
      </c>
      <c r="D5163" s="73" t="s">
        <v>247</v>
      </c>
      <c r="E5163" s="73" t="s">
        <v>285</v>
      </c>
      <c r="F5163" s="73" t="s">
        <v>264</v>
      </c>
      <c r="G5163" s="73" t="s">
        <v>35</v>
      </c>
      <c r="H5163" t="s">
        <v>37</v>
      </c>
      <c r="I5163">
        <v>1899</v>
      </c>
      <c r="J5163" s="43">
        <v>5100</v>
      </c>
      <c r="K5163" s="16">
        <v>0</v>
      </c>
      <c r="L5163" s="16">
        <f t="shared" si="933"/>
        <v>50.645481628599796</v>
      </c>
      <c r="M5163" s="16">
        <f t="shared" si="934"/>
        <v>1.2864864864864864</v>
      </c>
      <c r="N5163" s="44">
        <f t="shared" si="935"/>
        <v>0</v>
      </c>
      <c r="O5163" s="44">
        <f t="shared" si="936"/>
        <v>5100</v>
      </c>
      <c r="P5163" s="45">
        <f t="shared" si="929"/>
        <v>50.645481628599796</v>
      </c>
      <c r="Q5163" s="45">
        <f t="shared" si="937"/>
        <v>1.2864864864864864</v>
      </c>
      <c r="S5163" s="51">
        <f t="shared" si="930"/>
        <v>2.0000000000000018</v>
      </c>
      <c r="T5163" s="16">
        <f t="shared" si="931"/>
        <v>50.645481628599804</v>
      </c>
    </row>
    <row r="5164" spans="1:20" x14ac:dyDescent="0.25">
      <c r="A5164" s="72">
        <f t="shared" si="932"/>
        <v>44454</v>
      </c>
      <c r="B5164" s="73" t="s">
        <v>18</v>
      </c>
      <c r="C5164" s="73" t="s">
        <v>238</v>
      </c>
      <c r="D5164" s="73" t="s">
        <v>239</v>
      </c>
      <c r="E5164" s="73" t="s">
        <v>283</v>
      </c>
      <c r="F5164" s="73" t="s">
        <v>284</v>
      </c>
      <c r="G5164" s="73" t="s">
        <v>35</v>
      </c>
      <c r="H5164" t="s">
        <v>37</v>
      </c>
      <c r="I5164">
        <v>1695</v>
      </c>
      <c r="J5164" s="43">
        <v>6050</v>
      </c>
      <c r="K5164" s="16">
        <v>0</v>
      </c>
      <c r="L5164" s="16">
        <f t="shared" si="933"/>
        <v>60.079443892750746</v>
      </c>
      <c r="M5164" s="16">
        <f t="shared" si="934"/>
        <v>1.6351351351351351</v>
      </c>
      <c r="N5164" s="44">
        <f t="shared" si="935"/>
        <v>0</v>
      </c>
      <c r="O5164" s="44">
        <f t="shared" si="936"/>
        <v>6050</v>
      </c>
      <c r="P5164" s="45">
        <f t="shared" si="929"/>
        <v>60.079443892750746</v>
      </c>
      <c r="Q5164" s="45">
        <f t="shared" si="937"/>
        <v>1.6351351351351351</v>
      </c>
      <c r="S5164" s="51">
        <f t="shared" si="930"/>
        <v>3.4188034188034289</v>
      </c>
      <c r="T5164" s="16">
        <f t="shared" si="931"/>
        <v>58.755379013571662</v>
      </c>
    </row>
    <row r="5165" spans="1:20" x14ac:dyDescent="0.25">
      <c r="A5165" s="72">
        <f t="shared" si="932"/>
        <v>44454</v>
      </c>
      <c r="B5165" s="73" t="s">
        <v>18</v>
      </c>
      <c r="C5165" s="73" t="s">
        <v>250</v>
      </c>
      <c r="D5165" s="73" t="s">
        <v>251</v>
      </c>
      <c r="E5165" s="73" t="s">
        <v>279</v>
      </c>
      <c r="F5165" s="73" t="s">
        <v>280</v>
      </c>
      <c r="G5165" s="73" t="s">
        <v>35</v>
      </c>
      <c r="H5165" t="s">
        <v>37</v>
      </c>
      <c r="I5165">
        <v>1851</v>
      </c>
      <c r="J5165" s="43">
        <v>6100</v>
      </c>
      <c r="K5165" s="16">
        <v>0</v>
      </c>
      <c r="L5165" s="16">
        <f t="shared" si="933"/>
        <v>60.575968222442896</v>
      </c>
      <c r="M5165" s="16">
        <f t="shared" si="934"/>
        <v>1.6486486486486487</v>
      </c>
      <c r="N5165" s="44">
        <f t="shared" si="935"/>
        <v>0</v>
      </c>
      <c r="O5165" s="44">
        <f t="shared" si="936"/>
        <v>6100</v>
      </c>
      <c r="P5165" s="45">
        <f t="shared" si="929"/>
        <v>60.575968222442896</v>
      </c>
      <c r="Q5165" s="45">
        <f t="shared" si="937"/>
        <v>1.6486486486486487</v>
      </c>
      <c r="S5165" s="51">
        <f t="shared" si="930"/>
        <v>3.3898305084745672</v>
      </c>
      <c r="T5165" s="16">
        <f t="shared" si="931"/>
        <v>59.25190334326382</v>
      </c>
    </row>
    <row r="5166" spans="1:20" x14ac:dyDescent="0.25">
      <c r="A5166" s="72">
        <f t="shared" si="932"/>
        <v>44454</v>
      </c>
      <c r="B5166" s="73" t="s">
        <v>18</v>
      </c>
      <c r="C5166" s="73" t="s">
        <v>257</v>
      </c>
      <c r="D5166" s="73" t="s">
        <v>237</v>
      </c>
      <c r="E5166" s="73" t="s">
        <v>283</v>
      </c>
      <c r="F5166" s="73" t="s">
        <v>284</v>
      </c>
      <c r="G5166" s="73" t="s">
        <v>35</v>
      </c>
      <c r="H5166" t="s">
        <v>37</v>
      </c>
      <c r="I5166">
        <v>1507</v>
      </c>
      <c r="J5166" s="43">
        <v>5950</v>
      </c>
      <c r="K5166" s="16">
        <v>0</v>
      </c>
      <c r="L5166" s="16">
        <f t="shared" si="933"/>
        <v>59.086395233366432</v>
      </c>
      <c r="M5166" s="16">
        <f t="shared" si="934"/>
        <v>1.6081081081081081</v>
      </c>
      <c r="N5166" s="44">
        <f t="shared" si="935"/>
        <v>0</v>
      </c>
      <c r="O5166" s="44">
        <f t="shared" si="936"/>
        <v>5950</v>
      </c>
      <c r="P5166" s="45">
        <f t="shared" si="929"/>
        <v>59.086395233366432</v>
      </c>
      <c r="Q5166" s="45">
        <f t="shared" si="937"/>
        <v>1.6081081081081081</v>
      </c>
      <c r="S5166" s="51">
        <f t="shared" si="930"/>
        <v>3.4782608695652195</v>
      </c>
      <c r="T5166" s="16">
        <f t="shared" si="931"/>
        <v>57.762330354187348</v>
      </c>
    </row>
    <row r="5167" spans="1:20" x14ac:dyDescent="0.25">
      <c r="A5167" s="72">
        <f t="shared" si="932"/>
        <v>44454</v>
      </c>
      <c r="B5167" s="73" t="s">
        <v>18</v>
      </c>
      <c r="C5167" s="73" t="s">
        <v>256</v>
      </c>
      <c r="D5167" s="73" t="s">
        <v>247</v>
      </c>
      <c r="E5167" s="73" t="s">
        <v>265</v>
      </c>
      <c r="F5167" s="73" t="s">
        <v>266</v>
      </c>
      <c r="G5167" s="73" t="s">
        <v>35</v>
      </c>
      <c r="H5167" t="s">
        <v>36</v>
      </c>
      <c r="I5167">
        <v>1160</v>
      </c>
      <c r="J5167" s="43">
        <v>4875</v>
      </c>
      <c r="K5167" s="16">
        <v>0.25</v>
      </c>
      <c r="L5167" s="16">
        <f t="shared" si="933"/>
        <v>48.4111221449851</v>
      </c>
      <c r="M5167" s="16">
        <f t="shared" si="934"/>
        <v>1.3175675675675675</v>
      </c>
      <c r="N5167" s="44">
        <f t="shared" si="935"/>
        <v>290</v>
      </c>
      <c r="O5167" s="44">
        <f t="shared" si="936"/>
        <v>5165</v>
      </c>
      <c r="P5167" s="45">
        <f t="shared" si="929"/>
        <v>51.2909632571996</v>
      </c>
      <c r="Q5167" s="45">
        <f t="shared" si="937"/>
        <v>1.395945945945946</v>
      </c>
      <c r="S5167" s="51">
        <f t="shared" si="930"/>
        <v>4.2129050482224262</v>
      </c>
      <c r="T5167" s="16">
        <f t="shared" si="931"/>
        <v>51.175769612711015</v>
      </c>
    </row>
    <row r="5168" spans="1:20" x14ac:dyDescent="0.25">
      <c r="A5168" s="72">
        <f t="shared" si="932"/>
        <v>44454</v>
      </c>
      <c r="B5168" s="73" t="s">
        <v>18</v>
      </c>
      <c r="C5168" s="73" t="s">
        <v>244</v>
      </c>
      <c r="D5168" s="73" t="s">
        <v>245</v>
      </c>
      <c r="E5168" s="73" t="s">
        <v>277</v>
      </c>
      <c r="F5168" s="73" t="s">
        <v>278</v>
      </c>
      <c r="G5168" s="73" t="s">
        <v>35</v>
      </c>
      <c r="H5168" s="73" t="s">
        <v>38</v>
      </c>
      <c r="I5168">
        <v>613</v>
      </c>
      <c r="J5168" s="43">
        <v>4945</v>
      </c>
      <c r="K5168" s="16">
        <v>0</v>
      </c>
      <c r="L5168" s="16">
        <f t="shared" si="933"/>
        <v>49.106256206554121</v>
      </c>
      <c r="M5168" s="16">
        <f t="shared" si="934"/>
        <v>1.3364864864864865</v>
      </c>
      <c r="N5168" s="44">
        <f t="shared" si="935"/>
        <v>0</v>
      </c>
      <c r="O5168" s="44">
        <f t="shared" si="936"/>
        <v>4945</v>
      </c>
      <c r="P5168" s="45">
        <f t="shared" si="929"/>
        <v>49.106256206554121</v>
      </c>
      <c r="Q5168" s="45">
        <f t="shared" si="937"/>
        <v>1.3364864864864865</v>
      </c>
      <c r="S5168" s="51">
        <f t="shared" si="930"/>
        <v>2.9136316337148749</v>
      </c>
      <c r="T5168" s="16">
        <f>AVERAGE(P5092,P5130,P5168)</f>
        <v>49.106256206554121</v>
      </c>
    </row>
    <row r="5169" spans="1:20" x14ac:dyDescent="0.25">
      <c r="A5169" s="74">
        <f>A5167</f>
        <v>44454</v>
      </c>
      <c r="B5169" s="75" t="s">
        <v>18</v>
      </c>
      <c r="C5169" s="75" t="s">
        <v>258</v>
      </c>
      <c r="D5169" s="75" t="s">
        <v>255</v>
      </c>
      <c r="E5169" s="75" t="s">
        <v>279</v>
      </c>
      <c r="F5169" s="75" t="s">
        <v>280</v>
      </c>
      <c r="G5169" s="75" t="s">
        <v>35</v>
      </c>
      <c r="H5169" s="76" t="s">
        <v>36</v>
      </c>
      <c r="I5169" s="76">
        <v>1637</v>
      </c>
      <c r="J5169" s="46">
        <v>5260</v>
      </c>
      <c r="K5169" s="78">
        <v>0.25</v>
      </c>
      <c r="L5169" s="78">
        <f t="shared" si="933"/>
        <v>52.234359483614696</v>
      </c>
      <c r="M5169" s="78">
        <f t="shared" si="934"/>
        <v>1.4216216216216215</v>
      </c>
      <c r="N5169" s="47">
        <f t="shared" si="935"/>
        <v>409.25</v>
      </c>
      <c r="O5169" s="47">
        <f t="shared" si="936"/>
        <v>5669.25</v>
      </c>
      <c r="P5169" s="48">
        <f t="shared" si="929"/>
        <v>56.298411122144984</v>
      </c>
      <c r="Q5169" s="48">
        <f t="shared" si="937"/>
        <v>1.5322297297297298</v>
      </c>
      <c r="R5169" s="76"/>
      <c r="S5169" s="53">
        <f t="shared" si="930"/>
        <v>5.4824647089359413</v>
      </c>
      <c r="T5169" s="78">
        <f t="shared" si="931"/>
        <v>56.135849056603774</v>
      </c>
    </row>
    <row r="5170" spans="1:20" x14ac:dyDescent="0.25">
      <c r="A5170" s="72">
        <f>DATE(YEAR(A5169), MONTH(A5169)+1, 15)</f>
        <v>44484</v>
      </c>
      <c r="B5170" s="73" t="s">
        <v>0</v>
      </c>
      <c r="C5170" s="73" t="s">
        <v>359</v>
      </c>
      <c r="D5170" s="73" t="s">
        <v>235</v>
      </c>
      <c r="E5170" s="73" t="s">
        <v>260</v>
      </c>
      <c r="F5170" s="73" t="s">
        <v>261</v>
      </c>
      <c r="G5170" s="73" t="s">
        <v>34</v>
      </c>
      <c r="H5170" t="s">
        <v>36</v>
      </c>
      <c r="I5170">
        <v>506</v>
      </c>
      <c r="J5170" s="61">
        <v>3695</v>
      </c>
      <c r="K5170" s="16">
        <v>0.26</v>
      </c>
      <c r="L5170" s="16">
        <f t="shared" si="933"/>
        <v>36.693147964250244</v>
      </c>
      <c r="M5170" s="16">
        <f t="shared" si="934"/>
        <v>0.99864864864864866</v>
      </c>
      <c r="N5170" s="44">
        <f t="shared" si="935"/>
        <v>131.56</v>
      </c>
      <c r="O5170" s="44">
        <f t="shared" si="936"/>
        <v>3826.56</v>
      </c>
      <c r="P5170" s="45">
        <f t="shared" ref="P5170:P5207" si="938">O5170/100.7</f>
        <v>37.999602780536243</v>
      </c>
      <c r="Q5170" s="45">
        <f t="shared" si="937"/>
        <v>1.0342054054054053</v>
      </c>
      <c r="R5170" s="17"/>
      <c r="S5170" s="51">
        <f>((O5170/O4714)-1)*100</f>
        <v>2.5771896998193267</v>
      </c>
      <c r="T5170" s="16"/>
    </row>
    <row r="5171" spans="1:20" x14ac:dyDescent="0.25">
      <c r="A5171" s="72">
        <f>A5170</f>
        <v>44484</v>
      </c>
      <c r="B5171" s="73" t="s">
        <v>0</v>
      </c>
      <c r="C5171" s="73" t="s">
        <v>236</v>
      </c>
      <c r="D5171" s="73" t="s">
        <v>237</v>
      </c>
      <c r="E5171" s="73" t="s">
        <v>262</v>
      </c>
      <c r="F5171" s="73" t="s">
        <v>251</v>
      </c>
      <c r="G5171" s="73" t="s">
        <v>34</v>
      </c>
      <c r="H5171" t="s">
        <v>37</v>
      </c>
      <c r="I5171">
        <v>298</v>
      </c>
      <c r="J5171" s="43">
        <v>3658</v>
      </c>
      <c r="K5171" s="16">
        <v>0</v>
      </c>
      <c r="L5171" s="16">
        <f t="shared" si="933"/>
        <v>36.32571996027805</v>
      </c>
      <c r="M5171" s="16">
        <f t="shared" si="934"/>
        <v>0.98864864864864865</v>
      </c>
      <c r="N5171" s="44">
        <f t="shared" si="935"/>
        <v>0</v>
      </c>
      <c r="O5171" s="44">
        <f t="shared" si="936"/>
        <v>3658</v>
      </c>
      <c r="P5171" s="45">
        <f t="shared" si="938"/>
        <v>36.32571996027805</v>
      </c>
      <c r="Q5171" s="45">
        <f t="shared" si="937"/>
        <v>0.98864864864864865</v>
      </c>
      <c r="R5171" s="17"/>
      <c r="S5171" s="51">
        <f t="shared" ref="S5171:S5207" si="939">((O5171/O4715)-1)*100</f>
        <v>-13.070342205323193</v>
      </c>
      <c r="T5171" s="16"/>
    </row>
    <row r="5172" spans="1:20" x14ac:dyDescent="0.25">
      <c r="A5172" s="72">
        <f t="shared" ref="A5172:A5206" si="940">A5171</f>
        <v>44484</v>
      </c>
      <c r="B5172" s="73" t="s">
        <v>0</v>
      </c>
      <c r="C5172" s="73" t="s">
        <v>359</v>
      </c>
      <c r="D5172" s="73" t="s">
        <v>235</v>
      </c>
      <c r="E5172" s="73" t="s">
        <v>263</v>
      </c>
      <c r="F5172" s="73" t="s">
        <v>264</v>
      </c>
      <c r="G5172" s="73" t="s">
        <v>34</v>
      </c>
      <c r="H5172" t="s">
        <v>37</v>
      </c>
      <c r="I5172">
        <v>1530</v>
      </c>
      <c r="J5172" s="43">
        <v>7290</v>
      </c>
      <c r="K5172" s="16">
        <v>0</v>
      </c>
      <c r="L5172" s="16">
        <f t="shared" si="933"/>
        <v>72.393247269116188</v>
      </c>
      <c r="M5172" s="16">
        <f t="shared" si="934"/>
        <v>1.9702702702702704</v>
      </c>
      <c r="N5172" s="44">
        <f t="shared" si="935"/>
        <v>0</v>
      </c>
      <c r="O5172" s="44">
        <f t="shared" si="936"/>
        <v>7290</v>
      </c>
      <c r="P5172" s="45">
        <f t="shared" si="938"/>
        <v>72.393247269116188</v>
      </c>
      <c r="Q5172" s="45">
        <f t="shared" si="937"/>
        <v>1.9702702702702704</v>
      </c>
      <c r="S5172" s="51">
        <f t="shared" si="939"/>
        <v>2.4595924104005684</v>
      </c>
      <c r="T5172" s="16"/>
    </row>
    <row r="5173" spans="1:20" x14ac:dyDescent="0.25">
      <c r="A5173" s="72">
        <f t="shared" si="940"/>
        <v>44484</v>
      </c>
      <c r="B5173" s="73" t="s">
        <v>0</v>
      </c>
      <c r="C5173" s="73" t="s">
        <v>359</v>
      </c>
      <c r="D5173" s="73" t="s">
        <v>235</v>
      </c>
      <c r="E5173" s="73" t="s">
        <v>265</v>
      </c>
      <c r="F5173" s="73" t="s">
        <v>266</v>
      </c>
      <c r="G5173" s="73" t="s">
        <v>34</v>
      </c>
      <c r="H5173" t="s">
        <v>36</v>
      </c>
      <c r="I5173">
        <v>890</v>
      </c>
      <c r="J5173" s="43">
        <v>4525</v>
      </c>
      <c r="K5173" s="16">
        <v>0.26</v>
      </c>
      <c r="L5173" s="16">
        <f t="shared" si="933"/>
        <v>44.935451837140022</v>
      </c>
      <c r="M5173" s="16">
        <f t="shared" si="934"/>
        <v>1.222972972972973</v>
      </c>
      <c r="N5173" s="44">
        <f t="shared" si="935"/>
        <v>231.4</v>
      </c>
      <c r="O5173" s="44">
        <f t="shared" si="936"/>
        <v>4756.3999999999996</v>
      </c>
      <c r="P5173" s="45">
        <f t="shared" si="938"/>
        <v>47.233366434955308</v>
      </c>
      <c r="Q5173" s="45">
        <f t="shared" si="937"/>
        <v>1.2855135135135134</v>
      </c>
      <c r="S5173" s="51">
        <f t="shared" si="939"/>
        <v>3.6862642513024957</v>
      </c>
      <c r="T5173" s="16"/>
    </row>
    <row r="5174" spans="1:20" x14ac:dyDescent="0.25">
      <c r="A5174" s="72">
        <f t="shared" si="940"/>
        <v>44484</v>
      </c>
      <c r="B5174" s="73" t="s">
        <v>0</v>
      </c>
      <c r="C5174" s="73" t="s">
        <v>238</v>
      </c>
      <c r="D5174" s="73" t="s">
        <v>239</v>
      </c>
      <c r="E5174" s="73" t="s">
        <v>267</v>
      </c>
      <c r="F5174" s="73" t="s">
        <v>241</v>
      </c>
      <c r="G5174" s="73" t="s">
        <v>34</v>
      </c>
      <c r="H5174" s="65" t="s">
        <v>37</v>
      </c>
      <c r="I5174" s="65">
        <v>1256</v>
      </c>
      <c r="J5174" s="61">
        <v>7026</v>
      </c>
      <c r="K5174" s="16">
        <v>0</v>
      </c>
      <c r="L5174" s="77">
        <f t="shared" si="933"/>
        <v>69.771598808341608</v>
      </c>
      <c r="M5174" s="77">
        <f t="shared" si="934"/>
        <v>1.8989189189189188</v>
      </c>
      <c r="N5174" s="62">
        <f t="shared" si="935"/>
        <v>0</v>
      </c>
      <c r="O5174" s="62">
        <f t="shared" si="936"/>
        <v>7026</v>
      </c>
      <c r="P5174" s="63">
        <f t="shared" si="938"/>
        <v>69.771598808341608</v>
      </c>
      <c r="Q5174" s="63">
        <f t="shared" si="937"/>
        <v>1.8989189189189188</v>
      </c>
      <c r="R5174" s="65"/>
      <c r="S5174" s="64">
        <f t="shared" si="939"/>
        <v>2.5543716245803427</v>
      </c>
      <c r="T5174" s="16"/>
    </row>
    <row r="5175" spans="1:20" x14ac:dyDescent="0.25">
      <c r="A5175" s="72">
        <f t="shared" si="940"/>
        <v>44484</v>
      </c>
      <c r="B5175" s="73" t="s">
        <v>0</v>
      </c>
      <c r="C5175" s="73" t="s">
        <v>358</v>
      </c>
      <c r="D5175" s="73" t="s">
        <v>235</v>
      </c>
      <c r="E5175" s="73" t="s">
        <v>267</v>
      </c>
      <c r="F5175" s="73" t="s">
        <v>241</v>
      </c>
      <c r="G5175" s="73" t="s">
        <v>34</v>
      </c>
      <c r="H5175" t="s">
        <v>36</v>
      </c>
      <c r="I5175">
        <v>975</v>
      </c>
      <c r="J5175" s="43">
        <v>4801</v>
      </c>
      <c r="K5175" s="16">
        <v>0.26</v>
      </c>
      <c r="L5175" s="16">
        <f t="shared" si="933"/>
        <v>47.676266137040713</v>
      </c>
      <c r="M5175" s="16">
        <f t="shared" si="934"/>
        <v>1.2975675675675675</v>
      </c>
      <c r="N5175" s="44">
        <f t="shared" si="935"/>
        <v>253.5</v>
      </c>
      <c r="O5175" s="44">
        <f t="shared" si="936"/>
        <v>5054.5</v>
      </c>
      <c r="P5175" s="45">
        <f t="shared" si="938"/>
        <v>50.193644488579942</v>
      </c>
      <c r="Q5175" s="45">
        <f t="shared" si="937"/>
        <v>1.3660810810810811</v>
      </c>
      <c r="S5175" s="51">
        <f t="shared" si="939"/>
        <v>3.8044873440468141</v>
      </c>
      <c r="T5175" s="16"/>
    </row>
    <row r="5176" spans="1:20" x14ac:dyDescent="0.25">
      <c r="A5176" s="72">
        <f t="shared" si="940"/>
        <v>44484</v>
      </c>
      <c r="B5176" s="73" t="s">
        <v>0</v>
      </c>
      <c r="C5176" s="73" t="s">
        <v>240</v>
      </c>
      <c r="D5176" s="73" t="s">
        <v>241</v>
      </c>
      <c r="E5176" s="73" t="s">
        <v>263</v>
      </c>
      <c r="F5176" s="73" t="s">
        <v>264</v>
      </c>
      <c r="G5176" s="73" t="s">
        <v>34</v>
      </c>
      <c r="H5176" t="s">
        <v>36</v>
      </c>
      <c r="I5176">
        <v>1357</v>
      </c>
      <c r="J5176" s="66">
        <v>5121</v>
      </c>
      <c r="K5176" s="16">
        <v>0.26</v>
      </c>
      <c r="L5176" s="16">
        <f t="shared" si="933"/>
        <v>50.854021847070506</v>
      </c>
      <c r="M5176" s="16">
        <f t="shared" si="934"/>
        <v>1.384054054054054</v>
      </c>
      <c r="N5176" s="44">
        <f t="shared" si="935"/>
        <v>352.82</v>
      </c>
      <c r="O5176" s="44">
        <f t="shared" si="936"/>
        <v>5473.82</v>
      </c>
      <c r="P5176" s="45">
        <f t="shared" si="938"/>
        <v>54.357696127110223</v>
      </c>
      <c r="Q5176" s="45">
        <f t="shared" si="937"/>
        <v>1.4794108108108108</v>
      </c>
      <c r="S5176" s="51">
        <f t="shared" si="939"/>
        <v>4.943069292694191</v>
      </c>
      <c r="T5176" s="16"/>
    </row>
    <row r="5177" spans="1:20" x14ac:dyDescent="0.25">
      <c r="A5177" s="72">
        <f t="shared" si="940"/>
        <v>44484</v>
      </c>
      <c r="B5177" s="73" t="s">
        <v>67</v>
      </c>
      <c r="C5177" s="73" t="s">
        <v>242</v>
      </c>
      <c r="D5177" s="73" t="s">
        <v>243</v>
      </c>
      <c r="E5177" s="73" t="s">
        <v>265</v>
      </c>
      <c r="F5177" s="73" t="s">
        <v>266</v>
      </c>
      <c r="G5177" s="73" t="s">
        <v>34</v>
      </c>
      <c r="H5177" t="s">
        <v>36</v>
      </c>
      <c r="I5177">
        <v>1006</v>
      </c>
      <c r="J5177" s="43">
        <v>4000</v>
      </c>
      <c r="K5177" s="16">
        <v>0.26</v>
      </c>
      <c r="L5177" s="16">
        <f t="shared" si="933"/>
        <v>39.72194637537239</v>
      </c>
      <c r="M5177" s="16">
        <f t="shared" si="934"/>
        <v>1.0090090090090089</v>
      </c>
      <c r="N5177" s="44">
        <f t="shared" si="935"/>
        <v>261.56</v>
      </c>
      <c r="O5177" s="44">
        <f t="shared" si="936"/>
        <v>4261.5600000000004</v>
      </c>
      <c r="P5177" s="45">
        <f t="shared" si="938"/>
        <v>42.319364448857996</v>
      </c>
      <c r="Q5177" s="45">
        <f t="shared" si="937"/>
        <v>1.0749881081081083</v>
      </c>
      <c r="S5177" s="51">
        <f t="shared" si="939"/>
        <v>7.3327255051103046</v>
      </c>
      <c r="T5177" s="16"/>
    </row>
    <row r="5178" spans="1:20" x14ac:dyDescent="0.25">
      <c r="A5178" s="72">
        <f t="shared" si="940"/>
        <v>44484</v>
      </c>
      <c r="B5178" s="73" t="s">
        <v>67</v>
      </c>
      <c r="C5178" s="73" t="s">
        <v>244</v>
      </c>
      <c r="D5178" s="73" t="s">
        <v>245</v>
      </c>
      <c r="E5178" s="73" t="s">
        <v>268</v>
      </c>
      <c r="F5178" s="73" t="s">
        <v>269</v>
      </c>
      <c r="G5178" s="73" t="s">
        <v>34</v>
      </c>
      <c r="H5178" t="s">
        <v>38</v>
      </c>
      <c r="I5178">
        <v>860</v>
      </c>
      <c r="J5178" s="43">
        <v>8130</v>
      </c>
      <c r="K5178" s="16">
        <v>0</v>
      </c>
      <c r="L5178" s="16">
        <f t="shared" si="933"/>
        <v>80.734856007944387</v>
      </c>
      <c r="M5178" s="16">
        <f t="shared" si="934"/>
        <v>2.0508108108108107</v>
      </c>
      <c r="N5178" s="44">
        <f t="shared" si="935"/>
        <v>0</v>
      </c>
      <c r="O5178" s="44">
        <f t="shared" si="936"/>
        <v>8130</v>
      </c>
      <c r="P5178" s="45">
        <f t="shared" si="938"/>
        <v>80.734856007944387</v>
      </c>
      <c r="Q5178" s="45">
        <f t="shared" si="937"/>
        <v>2.0508108108108107</v>
      </c>
      <c r="S5178" s="51">
        <f t="shared" si="939"/>
        <v>3.7916507085407947</v>
      </c>
      <c r="T5178" s="16"/>
    </row>
    <row r="5179" spans="1:20" x14ac:dyDescent="0.25">
      <c r="A5179" s="72">
        <f t="shared" si="940"/>
        <v>44484</v>
      </c>
      <c r="B5179" s="73" t="s">
        <v>67</v>
      </c>
      <c r="C5179" s="73" t="s">
        <v>246</v>
      </c>
      <c r="D5179" s="73" t="s">
        <v>247</v>
      </c>
      <c r="E5179" s="73" t="s">
        <v>270</v>
      </c>
      <c r="F5179" s="73" t="s">
        <v>247</v>
      </c>
      <c r="G5179" s="73" t="s">
        <v>34</v>
      </c>
      <c r="H5179" t="s">
        <v>36</v>
      </c>
      <c r="I5179">
        <v>213</v>
      </c>
      <c r="J5179" s="43">
        <v>2505</v>
      </c>
      <c r="K5179" s="16">
        <v>0.26</v>
      </c>
      <c r="L5179" s="16">
        <f t="shared" si="933"/>
        <v>24.875868917576959</v>
      </c>
      <c r="M5179" s="16">
        <f t="shared" si="934"/>
        <v>0.63189189189189188</v>
      </c>
      <c r="N5179" s="44">
        <f t="shared" si="935"/>
        <v>55.38</v>
      </c>
      <c r="O5179" s="44">
        <f t="shared" si="936"/>
        <v>2560.38</v>
      </c>
      <c r="P5179" s="45">
        <f t="shared" si="938"/>
        <v>25.425819265143993</v>
      </c>
      <c r="Q5179" s="45">
        <f t="shared" si="937"/>
        <v>0.64586162162162164</v>
      </c>
      <c r="S5179" s="51">
        <f t="shared" si="939"/>
        <v>3.6628865019373347</v>
      </c>
      <c r="T5179" s="16"/>
    </row>
    <row r="5180" spans="1:20" x14ac:dyDescent="0.25">
      <c r="A5180" s="72">
        <f t="shared" si="940"/>
        <v>44484</v>
      </c>
      <c r="B5180" s="73" t="s">
        <v>67</v>
      </c>
      <c r="C5180" s="73" t="s">
        <v>248</v>
      </c>
      <c r="D5180" s="73" t="s">
        <v>249</v>
      </c>
      <c r="E5180" s="73" t="s">
        <v>271</v>
      </c>
      <c r="F5180" s="73" t="s">
        <v>272</v>
      </c>
      <c r="G5180" s="73" t="s">
        <v>34</v>
      </c>
      <c r="H5180" t="s">
        <v>38</v>
      </c>
      <c r="I5180">
        <v>646</v>
      </c>
      <c r="J5180" s="43">
        <v>6227</v>
      </c>
      <c r="K5180" s="16">
        <v>0</v>
      </c>
      <c r="L5180" s="16">
        <f t="shared" si="933"/>
        <v>61.837140019860975</v>
      </c>
      <c r="M5180" s="16">
        <f t="shared" si="934"/>
        <v>1.5707747747747749</v>
      </c>
      <c r="N5180" s="44">
        <f t="shared" si="935"/>
        <v>0</v>
      </c>
      <c r="O5180" s="44">
        <f t="shared" si="936"/>
        <v>6227</v>
      </c>
      <c r="P5180" s="45">
        <f t="shared" si="938"/>
        <v>61.837140019860975</v>
      </c>
      <c r="Q5180" s="45">
        <f t="shared" si="937"/>
        <v>1.5707747747747749</v>
      </c>
      <c r="S5180" s="51">
        <f t="shared" si="939"/>
        <v>4.1478508111724377</v>
      </c>
      <c r="T5180" s="16"/>
    </row>
    <row r="5181" spans="1:20" x14ac:dyDescent="0.25">
      <c r="A5181" s="72">
        <f t="shared" si="940"/>
        <v>44484</v>
      </c>
      <c r="B5181" s="73" t="s">
        <v>67</v>
      </c>
      <c r="C5181" s="73" t="s">
        <v>248</v>
      </c>
      <c r="D5181" s="73" t="s">
        <v>249</v>
      </c>
      <c r="E5181" s="73" t="s">
        <v>273</v>
      </c>
      <c r="F5181" s="73" t="s">
        <v>274</v>
      </c>
      <c r="G5181" s="73" t="s">
        <v>34</v>
      </c>
      <c r="H5181" t="s">
        <v>38</v>
      </c>
      <c r="I5181">
        <v>418</v>
      </c>
      <c r="J5181" s="43">
        <v>5247</v>
      </c>
      <c r="K5181" s="16">
        <v>0</v>
      </c>
      <c r="L5181" s="16">
        <f t="shared" si="933"/>
        <v>52.105263157894733</v>
      </c>
      <c r="M5181" s="16">
        <f t="shared" si="934"/>
        <v>1.3235675675675675</v>
      </c>
      <c r="N5181" s="44">
        <f t="shared" si="935"/>
        <v>0</v>
      </c>
      <c r="O5181" s="44">
        <f t="shared" si="936"/>
        <v>5247</v>
      </c>
      <c r="P5181" s="45">
        <f t="shared" si="938"/>
        <v>52.105263157894733</v>
      </c>
      <c r="Q5181" s="45">
        <f t="shared" si="937"/>
        <v>1.3235675675675675</v>
      </c>
      <c r="S5181" s="51">
        <f t="shared" si="939"/>
        <v>4.1071428571428648</v>
      </c>
      <c r="T5181" s="16"/>
    </row>
    <row r="5182" spans="1:20" x14ac:dyDescent="0.25">
      <c r="A5182" s="72">
        <f t="shared" si="940"/>
        <v>44484</v>
      </c>
      <c r="B5182" s="73" t="s">
        <v>67</v>
      </c>
      <c r="C5182" s="73" t="s">
        <v>246</v>
      </c>
      <c r="D5182" s="73" t="s">
        <v>247</v>
      </c>
      <c r="E5182" s="73" t="s">
        <v>275</v>
      </c>
      <c r="F5182" s="73" t="s">
        <v>276</v>
      </c>
      <c r="G5182" s="73" t="s">
        <v>34</v>
      </c>
      <c r="H5182" t="s">
        <v>36</v>
      </c>
      <c r="I5182">
        <v>626</v>
      </c>
      <c r="J5182" s="61">
        <v>4000</v>
      </c>
      <c r="K5182" s="16">
        <v>0.26</v>
      </c>
      <c r="L5182" s="16">
        <f t="shared" si="933"/>
        <v>39.72194637537239</v>
      </c>
      <c r="M5182" s="16">
        <f t="shared" si="934"/>
        <v>1.0090090090090089</v>
      </c>
      <c r="N5182" s="44">
        <f t="shared" si="935"/>
        <v>162.76000000000002</v>
      </c>
      <c r="O5182" s="44">
        <f t="shared" si="936"/>
        <v>4162.76</v>
      </c>
      <c r="P5182" s="45">
        <f t="shared" si="938"/>
        <v>41.338232373386298</v>
      </c>
      <c r="Q5182" s="45">
        <f t="shared" si="937"/>
        <v>1.0500655855855856</v>
      </c>
      <c r="S5182" s="51">
        <f t="shared" si="939"/>
        <v>5.5514704017931793</v>
      </c>
      <c r="T5182" s="16"/>
    </row>
    <row r="5183" spans="1:20" x14ac:dyDescent="0.25">
      <c r="A5183" s="72">
        <f t="shared" si="940"/>
        <v>44484</v>
      </c>
      <c r="B5183" s="73" t="s">
        <v>67</v>
      </c>
      <c r="C5183" s="73" t="s">
        <v>246</v>
      </c>
      <c r="D5183" s="73" t="s">
        <v>247</v>
      </c>
      <c r="E5183" s="73" t="s">
        <v>263</v>
      </c>
      <c r="F5183" s="73" t="s">
        <v>264</v>
      </c>
      <c r="G5183" s="73" t="s">
        <v>34</v>
      </c>
      <c r="H5183" t="s">
        <v>36</v>
      </c>
      <c r="I5183">
        <v>1823</v>
      </c>
      <c r="J5183" s="61">
        <v>5880</v>
      </c>
      <c r="K5183" s="16">
        <v>0.26</v>
      </c>
      <c r="L5183" s="16">
        <f t="shared" si="933"/>
        <v>58.391261171797417</v>
      </c>
      <c r="M5183" s="16">
        <f t="shared" si="934"/>
        <v>1.4832432432432432</v>
      </c>
      <c r="N5183" s="44">
        <f t="shared" si="935"/>
        <v>473.98</v>
      </c>
      <c r="O5183" s="44">
        <f t="shared" si="936"/>
        <v>6353.98</v>
      </c>
      <c r="P5183" s="45">
        <f t="shared" si="938"/>
        <v>63.098113207547165</v>
      </c>
      <c r="Q5183" s="45">
        <f t="shared" si="937"/>
        <v>1.6028057657657657</v>
      </c>
      <c r="S5183" s="51">
        <f t="shared" si="939"/>
        <v>7.5558474577705592</v>
      </c>
      <c r="T5183" s="16"/>
    </row>
    <row r="5184" spans="1:20" x14ac:dyDescent="0.25">
      <c r="A5184" s="72">
        <f t="shared" si="940"/>
        <v>44484</v>
      </c>
      <c r="B5184" s="73" t="s">
        <v>18</v>
      </c>
      <c r="C5184" s="73" t="s">
        <v>250</v>
      </c>
      <c r="D5184" s="73" t="s">
        <v>251</v>
      </c>
      <c r="E5184" s="73" t="s">
        <v>265</v>
      </c>
      <c r="F5184" s="73" t="s">
        <v>266</v>
      </c>
      <c r="G5184" s="73" t="s">
        <v>34</v>
      </c>
      <c r="H5184" t="s">
        <v>39</v>
      </c>
      <c r="I5184">
        <v>1277</v>
      </c>
      <c r="J5184" s="43">
        <v>3631</v>
      </c>
      <c r="K5184" s="16">
        <v>0.216</v>
      </c>
      <c r="L5184" s="16">
        <f t="shared" si="933"/>
        <v>36.057596822244292</v>
      </c>
      <c r="M5184" s="16">
        <f t="shared" si="934"/>
        <v>0.98135135135135132</v>
      </c>
      <c r="N5184" s="44">
        <f t="shared" si="935"/>
        <v>275.83199999999999</v>
      </c>
      <c r="O5184" s="44">
        <f t="shared" si="936"/>
        <v>3906.8319999999999</v>
      </c>
      <c r="P5184" s="45">
        <f t="shared" si="938"/>
        <v>38.796742800397219</v>
      </c>
      <c r="Q5184" s="45">
        <f t="shared" si="937"/>
        <v>1.0559005405405406</v>
      </c>
      <c r="S5184" s="51">
        <f t="shared" si="939"/>
        <v>6.517690712762958</v>
      </c>
      <c r="T5184" s="16"/>
    </row>
    <row r="5185" spans="1:20" x14ac:dyDescent="0.25">
      <c r="A5185" s="72">
        <f t="shared" si="940"/>
        <v>44484</v>
      </c>
      <c r="B5185" s="73" t="s">
        <v>18</v>
      </c>
      <c r="C5185" s="73" t="s">
        <v>244</v>
      </c>
      <c r="D5185" s="73" t="s">
        <v>245</v>
      </c>
      <c r="E5185" s="73" t="s">
        <v>277</v>
      </c>
      <c r="F5185" s="73" t="s">
        <v>278</v>
      </c>
      <c r="G5185" s="73" t="s">
        <v>34</v>
      </c>
      <c r="H5185" t="s">
        <v>38</v>
      </c>
      <c r="I5185">
        <v>613</v>
      </c>
      <c r="J5185" s="43">
        <v>6714</v>
      </c>
      <c r="K5185" s="16">
        <v>0</v>
      </c>
      <c r="L5185" s="16">
        <f t="shared" si="933"/>
        <v>66.673286991062554</v>
      </c>
      <c r="M5185" s="16">
        <f t="shared" si="934"/>
        <v>1.8145945945945945</v>
      </c>
      <c r="N5185" s="44">
        <f t="shared" si="935"/>
        <v>0</v>
      </c>
      <c r="O5185" s="44">
        <f t="shared" si="936"/>
        <v>6714</v>
      </c>
      <c r="P5185" s="45">
        <f t="shared" si="938"/>
        <v>66.673286991062554</v>
      </c>
      <c r="Q5185" s="45">
        <f t="shared" si="937"/>
        <v>1.8145945945945945</v>
      </c>
      <c r="S5185" s="51">
        <f t="shared" si="939"/>
        <v>1.8043972706595968</v>
      </c>
      <c r="T5185" s="16"/>
    </row>
    <row r="5186" spans="1:20" x14ac:dyDescent="0.25">
      <c r="A5186" s="72">
        <f>A5185</f>
        <v>44484</v>
      </c>
      <c r="B5186" s="73" t="s">
        <v>18</v>
      </c>
      <c r="C5186" s="73" t="s">
        <v>248</v>
      </c>
      <c r="D5186" s="73" t="s">
        <v>249</v>
      </c>
      <c r="E5186" s="73" t="s">
        <v>268</v>
      </c>
      <c r="F5186" s="73" t="s">
        <v>269</v>
      </c>
      <c r="G5186" s="73" t="s">
        <v>34</v>
      </c>
      <c r="H5186" t="s">
        <v>38</v>
      </c>
      <c r="I5186">
        <v>872</v>
      </c>
      <c r="J5186" s="43">
        <v>7422</v>
      </c>
      <c r="K5186" s="16">
        <v>0</v>
      </c>
      <c r="L5186" s="16">
        <f t="shared" si="933"/>
        <v>73.70407149950347</v>
      </c>
      <c r="M5186" s="16">
        <f t="shared" si="934"/>
        <v>2.0059459459459461</v>
      </c>
      <c r="N5186" s="44">
        <f t="shared" si="935"/>
        <v>0</v>
      </c>
      <c r="O5186" s="44">
        <f t="shared" si="936"/>
        <v>7422</v>
      </c>
      <c r="P5186" s="45">
        <f t="shared" si="938"/>
        <v>73.70407149950347</v>
      </c>
      <c r="Q5186" s="45">
        <f t="shared" si="937"/>
        <v>2.0059459459459461</v>
      </c>
      <c r="S5186" s="51">
        <f t="shared" si="939"/>
        <v>4.1684210526315768</v>
      </c>
      <c r="T5186" s="16"/>
    </row>
    <row r="5187" spans="1:20" x14ac:dyDescent="0.25">
      <c r="A5187" s="72">
        <f t="shared" si="940"/>
        <v>44484</v>
      </c>
      <c r="B5187" s="73" t="s">
        <v>18</v>
      </c>
      <c r="C5187" s="73" t="s">
        <v>248</v>
      </c>
      <c r="D5187" s="73" t="s">
        <v>249</v>
      </c>
      <c r="E5187" s="73" t="s">
        <v>277</v>
      </c>
      <c r="F5187" s="73" t="s">
        <v>278</v>
      </c>
      <c r="G5187" s="73" t="s">
        <v>34</v>
      </c>
      <c r="H5187" t="s">
        <v>38</v>
      </c>
      <c r="I5187">
        <v>414</v>
      </c>
      <c r="J5187" s="43">
        <v>5367</v>
      </c>
      <c r="K5187" s="16">
        <v>0</v>
      </c>
      <c r="L5187" s="16">
        <f t="shared" si="933"/>
        <v>53.296921549155904</v>
      </c>
      <c r="M5187" s="16">
        <f t="shared" si="934"/>
        <v>1.4505405405405405</v>
      </c>
      <c r="N5187" s="44">
        <f t="shared" si="935"/>
        <v>0</v>
      </c>
      <c r="O5187" s="44">
        <f t="shared" si="936"/>
        <v>5367</v>
      </c>
      <c r="P5187" s="45">
        <f t="shared" si="938"/>
        <v>53.296921549155904</v>
      </c>
      <c r="Q5187" s="45">
        <f t="shared" si="937"/>
        <v>1.4505405405405405</v>
      </c>
      <c r="S5187" s="51">
        <f t="shared" si="939"/>
        <v>2.2870211549456787</v>
      </c>
      <c r="T5187" s="16"/>
    </row>
    <row r="5188" spans="1:20" x14ac:dyDescent="0.25">
      <c r="A5188" s="72">
        <f t="shared" si="940"/>
        <v>44484</v>
      </c>
      <c r="B5188" s="73" t="s">
        <v>18</v>
      </c>
      <c r="C5188" s="73" t="s">
        <v>242</v>
      </c>
      <c r="D5188" s="73" t="s">
        <v>243</v>
      </c>
      <c r="E5188" s="73" t="s">
        <v>265</v>
      </c>
      <c r="F5188" s="73" t="s">
        <v>266</v>
      </c>
      <c r="G5188" s="73" t="s">
        <v>34</v>
      </c>
      <c r="H5188" t="s">
        <v>36</v>
      </c>
      <c r="I5188">
        <v>1006</v>
      </c>
      <c r="J5188" s="43">
        <v>4745</v>
      </c>
      <c r="K5188" s="16">
        <v>0.26</v>
      </c>
      <c r="L5188" s="16">
        <f t="shared" si="933"/>
        <v>47.1201588877855</v>
      </c>
      <c r="M5188" s="16">
        <f t="shared" si="934"/>
        <v>1.2824324324324323</v>
      </c>
      <c r="N5188" s="44">
        <f t="shared" si="935"/>
        <v>261.56</v>
      </c>
      <c r="O5188" s="44">
        <f t="shared" si="936"/>
        <v>5006.5600000000004</v>
      </c>
      <c r="P5188" s="45">
        <f t="shared" si="938"/>
        <v>49.717576961271106</v>
      </c>
      <c r="Q5188" s="45">
        <f t="shared" si="937"/>
        <v>1.3531243243243245</v>
      </c>
      <c r="S5188" s="51">
        <f t="shared" si="939"/>
        <v>6.1742114170105777</v>
      </c>
      <c r="T5188" s="16"/>
    </row>
    <row r="5189" spans="1:20" x14ac:dyDescent="0.25">
      <c r="A5189" s="72">
        <f t="shared" si="940"/>
        <v>44484</v>
      </c>
      <c r="B5189" s="73" t="s">
        <v>0</v>
      </c>
      <c r="C5189" s="73" t="s">
        <v>252</v>
      </c>
      <c r="D5189" s="73" t="s">
        <v>117</v>
      </c>
      <c r="E5189" s="73" t="s">
        <v>279</v>
      </c>
      <c r="F5189" s="73" t="s">
        <v>280</v>
      </c>
      <c r="G5189" s="73" t="s">
        <v>35</v>
      </c>
      <c r="H5189" t="s">
        <v>37</v>
      </c>
      <c r="I5189">
        <v>880</v>
      </c>
      <c r="J5189" s="43">
        <v>4193</v>
      </c>
      <c r="K5189" s="16">
        <v>0</v>
      </c>
      <c r="L5189" s="16">
        <f t="shared" si="933"/>
        <v>41.638530287984111</v>
      </c>
      <c r="M5189" s="16">
        <f t="shared" si="934"/>
        <v>1.1332432432432433</v>
      </c>
      <c r="N5189" s="44">
        <f t="shared" si="935"/>
        <v>0</v>
      </c>
      <c r="O5189" s="44">
        <f t="shared" si="936"/>
        <v>4193</v>
      </c>
      <c r="P5189" s="45">
        <f t="shared" si="938"/>
        <v>41.638530287984111</v>
      </c>
      <c r="Q5189" s="45">
        <f t="shared" si="937"/>
        <v>1.1332432432432433</v>
      </c>
      <c r="S5189" s="51">
        <f t="shared" si="939"/>
        <v>4.355400696864109</v>
      </c>
      <c r="T5189" s="16"/>
    </row>
    <row r="5190" spans="1:20" x14ac:dyDescent="0.25">
      <c r="A5190" s="72">
        <f t="shared" si="940"/>
        <v>44484</v>
      </c>
      <c r="B5190" s="73" t="s">
        <v>0</v>
      </c>
      <c r="C5190" s="73" t="s">
        <v>359</v>
      </c>
      <c r="D5190" s="73" t="s">
        <v>235</v>
      </c>
      <c r="E5190" s="73" t="s">
        <v>267</v>
      </c>
      <c r="F5190" s="73" t="s">
        <v>241</v>
      </c>
      <c r="G5190" s="73" t="s">
        <v>35</v>
      </c>
      <c r="H5190" t="s">
        <v>37</v>
      </c>
      <c r="I5190">
        <v>685</v>
      </c>
      <c r="J5190" s="43">
        <v>4411</v>
      </c>
      <c r="K5190" s="16">
        <v>0</v>
      </c>
      <c r="L5190" s="16">
        <f t="shared" si="933"/>
        <v>43.803376365441906</v>
      </c>
      <c r="M5190" s="16">
        <f t="shared" si="934"/>
        <v>1.1921621621621621</v>
      </c>
      <c r="N5190" s="44">
        <f t="shared" si="935"/>
        <v>0</v>
      </c>
      <c r="O5190" s="44">
        <f t="shared" si="936"/>
        <v>4411</v>
      </c>
      <c r="P5190" s="45">
        <f t="shared" si="938"/>
        <v>43.803376365441906</v>
      </c>
      <c r="Q5190" s="45">
        <f t="shared" si="937"/>
        <v>1.1921621621621621</v>
      </c>
      <c r="S5190" s="51">
        <f t="shared" si="939"/>
        <v>4.1312559017941508</v>
      </c>
      <c r="T5190" s="16"/>
    </row>
    <row r="5191" spans="1:20" x14ac:dyDescent="0.25">
      <c r="A5191" s="72">
        <f t="shared" si="940"/>
        <v>44484</v>
      </c>
      <c r="B5191" s="73" t="s">
        <v>0</v>
      </c>
      <c r="C5191" s="73" t="s">
        <v>253</v>
      </c>
      <c r="D5191" s="73" t="s">
        <v>243</v>
      </c>
      <c r="E5191" s="73" t="s">
        <v>281</v>
      </c>
      <c r="F5191" s="73" t="s">
        <v>282</v>
      </c>
      <c r="G5191" s="73" t="s">
        <v>35</v>
      </c>
      <c r="H5191" t="s">
        <v>38</v>
      </c>
      <c r="I5191">
        <v>812</v>
      </c>
      <c r="J5191" s="43">
        <v>6670</v>
      </c>
      <c r="K5191" s="16">
        <v>0</v>
      </c>
      <c r="L5191" s="16">
        <f t="shared" si="933"/>
        <v>66.23634558093346</v>
      </c>
      <c r="M5191" s="16">
        <f t="shared" si="934"/>
        <v>1.8027027027027027</v>
      </c>
      <c r="N5191" s="44">
        <f t="shared" si="935"/>
        <v>0</v>
      </c>
      <c r="O5191" s="44">
        <f t="shared" si="936"/>
        <v>6670</v>
      </c>
      <c r="P5191" s="45">
        <f t="shared" si="938"/>
        <v>66.23634558093346</v>
      </c>
      <c r="Q5191" s="45">
        <f t="shared" si="937"/>
        <v>1.8027027027027027</v>
      </c>
      <c r="S5191" s="51">
        <f t="shared" si="939"/>
        <v>4.6110414052697557</v>
      </c>
      <c r="T5191" s="16"/>
    </row>
    <row r="5192" spans="1:20" x14ac:dyDescent="0.25">
      <c r="A5192" s="72">
        <f t="shared" si="940"/>
        <v>44484</v>
      </c>
      <c r="B5192" s="73" t="s">
        <v>0</v>
      </c>
      <c r="C5192" s="73" t="s">
        <v>236</v>
      </c>
      <c r="D5192" s="73" t="s">
        <v>237</v>
      </c>
      <c r="E5192" s="73" t="s">
        <v>279</v>
      </c>
      <c r="F5192" s="73" t="s">
        <v>280</v>
      </c>
      <c r="G5192" s="73" t="s">
        <v>35</v>
      </c>
      <c r="H5192" t="s">
        <v>37</v>
      </c>
      <c r="I5192">
        <v>1520</v>
      </c>
      <c r="J5192" s="61">
        <v>5851</v>
      </c>
      <c r="K5192" s="16">
        <v>0</v>
      </c>
      <c r="L5192" s="16">
        <f t="shared" si="933"/>
        <v>58.103277060575969</v>
      </c>
      <c r="M5192" s="16">
        <f t="shared" si="934"/>
        <v>1.5813513513513513</v>
      </c>
      <c r="N5192" s="44">
        <f t="shared" si="935"/>
        <v>0</v>
      </c>
      <c r="O5192" s="44">
        <f t="shared" si="936"/>
        <v>5851</v>
      </c>
      <c r="P5192" s="45">
        <f t="shared" si="938"/>
        <v>58.103277060575969</v>
      </c>
      <c r="Q5192" s="45">
        <f t="shared" si="937"/>
        <v>1.5813513513513513</v>
      </c>
      <c r="S5192" s="51">
        <f t="shared" si="939"/>
        <v>3.0831571529245982</v>
      </c>
      <c r="T5192" s="16"/>
    </row>
    <row r="5193" spans="1:20" x14ac:dyDescent="0.25">
      <c r="A5193" s="72">
        <f t="shared" si="940"/>
        <v>44484</v>
      </c>
      <c r="B5193" s="73" t="s">
        <v>0</v>
      </c>
      <c r="C5193" s="73" t="s">
        <v>236</v>
      </c>
      <c r="D5193" s="73" t="s">
        <v>237</v>
      </c>
      <c r="E5193" s="73" t="s">
        <v>267</v>
      </c>
      <c r="F5193" s="73" t="s">
        <v>241</v>
      </c>
      <c r="G5193" s="73" t="s">
        <v>35</v>
      </c>
      <c r="H5193" t="s">
        <v>37</v>
      </c>
      <c r="I5193">
        <v>1583</v>
      </c>
      <c r="J5193" s="43">
        <v>5721</v>
      </c>
      <c r="K5193" s="16">
        <v>0</v>
      </c>
      <c r="L5193" s="16">
        <f t="shared" si="933"/>
        <v>56.812313803376362</v>
      </c>
      <c r="M5193" s="16">
        <f t="shared" si="934"/>
        <v>1.5462162162162163</v>
      </c>
      <c r="N5193" s="44">
        <f t="shared" si="935"/>
        <v>0</v>
      </c>
      <c r="O5193" s="44">
        <f t="shared" si="936"/>
        <v>5721</v>
      </c>
      <c r="P5193" s="45">
        <f t="shared" si="938"/>
        <v>56.812313803376362</v>
      </c>
      <c r="Q5193" s="45">
        <f t="shared" si="937"/>
        <v>1.5462162162162163</v>
      </c>
      <c r="S5193" s="51">
        <f t="shared" si="939"/>
        <v>-4.5863909272848558</v>
      </c>
      <c r="T5193" s="16"/>
    </row>
    <row r="5194" spans="1:20" x14ac:dyDescent="0.25">
      <c r="A5194" s="72">
        <f t="shared" si="940"/>
        <v>44484</v>
      </c>
      <c r="B5194" s="73" t="s">
        <v>0</v>
      </c>
      <c r="C5194" s="73" t="s">
        <v>358</v>
      </c>
      <c r="D5194" s="73" t="s">
        <v>235</v>
      </c>
      <c r="E5194" s="73" t="s">
        <v>279</v>
      </c>
      <c r="F5194" s="73" t="s">
        <v>280</v>
      </c>
      <c r="G5194" s="73" t="s">
        <v>35</v>
      </c>
      <c r="H5194" t="s">
        <v>36</v>
      </c>
      <c r="I5194">
        <v>1599</v>
      </c>
      <c r="J5194" s="43">
        <v>6012</v>
      </c>
      <c r="K5194" s="16">
        <v>0.26</v>
      </c>
      <c r="L5194" s="16">
        <f t="shared" si="933"/>
        <v>59.702085402184707</v>
      </c>
      <c r="M5194" s="16">
        <f t="shared" si="934"/>
        <v>1.6248648648648649</v>
      </c>
      <c r="N5194" s="44">
        <f t="shared" si="935"/>
        <v>415.74</v>
      </c>
      <c r="O5194" s="44">
        <f t="shared" si="936"/>
        <v>6427.74</v>
      </c>
      <c r="P5194" s="45">
        <f t="shared" si="938"/>
        <v>63.830585898709032</v>
      </c>
      <c r="Q5194" s="45">
        <f t="shared" si="937"/>
        <v>1.7372270270270269</v>
      </c>
      <c r="S5194" s="51">
        <f t="shared" si="939"/>
        <v>4.9610299268606939</v>
      </c>
      <c r="T5194" s="16"/>
    </row>
    <row r="5195" spans="1:20" x14ac:dyDescent="0.25">
      <c r="A5195" s="72">
        <f t="shared" si="940"/>
        <v>44484</v>
      </c>
      <c r="B5195" s="73" t="s">
        <v>67</v>
      </c>
      <c r="C5195" s="73" t="s">
        <v>250</v>
      </c>
      <c r="D5195" s="73" t="s">
        <v>251</v>
      </c>
      <c r="E5195" s="73" t="s">
        <v>279</v>
      </c>
      <c r="F5195" s="73" t="s">
        <v>280</v>
      </c>
      <c r="G5195" s="73" t="s">
        <v>35</v>
      </c>
      <c r="H5195" t="s">
        <v>37</v>
      </c>
      <c r="I5195">
        <v>1851</v>
      </c>
      <c r="J5195" s="43">
        <v>5380</v>
      </c>
      <c r="K5195" s="16">
        <v>0</v>
      </c>
      <c r="L5195" s="16">
        <f t="shared" si="933"/>
        <v>53.426017874875868</v>
      </c>
      <c r="M5195" s="16">
        <f t="shared" si="934"/>
        <v>1.3571171171171172</v>
      </c>
      <c r="N5195" s="44">
        <f t="shared" si="935"/>
        <v>0</v>
      </c>
      <c r="O5195" s="44">
        <f t="shared" si="936"/>
        <v>5380</v>
      </c>
      <c r="P5195" s="45">
        <f t="shared" si="938"/>
        <v>53.426017874875868</v>
      </c>
      <c r="Q5195" s="45">
        <f t="shared" si="937"/>
        <v>1.3571171171171172</v>
      </c>
      <c r="S5195" s="51">
        <f t="shared" si="939"/>
        <v>3.8610038610038533</v>
      </c>
      <c r="T5195" s="16"/>
    </row>
    <row r="5196" spans="1:20" x14ac:dyDescent="0.25">
      <c r="A5196" s="72">
        <f t="shared" si="940"/>
        <v>44484</v>
      </c>
      <c r="B5196" s="73" t="s">
        <v>67</v>
      </c>
      <c r="C5196" s="73" t="s">
        <v>238</v>
      </c>
      <c r="D5196" s="73" t="s">
        <v>239</v>
      </c>
      <c r="E5196" s="73" t="s">
        <v>283</v>
      </c>
      <c r="F5196" s="73" t="s">
        <v>284</v>
      </c>
      <c r="G5196" s="73" t="s">
        <v>35</v>
      </c>
      <c r="H5196" t="s">
        <v>37</v>
      </c>
      <c r="I5196">
        <v>1695</v>
      </c>
      <c r="J5196" s="43">
        <v>5340</v>
      </c>
      <c r="K5196" s="16">
        <v>0</v>
      </c>
      <c r="L5196" s="16">
        <f t="shared" si="933"/>
        <v>53.028798411122146</v>
      </c>
      <c r="M5196" s="16">
        <f t="shared" si="934"/>
        <v>1.347027027027027</v>
      </c>
      <c r="N5196" s="44">
        <f t="shared" si="935"/>
        <v>0</v>
      </c>
      <c r="O5196" s="44">
        <f t="shared" si="936"/>
        <v>5340</v>
      </c>
      <c r="P5196" s="45">
        <f t="shared" si="938"/>
        <v>53.028798411122146</v>
      </c>
      <c r="Q5196" s="45">
        <f t="shared" si="937"/>
        <v>1.347027027027027</v>
      </c>
      <c r="S5196" s="51">
        <f t="shared" si="939"/>
        <v>3.8910505836575959</v>
      </c>
      <c r="T5196" s="16"/>
    </row>
    <row r="5197" spans="1:20" x14ac:dyDescent="0.25">
      <c r="A5197" s="72">
        <f t="shared" si="940"/>
        <v>44484</v>
      </c>
      <c r="B5197" s="73" t="s">
        <v>67</v>
      </c>
      <c r="C5197" s="73" t="s">
        <v>242</v>
      </c>
      <c r="D5197" s="73" t="s">
        <v>243</v>
      </c>
      <c r="E5197" s="73" t="s">
        <v>265</v>
      </c>
      <c r="F5197" s="73" t="s">
        <v>266</v>
      </c>
      <c r="G5197" s="73" t="s">
        <v>35</v>
      </c>
      <c r="H5197" t="s">
        <v>36</v>
      </c>
      <c r="I5197">
        <v>1006</v>
      </c>
      <c r="J5197" s="43">
        <v>3920</v>
      </c>
      <c r="K5197" s="16">
        <v>0.26</v>
      </c>
      <c r="L5197" s="16">
        <f t="shared" si="933"/>
        <v>38.927507447864947</v>
      </c>
      <c r="M5197" s="16">
        <f t="shared" si="934"/>
        <v>0.98882882882882883</v>
      </c>
      <c r="N5197" s="44">
        <f t="shared" si="935"/>
        <v>261.56</v>
      </c>
      <c r="O5197" s="44">
        <f t="shared" si="936"/>
        <v>4181.5600000000004</v>
      </c>
      <c r="P5197" s="45">
        <f t="shared" si="938"/>
        <v>41.524925521350546</v>
      </c>
      <c r="Q5197" s="45">
        <f t="shared" si="937"/>
        <v>1.0548079279279281</v>
      </c>
      <c r="S5197" s="51">
        <f t="shared" si="939"/>
        <v>7.4835107777566412</v>
      </c>
      <c r="T5197" s="16"/>
    </row>
    <row r="5198" spans="1:20" x14ac:dyDescent="0.25">
      <c r="A5198" s="72">
        <f t="shared" si="940"/>
        <v>44484</v>
      </c>
      <c r="B5198" s="73" t="s">
        <v>67</v>
      </c>
      <c r="C5198" s="73" t="s">
        <v>254</v>
      </c>
      <c r="D5198" s="73" t="s">
        <v>255</v>
      </c>
      <c r="E5198" s="73" t="s">
        <v>267</v>
      </c>
      <c r="F5198" s="73" t="s">
        <v>241</v>
      </c>
      <c r="G5198" s="73" t="s">
        <v>35</v>
      </c>
      <c r="H5198" t="s">
        <v>37</v>
      </c>
      <c r="I5198">
        <v>988</v>
      </c>
      <c r="J5198" s="43">
        <v>4080</v>
      </c>
      <c r="K5198" s="16">
        <v>0</v>
      </c>
      <c r="L5198" s="16">
        <f t="shared" si="933"/>
        <v>40.51638530287984</v>
      </c>
      <c r="M5198" s="16">
        <f t="shared" si="934"/>
        <v>1.0291891891891891</v>
      </c>
      <c r="N5198" s="44">
        <f t="shared" si="935"/>
        <v>0</v>
      </c>
      <c r="O5198" s="44">
        <f t="shared" si="936"/>
        <v>4080</v>
      </c>
      <c r="P5198" s="45">
        <f t="shared" si="938"/>
        <v>40.51638530287984</v>
      </c>
      <c r="Q5198" s="45">
        <f t="shared" si="937"/>
        <v>1.0291891891891891</v>
      </c>
      <c r="S5198" s="51">
        <f t="shared" si="939"/>
        <v>5.1546391752577359</v>
      </c>
      <c r="T5198" s="16"/>
    </row>
    <row r="5199" spans="1:20" x14ac:dyDescent="0.25">
      <c r="A5199" s="72">
        <f t="shared" si="940"/>
        <v>44484</v>
      </c>
      <c r="B5199" s="73" t="s">
        <v>67</v>
      </c>
      <c r="C5199" s="73" t="s">
        <v>246</v>
      </c>
      <c r="D5199" s="73" t="s">
        <v>247</v>
      </c>
      <c r="E5199" s="73" t="s">
        <v>240</v>
      </c>
      <c r="F5199" s="73" t="s">
        <v>241</v>
      </c>
      <c r="G5199" s="73" t="s">
        <v>35</v>
      </c>
      <c r="H5199" t="s">
        <v>36</v>
      </c>
      <c r="I5199">
        <v>787</v>
      </c>
      <c r="J5199" s="43">
        <v>4420</v>
      </c>
      <c r="K5199" s="16">
        <v>0.26</v>
      </c>
      <c r="L5199" s="16">
        <f t="shared" si="933"/>
        <v>43.892750744786497</v>
      </c>
      <c r="M5199" s="16">
        <f t="shared" si="934"/>
        <v>1.1149549549549549</v>
      </c>
      <c r="N5199" s="44">
        <f t="shared" si="935"/>
        <v>204.62</v>
      </c>
      <c r="O5199" s="44">
        <f t="shared" si="936"/>
        <v>4624.62</v>
      </c>
      <c r="P5199" s="45">
        <f t="shared" si="938"/>
        <v>45.92472691161867</v>
      </c>
      <c r="Q5199" s="45">
        <f t="shared" si="937"/>
        <v>1.1665708108108108</v>
      </c>
      <c r="S5199" s="51">
        <f t="shared" si="939"/>
        <v>5.703425529531958</v>
      </c>
      <c r="T5199" s="16"/>
    </row>
    <row r="5200" spans="1:20" x14ac:dyDescent="0.25">
      <c r="A5200" s="72">
        <f t="shared" si="940"/>
        <v>44484</v>
      </c>
      <c r="B5200" s="73" t="s">
        <v>67</v>
      </c>
      <c r="C5200" s="73" t="s">
        <v>250</v>
      </c>
      <c r="D5200" s="73" t="s">
        <v>251</v>
      </c>
      <c r="E5200" s="73" t="s">
        <v>283</v>
      </c>
      <c r="F5200" s="73" t="s">
        <v>284</v>
      </c>
      <c r="G5200" s="73" t="s">
        <v>35</v>
      </c>
      <c r="H5200" t="s">
        <v>37</v>
      </c>
      <c r="I5200">
        <v>1836</v>
      </c>
      <c r="J5200" s="43">
        <v>5380</v>
      </c>
      <c r="K5200" s="16">
        <v>0</v>
      </c>
      <c r="L5200" s="16">
        <f t="shared" ref="L5200:L5237" si="941">J5200/100.7</f>
        <v>53.426017874875868</v>
      </c>
      <c r="M5200" s="16">
        <f t="shared" ref="M5200:M5237" si="942">IF(B5200="corn",J5200/(111*2000/56),J5200/(111*2000/60))</f>
        <v>1.3571171171171172</v>
      </c>
      <c r="N5200" s="44">
        <f t="shared" ref="N5200:N5237" si="943">I5200*K5200</f>
        <v>0</v>
      </c>
      <c r="O5200" s="44">
        <f t="shared" ref="O5200:O5237" si="944">J5200+N5200</f>
        <v>5380</v>
      </c>
      <c r="P5200" s="45">
        <f t="shared" si="938"/>
        <v>53.426017874875868</v>
      </c>
      <c r="Q5200" s="45">
        <f t="shared" ref="Q5200:Q5237" si="945">IF(B5200="corn",O5200/(111*2000/56),O5200/(111*2000/60))</f>
        <v>1.3571171171171172</v>
      </c>
      <c r="S5200" s="51">
        <f t="shared" si="939"/>
        <v>3.8610038610038533</v>
      </c>
      <c r="T5200" s="16"/>
    </row>
    <row r="5201" spans="1:20" x14ac:dyDescent="0.25">
      <c r="A5201" s="72">
        <f t="shared" si="940"/>
        <v>44484</v>
      </c>
      <c r="B5201" s="73" t="s">
        <v>67</v>
      </c>
      <c r="C5201" s="73" t="s">
        <v>256</v>
      </c>
      <c r="D5201" s="73" t="s">
        <v>247</v>
      </c>
      <c r="E5201" s="73" t="s">
        <v>285</v>
      </c>
      <c r="F5201" s="73" t="s">
        <v>264</v>
      </c>
      <c r="G5201" s="73" t="s">
        <v>35</v>
      </c>
      <c r="H5201" t="s">
        <v>37</v>
      </c>
      <c r="I5201">
        <v>1899</v>
      </c>
      <c r="J5201" s="43">
        <v>5300</v>
      </c>
      <c r="K5201" s="16">
        <v>0</v>
      </c>
      <c r="L5201" s="16">
        <f t="shared" si="941"/>
        <v>52.631578947368418</v>
      </c>
      <c r="M5201" s="16">
        <f t="shared" si="942"/>
        <v>1.336936936936937</v>
      </c>
      <c r="N5201" s="44">
        <f t="shared" si="943"/>
        <v>0</v>
      </c>
      <c r="O5201" s="44">
        <f t="shared" si="944"/>
        <v>5300</v>
      </c>
      <c r="P5201" s="45">
        <f t="shared" si="938"/>
        <v>52.631578947368418</v>
      </c>
      <c r="Q5201" s="45">
        <f t="shared" si="945"/>
        <v>1.336936936936937</v>
      </c>
      <c r="S5201" s="51">
        <f t="shared" si="939"/>
        <v>3.9215686274509887</v>
      </c>
      <c r="T5201" s="16"/>
    </row>
    <row r="5202" spans="1:20" x14ac:dyDescent="0.25">
      <c r="A5202" s="72">
        <f t="shared" si="940"/>
        <v>44484</v>
      </c>
      <c r="B5202" s="73" t="s">
        <v>18</v>
      </c>
      <c r="C5202" s="73" t="s">
        <v>238</v>
      </c>
      <c r="D5202" s="73" t="s">
        <v>239</v>
      </c>
      <c r="E5202" s="73" t="s">
        <v>283</v>
      </c>
      <c r="F5202" s="73" t="s">
        <v>284</v>
      </c>
      <c r="G5202" s="73" t="s">
        <v>35</v>
      </c>
      <c r="H5202" t="s">
        <v>37</v>
      </c>
      <c r="I5202">
        <v>1695</v>
      </c>
      <c r="J5202" s="43">
        <v>6050</v>
      </c>
      <c r="K5202" s="16">
        <v>0</v>
      </c>
      <c r="L5202" s="16">
        <f t="shared" si="941"/>
        <v>60.079443892750746</v>
      </c>
      <c r="M5202" s="16">
        <f t="shared" si="942"/>
        <v>1.6351351351351351</v>
      </c>
      <c r="N5202" s="44">
        <f t="shared" si="943"/>
        <v>0</v>
      </c>
      <c r="O5202" s="44">
        <f t="shared" si="944"/>
        <v>6050</v>
      </c>
      <c r="P5202" s="45">
        <f t="shared" si="938"/>
        <v>60.079443892750746</v>
      </c>
      <c r="Q5202" s="45">
        <f t="shared" si="945"/>
        <v>1.6351351351351351</v>
      </c>
      <c r="S5202" s="51">
        <f t="shared" si="939"/>
        <v>3.4188034188034289</v>
      </c>
      <c r="T5202" s="16"/>
    </row>
    <row r="5203" spans="1:20" x14ac:dyDescent="0.25">
      <c r="A5203" s="72">
        <f t="shared" si="940"/>
        <v>44484</v>
      </c>
      <c r="B5203" s="73" t="s">
        <v>18</v>
      </c>
      <c r="C5203" s="73" t="s">
        <v>250</v>
      </c>
      <c r="D5203" s="73" t="s">
        <v>251</v>
      </c>
      <c r="E5203" s="73" t="s">
        <v>279</v>
      </c>
      <c r="F5203" s="73" t="s">
        <v>280</v>
      </c>
      <c r="G5203" s="73" t="s">
        <v>35</v>
      </c>
      <c r="H5203" t="s">
        <v>37</v>
      </c>
      <c r="I5203">
        <v>1851</v>
      </c>
      <c r="J5203" s="43">
        <v>6100</v>
      </c>
      <c r="K5203" s="16">
        <v>0</v>
      </c>
      <c r="L5203" s="16">
        <f t="shared" si="941"/>
        <v>60.575968222442896</v>
      </c>
      <c r="M5203" s="16">
        <f t="shared" si="942"/>
        <v>1.6486486486486487</v>
      </c>
      <c r="N5203" s="44">
        <f t="shared" si="943"/>
        <v>0</v>
      </c>
      <c r="O5203" s="44">
        <f t="shared" si="944"/>
        <v>6100</v>
      </c>
      <c r="P5203" s="45">
        <f t="shared" si="938"/>
        <v>60.575968222442896</v>
      </c>
      <c r="Q5203" s="45">
        <f t="shared" si="945"/>
        <v>1.6486486486486487</v>
      </c>
      <c r="S5203" s="51">
        <f t="shared" si="939"/>
        <v>3.3898305084745672</v>
      </c>
      <c r="T5203" s="16"/>
    </row>
    <row r="5204" spans="1:20" x14ac:dyDescent="0.25">
      <c r="A5204" s="72">
        <f t="shared" si="940"/>
        <v>44484</v>
      </c>
      <c r="B5204" s="73" t="s">
        <v>18</v>
      </c>
      <c r="C5204" s="73" t="s">
        <v>257</v>
      </c>
      <c r="D5204" s="73" t="s">
        <v>237</v>
      </c>
      <c r="E5204" s="73" t="s">
        <v>283</v>
      </c>
      <c r="F5204" s="73" t="s">
        <v>284</v>
      </c>
      <c r="G5204" s="73" t="s">
        <v>35</v>
      </c>
      <c r="H5204" t="s">
        <v>37</v>
      </c>
      <c r="I5204">
        <v>1507</v>
      </c>
      <c r="J5204" s="43">
        <v>5950</v>
      </c>
      <c r="K5204" s="16">
        <v>0</v>
      </c>
      <c r="L5204" s="16">
        <f t="shared" si="941"/>
        <v>59.086395233366432</v>
      </c>
      <c r="M5204" s="16">
        <f t="shared" si="942"/>
        <v>1.6081081081081081</v>
      </c>
      <c r="N5204" s="44">
        <f t="shared" si="943"/>
        <v>0</v>
      </c>
      <c r="O5204" s="44">
        <f t="shared" si="944"/>
        <v>5950</v>
      </c>
      <c r="P5204" s="45">
        <f t="shared" si="938"/>
        <v>59.086395233366432</v>
      </c>
      <c r="Q5204" s="45">
        <f t="shared" si="945"/>
        <v>1.6081081081081081</v>
      </c>
      <c r="S5204" s="51">
        <f t="shared" si="939"/>
        <v>3.4782608695652195</v>
      </c>
      <c r="T5204" s="16"/>
    </row>
    <row r="5205" spans="1:20" x14ac:dyDescent="0.25">
      <c r="A5205" s="72">
        <f t="shared" si="940"/>
        <v>44484</v>
      </c>
      <c r="B5205" s="73" t="s">
        <v>18</v>
      </c>
      <c r="C5205" s="73" t="s">
        <v>256</v>
      </c>
      <c r="D5205" s="73" t="s">
        <v>247</v>
      </c>
      <c r="E5205" s="73" t="s">
        <v>265</v>
      </c>
      <c r="F5205" s="73" t="s">
        <v>266</v>
      </c>
      <c r="G5205" s="73" t="s">
        <v>35</v>
      </c>
      <c r="H5205" t="s">
        <v>36</v>
      </c>
      <c r="I5205">
        <v>1160</v>
      </c>
      <c r="J5205" s="43">
        <v>4975</v>
      </c>
      <c r="K5205" s="16">
        <v>0.26</v>
      </c>
      <c r="L5205" s="16">
        <f t="shared" si="941"/>
        <v>49.404170804369414</v>
      </c>
      <c r="M5205" s="16">
        <f t="shared" si="942"/>
        <v>1.3445945945945945</v>
      </c>
      <c r="N5205" s="44">
        <f t="shared" si="943"/>
        <v>301.60000000000002</v>
      </c>
      <c r="O5205" s="44">
        <f t="shared" si="944"/>
        <v>5276.6</v>
      </c>
      <c r="P5205" s="45">
        <f t="shared" si="938"/>
        <v>52.399205561072492</v>
      </c>
      <c r="Q5205" s="45">
        <f t="shared" si="945"/>
        <v>1.4261081081081082</v>
      </c>
      <c r="S5205" s="51">
        <f t="shared" si="939"/>
        <v>6.4646301602033995</v>
      </c>
      <c r="T5205" s="16"/>
    </row>
    <row r="5206" spans="1:20" x14ac:dyDescent="0.25">
      <c r="A5206" s="72">
        <f t="shared" si="940"/>
        <v>44484</v>
      </c>
      <c r="B5206" s="73" t="s">
        <v>18</v>
      </c>
      <c r="C5206" s="73" t="s">
        <v>244</v>
      </c>
      <c r="D5206" s="73" t="s">
        <v>245</v>
      </c>
      <c r="E5206" s="73" t="s">
        <v>277</v>
      </c>
      <c r="F5206" s="73" t="s">
        <v>278</v>
      </c>
      <c r="G5206" s="73" t="s">
        <v>35</v>
      </c>
      <c r="H5206" s="73" t="s">
        <v>38</v>
      </c>
      <c r="I5206">
        <v>613</v>
      </c>
      <c r="J5206" s="43">
        <v>4954</v>
      </c>
      <c r="K5206" s="16">
        <v>0</v>
      </c>
      <c r="L5206" s="16">
        <f t="shared" si="941"/>
        <v>49.195630585898705</v>
      </c>
      <c r="M5206" s="16">
        <f t="shared" si="942"/>
        <v>1.338918918918919</v>
      </c>
      <c r="N5206" s="44">
        <f t="shared" si="943"/>
        <v>0</v>
      </c>
      <c r="O5206" s="44">
        <f t="shared" si="944"/>
        <v>4954</v>
      </c>
      <c r="P5206" s="45">
        <f t="shared" si="938"/>
        <v>49.195630585898705</v>
      </c>
      <c r="Q5206" s="45">
        <f t="shared" si="945"/>
        <v>1.338918918918919</v>
      </c>
      <c r="S5206" s="51">
        <f t="shared" si="939"/>
        <v>0.1820020222446983</v>
      </c>
      <c r="T5206" s="16"/>
    </row>
    <row r="5207" spans="1:20" x14ac:dyDescent="0.25">
      <c r="A5207" s="74">
        <f>A5205</f>
        <v>44484</v>
      </c>
      <c r="B5207" s="75" t="s">
        <v>18</v>
      </c>
      <c r="C5207" s="75" t="s">
        <v>258</v>
      </c>
      <c r="D5207" s="75" t="s">
        <v>255</v>
      </c>
      <c r="E5207" s="75" t="s">
        <v>279</v>
      </c>
      <c r="F5207" s="75" t="s">
        <v>280</v>
      </c>
      <c r="G5207" s="75" t="s">
        <v>35</v>
      </c>
      <c r="H5207" s="76" t="s">
        <v>36</v>
      </c>
      <c r="I5207" s="76">
        <v>1637</v>
      </c>
      <c r="J5207" s="46">
        <v>5360</v>
      </c>
      <c r="K5207" s="78">
        <v>0.26</v>
      </c>
      <c r="L5207" s="78">
        <f t="shared" si="941"/>
        <v>53.227408142999003</v>
      </c>
      <c r="M5207" s="78">
        <f t="shared" si="942"/>
        <v>1.4486486486486487</v>
      </c>
      <c r="N5207" s="47">
        <f t="shared" si="943"/>
        <v>425.62</v>
      </c>
      <c r="O5207" s="47">
        <f t="shared" si="944"/>
        <v>5785.62</v>
      </c>
      <c r="P5207" s="48">
        <f t="shared" si="938"/>
        <v>57.454021847070507</v>
      </c>
      <c r="Q5207" s="48">
        <f t="shared" si="945"/>
        <v>1.5636810810810811</v>
      </c>
      <c r="R5207" s="76"/>
      <c r="S5207" s="53">
        <f t="shared" si="939"/>
        <v>7.6476531233079958</v>
      </c>
      <c r="T5207" s="78"/>
    </row>
    <row r="5208" spans="1:20" x14ac:dyDescent="0.25">
      <c r="A5208" s="72">
        <f>DATE(YEAR(A5207), MONTH(A5207)+1, 15)</f>
        <v>44515</v>
      </c>
      <c r="B5208" s="73" t="s">
        <v>0</v>
      </c>
      <c r="C5208" s="73" t="s">
        <v>359</v>
      </c>
      <c r="D5208" s="73" t="s">
        <v>235</v>
      </c>
      <c r="E5208" s="73" t="s">
        <v>260</v>
      </c>
      <c r="F5208" s="73" t="s">
        <v>261</v>
      </c>
      <c r="G5208" s="73" t="s">
        <v>34</v>
      </c>
      <c r="H5208" t="s">
        <v>36</v>
      </c>
      <c r="I5208">
        <v>506</v>
      </c>
      <c r="J5208" s="61">
        <v>3695</v>
      </c>
      <c r="K5208" s="16">
        <v>0.26</v>
      </c>
      <c r="L5208" s="16">
        <f t="shared" si="941"/>
        <v>36.693147964250244</v>
      </c>
      <c r="M5208" s="16">
        <f t="shared" si="942"/>
        <v>0.99864864864864866</v>
      </c>
      <c r="N5208" s="44">
        <f t="shared" si="943"/>
        <v>131.56</v>
      </c>
      <c r="O5208" s="44">
        <f t="shared" si="944"/>
        <v>3826.56</v>
      </c>
      <c r="P5208" s="45">
        <f t="shared" ref="P5208:P5245" si="946">O5208/100.7</f>
        <v>37.999602780536243</v>
      </c>
      <c r="Q5208" s="45">
        <f t="shared" si="945"/>
        <v>1.0342054054054053</v>
      </c>
      <c r="R5208" s="17"/>
      <c r="S5208" s="51">
        <f>((O5208/O4752)-1)*100</f>
        <v>2.5771896998193267</v>
      </c>
      <c r="T5208" s="16"/>
    </row>
    <row r="5209" spans="1:20" x14ac:dyDescent="0.25">
      <c r="A5209" s="72">
        <f>A5208</f>
        <v>44515</v>
      </c>
      <c r="B5209" s="73" t="s">
        <v>0</v>
      </c>
      <c r="C5209" s="73" t="s">
        <v>236</v>
      </c>
      <c r="D5209" s="73" t="s">
        <v>237</v>
      </c>
      <c r="E5209" s="73" t="s">
        <v>262</v>
      </c>
      <c r="F5209" s="73" t="s">
        <v>251</v>
      </c>
      <c r="G5209" s="73" t="s">
        <v>34</v>
      </c>
      <c r="H5209" t="s">
        <v>37</v>
      </c>
      <c r="I5209">
        <v>298</v>
      </c>
      <c r="J5209" s="43">
        <v>3658</v>
      </c>
      <c r="K5209" s="16">
        <v>0</v>
      </c>
      <c r="L5209" s="16">
        <f t="shared" si="941"/>
        <v>36.32571996027805</v>
      </c>
      <c r="M5209" s="16">
        <f t="shared" si="942"/>
        <v>0.98864864864864865</v>
      </c>
      <c r="N5209" s="44">
        <f t="shared" si="943"/>
        <v>0</v>
      </c>
      <c r="O5209" s="44">
        <f t="shared" si="944"/>
        <v>3658</v>
      </c>
      <c r="P5209" s="45">
        <f t="shared" si="946"/>
        <v>36.32571996027805</v>
      </c>
      <c r="Q5209" s="45">
        <f t="shared" si="945"/>
        <v>0.98864864864864865</v>
      </c>
      <c r="R5209" s="17"/>
      <c r="S5209" s="51">
        <f t="shared" ref="S5209:S5245" si="947">((O5209/O4753)-1)*100</f>
        <v>-13.070342205323193</v>
      </c>
      <c r="T5209" s="16"/>
    </row>
    <row r="5210" spans="1:20" x14ac:dyDescent="0.25">
      <c r="A5210" s="72">
        <f t="shared" ref="A5210:A5244" si="948">A5209</f>
        <v>44515</v>
      </c>
      <c r="B5210" s="73" t="s">
        <v>0</v>
      </c>
      <c r="C5210" s="73" t="s">
        <v>359</v>
      </c>
      <c r="D5210" s="73" t="s">
        <v>235</v>
      </c>
      <c r="E5210" s="73" t="s">
        <v>263</v>
      </c>
      <c r="F5210" s="73" t="s">
        <v>264</v>
      </c>
      <c r="G5210" s="73" t="s">
        <v>34</v>
      </c>
      <c r="H5210" t="s">
        <v>37</v>
      </c>
      <c r="I5210">
        <v>1530</v>
      </c>
      <c r="J5210" s="43">
        <v>7290</v>
      </c>
      <c r="K5210" s="16">
        <v>0</v>
      </c>
      <c r="L5210" s="16">
        <f t="shared" si="941"/>
        <v>72.393247269116188</v>
      </c>
      <c r="M5210" s="16">
        <f t="shared" si="942"/>
        <v>1.9702702702702704</v>
      </c>
      <c r="N5210" s="44">
        <f t="shared" si="943"/>
        <v>0</v>
      </c>
      <c r="O5210" s="44">
        <f t="shared" si="944"/>
        <v>7290</v>
      </c>
      <c r="P5210" s="45">
        <f t="shared" si="946"/>
        <v>72.393247269116188</v>
      </c>
      <c r="Q5210" s="45">
        <f t="shared" si="945"/>
        <v>1.9702702702702704</v>
      </c>
      <c r="S5210" s="51">
        <f t="shared" si="947"/>
        <v>2.4595924104005684</v>
      </c>
      <c r="T5210" s="16"/>
    </row>
    <row r="5211" spans="1:20" x14ac:dyDescent="0.25">
      <c r="A5211" s="72">
        <f t="shared" si="948"/>
        <v>44515</v>
      </c>
      <c r="B5211" s="73" t="s">
        <v>0</v>
      </c>
      <c r="C5211" s="73" t="s">
        <v>359</v>
      </c>
      <c r="D5211" s="73" t="s">
        <v>235</v>
      </c>
      <c r="E5211" s="73" t="s">
        <v>265</v>
      </c>
      <c r="F5211" s="73" t="s">
        <v>266</v>
      </c>
      <c r="G5211" s="73" t="s">
        <v>34</v>
      </c>
      <c r="H5211" t="s">
        <v>36</v>
      </c>
      <c r="I5211">
        <v>890</v>
      </c>
      <c r="J5211" s="43">
        <v>4525</v>
      </c>
      <c r="K5211" s="16">
        <v>0.26</v>
      </c>
      <c r="L5211" s="16">
        <f t="shared" si="941"/>
        <v>44.935451837140022</v>
      </c>
      <c r="M5211" s="16">
        <f t="shared" si="942"/>
        <v>1.222972972972973</v>
      </c>
      <c r="N5211" s="44">
        <f t="shared" si="943"/>
        <v>231.4</v>
      </c>
      <c r="O5211" s="44">
        <f t="shared" si="944"/>
        <v>4756.3999999999996</v>
      </c>
      <c r="P5211" s="45">
        <f t="shared" si="946"/>
        <v>47.233366434955308</v>
      </c>
      <c r="Q5211" s="45">
        <f t="shared" si="945"/>
        <v>1.2855135135135134</v>
      </c>
      <c r="S5211" s="51">
        <f t="shared" si="947"/>
        <v>3.6862642513024957</v>
      </c>
      <c r="T5211" s="16"/>
    </row>
    <row r="5212" spans="1:20" x14ac:dyDescent="0.25">
      <c r="A5212" s="72">
        <f t="shared" si="948"/>
        <v>44515</v>
      </c>
      <c r="B5212" s="73" t="s">
        <v>0</v>
      </c>
      <c r="C5212" s="73" t="s">
        <v>238</v>
      </c>
      <c r="D5212" s="73" t="s">
        <v>239</v>
      </c>
      <c r="E5212" s="73" t="s">
        <v>267</v>
      </c>
      <c r="F5212" s="73" t="s">
        <v>241</v>
      </c>
      <c r="G5212" s="73" t="s">
        <v>34</v>
      </c>
      <c r="H5212" s="65" t="s">
        <v>37</v>
      </c>
      <c r="I5212" s="65">
        <v>1256</v>
      </c>
      <c r="J5212" s="61">
        <v>7026</v>
      </c>
      <c r="K5212" s="16">
        <v>0</v>
      </c>
      <c r="L5212" s="77">
        <f t="shared" si="941"/>
        <v>69.771598808341608</v>
      </c>
      <c r="M5212" s="77">
        <f t="shared" si="942"/>
        <v>1.8989189189189188</v>
      </c>
      <c r="N5212" s="62">
        <f t="shared" si="943"/>
        <v>0</v>
      </c>
      <c r="O5212" s="62">
        <f t="shared" si="944"/>
        <v>7026</v>
      </c>
      <c r="P5212" s="63">
        <f t="shared" si="946"/>
        <v>69.771598808341608</v>
      </c>
      <c r="Q5212" s="63">
        <f t="shared" si="945"/>
        <v>1.8989189189189188</v>
      </c>
      <c r="R5212" s="65"/>
      <c r="S5212" s="64">
        <f t="shared" si="947"/>
        <v>2.5543716245803427</v>
      </c>
      <c r="T5212" s="16"/>
    </row>
    <row r="5213" spans="1:20" x14ac:dyDescent="0.25">
      <c r="A5213" s="72">
        <f t="shared" si="948"/>
        <v>44515</v>
      </c>
      <c r="B5213" s="73" t="s">
        <v>0</v>
      </c>
      <c r="C5213" s="73" t="s">
        <v>358</v>
      </c>
      <c r="D5213" s="73" t="s">
        <v>235</v>
      </c>
      <c r="E5213" s="73" t="s">
        <v>267</v>
      </c>
      <c r="F5213" s="73" t="s">
        <v>241</v>
      </c>
      <c r="G5213" s="73" t="s">
        <v>34</v>
      </c>
      <c r="H5213" t="s">
        <v>36</v>
      </c>
      <c r="I5213">
        <v>975</v>
      </c>
      <c r="J5213" s="43">
        <v>4801</v>
      </c>
      <c r="K5213" s="16">
        <v>0.26</v>
      </c>
      <c r="L5213" s="16">
        <f t="shared" si="941"/>
        <v>47.676266137040713</v>
      </c>
      <c r="M5213" s="16">
        <f t="shared" si="942"/>
        <v>1.2975675675675675</v>
      </c>
      <c r="N5213" s="44">
        <f t="shared" si="943"/>
        <v>253.5</v>
      </c>
      <c r="O5213" s="44">
        <f t="shared" si="944"/>
        <v>5054.5</v>
      </c>
      <c r="P5213" s="45">
        <f t="shared" si="946"/>
        <v>50.193644488579942</v>
      </c>
      <c r="Q5213" s="45">
        <f t="shared" si="945"/>
        <v>1.3660810810810811</v>
      </c>
      <c r="S5213" s="51">
        <f t="shared" si="947"/>
        <v>3.8044873440468141</v>
      </c>
      <c r="T5213" s="16"/>
    </row>
    <row r="5214" spans="1:20" x14ac:dyDescent="0.25">
      <c r="A5214" s="72">
        <f t="shared" si="948"/>
        <v>44515</v>
      </c>
      <c r="B5214" s="73" t="s">
        <v>0</v>
      </c>
      <c r="C5214" s="73" t="s">
        <v>240</v>
      </c>
      <c r="D5214" s="73" t="s">
        <v>241</v>
      </c>
      <c r="E5214" s="73" t="s">
        <v>263</v>
      </c>
      <c r="F5214" s="73" t="s">
        <v>264</v>
      </c>
      <c r="G5214" s="73" t="s">
        <v>34</v>
      </c>
      <c r="H5214" t="s">
        <v>36</v>
      </c>
      <c r="I5214">
        <v>1357</v>
      </c>
      <c r="J5214" s="66">
        <v>5121</v>
      </c>
      <c r="K5214" s="16">
        <v>0.26</v>
      </c>
      <c r="L5214" s="16">
        <f t="shared" si="941"/>
        <v>50.854021847070506</v>
      </c>
      <c r="M5214" s="16">
        <f t="shared" si="942"/>
        <v>1.384054054054054</v>
      </c>
      <c r="N5214" s="44">
        <f t="shared" si="943"/>
        <v>352.82</v>
      </c>
      <c r="O5214" s="44">
        <f t="shared" si="944"/>
        <v>5473.82</v>
      </c>
      <c r="P5214" s="45">
        <f t="shared" si="946"/>
        <v>54.357696127110223</v>
      </c>
      <c r="Q5214" s="45">
        <f t="shared" si="945"/>
        <v>1.4794108108108108</v>
      </c>
      <c r="S5214" s="51">
        <f t="shared" si="947"/>
        <v>4.943069292694191</v>
      </c>
      <c r="T5214" s="16"/>
    </row>
    <row r="5215" spans="1:20" x14ac:dyDescent="0.25">
      <c r="A5215" s="72">
        <f t="shared" si="948"/>
        <v>44515</v>
      </c>
      <c r="B5215" s="73" t="s">
        <v>67</v>
      </c>
      <c r="C5215" s="73" t="s">
        <v>242</v>
      </c>
      <c r="D5215" s="73" t="s">
        <v>243</v>
      </c>
      <c r="E5215" s="73" t="s">
        <v>265</v>
      </c>
      <c r="F5215" s="73" t="s">
        <v>266</v>
      </c>
      <c r="G5215" s="73" t="s">
        <v>34</v>
      </c>
      <c r="H5215" t="s">
        <v>36</v>
      </c>
      <c r="I5215">
        <v>1006</v>
      </c>
      <c r="J5215" s="43">
        <v>4000</v>
      </c>
      <c r="K5215" s="16">
        <v>0.26</v>
      </c>
      <c r="L5215" s="16">
        <f t="shared" si="941"/>
        <v>39.72194637537239</v>
      </c>
      <c r="M5215" s="16">
        <f t="shared" si="942"/>
        <v>1.0090090090090089</v>
      </c>
      <c r="N5215" s="44">
        <f t="shared" si="943"/>
        <v>261.56</v>
      </c>
      <c r="O5215" s="44">
        <f t="shared" si="944"/>
        <v>4261.5600000000004</v>
      </c>
      <c r="P5215" s="45">
        <f t="shared" si="946"/>
        <v>42.319364448857996</v>
      </c>
      <c r="Q5215" s="45">
        <f t="shared" si="945"/>
        <v>1.0749881081081083</v>
      </c>
      <c r="S5215" s="51">
        <f t="shared" si="947"/>
        <v>7.3327255051103046</v>
      </c>
      <c r="T5215" s="16"/>
    </row>
    <row r="5216" spans="1:20" x14ac:dyDescent="0.25">
      <c r="A5216" s="72">
        <f t="shared" si="948"/>
        <v>44515</v>
      </c>
      <c r="B5216" s="73" t="s">
        <v>67</v>
      </c>
      <c r="C5216" s="73" t="s">
        <v>244</v>
      </c>
      <c r="D5216" s="73" t="s">
        <v>245</v>
      </c>
      <c r="E5216" s="73" t="s">
        <v>268</v>
      </c>
      <c r="F5216" s="73" t="s">
        <v>269</v>
      </c>
      <c r="G5216" s="73" t="s">
        <v>34</v>
      </c>
      <c r="H5216" t="s">
        <v>38</v>
      </c>
      <c r="I5216">
        <v>860</v>
      </c>
      <c r="J5216" s="43">
        <v>8130</v>
      </c>
      <c r="K5216" s="16">
        <v>0</v>
      </c>
      <c r="L5216" s="16">
        <f t="shared" si="941"/>
        <v>80.734856007944387</v>
      </c>
      <c r="M5216" s="16">
        <f t="shared" si="942"/>
        <v>2.0508108108108107</v>
      </c>
      <c r="N5216" s="44">
        <f t="shared" si="943"/>
        <v>0</v>
      </c>
      <c r="O5216" s="44">
        <f t="shared" si="944"/>
        <v>8130</v>
      </c>
      <c r="P5216" s="45">
        <f t="shared" si="946"/>
        <v>80.734856007944387</v>
      </c>
      <c r="Q5216" s="45">
        <f t="shared" si="945"/>
        <v>2.0508108108108107</v>
      </c>
      <c r="S5216" s="51">
        <f t="shared" si="947"/>
        <v>3.7916507085407947</v>
      </c>
      <c r="T5216" s="16"/>
    </row>
    <row r="5217" spans="1:20" x14ac:dyDescent="0.25">
      <c r="A5217" s="72">
        <f t="shared" si="948"/>
        <v>44515</v>
      </c>
      <c r="B5217" s="73" t="s">
        <v>67</v>
      </c>
      <c r="C5217" s="73" t="s">
        <v>246</v>
      </c>
      <c r="D5217" s="73" t="s">
        <v>247</v>
      </c>
      <c r="E5217" s="73" t="s">
        <v>270</v>
      </c>
      <c r="F5217" s="73" t="s">
        <v>247</v>
      </c>
      <c r="G5217" s="73" t="s">
        <v>34</v>
      </c>
      <c r="H5217" t="s">
        <v>36</v>
      </c>
      <c r="I5217">
        <v>213</v>
      </c>
      <c r="J5217" s="43">
        <v>2505</v>
      </c>
      <c r="K5217" s="16">
        <v>0.26</v>
      </c>
      <c r="L5217" s="16">
        <f t="shared" si="941"/>
        <v>24.875868917576959</v>
      </c>
      <c r="M5217" s="16">
        <f t="shared" si="942"/>
        <v>0.63189189189189188</v>
      </c>
      <c r="N5217" s="44">
        <f t="shared" si="943"/>
        <v>55.38</v>
      </c>
      <c r="O5217" s="44">
        <f t="shared" si="944"/>
        <v>2560.38</v>
      </c>
      <c r="P5217" s="45">
        <f t="shared" si="946"/>
        <v>25.425819265143993</v>
      </c>
      <c r="Q5217" s="45">
        <f t="shared" si="945"/>
        <v>0.64586162162162164</v>
      </c>
      <c r="S5217" s="51">
        <f t="shared" si="947"/>
        <v>3.6628865019373347</v>
      </c>
      <c r="T5217" s="16"/>
    </row>
    <row r="5218" spans="1:20" x14ac:dyDescent="0.25">
      <c r="A5218" s="72">
        <f t="shared" si="948"/>
        <v>44515</v>
      </c>
      <c r="B5218" s="73" t="s">
        <v>67</v>
      </c>
      <c r="C5218" s="73" t="s">
        <v>248</v>
      </c>
      <c r="D5218" s="73" t="s">
        <v>249</v>
      </c>
      <c r="E5218" s="73" t="s">
        <v>271</v>
      </c>
      <c r="F5218" s="73" t="s">
        <v>272</v>
      </c>
      <c r="G5218" s="73" t="s">
        <v>34</v>
      </c>
      <c r="H5218" t="s">
        <v>38</v>
      </c>
      <c r="I5218">
        <v>646</v>
      </c>
      <c r="J5218" s="43">
        <v>6227</v>
      </c>
      <c r="K5218" s="16">
        <v>0</v>
      </c>
      <c r="L5218" s="16">
        <f t="shared" si="941"/>
        <v>61.837140019860975</v>
      </c>
      <c r="M5218" s="16">
        <f t="shared" si="942"/>
        <v>1.5707747747747749</v>
      </c>
      <c r="N5218" s="44">
        <f t="shared" si="943"/>
        <v>0</v>
      </c>
      <c r="O5218" s="44">
        <f t="shared" si="944"/>
        <v>6227</v>
      </c>
      <c r="P5218" s="45">
        <f t="shared" si="946"/>
        <v>61.837140019860975</v>
      </c>
      <c r="Q5218" s="45">
        <f t="shared" si="945"/>
        <v>1.5707747747747749</v>
      </c>
      <c r="S5218" s="51">
        <f t="shared" si="947"/>
        <v>4.1478508111724377</v>
      </c>
      <c r="T5218" s="16"/>
    </row>
    <row r="5219" spans="1:20" x14ac:dyDescent="0.25">
      <c r="A5219" s="72">
        <f t="shared" si="948"/>
        <v>44515</v>
      </c>
      <c r="B5219" s="73" t="s">
        <v>67</v>
      </c>
      <c r="C5219" s="73" t="s">
        <v>248</v>
      </c>
      <c r="D5219" s="73" t="s">
        <v>249</v>
      </c>
      <c r="E5219" s="73" t="s">
        <v>273</v>
      </c>
      <c r="F5219" s="73" t="s">
        <v>274</v>
      </c>
      <c r="G5219" s="73" t="s">
        <v>34</v>
      </c>
      <c r="H5219" t="s">
        <v>38</v>
      </c>
      <c r="I5219">
        <v>418</v>
      </c>
      <c r="J5219" s="43">
        <v>5247</v>
      </c>
      <c r="K5219" s="16">
        <v>0</v>
      </c>
      <c r="L5219" s="16">
        <f t="shared" si="941"/>
        <v>52.105263157894733</v>
      </c>
      <c r="M5219" s="16">
        <f t="shared" si="942"/>
        <v>1.3235675675675675</v>
      </c>
      <c r="N5219" s="44">
        <f t="shared" si="943"/>
        <v>0</v>
      </c>
      <c r="O5219" s="44">
        <f t="shared" si="944"/>
        <v>5247</v>
      </c>
      <c r="P5219" s="45">
        <f t="shared" si="946"/>
        <v>52.105263157894733</v>
      </c>
      <c r="Q5219" s="45">
        <f t="shared" si="945"/>
        <v>1.3235675675675675</v>
      </c>
      <c r="S5219" s="51">
        <f t="shared" si="947"/>
        <v>4.1071428571428648</v>
      </c>
      <c r="T5219" s="16"/>
    </row>
    <row r="5220" spans="1:20" x14ac:dyDescent="0.25">
      <c r="A5220" s="72">
        <f t="shared" si="948"/>
        <v>44515</v>
      </c>
      <c r="B5220" s="73" t="s">
        <v>67</v>
      </c>
      <c r="C5220" s="73" t="s">
        <v>246</v>
      </c>
      <c r="D5220" s="73" t="s">
        <v>247</v>
      </c>
      <c r="E5220" s="73" t="s">
        <v>275</v>
      </c>
      <c r="F5220" s="73" t="s">
        <v>276</v>
      </c>
      <c r="G5220" s="73" t="s">
        <v>34</v>
      </c>
      <c r="H5220" t="s">
        <v>36</v>
      </c>
      <c r="I5220">
        <v>626</v>
      </c>
      <c r="J5220" s="61">
        <v>4000</v>
      </c>
      <c r="K5220" s="16">
        <v>0.26</v>
      </c>
      <c r="L5220" s="16">
        <f t="shared" si="941"/>
        <v>39.72194637537239</v>
      </c>
      <c r="M5220" s="16">
        <f t="shared" si="942"/>
        <v>1.0090090090090089</v>
      </c>
      <c r="N5220" s="44">
        <f t="shared" si="943"/>
        <v>162.76000000000002</v>
      </c>
      <c r="O5220" s="44">
        <f t="shared" si="944"/>
        <v>4162.76</v>
      </c>
      <c r="P5220" s="45">
        <f t="shared" si="946"/>
        <v>41.338232373386298</v>
      </c>
      <c r="Q5220" s="45">
        <f t="shared" si="945"/>
        <v>1.0500655855855856</v>
      </c>
      <c r="S5220" s="51">
        <f t="shared" si="947"/>
        <v>5.5514704017931793</v>
      </c>
      <c r="T5220" s="16"/>
    </row>
    <row r="5221" spans="1:20" x14ac:dyDescent="0.25">
      <c r="A5221" s="72">
        <f t="shared" si="948"/>
        <v>44515</v>
      </c>
      <c r="B5221" s="73" t="s">
        <v>67</v>
      </c>
      <c r="C5221" s="73" t="s">
        <v>246</v>
      </c>
      <c r="D5221" s="73" t="s">
        <v>247</v>
      </c>
      <c r="E5221" s="73" t="s">
        <v>263</v>
      </c>
      <c r="F5221" s="73" t="s">
        <v>264</v>
      </c>
      <c r="G5221" s="73" t="s">
        <v>34</v>
      </c>
      <c r="H5221" t="s">
        <v>36</v>
      </c>
      <c r="I5221">
        <v>1823</v>
      </c>
      <c r="J5221" s="61">
        <v>5880</v>
      </c>
      <c r="K5221" s="16">
        <v>0.26</v>
      </c>
      <c r="L5221" s="16">
        <f t="shared" si="941"/>
        <v>58.391261171797417</v>
      </c>
      <c r="M5221" s="16">
        <f t="shared" si="942"/>
        <v>1.4832432432432432</v>
      </c>
      <c r="N5221" s="44">
        <f t="shared" si="943"/>
        <v>473.98</v>
      </c>
      <c r="O5221" s="44">
        <f t="shared" si="944"/>
        <v>6353.98</v>
      </c>
      <c r="P5221" s="45">
        <f t="shared" si="946"/>
        <v>63.098113207547165</v>
      </c>
      <c r="Q5221" s="45">
        <f t="shared" si="945"/>
        <v>1.6028057657657657</v>
      </c>
      <c r="S5221" s="51">
        <f t="shared" si="947"/>
        <v>7.5558474577705592</v>
      </c>
      <c r="T5221" s="16"/>
    </row>
    <row r="5222" spans="1:20" x14ac:dyDescent="0.25">
      <c r="A5222" s="72">
        <f t="shared" si="948"/>
        <v>44515</v>
      </c>
      <c r="B5222" s="73" t="s">
        <v>18</v>
      </c>
      <c r="C5222" s="73" t="s">
        <v>250</v>
      </c>
      <c r="D5222" s="73" t="s">
        <v>251</v>
      </c>
      <c r="E5222" s="73" t="s">
        <v>265</v>
      </c>
      <c r="F5222" s="73" t="s">
        <v>266</v>
      </c>
      <c r="G5222" s="73" t="s">
        <v>34</v>
      </c>
      <c r="H5222" t="s">
        <v>39</v>
      </c>
      <c r="I5222">
        <v>1277</v>
      </c>
      <c r="J5222" s="43">
        <v>3631</v>
      </c>
      <c r="K5222" s="16">
        <v>0.26400000000000001</v>
      </c>
      <c r="L5222" s="16">
        <f t="shared" si="941"/>
        <v>36.057596822244292</v>
      </c>
      <c r="M5222" s="16">
        <f t="shared" si="942"/>
        <v>0.98135135135135132</v>
      </c>
      <c r="N5222" s="44">
        <f t="shared" si="943"/>
        <v>337.12800000000004</v>
      </c>
      <c r="O5222" s="44">
        <f t="shared" si="944"/>
        <v>3968.1280000000002</v>
      </c>
      <c r="P5222" s="45">
        <f t="shared" si="946"/>
        <v>39.405441906653429</v>
      </c>
      <c r="Q5222" s="45">
        <f t="shared" si="945"/>
        <v>1.0724670270270271</v>
      </c>
      <c r="S5222" s="51">
        <f t="shared" si="947"/>
        <v>8.40780893521449</v>
      </c>
      <c r="T5222" s="16"/>
    </row>
    <row r="5223" spans="1:20" x14ac:dyDescent="0.25">
      <c r="A5223" s="72">
        <f t="shared" si="948"/>
        <v>44515</v>
      </c>
      <c r="B5223" s="73" t="s">
        <v>18</v>
      </c>
      <c r="C5223" s="73" t="s">
        <v>244</v>
      </c>
      <c r="D5223" s="73" t="s">
        <v>245</v>
      </c>
      <c r="E5223" s="73" t="s">
        <v>277</v>
      </c>
      <c r="F5223" s="73" t="s">
        <v>278</v>
      </c>
      <c r="G5223" s="73" t="s">
        <v>34</v>
      </c>
      <c r="H5223" t="s">
        <v>38</v>
      </c>
      <c r="I5223">
        <v>613</v>
      </c>
      <c r="J5223" s="43">
        <v>6714</v>
      </c>
      <c r="K5223" s="16">
        <v>0</v>
      </c>
      <c r="L5223" s="16">
        <f t="shared" si="941"/>
        <v>66.673286991062554</v>
      </c>
      <c r="M5223" s="16">
        <f t="shared" si="942"/>
        <v>1.8145945945945945</v>
      </c>
      <c r="N5223" s="44">
        <f t="shared" si="943"/>
        <v>0</v>
      </c>
      <c r="O5223" s="44">
        <f t="shared" si="944"/>
        <v>6714</v>
      </c>
      <c r="P5223" s="45">
        <f t="shared" si="946"/>
        <v>66.673286991062554</v>
      </c>
      <c r="Q5223" s="45">
        <f t="shared" si="945"/>
        <v>1.8145945945945945</v>
      </c>
      <c r="S5223" s="51">
        <f t="shared" si="947"/>
        <v>1.8043972706595968</v>
      </c>
      <c r="T5223" s="16"/>
    </row>
    <row r="5224" spans="1:20" x14ac:dyDescent="0.25">
      <c r="A5224" s="72">
        <f>A5223</f>
        <v>44515</v>
      </c>
      <c r="B5224" s="73" t="s">
        <v>18</v>
      </c>
      <c r="C5224" s="73" t="s">
        <v>248</v>
      </c>
      <c r="D5224" s="73" t="s">
        <v>249</v>
      </c>
      <c r="E5224" s="73" t="s">
        <v>268</v>
      </c>
      <c r="F5224" s="73" t="s">
        <v>269</v>
      </c>
      <c r="G5224" s="73" t="s">
        <v>34</v>
      </c>
      <c r="H5224" t="s">
        <v>38</v>
      </c>
      <c r="I5224">
        <v>872</v>
      </c>
      <c r="J5224" s="43">
        <v>7422</v>
      </c>
      <c r="K5224" s="16">
        <v>0</v>
      </c>
      <c r="L5224" s="16">
        <f t="shared" si="941"/>
        <v>73.70407149950347</v>
      </c>
      <c r="M5224" s="16">
        <f t="shared" si="942"/>
        <v>2.0059459459459461</v>
      </c>
      <c r="N5224" s="44">
        <f t="shared" si="943"/>
        <v>0</v>
      </c>
      <c r="O5224" s="44">
        <f t="shared" si="944"/>
        <v>7422</v>
      </c>
      <c r="P5224" s="45">
        <f t="shared" si="946"/>
        <v>73.70407149950347</v>
      </c>
      <c r="Q5224" s="45">
        <f t="shared" si="945"/>
        <v>2.0059459459459461</v>
      </c>
      <c r="S5224" s="51">
        <f t="shared" si="947"/>
        <v>4.1684210526315768</v>
      </c>
      <c r="T5224" s="16"/>
    </row>
    <row r="5225" spans="1:20" x14ac:dyDescent="0.25">
      <c r="A5225" s="72">
        <f t="shared" si="948"/>
        <v>44515</v>
      </c>
      <c r="B5225" s="73" t="s">
        <v>18</v>
      </c>
      <c r="C5225" s="73" t="s">
        <v>248</v>
      </c>
      <c r="D5225" s="73" t="s">
        <v>249</v>
      </c>
      <c r="E5225" s="73" t="s">
        <v>277</v>
      </c>
      <c r="F5225" s="73" t="s">
        <v>278</v>
      </c>
      <c r="G5225" s="73" t="s">
        <v>34</v>
      </c>
      <c r="H5225" t="s">
        <v>38</v>
      </c>
      <c r="I5225">
        <v>414</v>
      </c>
      <c r="J5225" s="43">
        <v>5367</v>
      </c>
      <c r="K5225" s="16">
        <v>0</v>
      </c>
      <c r="L5225" s="16">
        <f t="shared" si="941"/>
        <v>53.296921549155904</v>
      </c>
      <c r="M5225" s="16">
        <f t="shared" si="942"/>
        <v>1.4505405405405405</v>
      </c>
      <c r="N5225" s="44">
        <f t="shared" si="943"/>
        <v>0</v>
      </c>
      <c r="O5225" s="44">
        <f t="shared" si="944"/>
        <v>5367</v>
      </c>
      <c r="P5225" s="45">
        <f t="shared" si="946"/>
        <v>53.296921549155904</v>
      </c>
      <c r="Q5225" s="45">
        <f t="shared" si="945"/>
        <v>1.4505405405405405</v>
      </c>
      <c r="S5225" s="51">
        <f t="shared" si="947"/>
        <v>2.2870211549456787</v>
      </c>
      <c r="T5225" s="16"/>
    </row>
    <row r="5226" spans="1:20" x14ac:dyDescent="0.25">
      <c r="A5226" s="72">
        <f t="shared" si="948"/>
        <v>44515</v>
      </c>
      <c r="B5226" s="73" t="s">
        <v>18</v>
      </c>
      <c r="C5226" s="73" t="s">
        <v>242</v>
      </c>
      <c r="D5226" s="73" t="s">
        <v>243</v>
      </c>
      <c r="E5226" s="73" t="s">
        <v>265</v>
      </c>
      <c r="F5226" s="73" t="s">
        <v>266</v>
      </c>
      <c r="G5226" s="73" t="s">
        <v>34</v>
      </c>
      <c r="H5226" t="s">
        <v>36</v>
      </c>
      <c r="I5226">
        <v>1006</v>
      </c>
      <c r="J5226" s="43">
        <v>4745</v>
      </c>
      <c r="K5226" s="16">
        <v>0.26</v>
      </c>
      <c r="L5226" s="16">
        <f t="shared" si="941"/>
        <v>47.1201588877855</v>
      </c>
      <c r="M5226" s="16">
        <f t="shared" si="942"/>
        <v>1.2824324324324323</v>
      </c>
      <c r="N5226" s="44">
        <f t="shared" si="943"/>
        <v>261.56</v>
      </c>
      <c r="O5226" s="44">
        <f t="shared" si="944"/>
        <v>5006.5600000000004</v>
      </c>
      <c r="P5226" s="45">
        <f t="shared" si="946"/>
        <v>49.717576961271106</v>
      </c>
      <c r="Q5226" s="45">
        <f t="shared" si="945"/>
        <v>1.3531243243243245</v>
      </c>
      <c r="S5226" s="51">
        <f t="shared" si="947"/>
        <v>6.1742114170105777</v>
      </c>
      <c r="T5226" s="16"/>
    </row>
    <row r="5227" spans="1:20" x14ac:dyDescent="0.25">
      <c r="A5227" s="72">
        <f t="shared" si="948"/>
        <v>44515</v>
      </c>
      <c r="B5227" s="73" t="s">
        <v>0</v>
      </c>
      <c r="C5227" s="73" t="s">
        <v>252</v>
      </c>
      <c r="D5227" s="73" t="s">
        <v>117</v>
      </c>
      <c r="E5227" s="73" t="s">
        <v>279</v>
      </c>
      <c r="F5227" s="73" t="s">
        <v>280</v>
      </c>
      <c r="G5227" s="73" t="s">
        <v>35</v>
      </c>
      <c r="H5227" t="s">
        <v>37</v>
      </c>
      <c r="I5227">
        <v>880</v>
      </c>
      <c r="J5227" s="43">
        <v>4193</v>
      </c>
      <c r="K5227" s="16">
        <v>0</v>
      </c>
      <c r="L5227" s="16">
        <f t="shared" si="941"/>
        <v>41.638530287984111</v>
      </c>
      <c r="M5227" s="16">
        <f t="shared" si="942"/>
        <v>1.1332432432432433</v>
      </c>
      <c r="N5227" s="44">
        <f t="shared" si="943"/>
        <v>0</v>
      </c>
      <c r="O5227" s="44">
        <f t="shared" si="944"/>
        <v>4193</v>
      </c>
      <c r="P5227" s="45">
        <f t="shared" si="946"/>
        <v>41.638530287984111</v>
      </c>
      <c r="Q5227" s="45">
        <f t="shared" si="945"/>
        <v>1.1332432432432433</v>
      </c>
      <c r="S5227" s="51">
        <f t="shared" si="947"/>
        <v>4.355400696864109</v>
      </c>
      <c r="T5227" s="16"/>
    </row>
    <row r="5228" spans="1:20" x14ac:dyDescent="0.25">
      <c r="A5228" s="72">
        <f t="shared" si="948"/>
        <v>44515</v>
      </c>
      <c r="B5228" s="73" t="s">
        <v>0</v>
      </c>
      <c r="C5228" s="73" t="s">
        <v>359</v>
      </c>
      <c r="D5228" s="73" t="s">
        <v>235</v>
      </c>
      <c r="E5228" s="73" t="s">
        <v>267</v>
      </c>
      <c r="F5228" s="73" t="s">
        <v>241</v>
      </c>
      <c r="G5228" s="73" t="s">
        <v>35</v>
      </c>
      <c r="H5228" t="s">
        <v>37</v>
      </c>
      <c r="I5228">
        <v>685</v>
      </c>
      <c r="J5228" s="43">
        <v>4411</v>
      </c>
      <c r="K5228" s="16">
        <v>0</v>
      </c>
      <c r="L5228" s="16">
        <f t="shared" si="941"/>
        <v>43.803376365441906</v>
      </c>
      <c r="M5228" s="16">
        <f t="shared" si="942"/>
        <v>1.1921621621621621</v>
      </c>
      <c r="N5228" s="44">
        <f t="shared" si="943"/>
        <v>0</v>
      </c>
      <c r="O5228" s="44">
        <f t="shared" si="944"/>
        <v>4411</v>
      </c>
      <c r="P5228" s="45">
        <f t="shared" si="946"/>
        <v>43.803376365441906</v>
      </c>
      <c r="Q5228" s="45">
        <f t="shared" si="945"/>
        <v>1.1921621621621621</v>
      </c>
      <c r="S5228" s="51">
        <f t="shared" si="947"/>
        <v>4.1312559017941508</v>
      </c>
      <c r="T5228" s="16"/>
    </row>
    <row r="5229" spans="1:20" x14ac:dyDescent="0.25">
      <c r="A5229" s="72">
        <f t="shared" si="948"/>
        <v>44515</v>
      </c>
      <c r="B5229" s="73" t="s">
        <v>0</v>
      </c>
      <c r="C5229" s="73" t="s">
        <v>253</v>
      </c>
      <c r="D5229" s="73" t="s">
        <v>243</v>
      </c>
      <c r="E5229" s="73" t="s">
        <v>281</v>
      </c>
      <c r="F5229" s="73" t="s">
        <v>282</v>
      </c>
      <c r="G5229" s="73" t="s">
        <v>35</v>
      </c>
      <c r="H5229" t="s">
        <v>38</v>
      </c>
      <c r="I5229">
        <v>812</v>
      </c>
      <c r="J5229" s="43">
        <v>6670</v>
      </c>
      <c r="K5229" s="16">
        <v>0</v>
      </c>
      <c r="L5229" s="16">
        <f t="shared" si="941"/>
        <v>66.23634558093346</v>
      </c>
      <c r="M5229" s="16">
        <f t="shared" si="942"/>
        <v>1.8027027027027027</v>
      </c>
      <c r="N5229" s="44">
        <f t="shared" si="943"/>
        <v>0</v>
      </c>
      <c r="O5229" s="44">
        <f t="shared" si="944"/>
        <v>6670</v>
      </c>
      <c r="P5229" s="45">
        <f t="shared" si="946"/>
        <v>66.23634558093346</v>
      </c>
      <c r="Q5229" s="45">
        <f t="shared" si="945"/>
        <v>1.8027027027027027</v>
      </c>
      <c r="S5229" s="51">
        <f t="shared" si="947"/>
        <v>4.6110414052697557</v>
      </c>
      <c r="T5229" s="16"/>
    </row>
    <row r="5230" spans="1:20" x14ac:dyDescent="0.25">
      <c r="A5230" s="72">
        <f t="shared" si="948"/>
        <v>44515</v>
      </c>
      <c r="B5230" s="73" t="s">
        <v>0</v>
      </c>
      <c r="C5230" s="73" t="s">
        <v>236</v>
      </c>
      <c r="D5230" s="73" t="s">
        <v>237</v>
      </c>
      <c r="E5230" s="73" t="s">
        <v>279</v>
      </c>
      <c r="F5230" s="73" t="s">
        <v>280</v>
      </c>
      <c r="G5230" s="73" t="s">
        <v>35</v>
      </c>
      <c r="H5230" t="s">
        <v>37</v>
      </c>
      <c r="I5230">
        <v>1520</v>
      </c>
      <c r="J5230" s="61">
        <v>5851</v>
      </c>
      <c r="K5230" s="16">
        <v>0</v>
      </c>
      <c r="L5230" s="16">
        <f t="shared" si="941"/>
        <v>58.103277060575969</v>
      </c>
      <c r="M5230" s="16">
        <f t="shared" si="942"/>
        <v>1.5813513513513513</v>
      </c>
      <c r="N5230" s="44">
        <f t="shared" si="943"/>
        <v>0</v>
      </c>
      <c r="O5230" s="44">
        <f t="shared" si="944"/>
        <v>5851</v>
      </c>
      <c r="P5230" s="45">
        <f t="shared" si="946"/>
        <v>58.103277060575969</v>
      </c>
      <c r="Q5230" s="45">
        <f t="shared" si="945"/>
        <v>1.5813513513513513</v>
      </c>
      <c r="S5230" s="51">
        <f t="shared" si="947"/>
        <v>3.0831571529245982</v>
      </c>
      <c r="T5230" s="16"/>
    </row>
    <row r="5231" spans="1:20" x14ac:dyDescent="0.25">
      <c r="A5231" s="72">
        <f t="shared" si="948"/>
        <v>44515</v>
      </c>
      <c r="B5231" s="73" t="s">
        <v>0</v>
      </c>
      <c r="C5231" s="73" t="s">
        <v>236</v>
      </c>
      <c r="D5231" s="73" t="s">
        <v>237</v>
      </c>
      <c r="E5231" s="73" t="s">
        <v>267</v>
      </c>
      <c r="F5231" s="73" t="s">
        <v>241</v>
      </c>
      <c r="G5231" s="73" t="s">
        <v>35</v>
      </c>
      <c r="H5231" t="s">
        <v>37</v>
      </c>
      <c r="I5231">
        <v>1583</v>
      </c>
      <c r="J5231" s="43">
        <v>5721</v>
      </c>
      <c r="K5231" s="16">
        <v>0</v>
      </c>
      <c r="L5231" s="16">
        <f t="shared" si="941"/>
        <v>56.812313803376362</v>
      </c>
      <c r="M5231" s="16">
        <f t="shared" si="942"/>
        <v>1.5462162162162163</v>
      </c>
      <c r="N5231" s="44">
        <f t="shared" si="943"/>
        <v>0</v>
      </c>
      <c r="O5231" s="44">
        <f t="shared" si="944"/>
        <v>5721</v>
      </c>
      <c r="P5231" s="45">
        <f t="shared" si="946"/>
        <v>56.812313803376362</v>
      </c>
      <c r="Q5231" s="45">
        <f t="shared" si="945"/>
        <v>1.5462162162162163</v>
      </c>
      <c r="S5231" s="51">
        <f t="shared" si="947"/>
        <v>-4.5863909272848558</v>
      </c>
      <c r="T5231" s="16"/>
    </row>
    <row r="5232" spans="1:20" x14ac:dyDescent="0.25">
      <c r="A5232" s="72">
        <f t="shared" si="948"/>
        <v>44515</v>
      </c>
      <c r="B5232" s="73" t="s">
        <v>0</v>
      </c>
      <c r="C5232" s="73" t="s">
        <v>358</v>
      </c>
      <c r="D5232" s="73" t="s">
        <v>235</v>
      </c>
      <c r="E5232" s="73" t="s">
        <v>279</v>
      </c>
      <c r="F5232" s="73" t="s">
        <v>280</v>
      </c>
      <c r="G5232" s="73" t="s">
        <v>35</v>
      </c>
      <c r="H5232" t="s">
        <v>36</v>
      </c>
      <c r="I5232">
        <v>1599</v>
      </c>
      <c r="J5232" s="43">
        <v>6012</v>
      </c>
      <c r="K5232" s="16">
        <v>0.26</v>
      </c>
      <c r="L5232" s="16">
        <f t="shared" si="941"/>
        <v>59.702085402184707</v>
      </c>
      <c r="M5232" s="16">
        <f t="shared" si="942"/>
        <v>1.6248648648648649</v>
      </c>
      <c r="N5232" s="44">
        <f t="shared" si="943"/>
        <v>415.74</v>
      </c>
      <c r="O5232" s="44">
        <f t="shared" si="944"/>
        <v>6427.74</v>
      </c>
      <c r="P5232" s="45">
        <f t="shared" si="946"/>
        <v>63.830585898709032</v>
      </c>
      <c r="Q5232" s="45">
        <f t="shared" si="945"/>
        <v>1.7372270270270269</v>
      </c>
      <c r="S5232" s="51">
        <f t="shared" si="947"/>
        <v>4.9610299268606939</v>
      </c>
      <c r="T5232" s="16"/>
    </row>
    <row r="5233" spans="1:20" x14ac:dyDescent="0.25">
      <c r="A5233" s="72">
        <f t="shared" si="948"/>
        <v>44515</v>
      </c>
      <c r="B5233" s="73" t="s">
        <v>67</v>
      </c>
      <c r="C5233" s="73" t="s">
        <v>250</v>
      </c>
      <c r="D5233" s="73" t="s">
        <v>251</v>
      </c>
      <c r="E5233" s="73" t="s">
        <v>279</v>
      </c>
      <c r="F5233" s="73" t="s">
        <v>280</v>
      </c>
      <c r="G5233" s="73" t="s">
        <v>35</v>
      </c>
      <c r="H5233" t="s">
        <v>37</v>
      </c>
      <c r="I5233">
        <v>1851</v>
      </c>
      <c r="J5233" s="43">
        <v>5380</v>
      </c>
      <c r="K5233" s="16">
        <v>0</v>
      </c>
      <c r="L5233" s="16">
        <f t="shared" si="941"/>
        <v>53.426017874875868</v>
      </c>
      <c r="M5233" s="16">
        <f t="shared" si="942"/>
        <v>1.3571171171171172</v>
      </c>
      <c r="N5233" s="44">
        <f t="shared" si="943"/>
        <v>0</v>
      </c>
      <c r="O5233" s="44">
        <f t="shared" si="944"/>
        <v>5380</v>
      </c>
      <c r="P5233" s="45">
        <f t="shared" si="946"/>
        <v>53.426017874875868</v>
      </c>
      <c r="Q5233" s="45">
        <f t="shared" si="945"/>
        <v>1.3571171171171172</v>
      </c>
      <c r="S5233" s="51">
        <f t="shared" si="947"/>
        <v>3.8610038610038533</v>
      </c>
      <c r="T5233" s="16"/>
    </row>
    <row r="5234" spans="1:20" x14ac:dyDescent="0.25">
      <c r="A5234" s="72">
        <f t="shared" si="948"/>
        <v>44515</v>
      </c>
      <c r="B5234" s="73" t="s">
        <v>67</v>
      </c>
      <c r="C5234" s="73" t="s">
        <v>238</v>
      </c>
      <c r="D5234" s="73" t="s">
        <v>239</v>
      </c>
      <c r="E5234" s="73" t="s">
        <v>283</v>
      </c>
      <c r="F5234" s="73" t="s">
        <v>284</v>
      </c>
      <c r="G5234" s="73" t="s">
        <v>35</v>
      </c>
      <c r="H5234" t="s">
        <v>37</v>
      </c>
      <c r="I5234">
        <v>1695</v>
      </c>
      <c r="J5234" s="43">
        <v>5340</v>
      </c>
      <c r="K5234" s="16">
        <v>0</v>
      </c>
      <c r="L5234" s="16">
        <f t="shared" si="941"/>
        <v>53.028798411122146</v>
      </c>
      <c r="M5234" s="16">
        <f t="shared" si="942"/>
        <v>1.347027027027027</v>
      </c>
      <c r="N5234" s="44">
        <f t="shared" si="943"/>
        <v>0</v>
      </c>
      <c r="O5234" s="44">
        <f t="shared" si="944"/>
        <v>5340</v>
      </c>
      <c r="P5234" s="45">
        <f t="shared" si="946"/>
        <v>53.028798411122146</v>
      </c>
      <c r="Q5234" s="45">
        <f t="shared" si="945"/>
        <v>1.347027027027027</v>
      </c>
      <c r="S5234" s="51">
        <f t="shared" si="947"/>
        <v>3.8910505836575959</v>
      </c>
      <c r="T5234" s="16"/>
    </row>
    <row r="5235" spans="1:20" x14ac:dyDescent="0.25">
      <c r="A5235" s="72">
        <f t="shared" si="948"/>
        <v>44515</v>
      </c>
      <c r="B5235" s="73" t="s">
        <v>67</v>
      </c>
      <c r="C5235" s="73" t="s">
        <v>242</v>
      </c>
      <c r="D5235" s="73" t="s">
        <v>243</v>
      </c>
      <c r="E5235" s="73" t="s">
        <v>265</v>
      </c>
      <c r="F5235" s="73" t="s">
        <v>266</v>
      </c>
      <c r="G5235" s="73" t="s">
        <v>35</v>
      </c>
      <c r="H5235" t="s">
        <v>36</v>
      </c>
      <c r="I5235">
        <v>1006</v>
      </c>
      <c r="J5235" s="43">
        <v>3920</v>
      </c>
      <c r="K5235" s="16">
        <v>0.26</v>
      </c>
      <c r="L5235" s="16">
        <f t="shared" si="941"/>
        <v>38.927507447864947</v>
      </c>
      <c r="M5235" s="16">
        <f t="shared" si="942"/>
        <v>0.98882882882882883</v>
      </c>
      <c r="N5235" s="44">
        <f t="shared" si="943"/>
        <v>261.56</v>
      </c>
      <c r="O5235" s="44">
        <f t="shared" si="944"/>
        <v>4181.5600000000004</v>
      </c>
      <c r="P5235" s="45">
        <f t="shared" si="946"/>
        <v>41.524925521350546</v>
      </c>
      <c r="Q5235" s="45">
        <f t="shared" si="945"/>
        <v>1.0548079279279281</v>
      </c>
      <c r="S5235" s="51">
        <f t="shared" si="947"/>
        <v>7.4835107777566412</v>
      </c>
      <c r="T5235" s="16"/>
    </row>
    <row r="5236" spans="1:20" x14ac:dyDescent="0.25">
      <c r="A5236" s="72">
        <f t="shared" si="948"/>
        <v>44515</v>
      </c>
      <c r="B5236" s="73" t="s">
        <v>67</v>
      </c>
      <c r="C5236" s="73" t="s">
        <v>254</v>
      </c>
      <c r="D5236" s="73" t="s">
        <v>255</v>
      </c>
      <c r="E5236" s="73" t="s">
        <v>267</v>
      </c>
      <c r="F5236" s="73" t="s">
        <v>241</v>
      </c>
      <c r="G5236" s="73" t="s">
        <v>35</v>
      </c>
      <c r="H5236" t="s">
        <v>37</v>
      </c>
      <c r="I5236">
        <v>988</v>
      </c>
      <c r="J5236" s="43">
        <v>4080</v>
      </c>
      <c r="K5236" s="16">
        <v>0</v>
      </c>
      <c r="L5236" s="16">
        <f t="shared" si="941"/>
        <v>40.51638530287984</v>
      </c>
      <c r="M5236" s="16">
        <f t="shared" si="942"/>
        <v>1.0291891891891891</v>
      </c>
      <c r="N5236" s="44">
        <f t="shared" si="943"/>
        <v>0</v>
      </c>
      <c r="O5236" s="44">
        <f t="shared" si="944"/>
        <v>4080</v>
      </c>
      <c r="P5236" s="45">
        <f t="shared" si="946"/>
        <v>40.51638530287984</v>
      </c>
      <c r="Q5236" s="45">
        <f t="shared" si="945"/>
        <v>1.0291891891891891</v>
      </c>
      <c r="S5236" s="51">
        <f t="shared" si="947"/>
        <v>5.1546391752577359</v>
      </c>
      <c r="T5236" s="16"/>
    </row>
    <row r="5237" spans="1:20" x14ac:dyDescent="0.25">
      <c r="A5237" s="72">
        <f t="shared" si="948"/>
        <v>44515</v>
      </c>
      <c r="B5237" s="73" t="s">
        <v>67</v>
      </c>
      <c r="C5237" s="73" t="s">
        <v>246</v>
      </c>
      <c r="D5237" s="73" t="s">
        <v>247</v>
      </c>
      <c r="E5237" s="73" t="s">
        <v>240</v>
      </c>
      <c r="F5237" s="73" t="s">
        <v>241</v>
      </c>
      <c r="G5237" s="73" t="s">
        <v>35</v>
      </c>
      <c r="H5237" t="s">
        <v>36</v>
      </c>
      <c r="I5237">
        <v>787</v>
      </c>
      <c r="J5237" s="43">
        <v>4420</v>
      </c>
      <c r="K5237" s="16">
        <v>0.26</v>
      </c>
      <c r="L5237" s="16">
        <f t="shared" si="941"/>
        <v>43.892750744786497</v>
      </c>
      <c r="M5237" s="16">
        <f t="shared" si="942"/>
        <v>1.1149549549549549</v>
      </c>
      <c r="N5237" s="44">
        <f t="shared" si="943"/>
        <v>204.62</v>
      </c>
      <c r="O5237" s="44">
        <f t="shared" si="944"/>
        <v>4624.62</v>
      </c>
      <c r="P5237" s="45">
        <f t="shared" si="946"/>
        <v>45.92472691161867</v>
      </c>
      <c r="Q5237" s="45">
        <f t="shared" si="945"/>
        <v>1.1665708108108108</v>
      </c>
      <c r="S5237" s="51">
        <f t="shared" si="947"/>
        <v>5.703425529531958</v>
      </c>
      <c r="T5237" s="16"/>
    </row>
    <row r="5238" spans="1:20" x14ac:dyDescent="0.25">
      <c r="A5238" s="72">
        <f t="shared" si="948"/>
        <v>44515</v>
      </c>
      <c r="B5238" s="73" t="s">
        <v>67</v>
      </c>
      <c r="C5238" s="73" t="s">
        <v>250</v>
      </c>
      <c r="D5238" s="73" t="s">
        <v>251</v>
      </c>
      <c r="E5238" s="73" t="s">
        <v>283</v>
      </c>
      <c r="F5238" s="73" t="s">
        <v>284</v>
      </c>
      <c r="G5238" s="73" t="s">
        <v>35</v>
      </c>
      <c r="H5238" t="s">
        <v>37</v>
      </c>
      <c r="I5238">
        <v>1836</v>
      </c>
      <c r="J5238" s="43">
        <v>5380</v>
      </c>
      <c r="K5238" s="16">
        <v>0</v>
      </c>
      <c r="L5238" s="16">
        <f t="shared" ref="L5238:L5275" si="949">J5238/100.7</f>
        <v>53.426017874875868</v>
      </c>
      <c r="M5238" s="16">
        <f t="shared" ref="M5238:M5275" si="950">IF(B5238="corn",J5238/(111*2000/56),J5238/(111*2000/60))</f>
        <v>1.3571171171171172</v>
      </c>
      <c r="N5238" s="44">
        <f t="shared" ref="N5238:N5275" si="951">I5238*K5238</f>
        <v>0</v>
      </c>
      <c r="O5238" s="44">
        <f t="shared" ref="O5238:O5275" si="952">J5238+N5238</f>
        <v>5380</v>
      </c>
      <c r="P5238" s="45">
        <f t="shared" si="946"/>
        <v>53.426017874875868</v>
      </c>
      <c r="Q5238" s="45">
        <f t="shared" ref="Q5238:Q5275" si="953">IF(B5238="corn",O5238/(111*2000/56),O5238/(111*2000/60))</f>
        <v>1.3571171171171172</v>
      </c>
      <c r="S5238" s="51">
        <f t="shared" si="947"/>
        <v>3.8610038610038533</v>
      </c>
      <c r="T5238" s="16"/>
    </row>
    <row r="5239" spans="1:20" x14ac:dyDescent="0.25">
      <c r="A5239" s="72">
        <f t="shared" si="948"/>
        <v>44515</v>
      </c>
      <c r="B5239" s="73" t="s">
        <v>67</v>
      </c>
      <c r="C5239" s="73" t="s">
        <v>256</v>
      </c>
      <c r="D5239" s="73" t="s">
        <v>247</v>
      </c>
      <c r="E5239" s="73" t="s">
        <v>285</v>
      </c>
      <c r="F5239" s="73" t="s">
        <v>264</v>
      </c>
      <c r="G5239" s="73" t="s">
        <v>35</v>
      </c>
      <c r="H5239" t="s">
        <v>37</v>
      </c>
      <c r="I5239">
        <v>1899</v>
      </c>
      <c r="J5239" s="43">
        <v>5300</v>
      </c>
      <c r="K5239" s="16">
        <v>0</v>
      </c>
      <c r="L5239" s="16">
        <f t="shared" si="949"/>
        <v>52.631578947368418</v>
      </c>
      <c r="M5239" s="16">
        <f t="shared" si="950"/>
        <v>1.336936936936937</v>
      </c>
      <c r="N5239" s="44">
        <f t="shared" si="951"/>
        <v>0</v>
      </c>
      <c r="O5239" s="44">
        <f t="shared" si="952"/>
        <v>5300</v>
      </c>
      <c r="P5239" s="45">
        <f t="shared" si="946"/>
        <v>52.631578947368418</v>
      </c>
      <c r="Q5239" s="45">
        <f t="shared" si="953"/>
        <v>1.336936936936937</v>
      </c>
      <c r="S5239" s="51">
        <f t="shared" si="947"/>
        <v>3.9215686274509887</v>
      </c>
      <c r="T5239" s="16"/>
    </row>
    <row r="5240" spans="1:20" x14ac:dyDescent="0.25">
      <c r="A5240" s="72">
        <f t="shared" si="948"/>
        <v>44515</v>
      </c>
      <c r="B5240" s="73" t="s">
        <v>18</v>
      </c>
      <c r="C5240" s="73" t="s">
        <v>238</v>
      </c>
      <c r="D5240" s="73" t="s">
        <v>239</v>
      </c>
      <c r="E5240" s="73" t="s">
        <v>283</v>
      </c>
      <c r="F5240" s="73" t="s">
        <v>284</v>
      </c>
      <c r="G5240" s="73" t="s">
        <v>35</v>
      </c>
      <c r="H5240" t="s">
        <v>37</v>
      </c>
      <c r="I5240">
        <v>1695</v>
      </c>
      <c r="J5240" s="43">
        <v>6050</v>
      </c>
      <c r="K5240" s="16">
        <v>0</v>
      </c>
      <c r="L5240" s="16">
        <f t="shared" si="949"/>
        <v>60.079443892750746</v>
      </c>
      <c r="M5240" s="16">
        <f t="shared" si="950"/>
        <v>1.6351351351351351</v>
      </c>
      <c r="N5240" s="44">
        <f t="shared" si="951"/>
        <v>0</v>
      </c>
      <c r="O5240" s="44">
        <f t="shared" si="952"/>
        <v>6050</v>
      </c>
      <c r="P5240" s="45">
        <f t="shared" si="946"/>
        <v>60.079443892750746</v>
      </c>
      <c r="Q5240" s="45">
        <f t="shared" si="953"/>
        <v>1.6351351351351351</v>
      </c>
      <c r="S5240" s="51">
        <f t="shared" si="947"/>
        <v>3.4188034188034289</v>
      </c>
      <c r="T5240" s="16"/>
    </row>
    <row r="5241" spans="1:20" x14ac:dyDescent="0.25">
      <c r="A5241" s="72">
        <f t="shared" si="948"/>
        <v>44515</v>
      </c>
      <c r="B5241" s="73" t="s">
        <v>18</v>
      </c>
      <c r="C5241" s="73" t="s">
        <v>250</v>
      </c>
      <c r="D5241" s="73" t="s">
        <v>251</v>
      </c>
      <c r="E5241" s="73" t="s">
        <v>279</v>
      </c>
      <c r="F5241" s="73" t="s">
        <v>280</v>
      </c>
      <c r="G5241" s="73" t="s">
        <v>35</v>
      </c>
      <c r="H5241" t="s">
        <v>37</v>
      </c>
      <c r="I5241">
        <v>1851</v>
      </c>
      <c r="J5241" s="43">
        <v>6100</v>
      </c>
      <c r="K5241" s="16">
        <v>0</v>
      </c>
      <c r="L5241" s="16">
        <f t="shared" si="949"/>
        <v>60.575968222442896</v>
      </c>
      <c r="M5241" s="16">
        <f t="shared" si="950"/>
        <v>1.6486486486486487</v>
      </c>
      <c r="N5241" s="44">
        <f t="shared" si="951"/>
        <v>0</v>
      </c>
      <c r="O5241" s="44">
        <f t="shared" si="952"/>
        <v>6100</v>
      </c>
      <c r="P5241" s="45">
        <f t="shared" si="946"/>
        <v>60.575968222442896</v>
      </c>
      <c r="Q5241" s="45">
        <f t="shared" si="953"/>
        <v>1.6486486486486487</v>
      </c>
      <c r="S5241" s="51">
        <f t="shared" si="947"/>
        <v>3.3898305084745672</v>
      </c>
      <c r="T5241" s="16"/>
    </row>
    <row r="5242" spans="1:20" x14ac:dyDescent="0.25">
      <c r="A5242" s="72">
        <f t="shared" si="948"/>
        <v>44515</v>
      </c>
      <c r="B5242" s="73" t="s">
        <v>18</v>
      </c>
      <c r="C5242" s="73" t="s">
        <v>257</v>
      </c>
      <c r="D5242" s="73" t="s">
        <v>237</v>
      </c>
      <c r="E5242" s="73" t="s">
        <v>283</v>
      </c>
      <c r="F5242" s="73" t="s">
        <v>284</v>
      </c>
      <c r="G5242" s="73" t="s">
        <v>35</v>
      </c>
      <c r="H5242" t="s">
        <v>37</v>
      </c>
      <c r="I5242">
        <v>1507</v>
      </c>
      <c r="J5242" s="43">
        <v>5950</v>
      </c>
      <c r="K5242" s="16">
        <v>0</v>
      </c>
      <c r="L5242" s="16">
        <f t="shared" si="949"/>
        <v>59.086395233366432</v>
      </c>
      <c r="M5242" s="16">
        <f t="shared" si="950"/>
        <v>1.6081081081081081</v>
      </c>
      <c r="N5242" s="44">
        <f t="shared" si="951"/>
        <v>0</v>
      </c>
      <c r="O5242" s="44">
        <f t="shared" si="952"/>
        <v>5950</v>
      </c>
      <c r="P5242" s="45">
        <f t="shared" si="946"/>
        <v>59.086395233366432</v>
      </c>
      <c r="Q5242" s="45">
        <f t="shared" si="953"/>
        <v>1.6081081081081081</v>
      </c>
      <c r="S5242" s="51">
        <f t="shared" si="947"/>
        <v>3.4782608695652195</v>
      </c>
      <c r="T5242" s="16"/>
    </row>
    <row r="5243" spans="1:20" x14ac:dyDescent="0.25">
      <c r="A5243" s="72">
        <f t="shared" si="948"/>
        <v>44515</v>
      </c>
      <c r="B5243" s="73" t="s">
        <v>18</v>
      </c>
      <c r="C5243" s="73" t="s">
        <v>256</v>
      </c>
      <c r="D5243" s="73" t="s">
        <v>247</v>
      </c>
      <c r="E5243" s="73" t="s">
        <v>265</v>
      </c>
      <c r="F5243" s="73" t="s">
        <v>266</v>
      </c>
      <c r="G5243" s="73" t="s">
        <v>35</v>
      </c>
      <c r="H5243" t="s">
        <v>36</v>
      </c>
      <c r="I5243">
        <v>1160</v>
      </c>
      <c r="J5243" s="43">
        <v>4975</v>
      </c>
      <c r="K5243" s="16">
        <v>0.26</v>
      </c>
      <c r="L5243" s="16">
        <f t="shared" si="949"/>
        <v>49.404170804369414</v>
      </c>
      <c r="M5243" s="16">
        <f t="shared" si="950"/>
        <v>1.3445945945945945</v>
      </c>
      <c r="N5243" s="44">
        <f t="shared" si="951"/>
        <v>301.60000000000002</v>
      </c>
      <c r="O5243" s="44">
        <f t="shared" si="952"/>
        <v>5276.6</v>
      </c>
      <c r="P5243" s="45">
        <f t="shared" si="946"/>
        <v>52.399205561072492</v>
      </c>
      <c r="Q5243" s="45">
        <f t="shared" si="953"/>
        <v>1.4261081081081082</v>
      </c>
      <c r="S5243" s="51">
        <f t="shared" si="947"/>
        <v>6.4646301602033995</v>
      </c>
      <c r="T5243" s="16"/>
    </row>
    <row r="5244" spans="1:20" x14ac:dyDescent="0.25">
      <c r="A5244" s="72">
        <f t="shared" si="948"/>
        <v>44515</v>
      </c>
      <c r="B5244" s="73" t="s">
        <v>18</v>
      </c>
      <c r="C5244" s="73" t="s">
        <v>244</v>
      </c>
      <c r="D5244" s="73" t="s">
        <v>245</v>
      </c>
      <c r="E5244" s="73" t="s">
        <v>277</v>
      </c>
      <c r="F5244" s="73" t="s">
        <v>278</v>
      </c>
      <c r="G5244" s="73" t="s">
        <v>35</v>
      </c>
      <c r="H5244" s="73" t="s">
        <v>38</v>
      </c>
      <c r="I5244">
        <v>613</v>
      </c>
      <c r="J5244" s="43">
        <v>4954</v>
      </c>
      <c r="K5244" s="16">
        <v>0</v>
      </c>
      <c r="L5244" s="16">
        <f t="shared" si="949"/>
        <v>49.195630585898705</v>
      </c>
      <c r="M5244" s="16">
        <f t="shared" si="950"/>
        <v>1.338918918918919</v>
      </c>
      <c r="N5244" s="44">
        <f t="shared" si="951"/>
        <v>0</v>
      </c>
      <c r="O5244" s="44">
        <f t="shared" si="952"/>
        <v>4954</v>
      </c>
      <c r="P5244" s="45">
        <f t="shared" si="946"/>
        <v>49.195630585898705</v>
      </c>
      <c r="Q5244" s="45">
        <f t="shared" si="953"/>
        <v>1.338918918918919</v>
      </c>
      <c r="S5244" s="51">
        <f t="shared" si="947"/>
        <v>0.1820020222446983</v>
      </c>
      <c r="T5244" s="16"/>
    </row>
    <row r="5245" spans="1:20" x14ac:dyDescent="0.25">
      <c r="A5245" s="74">
        <f>A5243</f>
        <v>44515</v>
      </c>
      <c r="B5245" s="75" t="s">
        <v>18</v>
      </c>
      <c r="C5245" s="75" t="s">
        <v>258</v>
      </c>
      <c r="D5245" s="75" t="s">
        <v>255</v>
      </c>
      <c r="E5245" s="75" t="s">
        <v>279</v>
      </c>
      <c r="F5245" s="75" t="s">
        <v>280</v>
      </c>
      <c r="G5245" s="75" t="s">
        <v>35</v>
      </c>
      <c r="H5245" s="76" t="s">
        <v>36</v>
      </c>
      <c r="I5245" s="76">
        <v>1637</v>
      </c>
      <c r="J5245" s="46">
        <v>5360</v>
      </c>
      <c r="K5245" s="78">
        <v>0.26</v>
      </c>
      <c r="L5245" s="78">
        <f t="shared" si="949"/>
        <v>53.227408142999003</v>
      </c>
      <c r="M5245" s="78">
        <f t="shared" si="950"/>
        <v>1.4486486486486487</v>
      </c>
      <c r="N5245" s="47">
        <f t="shared" si="951"/>
        <v>425.62</v>
      </c>
      <c r="O5245" s="47">
        <f t="shared" si="952"/>
        <v>5785.62</v>
      </c>
      <c r="P5245" s="48">
        <f t="shared" si="946"/>
        <v>57.454021847070507</v>
      </c>
      <c r="Q5245" s="48">
        <f t="shared" si="953"/>
        <v>1.5636810810810811</v>
      </c>
      <c r="R5245" s="76"/>
      <c r="S5245" s="53">
        <f t="shared" si="947"/>
        <v>7.6476531233079958</v>
      </c>
      <c r="T5245" s="78"/>
    </row>
    <row r="5246" spans="1:20" x14ac:dyDescent="0.25">
      <c r="A5246" s="72">
        <f>DATE(YEAR(A5245), MONTH(A5245)+1, 15)</f>
        <v>44545</v>
      </c>
      <c r="B5246" s="73" t="s">
        <v>0</v>
      </c>
      <c r="C5246" s="73" t="s">
        <v>359</v>
      </c>
      <c r="D5246" s="73" t="s">
        <v>235</v>
      </c>
      <c r="E5246" s="73" t="s">
        <v>260</v>
      </c>
      <c r="F5246" s="73" t="s">
        <v>261</v>
      </c>
      <c r="G5246" s="73" t="s">
        <v>34</v>
      </c>
      <c r="H5246" t="s">
        <v>36</v>
      </c>
      <c r="I5246">
        <v>506</v>
      </c>
      <c r="J5246" s="61">
        <v>3695</v>
      </c>
      <c r="K5246" s="16">
        <v>0.33</v>
      </c>
      <c r="L5246" s="16">
        <f t="shared" si="949"/>
        <v>36.693147964250244</v>
      </c>
      <c r="M5246" s="16">
        <f t="shared" si="950"/>
        <v>0.99864864864864866</v>
      </c>
      <c r="N5246" s="44">
        <f t="shared" si="951"/>
        <v>166.98000000000002</v>
      </c>
      <c r="O5246" s="44">
        <f t="shared" si="952"/>
        <v>3861.98</v>
      </c>
      <c r="P5246" s="45">
        <f t="shared" ref="P5246:P5283" si="954">O5246/100.7</f>
        <v>38.351340615690169</v>
      </c>
      <c r="Q5246" s="45">
        <f t="shared" si="953"/>
        <v>1.0437783783783783</v>
      </c>
      <c r="R5246" s="17"/>
      <c r="S5246" s="51">
        <f>((O5246/O4790)-1)*100</f>
        <v>3.6672965834174454</v>
      </c>
      <c r="T5246" s="16">
        <f>AVERAGE(P5170,P5208,P5246)</f>
        <v>38.116848725587552</v>
      </c>
    </row>
    <row r="5247" spans="1:20" x14ac:dyDescent="0.25">
      <c r="A5247" s="72">
        <f>A5246</f>
        <v>44545</v>
      </c>
      <c r="B5247" s="73" t="s">
        <v>0</v>
      </c>
      <c r="C5247" s="73" t="s">
        <v>236</v>
      </c>
      <c r="D5247" s="73" t="s">
        <v>237</v>
      </c>
      <c r="E5247" s="73" t="s">
        <v>262</v>
      </c>
      <c r="F5247" s="73" t="s">
        <v>251</v>
      </c>
      <c r="G5247" s="73" t="s">
        <v>34</v>
      </c>
      <c r="H5247" t="s">
        <v>37</v>
      </c>
      <c r="I5247">
        <v>298</v>
      </c>
      <c r="J5247" s="43">
        <v>3658</v>
      </c>
      <c r="K5247" s="16">
        <v>0</v>
      </c>
      <c r="L5247" s="16">
        <f t="shared" si="949"/>
        <v>36.32571996027805</v>
      </c>
      <c r="M5247" s="16">
        <f t="shared" si="950"/>
        <v>0.98864864864864865</v>
      </c>
      <c r="N5247" s="44">
        <f t="shared" si="951"/>
        <v>0</v>
      </c>
      <c r="O5247" s="44">
        <f t="shared" si="952"/>
        <v>3658</v>
      </c>
      <c r="P5247" s="45">
        <f t="shared" si="954"/>
        <v>36.32571996027805</v>
      </c>
      <c r="Q5247" s="45">
        <f t="shared" si="953"/>
        <v>0.98864864864864865</v>
      </c>
      <c r="R5247" s="17"/>
      <c r="S5247" s="51">
        <f t="shared" ref="S5247:S5283" si="955">((O5247/O4791)-1)*100</f>
        <v>-13.070342205323193</v>
      </c>
      <c r="T5247" s="16">
        <f t="shared" ref="T5247:T5283" si="956">AVERAGE(P5171,P5209,P5247)</f>
        <v>36.32571996027805</v>
      </c>
    </row>
    <row r="5248" spans="1:20" x14ac:dyDescent="0.25">
      <c r="A5248" s="72">
        <f t="shared" ref="A5248:A5282" si="957">A5247</f>
        <v>44545</v>
      </c>
      <c r="B5248" s="73" t="s">
        <v>0</v>
      </c>
      <c r="C5248" s="73" t="s">
        <v>359</v>
      </c>
      <c r="D5248" s="73" t="s">
        <v>235</v>
      </c>
      <c r="E5248" s="73" t="s">
        <v>263</v>
      </c>
      <c r="F5248" s="73" t="s">
        <v>264</v>
      </c>
      <c r="G5248" s="73" t="s">
        <v>34</v>
      </c>
      <c r="H5248" t="s">
        <v>37</v>
      </c>
      <c r="I5248">
        <v>1530</v>
      </c>
      <c r="J5248" s="43">
        <v>7290</v>
      </c>
      <c r="K5248" s="16">
        <v>0</v>
      </c>
      <c r="L5248" s="16">
        <f t="shared" si="949"/>
        <v>72.393247269116188</v>
      </c>
      <c r="M5248" s="16">
        <f t="shared" si="950"/>
        <v>1.9702702702702704</v>
      </c>
      <c r="N5248" s="44">
        <f t="shared" si="951"/>
        <v>0</v>
      </c>
      <c r="O5248" s="44">
        <f t="shared" si="952"/>
        <v>7290</v>
      </c>
      <c r="P5248" s="45">
        <f t="shared" si="954"/>
        <v>72.393247269116188</v>
      </c>
      <c r="Q5248" s="45">
        <f t="shared" si="953"/>
        <v>1.9702702702702704</v>
      </c>
      <c r="S5248" s="51">
        <f t="shared" si="955"/>
        <v>2.4595924104005684</v>
      </c>
      <c r="T5248" s="16">
        <f t="shared" si="956"/>
        <v>72.393247269116188</v>
      </c>
    </row>
    <row r="5249" spans="1:20" x14ac:dyDescent="0.25">
      <c r="A5249" s="72">
        <f t="shared" si="957"/>
        <v>44545</v>
      </c>
      <c r="B5249" s="73" t="s">
        <v>0</v>
      </c>
      <c r="C5249" s="73" t="s">
        <v>359</v>
      </c>
      <c r="D5249" s="73" t="s">
        <v>235</v>
      </c>
      <c r="E5249" s="73" t="s">
        <v>265</v>
      </c>
      <c r="F5249" s="73" t="s">
        <v>266</v>
      </c>
      <c r="G5249" s="73" t="s">
        <v>34</v>
      </c>
      <c r="H5249" t="s">
        <v>36</v>
      </c>
      <c r="I5249">
        <v>890</v>
      </c>
      <c r="J5249" s="43">
        <v>4525</v>
      </c>
      <c r="K5249" s="16">
        <v>0.33</v>
      </c>
      <c r="L5249" s="16">
        <f t="shared" si="949"/>
        <v>44.935451837140022</v>
      </c>
      <c r="M5249" s="16">
        <f t="shared" si="950"/>
        <v>1.222972972972973</v>
      </c>
      <c r="N5249" s="44">
        <f t="shared" si="951"/>
        <v>293.7</v>
      </c>
      <c r="O5249" s="44">
        <f t="shared" si="952"/>
        <v>4818.7</v>
      </c>
      <c r="P5249" s="45">
        <f t="shared" si="954"/>
        <v>47.852035749751735</v>
      </c>
      <c r="Q5249" s="45">
        <f t="shared" si="953"/>
        <v>1.3023513513513514</v>
      </c>
      <c r="S5249" s="51">
        <f t="shared" si="955"/>
        <v>5.2485584483662473</v>
      </c>
      <c r="T5249" s="16">
        <f t="shared" si="956"/>
        <v>47.439589539887457</v>
      </c>
    </row>
    <row r="5250" spans="1:20" x14ac:dyDescent="0.25">
      <c r="A5250" s="72">
        <f t="shared" si="957"/>
        <v>44545</v>
      </c>
      <c r="B5250" s="73" t="s">
        <v>0</v>
      </c>
      <c r="C5250" s="73" t="s">
        <v>238</v>
      </c>
      <c r="D5250" s="73" t="s">
        <v>239</v>
      </c>
      <c r="E5250" s="73" t="s">
        <v>267</v>
      </c>
      <c r="F5250" s="73" t="s">
        <v>241</v>
      </c>
      <c r="G5250" s="73" t="s">
        <v>34</v>
      </c>
      <c r="H5250" s="65" t="s">
        <v>37</v>
      </c>
      <c r="I5250" s="65">
        <v>1256</v>
      </c>
      <c r="J5250" s="61">
        <v>7026</v>
      </c>
      <c r="K5250" s="16">
        <v>0</v>
      </c>
      <c r="L5250" s="77">
        <f t="shared" si="949"/>
        <v>69.771598808341608</v>
      </c>
      <c r="M5250" s="77">
        <f t="shared" si="950"/>
        <v>1.8989189189189188</v>
      </c>
      <c r="N5250" s="62">
        <f t="shared" si="951"/>
        <v>0</v>
      </c>
      <c r="O5250" s="62">
        <f t="shared" si="952"/>
        <v>7026</v>
      </c>
      <c r="P5250" s="63">
        <f t="shared" si="954"/>
        <v>69.771598808341608</v>
      </c>
      <c r="Q5250" s="63">
        <f t="shared" si="953"/>
        <v>1.8989189189189188</v>
      </c>
      <c r="R5250" s="65"/>
      <c r="S5250" s="64">
        <f t="shared" si="955"/>
        <v>2.5543716245803427</v>
      </c>
      <c r="T5250" s="16">
        <f t="shared" si="956"/>
        <v>69.771598808341608</v>
      </c>
    </row>
    <row r="5251" spans="1:20" x14ac:dyDescent="0.25">
      <c r="A5251" s="72">
        <f t="shared" si="957"/>
        <v>44545</v>
      </c>
      <c r="B5251" s="73" t="s">
        <v>0</v>
      </c>
      <c r="C5251" s="73" t="s">
        <v>358</v>
      </c>
      <c r="D5251" s="73" t="s">
        <v>235</v>
      </c>
      <c r="E5251" s="73" t="s">
        <v>267</v>
      </c>
      <c r="F5251" s="73" t="s">
        <v>241</v>
      </c>
      <c r="G5251" s="73" t="s">
        <v>34</v>
      </c>
      <c r="H5251" t="s">
        <v>36</v>
      </c>
      <c r="I5251">
        <v>975</v>
      </c>
      <c r="J5251" s="43">
        <v>4801</v>
      </c>
      <c r="K5251" s="16">
        <v>0.33</v>
      </c>
      <c r="L5251" s="16">
        <f t="shared" si="949"/>
        <v>47.676266137040713</v>
      </c>
      <c r="M5251" s="16">
        <f t="shared" si="950"/>
        <v>1.2975675675675675</v>
      </c>
      <c r="N5251" s="44">
        <f t="shared" si="951"/>
        <v>321.75</v>
      </c>
      <c r="O5251" s="44">
        <f t="shared" si="952"/>
        <v>5122.75</v>
      </c>
      <c r="P5251" s="45">
        <f t="shared" si="954"/>
        <v>50.871400198609727</v>
      </c>
      <c r="Q5251" s="45">
        <f t="shared" si="953"/>
        <v>1.3845270270270271</v>
      </c>
      <c r="S5251" s="51">
        <f t="shared" si="955"/>
        <v>5.4172239942380962</v>
      </c>
      <c r="T5251" s="16">
        <f t="shared" si="956"/>
        <v>50.419563058589866</v>
      </c>
    </row>
    <row r="5252" spans="1:20" x14ac:dyDescent="0.25">
      <c r="A5252" s="72">
        <f t="shared" si="957"/>
        <v>44545</v>
      </c>
      <c r="B5252" s="73" t="s">
        <v>0</v>
      </c>
      <c r="C5252" s="73" t="s">
        <v>240</v>
      </c>
      <c r="D5252" s="73" t="s">
        <v>241</v>
      </c>
      <c r="E5252" s="73" t="s">
        <v>263</v>
      </c>
      <c r="F5252" s="73" t="s">
        <v>264</v>
      </c>
      <c r="G5252" s="73" t="s">
        <v>34</v>
      </c>
      <c r="H5252" t="s">
        <v>36</v>
      </c>
      <c r="I5252">
        <v>1357</v>
      </c>
      <c r="J5252" s="66">
        <v>5121</v>
      </c>
      <c r="K5252" s="16">
        <v>0.33</v>
      </c>
      <c r="L5252" s="16">
        <f t="shared" si="949"/>
        <v>50.854021847070506</v>
      </c>
      <c r="M5252" s="16">
        <f t="shared" si="950"/>
        <v>1.384054054054054</v>
      </c>
      <c r="N5252" s="44">
        <f t="shared" si="951"/>
        <v>447.81</v>
      </c>
      <c r="O5252" s="44">
        <f t="shared" si="952"/>
        <v>5568.81</v>
      </c>
      <c r="P5252" s="45">
        <f t="shared" si="954"/>
        <v>55.300993048659386</v>
      </c>
      <c r="Q5252" s="45">
        <f t="shared" si="953"/>
        <v>1.5050837837837838</v>
      </c>
      <c r="S5252" s="51">
        <f t="shared" si="955"/>
        <v>7.0426839816854603</v>
      </c>
      <c r="T5252" s="16">
        <f t="shared" si="956"/>
        <v>54.672128434293278</v>
      </c>
    </row>
    <row r="5253" spans="1:20" x14ac:dyDescent="0.25">
      <c r="A5253" s="72">
        <f t="shared" si="957"/>
        <v>44545</v>
      </c>
      <c r="B5253" s="73" t="s">
        <v>67</v>
      </c>
      <c r="C5253" s="73" t="s">
        <v>242</v>
      </c>
      <c r="D5253" s="73" t="s">
        <v>243</v>
      </c>
      <c r="E5253" s="73" t="s">
        <v>265</v>
      </c>
      <c r="F5253" s="73" t="s">
        <v>266</v>
      </c>
      <c r="G5253" s="73" t="s">
        <v>34</v>
      </c>
      <c r="H5253" t="s">
        <v>36</v>
      </c>
      <c r="I5253">
        <v>1006</v>
      </c>
      <c r="J5253" s="43">
        <v>4000</v>
      </c>
      <c r="K5253" s="16">
        <v>0.33</v>
      </c>
      <c r="L5253" s="16">
        <f t="shared" si="949"/>
        <v>39.72194637537239</v>
      </c>
      <c r="M5253" s="16">
        <f t="shared" si="950"/>
        <v>1.0090090090090089</v>
      </c>
      <c r="N5253" s="44">
        <f t="shared" si="951"/>
        <v>331.98</v>
      </c>
      <c r="O5253" s="44">
        <f t="shared" si="952"/>
        <v>4331.9799999999996</v>
      </c>
      <c r="P5253" s="45">
        <f t="shared" si="954"/>
        <v>43.018669314796419</v>
      </c>
      <c r="Q5253" s="45">
        <f t="shared" si="953"/>
        <v>1.0927517117117116</v>
      </c>
      <c r="S5253" s="51">
        <f t="shared" si="955"/>
        <v>9.3834903897625388</v>
      </c>
      <c r="T5253" s="16">
        <f t="shared" si="956"/>
        <v>42.552466070837475</v>
      </c>
    </row>
    <row r="5254" spans="1:20" x14ac:dyDescent="0.25">
      <c r="A5254" s="72">
        <f t="shared" si="957"/>
        <v>44545</v>
      </c>
      <c r="B5254" s="73" t="s">
        <v>67</v>
      </c>
      <c r="C5254" s="73" t="s">
        <v>244</v>
      </c>
      <c r="D5254" s="73" t="s">
        <v>245</v>
      </c>
      <c r="E5254" s="73" t="s">
        <v>268</v>
      </c>
      <c r="F5254" s="73" t="s">
        <v>269</v>
      </c>
      <c r="G5254" s="73" t="s">
        <v>34</v>
      </c>
      <c r="H5254" t="s">
        <v>38</v>
      </c>
      <c r="I5254">
        <v>860</v>
      </c>
      <c r="J5254" s="43">
        <v>8130</v>
      </c>
      <c r="K5254" s="16">
        <v>0</v>
      </c>
      <c r="L5254" s="16">
        <f t="shared" si="949"/>
        <v>80.734856007944387</v>
      </c>
      <c r="M5254" s="16">
        <f t="shared" si="950"/>
        <v>2.0508108108108107</v>
      </c>
      <c r="N5254" s="44">
        <f t="shared" si="951"/>
        <v>0</v>
      </c>
      <c r="O5254" s="44">
        <f t="shared" si="952"/>
        <v>8130</v>
      </c>
      <c r="P5254" s="45">
        <f t="shared" si="954"/>
        <v>80.734856007944387</v>
      </c>
      <c r="Q5254" s="45">
        <f t="shared" si="953"/>
        <v>2.0508108108108107</v>
      </c>
      <c r="S5254" s="51">
        <f t="shared" si="955"/>
        <v>3.7916507085407947</v>
      </c>
      <c r="T5254" s="16">
        <f t="shared" si="956"/>
        <v>80.734856007944387</v>
      </c>
    </row>
    <row r="5255" spans="1:20" x14ac:dyDescent="0.25">
      <c r="A5255" s="72">
        <f t="shared" si="957"/>
        <v>44545</v>
      </c>
      <c r="B5255" s="73" t="s">
        <v>67</v>
      </c>
      <c r="C5255" s="73" t="s">
        <v>246</v>
      </c>
      <c r="D5255" s="73" t="s">
        <v>247</v>
      </c>
      <c r="E5255" s="73" t="s">
        <v>270</v>
      </c>
      <c r="F5255" s="73" t="s">
        <v>247</v>
      </c>
      <c r="G5255" s="73" t="s">
        <v>34</v>
      </c>
      <c r="H5255" t="s">
        <v>36</v>
      </c>
      <c r="I5255">
        <v>213</v>
      </c>
      <c r="J5255" s="43">
        <v>2505</v>
      </c>
      <c r="K5255" s="16">
        <v>0.33</v>
      </c>
      <c r="L5255" s="16">
        <f t="shared" si="949"/>
        <v>24.875868917576959</v>
      </c>
      <c r="M5255" s="16">
        <f t="shared" si="950"/>
        <v>0.63189189189189188</v>
      </c>
      <c r="N5255" s="44">
        <f t="shared" si="951"/>
        <v>70.290000000000006</v>
      </c>
      <c r="O5255" s="44">
        <f t="shared" si="952"/>
        <v>2575.29</v>
      </c>
      <c r="P5255" s="45">
        <f t="shared" si="954"/>
        <v>25.573882820258191</v>
      </c>
      <c r="Q5255" s="45">
        <f t="shared" si="953"/>
        <v>0.64962270270270273</v>
      </c>
      <c r="S5255" s="51">
        <f t="shared" si="955"/>
        <v>4.3565471800565581</v>
      </c>
      <c r="T5255" s="16">
        <f t="shared" si="956"/>
        <v>25.475173783515391</v>
      </c>
    </row>
    <row r="5256" spans="1:20" x14ac:dyDescent="0.25">
      <c r="A5256" s="72">
        <f t="shared" si="957"/>
        <v>44545</v>
      </c>
      <c r="B5256" s="73" t="s">
        <v>67</v>
      </c>
      <c r="C5256" s="73" t="s">
        <v>248</v>
      </c>
      <c r="D5256" s="73" t="s">
        <v>249</v>
      </c>
      <c r="E5256" s="73" t="s">
        <v>271</v>
      </c>
      <c r="F5256" s="73" t="s">
        <v>272</v>
      </c>
      <c r="G5256" s="73" t="s">
        <v>34</v>
      </c>
      <c r="H5256" t="s">
        <v>38</v>
      </c>
      <c r="I5256">
        <v>646</v>
      </c>
      <c r="J5256" s="43">
        <v>6227</v>
      </c>
      <c r="K5256" s="16">
        <v>0</v>
      </c>
      <c r="L5256" s="16">
        <f t="shared" si="949"/>
        <v>61.837140019860975</v>
      </c>
      <c r="M5256" s="16">
        <f t="shared" si="950"/>
        <v>1.5707747747747749</v>
      </c>
      <c r="N5256" s="44">
        <f t="shared" si="951"/>
        <v>0</v>
      </c>
      <c r="O5256" s="44">
        <f t="shared" si="952"/>
        <v>6227</v>
      </c>
      <c r="P5256" s="45">
        <f t="shared" si="954"/>
        <v>61.837140019860975</v>
      </c>
      <c r="Q5256" s="45">
        <f t="shared" si="953"/>
        <v>1.5707747747747749</v>
      </c>
      <c r="S5256" s="51">
        <f t="shared" si="955"/>
        <v>4.1478508111724377</v>
      </c>
      <c r="T5256" s="16">
        <f t="shared" si="956"/>
        <v>61.837140019860975</v>
      </c>
    </row>
    <row r="5257" spans="1:20" x14ac:dyDescent="0.25">
      <c r="A5257" s="72">
        <f t="shared" si="957"/>
        <v>44545</v>
      </c>
      <c r="B5257" s="73" t="s">
        <v>67</v>
      </c>
      <c r="C5257" s="73" t="s">
        <v>248</v>
      </c>
      <c r="D5257" s="73" t="s">
        <v>249</v>
      </c>
      <c r="E5257" s="73" t="s">
        <v>273</v>
      </c>
      <c r="F5257" s="73" t="s">
        <v>274</v>
      </c>
      <c r="G5257" s="73" t="s">
        <v>34</v>
      </c>
      <c r="H5257" t="s">
        <v>38</v>
      </c>
      <c r="I5257">
        <v>418</v>
      </c>
      <c r="J5257" s="43">
        <v>5247</v>
      </c>
      <c r="K5257" s="16">
        <v>0</v>
      </c>
      <c r="L5257" s="16">
        <f t="shared" si="949"/>
        <v>52.105263157894733</v>
      </c>
      <c r="M5257" s="16">
        <f t="shared" si="950"/>
        <v>1.3235675675675675</v>
      </c>
      <c r="N5257" s="44">
        <f t="shared" si="951"/>
        <v>0</v>
      </c>
      <c r="O5257" s="44">
        <f t="shared" si="952"/>
        <v>5247</v>
      </c>
      <c r="P5257" s="45">
        <f t="shared" si="954"/>
        <v>52.105263157894733</v>
      </c>
      <c r="Q5257" s="45">
        <f t="shared" si="953"/>
        <v>1.3235675675675675</v>
      </c>
      <c r="S5257" s="51">
        <f t="shared" si="955"/>
        <v>4.1071428571428648</v>
      </c>
      <c r="T5257" s="16">
        <f t="shared" si="956"/>
        <v>52.105263157894733</v>
      </c>
    </row>
    <row r="5258" spans="1:20" x14ac:dyDescent="0.25">
      <c r="A5258" s="72">
        <f t="shared" si="957"/>
        <v>44545</v>
      </c>
      <c r="B5258" s="73" t="s">
        <v>67</v>
      </c>
      <c r="C5258" s="73" t="s">
        <v>246</v>
      </c>
      <c r="D5258" s="73" t="s">
        <v>247</v>
      </c>
      <c r="E5258" s="73" t="s">
        <v>275</v>
      </c>
      <c r="F5258" s="73" t="s">
        <v>276</v>
      </c>
      <c r="G5258" s="73" t="s">
        <v>34</v>
      </c>
      <c r="H5258" t="s">
        <v>36</v>
      </c>
      <c r="I5258">
        <v>626</v>
      </c>
      <c r="J5258" s="61">
        <v>4000</v>
      </c>
      <c r="K5258" s="16">
        <v>0.33</v>
      </c>
      <c r="L5258" s="16">
        <f t="shared" si="949"/>
        <v>39.72194637537239</v>
      </c>
      <c r="M5258" s="16">
        <f t="shared" si="950"/>
        <v>1.0090090090090089</v>
      </c>
      <c r="N5258" s="44">
        <f t="shared" si="951"/>
        <v>206.58</v>
      </c>
      <c r="O5258" s="44">
        <f t="shared" si="952"/>
        <v>4206.58</v>
      </c>
      <c r="P5258" s="45">
        <f t="shared" si="954"/>
        <v>41.773386295928496</v>
      </c>
      <c r="Q5258" s="45">
        <f t="shared" si="953"/>
        <v>1.0611192792792792</v>
      </c>
      <c r="S5258" s="51">
        <f t="shared" si="955"/>
        <v>6.8321498593037377</v>
      </c>
      <c r="T5258" s="16">
        <f t="shared" si="956"/>
        <v>41.483283680900364</v>
      </c>
    </row>
    <row r="5259" spans="1:20" x14ac:dyDescent="0.25">
      <c r="A5259" s="72">
        <f t="shared" si="957"/>
        <v>44545</v>
      </c>
      <c r="B5259" s="73" t="s">
        <v>67</v>
      </c>
      <c r="C5259" s="73" t="s">
        <v>246</v>
      </c>
      <c r="D5259" s="73" t="s">
        <v>247</v>
      </c>
      <c r="E5259" s="73" t="s">
        <v>263</v>
      </c>
      <c r="F5259" s="73" t="s">
        <v>264</v>
      </c>
      <c r="G5259" s="73" t="s">
        <v>34</v>
      </c>
      <c r="H5259" t="s">
        <v>36</v>
      </c>
      <c r="I5259">
        <v>1823</v>
      </c>
      <c r="J5259" s="61">
        <v>5880</v>
      </c>
      <c r="K5259" s="16">
        <v>0.33</v>
      </c>
      <c r="L5259" s="16">
        <f t="shared" si="949"/>
        <v>58.391261171797417</v>
      </c>
      <c r="M5259" s="16">
        <f t="shared" si="950"/>
        <v>1.4832432432432432</v>
      </c>
      <c r="N5259" s="44">
        <f t="shared" si="951"/>
        <v>601.59</v>
      </c>
      <c r="O5259" s="44">
        <f t="shared" si="952"/>
        <v>6481.59</v>
      </c>
      <c r="P5259" s="45">
        <f t="shared" si="954"/>
        <v>64.365342601787489</v>
      </c>
      <c r="Q5259" s="45">
        <f t="shared" si="953"/>
        <v>1.6349956756756758</v>
      </c>
      <c r="S5259" s="51">
        <f t="shared" si="955"/>
        <v>10.055557630854173</v>
      </c>
      <c r="T5259" s="16">
        <f t="shared" si="956"/>
        <v>63.520523005627275</v>
      </c>
    </row>
    <row r="5260" spans="1:20" x14ac:dyDescent="0.25">
      <c r="A5260" s="72">
        <f t="shared" si="957"/>
        <v>44545</v>
      </c>
      <c r="B5260" s="73" t="s">
        <v>18</v>
      </c>
      <c r="C5260" s="73" t="s">
        <v>250</v>
      </c>
      <c r="D5260" s="73" t="s">
        <v>251</v>
      </c>
      <c r="E5260" s="73" t="s">
        <v>265</v>
      </c>
      <c r="F5260" s="73" t="s">
        <v>266</v>
      </c>
      <c r="G5260" s="73" t="s">
        <v>34</v>
      </c>
      <c r="H5260" t="s">
        <v>39</v>
      </c>
      <c r="I5260">
        <v>1277</v>
      </c>
      <c r="J5260" s="43">
        <v>3631</v>
      </c>
      <c r="K5260" s="16">
        <v>0.318</v>
      </c>
      <c r="L5260" s="16">
        <f t="shared" si="949"/>
        <v>36.057596822244292</v>
      </c>
      <c r="M5260" s="16">
        <f t="shared" si="950"/>
        <v>0.98135135135135132</v>
      </c>
      <c r="N5260" s="44">
        <f t="shared" si="951"/>
        <v>406.08600000000001</v>
      </c>
      <c r="O5260" s="44">
        <f t="shared" si="952"/>
        <v>4037.0860000000002</v>
      </c>
      <c r="P5260" s="45">
        <f t="shared" si="954"/>
        <v>40.090228401191659</v>
      </c>
      <c r="Q5260" s="45">
        <f t="shared" si="953"/>
        <v>1.0911043243243244</v>
      </c>
      <c r="S5260" s="51">
        <f t="shared" si="955"/>
        <v>10.511476017809684</v>
      </c>
      <c r="T5260" s="16">
        <f t="shared" si="956"/>
        <v>39.430804369414098</v>
      </c>
    </row>
    <row r="5261" spans="1:20" x14ac:dyDescent="0.25">
      <c r="A5261" s="72">
        <f t="shared" si="957"/>
        <v>44545</v>
      </c>
      <c r="B5261" s="73" t="s">
        <v>18</v>
      </c>
      <c r="C5261" s="73" t="s">
        <v>244</v>
      </c>
      <c r="D5261" s="73" t="s">
        <v>245</v>
      </c>
      <c r="E5261" s="73" t="s">
        <v>277</v>
      </c>
      <c r="F5261" s="73" t="s">
        <v>278</v>
      </c>
      <c r="G5261" s="73" t="s">
        <v>34</v>
      </c>
      <c r="H5261" t="s">
        <v>38</v>
      </c>
      <c r="I5261">
        <v>613</v>
      </c>
      <c r="J5261" s="43">
        <v>6714</v>
      </c>
      <c r="K5261" s="16">
        <v>0</v>
      </c>
      <c r="L5261" s="16">
        <f t="shared" si="949"/>
        <v>66.673286991062554</v>
      </c>
      <c r="M5261" s="16">
        <f t="shared" si="950"/>
        <v>1.8145945945945945</v>
      </c>
      <c r="N5261" s="44">
        <f t="shared" si="951"/>
        <v>0</v>
      </c>
      <c r="O5261" s="44">
        <f t="shared" si="952"/>
        <v>6714</v>
      </c>
      <c r="P5261" s="45">
        <f t="shared" si="954"/>
        <v>66.673286991062554</v>
      </c>
      <c r="Q5261" s="45">
        <f t="shared" si="953"/>
        <v>1.8145945945945945</v>
      </c>
      <c r="S5261" s="51">
        <f t="shared" si="955"/>
        <v>1.8043972706595968</v>
      </c>
      <c r="T5261" s="16">
        <f t="shared" si="956"/>
        <v>66.673286991062554</v>
      </c>
    </row>
    <row r="5262" spans="1:20" x14ac:dyDescent="0.25">
      <c r="A5262" s="72">
        <f>A5261</f>
        <v>44545</v>
      </c>
      <c r="B5262" s="73" t="s">
        <v>18</v>
      </c>
      <c r="C5262" s="73" t="s">
        <v>248</v>
      </c>
      <c r="D5262" s="73" t="s">
        <v>249</v>
      </c>
      <c r="E5262" s="73" t="s">
        <v>268</v>
      </c>
      <c r="F5262" s="73" t="s">
        <v>269</v>
      </c>
      <c r="G5262" s="73" t="s">
        <v>34</v>
      </c>
      <c r="H5262" t="s">
        <v>38</v>
      </c>
      <c r="I5262">
        <v>872</v>
      </c>
      <c r="J5262" s="43">
        <v>7422</v>
      </c>
      <c r="K5262" s="16">
        <v>0</v>
      </c>
      <c r="L5262" s="16">
        <f t="shared" si="949"/>
        <v>73.70407149950347</v>
      </c>
      <c r="M5262" s="16">
        <f t="shared" si="950"/>
        <v>2.0059459459459461</v>
      </c>
      <c r="N5262" s="44">
        <f t="shared" si="951"/>
        <v>0</v>
      </c>
      <c r="O5262" s="44">
        <f t="shared" si="952"/>
        <v>7422</v>
      </c>
      <c r="P5262" s="45">
        <f t="shared" si="954"/>
        <v>73.70407149950347</v>
      </c>
      <c r="Q5262" s="45">
        <f t="shared" si="953"/>
        <v>2.0059459459459461</v>
      </c>
      <c r="S5262" s="51">
        <f t="shared" si="955"/>
        <v>4.1684210526315768</v>
      </c>
      <c r="T5262" s="16">
        <f t="shared" si="956"/>
        <v>73.70407149950347</v>
      </c>
    </row>
    <row r="5263" spans="1:20" x14ac:dyDescent="0.25">
      <c r="A5263" s="72">
        <f t="shared" si="957"/>
        <v>44545</v>
      </c>
      <c r="B5263" s="73" t="s">
        <v>18</v>
      </c>
      <c r="C5263" s="73" t="s">
        <v>248</v>
      </c>
      <c r="D5263" s="73" t="s">
        <v>249</v>
      </c>
      <c r="E5263" s="73" t="s">
        <v>277</v>
      </c>
      <c r="F5263" s="73" t="s">
        <v>278</v>
      </c>
      <c r="G5263" s="73" t="s">
        <v>34</v>
      </c>
      <c r="H5263" t="s">
        <v>38</v>
      </c>
      <c r="I5263">
        <v>414</v>
      </c>
      <c r="J5263" s="43">
        <v>5367</v>
      </c>
      <c r="K5263" s="16">
        <v>0</v>
      </c>
      <c r="L5263" s="16">
        <f t="shared" si="949"/>
        <v>53.296921549155904</v>
      </c>
      <c r="M5263" s="16">
        <f t="shared" si="950"/>
        <v>1.4505405405405405</v>
      </c>
      <c r="N5263" s="44">
        <f t="shared" si="951"/>
        <v>0</v>
      </c>
      <c r="O5263" s="44">
        <f t="shared" si="952"/>
        <v>5367</v>
      </c>
      <c r="P5263" s="45">
        <f t="shared" si="954"/>
        <v>53.296921549155904</v>
      </c>
      <c r="Q5263" s="45">
        <f t="shared" si="953"/>
        <v>1.4505405405405405</v>
      </c>
      <c r="S5263" s="51">
        <f t="shared" si="955"/>
        <v>2.2870211549456787</v>
      </c>
      <c r="T5263" s="16">
        <f t="shared" si="956"/>
        <v>53.296921549155904</v>
      </c>
    </row>
    <row r="5264" spans="1:20" x14ac:dyDescent="0.25">
      <c r="A5264" s="72">
        <f t="shared" si="957"/>
        <v>44545</v>
      </c>
      <c r="B5264" s="73" t="s">
        <v>18</v>
      </c>
      <c r="C5264" s="73" t="s">
        <v>242</v>
      </c>
      <c r="D5264" s="73" t="s">
        <v>243</v>
      </c>
      <c r="E5264" s="73" t="s">
        <v>265</v>
      </c>
      <c r="F5264" s="73" t="s">
        <v>266</v>
      </c>
      <c r="G5264" s="73" t="s">
        <v>34</v>
      </c>
      <c r="H5264" t="s">
        <v>36</v>
      </c>
      <c r="I5264">
        <v>1006</v>
      </c>
      <c r="J5264" s="43">
        <v>4745</v>
      </c>
      <c r="K5264" s="16">
        <v>0.33</v>
      </c>
      <c r="L5264" s="16">
        <f t="shared" si="949"/>
        <v>47.1201588877855</v>
      </c>
      <c r="M5264" s="16">
        <f t="shared" si="950"/>
        <v>1.2824324324324323</v>
      </c>
      <c r="N5264" s="44">
        <f t="shared" si="951"/>
        <v>331.98</v>
      </c>
      <c r="O5264" s="44">
        <f t="shared" si="952"/>
        <v>5076.9799999999996</v>
      </c>
      <c r="P5264" s="45">
        <f t="shared" si="954"/>
        <v>50.416881827209529</v>
      </c>
      <c r="Q5264" s="45">
        <f t="shared" si="953"/>
        <v>1.3721567567567567</v>
      </c>
      <c r="S5264" s="51">
        <f t="shared" si="955"/>
        <v>7.897801655983816</v>
      </c>
      <c r="T5264" s="16">
        <f t="shared" si="956"/>
        <v>49.950678583250578</v>
      </c>
    </row>
    <row r="5265" spans="1:20" x14ac:dyDescent="0.25">
      <c r="A5265" s="72">
        <f t="shared" si="957"/>
        <v>44545</v>
      </c>
      <c r="B5265" s="73" t="s">
        <v>0</v>
      </c>
      <c r="C5265" s="73" t="s">
        <v>252</v>
      </c>
      <c r="D5265" s="73" t="s">
        <v>117</v>
      </c>
      <c r="E5265" s="73" t="s">
        <v>279</v>
      </c>
      <c r="F5265" s="73" t="s">
        <v>280</v>
      </c>
      <c r="G5265" s="73" t="s">
        <v>35</v>
      </c>
      <c r="H5265" t="s">
        <v>37</v>
      </c>
      <c r="I5265">
        <v>880</v>
      </c>
      <c r="J5265" s="43">
        <v>4193</v>
      </c>
      <c r="K5265" s="16">
        <v>0</v>
      </c>
      <c r="L5265" s="16">
        <f t="shared" si="949"/>
        <v>41.638530287984111</v>
      </c>
      <c r="M5265" s="16">
        <f t="shared" si="950"/>
        <v>1.1332432432432433</v>
      </c>
      <c r="N5265" s="44">
        <f t="shared" si="951"/>
        <v>0</v>
      </c>
      <c r="O5265" s="44">
        <f t="shared" si="952"/>
        <v>4193</v>
      </c>
      <c r="P5265" s="45">
        <f t="shared" si="954"/>
        <v>41.638530287984111</v>
      </c>
      <c r="Q5265" s="45">
        <f t="shared" si="953"/>
        <v>1.1332432432432433</v>
      </c>
      <c r="S5265" s="51">
        <f t="shared" si="955"/>
        <v>4.355400696864109</v>
      </c>
      <c r="T5265" s="16">
        <f t="shared" si="956"/>
        <v>41.638530287984111</v>
      </c>
    </row>
    <row r="5266" spans="1:20" x14ac:dyDescent="0.25">
      <c r="A5266" s="72">
        <f t="shared" si="957"/>
        <v>44545</v>
      </c>
      <c r="B5266" s="73" t="s">
        <v>0</v>
      </c>
      <c r="C5266" s="73" t="s">
        <v>359</v>
      </c>
      <c r="D5266" s="73" t="s">
        <v>235</v>
      </c>
      <c r="E5266" s="73" t="s">
        <v>267</v>
      </c>
      <c r="F5266" s="73" t="s">
        <v>241</v>
      </c>
      <c r="G5266" s="73" t="s">
        <v>35</v>
      </c>
      <c r="H5266" t="s">
        <v>37</v>
      </c>
      <c r="I5266">
        <v>685</v>
      </c>
      <c r="J5266" s="43">
        <v>4411</v>
      </c>
      <c r="K5266" s="16">
        <v>0</v>
      </c>
      <c r="L5266" s="16">
        <f t="shared" si="949"/>
        <v>43.803376365441906</v>
      </c>
      <c r="M5266" s="16">
        <f t="shared" si="950"/>
        <v>1.1921621621621621</v>
      </c>
      <c r="N5266" s="44">
        <f t="shared" si="951"/>
        <v>0</v>
      </c>
      <c r="O5266" s="44">
        <f t="shared" si="952"/>
        <v>4411</v>
      </c>
      <c r="P5266" s="45">
        <f t="shared" si="954"/>
        <v>43.803376365441906</v>
      </c>
      <c r="Q5266" s="45">
        <f t="shared" si="953"/>
        <v>1.1921621621621621</v>
      </c>
      <c r="S5266" s="51">
        <f t="shared" si="955"/>
        <v>4.1312559017941508</v>
      </c>
      <c r="T5266" s="16">
        <f t="shared" si="956"/>
        <v>43.803376365441899</v>
      </c>
    </row>
    <row r="5267" spans="1:20" x14ac:dyDescent="0.25">
      <c r="A5267" s="72">
        <f t="shared" si="957"/>
        <v>44545</v>
      </c>
      <c r="B5267" s="73" t="s">
        <v>0</v>
      </c>
      <c r="C5267" s="73" t="s">
        <v>253</v>
      </c>
      <c r="D5267" s="73" t="s">
        <v>243</v>
      </c>
      <c r="E5267" s="73" t="s">
        <v>281</v>
      </c>
      <c r="F5267" s="73" t="s">
        <v>282</v>
      </c>
      <c r="G5267" s="73" t="s">
        <v>35</v>
      </c>
      <c r="H5267" t="s">
        <v>38</v>
      </c>
      <c r="I5267">
        <v>812</v>
      </c>
      <c r="J5267" s="43">
        <v>6670</v>
      </c>
      <c r="K5267" s="16">
        <v>0</v>
      </c>
      <c r="L5267" s="16">
        <f t="shared" si="949"/>
        <v>66.23634558093346</v>
      </c>
      <c r="M5267" s="16">
        <f t="shared" si="950"/>
        <v>1.8027027027027027</v>
      </c>
      <c r="N5267" s="44">
        <f t="shared" si="951"/>
        <v>0</v>
      </c>
      <c r="O5267" s="44">
        <f t="shared" si="952"/>
        <v>6670</v>
      </c>
      <c r="P5267" s="45">
        <f t="shared" si="954"/>
        <v>66.23634558093346</v>
      </c>
      <c r="Q5267" s="45">
        <f t="shared" si="953"/>
        <v>1.8027027027027027</v>
      </c>
      <c r="S5267" s="51">
        <f t="shared" si="955"/>
        <v>4.6110414052697557</v>
      </c>
      <c r="T5267" s="16">
        <f t="shared" si="956"/>
        <v>66.23634558093346</v>
      </c>
    </row>
    <row r="5268" spans="1:20" x14ac:dyDescent="0.25">
      <c r="A5268" s="72">
        <f t="shared" si="957"/>
        <v>44545</v>
      </c>
      <c r="B5268" s="73" t="s">
        <v>0</v>
      </c>
      <c r="C5268" s="73" t="s">
        <v>236</v>
      </c>
      <c r="D5268" s="73" t="s">
        <v>237</v>
      </c>
      <c r="E5268" s="73" t="s">
        <v>279</v>
      </c>
      <c r="F5268" s="73" t="s">
        <v>280</v>
      </c>
      <c r="G5268" s="73" t="s">
        <v>35</v>
      </c>
      <c r="H5268" t="s">
        <v>37</v>
      </c>
      <c r="I5268">
        <v>1520</v>
      </c>
      <c r="J5268" s="61">
        <v>5851</v>
      </c>
      <c r="K5268" s="16">
        <v>0</v>
      </c>
      <c r="L5268" s="16">
        <f t="shared" si="949"/>
        <v>58.103277060575969</v>
      </c>
      <c r="M5268" s="16">
        <f t="shared" si="950"/>
        <v>1.5813513513513513</v>
      </c>
      <c r="N5268" s="44">
        <f t="shared" si="951"/>
        <v>0</v>
      </c>
      <c r="O5268" s="44">
        <f t="shared" si="952"/>
        <v>5851</v>
      </c>
      <c r="P5268" s="45">
        <f t="shared" si="954"/>
        <v>58.103277060575969</v>
      </c>
      <c r="Q5268" s="45">
        <f t="shared" si="953"/>
        <v>1.5813513513513513</v>
      </c>
      <c r="S5268" s="51">
        <f t="shared" si="955"/>
        <v>3.0831571529245982</v>
      </c>
      <c r="T5268" s="16">
        <f t="shared" si="956"/>
        <v>58.103277060575969</v>
      </c>
    </row>
    <row r="5269" spans="1:20" x14ac:dyDescent="0.25">
      <c r="A5269" s="72">
        <f t="shared" si="957"/>
        <v>44545</v>
      </c>
      <c r="B5269" s="73" t="s">
        <v>0</v>
      </c>
      <c r="C5269" s="73" t="s">
        <v>236</v>
      </c>
      <c r="D5269" s="73" t="s">
        <v>237</v>
      </c>
      <c r="E5269" s="73" t="s">
        <v>267</v>
      </c>
      <c r="F5269" s="73" t="s">
        <v>241</v>
      </c>
      <c r="G5269" s="73" t="s">
        <v>35</v>
      </c>
      <c r="H5269" t="s">
        <v>37</v>
      </c>
      <c r="I5269">
        <v>1583</v>
      </c>
      <c r="J5269" s="43">
        <v>5721</v>
      </c>
      <c r="K5269" s="16">
        <v>0</v>
      </c>
      <c r="L5269" s="16">
        <f t="shared" si="949"/>
        <v>56.812313803376362</v>
      </c>
      <c r="M5269" s="16">
        <f t="shared" si="950"/>
        <v>1.5462162162162163</v>
      </c>
      <c r="N5269" s="44">
        <f t="shared" si="951"/>
        <v>0</v>
      </c>
      <c r="O5269" s="44">
        <f t="shared" si="952"/>
        <v>5721</v>
      </c>
      <c r="P5269" s="45">
        <f t="shared" si="954"/>
        <v>56.812313803376362</v>
      </c>
      <c r="Q5269" s="45">
        <f t="shared" si="953"/>
        <v>1.5462162162162163</v>
      </c>
      <c r="S5269" s="51">
        <f t="shared" si="955"/>
        <v>-4.5863909272848558</v>
      </c>
      <c r="T5269" s="16">
        <f t="shared" si="956"/>
        <v>56.812313803376362</v>
      </c>
    </row>
    <row r="5270" spans="1:20" x14ac:dyDescent="0.25">
      <c r="A5270" s="72">
        <f t="shared" si="957"/>
        <v>44545</v>
      </c>
      <c r="B5270" s="73" t="s">
        <v>0</v>
      </c>
      <c r="C5270" s="73" t="s">
        <v>358</v>
      </c>
      <c r="D5270" s="73" t="s">
        <v>235</v>
      </c>
      <c r="E5270" s="73" t="s">
        <v>279</v>
      </c>
      <c r="F5270" s="73" t="s">
        <v>280</v>
      </c>
      <c r="G5270" s="73" t="s">
        <v>35</v>
      </c>
      <c r="H5270" t="s">
        <v>36</v>
      </c>
      <c r="I5270">
        <v>1599</v>
      </c>
      <c r="J5270" s="43">
        <v>6012</v>
      </c>
      <c r="K5270" s="16">
        <v>0.33</v>
      </c>
      <c r="L5270" s="16">
        <f t="shared" si="949"/>
        <v>59.702085402184707</v>
      </c>
      <c r="M5270" s="16">
        <f t="shared" si="950"/>
        <v>1.6248648648648649</v>
      </c>
      <c r="N5270" s="44">
        <f t="shared" si="951"/>
        <v>527.67000000000007</v>
      </c>
      <c r="O5270" s="44">
        <f t="shared" si="952"/>
        <v>6539.67</v>
      </c>
      <c r="P5270" s="45">
        <f t="shared" si="954"/>
        <v>64.942105263157899</v>
      </c>
      <c r="Q5270" s="45">
        <f t="shared" si="953"/>
        <v>1.7674783783783783</v>
      </c>
      <c r="S5270" s="51">
        <f t="shared" si="955"/>
        <v>7.0683405534435639</v>
      </c>
      <c r="T5270" s="16">
        <f t="shared" si="956"/>
        <v>64.201092353525326</v>
      </c>
    </row>
    <row r="5271" spans="1:20" x14ac:dyDescent="0.25">
      <c r="A5271" s="72">
        <f t="shared" si="957"/>
        <v>44545</v>
      </c>
      <c r="B5271" s="73" t="s">
        <v>67</v>
      </c>
      <c r="C5271" s="73" t="s">
        <v>250</v>
      </c>
      <c r="D5271" s="73" t="s">
        <v>251</v>
      </c>
      <c r="E5271" s="73" t="s">
        <v>279</v>
      </c>
      <c r="F5271" s="73" t="s">
        <v>280</v>
      </c>
      <c r="G5271" s="73" t="s">
        <v>35</v>
      </c>
      <c r="H5271" t="s">
        <v>37</v>
      </c>
      <c r="I5271">
        <v>1851</v>
      </c>
      <c r="J5271" s="43">
        <v>5380</v>
      </c>
      <c r="K5271" s="16">
        <v>0</v>
      </c>
      <c r="L5271" s="16">
        <f t="shared" si="949"/>
        <v>53.426017874875868</v>
      </c>
      <c r="M5271" s="16">
        <f t="shared" si="950"/>
        <v>1.3571171171171172</v>
      </c>
      <c r="N5271" s="44">
        <f t="shared" si="951"/>
        <v>0</v>
      </c>
      <c r="O5271" s="44">
        <f t="shared" si="952"/>
        <v>5380</v>
      </c>
      <c r="P5271" s="45">
        <f t="shared" si="954"/>
        <v>53.426017874875868</v>
      </c>
      <c r="Q5271" s="45">
        <f t="shared" si="953"/>
        <v>1.3571171171171172</v>
      </c>
      <c r="S5271" s="51">
        <f t="shared" si="955"/>
        <v>3.8610038610038533</v>
      </c>
      <c r="T5271" s="16">
        <f t="shared" si="956"/>
        <v>53.426017874875868</v>
      </c>
    </row>
    <row r="5272" spans="1:20" x14ac:dyDescent="0.25">
      <c r="A5272" s="72">
        <f t="shared" si="957"/>
        <v>44545</v>
      </c>
      <c r="B5272" s="73" t="s">
        <v>67</v>
      </c>
      <c r="C5272" s="73" t="s">
        <v>238</v>
      </c>
      <c r="D5272" s="73" t="s">
        <v>239</v>
      </c>
      <c r="E5272" s="73" t="s">
        <v>283</v>
      </c>
      <c r="F5272" s="73" t="s">
        <v>284</v>
      </c>
      <c r="G5272" s="73" t="s">
        <v>35</v>
      </c>
      <c r="H5272" t="s">
        <v>37</v>
      </c>
      <c r="I5272">
        <v>1695</v>
      </c>
      <c r="J5272" s="43">
        <v>5340</v>
      </c>
      <c r="K5272" s="16">
        <v>0</v>
      </c>
      <c r="L5272" s="16">
        <f t="shared" si="949"/>
        <v>53.028798411122146</v>
      </c>
      <c r="M5272" s="16">
        <f t="shared" si="950"/>
        <v>1.347027027027027</v>
      </c>
      <c r="N5272" s="44">
        <f t="shared" si="951"/>
        <v>0</v>
      </c>
      <c r="O5272" s="44">
        <f t="shared" si="952"/>
        <v>5340</v>
      </c>
      <c r="P5272" s="45">
        <f t="shared" si="954"/>
        <v>53.028798411122146</v>
      </c>
      <c r="Q5272" s="45">
        <f t="shared" si="953"/>
        <v>1.347027027027027</v>
      </c>
      <c r="S5272" s="51">
        <f t="shared" si="955"/>
        <v>3.8910505836575959</v>
      </c>
      <c r="T5272" s="16">
        <f t="shared" si="956"/>
        <v>53.028798411122146</v>
      </c>
    </row>
    <row r="5273" spans="1:20" x14ac:dyDescent="0.25">
      <c r="A5273" s="72">
        <f t="shared" si="957"/>
        <v>44545</v>
      </c>
      <c r="B5273" s="73" t="s">
        <v>67</v>
      </c>
      <c r="C5273" s="73" t="s">
        <v>242</v>
      </c>
      <c r="D5273" s="73" t="s">
        <v>243</v>
      </c>
      <c r="E5273" s="73" t="s">
        <v>265</v>
      </c>
      <c r="F5273" s="73" t="s">
        <v>266</v>
      </c>
      <c r="G5273" s="73" t="s">
        <v>35</v>
      </c>
      <c r="H5273" t="s">
        <v>36</v>
      </c>
      <c r="I5273">
        <v>1006</v>
      </c>
      <c r="J5273" s="43">
        <v>3920</v>
      </c>
      <c r="K5273" s="16">
        <v>0.33</v>
      </c>
      <c r="L5273" s="16">
        <f t="shared" si="949"/>
        <v>38.927507447864947</v>
      </c>
      <c r="M5273" s="16">
        <f t="shared" si="950"/>
        <v>0.98882882882882883</v>
      </c>
      <c r="N5273" s="44">
        <f t="shared" si="951"/>
        <v>331.98</v>
      </c>
      <c r="O5273" s="44">
        <f t="shared" si="952"/>
        <v>4251.9799999999996</v>
      </c>
      <c r="P5273" s="45">
        <f t="shared" si="954"/>
        <v>42.224230387288969</v>
      </c>
      <c r="Q5273" s="45">
        <f t="shared" si="953"/>
        <v>1.0725715315315314</v>
      </c>
      <c r="S5273" s="51">
        <f t="shared" si="955"/>
        <v>9.5769464688843176</v>
      </c>
      <c r="T5273" s="16">
        <f t="shared" si="956"/>
        <v>41.758027143330018</v>
      </c>
    </row>
    <row r="5274" spans="1:20" x14ac:dyDescent="0.25">
      <c r="A5274" s="72">
        <f t="shared" si="957"/>
        <v>44545</v>
      </c>
      <c r="B5274" s="73" t="s">
        <v>67</v>
      </c>
      <c r="C5274" s="73" t="s">
        <v>254</v>
      </c>
      <c r="D5274" s="73" t="s">
        <v>255</v>
      </c>
      <c r="E5274" s="73" t="s">
        <v>267</v>
      </c>
      <c r="F5274" s="73" t="s">
        <v>241</v>
      </c>
      <c r="G5274" s="73" t="s">
        <v>35</v>
      </c>
      <c r="H5274" t="s">
        <v>37</v>
      </c>
      <c r="I5274">
        <v>988</v>
      </c>
      <c r="J5274" s="43">
        <v>4080</v>
      </c>
      <c r="K5274" s="16">
        <v>0</v>
      </c>
      <c r="L5274" s="16">
        <f t="shared" si="949"/>
        <v>40.51638530287984</v>
      </c>
      <c r="M5274" s="16">
        <f t="shared" si="950"/>
        <v>1.0291891891891891</v>
      </c>
      <c r="N5274" s="44">
        <f t="shared" si="951"/>
        <v>0</v>
      </c>
      <c r="O5274" s="44">
        <f t="shared" si="952"/>
        <v>4080</v>
      </c>
      <c r="P5274" s="45">
        <f t="shared" si="954"/>
        <v>40.51638530287984</v>
      </c>
      <c r="Q5274" s="45">
        <f t="shared" si="953"/>
        <v>1.0291891891891891</v>
      </c>
      <c r="S5274" s="51">
        <f t="shared" si="955"/>
        <v>5.1546391752577359</v>
      </c>
      <c r="T5274" s="16">
        <f t="shared" si="956"/>
        <v>40.51638530287984</v>
      </c>
    </row>
    <row r="5275" spans="1:20" x14ac:dyDescent="0.25">
      <c r="A5275" s="72">
        <f t="shared" si="957"/>
        <v>44545</v>
      </c>
      <c r="B5275" s="73" t="s">
        <v>67</v>
      </c>
      <c r="C5275" s="73" t="s">
        <v>246</v>
      </c>
      <c r="D5275" s="73" t="s">
        <v>247</v>
      </c>
      <c r="E5275" s="73" t="s">
        <v>240</v>
      </c>
      <c r="F5275" s="73" t="s">
        <v>241</v>
      </c>
      <c r="G5275" s="73" t="s">
        <v>35</v>
      </c>
      <c r="H5275" t="s">
        <v>36</v>
      </c>
      <c r="I5275">
        <v>787</v>
      </c>
      <c r="J5275" s="43">
        <v>4420</v>
      </c>
      <c r="K5275" s="16">
        <v>0.33</v>
      </c>
      <c r="L5275" s="16">
        <f t="shared" si="949"/>
        <v>43.892750744786497</v>
      </c>
      <c r="M5275" s="16">
        <f t="shared" si="950"/>
        <v>1.1149549549549549</v>
      </c>
      <c r="N5275" s="44">
        <f t="shared" si="951"/>
        <v>259.71000000000004</v>
      </c>
      <c r="O5275" s="44">
        <f t="shared" si="952"/>
        <v>4679.71</v>
      </c>
      <c r="P5275" s="45">
        <f t="shared" si="954"/>
        <v>46.471797418073486</v>
      </c>
      <c r="Q5275" s="45">
        <f t="shared" si="953"/>
        <v>1.1804673873873874</v>
      </c>
      <c r="S5275" s="51">
        <f t="shared" si="955"/>
        <v>7.1553528331524285</v>
      </c>
      <c r="T5275" s="16">
        <f t="shared" si="956"/>
        <v>46.107083747103609</v>
      </c>
    </row>
    <row r="5276" spans="1:20" x14ac:dyDescent="0.25">
      <c r="A5276" s="72">
        <f t="shared" si="957"/>
        <v>44545</v>
      </c>
      <c r="B5276" s="73" t="s">
        <v>67</v>
      </c>
      <c r="C5276" s="73" t="s">
        <v>250</v>
      </c>
      <c r="D5276" s="73" t="s">
        <v>251</v>
      </c>
      <c r="E5276" s="73" t="s">
        <v>283</v>
      </c>
      <c r="F5276" s="73" t="s">
        <v>284</v>
      </c>
      <c r="G5276" s="73" t="s">
        <v>35</v>
      </c>
      <c r="H5276" t="s">
        <v>37</v>
      </c>
      <c r="I5276">
        <v>1836</v>
      </c>
      <c r="J5276" s="43">
        <v>5380</v>
      </c>
      <c r="K5276" s="16">
        <v>0</v>
      </c>
      <c r="L5276" s="16">
        <f t="shared" ref="L5276:L5313" si="958">J5276/100.7</f>
        <v>53.426017874875868</v>
      </c>
      <c r="M5276" s="16">
        <f t="shared" ref="M5276:M5313" si="959">IF(B5276="corn",J5276/(111*2000/56),J5276/(111*2000/60))</f>
        <v>1.3571171171171172</v>
      </c>
      <c r="N5276" s="44">
        <f t="shared" ref="N5276:N5313" si="960">I5276*K5276</f>
        <v>0</v>
      </c>
      <c r="O5276" s="44">
        <f t="shared" ref="O5276:O5313" si="961">J5276+N5276</f>
        <v>5380</v>
      </c>
      <c r="P5276" s="45">
        <f t="shared" si="954"/>
        <v>53.426017874875868</v>
      </c>
      <c r="Q5276" s="45">
        <f t="shared" ref="Q5276:Q5313" si="962">IF(B5276="corn",O5276/(111*2000/56),O5276/(111*2000/60))</f>
        <v>1.3571171171171172</v>
      </c>
      <c r="S5276" s="51">
        <f t="shared" si="955"/>
        <v>3.8610038610038533</v>
      </c>
      <c r="T5276" s="16">
        <f t="shared" si="956"/>
        <v>53.426017874875868</v>
      </c>
    </row>
    <row r="5277" spans="1:20" x14ac:dyDescent="0.25">
      <c r="A5277" s="72">
        <f t="shared" si="957"/>
        <v>44545</v>
      </c>
      <c r="B5277" s="73" t="s">
        <v>67</v>
      </c>
      <c r="C5277" s="73" t="s">
        <v>256</v>
      </c>
      <c r="D5277" s="73" t="s">
        <v>247</v>
      </c>
      <c r="E5277" s="73" t="s">
        <v>285</v>
      </c>
      <c r="F5277" s="73" t="s">
        <v>264</v>
      </c>
      <c r="G5277" s="73" t="s">
        <v>35</v>
      </c>
      <c r="H5277" t="s">
        <v>37</v>
      </c>
      <c r="I5277">
        <v>1899</v>
      </c>
      <c r="J5277" s="43">
        <v>5300</v>
      </c>
      <c r="K5277" s="16">
        <v>0</v>
      </c>
      <c r="L5277" s="16">
        <f t="shared" si="958"/>
        <v>52.631578947368418</v>
      </c>
      <c r="M5277" s="16">
        <f t="shared" si="959"/>
        <v>1.336936936936937</v>
      </c>
      <c r="N5277" s="44">
        <f t="shared" si="960"/>
        <v>0</v>
      </c>
      <c r="O5277" s="44">
        <f t="shared" si="961"/>
        <v>5300</v>
      </c>
      <c r="P5277" s="45">
        <f t="shared" si="954"/>
        <v>52.631578947368418</v>
      </c>
      <c r="Q5277" s="45">
        <f t="shared" si="962"/>
        <v>1.336936936936937</v>
      </c>
      <c r="S5277" s="51">
        <f t="shared" si="955"/>
        <v>3.9215686274509887</v>
      </c>
      <c r="T5277" s="16">
        <f t="shared" si="956"/>
        <v>52.631578947368418</v>
      </c>
    </row>
    <row r="5278" spans="1:20" x14ac:dyDescent="0.25">
      <c r="A5278" s="72">
        <f t="shared" si="957"/>
        <v>44545</v>
      </c>
      <c r="B5278" s="73" t="s">
        <v>18</v>
      </c>
      <c r="C5278" s="73" t="s">
        <v>238</v>
      </c>
      <c r="D5278" s="73" t="s">
        <v>239</v>
      </c>
      <c r="E5278" s="73" t="s">
        <v>283</v>
      </c>
      <c r="F5278" s="73" t="s">
        <v>284</v>
      </c>
      <c r="G5278" s="73" t="s">
        <v>35</v>
      </c>
      <c r="H5278" t="s">
        <v>37</v>
      </c>
      <c r="I5278">
        <v>1695</v>
      </c>
      <c r="J5278" s="43">
        <v>6050</v>
      </c>
      <c r="K5278" s="16">
        <v>0</v>
      </c>
      <c r="L5278" s="16">
        <f t="shared" si="958"/>
        <v>60.079443892750746</v>
      </c>
      <c r="M5278" s="16">
        <f t="shared" si="959"/>
        <v>1.6351351351351351</v>
      </c>
      <c r="N5278" s="44">
        <f t="shared" si="960"/>
        <v>0</v>
      </c>
      <c r="O5278" s="44">
        <f t="shared" si="961"/>
        <v>6050</v>
      </c>
      <c r="P5278" s="45">
        <f t="shared" si="954"/>
        <v>60.079443892750746</v>
      </c>
      <c r="Q5278" s="45">
        <f t="shared" si="962"/>
        <v>1.6351351351351351</v>
      </c>
      <c r="S5278" s="51">
        <f t="shared" si="955"/>
        <v>3.4188034188034289</v>
      </c>
      <c r="T5278" s="16">
        <f t="shared" si="956"/>
        <v>60.079443892750739</v>
      </c>
    </row>
    <row r="5279" spans="1:20" x14ac:dyDescent="0.25">
      <c r="A5279" s="72">
        <f t="shared" si="957"/>
        <v>44545</v>
      </c>
      <c r="B5279" s="73" t="s">
        <v>18</v>
      </c>
      <c r="C5279" s="73" t="s">
        <v>250</v>
      </c>
      <c r="D5279" s="73" t="s">
        <v>251</v>
      </c>
      <c r="E5279" s="73" t="s">
        <v>279</v>
      </c>
      <c r="F5279" s="73" t="s">
        <v>280</v>
      </c>
      <c r="G5279" s="73" t="s">
        <v>35</v>
      </c>
      <c r="H5279" t="s">
        <v>37</v>
      </c>
      <c r="I5279">
        <v>1851</v>
      </c>
      <c r="J5279" s="43">
        <v>6100</v>
      </c>
      <c r="K5279" s="16">
        <v>0</v>
      </c>
      <c r="L5279" s="16">
        <f t="shared" si="958"/>
        <v>60.575968222442896</v>
      </c>
      <c r="M5279" s="16">
        <f t="shared" si="959"/>
        <v>1.6486486486486487</v>
      </c>
      <c r="N5279" s="44">
        <f t="shared" si="960"/>
        <v>0</v>
      </c>
      <c r="O5279" s="44">
        <f t="shared" si="961"/>
        <v>6100</v>
      </c>
      <c r="P5279" s="45">
        <f t="shared" si="954"/>
        <v>60.575968222442896</v>
      </c>
      <c r="Q5279" s="45">
        <f t="shared" si="962"/>
        <v>1.6486486486486487</v>
      </c>
      <c r="S5279" s="51">
        <f t="shared" si="955"/>
        <v>3.3898305084745672</v>
      </c>
      <c r="T5279" s="16">
        <f t="shared" si="956"/>
        <v>60.575968222442896</v>
      </c>
    </row>
    <row r="5280" spans="1:20" x14ac:dyDescent="0.25">
      <c r="A5280" s="72">
        <f t="shared" si="957"/>
        <v>44545</v>
      </c>
      <c r="B5280" s="73" t="s">
        <v>18</v>
      </c>
      <c r="C5280" s="73" t="s">
        <v>257</v>
      </c>
      <c r="D5280" s="73" t="s">
        <v>237</v>
      </c>
      <c r="E5280" s="73" t="s">
        <v>283</v>
      </c>
      <c r="F5280" s="73" t="s">
        <v>284</v>
      </c>
      <c r="G5280" s="73" t="s">
        <v>35</v>
      </c>
      <c r="H5280" t="s">
        <v>37</v>
      </c>
      <c r="I5280">
        <v>1507</v>
      </c>
      <c r="J5280" s="43">
        <v>5950</v>
      </c>
      <c r="K5280" s="16">
        <v>0</v>
      </c>
      <c r="L5280" s="16">
        <f t="shared" si="958"/>
        <v>59.086395233366432</v>
      </c>
      <c r="M5280" s="16">
        <f t="shared" si="959"/>
        <v>1.6081081081081081</v>
      </c>
      <c r="N5280" s="44">
        <f t="shared" si="960"/>
        <v>0</v>
      </c>
      <c r="O5280" s="44">
        <f t="shared" si="961"/>
        <v>5950</v>
      </c>
      <c r="P5280" s="45">
        <f t="shared" si="954"/>
        <v>59.086395233366432</v>
      </c>
      <c r="Q5280" s="45">
        <f t="shared" si="962"/>
        <v>1.6081081081081081</v>
      </c>
      <c r="S5280" s="51">
        <f t="shared" si="955"/>
        <v>3.4782608695652195</v>
      </c>
      <c r="T5280" s="16">
        <f t="shared" si="956"/>
        <v>59.086395233366432</v>
      </c>
    </row>
    <row r="5281" spans="1:20" x14ac:dyDescent="0.25">
      <c r="A5281" s="72">
        <f t="shared" si="957"/>
        <v>44545</v>
      </c>
      <c r="B5281" s="73" t="s">
        <v>18</v>
      </c>
      <c r="C5281" s="73" t="s">
        <v>256</v>
      </c>
      <c r="D5281" s="73" t="s">
        <v>247</v>
      </c>
      <c r="E5281" s="73" t="s">
        <v>265</v>
      </c>
      <c r="F5281" s="73" t="s">
        <v>266</v>
      </c>
      <c r="G5281" s="73" t="s">
        <v>35</v>
      </c>
      <c r="H5281" t="s">
        <v>36</v>
      </c>
      <c r="I5281">
        <v>1160</v>
      </c>
      <c r="J5281" s="43">
        <v>4975</v>
      </c>
      <c r="K5281" s="16">
        <v>0.33</v>
      </c>
      <c r="L5281" s="16">
        <f t="shared" si="958"/>
        <v>49.404170804369414</v>
      </c>
      <c r="M5281" s="16">
        <f t="shared" si="959"/>
        <v>1.3445945945945945</v>
      </c>
      <c r="N5281" s="44">
        <f t="shared" si="960"/>
        <v>382.8</v>
      </c>
      <c r="O5281" s="44">
        <f t="shared" si="961"/>
        <v>5357.8</v>
      </c>
      <c r="P5281" s="45">
        <f t="shared" si="954"/>
        <v>53.20556107249255</v>
      </c>
      <c r="Q5281" s="45">
        <f t="shared" si="962"/>
        <v>1.4480540540540541</v>
      </c>
      <c r="S5281" s="51">
        <f t="shared" si="955"/>
        <v>8.3565910285968492</v>
      </c>
      <c r="T5281" s="16">
        <f t="shared" si="956"/>
        <v>52.667990731545842</v>
      </c>
    </row>
    <row r="5282" spans="1:20" x14ac:dyDescent="0.25">
      <c r="A5282" s="72">
        <f t="shared" si="957"/>
        <v>44545</v>
      </c>
      <c r="B5282" s="73" t="s">
        <v>18</v>
      </c>
      <c r="C5282" s="73" t="s">
        <v>244</v>
      </c>
      <c r="D5282" s="73" t="s">
        <v>245</v>
      </c>
      <c r="E5282" s="73" t="s">
        <v>277</v>
      </c>
      <c r="F5282" s="73" t="s">
        <v>278</v>
      </c>
      <c r="G5282" s="73" t="s">
        <v>35</v>
      </c>
      <c r="H5282" s="73" t="s">
        <v>38</v>
      </c>
      <c r="I5282">
        <v>613</v>
      </c>
      <c r="J5282" s="43">
        <v>4954</v>
      </c>
      <c r="K5282" s="16">
        <v>0</v>
      </c>
      <c r="L5282" s="16">
        <f t="shared" si="958"/>
        <v>49.195630585898705</v>
      </c>
      <c r="M5282" s="16">
        <f t="shared" si="959"/>
        <v>1.338918918918919</v>
      </c>
      <c r="N5282" s="44">
        <f t="shared" si="960"/>
        <v>0</v>
      </c>
      <c r="O5282" s="44">
        <f t="shared" si="961"/>
        <v>4954</v>
      </c>
      <c r="P5282" s="45">
        <f t="shared" si="954"/>
        <v>49.195630585898705</v>
      </c>
      <c r="Q5282" s="45">
        <f t="shared" si="962"/>
        <v>1.338918918918919</v>
      </c>
      <c r="S5282" s="51">
        <f t="shared" si="955"/>
        <v>0.1820020222446983</v>
      </c>
      <c r="T5282" s="16">
        <f>AVERAGE(P5206,P5244,P5282)</f>
        <v>49.195630585898705</v>
      </c>
    </row>
    <row r="5283" spans="1:20" x14ac:dyDescent="0.25">
      <c r="A5283" s="74">
        <f>A5281</f>
        <v>44545</v>
      </c>
      <c r="B5283" s="75" t="s">
        <v>18</v>
      </c>
      <c r="C5283" s="75" t="s">
        <v>258</v>
      </c>
      <c r="D5283" s="75" t="s">
        <v>255</v>
      </c>
      <c r="E5283" s="75" t="s">
        <v>279</v>
      </c>
      <c r="F5283" s="75" t="s">
        <v>280</v>
      </c>
      <c r="G5283" s="75" t="s">
        <v>35</v>
      </c>
      <c r="H5283" s="76" t="s">
        <v>36</v>
      </c>
      <c r="I5283" s="76">
        <v>1637</v>
      </c>
      <c r="J5283" s="46">
        <v>5360</v>
      </c>
      <c r="K5283" s="78">
        <v>0.33</v>
      </c>
      <c r="L5283" s="78">
        <f t="shared" si="958"/>
        <v>53.227408142999003</v>
      </c>
      <c r="M5283" s="78">
        <f t="shared" si="959"/>
        <v>1.4486486486486487</v>
      </c>
      <c r="N5283" s="47">
        <f t="shared" si="960"/>
        <v>540.21</v>
      </c>
      <c r="O5283" s="47">
        <f t="shared" si="961"/>
        <v>5900.21</v>
      </c>
      <c r="P5283" s="48">
        <f t="shared" si="954"/>
        <v>58.591956305858986</v>
      </c>
      <c r="Q5283" s="48">
        <f t="shared" si="962"/>
        <v>1.5946513513513514</v>
      </c>
      <c r="R5283" s="76"/>
      <c r="S5283" s="53">
        <f t="shared" si="955"/>
        <v>10.115112854642017</v>
      </c>
      <c r="T5283" s="78">
        <f t="shared" si="956"/>
        <v>57.833333333333336</v>
      </c>
    </row>
    <row r="5284" spans="1:20" x14ac:dyDescent="0.25">
      <c r="A5284" s="72">
        <f>DATE(YEAR(A5283), MONTH(A5283)+1, 15)</f>
        <v>44576</v>
      </c>
      <c r="B5284" s="73" t="s">
        <v>0</v>
      </c>
      <c r="C5284" s="73" t="s">
        <v>359</v>
      </c>
      <c r="D5284" s="73" t="s">
        <v>235</v>
      </c>
      <c r="E5284" s="73" t="s">
        <v>260</v>
      </c>
      <c r="F5284" s="73" t="s">
        <v>261</v>
      </c>
      <c r="G5284" s="73" t="s">
        <v>34</v>
      </c>
      <c r="H5284" t="s">
        <v>36</v>
      </c>
      <c r="I5284">
        <v>506</v>
      </c>
      <c r="J5284" s="61">
        <v>3695</v>
      </c>
      <c r="K5284" s="16">
        <v>0.33</v>
      </c>
      <c r="L5284" s="16">
        <f t="shared" si="958"/>
        <v>36.693147964250244</v>
      </c>
      <c r="M5284" s="16">
        <f t="shared" si="959"/>
        <v>0.99864864864864866</v>
      </c>
      <c r="N5284" s="44">
        <f t="shared" si="960"/>
        <v>166.98000000000002</v>
      </c>
      <c r="O5284" s="44">
        <f t="shared" si="961"/>
        <v>3861.98</v>
      </c>
      <c r="P5284" s="45">
        <f t="shared" ref="P5284:P5321" si="963">O5284/100.7</f>
        <v>38.351340615690169</v>
      </c>
      <c r="Q5284" s="45">
        <f t="shared" si="962"/>
        <v>1.0437783783783783</v>
      </c>
      <c r="R5284" s="17"/>
      <c r="S5284" s="51">
        <f>((O5284/O4828)-1)*100</f>
        <v>3.5266806418580154</v>
      </c>
      <c r="T5284" s="16"/>
    </row>
    <row r="5285" spans="1:20" x14ac:dyDescent="0.25">
      <c r="A5285" s="72">
        <f>A5284</f>
        <v>44576</v>
      </c>
      <c r="B5285" s="73" t="s">
        <v>0</v>
      </c>
      <c r="C5285" s="73" t="s">
        <v>236</v>
      </c>
      <c r="D5285" s="73" t="s">
        <v>237</v>
      </c>
      <c r="E5285" s="73" t="s">
        <v>262</v>
      </c>
      <c r="F5285" s="73" t="s">
        <v>251</v>
      </c>
      <c r="G5285" s="73" t="s">
        <v>34</v>
      </c>
      <c r="H5285" t="s">
        <v>37</v>
      </c>
      <c r="I5285">
        <v>298</v>
      </c>
      <c r="J5285" s="43">
        <v>3658</v>
      </c>
      <c r="K5285" s="16">
        <v>0.12</v>
      </c>
      <c r="L5285" s="16">
        <f t="shared" si="958"/>
        <v>36.32571996027805</v>
      </c>
      <c r="M5285" s="16">
        <f t="shared" si="959"/>
        <v>0.98864864864864865</v>
      </c>
      <c r="N5285" s="44">
        <f t="shared" si="960"/>
        <v>35.76</v>
      </c>
      <c r="O5285" s="44">
        <f t="shared" si="961"/>
        <v>3693.76</v>
      </c>
      <c r="P5285" s="45">
        <f t="shared" si="963"/>
        <v>36.680834160873886</v>
      </c>
      <c r="Q5285" s="45">
        <f t="shared" si="962"/>
        <v>0.99831351351351361</v>
      </c>
      <c r="R5285" s="17"/>
      <c r="S5285" s="51">
        <f t="shared" ref="S5285:S5321" si="964">((O5285/O4829)-1)*100</f>
        <v>-12.22053231939163</v>
      </c>
      <c r="T5285" s="16"/>
    </row>
    <row r="5286" spans="1:20" x14ac:dyDescent="0.25">
      <c r="A5286" s="72">
        <f t="shared" ref="A5286:A5320" si="965">A5285</f>
        <v>44576</v>
      </c>
      <c r="B5286" s="73" t="s">
        <v>0</v>
      </c>
      <c r="C5286" s="73" t="s">
        <v>359</v>
      </c>
      <c r="D5286" s="73" t="s">
        <v>235</v>
      </c>
      <c r="E5286" s="73" t="s">
        <v>263</v>
      </c>
      <c r="F5286" s="73" t="s">
        <v>264</v>
      </c>
      <c r="G5286" s="73" t="s">
        <v>34</v>
      </c>
      <c r="H5286" t="s">
        <v>37</v>
      </c>
      <c r="I5286">
        <v>1530</v>
      </c>
      <c r="J5286" s="43">
        <v>7290</v>
      </c>
      <c r="K5286" s="16">
        <v>0.12</v>
      </c>
      <c r="L5286" s="16">
        <f t="shared" si="958"/>
        <v>72.393247269116188</v>
      </c>
      <c r="M5286" s="16">
        <f t="shared" si="959"/>
        <v>1.9702702702702704</v>
      </c>
      <c r="N5286" s="44">
        <f t="shared" si="960"/>
        <v>183.6</v>
      </c>
      <c r="O5286" s="44">
        <f t="shared" si="961"/>
        <v>7473.6</v>
      </c>
      <c r="P5286" s="45">
        <f t="shared" si="963"/>
        <v>74.216484607745784</v>
      </c>
      <c r="Q5286" s="45">
        <f t="shared" si="962"/>
        <v>2.0198918918918918</v>
      </c>
      <c r="S5286" s="51">
        <f t="shared" si="964"/>
        <v>5.0400562192550957</v>
      </c>
      <c r="T5286" s="16"/>
    </row>
    <row r="5287" spans="1:20" x14ac:dyDescent="0.25">
      <c r="A5287" s="72">
        <f t="shared" si="965"/>
        <v>44576</v>
      </c>
      <c r="B5287" s="73" t="s">
        <v>0</v>
      </c>
      <c r="C5287" s="73" t="s">
        <v>359</v>
      </c>
      <c r="D5287" s="73" t="s">
        <v>235</v>
      </c>
      <c r="E5287" s="73" t="s">
        <v>265</v>
      </c>
      <c r="F5287" s="73" t="s">
        <v>266</v>
      </c>
      <c r="G5287" s="73" t="s">
        <v>34</v>
      </c>
      <c r="H5287" t="s">
        <v>36</v>
      </c>
      <c r="I5287">
        <v>890</v>
      </c>
      <c r="J5287" s="43">
        <v>4525</v>
      </c>
      <c r="K5287" s="16">
        <v>0.33</v>
      </c>
      <c r="L5287" s="16">
        <f t="shared" si="958"/>
        <v>44.935451837140022</v>
      </c>
      <c r="M5287" s="16">
        <f t="shared" si="959"/>
        <v>1.222972972972973</v>
      </c>
      <c r="N5287" s="44">
        <f t="shared" si="960"/>
        <v>293.7</v>
      </c>
      <c r="O5287" s="44">
        <f t="shared" si="961"/>
        <v>4818.7</v>
      </c>
      <c r="P5287" s="45">
        <f t="shared" si="963"/>
        <v>47.852035749751735</v>
      </c>
      <c r="Q5287" s="45">
        <f t="shared" si="962"/>
        <v>1.3023513513513514</v>
      </c>
      <c r="S5287" s="51">
        <f t="shared" si="964"/>
        <v>5.0443616070455333</v>
      </c>
      <c r="T5287" s="16"/>
    </row>
    <row r="5288" spans="1:20" x14ac:dyDescent="0.25">
      <c r="A5288" s="72">
        <f t="shared" si="965"/>
        <v>44576</v>
      </c>
      <c r="B5288" s="73" t="s">
        <v>0</v>
      </c>
      <c r="C5288" s="73" t="s">
        <v>238</v>
      </c>
      <c r="D5288" s="73" t="s">
        <v>239</v>
      </c>
      <c r="E5288" s="73" t="s">
        <v>267</v>
      </c>
      <c r="F5288" s="73" t="s">
        <v>241</v>
      </c>
      <c r="G5288" s="73" t="s">
        <v>34</v>
      </c>
      <c r="H5288" s="65" t="s">
        <v>37</v>
      </c>
      <c r="I5288" s="65">
        <v>1256</v>
      </c>
      <c r="J5288" s="61">
        <v>7026</v>
      </c>
      <c r="K5288" s="16">
        <v>0.12</v>
      </c>
      <c r="L5288" s="77">
        <f t="shared" si="958"/>
        <v>69.771598808341608</v>
      </c>
      <c r="M5288" s="77">
        <f t="shared" si="959"/>
        <v>1.8989189189189188</v>
      </c>
      <c r="N5288" s="62">
        <f t="shared" si="960"/>
        <v>150.72</v>
      </c>
      <c r="O5288" s="62">
        <f t="shared" si="961"/>
        <v>7176.72</v>
      </c>
      <c r="P5288" s="63">
        <f t="shared" si="963"/>
        <v>71.26832174776564</v>
      </c>
      <c r="Q5288" s="63">
        <f t="shared" si="962"/>
        <v>1.9396540540540541</v>
      </c>
      <c r="R5288" s="65"/>
      <c r="S5288" s="64">
        <f t="shared" si="964"/>
        <v>4.7543424317617822</v>
      </c>
      <c r="T5288" s="16"/>
    </row>
    <row r="5289" spans="1:20" x14ac:dyDescent="0.25">
      <c r="A5289" s="72">
        <f t="shared" si="965"/>
        <v>44576</v>
      </c>
      <c r="B5289" s="73" t="s">
        <v>0</v>
      </c>
      <c r="C5289" s="73" t="s">
        <v>358</v>
      </c>
      <c r="D5289" s="73" t="s">
        <v>235</v>
      </c>
      <c r="E5289" s="73" t="s">
        <v>267</v>
      </c>
      <c r="F5289" s="73" t="s">
        <v>241</v>
      </c>
      <c r="G5289" s="73" t="s">
        <v>34</v>
      </c>
      <c r="H5289" t="s">
        <v>36</v>
      </c>
      <c r="I5289">
        <v>975</v>
      </c>
      <c r="J5289" s="43">
        <v>4801</v>
      </c>
      <c r="K5289" s="16">
        <v>0.33</v>
      </c>
      <c r="L5289" s="16">
        <f t="shared" si="958"/>
        <v>47.676266137040713</v>
      </c>
      <c r="M5289" s="16">
        <f t="shared" si="959"/>
        <v>1.2975675675675675</v>
      </c>
      <c r="N5289" s="44">
        <f t="shared" si="960"/>
        <v>321.75</v>
      </c>
      <c r="O5289" s="44">
        <f t="shared" si="961"/>
        <v>5122.75</v>
      </c>
      <c r="P5289" s="45">
        <f t="shared" si="963"/>
        <v>50.871400198609727</v>
      </c>
      <c r="Q5289" s="45">
        <f t="shared" si="962"/>
        <v>1.3845270270270271</v>
      </c>
      <c r="S5289" s="51">
        <f t="shared" si="964"/>
        <v>5.2061405760640778</v>
      </c>
      <c r="T5289" s="16"/>
    </row>
    <row r="5290" spans="1:20" x14ac:dyDescent="0.25">
      <c r="A5290" s="72">
        <f t="shared" si="965"/>
        <v>44576</v>
      </c>
      <c r="B5290" s="73" t="s">
        <v>0</v>
      </c>
      <c r="C5290" s="73" t="s">
        <v>240</v>
      </c>
      <c r="D5290" s="73" t="s">
        <v>241</v>
      </c>
      <c r="E5290" s="73" t="s">
        <v>263</v>
      </c>
      <c r="F5290" s="73" t="s">
        <v>264</v>
      </c>
      <c r="G5290" s="73" t="s">
        <v>34</v>
      </c>
      <c r="H5290" t="s">
        <v>36</v>
      </c>
      <c r="I5290">
        <v>1357</v>
      </c>
      <c r="J5290" s="66">
        <v>5121</v>
      </c>
      <c r="K5290" s="16">
        <v>0.33</v>
      </c>
      <c r="L5290" s="16">
        <f t="shared" si="958"/>
        <v>50.854021847070506</v>
      </c>
      <c r="M5290" s="16">
        <f t="shared" si="959"/>
        <v>1.384054054054054</v>
      </c>
      <c r="N5290" s="44">
        <f t="shared" si="960"/>
        <v>447.81</v>
      </c>
      <c r="O5290" s="44">
        <f t="shared" si="961"/>
        <v>5568.81</v>
      </c>
      <c r="P5290" s="45">
        <f t="shared" si="963"/>
        <v>55.300993048659386</v>
      </c>
      <c r="Q5290" s="45">
        <f t="shared" si="962"/>
        <v>1.5050837837837838</v>
      </c>
      <c r="S5290" s="51">
        <f t="shared" si="964"/>
        <v>6.7642000847394357</v>
      </c>
      <c r="T5290" s="16"/>
    </row>
    <row r="5291" spans="1:20" x14ac:dyDescent="0.25">
      <c r="A5291" s="72">
        <f t="shared" si="965"/>
        <v>44576</v>
      </c>
      <c r="B5291" s="73" t="s">
        <v>67</v>
      </c>
      <c r="C5291" s="73" t="s">
        <v>242</v>
      </c>
      <c r="D5291" s="73" t="s">
        <v>243</v>
      </c>
      <c r="E5291" s="73" t="s">
        <v>265</v>
      </c>
      <c r="F5291" s="73" t="s">
        <v>266</v>
      </c>
      <c r="G5291" s="73" t="s">
        <v>34</v>
      </c>
      <c r="H5291" t="s">
        <v>36</v>
      </c>
      <c r="I5291">
        <v>1006</v>
      </c>
      <c r="J5291" s="43">
        <v>4000</v>
      </c>
      <c r="K5291" s="16">
        <v>0.33</v>
      </c>
      <c r="L5291" s="16">
        <f t="shared" si="958"/>
        <v>39.72194637537239</v>
      </c>
      <c r="M5291" s="16">
        <f t="shared" si="959"/>
        <v>1.0090090090090089</v>
      </c>
      <c r="N5291" s="44">
        <f t="shared" si="960"/>
        <v>331.98</v>
      </c>
      <c r="O5291" s="44">
        <f t="shared" si="961"/>
        <v>4331.9799999999996</v>
      </c>
      <c r="P5291" s="45">
        <f t="shared" si="963"/>
        <v>43.018669314796419</v>
      </c>
      <c r="Q5291" s="45">
        <f t="shared" si="962"/>
        <v>1.0927517117117116</v>
      </c>
      <c r="S5291" s="51">
        <f t="shared" si="964"/>
        <v>9.1063413946131497</v>
      </c>
      <c r="T5291" s="16"/>
    </row>
    <row r="5292" spans="1:20" x14ac:dyDescent="0.25">
      <c r="A5292" s="72">
        <f t="shared" si="965"/>
        <v>44576</v>
      </c>
      <c r="B5292" s="73" t="s">
        <v>67</v>
      </c>
      <c r="C5292" s="73" t="s">
        <v>244</v>
      </c>
      <c r="D5292" s="73" t="s">
        <v>245</v>
      </c>
      <c r="E5292" s="73" t="s">
        <v>268</v>
      </c>
      <c r="F5292" s="73" t="s">
        <v>269</v>
      </c>
      <c r="G5292" s="73" t="s">
        <v>34</v>
      </c>
      <c r="H5292" t="s">
        <v>38</v>
      </c>
      <c r="I5292">
        <v>860</v>
      </c>
      <c r="J5292" s="43">
        <v>8130</v>
      </c>
      <c r="K5292" s="16">
        <v>0</v>
      </c>
      <c r="L5292" s="16">
        <f t="shared" si="958"/>
        <v>80.734856007944387</v>
      </c>
      <c r="M5292" s="16">
        <f t="shared" si="959"/>
        <v>2.0508108108108107</v>
      </c>
      <c r="N5292" s="44">
        <f t="shared" si="960"/>
        <v>0</v>
      </c>
      <c r="O5292" s="44">
        <f t="shared" si="961"/>
        <v>8130</v>
      </c>
      <c r="P5292" s="45">
        <f t="shared" si="963"/>
        <v>80.734856007944387</v>
      </c>
      <c r="Q5292" s="45">
        <f t="shared" si="962"/>
        <v>2.0508108108108107</v>
      </c>
      <c r="S5292" s="51">
        <f t="shared" si="964"/>
        <v>3.7916507085407947</v>
      </c>
      <c r="T5292" s="16"/>
    </row>
    <row r="5293" spans="1:20" x14ac:dyDescent="0.25">
      <c r="A5293" s="72">
        <f t="shared" si="965"/>
        <v>44576</v>
      </c>
      <c r="B5293" s="73" t="s">
        <v>67</v>
      </c>
      <c r="C5293" s="73" t="s">
        <v>246</v>
      </c>
      <c r="D5293" s="73" t="s">
        <v>247</v>
      </c>
      <c r="E5293" s="73" t="s">
        <v>270</v>
      </c>
      <c r="F5293" s="73" t="s">
        <v>247</v>
      </c>
      <c r="G5293" s="73" t="s">
        <v>34</v>
      </c>
      <c r="H5293" t="s">
        <v>36</v>
      </c>
      <c r="I5293">
        <v>213</v>
      </c>
      <c r="J5293" s="43">
        <v>2505</v>
      </c>
      <c r="K5293" s="16">
        <v>0.33</v>
      </c>
      <c r="L5293" s="16">
        <f t="shared" si="958"/>
        <v>24.875868917576959</v>
      </c>
      <c r="M5293" s="16">
        <f t="shared" si="959"/>
        <v>0.63189189189189188</v>
      </c>
      <c r="N5293" s="44">
        <f t="shared" si="960"/>
        <v>70.290000000000006</v>
      </c>
      <c r="O5293" s="44">
        <f t="shared" si="961"/>
        <v>2575.29</v>
      </c>
      <c r="P5293" s="45">
        <f t="shared" si="963"/>
        <v>25.573882820258191</v>
      </c>
      <c r="Q5293" s="45">
        <f t="shared" si="962"/>
        <v>0.64962270270270273</v>
      </c>
      <c r="S5293" s="51">
        <f t="shared" si="964"/>
        <v>4.2665522225506347</v>
      </c>
      <c r="T5293" s="16"/>
    </row>
    <row r="5294" spans="1:20" x14ac:dyDescent="0.25">
      <c r="A5294" s="72">
        <f t="shared" si="965"/>
        <v>44576</v>
      </c>
      <c r="B5294" s="73" t="s">
        <v>67</v>
      </c>
      <c r="C5294" s="73" t="s">
        <v>248</v>
      </c>
      <c r="D5294" s="73" t="s">
        <v>249</v>
      </c>
      <c r="E5294" s="73" t="s">
        <v>271</v>
      </c>
      <c r="F5294" s="73" t="s">
        <v>272</v>
      </c>
      <c r="G5294" s="73" t="s">
        <v>34</v>
      </c>
      <c r="H5294" t="s">
        <v>38</v>
      </c>
      <c r="I5294">
        <v>646</v>
      </c>
      <c r="J5294" s="43">
        <v>6227</v>
      </c>
      <c r="K5294" s="16">
        <v>0</v>
      </c>
      <c r="L5294" s="16">
        <f t="shared" si="958"/>
        <v>61.837140019860975</v>
      </c>
      <c r="M5294" s="16">
        <f t="shared" si="959"/>
        <v>1.5707747747747749</v>
      </c>
      <c r="N5294" s="44">
        <f t="shared" si="960"/>
        <v>0</v>
      </c>
      <c r="O5294" s="44">
        <f t="shared" si="961"/>
        <v>6227</v>
      </c>
      <c r="P5294" s="45">
        <f t="shared" si="963"/>
        <v>61.837140019860975</v>
      </c>
      <c r="Q5294" s="45">
        <f t="shared" si="962"/>
        <v>1.5707747747747749</v>
      </c>
      <c r="S5294" s="51">
        <f t="shared" si="964"/>
        <v>4.1478508111724377</v>
      </c>
      <c r="T5294" s="16"/>
    </row>
    <row r="5295" spans="1:20" x14ac:dyDescent="0.25">
      <c r="A5295" s="72">
        <f t="shared" si="965"/>
        <v>44576</v>
      </c>
      <c r="B5295" s="73" t="s">
        <v>67</v>
      </c>
      <c r="C5295" s="73" t="s">
        <v>248</v>
      </c>
      <c r="D5295" s="73" t="s">
        <v>249</v>
      </c>
      <c r="E5295" s="73" t="s">
        <v>273</v>
      </c>
      <c r="F5295" s="73" t="s">
        <v>274</v>
      </c>
      <c r="G5295" s="73" t="s">
        <v>34</v>
      </c>
      <c r="H5295" t="s">
        <v>38</v>
      </c>
      <c r="I5295">
        <v>418</v>
      </c>
      <c r="J5295" s="43">
        <v>5247</v>
      </c>
      <c r="K5295" s="16">
        <v>0</v>
      </c>
      <c r="L5295" s="16">
        <f t="shared" si="958"/>
        <v>52.105263157894733</v>
      </c>
      <c r="M5295" s="16">
        <f t="shared" si="959"/>
        <v>1.3235675675675675</v>
      </c>
      <c r="N5295" s="44">
        <f t="shared" si="960"/>
        <v>0</v>
      </c>
      <c r="O5295" s="44">
        <f t="shared" si="961"/>
        <v>5247</v>
      </c>
      <c r="P5295" s="45">
        <f t="shared" si="963"/>
        <v>52.105263157894733</v>
      </c>
      <c r="Q5295" s="45">
        <f t="shared" si="962"/>
        <v>1.3235675675675675</v>
      </c>
      <c r="S5295" s="51">
        <f t="shared" si="964"/>
        <v>4.1071428571428648</v>
      </c>
      <c r="T5295" s="16"/>
    </row>
    <row r="5296" spans="1:20" x14ac:dyDescent="0.25">
      <c r="A5296" s="72">
        <f t="shared" si="965"/>
        <v>44576</v>
      </c>
      <c r="B5296" s="73" t="s">
        <v>67</v>
      </c>
      <c r="C5296" s="73" t="s">
        <v>246</v>
      </c>
      <c r="D5296" s="73" t="s">
        <v>247</v>
      </c>
      <c r="E5296" s="73" t="s">
        <v>275</v>
      </c>
      <c r="F5296" s="73" t="s">
        <v>276</v>
      </c>
      <c r="G5296" s="73" t="s">
        <v>34</v>
      </c>
      <c r="H5296" t="s">
        <v>36</v>
      </c>
      <c r="I5296">
        <v>626</v>
      </c>
      <c r="J5296" s="61">
        <v>4000</v>
      </c>
      <c r="K5296" s="16">
        <v>0.33</v>
      </c>
      <c r="L5296" s="16">
        <f t="shared" si="958"/>
        <v>39.72194637537239</v>
      </c>
      <c r="M5296" s="16">
        <f t="shared" si="959"/>
        <v>1.0090090090090089</v>
      </c>
      <c r="N5296" s="44">
        <f t="shared" si="960"/>
        <v>206.58</v>
      </c>
      <c r="O5296" s="44">
        <f t="shared" si="961"/>
        <v>4206.58</v>
      </c>
      <c r="P5296" s="45">
        <f t="shared" si="963"/>
        <v>41.773386295928496</v>
      </c>
      <c r="Q5296" s="45">
        <f t="shared" si="962"/>
        <v>1.0611192792792792</v>
      </c>
      <c r="S5296" s="51">
        <f t="shared" si="964"/>
        <v>6.6625758782094424</v>
      </c>
      <c r="T5296" s="16"/>
    </row>
    <row r="5297" spans="1:20" x14ac:dyDescent="0.25">
      <c r="A5297" s="72">
        <f t="shared" si="965"/>
        <v>44576</v>
      </c>
      <c r="B5297" s="73" t="s">
        <v>67</v>
      </c>
      <c r="C5297" s="73" t="s">
        <v>246</v>
      </c>
      <c r="D5297" s="73" t="s">
        <v>247</v>
      </c>
      <c r="E5297" s="73" t="s">
        <v>263</v>
      </c>
      <c r="F5297" s="73" t="s">
        <v>264</v>
      </c>
      <c r="G5297" s="73" t="s">
        <v>34</v>
      </c>
      <c r="H5297" t="s">
        <v>36</v>
      </c>
      <c r="I5297">
        <v>1823</v>
      </c>
      <c r="J5297" s="61">
        <v>5880</v>
      </c>
      <c r="K5297" s="16">
        <v>0.33</v>
      </c>
      <c r="L5297" s="16">
        <f t="shared" si="958"/>
        <v>58.391261171797417</v>
      </c>
      <c r="M5297" s="16">
        <f t="shared" si="959"/>
        <v>1.4832432432432432</v>
      </c>
      <c r="N5297" s="44">
        <f t="shared" si="960"/>
        <v>601.59</v>
      </c>
      <c r="O5297" s="44">
        <f t="shared" si="961"/>
        <v>6481.59</v>
      </c>
      <c r="P5297" s="45">
        <f t="shared" si="963"/>
        <v>64.365342601787489</v>
      </c>
      <c r="Q5297" s="45">
        <f t="shared" si="962"/>
        <v>1.6349956756756758</v>
      </c>
      <c r="S5297" s="51">
        <f t="shared" si="964"/>
        <v>9.7159426570135885</v>
      </c>
      <c r="T5297" s="16"/>
    </row>
    <row r="5298" spans="1:20" x14ac:dyDescent="0.25">
      <c r="A5298" s="72">
        <f t="shared" si="965"/>
        <v>44576</v>
      </c>
      <c r="B5298" s="73" t="s">
        <v>18</v>
      </c>
      <c r="C5298" s="73" t="s">
        <v>250</v>
      </c>
      <c r="D5298" s="73" t="s">
        <v>251</v>
      </c>
      <c r="E5298" s="73" t="s">
        <v>265</v>
      </c>
      <c r="F5298" s="73" t="s">
        <v>266</v>
      </c>
      <c r="G5298" s="73" t="s">
        <v>34</v>
      </c>
      <c r="H5298" t="s">
        <v>39</v>
      </c>
      <c r="I5298">
        <v>1277</v>
      </c>
      <c r="J5298" s="43">
        <v>3631</v>
      </c>
      <c r="K5298" s="16">
        <v>0.34799999999999998</v>
      </c>
      <c r="L5298" s="16">
        <f t="shared" si="958"/>
        <v>36.057596822244292</v>
      </c>
      <c r="M5298" s="16">
        <f t="shared" si="959"/>
        <v>0.98135135135135132</v>
      </c>
      <c r="N5298" s="44">
        <f t="shared" si="960"/>
        <v>444.39599999999996</v>
      </c>
      <c r="O5298" s="44">
        <f t="shared" si="961"/>
        <v>4075.3959999999997</v>
      </c>
      <c r="P5298" s="45">
        <f t="shared" si="963"/>
        <v>40.470665342601784</v>
      </c>
      <c r="Q5298" s="45">
        <f t="shared" si="962"/>
        <v>1.1014583783783782</v>
      </c>
      <c r="S5298" s="51">
        <f t="shared" si="964"/>
        <v>11.113498266634259</v>
      </c>
      <c r="T5298" s="16"/>
    </row>
    <row r="5299" spans="1:20" x14ac:dyDescent="0.25">
      <c r="A5299" s="72">
        <f t="shared" si="965"/>
        <v>44576</v>
      </c>
      <c r="B5299" s="73" t="s">
        <v>18</v>
      </c>
      <c r="C5299" s="73" t="s">
        <v>244</v>
      </c>
      <c r="D5299" s="73" t="s">
        <v>245</v>
      </c>
      <c r="E5299" s="73" t="s">
        <v>277</v>
      </c>
      <c r="F5299" s="73" t="s">
        <v>278</v>
      </c>
      <c r="G5299" s="73" t="s">
        <v>34</v>
      </c>
      <c r="H5299" t="s">
        <v>38</v>
      </c>
      <c r="I5299">
        <v>613</v>
      </c>
      <c r="J5299" s="43">
        <v>6714</v>
      </c>
      <c r="K5299" s="16">
        <v>0</v>
      </c>
      <c r="L5299" s="16">
        <f t="shared" si="958"/>
        <v>66.673286991062554</v>
      </c>
      <c r="M5299" s="16">
        <f t="shared" si="959"/>
        <v>1.8145945945945945</v>
      </c>
      <c r="N5299" s="44">
        <f t="shared" si="960"/>
        <v>0</v>
      </c>
      <c r="O5299" s="44">
        <f t="shared" si="961"/>
        <v>6714</v>
      </c>
      <c r="P5299" s="45">
        <f t="shared" si="963"/>
        <v>66.673286991062554</v>
      </c>
      <c r="Q5299" s="45">
        <f t="shared" si="962"/>
        <v>1.8145945945945945</v>
      </c>
      <c r="S5299" s="51">
        <f t="shared" si="964"/>
        <v>1.8043972706595968</v>
      </c>
      <c r="T5299" s="16"/>
    </row>
    <row r="5300" spans="1:20" x14ac:dyDescent="0.25">
      <c r="A5300" s="72">
        <f>A5299</f>
        <v>44576</v>
      </c>
      <c r="B5300" s="73" t="s">
        <v>18</v>
      </c>
      <c r="C5300" s="73" t="s">
        <v>248</v>
      </c>
      <c r="D5300" s="73" t="s">
        <v>249</v>
      </c>
      <c r="E5300" s="73" t="s">
        <v>268</v>
      </c>
      <c r="F5300" s="73" t="s">
        <v>269</v>
      </c>
      <c r="G5300" s="73" t="s">
        <v>34</v>
      </c>
      <c r="H5300" t="s">
        <v>38</v>
      </c>
      <c r="I5300">
        <v>872</v>
      </c>
      <c r="J5300" s="43">
        <v>7422</v>
      </c>
      <c r="K5300" s="16">
        <v>0</v>
      </c>
      <c r="L5300" s="16">
        <f t="shared" si="958"/>
        <v>73.70407149950347</v>
      </c>
      <c r="M5300" s="16">
        <f t="shared" si="959"/>
        <v>2.0059459459459461</v>
      </c>
      <c r="N5300" s="44">
        <f t="shared" si="960"/>
        <v>0</v>
      </c>
      <c r="O5300" s="44">
        <f t="shared" si="961"/>
        <v>7422</v>
      </c>
      <c r="P5300" s="45">
        <f t="shared" si="963"/>
        <v>73.70407149950347</v>
      </c>
      <c r="Q5300" s="45">
        <f t="shared" si="962"/>
        <v>2.0059459459459461</v>
      </c>
      <c r="S5300" s="51">
        <f t="shared" si="964"/>
        <v>4.1684210526315768</v>
      </c>
      <c r="T5300" s="16"/>
    </row>
    <row r="5301" spans="1:20" x14ac:dyDescent="0.25">
      <c r="A5301" s="72">
        <f t="shared" si="965"/>
        <v>44576</v>
      </c>
      <c r="B5301" s="73" t="s">
        <v>18</v>
      </c>
      <c r="C5301" s="73" t="s">
        <v>248</v>
      </c>
      <c r="D5301" s="73" t="s">
        <v>249</v>
      </c>
      <c r="E5301" s="73" t="s">
        <v>277</v>
      </c>
      <c r="F5301" s="73" t="s">
        <v>278</v>
      </c>
      <c r="G5301" s="73" t="s">
        <v>34</v>
      </c>
      <c r="H5301" t="s">
        <v>38</v>
      </c>
      <c r="I5301">
        <v>414</v>
      </c>
      <c r="J5301" s="43">
        <v>5367</v>
      </c>
      <c r="K5301" s="16">
        <v>0</v>
      </c>
      <c r="L5301" s="16">
        <f t="shared" si="958"/>
        <v>53.296921549155904</v>
      </c>
      <c r="M5301" s="16">
        <f t="shared" si="959"/>
        <v>1.4505405405405405</v>
      </c>
      <c r="N5301" s="44">
        <f t="shared" si="960"/>
        <v>0</v>
      </c>
      <c r="O5301" s="44">
        <f t="shared" si="961"/>
        <v>5367</v>
      </c>
      <c r="P5301" s="45">
        <f t="shared" si="963"/>
        <v>53.296921549155904</v>
      </c>
      <c r="Q5301" s="45">
        <f t="shared" si="962"/>
        <v>1.4505405405405405</v>
      </c>
      <c r="S5301" s="51">
        <f t="shared" si="964"/>
        <v>2.2870211549456787</v>
      </c>
      <c r="T5301" s="16"/>
    </row>
    <row r="5302" spans="1:20" x14ac:dyDescent="0.25">
      <c r="A5302" s="72">
        <f t="shared" si="965"/>
        <v>44576</v>
      </c>
      <c r="B5302" s="73" t="s">
        <v>18</v>
      </c>
      <c r="C5302" s="73" t="s">
        <v>242</v>
      </c>
      <c r="D5302" s="73" t="s">
        <v>243</v>
      </c>
      <c r="E5302" s="73" t="s">
        <v>265</v>
      </c>
      <c r="F5302" s="73" t="s">
        <v>266</v>
      </c>
      <c r="G5302" s="73" t="s">
        <v>34</v>
      </c>
      <c r="H5302" t="s">
        <v>36</v>
      </c>
      <c r="I5302">
        <v>1006</v>
      </c>
      <c r="J5302" s="43">
        <v>4745</v>
      </c>
      <c r="K5302" s="16">
        <v>0.33</v>
      </c>
      <c r="L5302" s="16">
        <f t="shared" si="958"/>
        <v>47.1201588877855</v>
      </c>
      <c r="M5302" s="16">
        <f t="shared" si="959"/>
        <v>1.2824324324324323</v>
      </c>
      <c r="N5302" s="44">
        <f t="shared" si="960"/>
        <v>331.98</v>
      </c>
      <c r="O5302" s="44">
        <f t="shared" si="961"/>
        <v>5076.9799999999996</v>
      </c>
      <c r="P5302" s="45">
        <f t="shared" si="963"/>
        <v>50.416881827209529</v>
      </c>
      <c r="Q5302" s="45">
        <f t="shared" si="962"/>
        <v>1.3721567567567567</v>
      </c>
      <c r="S5302" s="51">
        <f t="shared" si="964"/>
        <v>7.6676096720970754</v>
      </c>
      <c r="T5302" s="16"/>
    </row>
    <row r="5303" spans="1:20" x14ac:dyDescent="0.25">
      <c r="A5303" s="72">
        <f t="shared" si="965"/>
        <v>44576</v>
      </c>
      <c r="B5303" s="73" t="s">
        <v>0</v>
      </c>
      <c r="C5303" s="73" t="s">
        <v>252</v>
      </c>
      <c r="D5303" s="73" t="s">
        <v>117</v>
      </c>
      <c r="E5303" s="73" t="s">
        <v>279</v>
      </c>
      <c r="F5303" s="73" t="s">
        <v>280</v>
      </c>
      <c r="G5303" s="73" t="s">
        <v>35</v>
      </c>
      <c r="H5303" t="s">
        <v>37</v>
      </c>
      <c r="I5303">
        <v>880</v>
      </c>
      <c r="J5303" s="43">
        <v>4193</v>
      </c>
      <c r="K5303" s="16">
        <v>0.12</v>
      </c>
      <c r="L5303" s="16">
        <f t="shared" si="958"/>
        <v>41.638530287984111</v>
      </c>
      <c r="M5303" s="16">
        <f t="shared" si="959"/>
        <v>1.1332432432432433</v>
      </c>
      <c r="N5303" s="44">
        <f t="shared" si="960"/>
        <v>105.6</v>
      </c>
      <c r="O5303" s="44">
        <f t="shared" si="961"/>
        <v>4298.6000000000004</v>
      </c>
      <c r="P5303" s="45">
        <f t="shared" si="963"/>
        <v>42.687189672293947</v>
      </c>
      <c r="Q5303" s="45">
        <f t="shared" si="962"/>
        <v>1.1617837837837839</v>
      </c>
      <c r="S5303" s="51">
        <f t="shared" si="964"/>
        <v>6.9835739173718325</v>
      </c>
      <c r="T5303" s="16"/>
    </row>
    <row r="5304" spans="1:20" x14ac:dyDescent="0.25">
      <c r="A5304" s="72">
        <f t="shared" si="965"/>
        <v>44576</v>
      </c>
      <c r="B5304" s="73" t="s">
        <v>0</v>
      </c>
      <c r="C5304" s="73" t="s">
        <v>359</v>
      </c>
      <c r="D5304" s="73" t="s">
        <v>235</v>
      </c>
      <c r="E5304" s="73" t="s">
        <v>267</v>
      </c>
      <c r="F5304" s="73" t="s">
        <v>241</v>
      </c>
      <c r="G5304" s="73" t="s">
        <v>35</v>
      </c>
      <c r="H5304" t="s">
        <v>37</v>
      </c>
      <c r="I5304">
        <v>685</v>
      </c>
      <c r="J5304" s="43">
        <v>4411</v>
      </c>
      <c r="K5304" s="16">
        <v>0.12</v>
      </c>
      <c r="L5304" s="16">
        <f t="shared" si="958"/>
        <v>43.803376365441906</v>
      </c>
      <c r="M5304" s="16">
        <f t="shared" si="959"/>
        <v>1.1921621621621621</v>
      </c>
      <c r="N5304" s="44">
        <f t="shared" si="960"/>
        <v>82.2</v>
      </c>
      <c r="O5304" s="44">
        <f t="shared" si="961"/>
        <v>4493.2</v>
      </c>
      <c r="P5304" s="45">
        <f t="shared" si="963"/>
        <v>44.619662363455809</v>
      </c>
      <c r="Q5304" s="45">
        <f t="shared" si="962"/>
        <v>1.2143783783783784</v>
      </c>
      <c r="S5304" s="51">
        <f t="shared" si="964"/>
        <v>6.0717658168083055</v>
      </c>
      <c r="T5304" s="16"/>
    </row>
    <row r="5305" spans="1:20" x14ac:dyDescent="0.25">
      <c r="A5305" s="72">
        <f t="shared" si="965"/>
        <v>44576</v>
      </c>
      <c r="B5305" s="73" t="s">
        <v>0</v>
      </c>
      <c r="C5305" s="73" t="s">
        <v>253</v>
      </c>
      <c r="D5305" s="73" t="s">
        <v>243</v>
      </c>
      <c r="E5305" s="73" t="s">
        <v>281</v>
      </c>
      <c r="F5305" s="73" t="s">
        <v>282</v>
      </c>
      <c r="G5305" s="73" t="s">
        <v>35</v>
      </c>
      <c r="H5305" t="s">
        <v>38</v>
      </c>
      <c r="I5305">
        <v>812</v>
      </c>
      <c r="J5305" s="43">
        <v>6670</v>
      </c>
      <c r="K5305" s="16">
        <v>0</v>
      </c>
      <c r="L5305" s="16">
        <f t="shared" si="958"/>
        <v>66.23634558093346</v>
      </c>
      <c r="M5305" s="16">
        <f t="shared" si="959"/>
        <v>1.8027027027027027</v>
      </c>
      <c r="N5305" s="44">
        <f t="shared" si="960"/>
        <v>0</v>
      </c>
      <c r="O5305" s="44">
        <f t="shared" si="961"/>
        <v>6670</v>
      </c>
      <c r="P5305" s="45">
        <f t="shared" si="963"/>
        <v>66.23634558093346</v>
      </c>
      <c r="Q5305" s="45">
        <f t="shared" si="962"/>
        <v>1.8027027027027027</v>
      </c>
      <c r="S5305" s="51">
        <f t="shared" si="964"/>
        <v>4.6110414052697557</v>
      </c>
      <c r="T5305" s="16"/>
    </row>
    <row r="5306" spans="1:20" x14ac:dyDescent="0.25">
      <c r="A5306" s="72">
        <f t="shared" si="965"/>
        <v>44576</v>
      </c>
      <c r="B5306" s="73" t="s">
        <v>0</v>
      </c>
      <c r="C5306" s="73" t="s">
        <v>236</v>
      </c>
      <c r="D5306" s="73" t="s">
        <v>237</v>
      </c>
      <c r="E5306" s="73" t="s">
        <v>279</v>
      </c>
      <c r="F5306" s="73" t="s">
        <v>280</v>
      </c>
      <c r="G5306" s="73" t="s">
        <v>35</v>
      </c>
      <c r="H5306" t="s">
        <v>37</v>
      </c>
      <c r="I5306">
        <v>1520</v>
      </c>
      <c r="J5306" s="61">
        <v>5851</v>
      </c>
      <c r="K5306" s="16">
        <v>0.12</v>
      </c>
      <c r="L5306" s="16">
        <f t="shared" si="958"/>
        <v>58.103277060575969</v>
      </c>
      <c r="M5306" s="16">
        <f t="shared" si="959"/>
        <v>1.5813513513513513</v>
      </c>
      <c r="N5306" s="44">
        <f t="shared" si="960"/>
        <v>182.4</v>
      </c>
      <c r="O5306" s="44">
        <f t="shared" si="961"/>
        <v>6033.4</v>
      </c>
      <c r="P5306" s="45">
        <f t="shared" si="963"/>
        <v>59.914597815292943</v>
      </c>
      <c r="Q5306" s="45">
        <f t="shared" si="962"/>
        <v>1.6306486486486484</v>
      </c>
      <c r="S5306" s="51">
        <f t="shared" si="964"/>
        <v>6.2966878083157152</v>
      </c>
      <c r="T5306" s="16"/>
    </row>
    <row r="5307" spans="1:20" x14ac:dyDescent="0.25">
      <c r="A5307" s="72">
        <f t="shared" si="965"/>
        <v>44576</v>
      </c>
      <c r="B5307" s="73" t="s">
        <v>0</v>
      </c>
      <c r="C5307" s="73" t="s">
        <v>236</v>
      </c>
      <c r="D5307" s="73" t="s">
        <v>237</v>
      </c>
      <c r="E5307" s="73" t="s">
        <v>267</v>
      </c>
      <c r="F5307" s="73" t="s">
        <v>241</v>
      </c>
      <c r="G5307" s="73" t="s">
        <v>35</v>
      </c>
      <c r="H5307" t="s">
        <v>37</v>
      </c>
      <c r="I5307">
        <v>1583</v>
      </c>
      <c r="J5307" s="43">
        <v>5199</v>
      </c>
      <c r="K5307" s="16">
        <v>0.12</v>
      </c>
      <c r="L5307" s="16">
        <f t="shared" si="958"/>
        <v>51.628599801390266</v>
      </c>
      <c r="M5307" s="16">
        <f t="shared" si="959"/>
        <v>1.4051351351351351</v>
      </c>
      <c r="N5307" s="44">
        <f t="shared" si="960"/>
        <v>189.95999999999998</v>
      </c>
      <c r="O5307" s="44">
        <f t="shared" si="961"/>
        <v>5388.96</v>
      </c>
      <c r="P5307" s="45">
        <f t="shared" si="963"/>
        <v>53.514995034756701</v>
      </c>
      <c r="Q5307" s="45">
        <f t="shared" si="962"/>
        <v>1.4564756756756756</v>
      </c>
      <c r="S5307" s="51">
        <f t="shared" si="964"/>
        <v>-10.124082721814542</v>
      </c>
      <c r="T5307" s="16"/>
    </row>
    <row r="5308" spans="1:20" x14ac:dyDescent="0.25">
      <c r="A5308" s="72">
        <f t="shared" si="965"/>
        <v>44576</v>
      </c>
      <c r="B5308" s="73" t="s">
        <v>0</v>
      </c>
      <c r="C5308" s="73" t="s">
        <v>358</v>
      </c>
      <c r="D5308" s="73" t="s">
        <v>235</v>
      </c>
      <c r="E5308" s="73" t="s">
        <v>279</v>
      </c>
      <c r="F5308" s="73" t="s">
        <v>280</v>
      </c>
      <c r="G5308" s="73" t="s">
        <v>35</v>
      </c>
      <c r="H5308" t="s">
        <v>36</v>
      </c>
      <c r="I5308">
        <v>1599</v>
      </c>
      <c r="J5308" s="43">
        <v>6012</v>
      </c>
      <c r="K5308" s="16">
        <v>0.33</v>
      </c>
      <c r="L5308" s="16">
        <f t="shared" si="958"/>
        <v>59.702085402184707</v>
      </c>
      <c r="M5308" s="16">
        <f t="shared" si="959"/>
        <v>1.6248648648648649</v>
      </c>
      <c r="N5308" s="44">
        <f t="shared" si="960"/>
        <v>527.67000000000007</v>
      </c>
      <c r="O5308" s="44">
        <f t="shared" si="961"/>
        <v>6539.67</v>
      </c>
      <c r="P5308" s="45">
        <f t="shared" si="963"/>
        <v>64.942105263157899</v>
      </c>
      <c r="Q5308" s="45">
        <f t="shared" si="962"/>
        <v>1.7674783783783783</v>
      </c>
      <c r="S5308" s="51">
        <f t="shared" si="964"/>
        <v>6.7887777946514793</v>
      </c>
      <c r="T5308" s="16"/>
    </row>
    <row r="5309" spans="1:20" x14ac:dyDescent="0.25">
      <c r="A5309" s="72">
        <f t="shared" si="965"/>
        <v>44576</v>
      </c>
      <c r="B5309" s="73" t="s">
        <v>67</v>
      </c>
      <c r="C5309" s="73" t="s">
        <v>250</v>
      </c>
      <c r="D5309" s="73" t="s">
        <v>251</v>
      </c>
      <c r="E5309" s="73" t="s">
        <v>279</v>
      </c>
      <c r="F5309" s="73" t="s">
        <v>280</v>
      </c>
      <c r="G5309" s="73" t="s">
        <v>35</v>
      </c>
      <c r="H5309" t="s">
        <v>37</v>
      </c>
      <c r="I5309">
        <v>1851</v>
      </c>
      <c r="J5309" s="43">
        <v>5380</v>
      </c>
      <c r="K5309" s="16">
        <v>0.12</v>
      </c>
      <c r="L5309" s="16">
        <f t="shared" si="958"/>
        <v>53.426017874875868</v>
      </c>
      <c r="M5309" s="16">
        <f t="shared" si="959"/>
        <v>1.3571171171171172</v>
      </c>
      <c r="N5309" s="44">
        <f t="shared" si="960"/>
        <v>222.12</v>
      </c>
      <c r="O5309" s="44">
        <f t="shared" si="961"/>
        <v>5602.12</v>
      </c>
      <c r="P5309" s="45">
        <f t="shared" si="963"/>
        <v>55.631777557100293</v>
      </c>
      <c r="Q5309" s="45">
        <f t="shared" si="962"/>
        <v>1.4131473873873874</v>
      </c>
      <c r="S5309" s="51">
        <f t="shared" si="964"/>
        <v>8.1490347490347439</v>
      </c>
      <c r="T5309" s="16"/>
    </row>
    <row r="5310" spans="1:20" x14ac:dyDescent="0.25">
      <c r="A5310" s="72">
        <f t="shared" si="965"/>
        <v>44576</v>
      </c>
      <c r="B5310" s="73" t="s">
        <v>67</v>
      </c>
      <c r="C5310" s="73" t="s">
        <v>238</v>
      </c>
      <c r="D5310" s="73" t="s">
        <v>239</v>
      </c>
      <c r="E5310" s="73" t="s">
        <v>283</v>
      </c>
      <c r="F5310" s="73" t="s">
        <v>284</v>
      </c>
      <c r="G5310" s="73" t="s">
        <v>35</v>
      </c>
      <c r="H5310" t="s">
        <v>37</v>
      </c>
      <c r="I5310">
        <v>1695</v>
      </c>
      <c r="J5310" s="43">
        <v>5340</v>
      </c>
      <c r="K5310" s="16">
        <v>0.12</v>
      </c>
      <c r="L5310" s="16">
        <f t="shared" si="958"/>
        <v>53.028798411122146</v>
      </c>
      <c r="M5310" s="16">
        <f t="shared" si="959"/>
        <v>1.347027027027027</v>
      </c>
      <c r="N5310" s="44">
        <f t="shared" si="960"/>
        <v>203.4</v>
      </c>
      <c r="O5310" s="44">
        <f t="shared" si="961"/>
        <v>5543.4</v>
      </c>
      <c r="P5310" s="45">
        <f t="shared" si="963"/>
        <v>55.048659384309829</v>
      </c>
      <c r="Q5310" s="45">
        <f t="shared" si="962"/>
        <v>1.398335135135135</v>
      </c>
      <c r="S5310" s="51">
        <f t="shared" si="964"/>
        <v>7.8482490272373528</v>
      </c>
      <c r="T5310" s="16"/>
    </row>
    <row r="5311" spans="1:20" x14ac:dyDescent="0.25">
      <c r="A5311" s="72">
        <f t="shared" si="965"/>
        <v>44576</v>
      </c>
      <c r="B5311" s="73" t="s">
        <v>67</v>
      </c>
      <c r="C5311" s="73" t="s">
        <v>242</v>
      </c>
      <c r="D5311" s="73" t="s">
        <v>243</v>
      </c>
      <c r="E5311" s="73" t="s">
        <v>265</v>
      </c>
      <c r="F5311" s="73" t="s">
        <v>266</v>
      </c>
      <c r="G5311" s="73" t="s">
        <v>35</v>
      </c>
      <c r="H5311" t="s">
        <v>36</v>
      </c>
      <c r="I5311">
        <v>1006</v>
      </c>
      <c r="J5311" s="43">
        <v>3920</v>
      </c>
      <c r="K5311" s="16">
        <v>0.33</v>
      </c>
      <c r="L5311" s="16">
        <f t="shared" si="958"/>
        <v>38.927507447864947</v>
      </c>
      <c r="M5311" s="16">
        <f t="shared" si="959"/>
        <v>0.98882882882882883</v>
      </c>
      <c r="N5311" s="44">
        <f t="shared" si="960"/>
        <v>331.98</v>
      </c>
      <c r="O5311" s="44">
        <f t="shared" si="961"/>
        <v>4251.9799999999996</v>
      </c>
      <c r="P5311" s="45">
        <f t="shared" si="963"/>
        <v>42.224230387288969</v>
      </c>
      <c r="Q5311" s="45">
        <f t="shared" si="962"/>
        <v>1.0725715315315314</v>
      </c>
      <c r="S5311" s="51">
        <f t="shared" si="964"/>
        <v>9.2935981205114047</v>
      </c>
      <c r="T5311" s="16"/>
    </row>
    <row r="5312" spans="1:20" x14ac:dyDescent="0.25">
      <c r="A5312" s="72">
        <f t="shared" si="965"/>
        <v>44576</v>
      </c>
      <c r="B5312" s="73" t="s">
        <v>67</v>
      </c>
      <c r="C5312" s="73" t="s">
        <v>254</v>
      </c>
      <c r="D5312" s="73" t="s">
        <v>255</v>
      </c>
      <c r="E5312" s="73" t="s">
        <v>267</v>
      </c>
      <c r="F5312" s="73" t="s">
        <v>241</v>
      </c>
      <c r="G5312" s="73" t="s">
        <v>35</v>
      </c>
      <c r="H5312" t="s">
        <v>37</v>
      </c>
      <c r="I5312">
        <v>988</v>
      </c>
      <c r="J5312" s="43">
        <v>4080</v>
      </c>
      <c r="K5312" s="16">
        <v>0.12</v>
      </c>
      <c r="L5312" s="16">
        <f t="shared" si="958"/>
        <v>40.51638530287984</v>
      </c>
      <c r="M5312" s="16">
        <f t="shared" si="959"/>
        <v>1.0291891891891891</v>
      </c>
      <c r="N5312" s="44">
        <f t="shared" si="960"/>
        <v>118.56</v>
      </c>
      <c r="O5312" s="44">
        <f t="shared" si="961"/>
        <v>4198.5600000000004</v>
      </c>
      <c r="P5312" s="45">
        <f t="shared" si="963"/>
        <v>41.693743793445883</v>
      </c>
      <c r="Q5312" s="45">
        <f t="shared" si="962"/>
        <v>1.0590962162162163</v>
      </c>
      <c r="S5312" s="51">
        <f t="shared" si="964"/>
        <v>8.210309278350536</v>
      </c>
      <c r="T5312" s="16"/>
    </row>
    <row r="5313" spans="1:20" x14ac:dyDescent="0.25">
      <c r="A5313" s="72">
        <f t="shared" si="965"/>
        <v>44576</v>
      </c>
      <c r="B5313" s="73" t="s">
        <v>67</v>
      </c>
      <c r="C5313" s="73" t="s">
        <v>246</v>
      </c>
      <c r="D5313" s="73" t="s">
        <v>247</v>
      </c>
      <c r="E5313" s="73" t="s">
        <v>240</v>
      </c>
      <c r="F5313" s="73" t="s">
        <v>241</v>
      </c>
      <c r="G5313" s="73" t="s">
        <v>35</v>
      </c>
      <c r="H5313" t="s">
        <v>36</v>
      </c>
      <c r="I5313">
        <v>787</v>
      </c>
      <c r="J5313" s="43">
        <v>4420</v>
      </c>
      <c r="K5313" s="16">
        <v>0.33</v>
      </c>
      <c r="L5313" s="16">
        <f t="shared" si="958"/>
        <v>43.892750744786497</v>
      </c>
      <c r="M5313" s="16">
        <f t="shared" si="959"/>
        <v>1.1149549549549549</v>
      </c>
      <c r="N5313" s="44">
        <f t="shared" si="960"/>
        <v>259.71000000000004</v>
      </c>
      <c r="O5313" s="44">
        <f t="shared" si="961"/>
        <v>4679.71</v>
      </c>
      <c r="P5313" s="45">
        <f t="shared" si="963"/>
        <v>46.471797418073486</v>
      </c>
      <c r="Q5313" s="45">
        <f t="shared" si="962"/>
        <v>1.1804673873873874</v>
      </c>
      <c r="S5313" s="51">
        <f t="shared" si="964"/>
        <v>6.9625996265219703</v>
      </c>
      <c r="T5313" s="16"/>
    </row>
    <row r="5314" spans="1:20" x14ac:dyDescent="0.25">
      <c r="A5314" s="72">
        <f t="shared" si="965"/>
        <v>44576</v>
      </c>
      <c r="B5314" s="73" t="s">
        <v>67</v>
      </c>
      <c r="C5314" s="73" t="s">
        <v>250</v>
      </c>
      <c r="D5314" s="73" t="s">
        <v>251</v>
      </c>
      <c r="E5314" s="73" t="s">
        <v>283</v>
      </c>
      <c r="F5314" s="73" t="s">
        <v>284</v>
      </c>
      <c r="G5314" s="73" t="s">
        <v>35</v>
      </c>
      <c r="H5314" t="s">
        <v>37</v>
      </c>
      <c r="I5314">
        <v>1836</v>
      </c>
      <c r="J5314" s="43">
        <v>5380</v>
      </c>
      <c r="K5314" s="16">
        <v>0.12</v>
      </c>
      <c r="L5314" s="16">
        <f t="shared" ref="L5314:L5351" si="966">J5314/100.7</f>
        <v>53.426017874875868</v>
      </c>
      <c r="M5314" s="16">
        <f t="shared" ref="M5314:M5351" si="967">IF(B5314="corn",J5314/(111*2000/56),J5314/(111*2000/60))</f>
        <v>1.3571171171171172</v>
      </c>
      <c r="N5314" s="44">
        <f t="shared" ref="N5314:N5351" si="968">I5314*K5314</f>
        <v>220.32</v>
      </c>
      <c r="O5314" s="44">
        <f t="shared" ref="O5314:O5351" si="969">J5314+N5314</f>
        <v>5600.32</v>
      </c>
      <c r="P5314" s="45">
        <f t="shared" si="963"/>
        <v>55.613902681231373</v>
      </c>
      <c r="Q5314" s="45">
        <f t="shared" ref="Q5314:Q5351" si="970">IF(B5314="corn",O5314/(111*2000/56),O5314/(111*2000/60))</f>
        <v>1.4126933333333334</v>
      </c>
      <c r="S5314" s="51">
        <f t="shared" si="964"/>
        <v>8.1142857142857174</v>
      </c>
      <c r="T5314" s="16"/>
    </row>
    <row r="5315" spans="1:20" x14ac:dyDescent="0.25">
      <c r="A5315" s="72">
        <f t="shared" si="965"/>
        <v>44576</v>
      </c>
      <c r="B5315" s="73" t="s">
        <v>67</v>
      </c>
      <c r="C5315" s="73" t="s">
        <v>256</v>
      </c>
      <c r="D5315" s="73" t="s">
        <v>247</v>
      </c>
      <c r="E5315" s="73" t="s">
        <v>285</v>
      </c>
      <c r="F5315" s="73" t="s">
        <v>264</v>
      </c>
      <c r="G5315" s="73" t="s">
        <v>35</v>
      </c>
      <c r="H5315" t="s">
        <v>37</v>
      </c>
      <c r="I5315">
        <v>1899</v>
      </c>
      <c r="J5315" s="43">
        <v>5300</v>
      </c>
      <c r="K5315" s="16">
        <v>0.12</v>
      </c>
      <c r="L5315" s="16">
        <f t="shared" si="966"/>
        <v>52.631578947368418</v>
      </c>
      <c r="M5315" s="16">
        <f t="shared" si="967"/>
        <v>1.336936936936937</v>
      </c>
      <c r="N5315" s="44">
        <f t="shared" si="968"/>
        <v>227.88</v>
      </c>
      <c r="O5315" s="44">
        <f t="shared" si="969"/>
        <v>5527.88</v>
      </c>
      <c r="P5315" s="45">
        <f t="shared" si="963"/>
        <v>54.894538232373385</v>
      </c>
      <c r="Q5315" s="45">
        <f t="shared" si="970"/>
        <v>1.3944201801801803</v>
      </c>
      <c r="S5315" s="51">
        <f t="shared" si="964"/>
        <v>8.3898039215686282</v>
      </c>
      <c r="T5315" s="16"/>
    </row>
    <row r="5316" spans="1:20" x14ac:dyDescent="0.25">
      <c r="A5316" s="72">
        <f t="shared" si="965"/>
        <v>44576</v>
      </c>
      <c r="B5316" s="73" t="s">
        <v>18</v>
      </c>
      <c r="C5316" s="73" t="s">
        <v>238</v>
      </c>
      <c r="D5316" s="73" t="s">
        <v>239</v>
      </c>
      <c r="E5316" s="73" t="s">
        <v>283</v>
      </c>
      <c r="F5316" s="73" t="s">
        <v>284</v>
      </c>
      <c r="G5316" s="73" t="s">
        <v>35</v>
      </c>
      <c r="H5316" t="s">
        <v>37</v>
      </c>
      <c r="I5316">
        <v>1695</v>
      </c>
      <c r="J5316" s="43">
        <v>6050</v>
      </c>
      <c r="K5316" s="16">
        <v>0.12</v>
      </c>
      <c r="L5316" s="16">
        <f t="shared" si="966"/>
        <v>60.079443892750746</v>
      </c>
      <c r="M5316" s="16">
        <f t="shared" si="967"/>
        <v>1.6351351351351351</v>
      </c>
      <c r="N5316" s="44">
        <f t="shared" si="968"/>
        <v>203.4</v>
      </c>
      <c r="O5316" s="44">
        <f t="shared" si="969"/>
        <v>6253.4</v>
      </c>
      <c r="P5316" s="45">
        <f t="shared" si="963"/>
        <v>62.099304865938429</v>
      </c>
      <c r="Q5316" s="45">
        <f t="shared" si="970"/>
        <v>1.690108108108108</v>
      </c>
      <c r="S5316" s="51">
        <f t="shared" si="964"/>
        <v>6.8957264957264952</v>
      </c>
      <c r="T5316" s="16"/>
    </row>
    <row r="5317" spans="1:20" x14ac:dyDescent="0.25">
      <c r="A5317" s="72">
        <f t="shared" si="965"/>
        <v>44576</v>
      </c>
      <c r="B5317" s="73" t="s">
        <v>18</v>
      </c>
      <c r="C5317" s="73" t="s">
        <v>250</v>
      </c>
      <c r="D5317" s="73" t="s">
        <v>251</v>
      </c>
      <c r="E5317" s="73" t="s">
        <v>279</v>
      </c>
      <c r="F5317" s="73" t="s">
        <v>280</v>
      </c>
      <c r="G5317" s="73" t="s">
        <v>35</v>
      </c>
      <c r="H5317" t="s">
        <v>37</v>
      </c>
      <c r="I5317">
        <v>1851</v>
      </c>
      <c r="J5317" s="43">
        <v>6100</v>
      </c>
      <c r="K5317" s="16">
        <v>0.12</v>
      </c>
      <c r="L5317" s="16">
        <f t="shared" si="966"/>
        <v>60.575968222442896</v>
      </c>
      <c r="M5317" s="16">
        <f t="shared" si="967"/>
        <v>1.6486486486486487</v>
      </c>
      <c r="N5317" s="44">
        <f t="shared" si="968"/>
        <v>222.12</v>
      </c>
      <c r="O5317" s="44">
        <f t="shared" si="969"/>
        <v>6322.12</v>
      </c>
      <c r="P5317" s="45">
        <f t="shared" si="963"/>
        <v>62.781727904667328</v>
      </c>
      <c r="Q5317" s="45">
        <f t="shared" si="970"/>
        <v>1.7086810810810811</v>
      </c>
      <c r="S5317" s="51">
        <f t="shared" si="964"/>
        <v>7.1545762711864302</v>
      </c>
      <c r="T5317" s="16"/>
    </row>
    <row r="5318" spans="1:20" x14ac:dyDescent="0.25">
      <c r="A5318" s="72">
        <f t="shared" si="965"/>
        <v>44576</v>
      </c>
      <c r="B5318" s="73" t="s">
        <v>18</v>
      </c>
      <c r="C5318" s="73" t="s">
        <v>257</v>
      </c>
      <c r="D5318" s="73" t="s">
        <v>237</v>
      </c>
      <c r="E5318" s="73" t="s">
        <v>283</v>
      </c>
      <c r="F5318" s="73" t="s">
        <v>284</v>
      </c>
      <c r="G5318" s="73" t="s">
        <v>35</v>
      </c>
      <c r="H5318" t="s">
        <v>37</v>
      </c>
      <c r="I5318">
        <v>1507</v>
      </c>
      <c r="J5318" s="43">
        <v>5950</v>
      </c>
      <c r="K5318" s="16">
        <v>0.12</v>
      </c>
      <c r="L5318" s="16">
        <f t="shared" si="966"/>
        <v>59.086395233366432</v>
      </c>
      <c r="M5318" s="16">
        <f t="shared" si="967"/>
        <v>1.6081081081081081</v>
      </c>
      <c r="N5318" s="44">
        <f t="shared" si="968"/>
        <v>180.84</v>
      </c>
      <c r="O5318" s="44">
        <f t="shared" si="969"/>
        <v>6130.84</v>
      </c>
      <c r="P5318" s="45">
        <f t="shared" si="963"/>
        <v>60.88222442899702</v>
      </c>
      <c r="Q5318" s="45">
        <f t="shared" si="970"/>
        <v>1.6569837837837837</v>
      </c>
      <c r="S5318" s="51">
        <f t="shared" si="964"/>
        <v>6.6233043478260978</v>
      </c>
      <c r="T5318" s="16"/>
    </row>
    <row r="5319" spans="1:20" x14ac:dyDescent="0.25">
      <c r="A5319" s="72">
        <f t="shared" si="965"/>
        <v>44576</v>
      </c>
      <c r="B5319" s="73" t="s">
        <v>18</v>
      </c>
      <c r="C5319" s="73" t="s">
        <v>256</v>
      </c>
      <c r="D5319" s="73" t="s">
        <v>247</v>
      </c>
      <c r="E5319" s="73" t="s">
        <v>265</v>
      </c>
      <c r="F5319" s="73" t="s">
        <v>266</v>
      </c>
      <c r="G5319" s="73" t="s">
        <v>35</v>
      </c>
      <c r="H5319" t="s">
        <v>36</v>
      </c>
      <c r="I5319">
        <v>1160</v>
      </c>
      <c r="J5319" s="43">
        <v>4975</v>
      </c>
      <c r="K5319" s="16">
        <v>0.33</v>
      </c>
      <c r="L5319" s="16">
        <f t="shared" si="966"/>
        <v>49.404170804369414</v>
      </c>
      <c r="M5319" s="16">
        <f t="shared" si="967"/>
        <v>1.3445945945945945</v>
      </c>
      <c r="N5319" s="44">
        <f t="shared" si="968"/>
        <v>382.8</v>
      </c>
      <c r="O5319" s="44">
        <f t="shared" si="969"/>
        <v>5357.8</v>
      </c>
      <c r="P5319" s="45">
        <f t="shared" si="963"/>
        <v>53.20556107249255</v>
      </c>
      <c r="Q5319" s="45">
        <f t="shared" si="970"/>
        <v>1.4480540540540541</v>
      </c>
      <c r="S5319" s="51">
        <f t="shared" si="964"/>
        <v>8.1029821234009916</v>
      </c>
      <c r="T5319" s="16"/>
    </row>
    <row r="5320" spans="1:20" x14ac:dyDescent="0.25">
      <c r="A5320" s="72">
        <f t="shared" si="965"/>
        <v>44576</v>
      </c>
      <c r="B5320" s="73" t="s">
        <v>18</v>
      </c>
      <c r="C5320" s="73" t="s">
        <v>244</v>
      </c>
      <c r="D5320" s="73" t="s">
        <v>245</v>
      </c>
      <c r="E5320" s="73" t="s">
        <v>277</v>
      </c>
      <c r="F5320" s="73" t="s">
        <v>278</v>
      </c>
      <c r="G5320" s="73" t="s">
        <v>35</v>
      </c>
      <c r="H5320" s="73" t="s">
        <v>38</v>
      </c>
      <c r="I5320">
        <v>613</v>
      </c>
      <c r="J5320" s="43">
        <v>4954</v>
      </c>
      <c r="K5320" s="16">
        <v>0</v>
      </c>
      <c r="L5320" s="16">
        <f t="shared" si="966"/>
        <v>49.195630585898705</v>
      </c>
      <c r="M5320" s="16">
        <f t="shared" si="967"/>
        <v>1.338918918918919</v>
      </c>
      <c r="N5320" s="44">
        <f t="shared" si="968"/>
        <v>0</v>
      </c>
      <c r="O5320" s="44">
        <f t="shared" si="969"/>
        <v>4954</v>
      </c>
      <c r="P5320" s="45">
        <f t="shared" si="963"/>
        <v>49.195630585898705</v>
      </c>
      <c r="Q5320" s="45">
        <f t="shared" si="970"/>
        <v>1.338918918918919</v>
      </c>
      <c r="S5320" s="51">
        <f t="shared" si="964"/>
        <v>0.1820020222446983</v>
      </c>
      <c r="T5320" s="16"/>
    </row>
    <row r="5321" spans="1:20" x14ac:dyDescent="0.25">
      <c r="A5321" s="74">
        <f>A5319</f>
        <v>44576</v>
      </c>
      <c r="B5321" s="75" t="s">
        <v>18</v>
      </c>
      <c r="C5321" s="75" t="s">
        <v>258</v>
      </c>
      <c r="D5321" s="75" t="s">
        <v>255</v>
      </c>
      <c r="E5321" s="75" t="s">
        <v>279</v>
      </c>
      <c r="F5321" s="75" t="s">
        <v>280</v>
      </c>
      <c r="G5321" s="75" t="s">
        <v>35</v>
      </c>
      <c r="H5321" s="76" t="s">
        <v>36</v>
      </c>
      <c r="I5321" s="76">
        <v>1637</v>
      </c>
      <c r="J5321" s="46">
        <v>5360</v>
      </c>
      <c r="K5321" s="78">
        <v>0.33</v>
      </c>
      <c r="L5321" s="78">
        <f t="shared" si="966"/>
        <v>53.227408142999003</v>
      </c>
      <c r="M5321" s="78">
        <f t="shared" si="967"/>
        <v>1.4486486486486487</v>
      </c>
      <c r="N5321" s="47">
        <f t="shared" si="968"/>
        <v>540.21</v>
      </c>
      <c r="O5321" s="47">
        <f t="shared" si="969"/>
        <v>5900.21</v>
      </c>
      <c r="P5321" s="48">
        <f t="shared" si="963"/>
        <v>58.591956305858986</v>
      </c>
      <c r="Q5321" s="48">
        <f t="shared" si="970"/>
        <v>1.5946513513513514</v>
      </c>
      <c r="R5321" s="76"/>
      <c r="S5321" s="53">
        <f t="shared" si="964"/>
        <v>9.779722732338648</v>
      </c>
      <c r="T5321" s="78"/>
    </row>
    <row r="5322" spans="1:20" x14ac:dyDescent="0.25">
      <c r="A5322" s="72">
        <f>DATE(YEAR(A5321), MONTH(A5321)+1, 15)</f>
        <v>44607</v>
      </c>
      <c r="B5322" s="73" t="s">
        <v>0</v>
      </c>
      <c r="C5322" s="73" t="s">
        <v>359</v>
      </c>
      <c r="D5322" s="73" t="s">
        <v>235</v>
      </c>
      <c r="E5322" s="73" t="s">
        <v>260</v>
      </c>
      <c r="F5322" s="73" t="s">
        <v>261</v>
      </c>
      <c r="G5322" s="73" t="s">
        <v>34</v>
      </c>
      <c r="H5322" t="s">
        <v>36</v>
      </c>
      <c r="I5322">
        <v>506</v>
      </c>
      <c r="J5322" s="61">
        <v>3695</v>
      </c>
      <c r="K5322" s="16">
        <v>0.31</v>
      </c>
      <c r="L5322" s="16">
        <f t="shared" si="966"/>
        <v>36.693147964250244</v>
      </c>
      <c r="M5322" s="16">
        <f t="shared" si="967"/>
        <v>0.99864864864864866</v>
      </c>
      <c r="N5322" s="44">
        <f t="shared" si="968"/>
        <v>156.85999999999999</v>
      </c>
      <c r="O5322" s="44">
        <f t="shared" si="969"/>
        <v>3851.86</v>
      </c>
      <c r="P5322" s="45">
        <f t="shared" ref="P5322:P5359" si="971">O5322/100.7</f>
        <v>38.250844091360477</v>
      </c>
      <c r="Q5322" s="45">
        <f t="shared" si="970"/>
        <v>1.0410432432432433</v>
      </c>
      <c r="R5322" s="17"/>
      <c r="S5322" s="51">
        <f>((O5322/O4866)-1)*100</f>
        <v>2.836928662964544</v>
      </c>
      <c r="T5322" s="16"/>
    </row>
    <row r="5323" spans="1:20" x14ac:dyDescent="0.25">
      <c r="A5323" s="72">
        <f>A5322</f>
        <v>44607</v>
      </c>
      <c r="B5323" s="73" t="s">
        <v>0</v>
      </c>
      <c r="C5323" s="73" t="s">
        <v>236</v>
      </c>
      <c r="D5323" s="73" t="s">
        <v>237</v>
      </c>
      <c r="E5323" s="73" t="s">
        <v>262</v>
      </c>
      <c r="F5323" s="73" t="s">
        <v>251</v>
      </c>
      <c r="G5323" s="73" t="s">
        <v>34</v>
      </c>
      <c r="H5323" t="s">
        <v>37</v>
      </c>
      <c r="I5323">
        <v>298</v>
      </c>
      <c r="J5323" s="43">
        <v>3658</v>
      </c>
      <c r="K5323" s="16">
        <v>0.1</v>
      </c>
      <c r="L5323" s="16">
        <f t="shared" si="966"/>
        <v>36.32571996027805</v>
      </c>
      <c r="M5323" s="16">
        <f t="shared" si="967"/>
        <v>0.98864864864864865</v>
      </c>
      <c r="N5323" s="44">
        <f t="shared" si="968"/>
        <v>29.8</v>
      </c>
      <c r="O5323" s="44">
        <f t="shared" si="969"/>
        <v>3687.8</v>
      </c>
      <c r="P5323" s="45">
        <f t="shared" si="971"/>
        <v>36.62164846077458</v>
      </c>
      <c r="Q5323" s="45">
        <f t="shared" si="970"/>
        <v>0.99670270270270278</v>
      </c>
      <c r="R5323" s="17"/>
      <c r="S5323" s="51">
        <f t="shared" ref="S5323:S5359" si="972">((O5323/O4867)-1)*100</f>
        <v>-12.362167300380221</v>
      </c>
      <c r="T5323" s="16"/>
    </row>
    <row r="5324" spans="1:20" x14ac:dyDescent="0.25">
      <c r="A5324" s="72">
        <f t="shared" ref="A5324:A5358" si="973">A5323</f>
        <v>44607</v>
      </c>
      <c r="B5324" s="73" t="s">
        <v>0</v>
      </c>
      <c r="C5324" s="73" t="s">
        <v>359</v>
      </c>
      <c r="D5324" s="73" t="s">
        <v>235</v>
      </c>
      <c r="E5324" s="73" t="s">
        <v>263</v>
      </c>
      <c r="F5324" s="73" t="s">
        <v>264</v>
      </c>
      <c r="G5324" s="73" t="s">
        <v>34</v>
      </c>
      <c r="H5324" t="s">
        <v>37</v>
      </c>
      <c r="I5324">
        <v>1530</v>
      </c>
      <c r="J5324" s="43">
        <v>7290</v>
      </c>
      <c r="K5324" s="16">
        <v>0.1</v>
      </c>
      <c r="L5324" s="16">
        <f t="shared" si="966"/>
        <v>72.393247269116188</v>
      </c>
      <c r="M5324" s="16">
        <f t="shared" si="967"/>
        <v>1.9702702702702704</v>
      </c>
      <c r="N5324" s="44">
        <f t="shared" si="968"/>
        <v>153</v>
      </c>
      <c r="O5324" s="44">
        <f t="shared" si="969"/>
        <v>7443</v>
      </c>
      <c r="P5324" s="45">
        <f t="shared" si="971"/>
        <v>73.912611717974173</v>
      </c>
      <c r="Q5324" s="45">
        <f t="shared" si="970"/>
        <v>2.0116216216216216</v>
      </c>
      <c r="S5324" s="51">
        <f t="shared" si="972"/>
        <v>4.6099789177793449</v>
      </c>
      <c r="T5324" s="16"/>
    </row>
    <row r="5325" spans="1:20" x14ac:dyDescent="0.25">
      <c r="A5325" s="72">
        <f t="shared" si="973"/>
        <v>44607</v>
      </c>
      <c r="B5325" s="73" t="s">
        <v>0</v>
      </c>
      <c r="C5325" s="73" t="s">
        <v>359</v>
      </c>
      <c r="D5325" s="73" t="s">
        <v>235</v>
      </c>
      <c r="E5325" s="73" t="s">
        <v>265</v>
      </c>
      <c r="F5325" s="73" t="s">
        <v>266</v>
      </c>
      <c r="G5325" s="73" t="s">
        <v>34</v>
      </c>
      <c r="H5325" t="s">
        <v>36</v>
      </c>
      <c r="I5325">
        <v>890</v>
      </c>
      <c r="J5325" s="43">
        <v>4436</v>
      </c>
      <c r="K5325" s="16">
        <v>0.31</v>
      </c>
      <c r="L5325" s="16">
        <f t="shared" si="966"/>
        <v>44.051638530287981</v>
      </c>
      <c r="M5325" s="16">
        <f t="shared" si="967"/>
        <v>1.1989189189189189</v>
      </c>
      <c r="N5325" s="44">
        <f t="shared" si="968"/>
        <v>275.89999999999998</v>
      </c>
      <c r="O5325" s="44">
        <f t="shared" si="969"/>
        <v>4711.8999999999996</v>
      </c>
      <c r="P5325" s="45">
        <f t="shared" si="971"/>
        <v>46.791459781529291</v>
      </c>
      <c r="Q5325" s="45">
        <f t="shared" si="970"/>
        <v>1.2734864864864863</v>
      </c>
      <c r="S5325" s="51">
        <f t="shared" si="972"/>
        <v>2.1218032076289584</v>
      </c>
      <c r="T5325" s="16"/>
    </row>
    <row r="5326" spans="1:20" x14ac:dyDescent="0.25">
      <c r="A5326" s="72">
        <f t="shared" si="973"/>
        <v>44607</v>
      </c>
      <c r="B5326" s="73" t="s">
        <v>0</v>
      </c>
      <c r="C5326" s="73" t="s">
        <v>238</v>
      </c>
      <c r="D5326" s="73" t="s">
        <v>239</v>
      </c>
      <c r="E5326" s="73" t="s">
        <v>267</v>
      </c>
      <c r="F5326" s="73" t="s">
        <v>241</v>
      </c>
      <c r="G5326" s="73" t="s">
        <v>34</v>
      </c>
      <c r="H5326" s="65" t="s">
        <v>37</v>
      </c>
      <c r="I5326" s="65">
        <v>1256</v>
      </c>
      <c r="J5326" s="61">
        <v>7026</v>
      </c>
      <c r="K5326" s="16">
        <v>0.1</v>
      </c>
      <c r="L5326" s="77">
        <f t="shared" si="966"/>
        <v>69.771598808341608</v>
      </c>
      <c r="M5326" s="77">
        <f t="shared" si="967"/>
        <v>1.8989189189189188</v>
      </c>
      <c r="N5326" s="62">
        <f t="shared" si="968"/>
        <v>125.60000000000001</v>
      </c>
      <c r="O5326" s="62">
        <f t="shared" si="969"/>
        <v>7151.6</v>
      </c>
      <c r="P5326" s="63">
        <f t="shared" si="971"/>
        <v>71.018867924528308</v>
      </c>
      <c r="Q5326" s="63">
        <f t="shared" si="970"/>
        <v>1.932864864864865</v>
      </c>
      <c r="R5326" s="65"/>
      <c r="S5326" s="64">
        <f t="shared" si="972"/>
        <v>4.3876806305648941</v>
      </c>
      <c r="T5326" s="16"/>
    </row>
    <row r="5327" spans="1:20" x14ac:dyDescent="0.25">
      <c r="A5327" s="72">
        <f t="shared" si="973"/>
        <v>44607</v>
      </c>
      <c r="B5327" s="73" t="s">
        <v>0</v>
      </c>
      <c r="C5327" s="73" t="s">
        <v>358</v>
      </c>
      <c r="D5327" s="73" t="s">
        <v>235</v>
      </c>
      <c r="E5327" s="73" t="s">
        <v>267</v>
      </c>
      <c r="F5327" s="73" t="s">
        <v>241</v>
      </c>
      <c r="G5327" s="73" t="s">
        <v>34</v>
      </c>
      <c r="H5327" t="s">
        <v>36</v>
      </c>
      <c r="I5327">
        <v>975</v>
      </c>
      <c r="J5327" s="43">
        <v>4712</v>
      </c>
      <c r="K5327" s="16">
        <v>0.31</v>
      </c>
      <c r="L5327" s="16">
        <f t="shared" si="966"/>
        <v>46.79245283018868</v>
      </c>
      <c r="M5327" s="16">
        <f t="shared" si="967"/>
        <v>1.2735135135135136</v>
      </c>
      <c r="N5327" s="44">
        <f t="shared" si="968"/>
        <v>302.25</v>
      </c>
      <c r="O5327" s="44">
        <f t="shared" si="969"/>
        <v>5014.25</v>
      </c>
      <c r="P5327" s="45">
        <f t="shared" si="971"/>
        <v>49.793942403177752</v>
      </c>
      <c r="Q5327" s="45">
        <f t="shared" si="970"/>
        <v>1.3552027027027027</v>
      </c>
      <c r="S5327" s="51">
        <f t="shared" si="972"/>
        <v>2.3629682555884379</v>
      </c>
      <c r="T5327" s="16"/>
    </row>
    <row r="5328" spans="1:20" x14ac:dyDescent="0.25">
      <c r="A5328" s="72">
        <f t="shared" si="973"/>
        <v>44607</v>
      </c>
      <c r="B5328" s="73" t="s">
        <v>0</v>
      </c>
      <c r="C5328" s="73" t="s">
        <v>240</v>
      </c>
      <c r="D5328" s="73" t="s">
        <v>241</v>
      </c>
      <c r="E5328" s="73" t="s">
        <v>263</v>
      </c>
      <c r="F5328" s="73" t="s">
        <v>264</v>
      </c>
      <c r="G5328" s="73" t="s">
        <v>34</v>
      </c>
      <c r="H5328" t="s">
        <v>36</v>
      </c>
      <c r="I5328">
        <v>1357</v>
      </c>
      <c r="J5328" s="66">
        <v>5121</v>
      </c>
      <c r="K5328" s="16">
        <v>0.31</v>
      </c>
      <c r="L5328" s="16">
        <f t="shared" si="966"/>
        <v>50.854021847070506</v>
      </c>
      <c r="M5328" s="16">
        <f t="shared" si="967"/>
        <v>1.384054054054054</v>
      </c>
      <c r="N5328" s="44">
        <f t="shared" si="968"/>
        <v>420.67</v>
      </c>
      <c r="O5328" s="44">
        <f t="shared" si="969"/>
        <v>5541.67</v>
      </c>
      <c r="P5328" s="45">
        <f t="shared" si="971"/>
        <v>55.031479642502482</v>
      </c>
      <c r="Q5328" s="45">
        <f t="shared" si="970"/>
        <v>1.4977486486486487</v>
      </c>
      <c r="S5328" s="51">
        <f t="shared" si="972"/>
        <v>5.4210816672056739</v>
      </c>
      <c r="T5328" s="16"/>
    </row>
    <row r="5329" spans="1:20" x14ac:dyDescent="0.25">
      <c r="A5329" s="72">
        <f t="shared" si="973"/>
        <v>44607</v>
      </c>
      <c r="B5329" s="73" t="s">
        <v>67</v>
      </c>
      <c r="C5329" s="73" t="s">
        <v>242</v>
      </c>
      <c r="D5329" s="73" t="s">
        <v>243</v>
      </c>
      <c r="E5329" s="73" t="s">
        <v>265</v>
      </c>
      <c r="F5329" s="73" t="s">
        <v>266</v>
      </c>
      <c r="G5329" s="73" t="s">
        <v>34</v>
      </c>
      <c r="H5329" t="s">
        <v>36</v>
      </c>
      <c r="I5329">
        <v>1006</v>
      </c>
      <c r="J5329" s="66">
        <v>4000</v>
      </c>
      <c r="K5329" s="16">
        <v>0.31</v>
      </c>
      <c r="L5329" s="16">
        <f t="shared" si="966"/>
        <v>39.72194637537239</v>
      </c>
      <c r="M5329" s="16">
        <f t="shared" si="967"/>
        <v>1.0090090090090089</v>
      </c>
      <c r="N5329" s="44">
        <f t="shared" si="968"/>
        <v>311.86</v>
      </c>
      <c r="O5329" s="44">
        <f t="shared" si="969"/>
        <v>4311.8599999999997</v>
      </c>
      <c r="P5329" s="45">
        <f t="shared" si="971"/>
        <v>42.818867924528298</v>
      </c>
      <c r="Q5329" s="45">
        <f t="shared" si="970"/>
        <v>1.0876763963963962</v>
      </c>
      <c r="S5329" s="51">
        <f t="shared" si="972"/>
        <v>7.7803329500574891</v>
      </c>
      <c r="T5329" s="16"/>
    </row>
    <row r="5330" spans="1:20" x14ac:dyDescent="0.25">
      <c r="A5330" s="72">
        <f t="shared" si="973"/>
        <v>44607</v>
      </c>
      <c r="B5330" s="73" t="s">
        <v>67</v>
      </c>
      <c r="C5330" s="73" t="s">
        <v>244</v>
      </c>
      <c r="D5330" s="73" t="s">
        <v>245</v>
      </c>
      <c r="E5330" s="73" t="s">
        <v>268</v>
      </c>
      <c r="F5330" s="73" t="s">
        <v>269</v>
      </c>
      <c r="G5330" s="73" t="s">
        <v>34</v>
      </c>
      <c r="H5330" t="s">
        <v>38</v>
      </c>
      <c r="I5330">
        <v>860</v>
      </c>
      <c r="J5330" s="43">
        <v>8130</v>
      </c>
      <c r="K5330" s="16">
        <v>0</v>
      </c>
      <c r="L5330" s="16">
        <f t="shared" si="966"/>
        <v>80.734856007944387</v>
      </c>
      <c r="M5330" s="16">
        <f t="shared" si="967"/>
        <v>2.0508108108108107</v>
      </c>
      <c r="N5330" s="44">
        <f t="shared" si="968"/>
        <v>0</v>
      </c>
      <c r="O5330" s="44">
        <f t="shared" si="969"/>
        <v>8130</v>
      </c>
      <c r="P5330" s="45">
        <f t="shared" si="971"/>
        <v>80.734856007944387</v>
      </c>
      <c r="Q5330" s="45">
        <f t="shared" si="970"/>
        <v>2.0508108108108107</v>
      </c>
      <c r="S5330" s="51">
        <f t="shared" si="972"/>
        <v>3.7916507085407947</v>
      </c>
      <c r="T5330" s="16"/>
    </row>
    <row r="5331" spans="1:20" x14ac:dyDescent="0.25">
      <c r="A5331" s="72">
        <f t="shared" si="973"/>
        <v>44607</v>
      </c>
      <c r="B5331" s="73" t="s">
        <v>67</v>
      </c>
      <c r="C5331" s="73" t="s">
        <v>246</v>
      </c>
      <c r="D5331" s="73" t="s">
        <v>247</v>
      </c>
      <c r="E5331" s="73" t="s">
        <v>270</v>
      </c>
      <c r="F5331" s="73" t="s">
        <v>247</v>
      </c>
      <c r="G5331" s="73" t="s">
        <v>34</v>
      </c>
      <c r="H5331" t="s">
        <v>36</v>
      </c>
      <c r="I5331">
        <v>213</v>
      </c>
      <c r="J5331" s="43">
        <v>2505</v>
      </c>
      <c r="K5331" s="16">
        <v>0.31</v>
      </c>
      <c r="L5331" s="16">
        <f t="shared" si="966"/>
        <v>24.875868917576959</v>
      </c>
      <c r="M5331" s="16">
        <f t="shared" si="967"/>
        <v>0.63189189189189188</v>
      </c>
      <c r="N5331" s="44">
        <f t="shared" si="968"/>
        <v>66.03</v>
      </c>
      <c r="O5331" s="44">
        <f t="shared" si="969"/>
        <v>2571.0300000000002</v>
      </c>
      <c r="P5331" s="45">
        <f t="shared" si="971"/>
        <v>25.531578947368423</v>
      </c>
      <c r="Q5331" s="45">
        <f t="shared" si="970"/>
        <v>0.64854810810810815</v>
      </c>
      <c r="S5331" s="51">
        <f t="shared" si="972"/>
        <v>3.8254654121067766</v>
      </c>
      <c r="T5331" s="16"/>
    </row>
    <row r="5332" spans="1:20" x14ac:dyDescent="0.25">
      <c r="A5332" s="72">
        <f t="shared" si="973"/>
        <v>44607</v>
      </c>
      <c r="B5332" s="73" t="s">
        <v>67</v>
      </c>
      <c r="C5332" s="73" t="s">
        <v>248</v>
      </c>
      <c r="D5332" s="73" t="s">
        <v>249</v>
      </c>
      <c r="E5332" s="73" t="s">
        <v>271</v>
      </c>
      <c r="F5332" s="73" t="s">
        <v>272</v>
      </c>
      <c r="G5332" s="73" t="s">
        <v>34</v>
      </c>
      <c r="H5332" t="s">
        <v>38</v>
      </c>
      <c r="I5332">
        <v>646</v>
      </c>
      <c r="J5332" s="43">
        <v>6227</v>
      </c>
      <c r="K5332" s="16">
        <v>0</v>
      </c>
      <c r="L5332" s="16">
        <f t="shared" si="966"/>
        <v>61.837140019860975</v>
      </c>
      <c r="M5332" s="16">
        <f t="shared" si="967"/>
        <v>1.5707747747747749</v>
      </c>
      <c r="N5332" s="44">
        <f t="shared" si="968"/>
        <v>0</v>
      </c>
      <c r="O5332" s="44">
        <f t="shared" si="969"/>
        <v>6227</v>
      </c>
      <c r="P5332" s="45">
        <f t="shared" si="971"/>
        <v>61.837140019860975</v>
      </c>
      <c r="Q5332" s="45">
        <f t="shared" si="970"/>
        <v>1.5707747747747749</v>
      </c>
      <c r="S5332" s="51">
        <f t="shared" si="972"/>
        <v>4.1478508111724377</v>
      </c>
      <c r="T5332" s="16"/>
    </row>
    <row r="5333" spans="1:20" x14ac:dyDescent="0.25">
      <c r="A5333" s="72">
        <f t="shared" si="973"/>
        <v>44607</v>
      </c>
      <c r="B5333" s="73" t="s">
        <v>67</v>
      </c>
      <c r="C5333" s="73" t="s">
        <v>248</v>
      </c>
      <c r="D5333" s="73" t="s">
        <v>249</v>
      </c>
      <c r="E5333" s="73" t="s">
        <v>273</v>
      </c>
      <c r="F5333" s="73" t="s">
        <v>274</v>
      </c>
      <c r="G5333" s="73" t="s">
        <v>34</v>
      </c>
      <c r="H5333" t="s">
        <v>38</v>
      </c>
      <c r="I5333">
        <v>418</v>
      </c>
      <c r="J5333" s="43">
        <v>5247</v>
      </c>
      <c r="K5333" s="16">
        <v>0</v>
      </c>
      <c r="L5333" s="16">
        <f t="shared" si="966"/>
        <v>52.105263157894733</v>
      </c>
      <c r="M5333" s="16">
        <f t="shared" si="967"/>
        <v>1.3235675675675675</v>
      </c>
      <c r="N5333" s="44">
        <f t="shared" si="968"/>
        <v>0</v>
      </c>
      <c r="O5333" s="44">
        <f t="shared" si="969"/>
        <v>5247</v>
      </c>
      <c r="P5333" s="45">
        <f t="shared" si="971"/>
        <v>52.105263157894733</v>
      </c>
      <c r="Q5333" s="45">
        <f t="shared" si="970"/>
        <v>1.3235675675675675</v>
      </c>
      <c r="S5333" s="51">
        <f t="shared" si="972"/>
        <v>4.1071428571428648</v>
      </c>
      <c r="T5333" s="16"/>
    </row>
    <row r="5334" spans="1:20" x14ac:dyDescent="0.25">
      <c r="A5334" s="72">
        <f t="shared" si="973"/>
        <v>44607</v>
      </c>
      <c r="B5334" s="73" t="s">
        <v>67</v>
      </c>
      <c r="C5334" s="73" t="s">
        <v>246</v>
      </c>
      <c r="D5334" s="73" t="s">
        <v>247</v>
      </c>
      <c r="E5334" s="73" t="s">
        <v>275</v>
      </c>
      <c r="F5334" s="73" t="s">
        <v>276</v>
      </c>
      <c r="G5334" s="73" t="s">
        <v>34</v>
      </c>
      <c r="H5334" t="s">
        <v>36</v>
      </c>
      <c r="I5334">
        <v>626</v>
      </c>
      <c r="J5334" s="61">
        <v>4000</v>
      </c>
      <c r="K5334" s="16">
        <v>0.31</v>
      </c>
      <c r="L5334" s="16">
        <f t="shared" si="966"/>
        <v>39.72194637537239</v>
      </c>
      <c r="M5334" s="16">
        <f t="shared" si="967"/>
        <v>1.0090090090090089</v>
      </c>
      <c r="N5334" s="44">
        <f t="shared" si="968"/>
        <v>194.06</v>
      </c>
      <c r="O5334" s="44">
        <f t="shared" si="969"/>
        <v>4194.0600000000004</v>
      </c>
      <c r="P5334" s="45">
        <f t="shared" si="971"/>
        <v>41.649056603773587</v>
      </c>
      <c r="Q5334" s="45">
        <f t="shared" si="970"/>
        <v>1.0579610810810811</v>
      </c>
      <c r="S5334" s="51">
        <f t="shared" si="972"/>
        <v>5.8411144198253773</v>
      </c>
      <c r="T5334" s="16"/>
    </row>
    <row r="5335" spans="1:20" x14ac:dyDescent="0.25">
      <c r="A5335" s="72">
        <f t="shared" si="973"/>
        <v>44607</v>
      </c>
      <c r="B5335" s="73" t="s">
        <v>67</v>
      </c>
      <c r="C5335" s="73" t="s">
        <v>246</v>
      </c>
      <c r="D5335" s="73" t="s">
        <v>247</v>
      </c>
      <c r="E5335" s="73" t="s">
        <v>263</v>
      </c>
      <c r="F5335" s="73" t="s">
        <v>264</v>
      </c>
      <c r="G5335" s="73" t="s">
        <v>34</v>
      </c>
      <c r="H5335" t="s">
        <v>36</v>
      </c>
      <c r="I5335">
        <v>1823</v>
      </c>
      <c r="J5335" s="61">
        <v>5880</v>
      </c>
      <c r="K5335" s="16">
        <v>0.31</v>
      </c>
      <c r="L5335" s="16">
        <f t="shared" si="966"/>
        <v>58.391261171797417</v>
      </c>
      <c r="M5335" s="16">
        <f t="shared" si="967"/>
        <v>1.4832432432432432</v>
      </c>
      <c r="N5335" s="44">
        <f t="shared" si="968"/>
        <v>565.13</v>
      </c>
      <c r="O5335" s="44">
        <f t="shared" si="969"/>
        <v>6445.13</v>
      </c>
      <c r="P5335" s="45">
        <f t="shared" si="971"/>
        <v>64.003277060575968</v>
      </c>
      <c r="Q5335" s="45">
        <f t="shared" si="970"/>
        <v>1.6257985585585586</v>
      </c>
      <c r="S5335" s="51">
        <f t="shared" si="972"/>
        <v>8.0980494104623943</v>
      </c>
      <c r="T5335" s="16"/>
    </row>
    <row r="5336" spans="1:20" x14ac:dyDescent="0.25">
      <c r="A5336" s="72">
        <f t="shared" si="973"/>
        <v>44607</v>
      </c>
      <c r="B5336" s="73" t="s">
        <v>18</v>
      </c>
      <c r="C5336" s="73" t="s">
        <v>250</v>
      </c>
      <c r="D5336" s="73" t="s">
        <v>251</v>
      </c>
      <c r="E5336" s="73" t="s">
        <v>265</v>
      </c>
      <c r="F5336" s="73" t="s">
        <v>266</v>
      </c>
      <c r="G5336" s="73" t="s">
        <v>34</v>
      </c>
      <c r="H5336" t="s">
        <v>39</v>
      </c>
      <c r="I5336">
        <v>1277</v>
      </c>
      <c r="J5336" s="43">
        <v>3631</v>
      </c>
      <c r="K5336" s="16">
        <v>0.32400000000000001</v>
      </c>
      <c r="L5336" s="16">
        <f t="shared" si="966"/>
        <v>36.057596822244292</v>
      </c>
      <c r="M5336" s="16">
        <f t="shared" si="967"/>
        <v>0.98135135135135132</v>
      </c>
      <c r="N5336" s="44">
        <f t="shared" si="968"/>
        <v>413.74799999999999</v>
      </c>
      <c r="O5336" s="44">
        <f t="shared" si="969"/>
        <v>4044.748</v>
      </c>
      <c r="P5336" s="45">
        <f t="shared" si="971"/>
        <v>40.166315789473686</v>
      </c>
      <c r="Q5336" s="45">
        <f t="shared" si="970"/>
        <v>1.0931751351351351</v>
      </c>
      <c r="S5336" s="51">
        <f t="shared" si="972"/>
        <v>9.1868581582444264</v>
      </c>
      <c r="T5336" s="16"/>
    </row>
    <row r="5337" spans="1:20" x14ac:dyDescent="0.25">
      <c r="A5337" s="72">
        <f t="shared" si="973"/>
        <v>44607</v>
      </c>
      <c r="B5337" s="73" t="s">
        <v>18</v>
      </c>
      <c r="C5337" s="73" t="s">
        <v>244</v>
      </c>
      <c r="D5337" s="73" t="s">
        <v>245</v>
      </c>
      <c r="E5337" s="73" t="s">
        <v>277</v>
      </c>
      <c r="F5337" s="73" t="s">
        <v>278</v>
      </c>
      <c r="G5337" s="73" t="s">
        <v>34</v>
      </c>
      <c r="H5337" t="s">
        <v>38</v>
      </c>
      <c r="I5337">
        <v>613</v>
      </c>
      <c r="J5337" s="43">
        <v>6714</v>
      </c>
      <c r="K5337" s="16">
        <v>0</v>
      </c>
      <c r="L5337" s="16">
        <f t="shared" si="966"/>
        <v>66.673286991062554</v>
      </c>
      <c r="M5337" s="16">
        <f t="shared" si="967"/>
        <v>1.8145945945945945</v>
      </c>
      <c r="N5337" s="44">
        <f t="shared" si="968"/>
        <v>0</v>
      </c>
      <c r="O5337" s="44">
        <f t="shared" si="969"/>
        <v>6714</v>
      </c>
      <c r="P5337" s="45">
        <f t="shared" si="971"/>
        <v>66.673286991062554</v>
      </c>
      <c r="Q5337" s="45">
        <f t="shared" si="970"/>
        <v>1.8145945945945945</v>
      </c>
      <c r="S5337" s="51">
        <f t="shared" si="972"/>
        <v>1.8043972706595968</v>
      </c>
      <c r="T5337" s="16"/>
    </row>
    <row r="5338" spans="1:20" x14ac:dyDescent="0.25">
      <c r="A5338" s="72">
        <f>A5337</f>
        <v>44607</v>
      </c>
      <c r="B5338" s="73" t="s">
        <v>18</v>
      </c>
      <c r="C5338" s="73" t="s">
        <v>248</v>
      </c>
      <c r="D5338" s="73" t="s">
        <v>249</v>
      </c>
      <c r="E5338" s="73" t="s">
        <v>268</v>
      </c>
      <c r="F5338" s="73" t="s">
        <v>269</v>
      </c>
      <c r="G5338" s="73" t="s">
        <v>34</v>
      </c>
      <c r="H5338" t="s">
        <v>38</v>
      </c>
      <c r="I5338">
        <v>872</v>
      </c>
      <c r="J5338" s="43">
        <v>7422</v>
      </c>
      <c r="K5338" s="16">
        <v>0</v>
      </c>
      <c r="L5338" s="16">
        <f t="shared" si="966"/>
        <v>73.70407149950347</v>
      </c>
      <c r="M5338" s="16">
        <f t="shared" si="967"/>
        <v>2.0059459459459461</v>
      </c>
      <c r="N5338" s="44">
        <f t="shared" si="968"/>
        <v>0</v>
      </c>
      <c r="O5338" s="44">
        <f t="shared" si="969"/>
        <v>7422</v>
      </c>
      <c r="P5338" s="45">
        <f t="shared" si="971"/>
        <v>73.70407149950347</v>
      </c>
      <c r="Q5338" s="45">
        <f t="shared" si="970"/>
        <v>2.0059459459459461</v>
      </c>
      <c r="S5338" s="51">
        <f t="shared" si="972"/>
        <v>4.1684210526315768</v>
      </c>
      <c r="T5338" s="16"/>
    </row>
    <row r="5339" spans="1:20" x14ac:dyDescent="0.25">
      <c r="A5339" s="72">
        <f t="shared" si="973"/>
        <v>44607</v>
      </c>
      <c r="B5339" s="73" t="s">
        <v>18</v>
      </c>
      <c r="C5339" s="73" t="s">
        <v>248</v>
      </c>
      <c r="D5339" s="73" t="s">
        <v>249</v>
      </c>
      <c r="E5339" s="73" t="s">
        <v>277</v>
      </c>
      <c r="F5339" s="73" t="s">
        <v>278</v>
      </c>
      <c r="G5339" s="73" t="s">
        <v>34</v>
      </c>
      <c r="H5339" t="s">
        <v>38</v>
      </c>
      <c r="I5339">
        <v>414</v>
      </c>
      <c r="J5339" s="43">
        <v>5367</v>
      </c>
      <c r="K5339" s="16">
        <v>0</v>
      </c>
      <c r="L5339" s="16">
        <f t="shared" si="966"/>
        <v>53.296921549155904</v>
      </c>
      <c r="M5339" s="16">
        <f t="shared" si="967"/>
        <v>1.4505405405405405</v>
      </c>
      <c r="N5339" s="44">
        <f t="shared" si="968"/>
        <v>0</v>
      </c>
      <c r="O5339" s="44">
        <f t="shared" si="969"/>
        <v>5367</v>
      </c>
      <c r="P5339" s="45">
        <f t="shared" si="971"/>
        <v>53.296921549155904</v>
      </c>
      <c r="Q5339" s="45">
        <f t="shared" si="970"/>
        <v>1.4505405405405405</v>
      </c>
      <c r="S5339" s="51">
        <f t="shared" si="972"/>
        <v>2.2870211549456787</v>
      </c>
      <c r="T5339" s="16"/>
    </row>
    <row r="5340" spans="1:20" x14ac:dyDescent="0.25">
      <c r="A5340" s="72">
        <f t="shared" si="973"/>
        <v>44607</v>
      </c>
      <c r="B5340" s="73" t="s">
        <v>18</v>
      </c>
      <c r="C5340" s="73" t="s">
        <v>242</v>
      </c>
      <c r="D5340" s="73" t="s">
        <v>243</v>
      </c>
      <c r="E5340" s="73" t="s">
        <v>265</v>
      </c>
      <c r="F5340" s="73" t="s">
        <v>266</v>
      </c>
      <c r="G5340" s="73" t="s">
        <v>34</v>
      </c>
      <c r="H5340" t="s">
        <v>36</v>
      </c>
      <c r="I5340">
        <v>1006</v>
      </c>
      <c r="J5340" s="43">
        <v>4665</v>
      </c>
      <c r="K5340" s="16">
        <v>0.31</v>
      </c>
      <c r="L5340" s="16">
        <f t="shared" si="966"/>
        <v>46.32571996027805</v>
      </c>
      <c r="M5340" s="16">
        <f t="shared" si="967"/>
        <v>1.2608108108108107</v>
      </c>
      <c r="N5340" s="44">
        <f t="shared" si="968"/>
        <v>311.86</v>
      </c>
      <c r="O5340" s="44">
        <f t="shared" si="969"/>
        <v>4976.8599999999997</v>
      </c>
      <c r="P5340" s="45">
        <f t="shared" si="971"/>
        <v>49.422641509433959</v>
      </c>
      <c r="Q5340" s="45">
        <f t="shared" si="970"/>
        <v>1.3450972972972972</v>
      </c>
      <c r="S5340" s="51">
        <f t="shared" si="972"/>
        <v>4.8731456507079995</v>
      </c>
      <c r="T5340" s="16"/>
    </row>
    <row r="5341" spans="1:20" x14ac:dyDescent="0.25">
      <c r="A5341" s="72">
        <f t="shared" si="973"/>
        <v>44607</v>
      </c>
      <c r="B5341" s="73" t="s">
        <v>0</v>
      </c>
      <c r="C5341" s="73" t="s">
        <v>252</v>
      </c>
      <c r="D5341" s="73" t="s">
        <v>117</v>
      </c>
      <c r="E5341" s="73" t="s">
        <v>279</v>
      </c>
      <c r="F5341" s="73" t="s">
        <v>280</v>
      </c>
      <c r="G5341" s="73" t="s">
        <v>35</v>
      </c>
      <c r="H5341" t="s">
        <v>37</v>
      </c>
      <c r="I5341">
        <v>880</v>
      </c>
      <c r="J5341" s="43">
        <v>4193</v>
      </c>
      <c r="K5341" s="16">
        <v>0.1</v>
      </c>
      <c r="L5341" s="16">
        <f t="shared" si="966"/>
        <v>41.638530287984111</v>
      </c>
      <c r="M5341" s="16">
        <f t="shared" si="967"/>
        <v>1.1332432432432433</v>
      </c>
      <c r="N5341" s="44">
        <f t="shared" si="968"/>
        <v>88</v>
      </c>
      <c r="O5341" s="44">
        <f t="shared" si="969"/>
        <v>4281</v>
      </c>
      <c r="P5341" s="45">
        <f t="shared" si="971"/>
        <v>42.512413108242299</v>
      </c>
      <c r="Q5341" s="45">
        <f t="shared" si="970"/>
        <v>1.1570270270270271</v>
      </c>
      <c r="S5341" s="51">
        <f t="shared" si="972"/>
        <v>6.5455450472872156</v>
      </c>
      <c r="T5341" s="16"/>
    </row>
    <row r="5342" spans="1:20" x14ac:dyDescent="0.25">
      <c r="A5342" s="72">
        <f t="shared" si="973"/>
        <v>44607</v>
      </c>
      <c r="B5342" s="73" t="s">
        <v>0</v>
      </c>
      <c r="C5342" s="73" t="s">
        <v>359</v>
      </c>
      <c r="D5342" s="73" t="s">
        <v>235</v>
      </c>
      <c r="E5342" s="73" t="s">
        <v>267</v>
      </c>
      <c r="F5342" s="73" t="s">
        <v>241</v>
      </c>
      <c r="G5342" s="73" t="s">
        <v>35</v>
      </c>
      <c r="H5342" t="s">
        <v>37</v>
      </c>
      <c r="I5342">
        <v>685</v>
      </c>
      <c r="J5342" s="43">
        <v>4411</v>
      </c>
      <c r="K5342" s="16">
        <v>0.1</v>
      </c>
      <c r="L5342" s="16">
        <f t="shared" si="966"/>
        <v>43.803376365441906</v>
      </c>
      <c r="M5342" s="16">
        <f t="shared" si="967"/>
        <v>1.1921621621621621</v>
      </c>
      <c r="N5342" s="44">
        <f t="shared" si="968"/>
        <v>68.5</v>
      </c>
      <c r="O5342" s="44">
        <f t="shared" si="969"/>
        <v>4479.5</v>
      </c>
      <c r="P5342" s="45">
        <f t="shared" si="971"/>
        <v>44.48361469712016</v>
      </c>
      <c r="Q5342" s="45">
        <f t="shared" si="970"/>
        <v>1.2106756756756756</v>
      </c>
      <c r="S5342" s="51">
        <f t="shared" si="972"/>
        <v>5.7483474976392834</v>
      </c>
      <c r="T5342" s="16"/>
    </row>
    <row r="5343" spans="1:20" x14ac:dyDescent="0.25">
      <c r="A5343" s="72">
        <f t="shared" si="973"/>
        <v>44607</v>
      </c>
      <c r="B5343" s="73" t="s">
        <v>0</v>
      </c>
      <c r="C5343" s="73" t="s">
        <v>253</v>
      </c>
      <c r="D5343" s="73" t="s">
        <v>243</v>
      </c>
      <c r="E5343" s="73" t="s">
        <v>281</v>
      </c>
      <c r="F5343" s="73" t="s">
        <v>282</v>
      </c>
      <c r="G5343" s="73" t="s">
        <v>35</v>
      </c>
      <c r="H5343" t="s">
        <v>38</v>
      </c>
      <c r="I5343">
        <v>812</v>
      </c>
      <c r="J5343" s="43">
        <v>6670</v>
      </c>
      <c r="K5343" s="16">
        <v>0</v>
      </c>
      <c r="L5343" s="16">
        <f t="shared" si="966"/>
        <v>66.23634558093346</v>
      </c>
      <c r="M5343" s="16">
        <f t="shared" si="967"/>
        <v>1.8027027027027027</v>
      </c>
      <c r="N5343" s="44">
        <f t="shared" si="968"/>
        <v>0</v>
      </c>
      <c r="O5343" s="44">
        <f t="shared" si="969"/>
        <v>6670</v>
      </c>
      <c r="P5343" s="45">
        <f t="shared" si="971"/>
        <v>66.23634558093346</v>
      </c>
      <c r="Q5343" s="45">
        <f t="shared" si="970"/>
        <v>1.8027027027027027</v>
      </c>
      <c r="S5343" s="51">
        <f t="shared" si="972"/>
        <v>4.6110414052697557</v>
      </c>
      <c r="T5343" s="16"/>
    </row>
    <row r="5344" spans="1:20" x14ac:dyDescent="0.25">
      <c r="A5344" s="72">
        <f t="shared" si="973"/>
        <v>44607</v>
      </c>
      <c r="B5344" s="73" t="s">
        <v>0</v>
      </c>
      <c r="C5344" s="73" t="s">
        <v>236</v>
      </c>
      <c r="D5344" s="73" t="s">
        <v>237</v>
      </c>
      <c r="E5344" s="73" t="s">
        <v>279</v>
      </c>
      <c r="F5344" s="73" t="s">
        <v>280</v>
      </c>
      <c r="G5344" s="73" t="s">
        <v>35</v>
      </c>
      <c r="H5344" t="s">
        <v>37</v>
      </c>
      <c r="I5344">
        <v>1520</v>
      </c>
      <c r="J5344" s="61">
        <v>5851</v>
      </c>
      <c r="K5344" s="16">
        <v>0.1</v>
      </c>
      <c r="L5344" s="16">
        <f t="shared" si="966"/>
        <v>58.103277060575969</v>
      </c>
      <c r="M5344" s="16">
        <f t="shared" si="967"/>
        <v>1.5813513513513513</v>
      </c>
      <c r="N5344" s="44">
        <f t="shared" si="968"/>
        <v>152</v>
      </c>
      <c r="O5344" s="44">
        <f t="shared" si="969"/>
        <v>6003</v>
      </c>
      <c r="P5344" s="45">
        <f t="shared" si="971"/>
        <v>59.612711022840116</v>
      </c>
      <c r="Q5344" s="45">
        <f t="shared" si="970"/>
        <v>1.6224324324324324</v>
      </c>
      <c r="S5344" s="51">
        <f t="shared" si="972"/>
        <v>5.7610993657505327</v>
      </c>
      <c r="T5344" s="16"/>
    </row>
    <row r="5345" spans="1:20" x14ac:dyDescent="0.25">
      <c r="A5345" s="72">
        <f t="shared" si="973"/>
        <v>44607</v>
      </c>
      <c r="B5345" s="73" t="s">
        <v>0</v>
      </c>
      <c r="C5345" s="73" t="s">
        <v>236</v>
      </c>
      <c r="D5345" s="73" t="s">
        <v>237</v>
      </c>
      <c r="E5345" s="73" t="s">
        <v>267</v>
      </c>
      <c r="F5345" s="73" t="s">
        <v>241</v>
      </c>
      <c r="G5345" s="73" t="s">
        <v>35</v>
      </c>
      <c r="H5345" t="s">
        <v>37</v>
      </c>
      <c r="I5345">
        <v>1583</v>
      </c>
      <c r="J5345" s="43">
        <v>5199</v>
      </c>
      <c r="K5345" s="16">
        <v>0.1</v>
      </c>
      <c r="L5345" s="16">
        <f t="shared" si="966"/>
        <v>51.628599801390266</v>
      </c>
      <c r="M5345" s="16">
        <f t="shared" si="967"/>
        <v>1.4051351351351351</v>
      </c>
      <c r="N5345" s="44">
        <f t="shared" si="968"/>
        <v>158.30000000000001</v>
      </c>
      <c r="O5345" s="44">
        <f t="shared" si="969"/>
        <v>5357.3</v>
      </c>
      <c r="P5345" s="45">
        <f t="shared" si="971"/>
        <v>53.200595829195628</v>
      </c>
      <c r="Q5345" s="45">
        <f t="shared" si="970"/>
        <v>1.447918918918919</v>
      </c>
      <c r="S5345" s="51">
        <f t="shared" si="972"/>
        <v>-10.652101400933955</v>
      </c>
      <c r="T5345" s="16"/>
    </row>
    <row r="5346" spans="1:20" x14ac:dyDescent="0.25">
      <c r="A5346" s="72">
        <f t="shared" si="973"/>
        <v>44607</v>
      </c>
      <c r="B5346" s="73" t="s">
        <v>0</v>
      </c>
      <c r="C5346" s="73" t="s">
        <v>358</v>
      </c>
      <c r="D5346" s="73" t="s">
        <v>235</v>
      </c>
      <c r="E5346" s="73" t="s">
        <v>279</v>
      </c>
      <c r="F5346" s="73" t="s">
        <v>280</v>
      </c>
      <c r="G5346" s="73" t="s">
        <v>35</v>
      </c>
      <c r="H5346" t="s">
        <v>36</v>
      </c>
      <c r="I5346">
        <v>1599</v>
      </c>
      <c r="J5346" s="43">
        <v>6012</v>
      </c>
      <c r="K5346" s="16">
        <v>0.31</v>
      </c>
      <c r="L5346" s="16">
        <f t="shared" si="966"/>
        <v>59.702085402184707</v>
      </c>
      <c r="M5346" s="16">
        <f t="shared" si="967"/>
        <v>1.6248648648648649</v>
      </c>
      <c r="N5346" s="44">
        <f t="shared" si="968"/>
        <v>495.69</v>
      </c>
      <c r="O5346" s="44">
        <f t="shared" si="969"/>
        <v>6507.69</v>
      </c>
      <c r="P5346" s="45">
        <f t="shared" si="971"/>
        <v>64.624528301886784</v>
      </c>
      <c r="Q5346" s="45">
        <f t="shared" si="970"/>
        <v>1.758835135135135</v>
      </c>
      <c r="S5346" s="51">
        <f t="shared" si="972"/>
        <v>5.4406260632868353</v>
      </c>
      <c r="T5346" s="16"/>
    </row>
    <row r="5347" spans="1:20" x14ac:dyDescent="0.25">
      <c r="A5347" s="72">
        <f t="shared" si="973"/>
        <v>44607</v>
      </c>
      <c r="B5347" s="73" t="s">
        <v>67</v>
      </c>
      <c r="C5347" s="73" t="s">
        <v>250</v>
      </c>
      <c r="D5347" s="73" t="s">
        <v>251</v>
      </c>
      <c r="E5347" s="73" t="s">
        <v>279</v>
      </c>
      <c r="F5347" s="73" t="s">
        <v>280</v>
      </c>
      <c r="G5347" s="73" t="s">
        <v>35</v>
      </c>
      <c r="H5347" t="s">
        <v>37</v>
      </c>
      <c r="I5347">
        <v>1851</v>
      </c>
      <c r="J5347" s="43">
        <v>5380</v>
      </c>
      <c r="K5347" s="16">
        <v>0.1</v>
      </c>
      <c r="L5347" s="16">
        <f t="shared" si="966"/>
        <v>53.426017874875868</v>
      </c>
      <c r="M5347" s="16">
        <f t="shared" si="967"/>
        <v>1.3571171171171172</v>
      </c>
      <c r="N5347" s="44">
        <f t="shared" si="968"/>
        <v>185.10000000000002</v>
      </c>
      <c r="O5347" s="44">
        <f t="shared" si="969"/>
        <v>5565.1</v>
      </c>
      <c r="P5347" s="45">
        <f t="shared" si="971"/>
        <v>55.264150943396231</v>
      </c>
      <c r="Q5347" s="45">
        <f t="shared" si="970"/>
        <v>1.4038090090090092</v>
      </c>
      <c r="S5347" s="51">
        <f t="shared" si="972"/>
        <v>7.434362934362948</v>
      </c>
      <c r="T5347" s="16"/>
    </row>
    <row r="5348" spans="1:20" x14ac:dyDescent="0.25">
      <c r="A5348" s="72">
        <f t="shared" si="973"/>
        <v>44607</v>
      </c>
      <c r="B5348" s="73" t="s">
        <v>67</v>
      </c>
      <c r="C5348" s="73" t="s">
        <v>238</v>
      </c>
      <c r="D5348" s="73" t="s">
        <v>239</v>
      </c>
      <c r="E5348" s="73" t="s">
        <v>283</v>
      </c>
      <c r="F5348" s="73" t="s">
        <v>284</v>
      </c>
      <c r="G5348" s="73" t="s">
        <v>35</v>
      </c>
      <c r="H5348" t="s">
        <v>37</v>
      </c>
      <c r="I5348">
        <v>1695</v>
      </c>
      <c r="J5348" s="43">
        <v>5340</v>
      </c>
      <c r="K5348" s="16">
        <v>0.1</v>
      </c>
      <c r="L5348" s="16">
        <f t="shared" si="966"/>
        <v>53.028798411122146</v>
      </c>
      <c r="M5348" s="16">
        <f t="shared" si="967"/>
        <v>1.347027027027027</v>
      </c>
      <c r="N5348" s="44">
        <f t="shared" si="968"/>
        <v>169.5</v>
      </c>
      <c r="O5348" s="44">
        <f t="shared" si="969"/>
        <v>5509.5</v>
      </c>
      <c r="P5348" s="45">
        <f t="shared" si="971"/>
        <v>54.712015888778552</v>
      </c>
      <c r="Q5348" s="45">
        <f t="shared" si="970"/>
        <v>1.3897837837837839</v>
      </c>
      <c r="S5348" s="51">
        <f t="shared" si="972"/>
        <v>7.1887159533073897</v>
      </c>
      <c r="T5348" s="16"/>
    </row>
    <row r="5349" spans="1:20" x14ac:dyDescent="0.25">
      <c r="A5349" s="72">
        <f t="shared" si="973"/>
        <v>44607</v>
      </c>
      <c r="B5349" s="73" t="s">
        <v>67</v>
      </c>
      <c r="C5349" s="73" t="s">
        <v>242</v>
      </c>
      <c r="D5349" s="73" t="s">
        <v>243</v>
      </c>
      <c r="E5349" s="73" t="s">
        <v>265</v>
      </c>
      <c r="F5349" s="73" t="s">
        <v>266</v>
      </c>
      <c r="G5349" s="73" t="s">
        <v>35</v>
      </c>
      <c r="H5349" t="s">
        <v>36</v>
      </c>
      <c r="I5349">
        <v>1006</v>
      </c>
      <c r="J5349" s="43">
        <v>3920</v>
      </c>
      <c r="K5349" s="16">
        <v>0.31</v>
      </c>
      <c r="L5349" s="16">
        <f t="shared" si="966"/>
        <v>38.927507447864947</v>
      </c>
      <c r="M5349" s="16">
        <f t="shared" si="967"/>
        <v>0.98882882882882883</v>
      </c>
      <c r="N5349" s="44">
        <f t="shared" si="968"/>
        <v>311.86</v>
      </c>
      <c r="O5349" s="44">
        <f t="shared" si="969"/>
        <v>4231.8599999999997</v>
      </c>
      <c r="P5349" s="45">
        <f t="shared" si="971"/>
        <v>42.024428997020848</v>
      </c>
      <c r="Q5349" s="45">
        <f t="shared" si="970"/>
        <v>1.067496216216216</v>
      </c>
      <c r="S5349" s="51">
        <f t="shared" si="972"/>
        <v>7.9390909554659883</v>
      </c>
      <c r="T5349" s="16"/>
    </row>
    <row r="5350" spans="1:20" x14ac:dyDescent="0.25">
      <c r="A5350" s="72">
        <f t="shared" si="973"/>
        <v>44607</v>
      </c>
      <c r="B5350" s="73" t="s">
        <v>67</v>
      </c>
      <c r="C5350" s="73" t="s">
        <v>254</v>
      </c>
      <c r="D5350" s="73" t="s">
        <v>255</v>
      </c>
      <c r="E5350" s="73" t="s">
        <v>267</v>
      </c>
      <c r="F5350" s="73" t="s">
        <v>241</v>
      </c>
      <c r="G5350" s="73" t="s">
        <v>35</v>
      </c>
      <c r="H5350" t="s">
        <v>37</v>
      </c>
      <c r="I5350">
        <v>988</v>
      </c>
      <c r="J5350" s="43">
        <v>4080</v>
      </c>
      <c r="K5350" s="16">
        <v>0.1</v>
      </c>
      <c r="L5350" s="16">
        <f t="shared" si="966"/>
        <v>40.51638530287984</v>
      </c>
      <c r="M5350" s="16">
        <f t="shared" si="967"/>
        <v>1.0291891891891891</v>
      </c>
      <c r="N5350" s="44">
        <f t="shared" si="968"/>
        <v>98.800000000000011</v>
      </c>
      <c r="O5350" s="44">
        <f t="shared" si="969"/>
        <v>4178.8</v>
      </c>
      <c r="P5350" s="45">
        <f t="shared" si="971"/>
        <v>41.497517378351539</v>
      </c>
      <c r="Q5350" s="45">
        <f t="shared" si="970"/>
        <v>1.0541117117117118</v>
      </c>
      <c r="S5350" s="51">
        <f t="shared" si="972"/>
        <v>7.7010309278350508</v>
      </c>
      <c r="T5350" s="16"/>
    </row>
    <row r="5351" spans="1:20" x14ac:dyDescent="0.25">
      <c r="A5351" s="72">
        <f t="shared" si="973"/>
        <v>44607</v>
      </c>
      <c r="B5351" s="73" t="s">
        <v>67</v>
      </c>
      <c r="C5351" s="73" t="s">
        <v>246</v>
      </c>
      <c r="D5351" s="73" t="s">
        <v>247</v>
      </c>
      <c r="E5351" s="73" t="s">
        <v>240</v>
      </c>
      <c r="F5351" s="73" t="s">
        <v>241</v>
      </c>
      <c r="G5351" s="73" t="s">
        <v>35</v>
      </c>
      <c r="H5351" t="s">
        <v>36</v>
      </c>
      <c r="I5351">
        <v>787</v>
      </c>
      <c r="J5351" s="43">
        <v>4420</v>
      </c>
      <c r="K5351" s="16">
        <v>0.31</v>
      </c>
      <c r="L5351" s="16">
        <f t="shared" si="966"/>
        <v>43.892750744786497</v>
      </c>
      <c r="M5351" s="16">
        <f t="shared" si="967"/>
        <v>1.1149549549549549</v>
      </c>
      <c r="N5351" s="44">
        <f t="shared" si="968"/>
        <v>243.97</v>
      </c>
      <c r="O5351" s="44">
        <f t="shared" si="969"/>
        <v>4663.97</v>
      </c>
      <c r="P5351" s="45">
        <f t="shared" si="971"/>
        <v>46.315491559086396</v>
      </c>
      <c r="Q5351" s="45">
        <f t="shared" si="970"/>
        <v>1.1764969369369369</v>
      </c>
      <c r="S5351" s="51">
        <f t="shared" si="972"/>
        <v>6.0306454179644087</v>
      </c>
      <c r="T5351" s="16"/>
    </row>
    <row r="5352" spans="1:20" x14ac:dyDescent="0.25">
      <c r="A5352" s="72">
        <f t="shared" si="973"/>
        <v>44607</v>
      </c>
      <c r="B5352" s="73" t="s">
        <v>67</v>
      </c>
      <c r="C5352" s="73" t="s">
        <v>250</v>
      </c>
      <c r="D5352" s="73" t="s">
        <v>251</v>
      </c>
      <c r="E5352" s="73" t="s">
        <v>283</v>
      </c>
      <c r="F5352" s="73" t="s">
        <v>284</v>
      </c>
      <c r="G5352" s="73" t="s">
        <v>35</v>
      </c>
      <c r="H5352" t="s">
        <v>37</v>
      </c>
      <c r="I5352">
        <v>1836</v>
      </c>
      <c r="J5352" s="43">
        <v>5380</v>
      </c>
      <c r="K5352" s="16">
        <v>0.1</v>
      </c>
      <c r="L5352" s="16">
        <f t="shared" ref="L5352:L5389" si="974">J5352/100.7</f>
        <v>53.426017874875868</v>
      </c>
      <c r="M5352" s="16">
        <f t="shared" ref="M5352:M5389" si="975">IF(B5352="corn",J5352/(111*2000/56),J5352/(111*2000/60))</f>
        <v>1.3571171171171172</v>
      </c>
      <c r="N5352" s="44">
        <f t="shared" ref="N5352:N5389" si="976">I5352*K5352</f>
        <v>183.60000000000002</v>
      </c>
      <c r="O5352" s="44">
        <f t="shared" ref="O5352:O5389" si="977">J5352+N5352</f>
        <v>5563.6</v>
      </c>
      <c r="P5352" s="45">
        <f t="shared" si="971"/>
        <v>55.249255213505464</v>
      </c>
      <c r="Q5352" s="45">
        <f t="shared" ref="Q5352:Q5389" si="978">IF(B5352="corn",O5352/(111*2000/56),O5352/(111*2000/60))</f>
        <v>1.4034306306306308</v>
      </c>
      <c r="S5352" s="51">
        <f t="shared" si="972"/>
        <v>7.4054054054054186</v>
      </c>
      <c r="T5352" s="16"/>
    </row>
    <row r="5353" spans="1:20" x14ac:dyDescent="0.25">
      <c r="A5353" s="72">
        <f t="shared" si="973"/>
        <v>44607</v>
      </c>
      <c r="B5353" s="73" t="s">
        <v>67</v>
      </c>
      <c r="C5353" s="73" t="s">
        <v>256</v>
      </c>
      <c r="D5353" s="73" t="s">
        <v>247</v>
      </c>
      <c r="E5353" s="73" t="s">
        <v>285</v>
      </c>
      <c r="F5353" s="73" t="s">
        <v>264</v>
      </c>
      <c r="G5353" s="73" t="s">
        <v>35</v>
      </c>
      <c r="H5353" t="s">
        <v>37</v>
      </c>
      <c r="I5353">
        <v>1899</v>
      </c>
      <c r="J5353" s="43">
        <v>5300</v>
      </c>
      <c r="K5353" s="16">
        <v>0.1</v>
      </c>
      <c r="L5353" s="16">
        <f t="shared" si="974"/>
        <v>52.631578947368418</v>
      </c>
      <c r="M5353" s="16">
        <f t="shared" si="975"/>
        <v>1.336936936936937</v>
      </c>
      <c r="N5353" s="44">
        <f t="shared" si="976"/>
        <v>189.9</v>
      </c>
      <c r="O5353" s="44">
        <f t="shared" si="977"/>
        <v>5489.9</v>
      </c>
      <c r="P5353" s="45">
        <f t="shared" si="971"/>
        <v>54.517378351539222</v>
      </c>
      <c r="Q5353" s="45">
        <f t="shared" si="978"/>
        <v>1.3848396396396396</v>
      </c>
      <c r="S5353" s="51">
        <f t="shared" si="972"/>
        <v>7.6450980392156698</v>
      </c>
      <c r="T5353" s="16"/>
    </row>
    <row r="5354" spans="1:20" x14ac:dyDescent="0.25">
      <c r="A5354" s="72">
        <f t="shared" si="973"/>
        <v>44607</v>
      </c>
      <c r="B5354" s="73" t="s">
        <v>18</v>
      </c>
      <c r="C5354" s="73" t="s">
        <v>238</v>
      </c>
      <c r="D5354" s="73" t="s">
        <v>239</v>
      </c>
      <c r="E5354" s="73" t="s">
        <v>283</v>
      </c>
      <c r="F5354" s="73" t="s">
        <v>284</v>
      </c>
      <c r="G5354" s="73" t="s">
        <v>35</v>
      </c>
      <c r="H5354" t="s">
        <v>37</v>
      </c>
      <c r="I5354">
        <v>1695</v>
      </c>
      <c r="J5354" s="43">
        <v>6050</v>
      </c>
      <c r="K5354" s="16">
        <v>0.1</v>
      </c>
      <c r="L5354" s="16">
        <f t="shared" si="974"/>
        <v>60.079443892750746</v>
      </c>
      <c r="M5354" s="16">
        <f t="shared" si="975"/>
        <v>1.6351351351351351</v>
      </c>
      <c r="N5354" s="44">
        <f t="shared" si="976"/>
        <v>169.5</v>
      </c>
      <c r="O5354" s="44">
        <f t="shared" si="977"/>
        <v>6219.5</v>
      </c>
      <c r="P5354" s="45">
        <f t="shared" si="971"/>
        <v>61.762661370407152</v>
      </c>
      <c r="Q5354" s="45">
        <f t="shared" si="978"/>
        <v>1.6809459459459459</v>
      </c>
      <c r="S5354" s="51">
        <f t="shared" si="972"/>
        <v>6.3162393162393249</v>
      </c>
      <c r="T5354" s="16"/>
    </row>
    <row r="5355" spans="1:20" x14ac:dyDescent="0.25">
      <c r="A5355" s="72">
        <f t="shared" si="973"/>
        <v>44607</v>
      </c>
      <c r="B5355" s="73" t="s">
        <v>18</v>
      </c>
      <c r="C5355" s="73" t="s">
        <v>250</v>
      </c>
      <c r="D5355" s="73" t="s">
        <v>251</v>
      </c>
      <c r="E5355" s="73" t="s">
        <v>279</v>
      </c>
      <c r="F5355" s="73" t="s">
        <v>280</v>
      </c>
      <c r="G5355" s="73" t="s">
        <v>35</v>
      </c>
      <c r="H5355" t="s">
        <v>37</v>
      </c>
      <c r="I5355">
        <v>1851</v>
      </c>
      <c r="J5355" s="43">
        <v>6100</v>
      </c>
      <c r="K5355" s="16">
        <v>0.1</v>
      </c>
      <c r="L5355" s="16">
        <f t="shared" si="974"/>
        <v>60.575968222442896</v>
      </c>
      <c r="M5355" s="16">
        <f t="shared" si="975"/>
        <v>1.6486486486486487</v>
      </c>
      <c r="N5355" s="44">
        <f t="shared" si="976"/>
        <v>185.10000000000002</v>
      </c>
      <c r="O5355" s="44">
        <f t="shared" si="977"/>
        <v>6285.1</v>
      </c>
      <c r="P5355" s="45">
        <f t="shared" si="971"/>
        <v>62.414101290963259</v>
      </c>
      <c r="Q5355" s="45">
        <f t="shared" si="978"/>
        <v>1.6986756756756758</v>
      </c>
      <c r="S5355" s="51">
        <f t="shared" si="972"/>
        <v>6.5271186440678086</v>
      </c>
      <c r="T5355" s="16"/>
    </row>
    <row r="5356" spans="1:20" x14ac:dyDescent="0.25">
      <c r="A5356" s="72">
        <f t="shared" si="973"/>
        <v>44607</v>
      </c>
      <c r="B5356" s="73" t="s">
        <v>18</v>
      </c>
      <c r="C5356" s="73" t="s">
        <v>257</v>
      </c>
      <c r="D5356" s="73" t="s">
        <v>237</v>
      </c>
      <c r="E5356" s="73" t="s">
        <v>283</v>
      </c>
      <c r="F5356" s="73" t="s">
        <v>284</v>
      </c>
      <c r="G5356" s="73" t="s">
        <v>35</v>
      </c>
      <c r="H5356" t="s">
        <v>37</v>
      </c>
      <c r="I5356">
        <v>1507</v>
      </c>
      <c r="J5356" s="43">
        <v>5950</v>
      </c>
      <c r="K5356" s="16">
        <v>0.1</v>
      </c>
      <c r="L5356" s="16">
        <f t="shared" si="974"/>
        <v>59.086395233366432</v>
      </c>
      <c r="M5356" s="16">
        <f t="shared" si="975"/>
        <v>1.6081081081081081</v>
      </c>
      <c r="N5356" s="44">
        <f t="shared" si="976"/>
        <v>150.70000000000002</v>
      </c>
      <c r="O5356" s="44">
        <f t="shared" si="977"/>
        <v>6100.7</v>
      </c>
      <c r="P5356" s="45">
        <f t="shared" si="971"/>
        <v>60.582919563058589</v>
      </c>
      <c r="Q5356" s="45">
        <f t="shared" si="978"/>
        <v>1.6488378378378379</v>
      </c>
      <c r="S5356" s="51">
        <f t="shared" si="972"/>
        <v>6.099130434782607</v>
      </c>
      <c r="T5356" s="16"/>
    </row>
    <row r="5357" spans="1:20" x14ac:dyDescent="0.25">
      <c r="A5357" s="72">
        <f t="shared" si="973"/>
        <v>44607</v>
      </c>
      <c r="B5357" s="73" t="s">
        <v>18</v>
      </c>
      <c r="C5357" s="73" t="s">
        <v>256</v>
      </c>
      <c r="D5357" s="73" t="s">
        <v>247</v>
      </c>
      <c r="E5357" s="73" t="s">
        <v>265</v>
      </c>
      <c r="F5357" s="73" t="s">
        <v>266</v>
      </c>
      <c r="G5357" s="73" t="s">
        <v>35</v>
      </c>
      <c r="H5357" t="s">
        <v>36</v>
      </c>
      <c r="I5357">
        <v>1160</v>
      </c>
      <c r="J5357" s="43">
        <v>4895</v>
      </c>
      <c r="K5357" s="16">
        <v>0.31</v>
      </c>
      <c r="L5357" s="16">
        <f t="shared" si="974"/>
        <v>48.609731876861964</v>
      </c>
      <c r="M5357" s="16">
        <f t="shared" si="975"/>
        <v>1.3229729729729729</v>
      </c>
      <c r="N5357" s="44">
        <f t="shared" si="976"/>
        <v>359.6</v>
      </c>
      <c r="O5357" s="44">
        <f t="shared" si="977"/>
        <v>5254.6</v>
      </c>
      <c r="P5357" s="45">
        <f t="shared" si="971"/>
        <v>52.180734856007945</v>
      </c>
      <c r="Q5357" s="45">
        <f t="shared" si="978"/>
        <v>1.4201621621621623</v>
      </c>
      <c r="S5357" s="51">
        <f t="shared" si="972"/>
        <v>5.2815067120817627</v>
      </c>
      <c r="T5357" s="16"/>
    </row>
    <row r="5358" spans="1:20" x14ac:dyDescent="0.25">
      <c r="A5358" s="72">
        <f t="shared" si="973"/>
        <v>44607</v>
      </c>
      <c r="B5358" s="73" t="s">
        <v>18</v>
      </c>
      <c r="C5358" s="73" t="s">
        <v>244</v>
      </c>
      <c r="D5358" s="73" t="s">
        <v>245</v>
      </c>
      <c r="E5358" s="73" t="s">
        <v>277</v>
      </c>
      <c r="F5358" s="73" t="s">
        <v>278</v>
      </c>
      <c r="G5358" s="73" t="s">
        <v>35</v>
      </c>
      <c r="H5358" s="73" t="s">
        <v>38</v>
      </c>
      <c r="I5358">
        <v>613</v>
      </c>
      <c r="J5358" s="43">
        <v>4954</v>
      </c>
      <c r="K5358" s="16">
        <v>0</v>
      </c>
      <c r="L5358" s="16">
        <f t="shared" si="974"/>
        <v>49.195630585898705</v>
      </c>
      <c r="M5358" s="16">
        <f t="shared" si="975"/>
        <v>1.338918918918919</v>
      </c>
      <c r="N5358" s="44">
        <f t="shared" si="976"/>
        <v>0</v>
      </c>
      <c r="O5358" s="44">
        <f t="shared" si="977"/>
        <v>4954</v>
      </c>
      <c r="P5358" s="45">
        <f t="shared" si="971"/>
        <v>49.195630585898705</v>
      </c>
      <c r="Q5358" s="45">
        <f t="shared" si="978"/>
        <v>1.338918918918919</v>
      </c>
      <c r="S5358" s="51">
        <f t="shared" si="972"/>
        <v>0.1820020222446983</v>
      </c>
      <c r="T5358" s="16"/>
    </row>
    <row r="5359" spans="1:20" x14ac:dyDescent="0.25">
      <c r="A5359" s="74">
        <f>A5357</f>
        <v>44607</v>
      </c>
      <c r="B5359" s="75" t="s">
        <v>18</v>
      </c>
      <c r="C5359" s="75" t="s">
        <v>258</v>
      </c>
      <c r="D5359" s="75" t="s">
        <v>255</v>
      </c>
      <c r="E5359" s="75" t="s">
        <v>279</v>
      </c>
      <c r="F5359" s="75" t="s">
        <v>280</v>
      </c>
      <c r="G5359" s="75" t="s">
        <v>35</v>
      </c>
      <c r="H5359" s="76" t="s">
        <v>36</v>
      </c>
      <c r="I5359" s="76">
        <v>1637</v>
      </c>
      <c r="J5359" s="46">
        <v>5280</v>
      </c>
      <c r="K5359" s="78">
        <v>0.31</v>
      </c>
      <c r="L5359" s="78">
        <f t="shared" si="974"/>
        <v>52.432969215491561</v>
      </c>
      <c r="M5359" s="78">
        <f t="shared" si="975"/>
        <v>1.4270270270270271</v>
      </c>
      <c r="N5359" s="47">
        <f t="shared" si="976"/>
        <v>507.46999999999997</v>
      </c>
      <c r="O5359" s="47">
        <f t="shared" si="977"/>
        <v>5787.47</v>
      </c>
      <c r="P5359" s="48">
        <f t="shared" si="971"/>
        <v>57.472393247269117</v>
      </c>
      <c r="Q5359" s="48">
        <f t="shared" si="978"/>
        <v>1.5641810810810812</v>
      </c>
      <c r="R5359" s="76"/>
      <c r="S5359" s="53">
        <f t="shared" si="972"/>
        <v>6.707045006176604</v>
      </c>
      <c r="T5359" s="78"/>
    </row>
    <row r="5360" spans="1:20" x14ac:dyDescent="0.25">
      <c r="A5360" s="72">
        <f>DATE(YEAR(A5359), MONTH(A5359)+1, 15)</f>
        <v>44635</v>
      </c>
      <c r="B5360" s="73" t="s">
        <v>0</v>
      </c>
      <c r="C5360" s="73" t="s">
        <v>359</v>
      </c>
      <c r="D5360" s="73" t="s">
        <v>235</v>
      </c>
      <c r="E5360" s="73" t="s">
        <v>260</v>
      </c>
      <c r="F5360" s="73" t="s">
        <v>261</v>
      </c>
      <c r="G5360" s="73" t="s">
        <v>34</v>
      </c>
      <c r="H5360" t="s">
        <v>36</v>
      </c>
      <c r="I5360">
        <v>506</v>
      </c>
      <c r="J5360" s="61">
        <v>3695</v>
      </c>
      <c r="K5360" s="16">
        <v>0.33</v>
      </c>
      <c r="L5360" s="16">
        <f t="shared" si="974"/>
        <v>36.693147964250244</v>
      </c>
      <c r="M5360" s="16">
        <f t="shared" si="975"/>
        <v>0.99864864864864866</v>
      </c>
      <c r="N5360" s="44">
        <f t="shared" si="976"/>
        <v>166.98000000000002</v>
      </c>
      <c r="O5360" s="44">
        <f t="shared" si="977"/>
        <v>3861.98</v>
      </c>
      <c r="P5360" s="45">
        <f t="shared" ref="P5360:P5397" si="979">O5360/100.7</f>
        <v>38.351340615690169</v>
      </c>
      <c r="Q5360" s="45">
        <f t="shared" si="978"/>
        <v>1.0437783783783783</v>
      </c>
      <c r="R5360" s="17"/>
      <c r="S5360" s="51">
        <f>((O5360/O4904)-1)*100</f>
        <v>2.8292843981979621</v>
      </c>
      <c r="T5360" s="16">
        <f>AVERAGE(P5284,P5322,P5360)</f>
        <v>38.317841774246936</v>
      </c>
    </row>
    <row r="5361" spans="1:20" x14ac:dyDescent="0.25">
      <c r="A5361" s="72">
        <f>A5360</f>
        <v>44635</v>
      </c>
      <c r="B5361" s="73" t="s">
        <v>0</v>
      </c>
      <c r="C5361" s="73" t="s">
        <v>236</v>
      </c>
      <c r="D5361" s="73" t="s">
        <v>237</v>
      </c>
      <c r="E5361" s="73" t="s">
        <v>262</v>
      </c>
      <c r="F5361" s="73" t="s">
        <v>251</v>
      </c>
      <c r="G5361" s="73" t="s">
        <v>34</v>
      </c>
      <c r="H5361" t="s">
        <v>37</v>
      </c>
      <c r="I5361">
        <v>298</v>
      </c>
      <c r="J5361" s="43">
        <v>3658</v>
      </c>
      <c r="K5361" s="16">
        <v>0.12</v>
      </c>
      <c r="L5361" s="16">
        <f t="shared" si="974"/>
        <v>36.32571996027805</v>
      </c>
      <c r="M5361" s="16">
        <f t="shared" si="975"/>
        <v>0.98864864864864865</v>
      </c>
      <c r="N5361" s="44">
        <f t="shared" si="976"/>
        <v>35.76</v>
      </c>
      <c r="O5361" s="44">
        <f t="shared" si="977"/>
        <v>3693.76</v>
      </c>
      <c r="P5361" s="45">
        <f t="shared" si="979"/>
        <v>36.680834160873886</v>
      </c>
      <c r="Q5361" s="45">
        <f t="shared" si="978"/>
        <v>0.99831351351351361</v>
      </c>
      <c r="R5361" s="17"/>
      <c r="S5361" s="51">
        <f t="shared" ref="S5361:S5397" si="980">((O5361/O4905)-1)*100</f>
        <v>-12.22053231939163</v>
      </c>
      <c r="T5361" s="16">
        <f t="shared" ref="T5361:T5397" si="981">AVERAGE(P5285,P5323,P5361)</f>
        <v>36.661105594174117</v>
      </c>
    </row>
    <row r="5362" spans="1:20" x14ac:dyDescent="0.25">
      <c r="A5362" s="72">
        <f t="shared" ref="A5362:A5396" si="982">A5361</f>
        <v>44635</v>
      </c>
      <c r="B5362" s="73" t="s">
        <v>0</v>
      </c>
      <c r="C5362" s="73" t="s">
        <v>359</v>
      </c>
      <c r="D5362" s="73" t="s">
        <v>235</v>
      </c>
      <c r="E5362" s="73" t="s">
        <v>263</v>
      </c>
      <c r="F5362" s="73" t="s">
        <v>264</v>
      </c>
      <c r="G5362" s="73" t="s">
        <v>34</v>
      </c>
      <c r="H5362" t="s">
        <v>37</v>
      </c>
      <c r="I5362">
        <v>1530</v>
      </c>
      <c r="J5362" s="43">
        <v>7290</v>
      </c>
      <c r="K5362" s="16">
        <v>0.12</v>
      </c>
      <c r="L5362" s="16">
        <f t="shared" si="974"/>
        <v>72.393247269116188</v>
      </c>
      <c r="M5362" s="16">
        <f t="shared" si="975"/>
        <v>1.9702702702702704</v>
      </c>
      <c r="N5362" s="44">
        <f t="shared" si="976"/>
        <v>183.6</v>
      </c>
      <c r="O5362" s="44">
        <f t="shared" si="977"/>
        <v>7473.6</v>
      </c>
      <c r="P5362" s="45">
        <f t="shared" si="979"/>
        <v>74.216484607745784</v>
      </c>
      <c r="Q5362" s="45">
        <f t="shared" si="978"/>
        <v>2.0198918918918918</v>
      </c>
      <c r="S5362" s="51">
        <f t="shared" si="980"/>
        <v>5.0400562192550957</v>
      </c>
      <c r="T5362" s="16">
        <f t="shared" si="981"/>
        <v>74.115193644488571</v>
      </c>
    </row>
    <row r="5363" spans="1:20" x14ac:dyDescent="0.25">
      <c r="A5363" s="72">
        <f t="shared" si="982"/>
        <v>44635</v>
      </c>
      <c r="B5363" s="73" t="s">
        <v>0</v>
      </c>
      <c r="C5363" s="73" t="s">
        <v>359</v>
      </c>
      <c r="D5363" s="73" t="s">
        <v>235</v>
      </c>
      <c r="E5363" s="73" t="s">
        <v>265</v>
      </c>
      <c r="F5363" s="73" t="s">
        <v>266</v>
      </c>
      <c r="G5363" s="73" t="s">
        <v>34</v>
      </c>
      <c r="H5363" t="s">
        <v>36</v>
      </c>
      <c r="I5363">
        <v>890</v>
      </c>
      <c r="J5363" s="43">
        <v>4436</v>
      </c>
      <c r="K5363" s="16">
        <v>0.33</v>
      </c>
      <c r="L5363" s="16">
        <f t="shared" si="974"/>
        <v>44.051638530287981</v>
      </c>
      <c r="M5363" s="16">
        <f t="shared" si="975"/>
        <v>1.1989189189189189</v>
      </c>
      <c r="N5363" s="44">
        <f t="shared" si="976"/>
        <v>293.7</v>
      </c>
      <c r="O5363" s="44">
        <f t="shared" si="977"/>
        <v>4729.7</v>
      </c>
      <c r="P5363" s="45">
        <f t="shared" si="979"/>
        <v>46.968222442899702</v>
      </c>
      <c r="Q5363" s="45">
        <f t="shared" si="978"/>
        <v>1.2782972972972972</v>
      </c>
      <c r="S5363" s="51">
        <f t="shared" si="980"/>
        <v>2.1136491212919273</v>
      </c>
      <c r="T5363" s="16">
        <f t="shared" si="981"/>
        <v>47.203905991393576</v>
      </c>
    </row>
    <row r="5364" spans="1:20" x14ac:dyDescent="0.25">
      <c r="A5364" s="72">
        <f t="shared" si="982"/>
        <v>44635</v>
      </c>
      <c r="B5364" s="73" t="s">
        <v>0</v>
      </c>
      <c r="C5364" s="73" t="s">
        <v>238</v>
      </c>
      <c r="D5364" s="73" t="s">
        <v>239</v>
      </c>
      <c r="E5364" s="73" t="s">
        <v>267</v>
      </c>
      <c r="F5364" s="73" t="s">
        <v>241</v>
      </c>
      <c r="G5364" s="73" t="s">
        <v>34</v>
      </c>
      <c r="H5364" s="65" t="s">
        <v>37</v>
      </c>
      <c r="I5364" s="65">
        <v>1256</v>
      </c>
      <c r="J5364" s="61">
        <v>7026</v>
      </c>
      <c r="K5364" s="16">
        <v>0.12</v>
      </c>
      <c r="L5364" s="77">
        <f t="shared" si="974"/>
        <v>69.771598808341608</v>
      </c>
      <c r="M5364" s="77">
        <f t="shared" si="975"/>
        <v>1.8989189189189188</v>
      </c>
      <c r="N5364" s="62">
        <f t="shared" si="976"/>
        <v>150.72</v>
      </c>
      <c r="O5364" s="62">
        <f t="shared" si="977"/>
        <v>7176.72</v>
      </c>
      <c r="P5364" s="63">
        <f t="shared" si="979"/>
        <v>71.26832174776564</v>
      </c>
      <c r="Q5364" s="63">
        <f t="shared" si="978"/>
        <v>1.9396540540540541</v>
      </c>
      <c r="R5364" s="65"/>
      <c r="S5364" s="64">
        <f t="shared" si="980"/>
        <v>4.7543424317617822</v>
      </c>
      <c r="T5364" s="16">
        <f t="shared" si="981"/>
        <v>71.185170473353196</v>
      </c>
    </row>
    <row r="5365" spans="1:20" x14ac:dyDescent="0.25">
      <c r="A5365" s="72">
        <f t="shared" si="982"/>
        <v>44635</v>
      </c>
      <c r="B5365" s="73" t="s">
        <v>0</v>
      </c>
      <c r="C5365" s="73" t="s">
        <v>358</v>
      </c>
      <c r="D5365" s="73" t="s">
        <v>235</v>
      </c>
      <c r="E5365" s="73" t="s">
        <v>267</v>
      </c>
      <c r="F5365" s="73" t="s">
        <v>241</v>
      </c>
      <c r="G5365" s="73" t="s">
        <v>34</v>
      </c>
      <c r="H5365" t="s">
        <v>36</v>
      </c>
      <c r="I5365">
        <v>975</v>
      </c>
      <c r="J5365" s="43">
        <v>4712</v>
      </c>
      <c r="K5365" s="16">
        <v>0.33</v>
      </c>
      <c r="L5365" s="16">
        <f t="shared" si="974"/>
        <v>46.79245283018868</v>
      </c>
      <c r="M5365" s="16">
        <f t="shared" si="975"/>
        <v>1.2735135135135136</v>
      </c>
      <c r="N5365" s="44">
        <f t="shared" si="976"/>
        <v>321.75</v>
      </c>
      <c r="O5365" s="44">
        <f t="shared" si="977"/>
        <v>5033.75</v>
      </c>
      <c r="P5365" s="45">
        <f t="shared" si="979"/>
        <v>49.987586891757694</v>
      </c>
      <c r="Q5365" s="45">
        <f t="shared" si="978"/>
        <v>1.360472972972973</v>
      </c>
      <c r="S5365" s="51">
        <f t="shared" si="980"/>
        <v>2.3535990239935023</v>
      </c>
      <c r="T5365" s="16">
        <f t="shared" si="981"/>
        <v>50.21764316451506</v>
      </c>
    </row>
    <row r="5366" spans="1:20" x14ac:dyDescent="0.25">
      <c r="A5366" s="72">
        <f t="shared" si="982"/>
        <v>44635</v>
      </c>
      <c r="B5366" s="73" t="s">
        <v>0</v>
      </c>
      <c r="C5366" s="73" t="s">
        <v>240</v>
      </c>
      <c r="D5366" s="73" t="s">
        <v>241</v>
      </c>
      <c r="E5366" s="73" t="s">
        <v>263</v>
      </c>
      <c r="F5366" s="73" t="s">
        <v>264</v>
      </c>
      <c r="G5366" s="73" t="s">
        <v>34</v>
      </c>
      <c r="H5366" t="s">
        <v>36</v>
      </c>
      <c r="I5366">
        <v>1357</v>
      </c>
      <c r="J5366" s="66">
        <v>5121</v>
      </c>
      <c r="K5366" s="16">
        <v>0.33</v>
      </c>
      <c r="L5366" s="16">
        <f t="shared" si="974"/>
        <v>50.854021847070506</v>
      </c>
      <c r="M5366" s="16">
        <f t="shared" si="975"/>
        <v>1.384054054054054</v>
      </c>
      <c r="N5366" s="44">
        <f t="shared" si="976"/>
        <v>447.81</v>
      </c>
      <c r="O5366" s="44">
        <f t="shared" si="977"/>
        <v>5568.81</v>
      </c>
      <c r="P5366" s="45">
        <f t="shared" si="979"/>
        <v>55.300993048659386</v>
      </c>
      <c r="Q5366" s="45">
        <f t="shared" si="978"/>
        <v>1.5050837837837838</v>
      </c>
      <c r="S5366" s="51">
        <f t="shared" si="980"/>
        <v>5.3932367369186052</v>
      </c>
      <c r="T5366" s="16">
        <f t="shared" si="981"/>
        <v>55.211155246607085</v>
      </c>
    </row>
    <row r="5367" spans="1:20" x14ac:dyDescent="0.25">
      <c r="A5367" s="72">
        <f t="shared" si="982"/>
        <v>44635</v>
      </c>
      <c r="B5367" s="73" t="s">
        <v>67</v>
      </c>
      <c r="C5367" s="73" t="s">
        <v>242</v>
      </c>
      <c r="D5367" s="73" t="s">
        <v>243</v>
      </c>
      <c r="E5367" s="73" t="s">
        <v>265</v>
      </c>
      <c r="F5367" s="73" t="s">
        <v>266</v>
      </c>
      <c r="G5367" s="73" t="s">
        <v>34</v>
      </c>
      <c r="H5367" t="s">
        <v>36</v>
      </c>
      <c r="I5367">
        <v>1006</v>
      </c>
      <c r="J5367" s="66">
        <v>4000</v>
      </c>
      <c r="K5367" s="16">
        <v>0.33</v>
      </c>
      <c r="L5367" s="16">
        <f t="shared" si="974"/>
        <v>39.72194637537239</v>
      </c>
      <c r="M5367" s="16">
        <f t="shared" si="975"/>
        <v>1.0090090090090089</v>
      </c>
      <c r="N5367" s="44">
        <f t="shared" si="976"/>
        <v>331.98</v>
      </c>
      <c r="O5367" s="44">
        <f t="shared" si="977"/>
        <v>4331.9799999999996</v>
      </c>
      <c r="P5367" s="45">
        <f t="shared" si="979"/>
        <v>43.018669314796419</v>
      </c>
      <c r="Q5367" s="45">
        <f t="shared" si="978"/>
        <v>1.0927517117117116</v>
      </c>
      <c r="S5367" s="51">
        <f t="shared" si="980"/>
        <v>7.7413995503292865</v>
      </c>
      <c r="T5367" s="16">
        <f t="shared" si="981"/>
        <v>42.952068851373717</v>
      </c>
    </row>
    <row r="5368" spans="1:20" x14ac:dyDescent="0.25">
      <c r="A5368" s="72">
        <f t="shared" si="982"/>
        <v>44635</v>
      </c>
      <c r="B5368" s="73" t="s">
        <v>67</v>
      </c>
      <c r="C5368" s="73" t="s">
        <v>244</v>
      </c>
      <c r="D5368" s="73" t="s">
        <v>245</v>
      </c>
      <c r="E5368" s="73" t="s">
        <v>268</v>
      </c>
      <c r="F5368" s="73" t="s">
        <v>269</v>
      </c>
      <c r="G5368" s="73" t="s">
        <v>34</v>
      </c>
      <c r="H5368" t="s">
        <v>38</v>
      </c>
      <c r="I5368">
        <v>860</v>
      </c>
      <c r="J5368" s="43">
        <v>8130</v>
      </c>
      <c r="K5368" s="16">
        <v>0</v>
      </c>
      <c r="L5368" s="16">
        <f t="shared" si="974"/>
        <v>80.734856007944387</v>
      </c>
      <c r="M5368" s="16">
        <f t="shared" si="975"/>
        <v>2.0508108108108107</v>
      </c>
      <c r="N5368" s="44">
        <f t="shared" si="976"/>
        <v>0</v>
      </c>
      <c r="O5368" s="44">
        <f t="shared" si="977"/>
        <v>8130</v>
      </c>
      <c r="P5368" s="45">
        <f t="shared" si="979"/>
        <v>80.734856007944387</v>
      </c>
      <c r="Q5368" s="45">
        <f t="shared" si="978"/>
        <v>2.0508108108108107</v>
      </c>
      <c r="S5368" s="51">
        <f t="shared" si="980"/>
        <v>3.7916507085407947</v>
      </c>
      <c r="T5368" s="16">
        <f t="shared" si="981"/>
        <v>80.734856007944387</v>
      </c>
    </row>
    <row r="5369" spans="1:20" x14ac:dyDescent="0.25">
      <c r="A5369" s="72">
        <f t="shared" si="982"/>
        <v>44635</v>
      </c>
      <c r="B5369" s="73" t="s">
        <v>67</v>
      </c>
      <c r="C5369" s="73" t="s">
        <v>246</v>
      </c>
      <c r="D5369" s="73" t="s">
        <v>247</v>
      </c>
      <c r="E5369" s="73" t="s">
        <v>270</v>
      </c>
      <c r="F5369" s="73" t="s">
        <v>247</v>
      </c>
      <c r="G5369" s="73" t="s">
        <v>34</v>
      </c>
      <c r="H5369" t="s">
        <v>36</v>
      </c>
      <c r="I5369">
        <v>213</v>
      </c>
      <c r="J5369" s="43">
        <v>2505</v>
      </c>
      <c r="K5369" s="16">
        <v>0.33</v>
      </c>
      <c r="L5369" s="16">
        <f t="shared" si="974"/>
        <v>24.875868917576959</v>
      </c>
      <c r="M5369" s="16">
        <f t="shared" si="975"/>
        <v>0.63189189189189188</v>
      </c>
      <c r="N5369" s="44">
        <f t="shared" si="976"/>
        <v>70.290000000000006</v>
      </c>
      <c r="O5369" s="44">
        <f t="shared" si="977"/>
        <v>2575.29</v>
      </c>
      <c r="P5369" s="45">
        <f t="shared" si="979"/>
        <v>25.573882820258191</v>
      </c>
      <c r="Q5369" s="45">
        <f t="shared" si="978"/>
        <v>0.64962270270270273</v>
      </c>
      <c r="S5369" s="51">
        <f t="shared" si="980"/>
        <v>3.818895733221539</v>
      </c>
      <c r="T5369" s="16">
        <f t="shared" si="981"/>
        <v>25.559781529294934</v>
      </c>
    </row>
    <row r="5370" spans="1:20" x14ac:dyDescent="0.25">
      <c r="A5370" s="72">
        <f t="shared" si="982"/>
        <v>44635</v>
      </c>
      <c r="B5370" s="73" t="s">
        <v>67</v>
      </c>
      <c r="C5370" s="73" t="s">
        <v>248</v>
      </c>
      <c r="D5370" s="73" t="s">
        <v>249</v>
      </c>
      <c r="E5370" s="73" t="s">
        <v>271</v>
      </c>
      <c r="F5370" s="73" t="s">
        <v>272</v>
      </c>
      <c r="G5370" s="73" t="s">
        <v>34</v>
      </c>
      <c r="H5370" t="s">
        <v>38</v>
      </c>
      <c r="I5370">
        <v>646</v>
      </c>
      <c r="J5370" s="43">
        <v>6227</v>
      </c>
      <c r="K5370" s="16">
        <v>0</v>
      </c>
      <c r="L5370" s="16">
        <f t="shared" si="974"/>
        <v>61.837140019860975</v>
      </c>
      <c r="M5370" s="16">
        <f t="shared" si="975"/>
        <v>1.5707747747747749</v>
      </c>
      <c r="N5370" s="44">
        <f t="shared" si="976"/>
        <v>0</v>
      </c>
      <c r="O5370" s="44">
        <f t="shared" si="977"/>
        <v>6227</v>
      </c>
      <c r="P5370" s="45">
        <f t="shared" si="979"/>
        <v>61.837140019860975</v>
      </c>
      <c r="Q5370" s="45">
        <f t="shared" si="978"/>
        <v>1.5707747747747749</v>
      </c>
      <c r="S5370" s="51">
        <f t="shared" si="980"/>
        <v>4.1478508111724377</v>
      </c>
      <c r="T5370" s="16">
        <f t="shared" si="981"/>
        <v>61.837140019860975</v>
      </c>
    </row>
    <row r="5371" spans="1:20" x14ac:dyDescent="0.25">
      <c r="A5371" s="72">
        <f t="shared" si="982"/>
        <v>44635</v>
      </c>
      <c r="B5371" s="73" t="s">
        <v>67</v>
      </c>
      <c r="C5371" s="73" t="s">
        <v>248</v>
      </c>
      <c r="D5371" s="73" t="s">
        <v>249</v>
      </c>
      <c r="E5371" s="73" t="s">
        <v>273</v>
      </c>
      <c r="F5371" s="73" t="s">
        <v>274</v>
      </c>
      <c r="G5371" s="73" t="s">
        <v>34</v>
      </c>
      <c r="H5371" t="s">
        <v>38</v>
      </c>
      <c r="I5371">
        <v>418</v>
      </c>
      <c r="J5371" s="43">
        <v>5247</v>
      </c>
      <c r="K5371" s="16">
        <v>0</v>
      </c>
      <c r="L5371" s="16">
        <f t="shared" si="974"/>
        <v>52.105263157894733</v>
      </c>
      <c r="M5371" s="16">
        <f t="shared" si="975"/>
        <v>1.3235675675675675</v>
      </c>
      <c r="N5371" s="44">
        <f t="shared" si="976"/>
        <v>0</v>
      </c>
      <c r="O5371" s="44">
        <f t="shared" si="977"/>
        <v>5247</v>
      </c>
      <c r="P5371" s="45">
        <f t="shared" si="979"/>
        <v>52.105263157894733</v>
      </c>
      <c r="Q5371" s="45">
        <f t="shared" si="978"/>
        <v>1.3235675675675675</v>
      </c>
      <c r="S5371" s="51">
        <f t="shared" si="980"/>
        <v>4.1071428571428648</v>
      </c>
      <c r="T5371" s="16">
        <f t="shared" si="981"/>
        <v>52.105263157894733</v>
      </c>
    </row>
    <row r="5372" spans="1:20" x14ac:dyDescent="0.25">
      <c r="A5372" s="72">
        <f t="shared" si="982"/>
        <v>44635</v>
      </c>
      <c r="B5372" s="73" t="s">
        <v>67</v>
      </c>
      <c r="C5372" s="73" t="s">
        <v>246</v>
      </c>
      <c r="D5372" s="73" t="s">
        <v>247</v>
      </c>
      <c r="E5372" s="73" t="s">
        <v>275</v>
      </c>
      <c r="F5372" s="73" t="s">
        <v>276</v>
      </c>
      <c r="G5372" s="73" t="s">
        <v>34</v>
      </c>
      <c r="H5372" t="s">
        <v>36</v>
      </c>
      <c r="I5372">
        <v>626</v>
      </c>
      <c r="J5372" s="61">
        <v>4000</v>
      </c>
      <c r="K5372" s="16">
        <v>0.33</v>
      </c>
      <c r="L5372" s="16">
        <f t="shared" si="974"/>
        <v>39.72194637537239</v>
      </c>
      <c r="M5372" s="16">
        <f t="shared" si="975"/>
        <v>1.0090090090090089</v>
      </c>
      <c r="N5372" s="44">
        <f t="shared" si="976"/>
        <v>206.58</v>
      </c>
      <c r="O5372" s="44">
        <f t="shared" si="977"/>
        <v>4206.58</v>
      </c>
      <c r="P5372" s="45">
        <f t="shared" si="979"/>
        <v>41.773386295928496</v>
      </c>
      <c r="Q5372" s="45">
        <f t="shared" si="978"/>
        <v>1.0611192792792792</v>
      </c>
      <c r="S5372" s="51">
        <f t="shared" si="980"/>
        <v>5.8227173016160538</v>
      </c>
      <c r="T5372" s="16">
        <f t="shared" si="981"/>
        <v>41.731943065210196</v>
      </c>
    </row>
    <row r="5373" spans="1:20" x14ac:dyDescent="0.25">
      <c r="A5373" s="72">
        <f t="shared" si="982"/>
        <v>44635</v>
      </c>
      <c r="B5373" s="73" t="s">
        <v>67</v>
      </c>
      <c r="C5373" s="73" t="s">
        <v>246</v>
      </c>
      <c r="D5373" s="73" t="s">
        <v>247</v>
      </c>
      <c r="E5373" s="73" t="s">
        <v>263</v>
      </c>
      <c r="F5373" s="73" t="s">
        <v>264</v>
      </c>
      <c r="G5373" s="73" t="s">
        <v>34</v>
      </c>
      <c r="H5373" t="s">
        <v>36</v>
      </c>
      <c r="I5373">
        <v>1823</v>
      </c>
      <c r="J5373" s="61">
        <v>5880</v>
      </c>
      <c r="K5373" s="16">
        <v>0.33</v>
      </c>
      <c r="L5373" s="16">
        <f t="shared" si="974"/>
        <v>58.391261171797417</v>
      </c>
      <c r="M5373" s="16">
        <f t="shared" si="975"/>
        <v>1.4832432432432432</v>
      </c>
      <c r="N5373" s="44">
        <f t="shared" si="976"/>
        <v>601.59</v>
      </c>
      <c r="O5373" s="44">
        <f t="shared" si="977"/>
        <v>6481.59</v>
      </c>
      <c r="P5373" s="45">
        <f t="shared" si="979"/>
        <v>64.365342601787489</v>
      </c>
      <c r="Q5373" s="45">
        <f t="shared" si="978"/>
        <v>1.6349956756756758</v>
      </c>
      <c r="S5373" s="51">
        <f t="shared" si="980"/>
        <v>8.0488300915522615</v>
      </c>
      <c r="T5373" s="16">
        <f t="shared" si="981"/>
        <v>64.244654088050325</v>
      </c>
    </row>
    <row r="5374" spans="1:20" x14ac:dyDescent="0.25">
      <c r="A5374" s="72">
        <f t="shared" si="982"/>
        <v>44635</v>
      </c>
      <c r="B5374" s="73" t="s">
        <v>18</v>
      </c>
      <c r="C5374" s="73" t="s">
        <v>250</v>
      </c>
      <c r="D5374" s="73" t="s">
        <v>251</v>
      </c>
      <c r="E5374" s="73" t="s">
        <v>265</v>
      </c>
      <c r="F5374" s="73" t="s">
        <v>266</v>
      </c>
      <c r="G5374" s="73" t="s">
        <v>34</v>
      </c>
      <c r="H5374" t="s">
        <v>39</v>
      </c>
      <c r="I5374">
        <v>1277</v>
      </c>
      <c r="J5374" s="43">
        <v>3631</v>
      </c>
      <c r="K5374" s="16">
        <v>0.37</v>
      </c>
      <c r="L5374" s="16">
        <f t="shared" si="974"/>
        <v>36.057596822244292</v>
      </c>
      <c r="M5374" s="16">
        <f t="shared" si="975"/>
        <v>0.98135135135135132</v>
      </c>
      <c r="N5374" s="44">
        <f t="shared" si="976"/>
        <v>472.49</v>
      </c>
      <c r="O5374" s="44">
        <f t="shared" si="977"/>
        <v>4103.49</v>
      </c>
      <c r="P5374" s="45">
        <f t="shared" si="979"/>
        <v>40.749652432969214</v>
      </c>
      <c r="Q5374" s="45">
        <f t="shared" si="978"/>
        <v>1.1090513513513514</v>
      </c>
      <c r="S5374" s="51">
        <f t="shared" si="980"/>
        <v>10.115884000717434</v>
      </c>
      <c r="T5374" s="16">
        <f t="shared" si="981"/>
        <v>40.462211188348228</v>
      </c>
    </row>
    <row r="5375" spans="1:20" x14ac:dyDescent="0.25">
      <c r="A5375" s="72">
        <f t="shared" si="982"/>
        <v>44635</v>
      </c>
      <c r="B5375" s="73" t="s">
        <v>18</v>
      </c>
      <c r="C5375" s="73" t="s">
        <v>244</v>
      </c>
      <c r="D5375" s="73" t="s">
        <v>245</v>
      </c>
      <c r="E5375" s="73" t="s">
        <v>277</v>
      </c>
      <c r="F5375" s="73" t="s">
        <v>278</v>
      </c>
      <c r="G5375" s="73" t="s">
        <v>34</v>
      </c>
      <c r="H5375" t="s">
        <v>38</v>
      </c>
      <c r="I5375">
        <v>613</v>
      </c>
      <c r="J5375" s="43">
        <v>6714</v>
      </c>
      <c r="K5375" s="16">
        <v>0</v>
      </c>
      <c r="L5375" s="16">
        <f t="shared" si="974"/>
        <v>66.673286991062554</v>
      </c>
      <c r="M5375" s="16">
        <f t="shared" si="975"/>
        <v>1.8145945945945945</v>
      </c>
      <c r="N5375" s="44">
        <f t="shared" si="976"/>
        <v>0</v>
      </c>
      <c r="O5375" s="44">
        <f t="shared" si="977"/>
        <v>6714</v>
      </c>
      <c r="P5375" s="45">
        <f t="shared" si="979"/>
        <v>66.673286991062554</v>
      </c>
      <c r="Q5375" s="45">
        <f t="shared" si="978"/>
        <v>1.8145945945945945</v>
      </c>
      <c r="S5375" s="51">
        <f t="shared" si="980"/>
        <v>1.8043972706595968</v>
      </c>
      <c r="T5375" s="16">
        <f t="shared" si="981"/>
        <v>66.673286991062554</v>
      </c>
    </row>
    <row r="5376" spans="1:20" x14ac:dyDescent="0.25">
      <c r="A5376" s="72">
        <f>A5375</f>
        <v>44635</v>
      </c>
      <c r="B5376" s="73" t="s">
        <v>18</v>
      </c>
      <c r="C5376" s="73" t="s">
        <v>248</v>
      </c>
      <c r="D5376" s="73" t="s">
        <v>249</v>
      </c>
      <c r="E5376" s="73" t="s">
        <v>268</v>
      </c>
      <c r="F5376" s="73" t="s">
        <v>269</v>
      </c>
      <c r="G5376" s="73" t="s">
        <v>34</v>
      </c>
      <c r="H5376" t="s">
        <v>38</v>
      </c>
      <c r="I5376">
        <v>872</v>
      </c>
      <c r="J5376" s="43">
        <v>7422</v>
      </c>
      <c r="K5376" s="16">
        <v>0</v>
      </c>
      <c r="L5376" s="16">
        <f t="shared" si="974"/>
        <v>73.70407149950347</v>
      </c>
      <c r="M5376" s="16">
        <f t="shared" si="975"/>
        <v>2.0059459459459461</v>
      </c>
      <c r="N5376" s="44">
        <f t="shared" si="976"/>
        <v>0</v>
      </c>
      <c r="O5376" s="44">
        <f t="shared" si="977"/>
        <v>7422</v>
      </c>
      <c r="P5376" s="45">
        <f t="shared" si="979"/>
        <v>73.70407149950347</v>
      </c>
      <c r="Q5376" s="45">
        <f t="shared" si="978"/>
        <v>2.0059459459459461</v>
      </c>
      <c r="S5376" s="51">
        <f t="shared" si="980"/>
        <v>4.1684210526315768</v>
      </c>
      <c r="T5376" s="16">
        <f t="shared" si="981"/>
        <v>73.70407149950347</v>
      </c>
    </row>
    <row r="5377" spans="1:20" x14ac:dyDescent="0.25">
      <c r="A5377" s="72">
        <f t="shared" si="982"/>
        <v>44635</v>
      </c>
      <c r="B5377" s="73" t="s">
        <v>18</v>
      </c>
      <c r="C5377" s="73" t="s">
        <v>248</v>
      </c>
      <c r="D5377" s="73" t="s">
        <v>249</v>
      </c>
      <c r="E5377" s="73" t="s">
        <v>277</v>
      </c>
      <c r="F5377" s="73" t="s">
        <v>278</v>
      </c>
      <c r="G5377" s="73" t="s">
        <v>34</v>
      </c>
      <c r="H5377" t="s">
        <v>38</v>
      </c>
      <c r="I5377">
        <v>414</v>
      </c>
      <c r="J5377" s="43">
        <v>5367</v>
      </c>
      <c r="K5377" s="16">
        <v>0</v>
      </c>
      <c r="L5377" s="16">
        <f t="shared" si="974"/>
        <v>53.296921549155904</v>
      </c>
      <c r="M5377" s="16">
        <f t="shared" si="975"/>
        <v>1.4505405405405405</v>
      </c>
      <c r="N5377" s="44">
        <f t="shared" si="976"/>
        <v>0</v>
      </c>
      <c r="O5377" s="44">
        <f t="shared" si="977"/>
        <v>5367</v>
      </c>
      <c r="P5377" s="45">
        <f t="shared" si="979"/>
        <v>53.296921549155904</v>
      </c>
      <c r="Q5377" s="45">
        <f t="shared" si="978"/>
        <v>1.4505405405405405</v>
      </c>
      <c r="S5377" s="51">
        <f t="shared" si="980"/>
        <v>2.2870211549456787</v>
      </c>
      <c r="T5377" s="16">
        <f t="shared" si="981"/>
        <v>53.296921549155904</v>
      </c>
    </row>
    <row r="5378" spans="1:20" x14ac:dyDescent="0.25">
      <c r="A5378" s="72">
        <f t="shared" si="982"/>
        <v>44635</v>
      </c>
      <c r="B5378" s="73" t="s">
        <v>18</v>
      </c>
      <c r="C5378" s="73" t="s">
        <v>242</v>
      </c>
      <c r="D5378" s="73" t="s">
        <v>243</v>
      </c>
      <c r="E5378" s="73" t="s">
        <v>265</v>
      </c>
      <c r="F5378" s="73" t="s">
        <v>266</v>
      </c>
      <c r="G5378" s="73" t="s">
        <v>34</v>
      </c>
      <c r="H5378" t="s">
        <v>36</v>
      </c>
      <c r="I5378">
        <v>1006</v>
      </c>
      <c r="J5378" s="43">
        <v>4665</v>
      </c>
      <c r="K5378" s="16">
        <v>0.33</v>
      </c>
      <c r="L5378" s="16">
        <f t="shared" si="974"/>
        <v>46.32571996027805</v>
      </c>
      <c r="M5378" s="16">
        <f t="shared" si="975"/>
        <v>1.2608108108108107</v>
      </c>
      <c r="N5378" s="44">
        <f t="shared" si="976"/>
        <v>331.98</v>
      </c>
      <c r="O5378" s="44">
        <f t="shared" si="977"/>
        <v>4996.9799999999996</v>
      </c>
      <c r="P5378" s="45">
        <f t="shared" si="979"/>
        <v>49.622442899702079</v>
      </c>
      <c r="Q5378" s="45">
        <f t="shared" si="978"/>
        <v>1.3505351351351351</v>
      </c>
      <c r="S5378" s="51">
        <f t="shared" si="980"/>
        <v>4.8525721192180571</v>
      </c>
      <c r="T5378" s="16">
        <f t="shared" si="981"/>
        <v>49.820655412115194</v>
      </c>
    </row>
    <row r="5379" spans="1:20" x14ac:dyDescent="0.25">
      <c r="A5379" s="72">
        <f t="shared" si="982"/>
        <v>44635</v>
      </c>
      <c r="B5379" s="73" t="s">
        <v>0</v>
      </c>
      <c r="C5379" s="73" t="s">
        <v>252</v>
      </c>
      <c r="D5379" s="73" t="s">
        <v>117</v>
      </c>
      <c r="E5379" s="73" t="s">
        <v>279</v>
      </c>
      <c r="F5379" s="73" t="s">
        <v>280</v>
      </c>
      <c r="G5379" s="73" t="s">
        <v>35</v>
      </c>
      <c r="H5379" t="s">
        <v>37</v>
      </c>
      <c r="I5379">
        <v>880</v>
      </c>
      <c r="J5379" s="43">
        <v>4193</v>
      </c>
      <c r="K5379" s="16">
        <v>0.12</v>
      </c>
      <c r="L5379" s="16">
        <f t="shared" si="974"/>
        <v>41.638530287984111</v>
      </c>
      <c r="M5379" s="16">
        <f t="shared" si="975"/>
        <v>1.1332432432432433</v>
      </c>
      <c r="N5379" s="44">
        <f t="shared" si="976"/>
        <v>105.6</v>
      </c>
      <c r="O5379" s="44">
        <f t="shared" si="977"/>
        <v>4298.6000000000004</v>
      </c>
      <c r="P5379" s="45">
        <f t="shared" si="979"/>
        <v>42.687189672293947</v>
      </c>
      <c r="Q5379" s="45">
        <f t="shared" si="978"/>
        <v>1.1617837837837839</v>
      </c>
      <c r="S5379" s="51">
        <f t="shared" si="980"/>
        <v>6.9835739173718325</v>
      </c>
      <c r="T5379" s="16">
        <f t="shared" si="981"/>
        <v>42.628930817610069</v>
      </c>
    </row>
    <row r="5380" spans="1:20" x14ac:dyDescent="0.25">
      <c r="A5380" s="72">
        <f t="shared" si="982"/>
        <v>44635</v>
      </c>
      <c r="B5380" s="73" t="s">
        <v>0</v>
      </c>
      <c r="C5380" s="73" t="s">
        <v>359</v>
      </c>
      <c r="D5380" s="73" t="s">
        <v>235</v>
      </c>
      <c r="E5380" s="73" t="s">
        <v>267</v>
      </c>
      <c r="F5380" s="73" t="s">
        <v>241</v>
      </c>
      <c r="G5380" s="73" t="s">
        <v>35</v>
      </c>
      <c r="H5380" t="s">
        <v>37</v>
      </c>
      <c r="I5380">
        <v>685</v>
      </c>
      <c r="J5380" s="43">
        <v>4411</v>
      </c>
      <c r="K5380" s="16">
        <v>0.12</v>
      </c>
      <c r="L5380" s="16">
        <f t="shared" si="974"/>
        <v>43.803376365441906</v>
      </c>
      <c r="M5380" s="16">
        <f t="shared" si="975"/>
        <v>1.1921621621621621</v>
      </c>
      <c r="N5380" s="44">
        <f t="shared" si="976"/>
        <v>82.2</v>
      </c>
      <c r="O5380" s="44">
        <f t="shared" si="977"/>
        <v>4493.2</v>
      </c>
      <c r="P5380" s="45">
        <f t="shared" si="979"/>
        <v>44.619662363455809</v>
      </c>
      <c r="Q5380" s="45">
        <f t="shared" si="978"/>
        <v>1.2143783783783784</v>
      </c>
      <c r="S5380" s="51">
        <f t="shared" si="980"/>
        <v>6.0717658168083055</v>
      </c>
      <c r="T5380" s="16">
        <f t="shared" si="981"/>
        <v>44.574313141343929</v>
      </c>
    </row>
    <row r="5381" spans="1:20" x14ac:dyDescent="0.25">
      <c r="A5381" s="72">
        <f t="shared" si="982"/>
        <v>44635</v>
      </c>
      <c r="B5381" s="73" t="s">
        <v>0</v>
      </c>
      <c r="C5381" s="73" t="s">
        <v>253</v>
      </c>
      <c r="D5381" s="73" t="s">
        <v>243</v>
      </c>
      <c r="E5381" s="73" t="s">
        <v>281</v>
      </c>
      <c r="F5381" s="73" t="s">
        <v>282</v>
      </c>
      <c r="G5381" s="73" t="s">
        <v>35</v>
      </c>
      <c r="H5381" t="s">
        <v>38</v>
      </c>
      <c r="I5381">
        <v>812</v>
      </c>
      <c r="J5381" s="43">
        <v>6670</v>
      </c>
      <c r="K5381" s="16">
        <v>0</v>
      </c>
      <c r="L5381" s="16">
        <f t="shared" si="974"/>
        <v>66.23634558093346</v>
      </c>
      <c r="M5381" s="16">
        <f t="shared" si="975"/>
        <v>1.8027027027027027</v>
      </c>
      <c r="N5381" s="44">
        <f t="shared" si="976"/>
        <v>0</v>
      </c>
      <c r="O5381" s="44">
        <f t="shared" si="977"/>
        <v>6670</v>
      </c>
      <c r="P5381" s="45">
        <f t="shared" si="979"/>
        <v>66.23634558093346</v>
      </c>
      <c r="Q5381" s="45">
        <f t="shared" si="978"/>
        <v>1.8027027027027027</v>
      </c>
      <c r="S5381" s="51">
        <f t="shared" si="980"/>
        <v>4.6110414052697557</v>
      </c>
      <c r="T5381" s="16">
        <f t="shared" si="981"/>
        <v>66.23634558093346</v>
      </c>
    </row>
    <row r="5382" spans="1:20" x14ac:dyDescent="0.25">
      <c r="A5382" s="72">
        <f t="shared" si="982"/>
        <v>44635</v>
      </c>
      <c r="B5382" s="73" t="s">
        <v>0</v>
      </c>
      <c r="C5382" s="73" t="s">
        <v>236</v>
      </c>
      <c r="D5382" s="73" t="s">
        <v>237</v>
      </c>
      <c r="E5382" s="73" t="s">
        <v>279</v>
      </c>
      <c r="F5382" s="73" t="s">
        <v>280</v>
      </c>
      <c r="G5382" s="73" t="s">
        <v>35</v>
      </c>
      <c r="H5382" t="s">
        <v>37</v>
      </c>
      <c r="I5382">
        <v>1520</v>
      </c>
      <c r="J5382" s="61">
        <v>5851</v>
      </c>
      <c r="K5382" s="16">
        <v>0.12</v>
      </c>
      <c r="L5382" s="16">
        <f t="shared" si="974"/>
        <v>58.103277060575969</v>
      </c>
      <c r="M5382" s="16">
        <f t="shared" si="975"/>
        <v>1.5813513513513513</v>
      </c>
      <c r="N5382" s="44">
        <f t="shared" si="976"/>
        <v>182.4</v>
      </c>
      <c r="O5382" s="44">
        <f t="shared" si="977"/>
        <v>6033.4</v>
      </c>
      <c r="P5382" s="45">
        <f t="shared" si="979"/>
        <v>59.914597815292943</v>
      </c>
      <c r="Q5382" s="45">
        <f t="shared" si="978"/>
        <v>1.6306486486486484</v>
      </c>
      <c r="S5382" s="51">
        <f t="shared" si="980"/>
        <v>6.2966878083157152</v>
      </c>
      <c r="T5382" s="16">
        <f t="shared" si="981"/>
        <v>59.813968884475337</v>
      </c>
    </row>
    <row r="5383" spans="1:20" x14ac:dyDescent="0.25">
      <c r="A5383" s="72">
        <f t="shared" si="982"/>
        <v>44635</v>
      </c>
      <c r="B5383" s="73" t="s">
        <v>0</v>
      </c>
      <c r="C5383" s="73" t="s">
        <v>236</v>
      </c>
      <c r="D5383" s="73" t="s">
        <v>237</v>
      </c>
      <c r="E5383" s="73" t="s">
        <v>267</v>
      </c>
      <c r="F5383" s="73" t="s">
        <v>241</v>
      </c>
      <c r="G5383" s="73" t="s">
        <v>35</v>
      </c>
      <c r="H5383" t="s">
        <v>37</v>
      </c>
      <c r="I5383">
        <v>1583</v>
      </c>
      <c r="J5383" s="43">
        <v>5199</v>
      </c>
      <c r="K5383" s="16">
        <v>0.12</v>
      </c>
      <c r="L5383" s="16">
        <f t="shared" si="974"/>
        <v>51.628599801390266</v>
      </c>
      <c r="M5383" s="16">
        <f t="shared" si="975"/>
        <v>1.4051351351351351</v>
      </c>
      <c r="N5383" s="44">
        <f t="shared" si="976"/>
        <v>189.95999999999998</v>
      </c>
      <c r="O5383" s="44">
        <f t="shared" si="977"/>
        <v>5388.96</v>
      </c>
      <c r="P5383" s="45">
        <f t="shared" si="979"/>
        <v>53.514995034756701</v>
      </c>
      <c r="Q5383" s="45">
        <f t="shared" si="978"/>
        <v>1.4564756756756756</v>
      </c>
      <c r="S5383" s="51">
        <f t="shared" si="980"/>
        <v>-10.124082721814542</v>
      </c>
      <c r="T5383" s="16">
        <f t="shared" si="981"/>
        <v>53.410195299569672</v>
      </c>
    </row>
    <row r="5384" spans="1:20" x14ac:dyDescent="0.25">
      <c r="A5384" s="72">
        <f t="shared" si="982"/>
        <v>44635</v>
      </c>
      <c r="B5384" s="73" t="s">
        <v>0</v>
      </c>
      <c r="C5384" s="73" t="s">
        <v>358</v>
      </c>
      <c r="D5384" s="73" t="s">
        <v>235</v>
      </c>
      <c r="E5384" s="73" t="s">
        <v>279</v>
      </c>
      <c r="F5384" s="73" t="s">
        <v>280</v>
      </c>
      <c r="G5384" s="73" t="s">
        <v>35</v>
      </c>
      <c r="H5384" t="s">
        <v>36</v>
      </c>
      <c r="I5384">
        <v>1599</v>
      </c>
      <c r="J5384" s="43">
        <v>5923</v>
      </c>
      <c r="K5384" s="16">
        <v>0.33</v>
      </c>
      <c r="L5384" s="16">
        <f t="shared" si="974"/>
        <v>58.818272095332667</v>
      </c>
      <c r="M5384" s="16">
        <f t="shared" si="975"/>
        <v>1.6008108108108108</v>
      </c>
      <c r="N5384" s="44">
        <f t="shared" si="976"/>
        <v>527.67000000000007</v>
      </c>
      <c r="O5384" s="44">
        <f t="shared" si="977"/>
        <v>6450.67</v>
      </c>
      <c r="P5384" s="45">
        <f t="shared" si="979"/>
        <v>64.058291956305851</v>
      </c>
      <c r="Q5384" s="45">
        <f t="shared" si="978"/>
        <v>1.7434243243243244</v>
      </c>
      <c r="S5384" s="51">
        <f t="shared" si="980"/>
        <v>3.977994416397479</v>
      </c>
      <c r="T5384" s="16">
        <f t="shared" si="981"/>
        <v>64.541641840450183</v>
      </c>
    </row>
    <row r="5385" spans="1:20" x14ac:dyDescent="0.25">
      <c r="A5385" s="72">
        <f t="shared" si="982"/>
        <v>44635</v>
      </c>
      <c r="B5385" s="73" t="s">
        <v>67</v>
      </c>
      <c r="C5385" s="73" t="s">
        <v>250</v>
      </c>
      <c r="D5385" s="73" t="s">
        <v>251</v>
      </c>
      <c r="E5385" s="73" t="s">
        <v>279</v>
      </c>
      <c r="F5385" s="73" t="s">
        <v>280</v>
      </c>
      <c r="G5385" s="73" t="s">
        <v>35</v>
      </c>
      <c r="H5385" t="s">
        <v>37</v>
      </c>
      <c r="I5385">
        <v>1851</v>
      </c>
      <c r="J5385" s="43">
        <v>5380</v>
      </c>
      <c r="K5385" s="16">
        <v>0.12</v>
      </c>
      <c r="L5385" s="16">
        <f t="shared" si="974"/>
        <v>53.426017874875868</v>
      </c>
      <c r="M5385" s="16">
        <f t="shared" si="975"/>
        <v>1.3571171171171172</v>
      </c>
      <c r="N5385" s="44">
        <f t="shared" si="976"/>
        <v>222.12</v>
      </c>
      <c r="O5385" s="44">
        <f t="shared" si="977"/>
        <v>5602.12</v>
      </c>
      <c r="P5385" s="45">
        <f t="shared" si="979"/>
        <v>55.631777557100293</v>
      </c>
      <c r="Q5385" s="45">
        <f t="shared" si="978"/>
        <v>1.4131473873873874</v>
      </c>
      <c r="S5385" s="51">
        <f t="shared" si="980"/>
        <v>8.1490347490347439</v>
      </c>
      <c r="T5385" s="16">
        <f t="shared" si="981"/>
        <v>55.509235352532272</v>
      </c>
    </row>
    <row r="5386" spans="1:20" x14ac:dyDescent="0.25">
      <c r="A5386" s="72">
        <f t="shared" si="982"/>
        <v>44635</v>
      </c>
      <c r="B5386" s="73" t="s">
        <v>67</v>
      </c>
      <c r="C5386" s="73" t="s">
        <v>238</v>
      </c>
      <c r="D5386" s="73" t="s">
        <v>239</v>
      </c>
      <c r="E5386" s="73" t="s">
        <v>283</v>
      </c>
      <c r="F5386" s="73" t="s">
        <v>284</v>
      </c>
      <c r="G5386" s="73" t="s">
        <v>35</v>
      </c>
      <c r="H5386" t="s">
        <v>37</v>
      </c>
      <c r="I5386">
        <v>1695</v>
      </c>
      <c r="J5386" s="43">
        <v>5340</v>
      </c>
      <c r="K5386" s="16">
        <v>0.12</v>
      </c>
      <c r="L5386" s="16">
        <f t="shared" si="974"/>
        <v>53.028798411122146</v>
      </c>
      <c r="M5386" s="16">
        <f t="shared" si="975"/>
        <v>1.347027027027027</v>
      </c>
      <c r="N5386" s="44">
        <f t="shared" si="976"/>
        <v>203.4</v>
      </c>
      <c r="O5386" s="44">
        <f t="shared" si="977"/>
        <v>5543.4</v>
      </c>
      <c r="P5386" s="45">
        <f t="shared" si="979"/>
        <v>55.048659384309829</v>
      </c>
      <c r="Q5386" s="45">
        <f t="shared" si="978"/>
        <v>1.398335135135135</v>
      </c>
      <c r="S5386" s="51">
        <f t="shared" si="980"/>
        <v>7.8482490272373528</v>
      </c>
      <c r="T5386" s="16">
        <f t="shared" si="981"/>
        <v>54.936444885799403</v>
      </c>
    </row>
    <row r="5387" spans="1:20" x14ac:dyDescent="0.25">
      <c r="A5387" s="72">
        <f t="shared" si="982"/>
        <v>44635</v>
      </c>
      <c r="B5387" s="73" t="s">
        <v>67</v>
      </c>
      <c r="C5387" s="73" t="s">
        <v>242</v>
      </c>
      <c r="D5387" s="73" t="s">
        <v>243</v>
      </c>
      <c r="E5387" s="73" t="s">
        <v>265</v>
      </c>
      <c r="F5387" s="73" t="s">
        <v>266</v>
      </c>
      <c r="G5387" s="73" t="s">
        <v>35</v>
      </c>
      <c r="H5387" t="s">
        <v>36</v>
      </c>
      <c r="I5387">
        <v>1006</v>
      </c>
      <c r="J5387" s="43">
        <v>3920</v>
      </c>
      <c r="K5387" s="16">
        <v>0.33</v>
      </c>
      <c r="L5387" s="16">
        <f t="shared" si="974"/>
        <v>38.927507447864947</v>
      </c>
      <c r="M5387" s="16">
        <f t="shared" si="975"/>
        <v>0.98882882882882883</v>
      </c>
      <c r="N5387" s="44">
        <f t="shared" si="976"/>
        <v>331.98</v>
      </c>
      <c r="O5387" s="44">
        <f t="shared" si="977"/>
        <v>4251.9799999999996</v>
      </c>
      <c r="P5387" s="45">
        <f t="shared" si="979"/>
        <v>42.224230387288969</v>
      </c>
      <c r="Q5387" s="45">
        <f t="shared" si="978"/>
        <v>1.0725715315315314</v>
      </c>
      <c r="S5387" s="51">
        <f t="shared" si="980"/>
        <v>7.8985566089445625</v>
      </c>
      <c r="T5387" s="16">
        <f t="shared" si="981"/>
        <v>42.15762992386626</v>
      </c>
    </row>
    <row r="5388" spans="1:20" x14ac:dyDescent="0.25">
      <c r="A5388" s="72">
        <f t="shared" si="982"/>
        <v>44635</v>
      </c>
      <c r="B5388" s="73" t="s">
        <v>67</v>
      </c>
      <c r="C5388" s="73" t="s">
        <v>254</v>
      </c>
      <c r="D5388" s="73" t="s">
        <v>255</v>
      </c>
      <c r="E5388" s="73" t="s">
        <v>267</v>
      </c>
      <c r="F5388" s="73" t="s">
        <v>241</v>
      </c>
      <c r="G5388" s="73" t="s">
        <v>35</v>
      </c>
      <c r="H5388" t="s">
        <v>37</v>
      </c>
      <c r="I5388">
        <v>988</v>
      </c>
      <c r="J5388" s="43">
        <v>4080</v>
      </c>
      <c r="K5388" s="16">
        <v>0.12</v>
      </c>
      <c r="L5388" s="16">
        <f t="shared" si="974"/>
        <v>40.51638530287984</v>
      </c>
      <c r="M5388" s="16">
        <f t="shared" si="975"/>
        <v>1.0291891891891891</v>
      </c>
      <c r="N5388" s="44">
        <f t="shared" si="976"/>
        <v>118.56</v>
      </c>
      <c r="O5388" s="44">
        <f t="shared" si="977"/>
        <v>4198.5600000000004</v>
      </c>
      <c r="P5388" s="45">
        <f t="shared" si="979"/>
        <v>41.693743793445883</v>
      </c>
      <c r="Q5388" s="45">
        <f t="shared" si="978"/>
        <v>1.0590962162162163</v>
      </c>
      <c r="S5388" s="51">
        <f t="shared" si="980"/>
        <v>8.210309278350536</v>
      </c>
      <c r="T5388" s="16">
        <f t="shared" si="981"/>
        <v>41.62833498841443</v>
      </c>
    </row>
    <row r="5389" spans="1:20" x14ac:dyDescent="0.25">
      <c r="A5389" s="72">
        <f t="shared" si="982"/>
        <v>44635</v>
      </c>
      <c r="B5389" s="73" t="s">
        <v>67</v>
      </c>
      <c r="C5389" s="73" t="s">
        <v>246</v>
      </c>
      <c r="D5389" s="73" t="s">
        <v>247</v>
      </c>
      <c r="E5389" s="73" t="s">
        <v>240</v>
      </c>
      <c r="F5389" s="73" t="s">
        <v>241</v>
      </c>
      <c r="G5389" s="73" t="s">
        <v>35</v>
      </c>
      <c r="H5389" t="s">
        <v>36</v>
      </c>
      <c r="I5389">
        <v>787</v>
      </c>
      <c r="J5389" s="43">
        <v>4420</v>
      </c>
      <c r="K5389" s="16">
        <v>0.33</v>
      </c>
      <c r="L5389" s="16">
        <f t="shared" si="974"/>
        <v>43.892750744786497</v>
      </c>
      <c r="M5389" s="16">
        <f t="shared" si="975"/>
        <v>1.1149549549549549</v>
      </c>
      <c r="N5389" s="44">
        <f t="shared" si="976"/>
        <v>259.71000000000004</v>
      </c>
      <c r="O5389" s="44">
        <f t="shared" si="977"/>
        <v>4679.71</v>
      </c>
      <c r="P5389" s="45">
        <f t="shared" si="979"/>
        <v>46.471797418073486</v>
      </c>
      <c r="Q5389" s="45">
        <f t="shared" si="978"/>
        <v>1.1804673873873874</v>
      </c>
      <c r="S5389" s="51">
        <f t="shared" si="980"/>
        <v>6.0091427225197336</v>
      </c>
      <c r="T5389" s="16">
        <f t="shared" si="981"/>
        <v>46.419695465077787</v>
      </c>
    </row>
    <row r="5390" spans="1:20" x14ac:dyDescent="0.25">
      <c r="A5390" s="72">
        <f t="shared" si="982"/>
        <v>44635</v>
      </c>
      <c r="B5390" s="73" t="s">
        <v>67</v>
      </c>
      <c r="C5390" s="73" t="s">
        <v>250</v>
      </c>
      <c r="D5390" s="73" t="s">
        <v>251</v>
      </c>
      <c r="E5390" s="73" t="s">
        <v>283</v>
      </c>
      <c r="F5390" s="73" t="s">
        <v>284</v>
      </c>
      <c r="G5390" s="73" t="s">
        <v>35</v>
      </c>
      <c r="H5390" t="s">
        <v>37</v>
      </c>
      <c r="I5390">
        <v>1836</v>
      </c>
      <c r="J5390" s="43">
        <v>5380</v>
      </c>
      <c r="K5390" s="16">
        <v>0.12</v>
      </c>
      <c r="L5390" s="16">
        <f t="shared" ref="L5390:L5427" si="983">J5390/100.7</f>
        <v>53.426017874875868</v>
      </c>
      <c r="M5390" s="16">
        <f t="shared" ref="M5390:M5427" si="984">IF(B5390="corn",J5390/(111*2000/56),J5390/(111*2000/60))</f>
        <v>1.3571171171171172</v>
      </c>
      <c r="N5390" s="44">
        <f t="shared" ref="N5390:N5427" si="985">I5390*K5390</f>
        <v>220.32</v>
      </c>
      <c r="O5390" s="44">
        <f t="shared" ref="O5390:O5427" si="986">J5390+N5390</f>
        <v>5600.32</v>
      </c>
      <c r="P5390" s="45">
        <f t="shared" si="979"/>
        <v>55.613902681231373</v>
      </c>
      <c r="Q5390" s="45">
        <f t="shared" ref="Q5390:Q5427" si="987">IF(B5390="corn",O5390/(111*2000/56),O5390/(111*2000/60))</f>
        <v>1.4126933333333334</v>
      </c>
      <c r="S5390" s="51">
        <f t="shared" si="980"/>
        <v>8.1142857142857174</v>
      </c>
      <c r="T5390" s="16">
        <f t="shared" si="981"/>
        <v>55.492353525322734</v>
      </c>
    </row>
    <row r="5391" spans="1:20" x14ac:dyDescent="0.25">
      <c r="A5391" s="72">
        <f t="shared" si="982"/>
        <v>44635</v>
      </c>
      <c r="B5391" s="73" t="s">
        <v>67</v>
      </c>
      <c r="C5391" s="73" t="s">
        <v>256</v>
      </c>
      <c r="D5391" s="73" t="s">
        <v>247</v>
      </c>
      <c r="E5391" s="73" t="s">
        <v>285</v>
      </c>
      <c r="F5391" s="73" t="s">
        <v>264</v>
      </c>
      <c r="G5391" s="73" t="s">
        <v>35</v>
      </c>
      <c r="H5391" t="s">
        <v>37</v>
      </c>
      <c r="I5391">
        <v>1899</v>
      </c>
      <c r="J5391" s="43">
        <v>5300</v>
      </c>
      <c r="K5391" s="16">
        <v>0.12</v>
      </c>
      <c r="L5391" s="16">
        <f t="shared" si="983"/>
        <v>52.631578947368418</v>
      </c>
      <c r="M5391" s="16">
        <f t="shared" si="984"/>
        <v>1.336936936936937</v>
      </c>
      <c r="N5391" s="44">
        <f t="shared" si="985"/>
        <v>227.88</v>
      </c>
      <c r="O5391" s="44">
        <f t="shared" si="986"/>
        <v>5527.88</v>
      </c>
      <c r="P5391" s="45">
        <f t="shared" si="979"/>
        <v>54.894538232373385</v>
      </c>
      <c r="Q5391" s="45">
        <f t="shared" si="987"/>
        <v>1.3944201801801803</v>
      </c>
      <c r="S5391" s="51">
        <f t="shared" si="980"/>
        <v>8.3898039215686282</v>
      </c>
      <c r="T5391" s="16">
        <f t="shared" si="981"/>
        <v>54.768818272095331</v>
      </c>
    </row>
    <row r="5392" spans="1:20" x14ac:dyDescent="0.25">
      <c r="A5392" s="72">
        <f t="shared" si="982"/>
        <v>44635</v>
      </c>
      <c r="B5392" s="73" t="s">
        <v>18</v>
      </c>
      <c r="C5392" s="73" t="s">
        <v>238</v>
      </c>
      <c r="D5392" s="73" t="s">
        <v>239</v>
      </c>
      <c r="E5392" s="73" t="s">
        <v>283</v>
      </c>
      <c r="F5392" s="73" t="s">
        <v>284</v>
      </c>
      <c r="G5392" s="73" t="s">
        <v>35</v>
      </c>
      <c r="H5392" t="s">
        <v>37</v>
      </c>
      <c r="I5392">
        <v>1695</v>
      </c>
      <c r="J5392" s="43">
        <v>6050</v>
      </c>
      <c r="K5392" s="16">
        <v>0.12</v>
      </c>
      <c r="L5392" s="16">
        <f t="shared" si="983"/>
        <v>60.079443892750746</v>
      </c>
      <c r="M5392" s="16">
        <f t="shared" si="984"/>
        <v>1.6351351351351351</v>
      </c>
      <c r="N5392" s="44">
        <f t="shared" si="985"/>
        <v>203.4</v>
      </c>
      <c r="O5392" s="44">
        <f t="shared" si="986"/>
        <v>6253.4</v>
      </c>
      <c r="P5392" s="45">
        <f t="shared" si="979"/>
        <v>62.099304865938429</v>
      </c>
      <c r="Q5392" s="45">
        <f t="shared" si="987"/>
        <v>1.690108108108108</v>
      </c>
      <c r="S5392" s="51">
        <f t="shared" si="980"/>
        <v>6.8957264957264952</v>
      </c>
      <c r="T5392" s="16">
        <f t="shared" si="981"/>
        <v>61.987090367428003</v>
      </c>
    </row>
    <row r="5393" spans="1:20" x14ac:dyDescent="0.25">
      <c r="A5393" s="72">
        <f t="shared" si="982"/>
        <v>44635</v>
      </c>
      <c r="B5393" s="73" t="s">
        <v>18</v>
      </c>
      <c r="C5393" s="73" t="s">
        <v>250</v>
      </c>
      <c r="D5393" s="73" t="s">
        <v>251</v>
      </c>
      <c r="E5393" s="73" t="s">
        <v>279</v>
      </c>
      <c r="F5393" s="73" t="s">
        <v>280</v>
      </c>
      <c r="G5393" s="73" t="s">
        <v>35</v>
      </c>
      <c r="H5393" t="s">
        <v>37</v>
      </c>
      <c r="I5393">
        <v>1851</v>
      </c>
      <c r="J5393" s="43">
        <v>6100</v>
      </c>
      <c r="K5393" s="16">
        <v>0.12</v>
      </c>
      <c r="L5393" s="16">
        <f t="shared" si="983"/>
        <v>60.575968222442896</v>
      </c>
      <c r="M5393" s="16">
        <f t="shared" si="984"/>
        <v>1.6486486486486487</v>
      </c>
      <c r="N5393" s="44">
        <f t="shared" si="985"/>
        <v>222.12</v>
      </c>
      <c r="O5393" s="44">
        <f t="shared" si="986"/>
        <v>6322.12</v>
      </c>
      <c r="P5393" s="45">
        <f t="shared" si="979"/>
        <v>62.781727904667328</v>
      </c>
      <c r="Q5393" s="45">
        <f t="shared" si="987"/>
        <v>1.7086810810810811</v>
      </c>
      <c r="S5393" s="51">
        <f t="shared" si="980"/>
        <v>7.1545762711864302</v>
      </c>
      <c r="T5393" s="16">
        <f t="shared" si="981"/>
        <v>62.6591857000993</v>
      </c>
    </row>
    <row r="5394" spans="1:20" x14ac:dyDescent="0.25">
      <c r="A5394" s="72">
        <f t="shared" si="982"/>
        <v>44635</v>
      </c>
      <c r="B5394" s="73" t="s">
        <v>18</v>
      </c>
      <c r="C5394" s="73" t="s">
        <v>257</v>
      </c>
      <c r="D5394" s="73" t="s">
        <v>237</v>
      </c>
      <c r="E5394" s="73" t="s">
        <v>283</v>
      </c>
      <c r="F5394" s="73" t="s">
        <v>284</v>
      </c>
      <c r="G5394" s="73" t="s">
        <v>35</v>
      </c>
      <c r="H5394" t="s">
        <v>37</v>
      </c>
      <c r="I5394">
        <v>1507</v>
      </c>
      <c r="J5394" s="43">
        <v>5950</v>
      </c>
      <c r="K5394" s="16">
        <v>0.12</v>
      </c>
      <c r="L5394" s="16">
        <f t="shared" si="983"/>
        <v>59.086395233366432</v>
      </c>
      <c r="M5394" s="16">
        <f t="shared" si="984"/>
        <v>1.6081081081081081</v>
      </c>
      <c r="N5394" s="44">
        <f t="shared" si="985"/>
        <v>180.84</v>
      </c>
      <c r="O5394" s="44">
        <f t="shared" si="986"/>
        <v>6130.84</v>
      </c>
      <c r="P5394" s="45">
        <f t="shared" si="979"/>
        <v>60.88222442899702</v>
      </c>
      <c r="Q5394" s="45">
        <f t="shared" si="987"/>
        <v>1.6569837837837837</v>
      </c>
      <c r="S5394" s="51">
        <f t="shared" si="980"/>
        <v>6.6233043478260978</v>
      </c>
      <c r="T5394" s="16">
        <f t="shared" si="981"/>
        <v>60.782456140350881</v>
      </c>
    </row>
    <row r="5395" spans="1:20" x14ac:dyDescent="0.25">
      <c r="A5395" s="72">
        <f t="shared" si="982"/>
        <v>44635</v>
      </c>
      <c r="B5395" s="73" t="s">
        <v>18</v>
      </c>
      <c r="C5395" s="73" t="s">
        <v>256</v>
      </c>
      <c r="D5395" s="73" t="s">
        <v>247</v>
      </c>
      <c r="E5395" s="73" t="s">
        <v>265</v>
      </c>
      <c r="F5395" s="73" t="s">
        <v>266</v>
      </c>
      <c r="G5395" s="73" t="s">
        <v>35</v>
      </c>
      <c r="H5395" t="s">
        <v>36</v>
      </c>
      <c r="I5395">
        <v>1160</v>
      </c>
      <c r="J5395" s="43">
        <v>4895</v>
      </c>
      <c r="K5395" s="16">
        <v>0.33</v>
      </c>
      <c r="L5395" s="16">
        <f t="shared" si="983"/>
        <v>48.609731876861964</v>
      </c>
      <c r="M5395" s="16">
        <f t="shared" si="984"/>
        <v>1.3229729729729729</v>
      </c>
      <c r="N5395" s="44">
        <f t="shared" si="985"/>
        <v>382.8</v>
      </c>
      <c r="O5395" s="44">
        <f t="shared" si="986"/>
        <v>5277.8</v>
      </c>
      <c r="P5395" s="45">
        <f t="shared" si="979"/>
        <v>52.411122144985107</v>
      </c>
      <c r="Q5395" s="45">
        <f t="shared" si="987"/>
        <v>1.4264324324324325</v>
      </c>
      <c r="S5395" s="51">
        <f t="shared" si="980"/>
        <v>5.2570699214231631</v>
      </c>
      <c r="T5395" s="16">
        <f t="shared" si="981"/>
        <v>52.599139357828534</v>
      </c>
    </row>
    <row r="5396" spans="1:20" x14ac:dyDescent="0.25">
      <c r="A5396" s="72">
        <f t="shared" si="982"/>
        <v>44635</v>
      </c>
      <c r="B5396" s="73" t="s">
        <v>18</v>
      </c>
      <c r="C5396" s="73" t="s">
        <v>244</v>
      </c>
      <c r="D5396" s="73" t="s">
        <v>245</v>
      </c>
      <c r="E5396" s="73" t="s">
        <v>277</v>
      </c>
      <c r="F5396" s="73" t="s">
        <v>278</v>
      </c>
      <c r="G5396" s="73" t="s">
        <v>35</v>
      </c>
      <c r="H5396" s="73" t="s">
        <v>38</v>
      </c>
      <c r="I5396">
        <v>613</v>
      </c>
      <c r="J5396" s="43">
        <v>4954</v>
      </c>
      <c r="K5396" s="16">
        <v>0</v>
      </c>
      <c r="L5396" s="16">
        <f t="shared" si="983"/>
        <v>49.195630585898705</v>
      </c>
      <c r="M5396" s="16">
        <f t="shared" si="984"/>
        <v>1.338918918918919</v>
      </c>
      <c r="N5396" s="44">
        <f t="shared" si="985"/>
        <v>0</v>
      </c>
      <c r="O5396" s="44">
        <f t="shared" si="986"/>
        <v>4954</v>
      </c>
      <c r="P5396" s="45">
        <f t="shared" si="979"/>
        <v>49.195630585898705</v>
      </c>
      <c r="Q5396" s="45">
        <f t="shared" si="987"/>
        <v>1.338918918918919</v>
      </c>
      <c r="S5396" s="51">
        <f t="shared" si="980"/>
        <v>0.1820020222446983</v>
      </c>
      <c r="T5396" s="16">
        <f>AVERAGE(P5320,P5358,P5396)</f>
        <v>49.195630585898705</v>
      </c>
    </row>
    <row r="5397" spans="1:20" x14ac:dyDescent="0.25">
      <c r="A5397" s="74">
        <f>A5395</f>
        <v>44635</v>
      </c>
      <c r="B5397" s="75" t="s">
        <v>18</v>
      </c>
      <c r="C5397" s="75" t="s">
        <v>258</v>
      </c>
      <c r="D5397" s="75" t="s">
        <v>255</v>
      </c>
      <c r="E5397" s="75" t="s">
        <v>279</v>
      </c>
      <c r="F5397" s="75" t="s">
        <v>280</v>
      </c>
      <c r="G5397" s="75" t="s">
        <v>35</v>
      </c>
      <c r="H5397" s="76" t="s">
        <v>36</v>
      </c>
      <c r="I5397" s="76">
        <v>1637</v>
      </c>
      <c r="J5397" s="46">
        <v>5280</v>
      </c>
      <c r="K5397" s="78">
        <v>0.33</v>
      </c>
      <c r="L5397" s="78">
        <f t="shared" si="983"/>
        <v>52.432969215491561</v>
      </c>
      <c r="M5397" s="78">
        <f t="shared" si="984"/>
        <v>1.4270270270270271</v>
      </c>
      <c r="N5397" s="47">
        <f t="shared" si="985"/>
        <v>540.21</v>
      </c>
      <c r="O5397" s="47">
        <f t="shared" si="986"/>
        <v>5820.21</v>
      </c>
      <c r="P5397" s="48">
        <f t="shared" si="979"/>
        <v>57.797517378351536</v>
      </c>
      <c r="Q5397" s="48">
        <f t="shared" si="987"/>
        <v>1.5730297297297298</v>
      </c>
      <c r="R5397" s="76"/>
      <c r="S5397" s="53">
        <f t="shared" si="980"/>
        <v>6.6668010644302944</v>
      </c>
      <c r="T5397" s="78">
        <f t="shared" si="981"/>
        <v>57.953955643826539</v>
      </c>
    </row>
    <row r="5398" spans="1:20" x14ac:dyDescent="0.25">
      <c r="A5398" s="72">
        <f>DATE(YEAR(A5397), MONTH(A5397)+1, 15)</f>
        <v>44666</v>
      </c>
      <c r="B5398" s="73" t="s">
        <v>0</v>
      </c>
      <c r="C5398" s="73" t="s">
        <v>359</v>
      </c>
      <c r="D5398" s="73" t="s">
        <v>235</v>
      </c>
      <c r="E5398" s="73" t="s">
        <v>260</v>
      </c>
      <c r="F5398" s="73" t="s">
        <v>261</v>
      </c>
      <c r="G5398" s="73" t="s">
        <v>34</v>
      </c>
      <c r="H5398" t="s">
        <v>36</v>
      </c>
      <c r="I5398">
        <v>506</v>
      </c>
      <c r="J5398" s="61">
        <v>3695</v>
      </c>
      <c r="K5398" s="16">
        <v>0.39</v>
      </c>
      <c r="L5398" s="16">
        <f t="shared" si="983"/>
        <v>36.693147964250244</v>
      </c>
      <c r="M5398" s="16">
        <f t="shared" si="984"/>
        <v>0.99864864864864866</v>
      </c>
      <c r="N5398" s="44">
        <f t="shared" si="985"/>
        <v>197.34</v>
      </c>
      <c r="O5398" s="44">
        <f t="shared" si="986"/>
        <v>3892.34</v>
      </c>
      <c r="P5398" s="45">
        <f t="shared" ref="P5398:P5435" si="988">O5398/100.7</f>
        <v>38.652830188679246</v>
      </c>
      <c r="Q5398" s="45">
        <f t="shared" si="987"/>
        <v>1.0519837837837838</v>
      </c>
      <c r="R5398" s="17"/>
      <c r="S5398" s="51">
        <f>((O5398/O4942)-1)*100</f>
        <v>3.2204513511363331</v>
      </c>
      <c r="T5398" s="16"/>
    </row>
    <row r="5399" spans="1:20" x14ac:dyDescent="0.25">
      <c r="A5399" s="72">
        <f>A5398</f>
        <v>44666</v>
      </c>
      <c r="B5399" s="73" t="s">
        <v>0</v>
      </c>
      <c r="C5399" s="73" t="s">
        <v>236</v>
      </c>
      <c r="D5399" s="73" t="s">
        <v>237</v>
      </c>
      <c r="E5399" s="73" t="s">
        <v>262</v>
      </c>
      <c r="F5399" s="73" t="s">
        <v>251</v>
      </c>
      <c r="G5399" s="73" t="s">
        <v>34</v>
      </c>
      <c r="H5399" t="s">
        <v>37</v>
      </c>
      <c r="I5399">
        <v>298</v>
      </c>
      <c r="J5399" s="43">
        <v>3658</v>
      </c>
      <c r="K5399" s="16">
        <v>0.2</v>
      </c>
      <c r="L5399" s="16">
        <f t="shared" si="983"/>
        <v>36.32571996027805</v>
      </c>
      <c r="M5399" s="16">
        <f t="shared" si="984"/>
        <v>0.98864864864864865</v>
      </c>
      <c r="N5399" s="44">
        <f t="shared" si="985"/>
        <v>59.6</v>
      </c>
      <c r="O5399" s="44">
        <f t="shared" si="986"/>
        <v>3717.6</v>
      </c>
      <c r="P5399" s="45">
        <f t="shared" si="988"/>
        <v>36.917576961271102</v>
      </c>
      <c r="Q5399" s="45">
        <f t="shared" si="987"/>
        <v>1.0047567567567568</v>
      </c>
      <c r="R5399" s="17"/>
      <c r="S5399" s="51">
        <f t="shared" ref="S5399:S5435" si="989">((O5399/O4943)-1)*100</f>
        <v>-11.653992395437262</v>
      </c>
      <c r="T5399" s="16"/>
    </row>
    <row r="5400" spans="1:20" x14ac:dyDescent="0.25">
      <c r="A5400" s="72">
        <f t="shared" ref="A5400:A5434" si="990">A5399</f>
        <v>44666</v>
      </c>
      <c r="B5400" s="73" t="s">
        <v>0</v>
      </c>
      <c r="C5400" s="73" t="s">
        <v>359</v>
      </c>
      <c r="D5400" s="73" t="s">
        <v>235</v>
      </c>
      <c r="E5400" s="73" t="s">
        <v>263</v>
      </c>
      <c r="F5400" s="73" t="s">
        <v>264</v>
      </c>
      <c r="G5400" s="73" t="s">
        <v>34</v>
      </c>
      <c r="H5400" t="s">
        <v>37</v>
      </c>
      <c r="I5400">
        <v>1530</v>
      </c>
      <c r="J5400" s="43">
        <v>7290</v>
      </c>
      <c r="K5400" s="16">
        <v>0.2</v>
      </c>
      <c r="L5400" s="16">
        <f t="shared" si="983"/>
        <v>72.393247269116188</v>
      </c>
      <c r="M5400" s="16">
        <f t="shared" si="984"/>
        <v>1.9702702702702704</v>
      </c>
      <c r="N5400" s="44">
        <f t="shared" si="985"/>
        <v>306</v>
      </c>
      <c r="O5400" s="44">
        <f t="shared" si="986"/>
        <v>7596</v>
      </c>
      <c r="P5400" s="45">
        <f t="shared" si="988"/>
        <v>75.431976166832172</v>
      </c>
      <c r="Q5400" s="45">
        <f t="shared" si="987"/>
        <v>2.0529729729729729</v>
      </c>
      <c r="S5400" s="51">
        <f t="shared" si="989"/>
        <v>6.7603654251581213</v>
      </c>
      <c r="T5400" s="16"/>
    </row>
    <row r="5401" spans="1:20" x14ac:dyDescent="0.25">
      <c r="A5401" s="72">
        <f t="shared" si="990"/>
        <v>44666</v>
      </c>
      <c r="B5401" s="73" t="s">
        <v>0</v>
      </c>
      <c r="C5401" s="73" t="s">
        <v>359</v>
      </c>
      <c r="D5401" s="73" t="s">
        <v>235</v>
      </c>
      <c r="E5401" s="73" t="s">
        <v>265</v>
      </c>
      <c r="F5401" s="73" t="s">
        <v>266</v>
      </c>
      <c r="G5401" s="73" t="s">
        <v>34</v>
      </c>
      <c r="H5401" t="s">
        <v>36</v>
      </c>
      <c r="I5401">
        <v>890</v>
      </c>
      <c r="J5401" s="43">
        <v>4436</v>
      </c>
      <c r="K5401" s="16">
        <v>0.39</v>
      </c>
      <c r="L5401" s="16">
        <f t="shared" si="983"/>
        <v>44.051638530287981</v>
      </c>
      <c r="M5401" s="16">
        <f t="shared" si="984"/>
        <v>1.1989189189189189</v>
      </c>
      <c r="N5401" s="44">
        <f t="shared" si="985"/>
        <v>347.1</v>
      </c>
      <c r="O5401" s="44">
        <f t="shared" si="986"/>
        <v>4783.1000000000004</v>
      </c>
      <c r="P5401" s="45">
        <f t="shared" si="988"/>
        <v>47.498510427010928</v>
      </c>
      <c r="Q5401" s="45">
        <f t="shared" si="987"/>
        <v>1.2927297297297298</v>
      </c>
      <c r="S5401" s="51">
        <f t="shared" si="989"/>
        <v>2.6746806912096188</v>
      </c>
      <c r="T5401" s="16"/>
    </row>
    <row r="5402" spans="1:20" x14ac:dyDescent="0.25">
      <c r="A5402" s="72">
        <f t="shared" si="990"/>
        <v>44666</v>
      </c>
      <c r="B5402" s="73" t="s">
        <v>0</v>
      </c>
      <c r="C5402" s="73" t="s">
        <v>238</v>
      </c>
      <c r="D5402" s="73" t="s">
        <v>239</v>
      </c>
      <c r="E5402" s="73" t="s">
        <v>267</v>
      </c>
      <c r="F5402" s="73" t="s">
        <v>241</v>
      </c>
      <c r="G5402" s="73" t="s">
        <v>34</v>
      </c>
      <c r="H5402" s="65" t="s">
        <v>37</v>
      </c>
      <c r="I5402" s="65">
        <v>1256</v>
      </c>
      <c r="J5402" s="61">
        <v>7026</v>
      </c>
      <c r="K5402" s="16">
        <v>0.2</v>
      </c>
      <c r="L5402" s="77">
        <f t="shared" si="983"/>
        <v>69.771598808341608</v>
      </c>
      <c r="M5402" s="77">
        <f t="shared" si="984"/>
        <v>1.8989189189189188</v>
      </c>
      <c r="N5402" s="62">
        <f t="shared" si="985"/>
        <v>251.20000000000002</v>
      </c>
      <c r="O5402" s="62">
        <f t="shared" si="986"/>
        <v>7277.2</v>
      </c>
      <c r="P5402" s="63">
        <f t="shared" si="988"/>
        <v>72.266137040714995</v>
      </c>
      <c r="Q5402" s="63">
        <f t="shared" si="987"/>
        <v>1.9668108108108107</v>
      </c>
      <c r="R5402" s="65"/>
      <c r="S5402" s="64">
        <f t="shared" si="989"/>
        <v>6.2209896365494011</v>
      </c>
      <c r="T5402" s="16"/>
    </row>
    <row r="5403" spans="1:20" x14ac:dyDescent="0.25">
      <c r="A5403" s="72">
        <f t="shared" si="990"/>
        <v>44666</v>
      </c>
      <c r="B5403" s="73" t="s">
        <v>0</v>
      </c>
      <c r="C5403" s="73" t="s">
        <v>358</v>
      </c>
      <c r="D5403" s="73" t="s">
        <v>235</v>
      </c>
      <c r="E5403" s="73" t="s">
        <v>267</v>
      </c>
      <c r="F5403" s="73" t="s">
        <v>241</v>
      </c>
      <c r="G5403" s="73" t="s">
        <v>34</v>
      </c>
      <c r="H5403" t="s">
        <v>36</v>
      </c>
      <c r="I5403">
        <v>975</v>
      </c>
      <c r="J5403" s="43">
        <v>4712</v>
      </c>
      <c r="K5403" s="16">
        <v>0.39</v>
      </c>
      <c r="L5403" s="16">
        <f t="shared" si="983"/>
        <v>46.79245283018868</v>
      </c>
      <c r="M5403" s="16">
        <f t="shared" si="984"/>
        <v>1.2735135135135136</v>
      </c>
      <c r="N5403" s="44">
        <f t="shared" si="985"/>
        <v>380.25</v>
      </c>
      <c r="O5403" s="44">
        <f t="shared" si="986"/>
        <v>5092.25</v>
      </c>
      <c r="P5403" s="45">
        <f t="shared" si="988"/>
        <v>50.568520357497519</v>
      </c>
      <c r="Q5403" s="45">
        <f t="shared" si="987"/>
        <v>1.3762837837837838</v>
      </c>
      <c r="S5403" s="51">
        <f t="shared" si="989"/>
        <v>2.9309212188589617</v>
      </c>
      <c r="T5403" s="16"/>
    </row>
    <row r="5404" spans="1:20" x14ac:dyDescent="0.25">
      <c r="A5404" s="72">
        <f t="shared" si="990"/>
        <v>44666</v>
      </c>
      <c r="B5404" s="73" t="s">
        <v>0</v>
      </c>
      <c r="C5404" s="73" t="s">
        <v>240</v>
      </c>
      <c r="D5404" s="73" t="s">
        <v>241</v>
      </c>
      <c r="E5404" s="73" t="s">
        <v>263</v>
      </c>
      <c r="F5404" s="73" t="s">
        <v>264</v>
      </c>
      <c r="G5404" s="73" t="s">
        <v>34</v>
      </c>
      <c r="H5404" t="s">
        <v>36</v>
      </c>
      <c r="I5404">
        <v>1357</v>
      </c>
      <c r="J5404" s="66">
        <v>5121</v>
      </c>
      <c r="K5404" s="16">
        <v>0.39</v>
      </c>
      <c r="L5404" s="16">
        <f t="shared" si="983"/>
        <v>50.854021847070506</v>
      </c>
      <c r="M5404" s="16">
        <f t="shared" si="984"/>
        <v>1.384054054054054</v>
      </c>
      <c r="N5404" s="44">
        <f t="shared" si="985"/>
        <v>529.23</v>
      </c>
      <c r="O5404" s="44">
        <f t="shared" si="986"/>
        <v>5650.23</v>
      </c>
      <c r="P5404" s="45">
        <f t="shared" si="988"/>
        <v>56.109533267130082</v>
      </c>
      <c r="Q5404" s="45">
        <f t="shared" si="987"/>
        <v>1.5270891891891891</v>
      </c>
      <c r="S5404" s="51">
        <f t="shared" si="989"/>
        <v>6.1165732315406895</v>
      </c>
      <c r="T5404" s="16"/>
    </row>
    <row r="5405" spans="1:20" x14ac:dyDescent="0.25">
      <c r="A5405" s="72">
        <f t="shared" si="990"/>
        <v>44666</v>
      </c>
      <c r="B5405" s="73" t="s">
        <v>67</v>
      </c>
      <c r="C5405" s="73" t="s">
        <v>242</v>
      </c>
      <c r="D5405" s="73" t="s">
        <v>243</v>
      </c>
      <c r="E5405" s="73" t="s">
        <v>265</v>
      </c>
      <c r="F5405" s="73" t="s">
        <v>266</v>
      </c>
      <c r="G5405" s="73" t="s">
        <v>34</v>
      </c>
      <c r="H5405" t="s">
        <v>36</v>
      </c>
      <c r="I5405">
        <v>1006</v>
      </c>
      <c r="J5405" s="66">
        <v>4000</v>
      </c>
      <c r="K5405" s="16">
        <v>0.39</v>
      </c>
      <c r="L5405" s="16">
        <f t="shared" si="983"/>
        <v>39.72194637537239</v>
      </c>
      <c r="M5405" s="16">
        <f t="shared" si="984"/>
        <v>1.0090090090090089</v>
      </c>
      <c r="N5405" s="44">
        <f t="shared" si="985"/>
        <v>392.34000000000003</v>
      </c>
      <c r="O5405" s="44">
        <f t="shared" si="986"/>
        <v>4392.34</v>
      </c>
      <c r="P5405" s="45">
        <f t="shared" si="988"/>
        <v>43.618073485600796</v>
      </c>
      <c r="Q5405" s="45">
        <f t="shared" si="987"/>
        <v>1.1079776576576577</v>
      </c>
      <c r="S5405" s="51">
        <f t="shared" si="989"/>
        <v>8.4287442296773651</v>
      </c>
      <c r="T5405" s="16"/>
    </row>
    <row r="5406" spans="1:20" x14ac:dyDescent="0.25">
      <c r="A5406" s="72">
        <f t="shared" si="990"/>
        <v>44666</v>
      </c>
      <c r="B5406" s="73" t="s">
        <v>67</v>
      </c>
      <c r="C5406" s="73" t="s">
        <v>244</v>
      </c>
      <c r="D5406" s="73" t="s">
        <v>245</v>
      </c>
      <c r="E5406" s="73" t="s">
        <v>268</v>
      </c>
      <c r="F5406" s="73" t="s">
        <v>269</v>
      </c>
      <c r="G5406" s="73" t="s">
        <v>34</v>
      </c>
      <c r="H5406" t="s">
        <v>38</v>
      </c>
      <c r="I5406">
        <v>860</v>
      </c>
      <c r="J5406" s="43">
        <v>8130</v>
      </c>
      <c r="K5406" s="16">
        <v>0</v>
      </c>
      <c r="L5406" s="16">
        <f t="shared" si="983"/>
        <v>80.734856007944387</v>
      </c>
      <c r="M5406" s="16">
        <f t="shared" si="984"/>
        <v>2.0508108108108107</v>
      </c>
      <c r="N5406" s="44">
        <f t="shared" si="985"/>
        <v>0</v>
      </c>
      <c r="O5406" s="44">
        <f t="shared" si="986"/>
        <v>8130</v>
      </c>
      <c r="P5406" s="45">
        <f t="shared" si="988"/>
        <v>80.734856007944387</v>
      </c>
      <c r="Q5406" s="45">
        <f t="shared" si="987"/>
        <v>2.0508108108108107</v>
      </c>
      <c r="S5406" s="51">
        <f t="shared" si="989"/>
        <v>3.7916507085407947</v>
      </c>
      <c r="T5406" s="16"/>
    </row>
    <row r="5407" spans="1:20" x14ac:dyDescent="0.25">
      <c r="A5407" s="72">
        <f t="shared" si="990"/>
        <v>44666</v>
      </c>
      <c r="B5407" s="73" t="s">
        <v>67</v>
      </c>
      <c r="C5407" s="73" t="s">
        <v>246</v>
      </c>
      <c r="D5407" s="73" t="s">
        <v>247</v>
      </c>
      <c r="E5407" s="73" t="s">
        <v>270</v>
      </c>
      <c r="F5407" s="73" t="s">
        <v>247</v>
      </c>
      <c r="G5407" s="73" t="s">
        <v>34</v>
      </c>
      <c r="H5407" t="s">
        <v>36</v>
      </c>
      <c r="I5407">
        <v>213</v>
      </c>
      <c r="J5407" s="43">
        <v>2505</v>
      </c>
      <c r="K5407" s="16">
        <v>0.39</v>
      </c>
      <c r="L5407" s="16">
        <f t="shared" si="983"/>
        <v>24.875868917576959</v>
      </c>
      <c r="M5407" s="16">
        <f t="shared" si="984"/>
        <v>0.63189189189189188</v>
      </c>
      <c r="N5407" s="44">
        <f t="shared" si="985"/>
        <v>83.070000000000007</v>
      </c>
      <c r="O5407" s="44">
        <f t="shared" si="986"/>
        <v>2588.0700000000002</v>
      </c>
      <c r="P5407" s="45">
        <f t="shared" si="988"/>
        <v>25.70079443892751</v>
      </c>
      <c r="Q5407" s="45">
        <f t="shared" si="987"/>
        <v>0.65284648648648658</v>
      </c>
      <c r="S5407" s="51">
        <f t="shared" si="989"/>
        <v>4.0660246486660556</v>
      </c>
      <c r="T5407" s="16"/>
    </row>
    <row r="5408" spans="1:20" x14ac:dyDescent="0.25">
      <c r="A5408" s="72">
        <f t="shared" si="990"/>
        <v>44666</v>
      </c>
      <c r="B5408" s="73" t="s">
        <v>67</v>
      </c>
      <c r="C5408" s="73" t="s">
        <v>248</v>
      </c>
      <c r="D5408" s="73" t="s">
        <v>249</v>
      </c>
      <c r="E5408" s="73" t="s">
        <v>271</v>
      </c>
      <c r="F5408" s="73" t="s">
        <v>272</v>
      </c>
      <c r="G5408" s="73" t="s">
        <v>34</v>
      </c>
      <c r="H5408" t="s">
        <v>38</v>
      </c>
      <c r="I5408">
        <v>646</v>
      </c>
      <c r="J5408" s="43">
        <v>6227</v>
      </c>
      <c r="K5408" s="16">
        <v>0</v>
      </c>
      <c r="L5408" s="16">
        <f t="shared" si="983"/>
        <v>61.837140019860975</v>
      </c>
      <c r="M5408" s="16">
        <f t="shared" si="984"/>
        <v>1.5707747747747749</v>
      </c>
      <c r="N5408" s="44">
        <f t="shared" si="985"/>
        <v>0</v>
      </c>
      <c r="O5408" s="44">
        <f t="shared" si="986"/>
        <v>6227</v>
      </c>
      <c r="P5408" s="45">
        <f t="shared" si="988"/>
        <v>61.837140019860975</v>
      </c>
      <c r="Q5408" s="45">
        <f t="shared" si="987"/>
        <v>1.5707747747747749</v>
      </c>
      <c r="S5408" s="51">
        <f t="shared" si="989"/>
        <v>4.1478508111724377</v>
      </c>
      <c r="T5408" s="16"/>
    </row>
    <row r="5409" spans="1:20" x14ac:dyDescent="0.25">
      <c r="A5409" s="72">
        <f t="shared" si="990"/>
        <v>44666</v>
      </c>
      <c r="B5409" s="73" t="s">
        <v>67</v>
      </c>
      <c r="C5409" s="73" t="s">
        <v>248</v>
      </c>
      <c r="D5409" s="73" t="s">
        <v>249</v>
      </c>
      <c r="E5409" s="73" t="s">
        <v>273</v>
      </c>
      <c r="F5409" s="73" t="s">
        <v>274</v>
      </c>
      <c r="G5409" s="73" t="s">
        <v>34</v>
      </c>
      <c r="H5409" t="s">
        <v>38</v>
      </c>
      <c r="I5409">
        <v>418</v>
      </c>
      <c r="J5409" s="43">
        <v>5247</v>
      </c>
      <c r="K5409" s="16">
        <v>0</v>
      </c>
      <c r="L5409" s="16">
        <f t="shared" si="983"/>
        <v>52.105263157894733</v>
      </c>
      <c r="M5409" s="16">
        <f t="shared" si="984"/>
        <v>1.3235675675675675</v>
      </c>
      <c r="N5409" s="44">
        <f t="shared" si="985"/>
        <v>0</v>
      </c>
      <c r="O5409" s="44">
        <f t="shared" si="986"/>
        <v>5247</v>
      </c>
      <c r="P5409" s="45">
        <f t="shared" si="988"/>
        <v>52.105263157894733</v>
      </c>
      <c r="Q5409" s="45">
        <f t="shared" si="987"/>
        <v>1.3235675675675675</v>
      </c>
      <c r="S5409" s="51">
        <f t="shared" si="989"/>
        <v>4.1071428571428648</v>
      </c>
      <c r="T5409" s="16"/>
    </row>
    <row r="5410" spans="1:20" x14ac:dyDescent="0.25">
      <c r="A5410" s="72">
        <f t="shared" si="990"/>
        <v>44666</v>
      </c>
      <c r="B5410" s="73" t="s">
        <v>67</v>
      </c>
      <c r="C5410" s="73" t="s">
        <v>246</v>
      </c>
      <c r="D5410" s="73" t="s">
        <v>247</v>
      </c>
      <c r="E5410" s="73" t="s">
        <v>275</v>
      </c>
      <c r="F5410" s="73" t="s">
        <v>276</v>
      </c>
      <c r="G5410" s="73" t="s">
        <v>34</v>
      </c>
      <c r="H5410" t="s">
        <v>36</v>
      </c>
      <c r="I5410">
        <v>626</v>
      </c>
      <c r="J5410" s="61">
        <v>4000</v>
      </c>
      <c r="K5410" s="16">
        <v>0.39</v>
      </c>
      <c r="L5410" s="16">
        <f t="shared" si="983"/>
        <v>39.72194637537239</v>
      </c>
      <c r="M5410" s="16">
        <f t="shared" si="984"/>
        <v>1.0090090090090089</v>
      </c>
      <c r="N5410" s="44">
        <f t="shared" si="985"/>
        <v>244.14000000000001</v>
      </c>
      <c r="O5410" s="44">
        <f t="shared" si="986"/>
        <v>4244.1400000000003</v>
      </c>
      <c r="P5410" s="45">
        <f t="shared" si="988"/>
        <v>42.146375372393251</v>
      </c>
      <c r="Q5410" s="45">
        <f t="shared" si="987"/>
        <v>1.0705938738738741</v>
      </c>
      <c r="S5410" s="51">
        <f t="shared" si="989"/>
        <v>6.2655549713312775</v>
      </c>
      <c r="T5410" s="16"/>
    </row>
    <row r="5411" spans="1:20" x14ac:dyDescent="0.25">
      <c r="A5411" s="72">
        <f t="shared" si="990"/>
        <v>44666</v>
      </c>
      <c r="B5411" s="73" t="s">
        <v>67</v>
      </c>
      <c r="C5411" s="73" t="s">
        <v>246</v>
      </c>
      <c r="D5411" s="73" t="s">
        <v>247</v>
      </c>
      <c r="E5411" s="73" t="s">
        <v>263</v>
      </c>
      <c r="F5411" s="73" t="s">
        <v>264</v>
      </c>
      <c r="G5411" s="73" t="s">
        <v>34</v>
      </c>
      <c r="H5411" t="s">
        <v>36</v>
      </c>
      <c r="I5411">
        <v>1823</v>
      </c>
      <c r="J5411" s="61">
        <v>5880</v>
      </c>
      <c r="K5411" s="16">
        <v>0.39</v>
      </c>
      <c r="L5411" s="16">
        <f t="shared" si="983"/>
        <v>58.391261171797417</v>
      </c>
      <c r="M5411" s="16">
        <f t="shared" si="984"/>
        <v>1.4832432432432432</v>
      </c>
      <c r="N5411" s="44">
        <f t="shared" si="985"/>
        <v>710.97</v>
      </c>
      <c r="O5411" s="44">
        <f t="shared" si="986"/>
        <v>6590.97</v>
      </c>
      <c r="P5411" s="45">
        <f t="shared" si="988"/>
        <v>65.451539225422053</v>
      </c>
      <c r="Q5411" s="45">
        <f t="shared" si="987"/>
        <v>1.6625870270270271</v>
      </c>
      <c r="S5411" s="51">
        <f t="shared" si="989"/>
        <v>8.8795645458375141</v>
      </c>
      <c r="T5411" s="16"/>
    </row>
    <row r="5412" spans="1:20" s="65" customFormat="1" x14ac:dyDescent="0.25">
      <c r="A5412" s="72">
        <f t="shared" si="990"/>
        <v>44666</v>
      </c>
      <c r="B5412" s="73" t="s">
        <v>18</v>
      </c>
      <c r="C5412" s="73" t="s">
        <v>250</v>
      </c>
      <c r="D5412" s="73" t="s">
        <v>251</v>
      </c>
      <c r="E5412" s="73" t="s">
        <v>265</v>
      </c>
      <c r="F5412" s="73" t="s">
        <v>266</v>
      </c>
      <c r="G5412" s="73" t="s">
        <v>34</v>
      </c>
      <c r="H5412" s="65" t="s">
        <v>39</v>
      </c>
      <c r="I5412">
        <v>1277</v>
      </c>
      <c r="J5412" s="61">
        <v>3631</v>
      </c>
      <c r="K5412" s="16">
        <v>0.45450000000000002</v>
      </c>
      <c r="L5412" s="77">
        <f t="shared" si="983"/>
        <v>36.057596822244292</v>
      </c>
      <c r="M5412" s="77">
        <f t="shared" si="984"/>
        <v>0.98135135135135132</v>
      </c>
      <c r="N5412" s="62">
        <f t="shared" si="985"/>
        <v>580.39650000000006</v>
      </c>
      <c r="O5412" s="62">
        <f t="shared" si="986"/>
        <v>4211.3964999999998</v>
      </c>
      <c r="P5412" s="63">
        <f t="shared" si="988"/>
        <v>41.821216484607746</v>
      </c>
      <c r="Q5412" s="63">
        <f t="shared" si="987"/>
        <v>1.1382152702702701</v>
      </c>
      <c r="S5412" s="64">
        <f t="shared" si="989"/>
        <v>11.513558041168492</v>
      </c>
      <c r="T5412" s="77"/>
    </row>
    <row r="5413" spans="1:20" s="65" customFormat="1" x14ac:dyDescent="0.25">
      <c r="A5413" s="72">
        <f t="shared" si="990"/>
        <v>44666</v>
      </c>
      <c r="B5413" s="73" t="s">
        <v>18</v>
      </c>
      <c r="C5413" s="73" t="s">
        <v>244</v>
      </c>
      <c r="D5413" s="73" t="s">
        <v>245</v>
      </c>
      <c r="E5413" s="73" t="s">
        <v>277</v>
      </c>
      <c r="F5413" s="73" t="s">
        <v>278</v>
      </c>
      <c r="G5413" s="73" t="s">
        <v>34</v>
      </c>
      <c r="H5413" s="65" t="s">
        <v>38</v>
      </c>
      <c r="I5413" s="65">
        <v>613</v>
      </c>
      <c r="J5413" s="61">
        <v>6714</v>
      </c>
      <c r="K5413" s="16">
        <v>0</v>
      </c>
      <c r="L5413" s="77">
        <f t="shared" si="983"/>
        <v>66.673286991062554</v>
      </c>
      <c r="M5413" s="77">
        <f t="shared" si="984"/>
        <v>1.8145945945945945</v>
      </c>
      <c r="N5413" s="62">
        <f t="shared" si="985"/>
        <v>0</v>
      </c>
      <c r="O5413" s="62">
        <f t="shared" si="986"/>
        <v>6714</v>
      </c>
      <c r="P5413" s="63">
        <f t="shared" si="988"/>
        <v>66.673286991062554</v>
      </c>
      <c r="Q5413" s="63">
        <f t="shared" si="987"/>
        <v>1.8145945945945945</v>
      </c>
      <c r="S5413" s="64">
        <f t="shared" si="989"/>
        <v>1.8043972706595968</v>
      </c>
      <c r="T5413" s="77"/>
    </row>
    <row r="5414" spans="1:20" s="65" customFormat="1" x14ac:dyDescent="0.25">
      <c r="A5414" s="72">
        <f>A5413</f>
        <v>44666</v>
      </c>
      <c r="B5414" s="73" t="s">
        <v>18</v>
      </c>
      <c r="C5414" s="73" t="s">
        <v>248</v>
      </c>
      <c r="D5414" s="73" t="s">
        <v>249</v>
      </c>
      <c r="E5414" s="73" t="s">
        <v>268</v>
      </c>
      <c r="F5414" s="73" t="s">
        <v>269</v>
      </c>
      <c r="G5414" s="73" t="s">
        <v>34</v>
      </c>
      <c r="H5414" s="65" t="s">
        <v>38</v>
      </c>
      <c r="I5414" s="65">
        <v>872</v>
      </c>
      <c r="J5414" s="61">
        <v>7422</v>
      </c>
      <c r="K5414" s="16">
        <v>0</v>
      </c>
      <c r="L5414" s="77">
        <f t="shared" si="983"/>
        <v>73.70407149950347</v>
      </c>
      <c r="M5414" s="77">
        <f t="shared" si="984"/>
        <v>2.0059459459459461</v>
      </c>
      <c r="N5414" s="62">
        <f t="shared" si="985"/>
        <v>0</v>
      </c>
      <c r="O5414" s="62">
        <f t="shared" si="986"/>
        <v>7422</v>
      </c>
      <c r="P5414" s="63">
        <f t="shared" si="988"/>
        <v>73.70407149950347</v>
      </c>
      <c r="Q5414" s="63">
        <f t="shared" si="987"/>
        <v>2.0059459459459461</v>
      </c>
      <c r="S5414" s="64">
        <f t="shared" si="989"/>
        <v>4.1684210526315768</v>
      </c>
      <c r="T5414" s="77"/>
    </row>
    <row r="5415" spans="1:20" s="65" customFormat="1" x14ac:dyDescent="0.25">
      <c r="A5415" s="72">
        <f t="shared" si="990"/>
        <v>44666</v>
      </c>
      <c r="B5415" s="73" t="s">
        <v>18</v>
      </c>
      <c r="C5415" s="73" t="s">
        <v>248</v>
      </c>
      <c r="D5415" s="73" t="s">
        <v>249</v>
      </c>
      <c r="E5415" s="73" t="s">
        <v>277</v>
      </c>
      <c r="F5415" s="73" t="s">
        <v>278</v>
      </c>
      <c r="G5415" s="73" t="s">
        <v>34</v>
      </c>
      <c r="H5415" s="65" t="s">
        <v>38</v>
      </c>
      <c r="I5415" s="65">
        <v>414</v>
      </c>
      <c r="J5415" s="61">
        <v>5367</v>
      </c>
      <c r="K5415" s="16">
        <v>0</v>
      </c>
      <c r="L5415" s="77">
        <f t="shared" si="983"/>
        <v>53.296921549155904</v>
      </c>
      <c r="M5415" s="77">
        <f t="shared" si="984"/>
        <v>1.4505405405405405</v>
      </c>
      <c r="N5415" s="62">
        <f t="shared" si="985"/>
        <v>0</v>
      </c>
      <c r="O5415" s="62">
        <f t="shared" si="986"/>
        <v>5367</v>
      </c>
      <c r="P5415" s="63">
        <f t="shared" si="988"/>
        <v>53.296921549155904</v>
      </c>
      <c r="Q5415" s="63">
        <f t="shared" si="987"/>
        <v>1.4505405405405405</v>
      </c>
      <c r="S5415" s="64">
        <f t="shared" si="989"/>
        <v>2.2870211549456787</v>
      </c>
      <c r="T5415" s="77"/>
    </row>
    <row r="5416" spans="1:20" x14ac:dyDescent="0.25">
      <c r="A5416" s="72">
        <f t="shared" si="990"/>
        <v>44666</v>
      </c>
      <c r="B5416" s="73" t="s">
        <v>18</v>
      </c>
      <c r="C5416" s="73" t="s">
        <v>242</v>
      </c>
      <c r="D5416" s="73" t="s">
        <v>243</v>
      </c>
      <c r="E5416" s="73" t="s">
        <v>265</v>
      </c>
      <c r="F5416" s="73" t="s">
        <v>266</v>
      </c>
      <c r="G5416" s="73" t="s">
        <v>34</v>
      </c>
      <c r="H5416" t="s">
        <v>36</v>
      </c>
      <c r="I5416">
        <v>1006</v>
      </c>
      <c r="J5416" s="43">
        <v>4665</v>
      </c>
      <c r="K5416" s="16">
        <v>0.39</v>
      </c>
      <c r="L5416" s="16">
        <f t="shared" si="983"/>
        <v>46.32571996027805</v>
      </c>
      <c r="M5416" s="16">
        <f t="shared" si="984"/>
        <v>1.2608108108108107</v>
      </c>
      <c r="N5416" s="44">
        <f t="shared" si="985"/>
        <v>392.34000000000003</v>
      </c>
      <c r="O5416" s="44">
        <f t="shared" si="986"/>
        <v>5057.34</v>
      </c>
      <c r="P5416" s="45">
        <f t="shared" si="988"/>
        <v>50.221847070506456</v>
      </c>
      <c r="Q5416" s="45">
        <f t="shared" si="987"/>
        <v>1.3668486486486486</v>
      </c>
      <c r="S5416" s="51">
        <f t="shared" si="989"/>
        <v>5.4513230050668326</v>
      </c>
      <c r="T5416" s="16"/>
    </row>
    <row r="5417" spans="1:20" x14ac:dyDescent="0.25">
      <c r="A5417" s="72">
        <f t="shared" si="990"/>
        <v>44666</v>
      </c>
      <c r="B5417" s="73" t="s">
        <v>0</v>
      </c>
      <c r="C5417" s="73" t="s">
        <v>252</v>
      </c>
      <c r="D5417" s="73" t="s">
        <v>117</v>
      </c>
      <c r="E5417" s="73" t="s">
        <v>279</v>
      </c>
      <c r="F5417" s="73" t="s">
        <v>280</v>
      </c>
      <c r="G5417" s="73" t="s">
        <v>35</v>
      </c>
      <c r="H5417" t="s">
        <v>37</v>
      </c>
      <c r="I5417">
        <v>880</v>
      </c>
      <c r="J5417" s="43">
        <v>4193</v>
      </c>
      <c r="K5417" s="16">
        <v>0.2</v>
      </c>
      <c r="L5417" s="16">
        <f t="shared" si="983"/>
        <v>41.638530287984111</v>
      </c>
      <c r="M5417" s="16">
        <f t="shared" si="984"/>
        <v>1.1332432432432433</v>
      </c>
      <c r="N5417" s="44">
        <f t="shared" si="985"/>
        <v>176</v>
      </c>
      <c r="O5417" s="44">
        <f t="shared" si="986"/>
        <v>4369</v>
      </c>
      <c r="P5417" s="45">
        <f t="shared" si="988"/>
        <v>43.386295928500495</v>
      </c>
      <c r="Q5417" s="45">
        <f t="shared" si="987"/>
        <v>1.1808108108108109</v>
      </c>
      <c r="S5417" s="51">
        <f t="shared" si="989"/>
        <v>8.7356893977102992</v>
      </c>
      <c r="T5417" s="16"/>
    </row>
    <row r="5418" spans="1:20" x14ac:dyDescent="0.25">
      <c r="A5418" s="72">
        <f t="shared" si="990"/>
        <v>44666</v>
      </c>
      <c r="B5418" s="73" t="s">
        <v>0</v>
      </c>
      <c r="C5418" s="73" t="s">
        <v>359</v>
      </c>
      <c r="D5418" s="73" t="s">
        <v>235</v>
      </c>
      <c r="E5418" s="73" t="s">
        <v>267</v>
      </c>
      <c r="F5418" s="73" t="s">
        <v>241</v>
      </c>
      <c r="G5418" s="73" t="s">
        <v>35</v>
      </c>
      <c r="H5418" t="s">
        <v>37</v>
      </c>
      <c r="I5418">
        <v>685</v>
      </c>
      <c r="J5418" s="43">
        <v>4411</v>
      </c>
      <c r="K5418" s="16">
        <v>0.2</v>
      </c>
      <c r="L5418" s="16">
        <f t="shared" si="983"/>
        <v>43.803376365441906</v>
      </c>
      <c r="M5418" s="16">
        <f t="shared" si="984"/>
        <v>1.1921621621621621</v>
      </c>
      <c r="N5418" s="44">
        <f t="shared" si="985"/>
        <v>137</v>
      </c>
      <c r="O5418" s="44">
        <f t="shared" si="986"/>
        <v>4548</v>
      </c>
      <c r="P5418" s="45">
        <f t="shared" si="988"/>
        <v>45.163853028798407</v>
      </c>
      <c r="Q5418" s="45">
        <f t="shared" si="987"/>
        <v>1.2291891891891893</v>
      </c>
      <c r="S5418" s="51">
        <f t="shared" si="989"/>
        <v>7.3654390934844161</v>
      </c>
      <c r="T5418" s="16"/>
    </row>
    <row r="5419" spans="1:20" x14ac:dyDescent="0.25">
      <c r="A5419" s="72">
        <f t="shared" si="990"/>
        <v>44666</v>
      </c>
      <c r="B5419" s="73" t="s">
        <v>0</v>
      </c>
      <c r="C5419" s="73" t="s">
        <v>253</v>
      </c>
      <c r="D5419" s="73" t="s">
        <v>243</v>
      </c>
      <c r="E5419" s="73" t="s">
        <v>281</v>
      </c>
      <c r="F5419" s="73" t="s">
        <v>282</v>
      </c>
      <c r="G5419" s="73" t="s">
        <v>35</v>
      </c>
      <c r="H5419" t="s">
        <v>38</v>
      </c>
      <c r="I5419">
        <v>812</v>
      </c>
      <c r="J5419" s="43">
        <v>6670</v>
      </c>
      <c r="K5419" s="16">
        <v>0</v>
      </c>
      <c r="L5419" s="16">
        <f t="shared" si="983"/>
        <v>66.23634558093346</v>
      </c>
      <c r="M5419" s="16">
        <f t="shared" si="984"/>
        <v>1.8027027027027027</v>
      </c>
      <c r="N5419" s="44">
        <f t="shared" si="985"/>
        <v>0</v>
      </c>
      <c r="O5419" s="44">
        <f t="shared" si="986"/>
        <v>6670</v>
      </c>
      <c r="P5419" s="45">
        <f t="shared" si="988"/>
        <v>66.23634558093346</v>
      </c>
      <c r="Q5419" s="45">
        <f t="shared" si="987"/>
        <v>1.8027027027027027</v>
      </c>
      <c r="S5419" s="51">
        <f t="shared" si="989"/>
        <v>4.6110414052697557</v>
      </c>
      <c r="T5419" s="16"/>
    </row>
    <row r="5420" spans="1:20" x14ac:dyDescent="0.25">
      <c r="A5420" s="72">
        <f t="shared" si="990"/>
        <v>44666</v>
      </c>
      <c r="B5420" s="73" t="s">
        <v>0</v>
      </c>
      <c r="C5420" s="73" t="s">
        <v>236</v>
      </c>
      <c r="D5420" s="73" t="s">
        <v>237</v>
      </c>
      <c r="E5420" s="73" t="s">
        <v>279</v>
      </c>
      <c r="F5420" s="73" t="s">
        <v>280</v>
      </c>
      <c r="G5420" s="73" t="s">
        <v>35</v>
      </c>
      <c r="H5420" t="s">
        <v>37</v>
      </c>
      <c r="I5420">
        <v>1520</v>
      </c>
      <c r="J5420" s="61">
        <v>5851</v>
      </c>
      <c r="K5420" s="16">
        <v>0.2</v>
      </c>
      <c r="L5420" s="16">
        <f t="shared" si="983"/>
        <v>58.103277060575969</v>
      </c>
      <c r="M5420" s="16">
        <f t="shared" si="984"/>
        <v>1.5813513513513513</v>
      </c>
      <c r="N5420" s="44">
        <f t="shared" si="985"/>
        <v>304</v>
      </c>
      <c r="O5420" s="44">
        <f t="shared" si="986"/>
        <v>6155</v>
      </c>
      <c r="P5420" s="45">
        <f t="shared" si="988"/>
        <v>61.122144985104271</v>
      </c>
      <c r="Q5420" s="45">
        <f t="shared" si="987"/>
        <v>1.6635135135135135</v>
      </c>
      <c r="S5420" s="51">
        <f t="shared" si="989"/>
        <v>8.4390415785764681</v>
      </c>
      <c r="T5420" s="16"/>
    </row>
    <row r="5421" spans="1:20" x14ac:dyDescent="0.25">
      <c r="A5421" s="72">
        <f t="shared" si="990"/>
        <v>44666</v>
      </c>
      <c r="B5421" s="73" t="s">
        <v>0</v>
      </c>
      <c r="C5421" s="73" t="s">
        <v>236</v>
      </c>
      <c r="D5421" s="73" t="s">
        <v>237</v>
      </c>
      <c r="E5421" s="73" t="s">
        <v>267</v>
      </c>
      <c r="F5421" s="73" t="s">
        <v>241</v>
      </c>
      <c r="G5421" s="73" t="s">
        <v>35</v>
      </c>
      <c r="H5421" t="s">
        <v>37</v>
      </c>
      <c r="I5421">
        <v>1583</v>
      </c>
      <c r="J5421" s="43">
        <v>5199</v>
      </c>
      <c r="K5421" s="16">
        <v>0.2</v>
      </c>
      <c r="L5421" s="16">
        <f t="shared" si="983"/>
        <v>51.628599801390266</v>
      </c>
      <c r="M5421" s="16">
        <f t="shared" si="984"/>
        <v>1.4051351351351351</v>
      </c>
      <c r="N5421" s="44">
        <f t="shared" si="985"/>
        <v>316.60000000000002</v>
      </c>
      <c r="O5421" s="44">
        <f t="shared" si="986"/>
        <v>5515.6</v>
      </c>
      <c r="P5421" s="45">
        <f t="shared" si="988"/>
        <v>54.772591857000997</v>
      </c>
      <c r="Q5421" s="45">
        <f t="shared" si="987"/>
        <v>1.4907027027027029</v>
      </c>
      <c r="S5421" s="51">
        <f t="shared" si="989"/>
        <v>-8.0120080053368898</v>
      </c>
      <c r="T5421" s="16"/>
    </row>
    <row r="5422" spans="1:20" x14ac:dyDescent="0.25">
      <c r="A5422" s="72">
        <f t="shared" si="990"/>
        <v>44666</v>
      </c>
      <c r="B5422" s="73" t="s">
        <v>0</v>
      </c>
      <c r="C5422" s="73" t="s">
        <v>358</v>
      </c>
      <c r="D5422" s="73" t="s">
        <v>235</v>
      </c>
      <c r="E5422" s="73" t="s">
        <v>279</v>
      </c>
      <c r="F5422" s="73" t="s">
        <v>280</v>
      </c>
      <c r="G5422" s="73" t="s">
        <v>35</v>
      </c>
      <c r="H5422" t="s">
        <v>36</v>
      </c>
      <c r="I5422">
        <v>1599</v>
      </c>
      <c r="J5422" s="43">
        <v>5923</v>
      </c>
      <c r="K5422" s="16">
        <v>0.39</v>
      </c>
      <c r="L5422" s="16">
        <f t="shared" si="983"/>
        <v>58.818272095332667</v>
      </c>
      <c r="M5422" s="16">
        <f t="shared" si="984"/>
        <v>1.6008108108108108</v>
      </c>
      <c r="N5422" s="44">
        <f t="shared" si="985"/>
        <v>623.61</v>
      </c>
      <c r="O5422" s="44">
        <f t="shared" si="986"/>
        <v>6546.61</v>
      </c>
      <c r="P5422" s="45">
        <f t="shared" si="988"/>
        <v>65.011022840119168</v>
      </c>
      <c r="Q5422" s="45">
        <f t="shared" si="987"/>
        <v>1.769354054054054</v>
      </c>
      <c r="S5422" s="51">
        <f t="shared" si="989"/>
        <v>4.7147644297287794</v>
      </c>
      <c r="T5422" s="16"/>
    </row>
    <row r="5423" spans="1:20" x14ac:dyDescent="0.25">
      <c r="A5423" s="72">
        <f t="shared" si="990"/>
        <v>44666</v>
      </c>
      <c r="B5423" s="73" t="s">
        <v>67</v>
      </c>
      <c r="C5423" s="73" t="s">
        <v>250</v>
      </c>
      <c r="D5423" s="73" t="s">
        <v>251</v>
      </c>
      <c r="E5423" s="73" t="s">
        <v>279</v>
      </c>
      <c r="F5423" s="73" t="s">
        <v>280</v>
      </c>
      <c r="G5423" s="73" t="s">
        <v>35</v>
      </c>
      <c r="H5423" t="s">
        <v>37</v>
      </c>
      <c r="I5423">
        <v>1851</v>
      </c>
      <c r="J5423" s="43">
        <v>5380</v>
      </c>
      <c r="K5423" s="16">
        <v>0.2</v>
      </c>
      <c r="L5423" s="16">
        <f t="shared" si="983"/>
        <v>53.426017874875868</v>
      </c>
      <c r="M5423" s="16">
        <f t="shared" si="984"/>
        <v>1.3571171171171172</v>
      </c>
      <c r="N5423" s="44">
        <f t="shared" si="985"/>
        <v>370.20000000000005</v>
      </c>
      <c r="O5423" s="44">
        <f t="shared" si="986"/>
        <v>5750.2</v>
      </c>
      <c r="P5423" s="45">
        <f t="shared" si="988"/>
        <v>57.102284011916581</v>
      </c>
      <c r="Q5423" s="45">
        <f t="shared" si="987"/>
        <v>1.4505009009009009</v>
      </c>
      <c r="S5423" s="51">
        <f t="shared" si="989"/>
        <v>11.007722007721998</v>
      </c>
      <c r="T5423" s="16"/>
    </row>
    <row r="5424" spans="1:20" x14ac:dyDescent="0.25">
      <c r="A5424" s="72">
        <f t="shared" si="990"/>
        <v>44666</v>
      </c>
      <c r="B5424" s="73" t="s">
        <v>67</v>
      </c>
      <c r="C5424" s="73" t="s">
        <v>238</v>
      </c>
      <c r="D5424" s="73" t="s">
        <v>239</v>
      </c>
      <c r="E5424" s="73" t="s">
        <v>283</v>
      </c>
      <c r="F5424" s="73" t="s">
        <v>284</v>
      </c>
      <c r="G5424" s="73" t="s">
        <v>35</v>
      </c>
      <c r="H5424" t="s">
        <v>37</v>
      </c>
      <c r="I5424">
        <v>1695</v>
      </c>
      <c r="J5424" s="43">
        <v>5340</v>
      </c>
      <c r="K5424" s="16">
        <v>0.2</v>
      </c>
      <c r="L5424" s="16">
        <f t="shared" si="983"/>
        <v>53.028798411122146</v>
      </c>
      <c r="M5424" s="16">
        <f t="shared" si="984"/>
        <v>1.347027027027027</v>
      </c>
      <c r="N5424" s="44">
        <f t="shared" si="985"/>
        <v>339</v>
      </c>
      <c r="O5424" s="44">
        <f t="shared" si="986"/>
        <v>5679</v>
      </c>
      <c r="P5424" s="45">
        <f t="shared" si="988"/>
        <v>56.395233366434951</v>
      </c>
      <c r="Q5424" s="45">
        <f t="shared" si="987"/>
        <v>1.4325405405405405</v>
      </c>
      <c r="S5424" s="51">
        <f t="shared" si="989"/>
        <v>10.486381322957206</v>
      </c>
      <c r="T5424" s="16"/>
    </row>
    <row r="5425" spans="1:20" x14ac:dyDescent="0.25">
      <c r="A5425" s="72">
        <f t="shared" si="990"/>
        <v>44666</v>
      </c>
      <c r="B5425" s="73" t="s">
        <v>67</v>
      </c>
      <c r="C5425" s="73" t="s">
        <v>242</v>
      </c>
      <c r="D5425" s="73" t="s">
        <v>243</v>
      </c>
      <c r="E5425" s="73" t="s">
        <v>265</v>
      </c>
      <c r="F5425" s="73" t="s">
        <v>266</v>
      </c>
      <c r="G5425" s="73" t="s">
        <v>35</v>
      </c>
      <c r="H5425" t="s">
        <v>36</v>
      </c>
      <c r="I5425">
        <v>1006</v>
      </c>
      <c r="J5425" s="43">
        <v>3920</v>
      </c>
      <c r="K5425" s="16">
        <v>0.39</v>
      </c>
      <c r="L5425" s="16">
        <f t="shared" si="983"/>
        <v>38.927507447864947</v>
      </c>
      <c r="M5425" s="16">
        <f t="shared" si="984"/>
        <v>0.98882882882882883</v>
      </c>
      <c r="N5425" s="44">
        <f t="shared" si="985"/>
        <v>392.34000000000003</v>
      </c>
      <c r="O5425" s="44">
        <f t="shared" si="986"/>
        <v>4312.34</v>
      </c>
      <c r="P5425" s="45">
        <f t="shared" si="988"/>
        <v>42.823634558093346</v>
      </c>
      <c r="Q5425" s="45">
        <f t="shared" si="987"/>
        <v>1.0877974774774775</v>
      </c>
      <c r="S5425" s="51">
        <f t="shared" si="989"/>
        <v>8.5985544838701458</v>
      </c>
      <c r="T5425" s="16"/>
    </row>
    <row r="5426" spans="1:20" x14ac:dyDescent="0.25">
      <c r="A5426" s="72">
        <f t="shared" si="990"/>
        <v>44666</v>
      </c>
      <c r="B5426" s="73" t="s">
        <v>67</v>
      </c>
      <c r="C5426" s="73" t="s">
        <v>254</v>
      </c>
      <c r="D5426" s="73" t="s">
        <v>255</v>
      </c>
      <c r="E5426" s="73" t="s">
        <v>267</v>
      </c>
      <c r="F5426" s="73" t="s">
        <v>241</v>
      </c>
      <c r="G5426" s="73" t="s">
        <v>35</v>
      </c>
      <c r="H5426" t="s">
        <v>37</v>
      </c>
      <c r="I5426">
        <v>988</v>
      </c>
      <c r="J5426" s="43">
        <v>4080</v>
      </c>
      <c r="K5426" s="16">
        <v>0.2</v>
      </c>
      <c r="L5426" s="16">
        <f t="shared" si="983"/>
        <v>40.51638530287984</v>
      </c>
      <c r="M5426" s="16">
        <f t="shared" si="984"/>
        <v>1.0291891891891891</v>
      </c>
      <c r="N5426" s="44">
        <f t="shared" si="985"/>
        <v>197.60000000000002</v>
      </c>
      <c r="O5426" s="44">
        <f t="shared" si="986"/>
        <v>4277.6000000000004</v>
      </c>
      <c r="P5426" s="45">
        <f t="shared" si="988"/>
        <v>42.478649453823238</v>
      </c>
      <c r="Q5426" s="45">
        <f t="shared" si="987"/>
        <v>1.0790342342342343</v>
      </c>
      <c r="S5426" s="51">
        <f t="shared" si="989"/>
        <v>10.247422680412388</v>
      </c>
      <c r="T5426" s="16"/>
    </row>
    <row r="5427" spans="1:20" x14ac:dyDescent="0.25">
      <c r="A5427" s="72">
        <f t="shared" si="990"/>
        <v>44666</v>
      </c>
      <c r="B5427" s="73" t="s">
        <v>67</v>
      </c>
      <c r="C5427" s="73" t="s">
        <v>246</v>
      </c>
      <c r="D5427" s="73" t="s">
        <v>247</v>
      </c>
      <c r="E5427" s="73" t="s">
        <v>240</v>
      </c>
      <c r="F5427" s="73" t="s">
        <v>241</v>
      </c>
      <c r="G5427" s="73" t="s">
        <v>35</v>
      </c>
      <c r="H5427" t="s">
        <v>36</v>
      </c>
      <c r="I5427">
        <v>787</v>
      </c>
      <c r="J5427" s="43">
        <v>4420</v>
      </c>
      <c r="K5427" s="16">
        <v>0.39</v>
      </c>
      <c r="L5427" s="16">
        <f t="shared" si="983"/>
        <v>43.892750744786497</v>
      </c>
      <c r="M5427" s="16">
        <f t="shared" si="984"/>
        <v>1.1149549549549549</v>
      </c>
      <c r="N5427" s="44">
        <f t="shared" si="985"/>
        <v>306.93</v>
      </c>
      <c r="O5427" s="44">
        <f t="shared" si="986"/>
        <v>4726.93</v>
      </c>
      <c r="P5427" s="45">
        <f t="shared" si="988"/>
        <v>46.94071499503476</v>
      </c>
      <c r="Q5427" s="45">
        <f t="shared" si="987"/>
        <v>1.1923787387387388</v>
      </c>
      <c r="S5427" s="51">
        <f t="shared" si="989"/>
        <v>6.5091650612318475</v>
      </c>
      <c r="T5427" s="16"/>
    </row>
    <row r="5428" spans="1:20" x14ac:dyDescent="0.25">
      <c r="A5428" s="72">
        <f t="shared" si="990"/>
        <v>44666</v>
      </c>
      <c r="B5428" s="73" t="s">
        <v>67</v>
      </c>
      <c r="C5428" s="73" t="s">
        <v>250</v>
      </c>
      <c r="D5428" s="73" t="s">
        <v>251</v>
      </c>
      <c r="E5428" s="73" t="s">
        <v>283</v>
      </c>
      <c r="F5428" s="73" t="s">
        <v>284</v>
      </c>
      <c r="G5428" s="73" t="s">
        <v>35</v>
      </c>
      <c r="H5428" t="s">
        <v>37</v>
      </c>
      <c r="I5428">
        <v>1836</v>
      </c>
      <c r="J5428" s="43">
        <v>5380</v>
      </c>
      <c r="K5428" s="16">
        <v>0.2</v>
      </c>
      <c r="L5428" s="16">
        <f t="shared" ref="L5428:L5465" si="991">J5428/100.7</f>
        <v>53.426017874875868</v>
      </c>
      <c r="M5428" s="16">
        <f t="shared" ref="M5428:M5465" si="992">IF(B5428="corn",J5428/(111*2000/56),J5428/(111*2000/60))</f>
        <v>1.3571171171171172</v>
      </c>
      <c r="N5428" s="44">
        <f t="shared" ref="N5428:N5465" si="993">I5428*K5428</f>
        <v>367.20000000000005</v>
      </c>
      <c r="O5428" s="44">
        <f t="shared" ref="O5428:O5465" si="994">J5428+N5428</f>
        <v>5747.2</v>
      </c>
      <c r="P5428" s="45">
        <f t="shared" si="988"/>
        <v>57.072492552135053</v>
      </c>
      <c r="Q5428" s="45">
        <f t="shared" ref="Q5428:Q5465" si="995">IF(B5428="corn",O5428/(111*2000/56),O5428/(111*2000/60))</f>
        <v>1.4497441441441441</v>
      </c>
      <c r="S5428" s="51">
        <f t="shared" si="989"/>
        <v>10.949806949806939</v>
      </c>
      <c r="T5428" s="16"/>
    </row>
    <row r="5429" spans="1:20" x14ac:dyDescent="0.25">
      <c r="A5429" s="72">
        <f t="shared" si="990"/>
        <v>44666</v>
      </c>
      <c r="B5429" s="73" t="s">
        <v>67</v>
      </c>
      <c r="C5429" s="73" t="s">
        <v>256</v>
      </c>
      <c r="D5429" s="73" t="s">
        <v>247</v>
      </c>
      <c r="E5429" s="73" t="s">
        <v>285</v>
      </c>
      <c r="F5429" s="73" t="s">
        <v>264</v>
      </c>
      <c r="G5429" s="73" t="s">
        <v>35</v>
      </c>
      <c r="H5429" t="s">
        <v>37</v>
      </c>
      <c r="I5429">
        <v>1899</v>
      </c>
      <c r="J5429" s="43">
        <v>5300</v>
      </c>
      <c r="K5429" s="16">
        <v>0.2</v>
      </c>
      <c r="L5429" s="16">
        <f t="shared" si="991"/>
        <v>52.631578947368418</v>
      </c>
      <c r="M5429" s="16">
        <f t="shared" si="992"/>
        <v>1.336936936936937</v>
      </c>
      <c r="N5429" s="44">
        <f t="shared" si="993"/>
        <v>379.8</v>
      </c>
      <c r="O5429" s="44">
        <f t="shared" si="994"/>
        <v>5679.8</v>
      </c>
      <c r="P5429" s="45">
        <f t="shared" si="988"/>
        <v>56.403177755710033</v>
      </c>
      <c r="Q5429" s="45">
        <f t="shared" si="995"/>
        <v>1.4327423423423424</v>
      </c>
      <c r="S5429" s="51">
        <f t="shared" si="989"/>
        <v>11.368627450980394</v>
      </c>
      <c r="T5429" s="16"/>
    </row>
    <row r="5430" spans="1:20" x14ac:dyDescent="0.25">
      <c r="A5430" s="72">
        <f t="shared" si="990"/>
        <v>44666</v>
      </c>
      <c r="B5430" s="73" t="s">
        <v>18</v>
      </c>
      <c r="C5430" s="73" t="s">
        <v>238</v>
      </c>
      <c r="D5430" s="73" t="s">
        <v>239</v>
      </c>
      <c r="E5430" s="73" t="s">
        <v>283</v>
      </c>
      <c r="F5430" s="73" t="s">
        <v>284</v>
      </c>
      <c r="G5430" s="73" t="s">
        <v>35</v>
      </c>
      <c r="H5430" t="s">
        <v>37</v>
      </c>
      <c r="I5430">
        <v>1695</v>
      </c>
      <c r="J5430" s="43">
        <v>6050</v>
      </c>
      <c r="K5430" s="16">
        <v>0.2</v>
      </c>
      <c r="L5430" s="16">
        <f t="shared" si="991"/>
        <v>60.079443892750746</v>
      </c>
      <c r="M5430" s="16">
        <f t="shared" si="992"/>
        <v>1.6351351351351351</v>
      </c>
      <c r="N5430" s="44">
        <f t="shared" si="993"/>
        <v>339</v>
      </c>
      <c r="O5430" s="44">
        <f t="shared" si="994"/>
        <v>6389</v>
      </c>
      <c r="P5430" s="45">
        <f t="shared" si="988"/>
        <v>63.44587884806355</v>
      </c>
      <c r="Q5430" s="45">
        <f t="shared" si="995"/>
        <v>1.7267567567567568</v>
      </c>
      <c r="S5430" s="51">
        <f t="shared" si="989"/>
        <v>9.21367521367522</v>
      </c>
      <c r="T5430" s="16"/>
    </row>
    <row r="5431" spans="1:20" x14ac:dyDescent="0.25">
      <c r="A5431" s="72">
        <f t="shared" si="990"/>
        <v>44666</v>
      </c>
      <c r="B5431" s="73" t="s">
        <v>18</v>
      </c>
      <c r="C5431" s="73" t="s">
        <v>250</v>
      </c>
      <c r="D5431" s="73" t="s">
        <v>251</v>
      </c>
      <c r="E5431" s="73" t="s">
        <v>279</v>
      </c>
      <c r="F5431" s="73" t="s">
        <v>280</v>
      </c>
      <c r="G5431" s="73" t="s">
        <v>35</v>
      </c>
      <c r="H5431" t="s">
        <v>37</v>
      </c>
      <c r="I5431">
        <v>1851</v>
      </c>
      <c r="J5431" s="43">
        <v>6100</v>
      </c>
      <c r="K5431" s="16">
        <v>0.2</v>
      </c>
      <c r="L5431" s="16">
        <f t="shared" si="991"/>
        <v>60.575968222442896</v>
      </c>
      <c r="M5431" s="16">
        <f t="shared" si="992"/>
        <v>1.6486486486486487</v>
      </c>
      <c r="N5431" s="44">
        <f t="shared" si="993"/>
        <v>370.20000000000005</v>
      </c>
      <c r="O5431" s="44">
        <f t="shared" si="994"/>
        <v>6470.2</v>
      </c>
      <c r="P5431" s="45">
        <f t="shared" si="988"/>
        <v>64.252234359483609</v>
      </c>
      <c r="Q5431" s="45">
        <f t="shared" si="995"/>
        <v>1.7487027027027027</v>
      </c>
      <c r="S5431" s="51">
        <f t="shared" si="989"/>
        <v>9.6644067796610056</v>
      </c>
      <c r="T5431" s="16"/>
    </row>
    <row r="5432" spans="1:20" x14ac:dyDescent="0.25">
      <c r="A5432" s="72">
        <f t="shared" si="990"/>
        <v>44666</v>
      </c>
      <c r="B5432" s="73" t="s">
        <v>18</v>
      </c>
      <c r="C5432" s="73" t="s">
        <v>257</v>
      </c>
      <c r="D5432" s="73" t="s">
        <v>237</v>
      </c>
      <c r="E5432" s="73" t="s">
        <v>283</v>
      </c>
      <c r="F5432" s="73" t="s">
        <v>284</v>
      </c>
      <c r="G5432" s="73" t="s">
        <v>35</v>
      </c>
      <c r="H5432" t="s">
        <v>37</v>
      </c>
      <c r="I5432">
        <v>1507</v>
      </c>
      <c r="J5432" s="43">
        <v>5950</v>
      </c>
      <c r="K5432" s="16">
        <v>0.2</v>
      </c>
      <c r="L5432" s="16">
        <f t="shared" si="991"/>
        <v>59.086395233366432</v>
      </c>
      <c r="M5432" s="16">
        <f t="shared" si="992"/>
        <v>1.6081081081081081</v>
      </c>
      <c r="N5432" s="44">
        <f t="shared" si="993"/>
        <v>301.40000000000003</v>
      </c>
      <c r="O5432" s="44">
        <f t="shared" si="994"/>
        <v>6251.4</v>
      </c>
      <c r="P5432" s="45">
        <f t="shared" si="988"/>
        <v>62.079443892750739</v>
      </c>
      <c r="Q5432" s="45">
        <f t="shared" si="995"/>
        <v>1.6895675675675674</v>
      </c>
      <c r="S5432" s="51">
        <f t="shared" si="989"/>
        <v>8.7199999999999953</v>
      </c>
      <c r="T5432" s="16"/>
    </row>
    <row r="5433" spans="1:20" x14ac:dyDescent="0.25">
      <c r="A5433" s="72">
        <f t="shared" si="990"/>
        <v>44666</v>
      </c>
      <c r="B5433" s="73" t="s">
        <v>18</v>
      </c>
      <c r="C5433" s="73" t="s">
        <v>256</v>
      </c>
      <c r="D5433" s="73" t="s">
        <v>247</v>
      </c>
      <c r="E5433" s="73" t="s">
        <v>265</v>
      </c>
      <c r="F5433" s="73" t="s">
        <v>266</v>
      </c>
      <c r="G5433" s="73" t="s">
        <v>35</v>
      </c>
      <c r="H5433" t="s">
        <v>36</v>
      </c>
      <c r="I5433">
        <v>1160</v>
      </c>
      <c r="J5433" s="43">
        <v>4895</v>
      </c>
      <c r="K5433" s="16">
        <v>0.39</v>
      </c>
      <c r="L5433" s="16">
        <f t="shared" si="991"/>
        <v>48.609731876861964</v>
      </c>
      <c r="M5433" s="16">
        <f t="shared" si="992"/>
        <v>1.3229729729729729</v>
      </c>
      <c r="N5433" s="44">
        <f t="shared" si="993"/>
        <v>452.40000000000003</v>
      </c>
      <c r="O5433" s="44">
        <f t="shared" si="994"/>
        <v>5347.4</v>
      </c>
      <c r="P5433" s="45">
        <f t="shared" si="988"/>
        <v>53.102284011916581</v>
      </c>
      <c r="Q5433" s="45">
        <f t="shared" si="995"/>
        <v>1.4452432432432432</v>
      </c>
      <c r="S5433" s="51">
        <f t="shared" si="989"/>
        <v>5.9100812041988471</v>
      </c>
      <c r="T5433" s="16"/>
    </row>
    <row r="5434" spans="1:20" s="65" customFormat="1" x14ac:dyDescent="0.25">
      <c r="A5434" s="72">
        <f t="shared" si="990"/>
        <v>44666</v>
      </c>
      <c r="B5434" s="73" t="s">
        <v>18</v>
      </c>
      <c r="C5434" s="73" t="s">
        <v>244</v>
      </c>
      <c r="D5434" s="73" t="s">
        <v>245</v>
      </c>
      <c r="E5434" s="73" t="s">
        <v>277</v>
      </c>
      <c r="F5434" s="73" t="s">
        <v>278</v>
      </c>
      <c r="G5434" s="73" t="s">
        <v>35</v>
      </c>
      <c r="H5434" s="73" t="s">
        <v>38</v>
      </c>
      <c r="I5434" s="65">
        <v>613</v>
      </c>
      <c r="J5434" s="61">
        <v>4954</v>
      </c>
      <c r="K5434" s="16">
        <v>0</v>
      </c>
      <c r="L5434" s="77">
        <f t="shared" si="991"/>
        <v>49.195630585898705</v>
      </c>
      <c r="M5434" s="77">
        <f t="shared" si="992"/>
        <v>1.338918918918919</v>
      </c>
      <c r="N5434" s="62">
        <f t="shared" si="993"/>
        <v>0</v>
      </c>
      <c r="O5434" s="62">
        <f t="shared" si="994"/>
        <v>4954</v>
      </c>
      <c r="P5434" s="63">
        <f t="shared" si="988"/>
        <v>49.195630585898705</v>
      </c>
      <c r="Q5434" s="63">
        <f t="shared" si="995"/>
        <v>1.338918918918919</v>
      </c>
      <c r="S5434" s="64">
        <f t="shared" si="989"/>
        <v>0.1820020222446983</v>
      </c>
      <c r="T5434" s="77"/>
    </row>
    <row r="5435" spans="1:20" x14ac:dyDescent="0.25">
      <c r="A5435" s="74">
        <f>A5433</f>
        <v>44666</v>
      </c>
      <c r="B5435" s="75" t="s">
        <v>18</v>
      </c>
      <c r="C5435" s="75" t="s">
        <v>258</v>
      </c>
      <c r="D5435" s="75" t="s">
        <v>255</v>
      </c>
      <c r="E5435" s="75" t="s">
        <v>279</v>
      </c>
      <c r="F5435" s="75" t="s">
        <v>280</v>
      </c>
      <c r="G5435" s="75" t="s">
        <v>35</v>
      </c>
      <c r="H5435" s="76" t="s">
        <v>36</v>
      </c>
      <c r="I5435" s="76">
        <v>1637</v>
      </c>
      <c r="J5435" s="46">
        <v>5280</v>
      </c>
      <c r="K5435" s="78">
        <v>0.39</v>
      </c>
      <c r="L5435" s="78">
        <f t="shared" si="991"/>
        <v>52.432969215491561</v>
      </c>
      <c r="M5435" s="78">
        <f t="shared" si="992"/>
        <v>1.4270270270270271</v>
      </c>
      <c r="N5435" s="47">
        <f t="shared" si="993"/>
        <v>638.43000000000006</v>
      </c>
      <c r="O5435" s="47">
        <f t="shared" si="994"/>
        <v>5918.43</v>
      </c>
      <c r="P5435" s="48">
        <f t="shared" si="988"/>
        <v>58.772889771598813</v>
      </c>
      <c r="Q5435" s="48">
        <f t="shared" si="995"/>
        <v>1.5995756756756758</v>
      </c>
      <c r="R5435" s="76"/>
      <c r="S5435" s="53">
        <f t="shared" si="989"/>
        <v>7.4993415735030933</v>
      </c>
      <c r="T5435" s="78"/>
    </row>
    <row r="5436" spans="1:20" x14ac:dyDescent="0.25">
      <c r="A5436" s="72">
        <f>DATE(YEAR(A5435), MONTH(A5435)+1, 15)</f>
        <v>44696</v>
      </c>
      <c r="B5436" s="73" t="s">
        <v>0</v>
      </c>
      <c r="C5436" s="73" t="s">
        <v>359</v>
      </c>
      <c r="D5436" s="73" t="s">
        <v>235</v>
      </c>
      <c r="E5436" s="73" t="s">
        <v>260</v>
      </c>
      <c r="F5436" s="73" t="s">
        <v>261</v>
      </c>
      <c r="G5436" s="73" t="s">
        <v>34</v>
      </c>
      <c r="H5436" t="s">
        <v>36</v>
      </c>
      <c r="I5436">
        <v>506</v>
      </c>
      <c r="J5436" s="61">
        <v>3695</v>
      </c>
      <c r="K5436" s="16">
        <v>0.61</v>
      </c>
      <c r="L5436" s="16">
        <f t="shared" si="991"/>
        <v>36.693147964250244</v>
      </c>
      <c r="M5436" s="16">
        <f t="shared" si="992"/>
        <v>0.99864864864864866</v>
      </c>
      <c r="N5436" s="44">
        <f t="shared" si="993"/>
        <v>308.65999999999997</v>
      </c>
      <c r="O5436" s="44">
        <f t="shared" si="994"/>
        <v>4003.66</v>
      </c>
      <c r="P5436" s="45">
        <f t="shared" ref="P5436:P5473" si="996">O5436/100.7</f>
        <v>39.758291956305854</v>
      </c>
      <c r="Q5436" s="45">
        <f t="shared" si="995"/>
        <v>1.0820702702702703</v>
      </c>
      <c r="R5436" s="17"/>
      <c r="S5436" s="51">
        <f>((O5436/O4980)-1)*100</f>
        <v>5.1845351940982276</v>
      </c>
      <c r="T5436" s="16"/>
    </row>
    <row r="5437" spans="1:20" x14ac:dyDescent="0.25">
      <c r="A5437" s="72">
        <f>A5436</f>
        <v>44696</v>
      </c>
      <c r="B5437" s="73" t="s">
        <v>0</v>
      </c>
      <c r="C5437" s="73" t="s">
        <v>236</v>
      </c>
      <c r="D5437" s="73" t="s">
        <v>237</v>
      </c>
      <c r="E5437" s="73" t="s">
        <v>262</v>
      </c>
      <c r="F5437" s="73" t="s">
        <v>251</v>
      </c>
      <c r="G5437" s="73" t="s">
        <v>34</v>
      </c>
      <c r="H5437" t="s">
        <v>37</v>
      </c>
      <c r="I5437">
        <v>298</v>
      </c>
      <c r="J5437" s="43">
        <v>3658</v>
      </c>
      <c r="K5437" s="16">
        <v>0.47</v>
      </c>
      <c r="L5437" s="16">
        <f t="shared" si="991"/>
        <v>36.32571996027805</v>
      </c>
      <c r="M5437" s="16">
        <f t="shared" si="992"/>
        <v>0.98864864864864865</v>
      </c>
      <c r="N5437" s="44">
        <f t="shared" si="993"/>
        <v>140.06</v>
      </c>
      <c r="O5437" s="44">
        <f t="shared" si="994"/>
        <v>3798.06</v>
      </c>
      <c r="P5437" s="45">
        <f t="shared" si="996"/>
        <v>37.716583912611718</v>
      </c>
      <c r="Q5437" s="45">
        <f t="shared" si="995"/>
        <v>1.0265027027027027</v>
      </c>
      <c r="R5437" s="17"/>
      <c r="S5437" s="51">
        <f t="shared" ref="S5437:S5473" si="997">((O5437/O4981)-1)*100</f>
        <v>-9.7419201520912537</v>
      </c>
      <c r="T5437" s="16"/>
    </row>
    <row r="5438" spans="1:20" x14ac:dyDescent="0.25">
      <c r="A5438" s="72">
        <f t="shared" ref="A5438:A5472" si="998">A5437</f>
        <v>44696</v>
      </c>
      <c r="B5438" s="73" t="s">
        <v>0</v>
      </c>
      <c r="C5438" s="73" t="s">
        <v>359</v>
      </c>
      <c r="D5438" s="73" t="s">
        <v>235</v>
      </c>
      <c r="E5438" s="73" t="s">
        <v>263</v>
      </c>
      <c r="F5438" s="73" t="s">
        <v>264</v>
      </c>
      <c r="G5438" s="73" t="s">
        <v>34</v>
      </c>
      <c r="H5438" t="s">
        <v>37</v>
      </c>
      <c r="I5438">
        <v>1530</v>
      </c>
      <c r="J5438" s="61">
        <v>7290</v>
      </c>
      <c r="K5438" s="16">
        <v>0.47</v>
      </c>
      <c r="L5438" s="16">
        <f t="shared" si="991"/>
        <v>72.393247269116188</v>
      </c>
      <c r="M5438" s="16">
        <f t="shared" si="992"/>
        <v>1.9702702702702704</v>
      </c>
      <c r="N5438" s="44">
        <f t="shared" si="993"/>
        <v>719.09999999999991</v>
      </c>
      <c r="O5438" s="44">
        <f t="shared" si="994"/>
        <v>8009.1</v>
      </c>
      <c r="P5438" s="45">
        <f t="shared" si="996"/>
        <v>79.534260178748767</v>
      </c>
      <c r="Q5438" s="45">
        <f t="shared" si="995"/>
        <v>2.1646216216216216</v>
      </c>
      <c r="S5438" s="51">
        <f t="shared" si="997"/>
        <v>12.566408995080813</v>
      </c>
      <c r="T5438" s="16"/>
    </row>
    <row r="5439" spans="1:20" x14ac:dyDescent="0.25">
      <c r="A5439" s="72">
        <f t="shared" si="998"/>
        <v>44696</v>
      </c>
      <c r="B5439" s="73" t="s">
        <v>0</v>
      </c>
      <c r="C5439" s="73" t="s">
        <v>359</v>
      </c>
      <c r="D5439" s="73" t="s">
        <v>235</v>
      </c>
      <c r="E5439" s="73" t="s">
        <v>265</v>
      </c>
      <c r="F5439" s="73" t="s">
        <v>266</v>
      </c>
      <c r="G5439" s="73" t="s">
        <v>34</v>
      </c>
      <c r="H5439" t="s">
        <v>36</v>
      </c>
      <c r="I5439">
        <v>890</v>
      </c>
      <c r="J5439" s="61">
        <v>4436</v>
      </c>
      <c r="K5439" s="16">
        <v>0.61</v>
      </c>
      <c r="L5439" s="16">
        <f t="shared" si="991"/>
        <v>44.051638530287981</v>
      </c>
      <c r="M5439" s="16">
        <f t="shared" si="992"/>
        <v>1.1989189189189189</v>
      </c>
      <c r="N5439" s="44">
        <f t="shared" si="993"/>
        <v>542.9</v>
      </c>
      <c r="O5439" s="44">
        <f t="shared" si="994"/>
        <v>4978.8999999999996</v>
      </c>
      <c r="P5439" s="45">
        <f t="shared" si="996"/>
        <v>49.442899702085398</v>
      </c>
      <c r="Q5439" s="45">
        <f t="shared" si="995"/>
        <v>1.3456486486486485</v>
      </c>
      <c r="S5439" s="51">
        <f t="shared" si="997"/>
        <v>5.4672936790374438</v>
      </c>
      <c r="T5439" s="16"/>
    </row>
    <row r="5440" spans="1:20" x14ac:dyDescent="0.25">
      <c r="A5440" s="72">
        <f t="shared" si="998"/>
        <v>44696</v>
      </c>
      <c r="B5440" s="73" t="s">
        <v>0</v>
      </c>
      <c r="C5440" s="73" t="s">
        <v>238</v>
      </c>
      <c r="D5440" s="73" t="s">
        <v>239</v>
      </c>
      <c r="E5440" s="73" t="s">
        <v>267</v>
      </c>
      <c r="F5440" s="73" t="s">
        <v>241</v>
      </c>
      <c r="G5440" s="73" t="s">
        <v>34</v>
      </c>
      <c r="H5440" s="65" t="s">
        <v>37</v>
      </c>
      <c r="I5440" s="65">
        <v>1256</v>
      </c>
      <c r="J5440" s="61">
        <v>7026</v>
      </c>
      <c r="K5440" s="16">
        <v>0.47</v>
      </c>
      <c r="L5440" s="77">
        <f t="shared" si="991"/>
        <v>69.771598808341608</v>
      </c>
      <c r="M5440" s="77">
        <f t="shared" si="992"/>
        <v>1.8989189189189188</v>
      </c>
      <c r="N5440" s="62">
        <f t="shared" si="993"/>
        <v>590.31999999999994</v>
      </c>
      <c r="O5440" s="62">
        <f t="shared" si="994"/>
        <v>7616.32</v>
      </c>
      <c r="P5440" s="63">
        <f t="shared" si="996"/>
        <v>75.633763654419056</v>
      </c>
      <c r="Q5440" s="63">
        <f t="shared" si="995"/>
        <v>2.0584648648648649</v>
      </c>
      <c r="R5440" s="65"/>
      <c r="S5440" s="64">
        <f t="shared" si="997"/>
        <v>11.170923952707623</v>
      </c>
      <c r="T5440" s="16"/>
    </row>
    <row r="5441" spans="1:20" x14ac:dyDescent="0.25">
      <c r="A5441" s="72">
        <f t="shared" si="998"/>
        <v>44696</v>
      </c>
      <c r="B5441" s="73" t="s">
        <v>0</v>
      </c>
      <c r="C5441" s="73" t="s">
        <v>358</v>
      </c>
      <c r="D5441" s="73" t="s">
        <v>235</v>
      </c>
      <c r="E5441" s="73" t="s">
        <v>267</v>
      </c>
      <c r="F5441" s="73" t="s">
        <v>241</v>
      </c>
      <c r="G5441" s="73" t="s">
        <v>34</v>
      </c>
      <c r="H5441" t="s">
        <v>36</v>
      </c>
      <c r="I5441">
        <v>975</v>
      </c>
      <c r="J5441" s="61">
        <v>4712</v>
      </c>
      <c r="K5441" s="16">
        <v>0.61</v>
      </c>
      <c r="L5441" s="16">
        <f t="shared" si="991"/>
        <v>46.79245283018868</v>
      </c>
      <c r="M5441" s="16">
        <f t="shared" si="992"/>
        <v>1.2735135135135136</v>
      </c>
      <c r="N5441" s="44">
        <f t="shared" si="993"/>
        <v>594.75</v>
      </c>
      <c r="O5441" s="44">
        <f t="shared" si="994"/>
        <v>5306.75</v>
      </c>
      <c r="P5441" s="45">
        <f t="shared" si="996"/>
        <v>52.698609731876857</v>
      </c>
      <c r="Q5441" s="45">
        <f t="shared" si="995"/>
        <v>1.4342567567567568</v>
      </c>
      <c r="S5441" s="51">
        <f t="shared" si="997"/>
        <v>5.8069983052537077</v>
      </c>
      <c r="T5441" s="16"/>
    </row>
    <row r="5442" spans="1:20" x14ac:dyDescent="0.25">
      <c r="A5442" s="72">
        <f t="shared" si="998"/>
        <v>44696</v>
      </c>
      <c r="B5442" s="73" t="s">
        <v>0</v>
      </c>
      <c r="C5442" s="73" t="s">
        <v>240</v>
      </c>
      <c r="D5442" s="73" t="s">
        <v>241</v>
      </c>
      <c r="E5442" s="73" t="s">
        <v>263</v>
      </c>
      <c r="F5442" s="73" t="s">
        <v>264</v>
      </c>
      <c r="G5442" s="73" t="s">
        <v>34</v>
      </c>
      <c r="H5442" t="s">
        <v>36</v>
      </c>
      <c r="I5442">
        <v>1357</v>
      </c>
      <c r="J5442" s="66">
        <v>5121</v>
      </c>
      <c r="K5442" s="16">
        <v>0.61</v>
      </c>
      <c r="L5442" s="16">
        <f t="shared" si="991"/>
        <v>50.854021847070506</v>
      </c>
      <c r="M5442" s="16">
        <f t="shared" si="992"/>
        <v>1.384054054054054</v>
      </c>
      <c r="N5442" s="44">
        <f t="shared" si="993"/>
        <v>827.77</v>
      </c>
      <c r="O5442" s="44">
        <f t="shared" si="994"/>
        <v>5948.77</v>
      </c>
      <c r="P5442" s="45">
        <f t="shared" si="996"/>
        <v>59.074180734856007</v>
      </c>
      <c r="Q5442" s="45">
        <f t="shared" si="995"/>
        <v>1.6077756756756758</v>
      </c>
      <c r="S5442" s="51">
        <f t="shared" si="997"/>
        <v>9.7652199264144368</v>
      </c>
      <c r="T5442" s="16"/>
    </row>
    <row r="5443" spans="1:20" x14ac:dyDescent="0.25">
      <c r="A5443" s="72">
        <f t="shared" si="998"/>
        <v>44696</v>
      </c>
      <c r="B5443" s="73" t="s">
        <v>67</v>
      </c>
      <c r="C5443" s="73" t="s">
        <v>242</v>
      </c>
      <c r="D5443" s="73" t="s">
        <v>243</v>
      </c>
      <c r="E5443" s="73" t="s">
        <v>265</v>
      </c>
      <c r="F5443" s="73" t="s">
        <v>266</v>
      </c>
      <c r="G5443" s="73" t="s">
        <v>34</v>
      </c>
      <c r="H5443" t="s">
        <v>36</v>
      </c>
      <c r="I5443">
        <v>1006</v>
      </c>
      <c r="J5443" s="66">
        <v>4000</v>
      </c>
      <c r="K5443" s="16">
        <v>0.61</v>
      </c>
      <c r="L5443" s="16">
        <f t="shared" si="991"/>
        <v>39.72194637537239</v>
      </c>
      <c r="M5443" s="16">
        <f t="shared" si="992"/>
        <v>1.0090090090090089</v>
      </c>
      <c r="N5443" s="44">
        <f t="shared" si="993"/>
        <v>613.66</v>
      </c>
      <c r="O5443" s="44">
        <f t="shared" si="994"/>
        <v>4613.66</v>
      </c>
      <c r="P5443" s="45">
        <f t="shared" si="996"/>
        <v>45.815888778550146</v>
      </c>
      <c r="Q5443" s="45">
        <f t="shared" si="995"/>
        <v>1.1638061261261261</v>
      </c>
      <c r="S5443" s="51">
        <f t="shared" si="997"/>
        <v>11.946172585482318</v>
      </c>
      <c r="T5443" s="16"/>
    </row>
    <row r="5444" spans="1:20" x14ac:dyDescent="0.25">
      <c r="A5444" s="72">
        <f t="shared" si="998"/>
        <v>44696</v>
      </c>
      <c r="B5444" s="73" t="s">
        <v>67</v>
      </c>
      <c r="C5444" s="73" t="s">
        <v>244</v>
      </c>
      <c r="D5444" s="73" t="s">
        <v>245</v>
      </c>
      <c r="E5444" s="73" t="s">
        <v>268</v>
      </c>
      <c r="F5444" s="73" t="s">
        <v>269</v>
      </c>
      <c r="G5444" s="73" t="s">
        <v>34</v>
      </c>
      <c r="H5444" t="s">
        <v>38</v>
      </c>
      <c r="I5444">
        <v>860</v>
      </c>
      <c r="J5444" s="43">
        <v>8130</v>
      </c>
      <c r="K5444" s="16">
        <v>0</v>
      </c>
      <c r="L5444" s="16">
        <f t="shared" si="991"/>
        <v>80.734856007944387</v>
      </c>
      <c r="M5444" s="16">
        <f t="shared" si="992"/>
        <v>2.0508108108108107</v>
      </c>
      <c r="N5444" s="44">
        <f t="shared" si="993"/>
        <v>0</v>
      </c>
      <c r="O5444" s="44">
        <f t="shared" si="994"/>
        <v>8130</v>
      </c>
      <c r="P5444" s="45">
        <f t="shared" si="996"/>
        <v>80.734856007944387</v>
      </c>
      <c r="Q5444" s="45">
        <f t="shared" si="995"/>
        <v>2.0508108108108107</v>
      </c>
      <c r="S5444" s="51">
        <f t="shared" si="997"/>
        <v>3.7916507085407947</v>
      </c>
      <c r="T5444" s="16"/>
    </row>
    <row r="5445" spans="1:20" x14ac:dyDescent="0.25">
      <c r="A5445" s="72">
        <f t="shared" si="998"/>
        <v>44696</v>
      </c>
      <c r="B5445" s="73" t="s">
        <v>67</v>
      </c>
      <c r="C5445" s="73" t="s">
        <v>246</v>
      </c>
      <c r="D5445" s="73" t="s">
        <v>247</v>
      </c>
      <c r="E5445" s="73" t="s">
        <v>270</v>
      </c>
      <c r="F5445" s="73" t="s">
        <v>247</v>
      </c>
      <c r="G5445" s="73" t="s">
        <v>34</v>
      </c>
      <c r="H5445" t="s">
        <v>36</v>
      </c>
      <c r="I5445">
        <v>213</v>
      </c>
      <c r="J5445" s="43">
        <v>2505</v>
      </c>
      <c r="K5445" s="16">
        <v>0.61</v>
      </c>
      <c r="L5445" s="16">
        <f t="shared" si="991"/>
        <v>24.875868917576959</v>
      </c>
      <c r="M5445" s="16">
        <f t="shared" si="992"/>
        <v>0.63189189189189188</v>
      </c>
      <c r="N5445" s="44">
        <f t="shared" si="993"/>
        <v>129.93</v>
      </c>
      <c r="O5445" s="44">
        <f t="shared" si="994"/>
        <v>2634.93</v>
      </c>
      <c r="P5445" s="45">
        <f t="shared" si="996"/>
        <v>26.166137040714993</v>
      </c>
      <c r="Q5445" s="45">
        <f t="shared" si="995"/>
        <v>0.66466702702702696</v>
      </c>
      <c r="S5445" s="51">
        <f t="shared" si="997"/>
        <v>5.3188427809709449</v>
      </c>
      <c r="T5445" s="16"/>
    </row>
    <row r="5446" spans="1:20" x14ac:dyDescent="0.25">
      <c r="A5446" s="72">
        <f t="shared" si="998"/>
        <v>44696</v>
      </c>
      <c r="B5446" s="73" t="s">
        <v>67</v>
      </c>
      <c r="C5446" s="73" t="s">
        <v>248</v>
      </c>
      <c r="D5446" s="73" t="s">
        <v>249</v>
      </c>
      <c r="E5446" s="73" t="s">
        <v>271</v>
      </c>
      <c r="F5446" s="73" t="s">
        <v>272</v>
      </c>
      <c r="G5446" s="73" t="s">
        <v>34</v>
      </c>
      <c r="H5446" t="s">
        <v>38</v>
      </c>
      <c r="I5446">
        <v>646</v>
      </c>
      <c r="J5446" s="43">
        <v>6227</v>
      </c>
      <c r="K5446" s="16">
        <v>0</v>
      </c>
      <c r="L5446" s="16">
        <f t="shared" si="991"/>
        <v>61.837140019860975</v>
      </c>
      <c r="M5446" s="16">
        <f t="shared" si="992"/>
        <v>1.5707747747747749</v>
      </c>
      <c r="N5446" s="44">
        <f t="shared" si="993"/>
        <v>0</v>
      </c>
      <c r="O5446" s="44">
        <f t="shared" si="994"/>
        <v>6227</v>
      </c>
      <c r="P5446" s="45">
        <f t="shared" si="996"/>
        <v>61.837140019860975</v>
      </c>
      <c r="Q5446" s="45">
        <f t="shared" si="995"/>
        <v>1.5707747747747749</v>
      </c>
      <c r="S5446" s="51">
        <f t="shared" si="997"/>
        <v>4.1478508111724377</v>
      </c>
      <c r="T5446" s="16"/>
    </row>
    <row r="5447" spans="1:20" x14ac:dyDescent="0.25">
      <c r="A5447" s="72">
        <f t="shared" si="998"/>
        <v>44696</v>
      </c>
      <c r="B5447" s="73" t="s">
        <v>67</v>
      </c>
      <c r="C5447" s="73" t="s">
        <v>248</v>
      </c>
      <c r="D5447" s="73" t="s">
        <v>249</v>
      </c>
      <c r="E5447" s="73" t="s">
        <v>273</v>
      </c>
      <c r="F5447" s="73" t="s">
        <v>274</v>
      </c>
      <c r="G5447" s="73" t="s">
        <v>34</v>
      </c>
      <c r="H5447" t="s">
        <v>38</v>
      </c>
      <c r="I5447">
        <v>418</v>
      </c>
      <c r="J5447" s="43">
        <v>5247</v>
      </c>
      <c r="K5447" s="16">
        <v>0</v>
      </c>
      <c r="L5447" s="16">
        <f t="shared" si="991"/>
        <v>52.105263157894733</v>
      </c>
      <c r="M5447" s="16">
        <f t="shared" si="992"/>
        <v>1.3235675675675675</v>
      </c>
      <c r="N5447" s="44">
        <f t="shared" si="993"/>
        <v>0</v>
      </c>
      <c r="O5447" s="44">
        <f t="shared" si="994"/>
        <v>5247</v>
      </c>
      <c r="P5447" s="45">
        <f t="shared" si="996"/>
        <v>52.105263157894733</v>
      </c>
      <c r="Q5447" s="45">
        <f t="shared" si="995"/>
        <v>1.3235675675675675</v>
      </c>
      <c r="S5447" s="51">
        <f t="shared" si="997"/>
        <v>4.1071428571428648</v>
      </c>
      <c r="T5447" s="16"/>
    </row>
    <row r="5448" spans="1:20" x14ac:dyDescent="0.25">
      <c r="A5448" s="72">
        <f t="shared" si="998"/>
        <v>44696</v>
      </c>
      <c r="B5448" s="73" t="s">
        <v>67</v>
      </c>
      <c r="C5448" s="73" t="s">
        <v>246</v>
      </c>
      <c r="D5448" s="73" t="s">
        <v>247</v>
      </c>
      <c r="E5448" s="73" t="s">
        <v>275</v>
      </c>
      <c r="F5448" s="73" t="s">
        <v>276</v>
      </c>
      <c r="G5448" s="73" t="s">
        <v>34</v>
      </c>
      <c r="H5448" t="s">
        <v>36</v>
      </c>
      <c r="I5448">
        <v>626</v>
      </c>
      <c r="J5448" s="61">
        <v>4000</v>
      </c>
      <c r="K5448" s="16">
        <v>0.61</v>
      </c>
      <c r="L5448" s="16">
        <f t="shared" si="991"/>
        <v>39.72194637537239</v>
      </c>
      <c r="M5448" s="16">
        <f t="shared" si="992"/>
        <v>1.0090090090090089</v>
      </c>
      <c r="N5448" s="44">
        <f t="shared" si="993"/>
        <v>381.86</v>
      </c>
      <c r="O5448" s="44">
        <f t="shared" si="994"/>
        <v>4381.8599999999997</v>
      </c>
      <c r="P5448" s="45">
        <f t="shared" si="996"/>
        <v>43.514001986097313</v>
      </c>
      <c r="Q5448" s="45">
        <f t="shared" si="995"/>
        <v>1.1053340540540539</v>
      </c>
      <c r="S5448" s="51">
        <f t="shared" si="997"/>
        <v>8.5231269132084453</v>
      </c>
      <c r="T5448" s="16"/>
    </row>
    <row r="5449" spans="1:20" x14ac:dyDescent="0.25">
      <c r="A5449" s="72">
        <f t="shared" si="998"/>
        <v>44696</v>
      </c>
      <c r="B5449" s="73" t="s">
        <v>67</v>
      </c>
      <c r="C5449" s="73" t="s">
        <v>246</v>
      </c>
      <c r="D5449" s="73" t="s">
        <v>247</v>
      </c>
      <c r="E5449" s="73" t="s">
        <v>263</v>
      </c>
      <c r="F5449" s="73" t="s">
        <v>264</v>
      </c>
      <c r="G5449" s="73" t="s">
        <v>34</v>
      </c>
      <c r="H5449" t="s">
        <v>36</v>
      </c>
      <c r="I5449">
        <v>1823</v>
      </c>
      <c r="J5449" s="61">
        <v>5880</v>
      </c>
      <c r="K5449" s="16">
        <v>0.61</v>
      </c>
      <c r="L5449" s="16">
        <f t="shared" si="991"/>
        <v>58.391261171797417</v>
      </c>
      <c r="M5449" s="16">
        <f t="shared" si="992"/>
        <v>1.4832432432432432</v>
      </c>
      <c r="N5449" s="44">
        <f t="shared" si="993"/>
        <v>1112.03</v>
      </c>
      <c r="O5449" s="44">
        <f t="shared" si="994"/>
        <v>6992.03</v>
      </c>
      <c r="P5449" s="45">
        <f t="shared" si="996"/>
        <v>69.434260178748758</v>
      </c>
      <c r="Q5449" s="45">
        <f t="shared" si="995"/>
        <v>1.7637553153153154</v>
      </c>
      <c r="S5449" s="51">
        <f t="shared" si="997"/>
        <v>13.120241511973664</v>
      </c>
      <c r="T5449" s="16"/>
    </row>
    <row r="5450" spans="1:20" x14ac:dyDescent="0.25">
      <c r="A5450" s="72">
        <f t="shared" si="998"/>
        <v>44696</v>
      </c>
      <c r="B5450" s="73" t="s">
        <v>18</v>
      </c>
      <c r="C5450" s="73" t="s">
        <v>250</v>
      </c>
      <c r="D5450" s="73" t="s">
        <v>251</v>
      </c>
      <c r="E5450" s="73" t="s">
        <v>265</v>
      </c>
      <c r="F5450" s="73" t="s">
        <v>266</v>
      </c>
      <c r="G5450" s="73" t="s">
        <v>34</v>
      </c>
      <c r="H5450" s="65" t="s">
        <v>39</v>
      </c>
      <c r="I5450">
        <v>1277</v>
      </c>
      <c r="J5450" s="61">
        <v>4431</v>
      </c>
      <c r="K5450" s="16">
        <v>0.73399999999999999</v>
      </c>
      <c r="L5450" s="77">
        <f t="shared" si="991"/>
        <v>44.00198609731877</v>
      </c>
      <c r="M5450" s="77">
        <f t="shared" si="992"/>
        <v>1.1975675675675677</v>
      </c>
      <c r="N5450" s="62">
        <f t="shared" si="993"/>
        <v>937.31799999999998</v>
      </c>
      <c r="O5450" s="62">
        <f t="shared" si="994"/>
        <v>5368.3180000000002</v>
      </c>
      <c r="P5450" s="63">
        <f t="shared" si="996"/>
        <v>53.310009930486594</v>
      </c>
      <c r="Q5450" s="63">
        <f t="shared" si="995"/>
        <v>1.4508967567567568</v>
      </c>
      <c r="R5450" s="65"/>
      <c r="S5450" s="64">
        <f t="shared" si="997"/>
        <v>39.321104184108904</v>
      </c>
      <c r="T5450" s="77"/>
    </row>
    <row r="5451" spans="1:20" x14ac:dyDescent="0.25">
      <c r="A5451" s="72">
        <f t="shared" si="998"/>
        <v>44696</v>
      </c>
      <c r="B5451" s="73" t="s">
        <v>18</v>
      </c>
      <c r="C5451" s="73" t="s">
        <v>244</v>
      </c>
      <c r="D5451" s="73" t="s">
        <v>245</v>
      </c>
      <c r="E5451" s="73" t="s">
        <v>277</v>
      </c>
      <c r="F5451" s="73" t="s">
        <v>278</v>
      </c>
      <c r="G5451" s="73" t="s">
        <v>34</v>
      </c>
      <c r="H5451" s="65" t="s">
        <v>38</v>
      </c>
      <c r="I5451" s="65">
        <v>613</v>
      </c>
      <c r="J5451" s="61">
        <v>6714</v>
      </c>
      <c r="K5451" s="16">
        <v>0</v>
      </c>
      <c r="L5451" s="77">
        <f t="shared" si="991"/>
        <v>66.673286991062554</v>
      </c>
      <c r="M5451" s="77">
        <f t="shared" si="992"/>
        <v>1.8145945945945945</v>
      </c>
      <c r="N5451" s="62">
        <f t="shared" si="993"/>
        <v>0</v>
      </c>
      <c r="O5451" s="62">
        <f t="shared" si="994"/>
        <v>6714</v>
      </c>
      <c r="P5451" s="63">
        <f t="shared" si="996"/>
        <v>66.673286991062554</v>
      </c>
      <c r="Q5451" s="63">
        <f t="shared" si="995"/>
        <v>1.8145945945945945</v>
      </c>
      <c r="R5451" s="65"/>
      <c r="S5451" s="64">
        <f t="shared" si="997"/>
        <v>1.8043972706595968</v>
      </c>
      <c r="T5451" s="77"/>
    </row>
    <row r="5452" spans="1:20" x14ac:dyDescent="0.25">
      <c r="A5452" s="72">
        <f>A5451</f>
        <v>44696</v>
      </c>
      <c r="B5452" s="73" t="s">
        <v>18</v>
      </c>
      <c r="C5452" s="73" t="s">
        <v>248</v>
      </c>
      <c r="D5452" s="73" t="s">
        <v>249</v>
      </c>
      <c r="E5452" s="73" t="s">
        <v>268</v>
      </c>
      <c r="F5452" s="73" t="s">
        <v>269</v>
      </c>
      <c r="G5452" s="73" t="s">
        <v>34</v>
      </c>
      <c r="H5452" s="65" t="s">
        <v>38</v>
      </c>
      <c r="I5452" s="65">
        <v>872</v>
      </c>
      <c r="J5452" s="61">
        <v>7422</v>
      </c>
      <c r="K5452" s="16">
        <v>0</v>
      </c>
      <c r="L5452" s="77">
        <f t="shared" si="991"/>
        <v>73.70407149950347</v>
      </c>
      <c r="M5452" s="77">
        <f t="shared" si="992"/>
        <v>2.0059459459459461</v>
      </c>
      <c r="N5452" s="62">
        <f t="shared" si="993"/>
        <v>0</v>
      </c>
      <c r="O5452" s="62">
        <f t="shared" si="994"/>
        <v>7422</v>
      </c>
      <c r="P5452" s="63">
        <f t="shared" si="996"/>
        <v>73.70407149950347</v>
      </c>
      <c r="Q5452" s="63">
        <f t="shared" si="995"/>
        <v>2.0059459459459461</v>
      </c>
      <c r="R5452" s="65"/>
      <c r="S5452" s="64">
        <f t="shared" si="997"/>
        <v>4.1684210526315768</v>
      </c>
      <c r="T5452" s="77"/>
    </row>
    <row r="5453" spans="1:20" x14ac:dyDescent="0.25">
      <c r="A5453" s="72">
        <f t="shared" si="998"/>
        <v>44696</v>
      </c>
      <c r="B5453" s="73" t="s">
        <v>18</v>
      </c>
      <c r="C5453" s="73" t="s">
        <v>248</v>
      </c>
      <c r="D5453" s="73" t="s">
        <v>249</v>
      </c>
      <c r="E5453" s="73" t="s">
        <v>277</v>
      </c>
      <c r="F5453" s="73" t="s">
        <v>278</v>
      </c>
      <c r="G5453" s="73" t="s">
        <v>34</v>
      </c>
      <c r="H5453" s="65" t="s">
        <v>38</v>
      </c>
      <c r="I5453" s="65">
        <v>414</v>
      </c>
      <c r="J5453" s="61">
        <v>5367</v>
      </c>
      <c r="K5453" s="16">
        <v>0</v>
      </c>
      <c r="L5453" s="77">
        <f t="shared" si="991"/>
        <v>53.296921549155904</v>
      </c>
      <c r="M5453" s="77">
        <f t="shared" si="992"/>
        <v>1.4505405405405405</v>
      </c>
      <c r="N5453" s="62">
        <f t="shared" si="993"/>
        <v>0</v>
      </c>
      <c r="O5453" s="62">
        <f t="shared" si="994"/>
        <v>5367</v>
      </c>
      <c r="P5453" s="63">
        <f t="shared" si="996"/>
        <v>53.296921549155904</v>
      </c>
      <c r="Q5453" s="63">
        <f t="shared" si="995"/>
        <v>1.4505405405405405</v>
      </c>
      <c r="R5453" s="65"/>
      <c r="S5453" s="64">
        <f t="shared" si="997"/>
        <v>2.2870211549456787</v>
      </c>
      <c r="T5453" s="77"/>
    </row>
    <row r="5454" spans="1:20" x14ac:dyDescent="0.25">
      <c r="A5454" s="72">
        <f t="shared" si="998"/>
        <v>44696</v>
      </c>
      <c r="B5454" s="73" t="s">
        <v>18</v>
      </c>
      <c r="C5454" s="73" t="s">
        <v>242</v>
      </c>
      <c r="D5454" s="73" t="s">
        <v>243</v>
      </c>
      <c r="E5454" s="73" t="s">
        <v>265</v>
      </c>
      <c r="F5454" s="73" t="s">
        <v>266</v>
      </c>
      <c r="G5454" s="73" t="s">
        <v>34</v>
      </c>
      <c r="H5454" t="s">
        <v>36</v>
      </c>
      <c r="I5454">
        <v>1006</v>
      </c>
      <c r="J5454" s="43">
        <v>4665</v>
      </c>
      <c r="K5454" s="16">
        <v>0.61</v>
      </c>
      <c r="L5454" s="16">
        <f t="shared" si="991"/>
        <v>46.32571996027805</v>
      </c>
      <c r="M5454" s="16">
        <f t="shared" si="992"/>
        <v>1.2608108108108107</v>
      </c>
      <c r="N5454" s="44">
        <f t="shared" si="993"/>
        <v>613.66</v>
      </c>
      <c r="O5454" s="44">
        <f t="shared" si="994"/>
        <v>5278.66</v>
      </c>
      <c r="P5454" s="45">
        <f t="shared" si="996"/>
        <v>52.419662363455807</v>
      </c>
      <c r="Q5454" s="45">
        <f t="shared" si="995"/>
        <v>1.4266648648648648</v>
      </c>
      <c r="S5454" s="51">
        <f t="shared" si="997"/>
        <v>8.4733433066465089</v>
      </c>
      <c r="T5454" s="16"/>
    </row>
    <row r="5455" spans="1:20" x14ac:dyDescent="0.25">
      <c r="A5455" s="72">
        <f t="shared" si="998"/>
        <v>44696</v>
      </c>
      <c r="B5455" s="73" t="s">
        <v>0</v>
      </c>
      <c r="C5455" s="73" t="s">
        <v>252</v>
      </c>
      <c r="D5455" s="73" t="s">
        <v>117</v>
      </c>
      <c r="E5455" s="73" t="s">
        <v>279</v>
      </c>
      <c r="F5455" s="73" t="s">
        <v>280</v>
      </c>
      <c r="G5455" s="73" t="s">
        <v>35</v>
      </c>
      <c r="H5455" t="s">
        <v>37</v>
      </c>
      <c r="I5455">
        <v>880</v>
      </c>
      <c r="J5455" s="43">
        <v>4193</v>
      </c>
      <c r="K5455" s="16">
        <v>0.47</v>
      </c>
      <c r="L5455" s="16">
        <f t="shared" si="991"/>
        <v>41.638530287984111</v>
      </c>
      <c r="M5455" s="16">
        <f t="shared" si="992"/>
        <v>1.1332432432432433</v>
      </c>
      <c r="N5455" s="44">
        <f t="shared" si="993"/>
        <v>413.59999999999997</v>
      </c>
      <c r="O5455" s="44">
        <f t="shared" si="994"/>
        <v>4606.6000000000004</v>
      </c>
      <c r="P5455" s="45">
        <f t="shared" si="996"/>
        <v>45.745779543197621</v>
      </c>
      <c r="Q5455" s="45">
        <f t="shared" si="995"/>
        <v>1.2450270270270272</v>
      </c>
      <c r="S5455" s="51">
        <f t="shared" si="997"/>
        <v>14.649079143852672</v>
      </c>
      <c r="T5455" s="16"/>
    </row>
    <row r="5456" spans="1:20" x14ac:dyDescent="0.25">
      <c r="A5456" s="72">
        <f t="shared" si="998"/>
        <v>44696</v>
      </c>
      <c r="B5456" s="73" t="s">
        <v>0</v>
      </c>
      <c r="C5456" s="73" t="s">
        <v>359</v>
      </c>
      <c r="D5456" s="73" t="s">
        <v>235</v>
      </c>
      <c r="E5456" s="73" t="s">
        <v>267</v>
      </c>
      <c r="F5456" s="73" t="s">
        <v>241</v>
      </c>
      <c r="G5456" s="73" t="s">
        <v>35</v>
      </c>
      <c r="H5456" t="s">
        <v>37</v>
      </c>
      <c r="I5456">
        <v>685</v>
      </c>
      <c r="J5456" s="61">
        <v>4411</v>
      </c>
      <c r="K5456" s="16">
        <v>0.47</v>
      </c>
      <c r="L5456" s="16">
        <f t="shared" si="991"/>
        <v>43.803376365441906</v>
      </c>
      <c r="M5456" s="16">
        <f t="shared" si="992"/>
        <v>1.1921621621621621</v>
      </c>
      <c r="N5456" s="44">
        <f t="shared" si="993"/>
        <v>321.95</v>
      </c>
      <c r="O5456" s="44">
        <f t="shared" si="994"/>
        <v>4732.95</v>
      </c>
      <c r="P5456" s="45">
        <f t="shared" si="996"/>
        <v>47.000496524329691</v>
      </c>
      <c r="Q5456" s="45">
        <f t="shared" si="995"/>
        <v>1.2791756756756756</v>
      </c>
      <c r="S5456" s="51">
        <f t="shared" si="997"/>
        <v>11.731586402266281</v>
      </c>
      <c r="T5456" s="16"/>
    </row>
    <row r="5457" spans="1:20" x14ac:dyDescent="0.25">
      <c r="A5457" s="72">
        <f t="shared" si="998"/>
        <v>44696</v>
      </c>
      <c r="B5457" s="73" t="s">
        <v>0</v>
      </c>
      <c r="C5457" s="73" t="s">
        <v>253</v>
      </c>
      <c r="D5457" s="73" t="s">
        <v>243</v>
      </c>
      <c r="E5457" s="73" t="s">
        <v>281</v>
      </c>
      <c r="F5457" s="73" t="s">
        <v>282</v>
      </c>
      <c r="G5457" s="73" t="s">
        <v>35</v>
      </c>
      <c r="H5457" t="s">
        <v>38</v>
      </c>
      <c r="I5457">
        <v>812</v>
      </c>
      <c r="J5457" s="43">
        <v>6670</v>
      </c>
      <c r="K5457" s="16">
        <v>0</v>
      </c>
      <c r="L5457" s="16">
        <f t="shared" si="991"/>
        <v>66.23634558093346</v>
      </c>
      <c r="M5457" s="16">
        <f t="shared" si="992"/>
        <v>1.8027027027027027</v>
      </c>
      <c r="N5457" s="44">
        <f t="shared" si="993"/>
        <v>0</v>
      </c>
      <c r="O5457" s="44">
        <f t="shared" si="994"/>
        <v>6670</v>
      </c>
      <c r="P5457" s="45">
        <f t="shared" si="996"/>
        <v>66.23634558093346</v>
      </c>
      <c r="Q5457" s="45">
        <f t="shared" si="995"/>
        <v>1.8027027027027027</v>
      </c>
      <c r="S5457" s="51">
        <f t="shared" si="997"/>
        <v>4.6110414052697557</v>
      </c>
      <c r="T5457" s="16"/>
    </row>
    <row r="5458" spans="1:20" x14ac:dyDescent="0.25">
      <c r="A5458" s="72">
        <f t="shared" si="998"/>
        <v>44696</v>
      </c>
      <c r="B5458" s="73" t="s">
        <v>0</v>
      </c>
      <c r="C5458" s="73" t="s">
        <v>236</v>
      </c>
      <c r="D5458" s="73" t="s">
        <v>237</v>
      </c>
      <c r="E5458" s="73" t="s">
        <v>279</v>
      </c>
      <c r="F5458" s="73" t="s">
        <v>280</v>
      </c>
      <c r="G5458" s="73" t="s">
        <v>35</v>
      </c>
      <c r="H5458" t="s">
        <v>37</v>
      </c>
      <c r="I5458">
        <v>1520</v>
      </c>
      <c r="J5458" s="61">
        <v>5851</v>
      </c>
      <c r="K5458" s="16">
        <v>0.47</v>
      </c>
      <c r="L5458" s="16">
        <f t="shared" si="991"/>
        <v>58.103277060575969</v>
      </c>
      <c r="M5458" s="16">
        <f t="shared" si="992"/>
        <v>1.5813513513513513</v>
      </c>
      <c r="N5458" s="44">
        <f t="shared" si="993"/>
        <v>714.4</v>
      </c>
      <c r="O5458" s="44">
        <f t="shared" si="994"/>
        <v>6565.4</v>
      </c>
      <c r="P5458" s="45">
        <f t="shared" si="996"/>
        <v>65.197616683217475</v>
      </c>
      <c r="Q5458" s="45">
        <f t="shared" si="995"/>
        <v>1.7744324324324323</v>
      </c>
      <c r="S5458" s="51">
        <f t="shared" si="997"/>
        <v>15.669485553206485</v>
      </c>
      <c r="T5458" s="16"/>
    </row>
    <row r="5459" spans="1:20" x14ac:dyDescent="0.25">
      <c r="A5459" s="72">
        <f t="shared" si="998"/>
        <v>44696</v>
      </c>
      <c r="B5459" s="73" t="s">
        <v>0</v>
      </c>
      <c r="C5459" s="73" t="s">
        <v>236</v>
      </c>
      <c r="D5459" s="73" t="s">
        <v>237</v>
      </c>
      <c r="E5459" s="73" t="s">
        <v>267</v>
      </c>
      <c r="F5459" s="73" t="s">
        <v>241</v>
      </c>
      <c r="G5459" s="73" t="s">
        <v>35</v>
      </c>
      <c r="H5459" t="s">
        <v>37</v>
      </c>
      <c r="I5459">
        <v>1583</v>
      </c>
      <c r="J5459" s="43">
        <v>5199</v>
      </c>
      <c r="K5459" s="16">
        <v>0.47</v>
      </c>
      <c r="L5459" s="16">
        <f t="shared" si="991"/>
        <v>51.628599801390266</v>
      </c>
      <c r="M5459" s="16">
        <f t="shared" si="992"/>
        <v>1.4051351351351351</v>
      </c>
      <c r="N5459" s="44">
        <f t="shared" si="993"/>
        <v>744.01</v>
      </c>
      <c r="O5459" s="44">
        <f t="shared" si="994"/>
        <v>5943.01</v>
      </c>
      <c r="P5459" s="45">
        <f t="shared" si="996"/>
        <v>59.016981132075472</v>
      </c>
      <c r="Q5459" s="45">
        <f t="shared" si="995"/>
        <v>1.6062189189189189</v>
      </c>
      <c r="S5459" s="51">
        <f t="shared" si="997"/>
        <v>-0.88375583722480888</v>
      </c>
      <c r="T5459" s="16"/>
    </row>
    <row r="5460" spans="1:20" x14ac:dyDescent="0.25">
      <c r="A5460" s="72">
        <f t="shared" si="998"/>
        <v>44696</v>
      </c>
      <c r="B5460" s="73" t="s">
        <v>0</v>
      </c>
      <c r="C5460" s="73" t="s">
        <v>358</v>
      </c>
      <c r="D5460" s="73" t="s">
        <v>235</v>
      </c>
      <c r="E5460" s="73" t="s">
        <v>279</v>
      </c>
      <c r="F5460" s="73" t="s">
        <v>280</v>
      </c>
      <c r="G5460" s="73" t="s">
        <v>35</v>
      </c>
      <c r="H5460" t="s">
        <v>36</v>
      </c>
      <c r="I5460">
        <v>1599</v>
      </c>
      <c r="J5460" s="61">
        <v>5923</v>
      </c>
      <c r="K5460" s="16">
        <v>0.61</v>
      </c>
      <c r="L5460" s="16">
        <f t="shared" si="991"/>
        <v>58.818272095332667</v>
      </c>
      <c r="M5460" s="16">
        <f t="shared" si="992"/>
        <v>1.6008108108108108</v>
      </c>
      <c r="N5460" s="44">
        <f t="shared" si="993"/>
        <v>975.39</v>
      </c>
      <c r="O5460" s="44">
        <f t="shared" si="994"/>
        <v>6898.39</v>
      </c>
      <c r="P5460" s="45">
        <f t="shared" si="996"/>
        <v>68.504369414101291</v>
      </c>
      <c r="Q5460" s="45">
        <f t="shared" si="995"/>
        <v>1.8644297297297299</v>
      </c>
      <c r="S5460" s="51">
        <f t="shared" si="997"/>
        <v>8.4008246671003697</v>
      </c>
      <c r="T5460" s="16"/>
    </row>
    <row r="5461" spans="1:20" x14ac:dyDescent="0.25">
      <c r="A5461" s="72">
        <f t="shared" si="998"/>
        <v>44696</v>
      </c>
      <c r="B5461" s="73" t="s">
        <v>67</v>
      </c>
      <c r="C5461" s="73" t="s">
        <v>250</v>
      </c>
      <c r="D5461" s="73" t="s">
        <v>251</v>
      </c>
      <c r="E5461" s="73" t="s">
        <v>279</v>
      </c>
      <c r="F5461" s="73" t="s">
        <v>280</v>
      </c>
      <c r="G5461" s="73" t="s">
        <v>35</v>
      </c>
      <c r="H5461" t="s">
        <v>37</v>
      </c>
      <c r="I5461">
        <v>1851</v>
      </c>
      <c r="J5461" s="43">
        <v>5380</v>
      </c>
      <c r="K5461" s="16">
        <v>0.47</v>
      </c>
      <c r="L5461" s="16">
        <f t="shared" si="991"/>
        <v>53.426017874875868</v>
      </c>
      <c r="M5461" s="16">
        <f t="shared" si="992"/>
        <v>1.3571171171171172</v>
      </c>
      <c r="N5461" s="44">
        <f t="shared" si="993"/>
        <v>869.96999999999991</v>
      </c>
      <c r="O5461" s="44">
        <f t="shared" si="994"/>
        <v>6249.97</v>
      </c>
      <c r="P5461" s="45">
        <f t="shared" si="996"/>
        <v>62.065243296921551</v>
      </c>
      <c r="Q5461" s="45">
        <f t="shared" si="995"/>
        <v>1.5765690090090092</v>
      </c>
      <c r="S5461" s="51">
        <f t="shared" si="997"/>
        <v>20.655791505791509</v>
      </c>
      <c r="T5461" s="16"/>
    </row>
    <row r="5462" spans="1:20" x14ac:dyDescent="0.25">
      <c r="A5462" s="72">
        <f t="shared" si="998"/>
        <v>44696</v>
      </c>
      <c r="B5462" s="73" t="s">
        <v>67</v>
      </c>
      <c r="C5462" s="73" t="s">
        <v>238</v>
      </c>
      <c r="D5462" s="73" t="s">
        <v>239</v>
      </c>
      <c r="E5462" s="73" t="s">
        <v>283</v>
      </c>
      <c r="F5462" s="73" t="s">
        <v>284</v>
      </c>
      <c r="G5462" s="73" t="s">
        <v>35</v>
      </c>
      <c r="H5462" t="s">
        <v>37</v>
      </c>
      <c r="I5462">
        <v>1695</v>
      </c>
      <c r="J5462" s="43">
        <v>5340</v>
      </c>
      <c r="K5462" s="16">
        <v>0.47</v>
      </c>
      <c r="L5462" s="16">
        <f t="shared" si="991"/>
        <v>53.028798411122146</v>
      </c>
      <c r="M5462" s="16">
        <f t="shared" si="992"/>
        <v>1.347027027027027</v>
      </c>
      <c r="N5462" s="44">
        <f t="shared" si="993"/>
        <v>796.65</v>
      </c>
      <c r="O5462" s="44">
        <f t="shared" si="994"/>
        <v>6136.65</v>
      </c>
      <c r="P5462" s="45">
        <f t="shared" si="996"/>
        <v>60.939920556107246</v>
      </c>
      <c r="Q5462" s="45">
        <f t="shared" si="995"/>
        <v>1.5479837837837838</v>
      </c>
      <c r="S5462" s="51">
        <f t="shared" si="997"/>
        <v>19.390077821011676</v>
      </c>
      <c r="T5462" s="16"/>
    </row>
    <row r="5463" spans="1:20" x14ac:dyDescent="0.25">
      <c r="A5463" s="72">
        <f t="shared" si="998"/>
        <v>44696</v>
      </c>
      <c r="B5463" s="73" t="s">
        <v>67</v>
      </c>
      <c r="C5463" s="73" t="s">
        <v>242</v>
      </c>
      <c r="D5463" s="73" t="s">
        <v>243</v>
      </c>
      <c r="E5463" s="73" t="s">
        <v>265</v>
      </c>
      <c r="F5463" s="73" t="s">
        <v>266</v>
      </c>
      <c r="G5463" s="73" t="s">
        <v>35</v>
      </c>
      <c r="H5463" t="s">
        <v>36</v>
      </c>
      <c r="I5463">
        <v>1006</v>
      </c>
      <c r="J5463" s="43">
        <v>3920</v>
      </c>
      <c r="K5463" s="16">
        <v>0.61</v>
      </c>
      <c r="L5463" s="16">
        <f t="shared" si="991"/>
        <v>38.927507447864947</v>
      </c>
      <c r="M5463" s="16">
        <f t="shared" si="992"/>
        <v>0.98882882882882883</v>
      </c>
      <c r="N5463" s="44">
        <f t="shared" si="993"/>
        <v>613.66</v>
      </c>
      <c r="O5463" s="44">
        <f t="shared" si="994"/>
        <v>4533.66</v>
      </c>
      <c r="P5463" s="45">
        <f t="shared" si="996"/>
        <v>45.021449851042696</v>
      </c>
      <c r="Q5463" s="45">
        <f t="shared" si="995"/>
        <v>1.1436259459459459</v>
      </c>
      <c r="S5463" s="51">
        <f t="shared" si="997"/>
        <v>12.182653192521254</v>
      </c>
      <c r="T5463" s="16"/>
    </row>
    <row r="5464" spans="1:20" x14ac:dyDescent="0.25">
      <c r="A5464" s="72">
        <f t="shared" si="998"/>
        <v>44696</v>
      </c>
      <c r="B5464" s="73" t="s">
        <v>67</v>
      </c>
      <c r="C5464" s="73" t="s">
        <v>254</v>
      </c>
      <c r="D5464" s="73" t="s">
        <v>255</v>
      </c>
      <c r="E5464" s="73" t="s">
        <v>267</v>
      </c>
      <c r="F5464" s="73" t="s">
        <v>241</v>
      </c>
      <c r="G5464" s="73" t="s">
        <v>35</v>
      </c>
      <c r="H5464" t="s">
        <v>37</v>
      </c>
      <c r="I5464">
        <v>988</v>
      </c>
      <c r="J5464" s="43">
        <v>4080</v>
      </c>
      <c r="K5464" s="16">
        <v>0.47</v>
      </c>
      <c r="L5464" s="16">
        <f t="shared" si="991"/>
        <v>40.51638530287984</v>
      </c>
      <c r="M5464" s="16">
        <f t="shared" si="992"/>
        <v>1.0291891891891891</v>
      </c>
      <c r="N5464" s="44">
        <f t="shared" si="993"/>
        <v>464.35999999999996</v>
      </c>
      <c r="O5464" s="44">
        <f t="shared" si="994"/>
        <v>4544.3599999999997</v>
      </c>
      <c r="P5464" s="45">
        <f t="shared" si="996"/>
        <v>45.127706057596818</v>
      </c>
      <c r="Q5464" s="45">
        <f t="shared" si="995"/>
        <v>1.1463250450450451</v>
      </c>
      <c r="S5464" s="51">
        <f t="shared" si="997"/>
        <v>17.122680412371128</v>
      </c>
      <c r="T5464" s="16"/>
    </row>
    <row r="5465" spans="1:20" x14ac:dyDescent="0.25">
      <c r="A5465" s="72">
        <f t="shared" si="998"/>
        <v>44696</v>
      </c>
      <c r="B5465" s="73" t="s">
        <v>67</v>
      </c>
      <c r="C5465" s="73" t="s">
        <v>246</v>
      </c>
      <c r="D5465" s="73" t="s">
        <v>247</v>
      </c>
      <c r="E5465" s="73" t="s">
        <v>240</v>
      </c>
      <c r="F5465" s="73" t="s">
        <v>241</v>
      </c>
      <c r="G5465" s="73" t="s">
        <v>35</v>
      </c>
      <c r="H5465" t="s">
        <v>36</v>
      </c>
      <c r="I5465">
        <v>787</v>
      </c>
      <c r="J5465" s="43">
        <v>4420</v>
      </c>
      <c r="K5465" s="16">
        <v>0.61</v>
      </c>
      <c r="L5465" s="16">
        <f t="shared" si="991"/>
        <v>43.892750744786497</v>
      </c>
      <c r="M5465" s="16">
        <f t="shared" si="992"/>
        <v>1.1149549549549549</v>
      </c>
      <c r="N5465" s="44">
        <f t="shared" si="993"/>
        <v>480.07</v>
      </c>
      <c r="O5465" s="44">
        <f t="shared" si="994"/>
        <v>4900.07</v>
      </c>
      <c r="P5465" s="45">
        <f t="shared" si="996"/>
        <v>48.660079443892748</v>
      </c>
      <c r="Q5465" s="45">
        <f t="shared" si="995"/>
        <v>1.2360536936936937</v>
      </c>
      <c r="S5465" s="51">
        <f t="shared" si="997"/>
        <v>9.0566953177510392</v>
      </c>
      <c r="T5465" s="16"/>
    </row>
    <row r="5466" spans="1:20" x14ac:dyDescent="0.25">
      <c r="A5466" s="72">
        <f t="shared" si="998"/>
        <v>44696</v>
      </c>
      <c r="B5466" s="73" t="s">
        <v>67</v>
      </c>
      <c r="C5466" s="73" t="s">
        <v>250</v>
      </c>
      <c r="D5466" s="73" t="s">
        <v>251</v>
      </c>
      <c r="E5466" s="73" t="s">
        <v>283</v>
      </c>
      <c r="F5466" s="73" t="s">
        <v>284</v>
      </c>
      <c r="G5466" s="73" t="s">
        <v>35</v>
      </c>
      <c r="H5466" t="s">
        <v>37</v>
      </c>
      <c r="I5466">
        <v>1836</v>
      </c>
      <c r="J5466" s="43">
        <v>5380</v>
      </c>
      <c r="K5466" s="16">
        <v>0.47</v>
      </c>
      <c r="L5466" s="16">
        <f t="shared" ref="L5466:L5503" si="999">J5466/100.7</f>
        <v>53.426017874875868</v>
      </c>
      <c r="M5466" s="16">
        <f t="shared" ref="M5466:M5503" si="1000">IF(B5466="corn",J5466/(111*2000/56),J5466/(111*2000/60))</f>
        <v>1.3571171171171172</v>
      </c>
      <c r="N5466" s="44">
        <f t="shared" ref="N5466:N5503" si="1001">I5466*K5466</f>
        <v>862.92</v>
      </c>
      <c r="O5466" s="44">
        <f t="shared" ref="O5466:O5503" si="1002">J5466+N5466</f>
        <v>6242.92</v>
      </c>
      <c r="P5466" s="45">
        <f t="shared" si="996"/>
        <v>61.995233366434952</v>
      </c>
      <c r="Q5466" s="45">
        <f t="shared" ref="Q5466:Q5503" si="1003">IF(B5466="corn",O5466/(111*2000/56),O5466/(111*2000/60))</f>
        <v>1.5747906306306307</v>
      </c>
      <c r="S5466" s="51">
        <f t="shared" si="997"/>
        <v>20.519691119691117</v>
      </c>
      <c r="T5466" s="16"/>
    </row>
    <row r="5467" spans="1:20" x14ac:dyDescent="0.25">
      <c r="A5467" s="72">
        <f t="shared" si="998"/>
        <v>44696</v>
      </c>
      <c r="B5467" s="73" t="s">
        <v>67</v>
      </c>
      <c r="C5467" s="73" t="s">
        <v>256</v>
      </c>
      <c r="D5467" s="73" t="s">
        <v>247</v>
      </c>
      <c r="E5467" s="73" t="s">
        <v>285</v>
      </c>
      <c r="F5467" s="73" t="s">
        <v>264</v>
      </c>
      <c r="G5467" s="73" t="s">
        <v>35</v>
      </c>
      <c r="H5467" t="s">
        <v>37</v>
      </c>
      <c r="I5467">
        <v>1899</v>
      </c>
      <c r="J5467" s="43">
        <v>5300</v>
      </c>
      <c r="K5467" s="16">
        <v>0.47</v>
      </c>
      <c r="L5467" s="16">
        <f t="shared" si="999"/>
        <v>52.631578947368418</v>
      </c>
      <c r="M5467" s="16">
        <f t="shared" si="1000"/>
        <v>1.336936936936937</v>
      </c>
      <c r="N5467" s="44">
        <f t="shared" si="1001"/>
        <v>892.53</v>
      </c>
      <c r="O5467" s="44">
        <f t="shared" si="1002"/>
        <v>6192.53</v>
      </c>
      <c r="P5467" s="45">
        <f t="shared" si="996"/>
        <v>61.494836146971195</v>
      </c>
      <c r="Q5467" s="45">
        <f t="shared" si="1003"/>
        <v>1.5620796396396397</v>
      </c>
      <c r="S5467" s="51">
        <f t="shared" si="997"/>
        <v>21.422156862745091</v>
      </c>
      <c r="T5467" s="16"/>
    </row>
    <row r="5468" spans="1:20" x14ac:dyDescent="0.25">
      <c r="A5468" s="72">
        <f t="shared" si="998"/>
        <v>44696</v>
      </c>
      <c r="B5468" s="73" t="s">
        <v>18</v>
      </c>
      <c r="C5468" s="73" t="s">
        <v>238</v>
      </c>
      <c r="D5468" s="73" t="s">
        <v>239</v>
      </c>
      <c r="E5468" s="73" t="s">
        <v>283</v>
      </c>
      <c r="F5468" s="73" t="s">
        <v>284</v>
      </c>
      <c r="G5468" s="73" t="s">
        <v>35</v>
      </c>
      <c r="H5468" t="s">
        <v>37</v>
      </c>
      <c r="I5468">
        <v>1695</v>
      </c>
      <c r="J5468" s="43">
        <v>6050</v>
      </c>
      <c r="K5468" s="16">
        <v>0.47</v>
      </c>
      <c r="L5468" s="16">
        <f t="shared" si="999"/>
        <v>60.079443892750746</v>
      </c>
      <c r="M5468" s="16">
        <f t="shared" si="1000"/>
        <v>1.6351351351351351</v>
      </c>
      <c r="N5468" s="44">
        <f t="shared" si="1001"/>
        <v>796.65</v>
      </c>
      <c r="O5468" s="44">
        <f t="shared" si="1002"/>
        <v>6846.65</v>
      </c>
      <c r="P5468" s="45">
        <f t="shared" si="996"/>
        <v>67.990566037735846</v>
      </c>
      <c r="Q5468" s="45">
        <f t="shared" si="1003"/>
        <v>1.8504459459459459</v>
      </c>
      <c r="S5468" s="51">
        <f t="shared" si="997"/>
        <v>17.036752136752131</v>
      </c>
      <c r="T5468" s="16"/>
    </row>
    <row r="5469" spans="1:20" x14ac:dyDescent="0.25">
      <c r="A5469" s="72">
        <f t="shared" si="998"/>
        <v>44696</v>
      </c>
      <c r="B5469" s="73" t="s">
        <v>18</v>
      </c>
      <c r="C5469" s="73" t="s">
        <v>250</v>
      </c>
      <c r="D5469" s="73" t="s">
        <v>251</v>
      </c>
      <c r="E5469" s="73" t="s">
        <v>279</v>
      </c>
      <c r="F5469" s="73" t="s">
        <v>280</v>
      </c>
      <c r="G5469" s="73" t="s">
        <v>35</v>
      </c>
      <c r="H5469" t="s">
        <v>37</v>
      </c>
      <c r="I5469">
        <v>1851</v>
      </c>
      <c r="J5469" s="43">
        <v>6100</v>
      </c>
      <c r="K5469" s="16">
        <v>0.47</v>
      </c>
      <c r="L5469" s="16">
        <f t="shared" si="999"/>
        <v>60.575968222442896</v>
      </c>
      <c r="M5469" s="16">
        <f t="shared" si="1000"/>
        <v>1.6486486486486487</v>
      </c>
      <c r="N5469" s="44">
        <f t="shared" si="1001"/>
        <v>869.96999999999991</v>
      </c>
      <c r="O5469" s="44">
        <f t="shared" si="1002"/>
        <v>6969.97</v>
      </c>
      <c r="P5469" s="45">
        <f t="shared" si="996"/>
        <v>69.215193644488579</v>
      </c>
      <c r="Q5469" s="45">
        <f t="shared" si="1003"/>
        <v>1.8837756756756758</v>
      </c>
      <c r="S5469" s="51">
        <f t="shared" si="997"/>
        <v>18.135084745762708</v>
      </c>
      <c r="T5469" s="16"/>
    </row>
    <row r="5470" spans="1:20" x14ac:dyDescent="0.25">
      <c r="A5470" s="72">
        <f t="shared" si="998"/>
        <v>44696</v>
      </c>
      <c r="B5470" s="73" t="s">
        <v>18</v>
      </c>
      <c r="C5470" s="73" t="s">
        <v>257</v>
      </c>
      <c r="D5470" s="73" t="s">
        <v>237</v>
      </c>
      <c r="E5470" s="73" t="s">
        <v>283</v>
      </c>
      <c r="F5470" s="73" t="s">
        <v>284</v>
      </c>
      <c r="G5470" s="73" t="s">
        <v>35</v>
      </c>
      <c r="H5470" t="s">
        <v>37</v>
      </c>
      <c r="I5470">
        <v>1507</v>
      </c>
      <c r="J5470" s="43">
        <v>5950</v>
      </c>
      <c r="K5470" s="16">
        <v>0.47</v>
      </c>
      <c r="L5470" s="16">
        <f t="shared" si="999"/>
        <v>59.086395233366432</v>
      </c>
      <c r="M5470" s="16">
        <f t="shared" si="1000"/>
        <v>1.6081081081081081</v>
      </c>
      <c r="N5470" s="44">
        <f t="shared" si="1001"/>
        <v>708.29</v>
      </c>
      <c r="O5470" s="44">
        <f t="shared" si="1002"/>
        <v>6658.29</v>
      </c>
      <c r="P5470" s="45">
        <f t="shared" si="996"/>
        <v>66.120059582919566</v>
      </c>
      <c r="Q5470" s="45">
        <f t="shared" si="1003"/>
        <v>1.7995378378378377</v>
      </c>
      <c r="S5470" s="51">
        <f t="shared" si="997"/>
        <v>15.796347826086965</v>
      </c>
      <c r="T5470" s="16"/>
    </row>
    <row r="5471" spans="1:20" x14ac:dyDescent="0.25">
      <c r="A5471" s="72">
        <f t="shared" si="998"/>
        <v>44696</v>
      </c>
      <c r="B5471" s="73" t="s">
        <v>18</v>
      </c>
      <c r="C5471" s="73" t="s">
        <v>256</v>
      </c>
      <c r="D5471" s="73" t="s">
        <v>247</v>
      </c>
      <c r="E5471" s="73" t="s">
        <v>265</v>
      </c>
      <c r="F5471" s="73" t="s">
        <v>266</v>
      </c>
      <c r="G5471" s="73" t="s">
        <v>35</v>
      </c>
      <c r="H5471" t="s">
        <v>36</v>
      </c>
      <c r="I5471">
        <v>1160</v>
      </c>
      <c r="J5471" s="43">
        <v>4895</v>
      </c>
      <c r="K5471" s="16">
        <v>0.61</v>
      </c>
      <c r="L5471" s="16">
        <f t="shared" si="999"/>
        <v>48.609731876861964</v>
      </c>
      <c r="M5471" s="16">
        <f t="shared" si="1000"/>
        <v>1.3229729729729729</v>
      </c>
      <c r="N5471" s="44">
        <f t="shared" si="1001"/>
        <v>707.6</v>
      </c>
      <c r="O5471" s="44">
        <f t="shared" si="1002"/>
        <v>5602.6</v>
      </c>
      <c r="P5471" s="45">
        <f t="shared" si="996"/>
        <v>55.636544190665347</v>
      </c>
      <c r="Q5471" s="45">
        <f t="shared" si="1003"/>
        <v>1.5142162162162163</v>
      </c>
      <c r="S5471" s="51">
        <f t="shared" si="997"/>
        <v>9.2082180031967766</v>
      </c>
      <c r="T5471" s="16"/>
    </row>
    <row r="5472" spans="1:20" x14ac:dyDescent="0.25">
      <c r="A5472" s="72">
        <f t="shared" si="998"/>
        <v>44696</v>
      </c>
      <c r="B5472" s="73" t="s">
        <v>18</v>
      </c>
      <c r="C5472" s="73" t="s">
        <v>244</v>
      </c>
      <c r="D5472" s="73" t="s">
        <v>245</v>
      </c>
      <c r="E5472" s="73" t="s">
        <v>277</v>
      </c>
      <c r="F5472" s="73" t="s">
        <v>278</v>
      </c>
      <c r="G5472" s="73" t="s">
        <v>35</v>
      </c>
      <c r="H5472" s="73" t="s">
        <v>38</v>
      </c>
      <c r="I5472" s="65">
        <v>613</v>
      </c>
      <c r="J5472" s="61">
        <v>4954</v>
      </c>
      <c r="K5472" s="16">
        <v>0</v>
      </c>
      <c r="L5472" s="77">
        <f t="shared" si="999"/>
        <v>49.195630585898705</v>
      </c>
      <c r="M5472" s="77">
        <f t="shared" si="1000"/>
        <v>1.338918918918919</v>
      </c>
      <c r="N5472" s="62">
        <f t="shared" si="1001"/>
        <v>0</v>
      </c>
      <c r="O5472" s="62">
        <f t="shared" si="1002"/>
        <v>4954</v>
      </c>
      <c r="P5472" s="63">
        <f t="shared" si="996"/>
        <v>49.195630585898705</v>
      </c>
      <c r="Q5472" s="63">
        <f t="shared" si="1003"/>
        <v>1.338918918918919</v>
      </c>
      <c r="R5472" s="65"/>
      <c r="S5472" s="64">
        <f t="shared" si="997"/>
        <v>0.1820020222446983</v>
      </c>
      <c r="T5472" s="77"/>
    </row>
    <row r="5473" spans="1:20" x14ac:dyDescent="0.25">
      <c r="A5473" s="74">
        <f>A5471</f>
        <v>44696</v>
      </c>
      <c r="B5473" s="75" t="s">
        <v>18</v>
      </c>
      <c r="C5473" s="75" t="s">
        <v>258</v>
      </c>
      <c r="D5473" s="75" t="s">
        <v>255</v>
      </c>
      <c r="E5473" s="75" t="s">
        <v>279</v>
      </c>
      <c r="F5473" s="75" t="s">
        <v>280</v>
      </c>
      <c r="G5473" s="75" t="s">
        <v>35</v>
      </c>
      <c r="H5473" s="76" t="s">
        <v>36</v>
      </c>
      <c r="I5473" s="76">
        <v>1637</v>
      </c>
      <c r="J5473" s="46">
        <v>5280</v>
      </c>
      <c r="K5473" s="78">
        <v>0.61</v>
      </c>
      <c r="L5473" s="78">
        <f t="shared" si="999"/>
        <v>52.432969215491561</v>
      </c>
      <c r="M5473" s="78">
        <f t="shared" si="1000"/>
        <v>1.4270270270270271</v>
      </c>
      <c r="N5473" s="47">
        <f t="shared" si="1001"/>
        <v>998.56999999999994</v>
      </c>
      <c r="O5473" s="47">
        <f t="shared" si="1002"/>
        <v>6278.57</v>
      </c>
      <c r="P5473" s="48">
        <f t="shared" si="996"/>
        <v>62.349255213505458</v>
      </c>
      <c r="Q5473" s="48">
        <f t="shared" si="1003"/>
        <v>1.6969108108108106</v>
      </c>
      <c r="R5473" s="76"/>
      <c r="S5473" s="53">
        <f t="shared" si="997"/>
        <v>11.715544452629278</v>
      </c>
      <c r="T5473" s="78"/>
    </row>
    <row r="5474" spans="1:20" x14ac:dyDescent="0.25">
      <c r="A5474" s="72">
        <f>DATE(YEAR(A5473), MONTH(A5473)+1, 15)</f>
        <v>44727</v>
      </c>
      <c r="B5474" s="73" t="s">
        <v>0</v>
      </c>
      <c r="C5474" s="73" t="s">
        <v>359</v>
      </c>
      <c r="D5474" s="73" t="s">
        <v>235</v>
      </c>
      <c r="E5474" s="73" t="s">
        <v>260</v>
      </c>
      <c r="F5474" s="73" t="s">
        <v>261</v>
      </c>
      <c r="G5474" s="73" t="s">
        <v>34</v>
      </c>
      <c r="H5474" t="s">
        <v>36</v>
      </c>
      <c r="I5474">
        <v>506</v>
      </c>
      <c r="J5474" s="61">
        <v>3870</v>
      </c>
      <c r="K5474" s="16">
        <v>0.61</v>
      </c>
      <c r="L5474" s="16">
        <f t="shared" si="999"/>
        <v>38.43098311817279</v>
      </c>
      <c r="M5474" s="16">
        <f t="shared" si="1000"/>
        <v>1.0459459459459459</v>
      </c>
      <c r="N5474" s="44">
        <f t="shared" si="1001"/>
        <v>308.65999999999997</v>
      </c>
      <c r="O5474" s="44">
        <f t="shared" si="1002"/>
        <v>4178.66</v>
      </c>
      <c r="P5474" s="45">
        <f t="shared" ref="P5474:P5511" si="1004">O5474/100.7</f>
        <v>41.4961271102284</v>
      </c>
      <c r="Q5474" s="45">
        <f t="shared" si="1003"/>
        <v>1.1293675675675676</v>
      </c>
      <c r="R5474" s="17"/>
      <c r="S5474" s="51">
        <f>((O5474/O5018)-1)*100</f>
        <v>9.9282869364368587</v>
      </c>
      <c r="T5474" s="16">
        <f>AVERAGE(P5398,P5436,P5474)</f>
        <v>39.969083085071169</v>
      </c>
    </row>
    <row r="5475" spans="1:20" x14ac:dyDescent="0.25">
      <c r="A5475" s="72">
        <f>A5474</f>
        <v>44727</v>
      </c>
      <c r="B5475" s="73" t="s">
        <v>0</v>
      </c>
      <c r="C5475" s="73" t="s">
        <v>236</v>
      </c>
      <c r="D5475" s="73" t="s">
        <v>237</v>
      </c>
      <c r="E5475" s="73" t="s">
        <v>262</v>
      </c>
      <c r="F5475" s="73" t="s">
        <v>251</v>
      </c>
      <c r="G5475" s="73" t="s">
        <v>34</v>
      </c>
      <c r="H5475" t="s">
        <v>37</v>
      </c>
      <c r="I5475">
        <v>298</v>
      </c>
      <c r="J5475" s="43">
        <v>3658</v>
      </c>
      <c r="K5475" s="16">
        <v>0.47</v>
      </c>
      <c r="L5475" s="16">
        <f t="shared" si="999"/>
        <v>36.32571996027805</v>
      </c>
      <c r="M5475" s="16">
        <f t="shared" si="1000"/>
        <v>0.98864864864864865</v>
      </c>
      <c r="N5475" s="44">
        <f t="shared" si="1001"/>
        <v>140.06</v>
      </c>
      <c r="O5475" s="44">
        <f t="shared" si="1002"/>
        <v>3798.06</v>
      </c>
      <c r="P5475" s="45">
        <f t="shared" si="1004"/>
        <v>37.716583912611718</v>
      </c>
      <c r="Q5475" s="45">
        <f t="shared" si="1003"/>
        <v>1.0265027027027027</v>
      </c>
      <c r="R5475" s="17"/>
      <c r="S5475" s="51">
        <f t="shared" ref="S5475:S5511" si="1005">((O5475/O5019)-1)*100</f>
        <v>-9.7419201520912537</v>
      </c>
      <c r="T5475" s="16">
        <f t="shared" ref="T5475:T5511" si="1006">AVERAGE(P5399,P5437,P5475)</f>
        <v>37.450248262164848</v>
      </c>
    </row>
    <row r="5476" spans="1:20" x14ac:dyDescent="0.25">
      <c r="A5476" s="72">
        <f t="shared" ref="A5476:A5510" si="1007">A5475</f>
        <v>44727</v>
      </c>
      <c r="B5476" s="73" t="s">
        <v>0</v>
      </c>
      <c r="C5476" s="73" t="s">
        <v>359</v>
      </c>
      <c r="D5476" s="73" t="s">
        <v>235</v>
      </c>
      <c r="E5476" s="73" t="s">
        <v>263</v>
      </c>
      <c r="F5476" s="73" t="s">
        <v>264</v>
      </c>
      <c r="G5476" s="73" t="s">
        <v>34</v>
      </c>
      <c r="H5476" t="s">
        <v>37</v>
      </c>
      <c r="I5476">
        <v>1530</v>
      </c>
      <c r="J5476" s="61">
        <v>7490</v>
      </c>
      <c r="K5476" s="16">
        <v>0.47</v>
      </c>
      <c r="L5476" s="16">
        <f t="shared" si="999"/>
        <v>74.379344587884802</v>
      </c>
      <c r="M5476" s="16">
        <f t="shared" si="1000"/>
        <v>2.0243243243243243</v>
      </c>
      <c r="N5476" s="44">
        <f t="shared" si="1001"/>
        <v>719.09999999999991</v>
      </c>
      <c r="O5476" s="44">
        <f t="shared" si="1002"/>
        <v>8209.1</v>
      </c>
      <c r="P5476" s="45">
        <f t="shared" si="1004"/>
        <v>81.520357497517381</v>
      </c>
      <c r="Q5476" s="45">
        <f t="shared" si="1003"/>
        <v>2.2186756756756756</v>
      </c>
      <c r="S5476" s="51">
        <f t="shared" si="1005"/>
        <v>15.37737174982432</v>
      </c>
      <c r="T5476" s="16">
        <f t="shared" si="1006"/>
        <v>78.828864614366111</v>
      </c>
    </row>
    <row r="5477" spans="1:20" x14ac:dyDescent="0.25">
      <c r="A5477" s="72">
        <f t="shared" si="1007"/>
        <v>44727</v>
      </c>
      <c r="B5477" s="73" t="s">
        <v>0</v>
      </c>
      <c r="C5477" s="73" t="s">
        <v>359</v>
      </c>
      <c r="D5477" s="73" t="s">
        <v>235</v>
      </c>
      <c r="E5477" s="73" t="s">
        <v>265</v>
      </c>
      <c r="F5477" s="73" t="s">
        <v>266</v>
      </c>
      <c r="G5477" s="73" t="s">
        <v>34</v>
      </c>
      <c r="H5477" t="s">
        <v>36</v>
      </c>
      <c r="I5477">
        <v>890</v>
      </c>
      <c r="J5477" s="61">
        <v>4600</v>
      </c>
      <c r="K5477" s="16">
        <v>0.61</v>
      </c>
      <c r="L5477" s="16">
        <f t="shared" si="999"/>
        <v>45.680238331678254</v>
      </c>
      <c r="M5477" s="16">
        <f t="shared" si="1000"/>
        <v>1.2432432432432432</v>
      </c>
      <c r="N5477" s="44">
        <f t="shared" si="1001"/>
        <v>542.9</v>
      </c>
      <c r="O5477" s="44">
        <f t="shared" si="1002"/>
        <v>5142.8999999999996</v>
      </c>
      <c r="P5477" s="45">
        <f t="shared" si="1004"/>
        <v>51.071499503475664</v>
      </c>
      <c r="Q5477" s="45">
        <f t="shared" si="1003"/>
        <v>1.3899729729729728</v>
      </c>
      <c r="S5477" s="51">
        <f t="shared" si="1005"/>
        <v>9.1470532057131848</v>
      </c>
      <c r="T5477" s="16">
        <f t="shared" si="1006"/>
        <v>49.337636544190666</v>
      </c>
    </row>
    <row r="5478" spans="1:20" x14ac:dyDescent="0.25">
      <c r="A5478" s="72">
        <f t="shared" si="1007"/>
        <v>44727</v>
      </c>
      <c r="B5478" s="73" t="s">
        <v>0</v>
      </c>
      <c r="C5478" s="73" t="s">
        <v>238</v>
      </c>
      <c r="D5478" s="73" t="s">
        <v>239</v>
      </c>
      <c r="E5478" s="73" t="s">
        <v>267</v>
      </c>
      <c r="F5478" s="73" t="s">
        <v>241</v>
      </c>
      <c r="G5478" s="73" t="s">
        <v>34</v>
      </c>
      <c r="H5478" s="65" t="s">
        <v>37</v>
      </c>
      <c r="I5478" s="65">
        <v>1256</v>
      </c>
      <c r="J5478" s="61">
        <v>7226</v>
      </c>
      <c r="K5478" s="16">
        <v>0.47</v>
      </c>
      <c r="L5478" s="77">
        <f t="shared" si="999"/>
        <v>71.757696127110222</v>
      </c>
      <c r="M5478" s="77">
        <f t="shared" si="1000"/>
        <v>1.952972972972973</v>
      </c>
      <c r="N5478" s="62">
        <f t="shared" si="1001"/>
        <v>590.31999999999994</v>
      </c>
      <c r="O5478" s="62">
        <f t="shared" si="1002"/>
        <v>7816.32</v>
      </c>
      <c r="P5478" s="63">
        <f t="shared" si="1004"/>
        <v>77.619860973187684</v>
      </c>
      <c r="Q5478" s="63">
        <f t="shared" si="1003"/>
        <v>2.1125189189189189</v>
      </c>
      <c r="R5478" s="65"/>
      <c r="S5478" s="64">
        <f t="shared" si="1005"/>
        <v>14.090205809370882</v>
      </c>
      <c r="T5478" s="16">
        <f t="shared" si="1006"/>
        <v>75.173253889440574</v>
      </c>
    </row>
    <row r="5479" spans="1:20" x14ac:dyDescent="0.25">
      <c r="A5479" s="72">
        <f t="shared" si="1007"/>
        <v>44727</v>
      </c>
      <c r="B5479" s="73" t="s">
        <v>0</v>
      </c>
      <c r="C5479" s="73" t="s">
        <v>358</v>
      </c>
      <c r="D5479" s="73" t="s">
        <v>235</v>
      </c>
      <c r="E5479" s="73" t="s">
        <v>267</v>
      </c>
      <c r="F5479" s="73" t="s">
        <v>241</v>
      </c>
      <c r="G5479" s="73" t="s">
        <v>34</v>
      </c>
      <c r="H5479" t="s">
        <v>36</v>
      </c>
      <c r="I5479">
        <v>975</v>
      </c>
      <c r="J5479" s="61">
        <v>4850</v>
      </c>
      <c r="K5479" s="16">
        <v>0.61</v>
      </c>
      <c r="L5479" s="16">
        <f t="shared" si="999"/>
        <v>48.162859980139025</v>
      </c>
      <c r="M5479" s="16">
        <f t="shared" si="1000"/>
        <v>1.3108108108108107</v>
      </c>
      <c r="N5479" s="44">
        <f t="shared" si="1001"/>
        <v>594.75</v>
      </c>
      <c r="O5479" s="44">
        <f t="shared" si="1002"/>
        <v>5444.75</v>
      </c>
      <c r="P5479" s="45">
        <f t="shared" si="1004"/>
        <v>54.06901688182721</v>
      </c>
      <c r="Q5479" s="45">
        <f t="shared" si="1003"/>
        <v>1.4715540540540542</v>
      </c>
      <c r="S5479" s="51">
        <f t="shared" si="1005"/>
        <v>8.7699145982120577</v>
      </c>
      <c r="T5479" s="16">
        <f t="shared" si="1006"/>
        <v>52.44538232373386</v>
      </c>
    </row>
    <row r="5480" spans="1:20" x14ac:dyDescent="0.25">
      <c r="A5480" s="72">
        <f t="shared" si="1007"/>
        <v>44727</v>
      </c>
      <c r="B5480" s="73" t="s">
        <v>0</v>
      </c>
      <c r="C5480" s="73" t="s">
        <v>240</v>
      </c>
      <c r="D5480" s="73" t="s">
        <v>241</v>
      </c>
      <c r="E5480" s="73" t="s">
        <v>263</v>
      </c>
      <c r="F5480" s="73" t="s">
        <v>264</v>
      </c>
      <c r="G5480" s="73" t="s">
        <v>34</v>
      </c>
      <c r="H5480" t="s">
        <v>36</v>
      </c>
      <c r="I5480">
        <v>1357</v>
      </c>
      <c r="J5480" s="66">
        <v>5121</v>
      </c>
      <c r="K5480" s="16">
        <v>0.61</v>
      </c>
      <c r="L5480" s="16">
        <f t="shared" si="999"/>
        <v>50.854021847070506</v>
      </c>
      <c r="M5480" s="16">
        <f t="shared" si="1000"/>
        <v>1.384054054054054</v>
      </c>
      <c r="N5480" s="44">
        <f t="shared" si="1001"/>
        <v>827.77</v>
      </c>
      <c r="O5480" s="44">
        <f t="shared" si="1002"/>
        <v>5948.77</v>
      </c>
      <c r="P5480" s="45">
        <f t="shared" si="1004"/>
        <v>59.074180734856007</v>
      </c>
      <c r="Q5480" s="45">
        <f t="shared" si="1003"/>
        <v>1.6077756756756758</v>
      </c>
      <c r="S5480" s="51">
        <f t="shared" si="1005"/>
        <v>10.040751243532608</v>
      </c>
      <c r="T5480" s="16">
        <f t="shared" si="1006"/>
        <v>58.085964912280701</v>
      </c>
    </row>
    <row r="5481" spans="1:20" x14ac:dyDescent="0.25">
      <c r="A5481" s="72">
        <f t="shared" si="1007"/>
        <v>44727</v>
      </c>
      <c r="B5481" s="73" t="s">
        <v>67</v>
      </c>
      <c r="C5481" s="73" t="s">
        <v>242</v>
      </c>
      <c r="D5481" s="73" t="s">
        <v>243</v>
      </c>
      <c r="E5481" s="73" t="s">
        <v>265</v>
      </c>
      <c r="F5481" s="73" t="s">
        <v>266</v>
      </c>
      <c r="G5481" s="73" t="s">
        <v>34</v>
      </c>
      <c r="H5481" t="s">
        <v>36</v>
      </c>
      <c r="I5481">
        <v>1006</v>
      </c>
      <c r="J5481" s="66">
        <v>4000</v>
      </c>
      <c r="K5481" s="16">
        <v>0.61</v>
      </c>
      <c r="L5481" s="16">
        <f t="shared" si="999"/>
        <v>39.72194637537239</v>
      </c>
      <c r="M5481" s="16">
        <f t="shared" si="1000"/>
        <v>1.0090090090090089</v>
      </c>
      <c r="N5481" s="44">
        <f t="shared" si="1001"/>
        <v>613.66</v>
      </c>
      <c r="O5481" s="44">
        <f t="shared" si="1002"/>
        <v>4613.66</v>
      </c>
      <c r="P5481" s="45">
        <f t="shared" si="1004"/>
        <v>45.815888778550146</v>
      </c>
      <c r="Q5481" s="45">
        <f t="shared" si="1003"/>
        <v>1.1638061261261261</v>
      </c>
      <c r="S5481" s="51">
        <f t="shared" si="1005"/>
        <v>12.220097974830102</v>
      </c>
      <c r="T5481" s="16">
        <f t="shared" si="1006"/>
        <v>45.083283680900365</v>
      </c>
    </row>
    <row r="5482" spans="1:20" x14ac:dyDescent="0.25">
      <c r="A5482" s="72">
        <f t="shared" si="1007"/>
        <v>44727</v>
      </c>
      <c r="B5482" s="73" t="s">
        <v>67</v>
      </c>
      <c r="C5482" s="73" t="s">
        <v>244</v>
      </c>
      <c r="D5482" s="73" t="s">
        <v>245</v>
      </c>
      <c r="E5482" s="73" t="s">
        <v>268</v>
      </c>
      <c r="F5482" s="73" t="s">
        <v>269</v>
      </c>
      <c r="G5482" s="73" t="s">
        <v>34</v>
      </c>
      <c r="H5482" t="s">
        <v>38</v>
      </c>
      <c r="I5482">
        <v>860</v>
      </c>
      <c r="J5482" s="43">
        <v>8130</v>
      </c>
      <c r="K5482" s="16">
        <v>0</v>
      </c>
      <c r="L5482" s="16">
        <f t="shared" si="999"/>
        <v>80.734856007944387</v>
      </c>
      <c r="M5482" s="16">
        <f t="shared" si="1000"/>
        <v>2.0508108108108107</v>
      </c>
      <c r="N5482" s="44">
        <f t="shared" si="1001"/>
        <v>0</v>
      </c>
      <c r="O5482" s="44">
        <f t="shared" si="1002"/>
        <v>8130</v>
      </c>
      <c r="P5482" s="45">
        <f t="shared" si="1004"/>
        <v>80.734856007944387</v>
      </c>
      <c r="Q5482" s="45">
        <f t="shared" si="1003"/>
        <v>2.0508108108108107</v>
      </c>
      <c r="S5482" s="51">
        <f t="shared" si="1005"/>
        <v>3.7916507085407947</v>
      </c>
      <c r="T5482" s="16">
        <f t="shared" si="1006"/>
        <v>80.734856007944387</v>
      </c>
    </row>
    <row r="5483" spans="1:20" x14ac:dyDescent="0.25">
      <c r="A5483" s="72">
        <f t="shared" si="1007"/>
        <v>44727</v>
      </c>
      <c r="B5483" s="73" t="s">
        <v>67</v>
      </c>
      <c r="C5483" s="73" t="s">
        <v>246</v>
      </c>
      <c r="D5483" s="73" t="s">
        <v>247</v>
      </c>
      <c r="E5483" s="73" t="s">
        <v>270</v>
      </c>
      <c r="F5483" s="73" t="s">
        <v>247</v>
      </c>
      <c r="G5483" s="73" t="s">
        <v>34</v>
      </c>
      <c r="H5483" t="s">
        <v>36</v>
      </c>
      <c r="I5483">
        <v>213</v>
      </c>
      <c r="J5483" s="43">
        <v>2505</v>
      </c>
      <c r="K5483" s="16">
        <v>0.61</v>
      </c>
      <c r="L5483" s="16">
        <f t="shared" si="999"/>
        <v>24.875868917576959</v>
      </c>
      <c r="M5483" s="16">
        <f t="shared" si="1000"/>
        <v>0.63189189189189188</v>
      </c>
      <c r="N5483" s="44">
        <f t="shared" si="1001"/>
        <v>129.93</v>
      </c>
      <c r="O5483" s="44">
        <f t="shared" si="1002"/>
        <v>2634.93</v>
      </c>
      <c r="P5483" s="45">
        <f t="shared" si="1004"/>
        <v>26.166137040714993</v>
      </c>
      <c r="Q5483" s="45">
        <f t="shared" si="1003"/>
        <v>0.66466702702702696</v>
      </c>
      <c r="S5483" s="51">
        <f t="shared" si="1005"/>
        <v>5.4085841270857138</v>
      </c>
      <c r="T5483" s="16">
        <f t="shared" si="1006"/>
        <v>26.011022840119164</v>
      </c>
    </row>
    <row r="5484" spans="1:20" x14ac:dyDescent="0.25">
      <c r="A5484" s="72">
        <f t="shared" si="1007"/>
        <v>44727</v>
      </c>
      <c r="B5484" s="73" t="s">
        <v>67</v>
      </c>
      <c r="C5484" s="73" t="s">
        <v>248</v>
      </c>
      <c r="D5484" s="73" t="s">
        <v>249</v>
      </c>
      <c r="E5484" s="73" t="s">
        <v>271</v>
      </c>
      <c r="F5484" s="73" t="s">
        <v>272</v>
      </c>
      <c r="G5484" s="73" t="s">
        <v>34</v>
      </c>
      <c r="H5484" t="s">
        <v>38</v>
      </c>
      <c r="I5484">
        <v>646</v>
      </c>
      <c r="J5484" s="43">
        <v>6227</v>
      </c>
      <c r="K5484" s="16">
        <v>0</v>
      </c>
      <c r="L5484" s="16">
        <f t="shared" si="999"/>
        <v>61.837140019860975</v>
      </c>
      <c r="M5484" s="16">
        <f t="shared" si="1000"/>
        <v>1.5707747747747749</v>
      </c>
      <c r="N5484" s="44">
        <f t="shared" si="1001"/>
        <v>0</v>
      </c>
      <c r="O5484" s="44">
        <f t="shared" si="1002"/>
        <v>6227</v>
      </c>
      <c r="P5484" s="45">
        <f t="shared" si="1004"/>
        <v>61.837140019860975</v>
      </c>
      <c r="Q5484" s="45">
        <f t="shared" si="1003"/>
        <v>1.5707747747747749</v>
      </c>
      <c r="S5484" s="51">
        <f t="shared" si="1005"/>
        <v>4.1478508111724377</v>
      </c>
      <c r="T5484" s="16">
        <f t="shared" si="1006"/>
        <v>61.837140019860975</v>
      </c>
    </row>
    <row r="5485" spans="1:20" x14ac:dyDescent="0.25">
      <c r="A5485" s="72">
        <f t="shared" si="1007"/>
        <v>44727</v>
      </c>
      <c r="B5485" s="73" t="s">
        <v>67</v>
      </c>
      <c r="C5485" s="73" t="s">
        <v>248</v>
      </c>
      <c r="D5485" s="73" t="s">
        <v>249</v>
      </c>
      <c r="E5485" s="73" t="s">
        <v>273</v>
      </c>
      <c r="F5485" s="73" t="s">
        <v>274</v>
      </c>
      <c r="G5485" s="73" t="s">
        <v>34</v>
      </c>
      <c r="H5485" t="s">
        <v>38</v>
      </c>
      <c r="I5485">
        <v>418</v>
      </c>
      <c r="J5485" s="43">
        <v>5247</v>
      </c>
      <c r="K5485" s="16">
        <v>0</v>
      </c>
      <c r="L5485" s="16">
        <f t="shared" si="999"/>
        <v>52.105263157894733</v>
      </c>
      <c r="M5485" s="16">
        <f t="shared" si="1000"/>
        <v>1.3235675675675675</v>
      </c>
      <c r="N5485" s="44">
        <f t="shared" si="1001"/>
        <v>0</v>
      </c>
      <c r="O5485" s="44">
        <f t="shared" si="1002"/>
        <v>5247</v>
      </c>
      <c r="P5485" s="45">
        <f t="shared" si="1004"/>
        <v>52.105263157894733</v>
      </c>
      <c r="Q5485" s="45">
        <f t="shared" si="1003"/>
        <v>1.3235675675675675</v>
      </c>
      <c r="S5485" s="51">
        <f t="shared" si="1005"/>
        <v>4.1071428571428648</v>
      </c>
      <c r="T5485" s="16">
        <f t="shared" si="1006"/>
        <v>52.105263157894733</v>
      </c>
    </row>
    <row r="5486" spans="1:20" x14ac:dyDescent="0.25">
      <c r="A5486" s="72">
        <f t="shared" si="1007"/>
        <v>44727</v>
      </c>
      <c r="B5486" s="73" t="s">
        <v>67</v>
      </c>
      <c r="C5486" s="73" t="s">
        <v>246</v>
      </c>
      <c r="D5486" s="73" t="s">
        <v>247</v>
      </c>
      <c r="E5486" s="73" t="s">
        <v>275</v>
      </c>
      <c r="F5486" s="73" t="s">
        <v>276</v>
      </c>
      <c r="G5486" s="73" t="s">
        <v>34</v>
      </c>
      <c r="H5486" t="s">
        <v>36</v>
      </c>
      <c r="I5486">
        <v>626</v>
      </c>
      <c r="J5486" s="61">
        <v>4000</v>
      </c>
      <c r="K5486" s="16">
        <v>0.61</v>
      </c>
      <c r="L5486" s="16">
        <f t="shared" si="999"/>
        <v>39.72194637537239</v>
      </c>
      <c r="M5486" s="16">
        <f t="shared" si="1000"/>
        <v>1.0090090090090089</v>
      </c>
      <c r="N5486" s="44">
        <f t="shared" si="1001"/>
        <v>381.86</v>
      </c>
      <c r="O5486" s="44">
        <f t="shared" si="1002"/>
        <v>4381.8599999999997</v>
      </c>
      <c r="P5486" s="45">
        <f t="shared" si="1004"/>
        <v>43.514001986097313</v>
      </c>
      <c r="Q5486" s="45">
        <f t="shared" si="1003"/>
        <v>1.1053340540540539</v>
      </c>
      <c r="S5486" s="51">
        <f t="shared" si="1005"/>
        <v>8.6916402494381586</v>
      </c>
      <c r="T5486" s="16">
        <f t="shared" si="1006"/>
        <v>43.058126448195956</v>
      </c>
    </row>
    <row r="5487" spans="1:20" x14ac:dyDescent="0.25">
      <c r="A5487" s="72">
        <f t="shared" si="1007"/>
        <v>44727</v>
      </c>
      <c r="B5487" s="73" t="s">
        <v>67</v>
      </c>
      <c r="C5487" s="73" t="s">
        <v>246</v>
      </c>
      <c r="D5487" s="73" t="s">
        <v>247</v>
      </c>
      <c r="E5487" s="73" t="s">
        <v>263</v>
      </c>
      <c r="F5487" s="73" t="s">
        <v>264</v>
      </c>
      <c r="G5487" s="73" t="s">
        <v>34</v>
      </c>
      <c r="H5487" t="s">
        <v>36</v>
      </c>
      <c r="I5487">
        <v>1823</v>
      </c>
      <c r="J5487" s="61">
        <v>5880</v>
      </c>
      <c r="K5487" s="16">
        <v>0.61</v>
      </c>
      <c r="L5487" s="16">
        <f t="shared" si="999"/>
        <v>58.391261171797417</v>
      </c>
      <c r="M5487" s="16">
        <f t="shared" si="1000"/>
        <v>1.4832432432432432</v>
      </c>
      <c r="N5487" s="44">
        <f t="shared" si="1001"/>
        <v>1112.03</v>
      </c>
      <c r="O5487" s="44">
        <f t="shared" si="1002"/>
        <v>6992.03</v>
      </c>
      <c r="P5487" s="45">
        <f t="shared" si="1004"/>
        <v>69.434260178748758</v>
      </c>
      <c r="Q5487" s="45">
        <f t="shared" si="1003"/>
        <v>1.7637553153153154</v>
      </c>
      <c r="S5487" s="51">
        <f t="shared" si="1005"/>
        <v>13.454857589776115</v>
      </c>
      <c r="T5487" s="16">
        <f t="shared" si="1006"/>
        <v>68.106686527639866</v>
      </c>
    </row>
    <row r="5488" spans="1:20" x14ac:dyDescent="0.25">
      <c r="A5488" s="72">
        <f t="shared" si="1007"/>
        <v>44727</v>
      </c>
      <c r="B5488" s="73" t="s">
        <v>18</v>
      </c>
      <c r="C5488" s="73" t="s">
        <v>250</v>
      </c>
      <c r="D5488" s="73" t="s">
        <v>251</v>
      </c>
      <c r="E5488" s="73" t="s">
        <v>265</v>
      </c>
      <c r="F5488" s="73" t="s">
        <v>266</v>
      </c>
      <c r="G5488" s="73" t="s">
        <v>34</v>
      </c>
      <c r="H5488" s="65" t="s">
        <v>39</v>
      </c>
      <c r="I5488">
        <v>1277</v>
      </c>
      <c r="J5488" s="61">
        <v>4431</v>
      </c>
      <c r="K5488" s="16">
        <v>0.73399999999999999</v>
      </c>
      <c r="L5488" s="77">
        <f t="shared" si="999"/>
        <v>44.00198609731877</v>
      </c>
      <c r="M5488" s="77">
        <f t="shared" si="1000"/>
        <v>1.1975675675675677</v>
      </c>
      <c r="N5488" s="62">
        <f t="shared" si="1001"/>
        <v>937.31799999999998</v>
      </c>
      <c r="O5488" s="62">
        <f t="shared" si="1002"/>
        <v>5368.3180000000002</v>
      </c>
      <c r="P5488" s="63">
        <f t="shared" si="1004"/>
        <v>53.310009930486594</v>
      </c>
      <c r="Q5488" s="63">
        <f t="shared" si="1003"/>
        <v>1.4508967567567568</v>
      </c>
      <c r="R5488" s="65"/>
      <c r="S5488" s="64">
        <f t="shared" si="1005"/>
        <v>39.598693134065059</v>
      </c>
      <c r="T5488" s="16">
        <f t="shared" si="1006"/>
        <v>49.480412115193644</v>
      </c>
    </row>
    <row r="5489" spans="1:20" x14ac:dyDescent="0.25">
      <c r="A5489" s="72">
        <f t="shared" si="1007"/>
        <v>44727</v>
      </c>
      <c r="B5489" s="73" t="s">
        <v>18</v>
      </c>
      <c r="C5489" s="73" t="s">
        <v>244</v>
      </c>
      <c r="D5489" s="73" t="s">
        <v>245</v>
      </c>
      <c r="E5489" s="73" t="s">
        <v>277</v>
      </c>
      <c r="F5489" s="73" t="s">
        <v>278</v>
      </c>
      <c r="G5489" s="73" t="s">
        <v>34</v>
      </c>
      <c r="H5489" s="65" t="s">
        <v>38</v>
      </c>
      <c r="I5489" s="65">
        <v>613</v>
      </c>
      <c r="J5489" s="61">
        <v>6714</v>
      </c>
      <c r="K5489" s="16">
        <v>0</v>
      </c>
      <c r="L5489" s="77">
        <f t="shared" si="999"/>
        <v>66.673286991062554</v>
      </c>
      <c r="M5489" s="77">
        <f t="shared" si="1000"/>
        <v>1.8145945945945945</v>
      </c>
      <c r="N5489" s="62">
        <f t="shared" si="1001"/>
        <v>0</v>
      </c>
      <c r="O5489" s="62">
        <f t="shared" si="1002"/>
        <v>6714</v>
      </c>
      <c r="P5489" s="63">
        <f t="shared" si="1004"/>
        <v>66.673286991062554</v>
      </c>
      <c r="Q5489" s="63">
        <f t="shared" si="1003"/>
        <v>1.8145945945945945</v>
      </c>
      <c r="R5489" s="65"/>
      <c r="S5489" s="64">
        <f t="shared" si="1005"/>
        <v>1.8043972706595968</v>
      </c>
      <c r="T5489" s="16">
        <f t="shared" si="1006"/>
        <v>66.673286991062554</v>
      </c>
    </row>
    <row r="5490" spans="1:20" x14ac:dyDescent="0.25">
      <c r="A5490" s="72">
        <f>A5489</f>
        <v>44727</v>
      </c>
      <c r="B5490" s="73" t="s">
        <v>18</v>
      </c>
      <c r="C5490" s="73" t="s">
        <v>248</v>
      </c>
      <c r="D5490" s="73" t="s">
        <v>249</v>
      </c>
      <c r="E5490" s="73" t="s">
        <v>268</v>
      </c>
      <c r="F5490" s="73" t="s">
        <v>269</v>
      </c>
      <c r="G5490" s="73" t="s">
        <v>34</v>
      </c>
      <c r="H5490" s="65" t="s">
        <v>38</v>
      </c>
      <c r="I5490" s="65">
        <v>872</v>
      </c>
      <c r="J5490" s="61">
        <v>7422</v>
      </c>
      <c r="K5490" s="16">
        <v>0</v>
      </c>
      <c r="L5490" s="77">
        <f t="shared" si="999"/>
        <v>73.70407149950347</v>
      </c>
      <c r="M5490" s="77">
        <f t="shared" si="1000"/>
        <v>2.0059459459459461</v>
      </c>
      <c r="N5490" s="62">
        <f t="shared" si="1001"/>
        <v>0</v>
      </c>
      <c r="O5490" s="62">
        <f t="shared" si="1002"/>
        <v>7422</v>
      </c>
      <c r="P5490" s="63">
        <f t="shared" si="1004"/>
        <v>73.70407149950347</v>
      </c>
      <c r="Q5490" s="63">
        <f t="shared" si="1003"/>
        <v>2.0059459459459461</v>
      </c>
      <c r="R5490" s="65"/>
      <c r="S5490" s="64">
        <f t="shared" si="1005"/>
        <v>4.1684210526315768</v>
      </c>
      <c r="T5490" s="16">
        <f t="shared" si="1006"/>
        <v>73.70407149950347</v>
      </c>
    </row>
    <row r="5491" spans="1:20" x14ac:dyDescent="0.25">
      <c r="A5491" s="72">
        <f t="shared" si="1007"/>
        <v>44727</v>
      </c>
      <c r="B5491" s="73" t="s">
        <v>18</v>
      </c>
      <c r="C5491" s="73" t="s">
        <v>248</v>
      </c>
      <c r="D5491" s="73" t="s">
        <v>249</v>
      </c>
      <c r="E5491" s="73" t="s">
        <v>277</v>
      </c>
      <c r="F5491" s="73" t="s">
        <v>278</v>
      </c>
      <c r="G5491" s="73" t="s">
        <v>34</v>
      </c>
      <c r="H5491" s="65" t="s">
        <v>38</v>
      </c>
      <c r="I5491" s="65">
        <v>414</v>
      </c>
      <c r="J5491" s="61">
        <v>5367</v>
      </c>
      <c r="K5491" s="16">
        <v>0</v>
      </c>
      <c r="L5491" s="77">
        <f t="shared" si="999"/>
        <v>53.296921549155904</v>
      </c>
      <c r="M5491" s="77">
        <f t="shared" si="1000"/>
        <v>1.4505405405405405</v>
      </c>
      <c r="N5491" s="62">
        <f t="shared" si="1001"/>
        <v>0</v>
      </c>
      <c r="O5491" s="62">
        <f t="shared" si="1002"/>
        <v>5367</v>
      </c>
      <c r="P5491" s="63">
        <f t="shared" si="1004"/>
        <v>53.296921549155904</v>
      </c>
      <c r="Q5491" s="63">
        <f t="shared" si="1003"/>
        <v>1.4505405405405405</v>
      </c>
      <c r="R5491" s="65"/>
      <c r="S5491" s="64">
        <f t="shared" si="1005"/>
        <v>2.2870211549456787</v>
      </c>
      <c r="T5491" s="16">
        <f t="shared" si="1006"/>
        <v>53.296921549155904</v>
      </c>
    </row>
    <row r="5492" spans="1:20" x14ac:dyDescent="0.25">
      <c r="A5492" s="72">
        <f t="shared" si="1007"/>
        <v>44727</v>
      </c>
      <c r="B5492" s="73" t="s">
        <v>18</v>
      </c>
      <c r="C5492" s="73" t="s">
        <v>242</v>
      </c>
      <c r="D5492" s="73" t="s">
        <v>243</v>
      </c>
      <c r="E5492" s="73" t="s">
        <v>265</v>
      </c>
      <c r="F5492" s="73" t="s">
        <v>266</v>
      </c>
      <c r="G5492" s="73" t="s">
        <v>34</v>
      </c>
      <c r="H5492" t="s">
        <v>36</v>
      </c>
      <c r="I5492">
        <v>1006</v>
      </c>
      <c r="J5492" s="43">
        <v>4665</v>
      </c>
      <c r="K5492" s="16">
        <v>0.61</v>
      </c>
      <c r="L5492" s="16">
        <f t="shared" si="999"/>
        <v>46.32571996027805</v>
      </c>
      <c r="M5492" s="16">
        <f t="shared" si="1000"/>
        <v>1.2608108108108107</v>
      </c>
      <c r="N5492" s="44">
        <f t="shared" si="1001"/>
        <v>613.66</v>
      </c>
      <c r="O5492" s="44">
        <f t="shared" si="1002"/>
        <v>5278.66</v>
      </c>
      <c r="P5492" s="45">
        <f t="shared" si="1004"/>
        <v>52.419662363455807</v>
      </c>
      <c r="Q5492" s="45">
        <f t="shared" si="1003"/>
        <v>1.4266648648648648</v>
      </c>
      <c r="S5492" s="51">
        <f t="shared" si="1005"/>
        <v>8.6980515870237483</v>
      </c>
      <c r="T5492" s="16">
        <f t="shared" si="1006"/>
        <v>51.687057265806025</v>
      </c>
    </row>
    <row r="5493" spans="1:20" x14ac:dyDescent="0.25">
      <c r="A5493" s="72">
        <f t="shared" si="1007"/>
        <v>44727</v>
      </c>
      <c r="B5493" s="73" t="s">
        <v>0</v>
      </c>
      <c r="C5493" s="73" t="s">
        <v>252</v>
      </c>
      <c r="D5493" s="73" t="s">
        <v>117</v>
      </c>
      <c r="E5493" s="73" t="s">
        <v>279</v>
      </c>
      <c r="F5493" s="73" t="s">
        <v>280</v>
      </c>
      <c r="G5493" s="73" t="s">
        <v>35</v>
      </c>
      <c r="H5493" t="s">
        <v>37</v>
      </c>
      <c r="I5493">
        <v>880</v>
      </c>
      <c r="J5493" s="43">
        <v>4193</v>
      </c>
      <c r="K5493" s="16">
        <v>0.47</v>
      </c>
      <c r="L5493" s="16">
        <f t="shared" si="999"/>
        <v>41.638530287984111</v>
      </c>
      <c r="M5493" s="16">
        <f t="shared" si="1000"/>
        <v>1.1332432432432433</v>
      </c>
      <c r="N5493" s="44">
        <f t="shared" si="1001"/>
        <v>413.59999999999997</v>
      </c>
      <c r="O5493" s="44">
        <f t="shared" si="1002"/>
        <v>4606.6000000000004</v>
      </c>
      <c r="P5493" s="45">
        <f t="shared" si="1004"/>
        <v>45.745779543197621</v>
      </c>
      <c r="Q5493" s="45">
        <f t="shared" si="1003"/>
        <v>1.2450270270270272</v>
      </c>
      <c r="S5493" s="51">
        <f t="shared" si="1005"/>
        <v>14.649079143852672</v>
      </c>
      <c r="T5493" s="16">
        <f t="shared" si="1006"/>
        <v>44.959285004965245</v>
      </c>
    </row>
    <row r="5494" spans="1:20" x14ac:dyDescent="0.25">
      <c r="A5494" s="72">
        <f t="shared" si="1007"/>
        <v>44727</v>
      </c>
      <c r="B5494" s="73" t="s">
        <v>0</v>
      </c>
      <c r="C5494" s="73" t="s">
        <v>359</v>
      </c>
      <c r="D5494" s="73" t="s">
        <v>235</v>
      </c>
      <c r="E5494" s="73" t="s">
        <v>267</v>
      </c>
      <c r="F5494" s="73" t="s">
        <v>241</v>
      </c>
      <c r="G5494" s="73" t="s">
        <v>35</v>
      </c>
      <c r="H5494" t="s">
        <v>37</v>
      </c>
      <c r="I5494">
        <v>685</v>
      </c>
      <c r="J5494" s="61">
        <v>4611</v>
      </c>
      <c r="K5494" s="16">
        <v>0.47</v>
      </c>
      <c r="L5494" s="16">
        <f t="shared" si="999"/>
        <v>45.789473684210527</v>
      </c>
      <c r="M5494" s="16">
        <f t="shared" si="1000"/>
        <v>1.2462162162162163</v>
      </c>
      <c r="N5494" s="44">
        <f t="shared" si="1001"/>
        <v>321.95</v>
      </c>
      <c r="O5494" s="44">
        <f t="shared" si="1002"/>
        <v>4932.95</v>
      </c>
      <c r="P5494" s="45">
        <f t="shared" si="1004"/>
        <v>48.986593843098312</v>
      </c>
      <c r="Q5494" s="45">
        <f t="shared" si="1003"/>
        <v>1.3332297297297298</v>
      </c>
      <c r="S5494" s="51">
        <f t="shared" si="1005"/>
        <v>16.453021718602457</v>
      </c>
      <c r="T5494" s="16">
        <f t="shared" si="1006"/>
        <v>47.050314465408803</v>
      </c>
    </row>
    <row r="5495" spans="1:20" x14ac:dyDescent="0.25">
      <c r="A5495" s="72">
        <f t="shared" si="1007"/>
        <v>44727</v>
      </c>
      <c r="B5495" s="73" t="s">
        <v>0</v>
      </c>
      <c r="C5495" s="73" t="s">
        <v>253</v>
      </c>
      <c r="D5495" s="73" t="s">
        <v>243</v>
      </c>
      <c r="E5495" s="73" t="s">
        <v>281</v>
      </c>
      <c r="F5495" s="73" t="s">
        <v>282</v>
      </c>
      <c r="G5495" s="73" t="s">
        <v>35</v>
      </c>
      <c r="H5495" t="s">
        <v>38</v>
      </c>
      <c r="I5495">
        <v>812</v>
      </c>
      <c r="J5495" s="43">
        <v>6670</v>
      </c>
      <c r="K5495" s="16">
        <v>0</v>
      </c>
      <c r="L5495" s="16">
        <f t="shared" si="999"/>
        <v>66.23634558093346</v>
      </c>
      <c r="M5495" s="16">
        <f t="shared" si="1000"/>
        <v>1.8027027027027027</v>
      </c>
      <c r="N5495" s="44">
        <f t="shared" si="1001"/>
        <v>0</v>
      </c>
      <c r="O5495" s="44">
        <f t="shared" si="1002"/>
        <v>6670</v>
      </c>
      <c r="P5495" s="45">
        <f t="shared" si="1004"/>
        <v>66.23634558093346</v>
      </c>
      <c r="Q5495" s="45">
        <f t="shared" si="1003"/>
        <v>1.8027027027027027</v>
      </c>
      <c r="S5495" s="51">
        <f t="shared" si="1005"/>
        <v>4.6110414052697557</v>
      </c>
      <c r="T5495" s="16">
        <f t="shared" si="1006"/>
        <v>66.23634558093346</v>
      </c>
    </row>
    <row r="5496" spans="1:20" x14ac:dyDescent="0.25">
      <c r="A5496" s="72">
        <f t="shared" si="1007"/>
        <v>44727</v>
      </c>
      <c r="B5496" s="73" t="s">
        <v>0</v>
      </c>
      <c r="C5496" s="73" t="s">
        <v>236</v>
      </c>
      <c r="D5496" s="73" t="s">
        <v>237</v>
      </c>
      <c r="E5496" s="73" t="s">
        <v>279</v>
      </c>
      <c r="F5496" s="73" t="s">
        <v>280</v>
      </c>
      <c r="G5496" s="73" t="s">
        <v>35</v>
      </c>
      <c r="H5496" t="s">
        <v>37</v>
      </c>
      <c r="I5496">
        <v>1520</v>
      </c>
      <c r="J5496" s="61">
        <v>5851</v>
      </c>
      <c r="K5496" s="16">
        <v>0.47</v>
      </c>
      <c r="L5496" s="16">
        <f t="shared" si="999"/>
        <v>58.103277060575969</v>
      </c>
      <c r="M5496" s="16">
        <f t="shared" si="1000"/>
        <v>1.5813513513513513</v>
      </c>
      <c r="N5496" s="44">
        <f t="shared" si="1001"/>
        <v>714.4</v>
      </c>
      <c r="O5496" s="44">
        <f t="shared" si="1002"/>
        <v>6565.4</v>
      </c>
      <c r="P5496" s="45">
        <f t="shared" si="1004"/>
        <v>65.197616683217475</v>
      </c>
      <c r="Q5496" s="45">
        <f t="shared" si="1003"/>
        <v>1.7744324324324323</v>
      </c>
      <c r="S5496" s="51">
        <f t="shared" si="1005"/>
        <v>15.669485553206485</v>
      </c>
      <c r="T5496" s="16">
        <f t="shared" si="1006"/>
        <v>63.839126117179738</v>
      </c>
    </row>
    <row r="5497" spans="1:20" x14ac:dyDescent="0.25">
      <c r="A5497" s="72">
        <f t="shared" si="1007"/>
        <v>44727</v>
      </c>
      <c r="B5497" s="73" t="s">
        <v>0</v>
      </c>
      <c r="C5497" s="73" t="s">
        <v>236</v>
      </c>
      <c r="D5497" s="73" t="s">
        <v>237</v>
      </c>
      <c r="E5497" s="73" t="s">
        <v>267</v>
      </c>
      <c r="F5497" s="73" t="s">
        <v>241</v>
      </c>
      <c r="G5497" s="73" t="s">
        <v>35</v>
      </c>
      <c r="H5497" t="s">
        <v>37</v>
      </c>
      <c r="I5497">
        <v>1583</v>
      </c>
      <c r="J5497" s="43">
        <v>5199</v>
      </c>
      <c r="K5497" s="16">
        <v>0.47</v>
      </c>
      <c r="L5497" s="16">
        <f t="shared" si="999"/>
        <v>51.628599801390266</v>
      </c>
      <c r="M5497" s="16">
        <f t="shared" si="1000"/>
        <v>1.4051351351351351</v>
      </c>
      <c r="N5497" s="44">
        <f t="shared" si="1001"/>
        <v>744.01</v>
      </c>
      <c r="O5497" s="44">
        <f t="shared" si="1002"/>
        <v>5943.01</v>
      </c>
      <c r="P5497" s="45">
        <f t="shared" si="1004"/>
        <v>59.016981132075472</v>
      </c>
      <c r="Q5497" s="45">
        <f t="shared" si="1003"/>
        <v>1.6062189189189189</v>
      </c>
      <c r="S5497" s="51">
        <f t="shared" si="1005"/>
        <v>-0.88375583722480888</v>
      </c>
      <c r="T5497" s="16">
        <f t="shared" si="1006"/>
        <v>57.602184707050647</v>
      </c>
    </row>
    <row r="5498" spans="1:20" x14ac:dyDescent="0.25">
      <c r="A5498" s="72">
        <f t="shared" si="1007"/>
        <v>44727</v>
      </c>
      <c r="B5498" s="73" t="s">
        <v>0</v>
      </c>
      <c r="C5498" s="73" t="s">
        <v>358</v>
      </c>
      <c r="D5498" s="73" t="s">
        <v>235</v>
      </c>
      <c r="E5498" s="73" t="s">
        <v>279</v>
      </c>
      <c r="F5498" s="73" t="s">
        <v>280</v>
      </c>
      <c r="G5498" s="73" t="s">
        <v>35</v>
      </c>
      <c r="H5498" t="s">
        <v>36</v>
      </c>
      <c r="I5498">
        <v>1599</v>
      </c>
      <c r="J5498" s="66">
        <v>5923</v>
      </c>
      <c r="K5498" s="16">
        <v>0.61</v>
      </c>
      <c r="L5498" s="16">
        <f t="shared" si="999"/>
        <v>58.818272095332667</v>
      </c>
      <c r="M5498" s="16">
        <f t="shared" si="1000"/>
        <v>1.6008108108108108</v>
      </c>
      <c r="N5498" s="44">
        <f t="shared" si="1001"/>
        <v>975.39</v>
      </c>
      <c r="O5498" s="44">
        <f t="shared" si="1002"/>
        <v>6898.39</v>
      </c>
      <c r="P5498" s="45">
        <f t="shared" si="1004"/>
        <v>68.504369414101291</v>
      </c>
      <c r="Q5498" s="45">
        <f t="shared" si="1003"/>
        <v>1.8644297297297299</v>
      </c>
      <c r="S5498" s="51">
        <f t="shared" si="1005"/>
        <v>8.67388492688006</v>
      </c>
      <c r="T5498" s="16">
        <f t="shared" si="1006"/>
        <v>67.339920556107245</v>
      </c>
    </row>
    <row r="5499" spans="1:20" x14ac:dyDescent="0.25">
      <c r="A5499" s="72">
        <f t="shared" si="1007"/>
        <v>44727</v>
      </c>
      <c r="B5499" s="73" t="s">
        <v>67</v>
      </c>
      <c r="C5499" s="73" t="s">
        <v>250</v>
      </c>
      <c r="D5499" s="73" t="s">
        <v>251</v>
      </c>
      <c r="E5499" s="73" t="s">
        <v>279</v>
      </c>
      <c r="F5499" s="73" t="s">
        <v>280</v>
      </c>
      <c r="G5499" s="73" t="s">
        <v>35</v>
      </c>
      <c r="H5499" t="s">
        <v>37</v>
      </c>
      <c r="I5499">
        <v>1851</v>
      </c>
      <c r="J5499" s="43">
        <v>5380</v>
      </c>
      <c r="K5499" s="16">
        <v>0.47</v>
      </c>
      <c r="L5499" s="16">
        <f t="shared" si="999"/>
        <v>53.426017874875868</v>
      </c>
      <c r="M5499" s="16">
        <f t="shared" si="1000"/>
        <v>1.3571171171171172</v>
      </c>
      <c r="N5499" s="44">
        <f t="shared" si="1001"/>
        <v>869.96999999999991</v>
      </c>
      <c r="O5499" s="44">
        <f t="shared" si="1002"/>
        <v>6249.97</v>
      </c>
      <c r="P5499" s="45">
        <f t="shared" si="1004"/>
        <v>62.065243296921551</v>
      </c>
      <c r="Q5499" s="45">
        <f t="shared" si="1003"/>
        <v>1.5765690090090092</v>
      </c>
      <c r="S5499" s="51">
        <f t="shared" si="1005"/>
        <v>20.655791505791509</v>
      </c>
      <c r="T5499" s="16">
        <f t="shared" si="1006"/>
        <v>60.410923535253232</v>
      </c>
    </row>
    <row r="5500" spans="1:20" x14ac:dyDescent="0.25">
      <c r="A5500" s="72">
        <f t="shared" si="1007"/>
        <v>44727</v>
      </c>
      <c r="B5500" s="73" t="s">
        <v>67</v>
      </c>
      <c r="C5500" s="73" t="s">
        <v>238</v>
      </c>
      <c r="D5500" s="73" t="s">
        <v>239</v>
      </c>
      <c r="E5500" s="73" t="s">
        <v>283</v>
      </c>
      <c r="F5500" s="73" t="s">
        <v>284</v>
      </c>
      <c r="G5500" s="73" t="s">
        <v>35</v>
      </c>
      <c r="H5500" t="s">
        <v>37</v>
      </c>
      <c r="I5500">
        <v>1695</v>
      </c>
      <c r="J5500" s="43">
        <v>5340</v>
      </c>
      <c r="K5500" s="16">
        <v>0.47</v>
      </c>
      <c r="L5500" s="16">
        <f t="shared" si="999"/>
        <v>53.028798411122146</v>
      </c>
      <c r="M5500" s="16">
        <f t="shared" si="1000"/>
        <v>1.347027027027027</v>
      </c>
      <c r="N5500" s="44">
        <f t="shared" si="1001"/>
        <v>796.65</v>
      </c>
      <c r="O5500" s="44">
        <f t="shared" si="1002"/>
        <v>6136.65</v>
      </c>
      <c r="P5500" s="45">
        <f t="shared" si="1004"/>
        <v>60.939920556107246</v>
      </c>
      <c r="Q5500" s="45">
        <f t="shared" si="1003"/>
        <v>1.5479837837837838</v>
      </c>
      <c r="S5500" s="51">
        <f t="shared" si="1005"/>
        <v>19.390077821011676</v>
      </c>
      <c r="T5500" s="16">
        <f t="shared" si="1006"/>
        <v>59.425024826216479</v>
      </c>
    </row>
    <row r="5501" spans="1:20" x14ac:dyDescent="0.25">
      <c r="A5501" s="72">
        <f t="shared" si="1007"/>
        <v>44727</v>
      </c>
      <c r="B5501" s="73" t="s">
        <v>67</v>
      </c>
      <c r="C5501" s="73" t="s">
        <v>242</v>
      </c>
      <c r="D5501" s="73" t="s">
        <v>243</v>
      </c>
      <c r="E5501" s="73" t="s">
        <v>265</v>
      </c>
      <c r="F5501" s="73" t="s">
        <v>266</v>
      </c>
      <c r="G5501" s="73" t="s">
        <v>35</v>
      </c>
      <c r="H5501" t="s">
        <v>36</v>
      </c>
      <c r="I5501">
        <v>1006</v>
      </c>
      <c r="J5501" s="43">
        <v>3920</v>
      </c>
      <c r="K5501" s="16">
        <v>0.61</v>
      </c>
      <c r="L5501" s="16">
        <f t="shared" si="999"/>
        <v>38.927507447864947</v>
      </c>
      <c r="M5501" s="16">
        <f t="shared" si="1000"/>
        <v>0.98882882882882883</v>
      </c>
      <c r="N5501" s="44">
        <f t="shared" si="1001"/>
        <v>613.66</v>
      </c>
      <c r="O5501" s="44">
        <f t="shared" si="1002"/>
        <v>4533.66</v>
      </c>
      <c r="P5501" s="45">
        <f t="shared" si="1004"/>
        <v>45.021449851042696</v>
      </c>
      <c r="Q5501" s="45">
        <f t="shared" si="1003"/>
        <v>1.1436259459459459</v>
      </c>
      <c r="S5501" s="51">
        <f t="shared" si="1005"/>
        <v>12.462604743926198</v>
      </c>
      <c r="T5501" s="16">
        <f t="shared" si="1006"/>
        <v>44.288844753392908</v>
      </c>
    </row>
    <row r="5502" spans="1:20" x14ac:dyDescent="0.25">
      <c r="A5502" s="72">
        <f t="shared" si="1007"/>
        <v>44727</v>
      </c>
      <c r="B5502" s="73" t="s">
        <v>67</v>
      </c>
      <c r="C5502" s="73" t="s">
        <v>254</v>
      </c>
      <c r="D5502" s="73" t="s">
        <v>255</v>
      </c>
      <c r="E5502" s="73" t="s">
        <v>267</v>
      </c>
      <c r="F5502" s="73" t="s">
        <v>241</v>
      </c>
      <c r="G5502" s="73" t="s">
        <v>35</v>
      </c>
      <c r="H5502" t="s">
        <v>37</v>
      </c>
      <c r="I5502">
        <v>988</v>
      </c>
      <c r="J5502" s="43">
        <v>4080</v>
      </c>
      <c r="K5502" s="16">
        <v>0.47</v>
      </c>
      <c r="L5502" s="16">
        <f t="shared" si="999"/>
        <v>40.51638530287984</v>
      </c>
      <c r="M5502" s="16">
        <f t="shared" si="1000"/>
        <v>1.0291891891891891</v>
      </c>
      <c r="N5502" s="44">
        <f t="shared" si="1001"/>
        <v>464.35999999999996</v>
      </c>
      <c r="O5502" s="44">
        <f t="shared" si="1002"/>
        <v>4544.3599999999997</v>
      </c>
      <c r="P5502" s="45">
        <f t="shared" si="1004"/>
        <v>45.127706057596818</v>
      </c>
      <c r="Q5502" s="45">
        <f t="shared" si="1003"/>
        <v>1.1463250450450451</v>
      </c>
      <c r="S5502" s="51">
        <f t="shared" si="1005"/>
        <v>17.122680412371128</v>
      </c>
      <c r="T5502" s="16">
        <f t="shared" si="1006"/>
        <v>44.244687189672284</v>
      </c>
    </row>
    <row r="5503" spans="1:20" x14ac:dyDescent="0.25">
      <c r="A5503" s="72">
        <f t="shared" si="1007"/>
        <v>44727</v>
      </c>
      <c r="B5503" s="73" t="s">
        <v>67</v>
      </c>
      <c r="C5503" s="73" t="s">
        <v>246</v>
      </c>
      <c r="D5503" s="73" t="s">
        <v>247</v>
      </c>
      <c r="E5503" s="73" t="s">
        <v>240</v>
      </c>
      <c r="F5503" s="73" t="s">
        <v>241</v>
      </c>
      <c r="G5503" s="73" t="s">
        <v>35</v>
      </c>
      <c r="H5503" t="s">
        <v>36</v>
      </c>
      <c r="I5503">
        <v>787</v>
      </c>
      <c r="J5503" s="43">
        <v>4420</v>
      </c>
      <c r="K5503" s="16">
        <v>0.61</v>
      </c>
      <c r="L5503" s="16">
        <f t="shared" si="999"/>
        <v>43.892750744786497</v>
      </c>
      <c r="M5503" s="16">
        <f t="shared" si="1000"/>
        <v>1.1149549549549549</v>
      </c>
      <c r="N5503" s="44">
        <f t="shared" si="1001"/>
        <v>480.07</v>
      </c>
      <c r="O5503" s="44">
        <f t="shared" si="1002"/>
        <v>4900.07</v>
      </c>
      <c r="P5503" s="45">
        <f t="shared" si="1004"/>
        <v>48.660079443892748</v>
      </c>
      <c r="Q5503" s="45">
        <f t="shared" si="1003"/>
        <v>1.2360536936936937</v>
      </c>
      <c r="S5503" s="51">
        <f t="shared" si="1005"/>
        <v>9.2480497272181772</v>
      </c>
      <c r="T5503" s="16">
        <f t="shared" si="1006"/>
        <v>48.086957960940083</v>
      </c>
    </row>
    <row r="5504" spans="1:20" x14ac:dyDescent="0.25">
      <c r="A5504" s="72">
        <f t="shared" si="1007"/>
        <v>44727</v>
      </c>
      <c r="B5504" s="73" t="s">
        <v>67</v>
      </c>
      <c r="C5504" s="73" t="s">
        <v>250</v>
      </c>
      <c r="D5504" s="73" t="s">
        <v>251</v>
      </c>
      <c r="E5504" s="73" t="s">
        <v>283</v>
      </c>
      <c r="F5504" s="73" t="s">
        <v>284</v>
      </c>
      <c r="G5504" s="73" t="s">
        <v>35</v>
      </c>
      <c r="H5504" t="s">
        <v>37</v>
      </c>
      <c r="I5504">
        <v>1836</v>
      </c>
      <c r="J5504" s="43">
        <v>5380</v>
      </c>
      <c r="K5504" s="16">
        <v>0.47</v>
      </c>
      <c r="L5504" s="16">
        <f t="shared" ref="L5504:L5541" si="1008">J5504/100.7</f>
        <v>53.426017874875868</v>
      </c>
      <c r="M5504" s="16">
        <f t="shared" ref="M5504:M5541" si="1009">IF(B5504="corn",J5504/(111*2000/56),J5504/(111*2000/60))</f>
        <v>1.3571171171171172</v>
      </c>
      <c r="N5504" s="44">
        <f t="shared" ref="N5504:N5541" si="1010">I5504*K5504</f>
        <v>862.92</v>
      </c>
      <c r="O5504" s="44">
        <f t="shared" ref="O5504:O5541" si="1011">J5504+N5504</f>
        <v>6242.92</v>
      </c>
      <c r="P5504" s="45">
        <f t="shared" si="1004"/>
        <v>61.995233366434952</v>
      </c>
      <c r="Q5504" s="45">
        <f t="shared" ref="Q5504:Q5541" si="1012">IF(B5504="corn",O5504/(111*2000/56),O5504/(111*2000/60))</f>
        <v>1.5747906306306307</v>
      </c>
      <c r="S5504" s="51">
        <f t="shared" si="1005"/>
        <v>20.519691119691117</v>
      </c>
      <c r="T5504" s="16">
        <f t="shared" si="1006"/>
        <v>60.354319761668314</v>
      </c>
    </row>
    <row r="5505" spans="1:20" x14ac:dyDescent="0.25">
      <c r="A5505" s="72">
        <f t="shared" si="1007"/>
        <v>44727</v>
      </c>
      <c r="B5505" s="73" t="s">
        <v>67</v>
      </c>
      <c r="C5505" s="73" t="s">
        <v>256</v>
      </c>
      <c r="D5505" s="73" t="s">
        <v>247</v>
      </c>
      <c r="E5505" s="73" t="s">
        <v>285</v>
      </c>
      <c r="F5505" s="73" t="s">
        <v>264</v>
      </c>
      <c r="G5505" s="73" t="s">
        <v>35</v>
      </c>
      <c r="H5505" t="s">
        <v>37</v>
      </c>
      <c r="I5505">
        <v>1899</v>
      </c>
      <c r="J5505" s="43">
        <v>5300</v>
      </c>
      <c r="K5505" s="16">
        <v>0.47</v>
      </c>
      <c r="L5505" s="16">
        <f t="shared" si="1008"/>
        <v>52.631578947368418</v>
      </c>
      <c r="M5505" s="16">
        <f t="shared" si="1009"/>
        <v>1.336936936936937</v>
      </c>
      <c r="N5505" s="44">
        <f t="shared" si="1010"/>
        <v>892.53</v>
      </c>
      <c r="O5505" s="44">
        <f t="shared" si="1011"/>
        <v>6192.53</v>
      </c>
      <c r="P5505" s="45">
        <f t="shared" si="1004"/>
        <v>61.494836146971195</v>
      </c>
      <c r="Q5505" s="45">
        <f t="shared" si="1012"/>
        <v>1.5620796396396397</v>
      </c>
      <c r="S5505" s="51">
        <f t="shared" si="1005"/>
        <v>21.422156862745091</v>
      </c>
      <c r="T5505" s="16">
        <f t="shared" si="1006"/>
        <v>59.797616683217477</v>
      </c>
    </row>
    <row r="5506" spans="1:20" x14ac:dyDescent="0.25">
      <c r="A5506" s="72">
        <f t="shared" si="1007"/>
        <v>44727</v>
      </c>
      <c r="B5506" s="73" t="s">
        <v>18</v>
      </c>
      <c r="C5506" s="73" t="s">
        <v>238</v>
      </c>
      <c r="D5506" s="73" t="s">
        <v>239</v>
      </c>
      <c r="E5506" s="73" t="s">
        <v>283</v>
      </c>
      <c r="F5506" s="73" t="s">
        <v>284</v>
      </c>
      <c r="G5506" s="73" t="s">
        <v>35</v>
      </c>
      <c r="H5506" t="s">
        <v>37</v>
      </c>
      <c r="I5506">
        <v>1695</v>
      </c>
      <c r="J5506" s="43">
        <v>6050</v>
      </c>
      <c r="K5506" s="16">
        <v>0.47</v>
      </c>
      <c r="L5506" s="16">
        <f t="shared" si="1008"/>
        <v>60.079443892750746</v>
      </c>
      <c r="M5506" s="16">
        <f t="shared" si="1009"/>
        <v>1.6351351351351351</v>
      </c>
      <c r="N5506" s="44">
        <f t="shared" si="1010"/>
        <v>796.65</v>
      </c>
      <c r="O5506" s="44">
        <f t="shared" si="1011"/>
        <v>6846.65</v>
      </c>
      <c r="P5506" s="45">
        <f t="shared" si="1004"/>
        <v>67.990566037735846</v>
      </c>
      <c r="Q5506" s="45">
        <f t="shared" si="1012"/>
        <v>1.8504459459459459</v>
      </c>
      <c r="S5506" s="51">
        <f t="shared" si="1005"/>
        <v>17.036752136752131</v>
      </c>
      <c r="T5506" s="16">
        <f t="shared" si="1006"/>
        <v>66.475670307845078</v>
      </c>
    </row>
    <row r="5507" spans="1:20" x14ac:dyDescent="0.25">
      <c r="A5507" s="72">
        <f t="shared" si="1007"/>
        <v>44727</v>
      </c>
      <c r="B5507" s="73" t="s">
        <v>18</v>
      </c>
      <c r="C5507" s="73" t="s">
        <v>250</v>
      </c>
      <c r="D5507" s="73" t="s">
        <v>251</v>
      </c>
      <c r="E5507" s="73" t="s">
        <v>279</v>
      </c>
      <c r="F5507" s="73" t="s">
        <v>280</v>
      </c>
      <c r="G5507" s="73" t="s">
        <v>35</v>
      </c>
      <c r="H5507" t="s">
        <v>37</v>
      </c>
      <c r="I5507">
        <v>1851</v>
      </c>
      <c r="J5507" s="43">
        <v>6100</v>
      </c>
      <c r="K5507" s="16">
        <v>0.47</v>
      </c>
      <c r="L5507" s="16">
        <f t="shared" si="1008"/>
        <v>60.575968222442896</v>
      </c>
      <c r="M5507" s="16">
        <f t="shared" si="1009"/>
        <v>1.6486486486486487</v>
      </c>
      <c r="N5507" s="44">
        <f t="shared" si="1010"/>
        <v>869.96999999999991</v>
      </c>
      <c r="O5507" s="44">
        <f t="shared" si="1011"/>
        <v>6969.97</v>
      </c>
      <c r="P5507" s="45">
        <f t="shared" si="1004"/>
        <v>69.215193644488579</v>
      </c>
      <c r="Q5507" s="45">
        <f t="shared" si="1012"/>
        <v>1.8837756756756758</v>
      </c>
      <c r="S5507" s="51">
        <f t="shared" si="1005"/>
        <v>18.135084745762708</v>
      </c>
      <c r="T5507" s="16">
        <f t="shared" si="1006"/>
        <v>67.56087388282026</v>
      </c>
    </row>
    <row r="5508" spans="1:20" x14ac:dyDescent="0.25">
      <c r="A5508" s="72">
        <f t="shared" si="1007"/>
        <v>44727</v>
      </c>
      <c r="B5508" s="73" t="s">
        <v>18</v>
      </c>
      <c r="C5508" s="73" t="s">
        <v>257</v>
      </c>
      <c r="D5508" s="73" t="s">
        <v>237</v>
      </c>
      <c r="E5508" s="73" t="s">
        <v>283</v>
      </c>
      <c r="F5508" s="73" t="s">
        <v>284</v>
      </c>
      <c r="G5508" s="73" t="s">
        <v>35</v>
      </c>
      <c r="H5508" t="s">
        <v>37</v>
      </c>
      <c r="I5508">
        <v>1507</v>
      </c>
      <c r="J5508" s="43">
        <v>5950</v>
      </c>
      <c r="K5508" s="16">
        <v>0.47</v>
      </c>
      <c r="L5508" s="16">
        <f t="shared" si="1008"/>
        <v>59.086395233366432</v>
      </c>
      <c r="M5508" s="16">
        <f t="shared" si="1009"/>
        <v>1.6081081081081081</v>
      </c>
      <c r="N5508" s="44">
        <f t="shared" si="1010"/>
        <v>708.29</v>
      </c>
      <c r="O5508" s="44">
        <f t="shared" si="1011"/>
        <v>6658.29</v>
      </c>
      <c r="P5508" s="45">
        <f t="shared" si="1004"/>
        <v>66.120059582919566</v>
      </c>
      <c r="Q5508" s="45">
        <f t="shared" si="1012"/>
        <v>1.7995378378378377</v>
      </c>
      <c r="S5508" s="51">
        <f t="shared" si="1005"/>
        <v>15.796347826086965</v>
      </c>
      <c r="T5508" s="16">
        <f t="shared" si="1006"/>
        <v>64.773187686196621</v>
      </c>
    </row>
    <row r="5509" spans="1:20" x14ac:dyDescent="0.25">
      <c r="A5509" s="72">
        <f t="shared" si="1007"/>
        <v>44727</v>
      </c>
      <c r="B5509" s="73" t="s">
        <v>18</v>
      </c>
      <c r="C5509" s="73" t="s">
        <v>256</v>
      </c>
      <c r="D5509" s="73" t="s">
        <v>247</v>
      </c>
      <c r="E5509" s="73" t="s">
        <v>265</v>
      </c>
      <c r="F5509" s="73" t="s">
        <v>266</v>
      </c>
      <c r="G5509" s="73" t="s">
        <v>35</v>
      </c>
      <c r="H5509" t="s">
        <v>36</v>
      </c>
      <c r="I5509">
        <v>1160</v>
      </c>
      <c r="J5509" s="43">
        <v>4895</v>
      </c>
      <c r="K5509" s="16">
        <v>0.61</v>
      </c>
      <c r="L5509" s="16">
        <f t="shared" si="1008"/>
        <v>48.609731876861964</v>
      </c>
      <c r="M5509" s="16">
        <f t="shared" si="1009"/>
        <v>1.3229729729729729</v>
      </c>
      <c r="N5509" s="44">
        <f t="shared" si="1010"/>
        <v>707.6</v>
      </c>
      <c r="O5509" s="44">
        <f t="shared" si="1011"/>
        <v>5602.6</v>
      </c>
      <c r="P5509" s="45">
        <f t="shared" si="1004"/>
        <v>55.636544190665347</v>
      </c>
      <c r="Q5509" s="45">
        <f t="shared" si="1012"/>
        <v>1.5142162162162163</v>
      </c>
      <c r="S5509" s="51">
        <f t="shared" si="1005"/>
        <v>9.4557105458523907</v>
      </c>
      <c r="T5509" s="16">
        <f t="shared" si="1006"/>
        <v>54.791790797749094</v>
      </c>
    </row>
    <row r="5510" spans="1:20" x14ac:dyDescent="0.25">
      <c r="A5510" s="72">
        <f t="shared" si="1007"/>
        <v>44727</v>
      </c>
      <c r="B5510" s="73" t="s">
        <v>18</v>
      </c>
      <c r="C5510" s="73" t="s">
        <v>244</v>
      </c>
      <c r="D5510" s="73" t="s">
        <v>245</v>
      </c>
      <c r="E5510" s="73" t="s">
        <v>277</v>
      </c>
      <c r="F5510" s="73" t="s">
        <v>278</v>
      </c>
      <c r="G5510" s="73" t="s">
        <v>35</v>
      </c>
      <c r="H5510" s="73" t="s">
        <v>38</v>
      </c>
      <c r="I5510" s="65">
        <v>613</v>
      </c>
      <c r="J5510" s="61">
        <v>4954</v>
      </c>
      <c r="K5510" s="16">
        <v>0</v>
      </c>
      <c r="L5510" s="77">
        <f t="shared" si="1008"/>
        <v>49.195630585898705</v>
      </c>
      <c r="M5510" s="77">
        <f t="shared" si="1009"/>
        <v>1.338918918918919</v>
      </c>
      <c r="N5510" s="62">
        <f t="shared" si="1010"/>
        <v>0</v>
      </c>
      <c r="O5510" s="62">
        <f t="shared" si="1011"/>
        <v>4954</v>
      </c>
      <c r="P5510" s="63">
        <f t="shared" si="1004"/>
        <v>49.195630585898705</v>
      </c>
      <c r="Q5510" s="63">
        <f t="shared" si="1012"/>
        <v>1.338918918918919</v>
      </c>
      <c r="R5510" s="65"/>
      <c r="S5510" s="64">
        <f t="shared" si="1005"/>
        <v>0.1820020222446983</v>
      </c>
      <c r="T5510" s="16">
        <f>AVERAGE(P5434,P5472,P5510)</f>
        <v>49.195630585898705</v>
      </c>
    </row>
    <row r="5511" spans="1:20" x14ac:dyDescent="0.25">
      <c r="A5511" s="74">
        <f>A5509</f>
        <v>44727</v>
      </c>
      <c r="B5511" s="75" t="s">
        <v>18</v>
      </c>
      <c r="C5511" s="75" t="s">
        <v>258</v>
      </c>
      <c r="D5511" s="75" t="s">
        <v>255</v>
      </c>
      <c r="E5511" s="75" t="s">
        <v>279</v>
      </c>
      <c r="F5511" s="75" t="s">
        <v>280</v>
      </c>
      <c r="G5511" s="75" t="s">
        <v>35</v>
      </c>
      <c r="H5511" s="76" t="s">
        <v>36</v>
      </c>
      <c r="I5511" s="76">
        <v>1637</v>
      </c>
      <c r="J5511" s="46">
        <v>5280</v>
      </c>
      <c r="K5511" s="78">
        <v>0.61</v>
      </c>
      <c r="L5511" s="78">
        <f t="shared" si="1008"/>
        <v>52.432969215491561</v>
      </c>
      <c r="M5511" s="78">
        <f t="shared" si="1009"/>
        <v>1.4270270270270271</v>
      </c>
      <c r="N5511" s="47">
        <f t="shared" si="1010"/>
        <v>998.56999999999994</v>
      </c>
      <c r="O5511" s="47">
        <f t="shared" si="1011"/>
        <v>6278.57</v>
      </c>
      <c r="P5511" s="48">
        <f t="shared" si="1004"/>
        <v>62.349255213505458</v>
      </c>
      <c r="Q5511" s="48">
        <f t="shared" si="1012"/>
        <v>1.6969108108108106</v>
      </c>
      <c r="R5511" s="76"/>
      <c r="S5511" s="53">
        <f t="shared" si="1005"/>
        <v>12.04189322545357</v>
      </c>
      <c r="T5511" s="78">
        <f t="shared" si="1006"/>
        <v>61.157133399536576</v>
      </c>
    </row>
    <row r="5512" spans="1:20" x14ac:dyDescent="0.25">
      <c r="A5512" s="72">
        <f>DATE(YEAR(A5511), MONTH(A5511)+1, 15)</f>
        <v>44757</v>
      </c>
      <c r="B5512" s="73" t="s">
        <v>0</v>
      </c>
      <c r="C5512" s="73" t="s">
        <v>359</v>
      </c>
      <c r="D5512" s="73" t="s">
        <v>235</v>
      </c>
      <c r="E5512" s="73" t="s">
        <v>260</v>
      </c>
      <c r="F5512" s="73" t="s">
        <v>261</v>
      </c>
      <c r="G5512" s="73" t="s">
        <v>34</v>
      </c>
      <c r="H5512" t="s">
        <v>36</v>
      </c>
      <c r="I5512">
        <v>506</v>
      </c>
      <c r="J5512" s="61">
        <v>3870</v>
      </c>
      <c r="K5512" s="16">
        <v>0.7</v>
      </c>
      <c r="L5512" s="16">
        <f t="shared" si="1008"/>
        <v>38.43098311817279</v>
      </c>
      <c r="M5512" s="16">
        <f t="shared" si="1009"/>
        <v>1.0459459459459459</v>
      </c>
      <c r="N5512" s="44">
        <f t="shared" si="1010"/>
        <v>354.2</v>
      </c>
      <c r="O5512" s="44">
        <f t="shared" si="1011"/>
        <v>4224.2</v>
      </c>
      <c r="P5512" s="45">
        <f t="shared" ref="P5512:P5549" si="1013">O5512/100.7</f>
        <v>41.948361469712012</v>
      </c>
      <c r="Q5512" s="45">
        <f t="shared" si="1012"/>
        <v>1.1416756756756756</v>
      </c>
      <c r="R5512" s="17"/>
      <c r="S5512" s="51">
        <f>((O5512/O5056)-1)*100</f>
        <v>10.831247474667972</v>
      </c>
      <c r="T5512" s="16"/>
    </row>
    <row r="5513" spans="1:20" x14ac:dyDescent="0.25">
      <c r="A5513" s="72">
        <f>A5512</f>
        <v>44757</v>
      </c>
      <c r="B5513" s="73" t="s">
        <v>0</v>
      </c>
      <c r="C5513" s="73" t="s">
        <v>236</v>
      </c>
      <c r="D5513" s="73" t="s">
        <v>237</v>
      </c>
      <c r="E5513" s="73" t="s">
        <v>262</v>
      </c>
      <c r="F5513" s="73" t="s">
        <v>251</v>
      </c>
      <c r="G5513" s="73" t="s">
        <v>34</v>
      </c>
      <c r="H5513" t="s">
        <v>37</v>
      </c>
      <c r="I5513">
        <v>298</v>
      </c>
      <c r="J5513" s="43">
        <v>3658</v>
      </c>
      <c r="K5513" s="16">
        <v>0.59</v>
      </c>
      <c r="L5513" s="16">
        <f t="shared" si="1008"/>
        <v>36.32571996027805</v>
      </c>
      <c r="M5513" s="16">
        <f t="shared" si="1009"/>
        <v>0.98864864864864865</v>
      </c>
      <c r="N5513" s="44">
        <f t="shared" si="1010"/>
        <v>175.82</v>
      </c>
      <c r="O5513" s="44">
        <f t="shared" si="1011"/>
        <v>3833.82</v>
      </c>
      <c r="P5513" s="45">
        <f t="shared" si="1013"/>
        <v>38.071698113207546</v>
      </c>
      <c r="Q5513" s="45">
        <f t="shared" si="1012"/>
        <v>1.0361675675675677</v>
      </c>
      <c r="R5513" s="17"/>
      <c r="S5513" s="51">
        <f t="shared" ref="S5513:S5549" si="1014">((O5513/O5057)-1)*100</f>
        <v>-8.8921102661596922</v>
      </c>
      <c r="T5513" s="16"/>
    </row>
    <row r="5514" spans="1:20" x14ac:dyDescent="0.25">
      <c r="A5514" s="72">
        <f t="shared" ref="A5514:A5548" si="1015">A5513</f>
        <v>44757</v>
      </c>
      <c r="B5514" s="73" t="s">
        <v>0</v>
      </c>
      <c r="C5514" s="73" t="s">
        <v>359</v>
      </c>
      <c r="D5514" s="73" t="s">
        <v>235</v>
      </c>
      <c r="E5514" s="73" t="s">
        <v>263</v>
      </c>
      <c r="F5514" s="73" t="s">
        <v>264</v>
      </c>
      <c r="G5514" s="73" t="s">
        <v>34</v>
      </c>
      <c r="H5514" t="s">
        <v>37</v>
      </c>
      <c r="I5514">
        <v>1530</v>
      </c>
      <c r="J5514" s="61">
        <v>7490</v>
      </c>
      <c r="K5514" s="16">
        <v>0.59</v>
      </c>
      <c r="L5514" s="16">
        <f t="shared" si="1008"/>
        <v>74.379344587884802</v>
      </c>
      <c r="M5514" s="16">
        <f t="shared" si="1009"/>
        <v>2.0243243243243243</v>
      </c>
      <c r="N5514" s="44">
        <f t="shared" si="1010"/>
        <v>902.69999999999993</v>
      </c>
      <c r="O5514" s="44">
        <f t="shared" si="1011"/>
        <v>8392.7000000000007</v>
      </c>
      <c r="P5514" s="45">
        <f t="shared" si="1013"/>
        <v>83.343594836146977</v>
      </c>
      <c r="Q5514" s="45">
        <f t="shared" si="1012"/>
        <v>2.2682972972972975</v>
      </c>
      <c r="S5514" s="51">
        <f t="shared" si="1014"/>
        <v>17.957835558678848</v>
      </c>
      <c r="T5514" s="16"/>
    </row>
    <row r="5515" spans="1:20" x14ac:dyDescent="0.25">
      <c r="A5515" s="72">
        <f t="shared" si="1015"/>
        <v>44757</v>
      </c>
      <c r="B5515" s="73" t="s">
        <v>0</v>
      </c>
      <c r="C5515" s="73" t="s">
        <v>359</v>
      </c>
      <c r="D5515" s="73" t="s">
        <v>235</v>
      </c>
      <c r="E5515" s="73" t="s">
        <v>265</v>
      </c>
      <c r="F5515" s="73" t="s">
        <v>266</v>
      </c>
      <c r="G5515" s="73" t="s">
        <v>34</v>
      </c>
      <c r="H5515" t="s">
        <v>36</v>
      </c>
      <c r="I5515">
        <v>890</v>
      </c>
      <c r="J5515" s="61">
        <v>4600</v>
      </c>
      <c r="K5515" s="16">
        <v>0.7</v>
      </c>
      <c r="L5515" s="16">
        <f t="shared" si="1008"/>
        <v>45.680238331678254</v>
      </c>
      <c r="M5515" s="16">
        <f t="shared" si="1009"/>
        <v>1.2432432432432432</v>
      </c>
      <c r="N5515" s="44">
        <f t="shared" si="1010"/>
        <v>623</v>
      </c>
      <c r="O5515" s="44">
        <f t="shared" si="1011"/>
        <v>5223</v>
      </c>
      <c r="P5515" s="45">
        <f t="shared" si="1013"/>
        <v>51.866931479642503</v>
      </c>
      <c r="Q5515" s="45">
        <f t="shared" si="1012"/>
        <v>1.4116216216216215</v>
      </c>
      <c r="S5515" s="51">
        <f t="shared" si="1014"/>
        <v>10.429836987546782</v>
      </c>
      <c r="T5515" s="16"/>
    </row>
    <row r="5516" spans="1:20" x14ac:dyDescent="0.25">
      <c r="A5516" s="72">
        <f t="shared" si="1015"/>
        <v>44757</v>
      </c>
      <c r="B5516" s="73" t="s">
        <v>0</v>
      </c>
      <c r="C5516" s="73" t="s">
        <v>238</v>
      </c>
      <c r="D5516" s="73" t="s">
        <v>239</v>
      </c>
      <c r="E5516" s="73" t="s">
        <v>267</v>
      </c>
      <c r="F5516" s="73" t="s">
        <v>241</v>
      </c>
      <c r="G5516" s="73" t="s">
        <v>34</v>
      </c>
      <c r="H5516" s="65" t="s">
        <v>37</v>
      </c>
      <c r="I5516" s="65">
        <v>1256</v>
      </c>
      <c r="J5516" s="61">
        <v>7226</v>
      </c>
      <c r="K5516" s="16">
        <v>0.59</v>
      </c>
      <c r="L5516" s="77">
        <f t="shared" si="1008"/>
        <v>71.757696127110222</v>
      </c>
      <c r="M5516" s="77">
        <f t="shared" si="1009"/>
        <v>1.952972972972973</v>
      </c>
      <c r="N5516" s="62">
        <f t="shared" si="1010"/>
        <v>741.04</v>
      </c>
      <c r="O5516" s="62">
        <f t="shared" si="1011"/>
        <v>7967.04</v>
      </c>
      <c r="P5516" s="63">
        <f t="shared" si="1013"/>
        <v>79.116583912611716</v>
      </c>
      <c r="Q5516" s="63">
        <f t="shared" si="1012"/>
        <v>2.1532540540540541</v>
      </c>
      <c r="R5516" s="65"/>
      <c r="S5516" s="64">
        <f t="shared" si="1014"/>
        <v>16.290176616552323</v>
      </c>
      <c r="T5516" s="16"/>
    </row>
    <row r="5517" spans="1:20" x14ac:dyDescent="0.25">
      <c r="A5517" s="72">
        <f t="shared" si="1015"/>
        <v>44757</v>
      </c>
      <c r="B5517" s="73" t="s">
        <v>0</v>
      </c>
      <c r="C5517" s="73" t="s">
        <v>358</v>
      </c>
      <c r="D5517" s="73" t="s">
        <v>235</v>
      </c>
      <c r="E5517" s="73" t="s">
        <v>267</v>
      </c>
      <c r="F5517" s="73" t="s">
        <v>241</v>
      </c>
      <c r="G5517" s="73" t="s">
        <v>34</v>
      </c>
      <c r="H5517" t="s">
        <v>36</v>
      </c>
      <c r="I5517">
        <v>975</v>
      </c>
      <c r="J5517" s="61">
        <v>4850</v>
      </c>
      <c r="K5517" s="16">
        <v>0.7</v>
      </c>
      <c r="L5517" s="16">
        <f t="shared" si="1008"/>
        <v>48.162859980139025</v>
      </c>
      <c r="M5517" s="16">
        <f t="shared" si="1009"/>
        <v>1.3108108108108107</v>
      </c>
      <c r="N5517" s="44">
        <f t="shared" si="1010"/>
        <v>682.5</v>
      </c>
      <c r="O5517" s="44">
        <f t="shared" si="1011"/>
        <v>5532.5</v>
      </c>
      <c r="P5517" s="45">
        <f t="shared" si="1013"/>
        <v>54.940417080436937</v>
      </c>
      <c r="Q5517" s="45">
        <f t="shared" si="1012"/>
        <v>1.4952702702702703</v>
      </c>
      <c r="S5517" s="51">
        <f t="shared" si="1014"/>
        <v>10.094025172876965</v>
      </c>
      <c r="T5517" s="16"/>
    </row>
    <row r="5518" spans="1:20" x14ac:dyDescent="0.25">
      <c r="A5518" s="72">
        <f t="shared" si="1015"/>
        <v>44757</v>
      </c>
      <c r="B5518" s="73" t="s">
        <v>0</v>
      </c>
      <c r="C5518" s="73" t="s">
        <v>240</v>
      </c>
      <c r="D5518" s="73" t="s">
        <v>241</v>
      </c>
      <c r="E5518" s="73" t="s">
        <v>263</v>
      </c>
      <c r="F5518" s="73" t="s">
        <v>264</v>
      </c>
      <c r="G5518" s="73" t="s">
        <v>34</v>
      </c>
      <c r="H5518" t="s">
        <v>36</v>
      </c>
      <c r="I5518">
        <v>1357</v>
      </c>
      <c r="J5518" s="66">
        <v>5121</v>
      </c>
      <c r="K5518" s="16">
        <v>0.7</v>
      </c>
      <c r="L5518" s="16">
        <f t="shared" si="1008"/>
        <v>50.854021847070506</v>
      </c>
      <c r="M5518" s="16">
        <f t="shared" si="1009"/>
        <v>1.384054054054054</v>
      </c>
      <c r="N5518" s="44">
        <f t="shared" si="1010"/>
        <v>949.9</v>
      </c>
      <c r="O5518" s="44">
        <f t="shared" si="1011"/>
        <v>6070.9</v>
      </c>
      <c r="P5518" s="45">
        <f t="shared" si="1013"/>
        <v>60.286991062562059</v>
      </c>
      <c r="Q5518" s="45">
        <f t="shared" si="1012"/>
        <v>1.6407837837837838</v>
      </c>
      <c r="S5518" s="51">
        <f t="shared" si="1014"/>
        <v>11.738948778876178</v>
      </c>
      <c r="T5518" s="16"/>
    </row>
    <row r="5519" spans="1:20" x14ac:dyDescent="0.25">
      <c r="A5519" s="72">
        <f t="shared" si="1015"/>
        <v>44757</v>
      </c>
      <c r="B5519" s="73" t="s">
        <v>67</v>
      </c>
      <c r="C5519" s="73" t="s">
        <v>242</v>
      </c>
      <c r="D5519" s="73" t="s">
        <v>243</v>
      </c>
      <c r="E5519" s="73" t="s">
        <v>265</v>
      </c>
      <c r="F5519" s="73" t="s">
        <v>266</v>
      </c>
      <c r="G5519" s="73" t="s">
        <v>34</v>
      </c>
      <c r="H5519" t="s">
        <v>36</v>
      </c>
      <c r="I5519">
        <v>1006</v>
      </c>
      <c r="J5519" s="66">
        <v>4000</v>
      </c>
      <c r="K5519" s="16">
        <v>0.7</v>
      </c>
      <c r="L5519" s="16">
        <f t="shared" si="1008"/>
        <v>39.72194637537239</v>
      </c>
      <c r="M5519" s="16">
        <f t="shared" si="1009"/>
        <v>1.0090090090090089</v>
      </c>
      <c r="N5519" s="44">
        <f t="shared" si="1010"/>
        <v>704.19999999999993</v>
      </c>
      <c r="O5519" s="44">
        <f t="shared" si="1011"/>
        <v>4704.2</v>
      </c>
      <c r="P5519" s="45">
        <f t="shared" si="1013"/>
        <v>46.714995034756697</v>
      </c>
      <c r="Q5519" s="45">
        <f t="shared" si="1012"/>
        <v>1.186645045045045</v>
      </c>
      <c r="S5519" s="51">
        <f t="shared" si="1014"/>
        <v>13.865100765361692</v>
      </c>
      <c r="T5519" s="16"/>
    </row>
    <row r="5520" spans="1:20" x14ac:dyDescent="0.25">
      <c r="A5520" s="72">
        <f t="shared" si="1015"/>
        <v>44757</v>
      </c>
      <c r="B5520" s="73" t="s">
        <v>67</v>
      </c>
      <c r="C5520" s="73" t="s">
        <v>244</v>
      </c>
      <c r="D5520" s="73" t="s">
        <v>245</v>
      </c>
      <c r="E5520" s="73" t="s">
        <v>268</v>
      </c>
      <c r="F5520" s="73" t="s">
        <v>269</v>
      </c>
      <c r="G5520" s="73" t="s">
        <v>34</v>
      </c>
      <c r="H5520" t="s">
        <v>38</v>
      </c>
      <c r="I5520">
        <v>860</v>
      </c>
      <c r="J5520" s="43">
        <v>8130</v>
      </c>
      <c r="K5520" s="16">
        <v>0</v>
      </c>
      <c r="L5520" s="16">
        <f t="shared" si="1008"/>
        <v>80.734856007944387</v>
      </c>
      <c r="M5520" s="16">
        <f t="shared" si="1009"/>
        <v>2.0508108108108107</v>
      </c>
      <c r="N5520" s="44">
        <f t="shared" si="1010"/>
        <v>0</v>
      </c>
      <c r="O5520" s="44">
        <f t="shared" si="1011"/>
        <v>8130</v>
      </c>
      <c r="P5520" s="45">
        <f t="shared" si="1013"/>
        <v>80.734856007944387</v>
      </c>
      <c r="Q5520" s="45">
        <f t="shared" si="1012"/>
        <v>2.0508108108108107</v>
      </c>
      <c r="S5520" s="51">
        <f t="shared" si="1014"/>
        <v>3.7916507085407947</v>
      </c>
      <c r="T5520" s="16"/>
    </row>
    <row r="5521" spans="1:20" x14ac:dyDescent="0.25">
      <c r="A5521" s="72">
        <f t="shared" si="1015"/>
        <v>44757</v>
      </c>
      <c r="B5521" s="73" t="s">
        <v>67</v>
      </c>
      <c r="C5521" s="73" t="s">
        <v>246</v>
      </c>
      <c r="D5521" s="73" t="s">
        <v>247</v>
      </c>
      <c r="E5521" s="73" t="s">
        <v>270</v>
      </c>
      <c r="F5521" s="73" t="s">
        <v>247</v>
      </c>
      <c r="G5521" s="73" t="s">
        <v>34</v>
      </c>
      <c r="H5521" t="s">
        <v>36</v>
      </c>
      <c r="I5521">
        <v>213</v>
      </c>
      <c r="J5521" s="43">
        <v>2505</v>
      </c>
      <c r="K5521" s="16">
        <v>0.7</v>
      </c>
      <c r="L5521" s="16">
        <f t="shared" si="1008"/>
        <v>24.875868917576959</v>
      </c>
      <c r="M5521" s="16">
        <f t="shared" si="1009"/>
        <v>0.63189189189189188</v>
      </c>
      <c r="N5521" s="44">
        <f t="shared" si="1010"/>
        <v>149.1</v>
      </c>
      <c r="O5521" s="44">
        <f t="shared" si="1011"/>
        <v>2654.1</v>
      </c>
      <c r="P5521" s="45">
        <f t="shared" si="1013"/>
        <v>26.356504468718967</v>
      </c>
      <c r="Q5521" s="45">
        <f t="shared" si="1012"/>
        <v>0.66950270270270273</v>
      </c>
      <c r="S5521" s="51">
        <f t="shared" si="1014"/>
        <v>5.9948322477326288</v>
      </c>
      <c r="T5521" s="16"/>
    </row>
    <row r="5522" spans="1:20" x14ac:dyDescent="0.25">
      <c r="A5522" s="72">
        <f t="shared" si="1015"/>
        <v>44757</v>
      </c>
      <c r="B5522" s="73" t="s">
        <v>67</v>
      </c>
      <c r="C5522" s="73" t="s">
        <v>248</v>
      </c>
      <c r="D5522" s="73" t="s">
        <v>249</v>
      </c>
      <c r="E5522" s="73" t="s">
        <v>271</v>
      </c>
      <c r="F5522" s="73" t="s">
        <v>272</v>
      </c>
      <c r="G5522" s="73" t="s">
        <v>34</v>
      </c>
      <c r="H5522" t="s">
        <v>38</v>
      </c>
      <c r="I5522">
        <v>646</v>
      </c>
      <c r="J5522" s="43">
        <v>6227</v>
      </c>
      <c r="K5522" s="16">
        <v>0</v>
      </c>
      <c r="L5522" s="16">
        <f t="shared" si="1008"/>
        <v>61.837140019860975</v>
      </c>
      <c r="M5522" s="16">
        <f t="shared" si="1009"/>
        <v>1.5707747747747749</v>
      </c>
      <c r="N5522" s="44">
        <f t="shared" si="1010"/>
        <v>0</v>
      </c>
      <c r="O5522" s="44">
        <f t="shared" si="1011"/>
        <v>6227</v>
      </c>
      <c r="P5522" s="45">
        <f t="shared" si="1013"/>
        <v>61.837140019860975</v>
      </c>
      <c r="Q5522" s="45">
        <f t="shared" si="1012"/>
        <v>1.5707747747747749</v>
      </c>
      <c r="S5522" s="51">
        <f t="shared" si="1014"/>
        <v>4.1478508111724377</v>
      </c>
      <c r="T5522" s="16"/>
    </row>
    <row r="5523" spans="1:20" x14ac:dyDescent="0.25">
      <c r="A5523" s="72">
        <f t="shared" si="1015"/>
        <v>44757</v>
      </c>
      <c r="B5523" s="73" t="s">
        <v>67</v>
      </c>
      <c r="C5523" s="73" t="s">
        <v>248</v>
      </c>
      <c r="D5523" s="73" t="s">
        <v>249</v>
      </c>
      <c r="E5523" s="73" t="s">
        <v>273</v>
      </c>
      <c r="F5523" s="73" t="s">
        <v>274</v>
      </c>
      <c r="G5523" s="73" t="s">
        <v>34</v>
      </c>
      <c r="H5523" t="s">
        <v>38</v>
      </c>
      <c r="I5523">
        <v>418</v>
      </c>
      <c r="J5523" s="43">
        <v>5247</v>
      </c>
      <c r="K5523" s="16">
        <v>0</v>
      </c>
      <c r="L5523" s="16">
        <f t="shared" si="1008"/>
        <v>52.105263157894733</v>
      </c>
      <c r="M5523" s="16">
        <f t="shared" si="1009"/>
        <v>1.3235675675675675</v>
      </c>
      <c r="N5523" s="44">
        <f t="shared" si="1010"/>
        <v>0</v>
      </c>
      <c r="O5523" s="44">
        <f t="shared" si="1011"/>
        <v>5247</v>
      </c>
      <c r="P5523" s="45">
        <f t="shared" si="1013"/>
        <v>52.105263157894733</v>
      </c>
      <c r="Q5523" s="45">
        <f t="shared" si="1012"/>
        <v>1.3235675675675675</v>
      </c>
      <c r="S5523" s="51">
        <f t="shared" si="1014"/>
        <v>4.1071428571428648</v>
      </c>
      <c r="T5523" s="16"/>
    </row>
    <row r="5524" spans="1:20" x14ac:dyDescent="0.25">
      <c r="A5524" s="72">
        <f t="shared" si="1015"/>
        <v>44757</v>
      </c>
      <c r="B5524" s="73" t="s">
        <v>67</v>
      </c>
      <c r="C5524" s="73" t="s">
        <v>246</v>
      </c>
      <c r="D5524" s="73" t="s">
        <v>247</v>
      </c>
      <c r="E5524" s="73" t="s">
        <v>275</v>
      </c>
      <c r="F5524" s="73" t="s">
        <v>276</v>
      </c>
      <c r="G5524" s="73" t="s">
        <v>34</v>
      </c>
      <c r="H5524" t="s">
        <v>36</v>
      </c>
      <c r="I5524">
        <v>626</v>
      </c>
      <c r="J5524" s="61">
        <v>4000</v>
      </c>
      <c r="K5524" s="16">
        <v>0.7</v>
      </c>
      <c r="L5524" s="16">
        <f t="shared" si="1008"/>
        <v>39.72194637537239</v>
      </c>
      <c r="M5524" s="16">
        <f t="shared" si="1009"/>
        <v>1.0090090090090089</v>
      </c>
      <c r="N5524" s="44">
        <f t="shared" si="1010"/>
        <v>438.2</v>
      </c>
      <c r="O5524" s="44">
        <f t="shared" si="1011"/>
        <v>4438.2</v>
      </c>
      <c r="P5524" s="45">
        <f t="shared" si="1013"/>
        <v>44.073485600794434</v>
      </c>
      <c r="Q5524" s="45">
        <f t="shared" si="1012"/>
        <v>1.1195459459459458</v>
      </c>
      <c r="S5524" s="51">
        <f t="shared" si="1014"/>
        <v>9.7483172518162853</v>
      </c>
      <c r="T5524" s="16"/>
    </row>
    <row r="5525" spans="1:20" x14ac:dyDescent="0.25">
      <c r="A5525" s="72">
        <f t="shared" si="1015"/>
        <v>44757</v>
      </c>
      <c r="B5525" s="73" t="s">
        <v>67</v>
      </c>
      <c r="C5525" s="73" t="s">
        <v>246</v>
      </c>
      <c r="D5525" s="73" t="s">
        <v>247</v>
      </c>
      <c r="E5525" s="73" t="s">
        <v>263</v>
      </c>
      <c r="F5525" s="73" t="s">
        <v>264</v>
      </c>
      <c r="G5525" s="73" t="s">
        <v>34</v>
      </c>
      <c r="H5525" t="s">
        <v>36</v>
      </c>
      <c r="I5525">
        <v>1823</v>
      </c>
      <c r="J5525" s="61">
        <v>5880</v>
      </c>
      <c r="K5525" s="16">
        <v>0.7</v>
      </c>
      <c r="L5525" s="16">
        <f t="shared" si="1008"/>
        <v>58.391261171797417</v>
      </c>
      <c r="M5525" s="16">
        <f t="shared" si="1009"/>
        <v>1.4832432432432432</v>
      </c>
      <c r="N5525" s="44">
        <f t="shared" si="1010"/>
        <v>1276.0999999999999</v>
      </c>
      <c r="O5525" s="44">
        <f t="shared" si="1011"/>
        <v>7156.1</v>
      </c>
      <c r="P5525" s="45">
        <f t="shared" si="1013"/>
        <v>71.063555114200597</v>
      </c>
      <c r="Q5525" s="45">
        <f t="shared" si="1012"/>
        <v>1.8051423423423425</v>
      </c>
      <c r="S5525" s="51">
        <f t="shared" si="1014"/>
        <v>15.434186818167884</v>
      </c>
      <c r="T5525" s="16"/>
    </row>
    <row r="5526" spans="1:20" x14ac:dyDescent="0.25">
      <c r="A5526" s="72">
        <f t="shared" si="1015"/>
        <v>44757</v>
      </c>
      <c r="B5526" s="73" t="s">
        <v>18</v>
      </c>
      <c r="C5526" s="73" t="s">
        <v>250</v>
      </c>
      <c r="D5526" s="73" t="s">
        <v>251</v>
      </c>
      <c r="E5526" s="73" t="s">
        <v>265</v>
      </c>
      <c r="F5526" s="73" t="s">
        <v>266</v>
      </c>
      <c r="G5526" s="73" t="s">
        <v>34</v>
      </c>
      <c r="H5526" s="65" t="s">
        <v>39</v>
      </c>
      <c r="I5526">
        <v>1277</v>
      </c>
      <c r="J5526" s="61">
        <v>4431</v>
      </c>
      <c r="K5526" s="16">
        <v>0.85099999999999998</v>
      </c>
      <c r="L5526" s="77">
        <f t="shared" si="1008"/>
        <v>44.00198609731877</v>
      </c>
      <c r="M5526" s="77">
        <f t="shared" si="1009"/>
        <v>1.1975675675675677</v>
      </c>
      <c r="N5526" s="62">
        <f t="shared" si="1010"/>
        <v>1086.7269999999999</v>
      </c>
      <c r="O5526" s="62">
        <f t="shared" si="1011"/>
        <v>5517.7269999999999</v>
      </c>
      <c r="P5526" s="63">
        <f t="shared" si="1013"/>
        <v>54.793714001986096</v>
      </c>
      <c r="Q5526" s="63">
        <f t="shared" si="1012"/>
        <v>1.4912775675675676</v>
      </c>
      <c r="R5526" s="65"/>
      <c r="S5526" s="64">
        <f t="shared" si="1014"/>
        <v>42.631397727607599</v>
      </c>
      <c r="T5526" s="16"/>
    </row>
    <row r="5527" spans="1:20" x14ac:dyDescent="0.25">
      <c r="A5527" s="72">
        <f t="shared" si="1015"/>
        <v>44757</v>
      </c>
      <c r="B5527" s="73" t="s">
        <v>18</v>
      </c>
      <c r="C5527" s="73" t="s">
        <v>244</v>
      </c>
      <c r="D5527" s="73" t="s">
        <v>245</v>
      </c>
      <c r="E5527" s="73" t="s">
        <v>277</v>
      </c>
      <c r="F5527" s="73" t="s">
        <v>278</v>
      </c>
      <c r="G5527" s="73" t="s">
        <v>34</v>
      </c>
      <c r="H5527" s="65" t="s">
        <v>38</v>
      </c>
      <c r="I5527" s="65">
        <v>613</v>
      </c>
      <c r="J5527" s="61">
        <v>6714</v>
      </c>
      <c r="K5527" s="16">
        <v>0</v>
      </c>
      <c r="L5527" s="77">
        <f t="shared" si="1008"/>
        <v>66.673286991062554</v>
      </c>
      <c r="M5527" s="77">
        <f t="shared" si="1009"/>
        <v>1.8145945945945945</v>
      </c>
      <c r="N5527" s="62">
        <f t="shared" si="1010"/>
        <v>0</v>
      </c>
      <c r="O5527" s="62">
        <f t="shared" si="1011"/>
        <v>6714</v>
      </c>
      <c r="P5527" s="63">
        <f t="shared" si="1013"/>
        <v>66.673286991062554</v>
      </c>
      <c r="Q5527" s="63">
        <f t="shared" si="1012"/>
        <v>1.8145945945945945</v>
      </c>
      <c r="R5527" s="65"/>
      <c r="S5527" s="64">
        <f t="shared" si="1014"/>
        <v>1.8043972706595968</v>
      </c>
      <c r="T5527" s="16"/>
    </row>
    <row r="5528" spans="1:20" x14ac:dyDescent="0.25">
      <c r="A5528" s="72">
        <f>A5527</f>
        <v>44757</v>
      </c>
      <c r="B5528" s="73" t="s">
        <v>18</v>
      </c>
      <c r="C5528" s="73" t="s">
        <v>248</v>
      </c>
      <c r="D5528" s="73" t="s">
        <v>249</v>
      </c>
      <c r="E5528" s="73" t="s">
        <v>268</v>
      </c>
      <c r="F5528" s="73" t="s">
        <v>269</v>
      </c>
      <c r="G5528" s="73" t="s">
        <v>34</v>
      </c>
      <c r="H5528" s="65" t="s">
        <v>38</v>
      </c>
      <c r="I5528" s="65">
        <v>872</v>
      </c>
      <c r="J5528" s="61">
        <v>7422</v>
      </c>
      <c r="K5528" s="16">
        <v>0</v>
      </c>
      <c r="L5528" s="77">
        <f t="shared" si="1008"/>
        <v>73.70407149950347</v>
      </c>
      <c r="M5528" s="77">
        <f t="shared" si="1009"/>
        <v>2.0059459459459461</v>
      </c>
      <c r="N5528" s="62">
        <f t="shared" si="1010"/>
        <v>0</v>
      </c>
      <c r="O5528" s="62">
        <f t="shared" si="1011"/>
        <v>7422</v>
      </c>
      <c r="P5528" s="63">
        <f t="shared" si="1013"/>
        <v>73.70407149950347</v>
      </c>
      <c r="Q5528" s="63">
        <f t="shared" si="1012"/>
        <v>2.0059459459459461</v>
      </c>
      <c r="R5528" s="65"/>
      <c r="S5528" s="64">
        <f t="shared" si="1014"/>
        <v>4.1684210526315768</v>
      </c>
      <c r="T5528" s="16"/>
    </row>
    <row r="5529" spans="1:20" x14ac:dyDescent="0.25">
      <c r="A5529" s="72">
        <f t="shared" si="1015"/>
        <v>44757</v>
      </c>
      <c r="B5529" s="73" t="s">
        <v>18</v>
      </c>
      <c r="C5529" s="73" t="s">
        <v>248</v>
      </c>
      <c r="D5529" s="73" t="s">
        <v>249</v>
      </c>
      <c r="E5529" s="73" t="s">
        <v>277</v>
      </c>
      <c r="F5529" s="73" t="s">
        <v>278</v>
      </c>
      <c r="G5529" s="73" t="s">
        <v>34</v>
      </c>
      <c r="H5529" s="65" t="s">
        <v>38</v>
      </c>
      <c r="I5529" s="65">
        <v>414</v>
      </c>
      <c r="J5529" s="61">
        <v>5367</v>
      </c>
      <c r="K5529" s="16">
        <v>0</v>
      </c>
      <c r="L5529" s="77">
        <f t="shared" si="1008"/>
        <v>53.296921549155904</v>
      </c>
      <c r="M5529" s="77">
        <f t="shared" si="1009"/>
        <v>1.4505405405405405</v>
      </c>
      <c r="N5529" s="62">
        <f t="shared" si="1010"/>
        <v>0</v>
      </c>
      <c r="O5529" s="62">
        <f t="shared" si="1011"/>
        <v>5367</v>
      </c>
      <c r="P5529" s="63">
        <f t="shared" si="1013"/>
        <v>53.296921549155904</v>
      </c>
      <c r="Q5529" s="63">
        <f t="shared" si="1012"/>
        <v>1.4505405405405405</v>
      </c>
      <c r="R5529" s="65"/>
      <c r="S5529" s="64">
        <f t="shared" si="1014"/>
        <v>2.2870211549456787</v>
      </c>
      <c r="T5529" s="16"/>
    </row>
    <row r="5530" spans="1:20" x14ac:dyDescent="0.25">
      <c r="A5530" s="72">
        <f t="shared" si="1015"/>
        <v>44757</v>
      </c>
      <c r="B5530" s="73" t="s">
        <v>18</v>
      </c>
      <c r="C5530" s="73" t="s">
        <v>242</v>
      </c>
      <c r="D5530" s="73" t="s">
        <v>243</v>
      </c>
      <c r="E5530" s="73" t="s">
        <v>265</v>
      </c>
      <c r="F5530" s="73" t="s">
        <v>266</v>
      </c>
      <c r="G5530" s="73" t="s">
        <v>34</v>
      </c>
      <c r="H5530" t="s">
        <v>36</v>
      </c>
      <c r="I5530">
        <v>1006</v>
      </c>
      <c r="J5530" s="43">
        <v>4665</v>
      </c>
      <c r="K5530" s="16">
        <v>0.7</v>
      </c>
      <c r="L5530" s="16">
        <f t="shared" si="1008"/>
        <v>46.32571996027805</v>
      </c>
      <c r="M5530" s="16">
        <f t="shared" si="1009"/>
        <v>1.2608108108108107</v>
      </c>
      <c r="N5530" s="44">
        <f t="shared" si="1010"/>
        <v>704.19999999999993</v>
      </c>
      <c r="O5530" s="44">
        <f t="shared" si="1011"/>
        <v>5369.2</v>
      </c>
      <c r="P5530" s="45">
        <f t="shared" si="1013"/>
        <v>53.318768619662357</v>
      </c>
      <c r="Q5530" s="45">
        <f t="shared" si="1012"/>
        <v>1.4511351351351351</v>
      </c>
      <c r="S5530" s="51">
        <f t="shared" si="1014"/>
        <v>10.106267354061815</v>
      </c>
      <c r="T5530" s="16"/>
    </row>
    <row r="5531" spans="1:20" x14ac:dyDescent="0.25">
      <c r="A5531" s="72">
        <f t="shared" si="1015"/>
        <v>44757</v>
      </c>
      <c r="B5531" s="73" t="s">
        <v>0</v>
      </c>
      <c r="C5531" s="73" t="s">
        <v>252</v>
      </c>
      <c r="D5531" s="73" t="s">
        <v>117</v>
      </c>
      <c r="E5531" s="73" t="s">
        <v>279</v>
      </c>
      <c r="F5531" s="73" t="s">
        <v>280</v>
      </c>
      <c r="G5531" s="73" t="s">
        <v>35</v>
      </c>
      <c r="H5531" t="s">
        <v>37</v>
      </c>
      <c r="I5531">
        <v>880</v>
      </c>
      <c r="J5531" s="43">
        <v>4193</v>
      </c>
      <c r="K5531" s="16">
        <v>0.59</v>
      </c>
      <c r="L5531" s="16">
        <f t="shared" si="1008"/>
        <v>41.638530287984111</v>
      </c>
      <c r="M5531" s="16">
        <f t="shared" si="1009"/>
        <v>1.1332432432432433</v>
      </c>
      <c r="N5531" s="44">
        <f t="shared" si="1010"/>
        <v>519.19999999999993</v>
      </c>
      <c r="O5531" s="44">
        <f t="shared" si="1011"/>
        <v>4712.2</v>
      </c>
      <c r="P5531" s="45">
        <f t="shared" si="1013"/>
        <v>46.794438927507443</v>
      </c>
      <c r="Q5531" s="45">
        <f t="shared" si="1012"/>
        <v>1.2735675675675675</v>
      </c>
      <c r="S5531" s="51">
        <f t="shared" si="1014"/>
        <v>17.277252364360372</v>
      </c>
      <c r="T5531" s="16"/>
    </row>
    <row r="5532" spans="1:20" x14ac:dyDescent="0.25">
      <c r="A5532" s="72">
        <f t="shared" si="1015"/>
        <v>44757</v>
      </c>
      <c r="B5532" s="73" t="s">
        <v>0</v>
      </c>
      <c r="C5532" s="73" t="s">
        <v>359</v>
      </c>
      <c r="D5532" s="73" t="s">
        <v>235</v>
      </c>
      <c r="E5532" s="73" t="s">
        <v>267</v>
      </c>
      <c r="F5532" s="73" t="s">
        <v>241</v>
      </c>
      <c r="G5532" s="73" t="s">
        <v>35</v>
      </c>
      <c r="H5532" t="s">
        <v>37</v>
      </c>
      <c r="I5532">
        <v>685</v>
      </c>
      <c r="J5532" s="61">
        <v>4611</v>
      </c>
      <c r="K5532" s="16">
        <v>0.59</v>
      </c>
      <c r="L5532" s="16">
        <f t="shared" si="1008"/>
        <v>45.789473684210527</v>
      </c>
      <c r="M5532" s="16">
        <f t="shared" si="1009"/>
        <v>1.2462162162162163</v>
      </c>
      <c r="N5532" s="44">
        <f t="shared" si="1010"/>
        <v>404.15</v>
      </c>
      <c r="O5532" s="44">
        <f t="shared" si="1011"/>
        <v>5015.1499999999996</v>
      </c>
      <c r="P5532" s="45">
        <f t="shared" si="1013"/>
        <v>49.802879841112208</v>
      </c>
      <c r="Q5532" s="45">
        <f t="shared" si="1012"/>
        <v>1.3554459459459458</v>
      </c>
      <c r="S5532" s="51">
        <f t="shared" si="1014"/>
        <v>18.393531633616611</v>
      </c>
      <c r="T5532" s="16"/>
    </row>
    <row r="5533" spans="1:20" x14ac:dyDescent="0.25">
      <c r="A5533" s="72">
        <f t="shared" si="1015"/>
        <v>44757</v>
      </c>
      <c r="B5533" s="73" t="s">
        <v>0</v>
      </c>
      <c r="C5533" s="73" t="s">
        <v>253</v>
      </c>
      <c r="D5533" s="73" t="s">
        <v>243</v>
      </c>
      <c r="E5533" s="73" t="s">
        <v>281</v>
      </c>
      <c r="F5533" s="73" t="s">
        <v>282</v>
      </c>
      <c r="G5533" s="73" t="s">
        <v>35</v>
      </c>
      <c r="H5533" t="s">
        <v>38</v>
      </c>
      <c r="I5533">
        <v>812</v>
      </c>
      <c r="J5533" s="43">
        <v>6670</v>
      </c>
      <c r="K5533" s="16">
        <v>0</v>
      </c>
      <c r="L5533" s="16">
        <f t="shared" si="1008"/>
        <v>66.23634558093346</v>
      </c>
      <c r="M5533" s="16">
        <f t="shared" si="1009"/>
        <v>1.8027027027027027</v>
      </c>
      <c r="N5533" s="44">
        <f t="shared" si="1010"/>
        <v>0</v>
      </c>
      <c r="O5533" s="44">
        <f t="shared" si="1011"/>
        <v>6670</v>
      </c>
      <c r="P5533" s="45">
        <f t="shared" si="1013"/>
        <v>66.23634558093346</v>
      </c>
      <c r="Q5533" s="45">
        <f t="shared" si="1012"/>
        <v>1.8027027027027027</v>
      </c>
      <c r="S5533" s="51">
        <f t="shared" si="1014"/>
        <v>4.6110414052697557</v>
      </c>
      <c r="T5533" s="16"/>
    </row>
    <row r="5534" spans="1:20" x14ac:dyDescent="0.25">
      <c r="A5534" s="72">
        <f t="shared" si="1015"/>
        <v>44757</v>
      </c>
      <c r="B5534" s="73" t="s">
        <v>0</v>
      </c>
      <c r="C5534" s="73" t="s">
        <v>236</v>
      </c>
      <c r="D5534" s="73" t="s">
        <v>237</v>
      </c>
      <c r="E5534" s="73" t="s">
        <v>279</v>
      </c>
      <c r="F5534" s="73" t="s">
        <v>280</v>
      </c>
      <c r="G5534" s="73" t="s">
        <v>35</v>
      </c>
      <c r="H5534" t="s">
        <v>37</v>
      </c>
      <c r="I5534">
        <v>1520</v>
      </c>
      <c r="J5534" s="61">
        <v>5851</v>
      </c>
      <c r="K5534" s="16">
        <v>0.59</v>
      </c>
      <c r="L5534" s="16">
        <f t="shared" si="1008"/>
        <v>58.103277060575969</v>
      </c>
      <c r="M5534" s="16">
        <f t="shared" si="1009"/>
        <v>1.5813513513513513</v>
      </c>
      <c r="N5534" s="44">
        <f t="shared" si="1010"/>
        <v>896.8</v>
      </c>
      <c r="O5534" s="44">
        <f t="shared" si="1011"/>
        <v>6747.8</v>
      </c>
      <c r="P5534" s="45">
        <f t="shared" si="1013"/>
        <v>67.008937437934463</v>
      </c>
      <c r="Q5534" s="45">
        <f t="shared" si="1012"/>
        <v>1.8237297297297297</v>
      </c>
      <c r="S5534" s="51">
        <f t="shared" si="1014"/>
        <v>18.883016208597603</v>
      </c>
      <c r="T5534" s="16"/>
    </row>
    <row r="5535" spans="1:20" x14ac:dyDescent="0.25">
      <c r="A5535" s="72">
        <f t="shared" si="1015"/>
        <v>44757</v>
      </c>
      <c r="B5535" s="73" t="s">
        <v>0</v>
      </c>
      <c r="C5535" s="73" t="s">
        <v>236</v>
      </c>
      <c r="D5535" s="73" t="s">
        <v>237</v>
      </c>
      <c r="E5535" s="73" t="s">
        <v>267</v>
      </c>
      <c r="F5535" s="73" t="s">
        <v>241</v>
      </c>
      <c r="G5535" s="73" t="s">
        <v>35</v>
      </c>
      <c r="H5535" t="s">
        <v>37</v>
      </c>
      <c r="I5535">
        <v>1583</v>
      </c>
      <c r="J5535" s="43">
        <v>5199</v>
      </c>
      <c r="K5535" s="16">
        <v>0.59</v>
      </c>
      <c r="L5535" s="16">
        <f t="shared" si="1008"/>
        <v>51.628599801390266</v>
      </c>
      <c r="M5535" s="16">
        <f t="shared" si="1009"/>
        <v>1.4051351351351351</v>
      </c>
      <c r="N5535" s="44">
        <f t="shared" si="1010"/>
        <v>933.96999999999991</v>
      </c>
      <c r="O5535" s="44">
        <f t="shared" si="1011"/>
        <v>6132.97</v>
      </c>
      <c r="P5535" s="45">
        <f t="shared" si="1013"/>
        <v>60.903376365441908</v>
      </c>
      <c r="Q5535" s="45">
        <f t="shared" si="1012"/>
        <v>1.6575594594594596</v>
      </c>
      <c r="S5535" s="51">
        <f t="shared" si="1014"/>
        <v>2.2843562374916582</v>
      </c>
      <c r="T5535" s="16"/>
    </row>
    <row r="5536" spans="1:20" x14ac:dyDescent="0.25">
      <c r="A5536" s="72">
        <f t="shared" si="1015"/>
        <v>44757</v>
      </c>
      <c r="B5536" s="73" t="s">
        <v>0</v>
      </c>
      <c r="C5536" s="73" t="s">
        <v>358</v>
      </c>
      <c r="D5536" s="73" t="s">
        <v>235</v>
      </c>
      <c r="E5536" s="73" t="s">
        <v>279</v>
      </c>
      <c r="F5536" s="73" t="s">
        <v>280</v>
      </c>
      <c r="G5536" s="73" t="s">
        <v>35</v>
      </c>
      <c r="H5536" t="s">
        <v>36</v>
      </c>
      <c r="I5536">
        <v>1599</v>
      </c>
      <c r="J5536" s="66">
        <v>5923</v>
      </c>
      <c r="K5536" s="16">
        <v>0.7</v>
      </c>
      <c r="L5536" s="16">
        <f t="shared" si="1008"/>
        <v>58.818272095332667</v>
      </c>
      <c r="M5536" s="16">
        <f t="shared" si="1009"/>
        <v>1.6008108108108108</v>
      </c>
      <c r="N5536" s="44">
        <f t="shared" si="1010"/>
        <v>1119.3</v>
      </c>
      <c r="O5536" s="44">
        <f t="shared" si="1011"/>
        <v>7042.3</v>
      </c>
      <c r="P5536" s="45">
        <f t="shared" si="1013"/>
        <v>69.933465739821244</v>
      </c>
      <c r="Q5536" s="45">
        <f t="shared" si="1012"/>
        <v>1.9033243243243243</v>
      </c>
      <c r="S5536" s="51">
        <f t="shared" si="1014"/>
        <v>10.384857134348092</v>
      </c>
      <c r="T5536" s="16"/>
    </row>
    <row r="5537" spans="1:20" x14ac:dyDescent="0.25">
      <c r="A5537" s="72">
        <f t="shared" si="1015"/>
        <v>44757</v>
      </c>
      <c r="B5537" s="73" t="s">
        <v>67</v>
      </c>
      <c r="C5537" s="73" t="s">
        <v>250</v>
      </c>
      <c r="D5537" s="73" t="s">
        <v>251</v>
      </c>
      <c r="E5537" s="73" t="s">
        <v>279</v>
      </c>
      <c r="F5537" s="73" t="s">
        <v>280</v>
      </c>
      <c r="G5537" s="73" t="s">
        <v>35</v>
      </c>
      <c r="H5537" t="s">
        <v>37</v>
      </c>
      <c r="I5537">
        <v>1851</v>
      </c>
      <c r="J5537" s="43">
        <v>5380</v>
      </c>
      <c r="K5537" s="16">
        <v>0.59</v>
      </c>
      <c r="L5537" s="16">
        <f t="shared" si="1008"/>
        <v>53.426017874875868</v>
      </c>
      <c r="M5537" s="16">
        <f t="shared" si="1009"/>
        <v>1.3571171171171172</v>
      </c>
      <c r="N5537" s="44">
        <f t="shared" si="1010"/>
        <v>1092.0899999999999</v>
      </c>
      <c r="O5537" s="44">
        <f t="shared" si="1011"/>
        <v>6472.09</v>
      </c>
      <c r="P5537" s="45">
        <f t="shared" si="1013"/>
        <v>64.271002979145976</v>
      </c>
      <c r="Q5537" s="45">
        <f t="shared" si="1012"/>
        <v>1.6325992792792794</v>
      </c>
      <c r="S5537" s="51">
        <f t="shared" si="1014"/>
        <v>24.943822393822401</v>
      </c>
      <c r="T5537" s="16"/>
    </row>
    <row r="5538" spans="1:20" x14ac:dyDescent="0.25">
      <c r="A5538" s="72">
        <f t="shared" si="1015"/>
        <v>44757</v>
      </c>
      <c r="B5538" s="73" t="s">
        <v>67</v>
      </c>
      <c r="C5538" s="73" t="s">
        <v>238</v>
      </c>
      <c r="D5538" s="73" t="s">
        <v>239</v>
      </c>
      <c r="E5538" s="73" t="s">
        <v>283</v>
      </c>
      <c r="F5538" s="73" t="s">
        <v>284</v>
      </c>
      <c r="G5538" s="73" t="s">
        <v>35</v>
      </c>
      <c r="H5538" t="s">
        <v>37</v>
      </c>
      <c r="I5538">
        <v>1695</v>
      </c>
      <c r="J5538" s="43">
        <v>5340</v>
      </c>
      <c r="K5538" s="16">
        <v>0.59</v>
      </c>
      <c r="L5538" s="16">
        <f t="shared" si="1008"/>
        <v>53.028798411122146</v>
      </c>
      <c r="M5538" s="16">
        <f t="shared" si="1009"/>
        <v>1.347027027027027</v>
      </c>
      <c r="N5538" s="44">
        <f t="shared" si="1010"/>
        <v>1000.05</v>
      </c>
      <c r="O5538" s="44">
        <f t="shared" si="1011"/>
        <v>6340.05</v>
      </c>
      <c r="P5538" s="45">
        <f t="shared" si="1013"/>
        <v>62.959781529294936</v>
      </c>
      <c r="Q5538" s="45">
        <f t="shared" si="1012"/>
        <v>1.5992918918918919</v>
      </c>
      <c r="S5538" s="51">
        <f t="shared" si="1014"/>
        <v>23.347276264591432</v>
      </c>
      <c r="T5538" s="16"/>
    </row>
    <row r="5539" spans="1:20" x14ac:dyDescent="0.25">
      <c r="A5539" s="72">
        <f t="shared" si="1015"/>
        <v>44757</v>
      </c>
      <c r="B5539" s="73" t="s">
        <v>67</v>
      </c>
      <c r="C5539" s="73" t="s">
        <v>242</v>
      </c>
      <c r="D5539" s="73" t="s">
        <v>243</v>
      </c>
      <c r="E5539" s="73" t="s">
        <v>265</v>
      </c>
      <c r="F5539" s="73" t="s">
        <v>266</v>
      </c>
      <c r="G5539" s="73" t="s">
        <v>35</v>
      </c>
      <c r="H5539" t="s">
        <v>36</v>
      </c>
      <c r="I5539">
        <v>1006</v>
      </c>
      <c r="J5539" s="43">
        <v>3920</v>
      </c>
      <c r="K5539" s="16">
        <v>0.7</v>
      </c>
      <c r="L5539" s="16">
        <f t="shared" si="1008"/>
        <v>38.927507447864947</v>
      </c>
      <c r="M5539" s="16">
        <f t="shared" si="1009"/>
        <v>0.98882882882882883</v>
      </c>
      <c r="N5539" s="44">
        <f t="shared" si="1010"/>
        <v>704.19999999999993</v>
      </c>
      <c r="O5539" s="44">
        <f t="shared" si="1011"/>
        <v>4624.2</v>
      </c>
      <c r="P5539" s="45">
        <f t="shared" si="1013"/>
        <v>45.920556107249254</v>
      </c>
      <c r="Q5539" s="45">
        <f t="shared" si="1012"/>
        <v>1.1664648648648648</v>
      </c>
      <c r="S5539" s="51">
        <f t="shared" si="1014"/>
        <v>14.138886009211671</v>
      </c>
      <c r="T5539" s="16"/>
    </row>
    <row r="5540" spans="1:20" x14ac:dyDescent="0.25">
      <c r="A5540" s="72">
        <f t="shared" si="1015"/>
        <v>44757</v>
      </c>
      <c r="B5540" s="73" t="s">
        <v>67</v>
      </c>
      <c r="C5540" s="73" t="s">
        <v>254</v>
      </c>
      <c r="D5540" s="73" t="s">
        <v>255</v>
      </c>
      <c r="E5540" s="73" t="s">
        <v>267</v>
      </c>
      <c r="F5540" s="73" t="s">
        <v>241</v>
      </c>
      <c r="G5540" s="73" t="s">
        <v>35</v>
      </c>
      <c r="H5540" t="s">
        <v>37</v>
      </c>
      <c r="I5540">
        <v>988</v>
      </c>
      <c r="J5540" s="43">
        <v>4080</v>
      </c>
      <c r="K5540" s="16">
        <v>0.59</v>
      </c>
      <c r="L5540" s="16">
        <f t="shared" si="1008"/>
        <v>40.51638530287984</v>
      </c>
      <c r="M5540" s="16">
        <f t="shared" si="1009"/>
        <v>1.0291891891891891</v>
      </c>
      <c r="N5540" s="44">
        <f t="shared" si="1010"/>
        <v>582.91999999999996</v>
      </c>
      <c r="O5540" s="44">
        <f t="shared" si="1011"/>
        <v>4662.92</v>
      </c>
      <c r="P5540" s="45">
        <f t="shared" si="1013"/>
        <v>46.305064548162861</v>
      </c>
      <c r="Q5540" s="45">
        <f t="shared" si="1012"/>
        <v>1.176232072072072</v>
      </c>
      <c r="S5540" s="51">
        <f t="shared" si="1014"/>
        <v>20.178350515463926</v>
      </c>
      <c r="T5540" s="16"/>
    </row>
    <row r="5541" spans="1:20" x14ac:dyDescent="0.25">
      <c r="A5541" s="72">
        <f t="shared" si="1015"/>
        <v>44757</v>
      </c>
      <c r="B5541" s="73" t="s">
        <v>67</v>
      </c>
      <c r="C5541" s="73" t="s">
        <v>246</v>
      </c>
      <c r="D5541" s="73" t="s">
        <v>247</v>
      </c>
      <c r="E5541" s="73" t="s">
        <v>240</v>
      </c>
      <c r="F5541" s="73" t="s">
        <v>241</v>
      </c>
      <c r="G5541" s="73" t="s">
        <v>35</v>
      </c>
      <c r="H5541" t="s">
        <v>36</v>
      </c>
      <c r="I5541">
        <v>787</v>
      </c>
      <c r="J5541" s="43">
        <v>4420</v>
      </c>
      <c r="K5541" s="16">
        <v>0.7</v>
      </c>
      <c r="L5541" s="16">
        <f t="shared" si="1008"/>
        <v>43.892750744786497</v>
      </c>
      <c r="M5541" s="16">
        <f t="shared" si="1009"/>
        <v>1.1149549549549549</v>
      </c>
      <c r="N5541" s="44">
        <f t="shared" si="1010"/>
        <v>550.9</v>
      </c>
      <c r="O5541" s="44">
        <f t="shared" si="1011"/>
        <v>4970.8999999999996</v>
      </c>
      <c r="P5541" s="45">
        <f t="shared" si="1013"/>
        <v>49.363455809334653</v>
      </c>
      <c r="Q5541" s="45">
        <f t="shared" si="1012"/>
        <v>1.2539207207207206</v>
      </c>
      <c r="S5541" s="51">
        <f t="shared" si="1014"/>
        <v>10.439656877012027</v>
      </c>
      <c r="T5541" s="16"/>
    </row>
    <row r="5542" spans="1:20" x14ac:dyDescent="0.25">
      <c r="A5542" s="72">
        <f t="shared" si="1015"/>
        <v>44757</v>
      </c>
      <c r="B5542" s="73" t="s">
        <v>67</v>
      </c>
      <c r="C5542" s="73" t="s">
        <v>250</v>
      </c>
      <c r="D5542" s="73" t="s">
        <v>251</v>
      </c>
      <c r="E5542" s="73" t="s">
        <v>283</v>
      </c>
      <c r="F5542" s="73" t="s">
        <v>284</v>
      </c>
      <c r="G5542" s="73" t="s">
        <v>35</v>
      </c>
      <c r="H5542" t="s">
        <v>37</v>
      </c>
      <c r="I5542">
        <v>1836</v>
      </c>
      <c r="J5542" s="43">
        <v>5380</v>
      </c>
      <c r="K5542" s="16">
        <v>0.59</v>
      </c>
      <c r="L5542" s="16">
        <f t="shared" ref="L5542:L5579" si="1016">J5542/100.7</f>
        <v>53.426017874875868</v>
      </c>
      <c r="M5542" s="16">
        <f t="shared" ref="M5542:M5579" si="1017">IF(B5542="corn",J5542/(111*2000/56),J5542/(111*2000/60))</f>
        <v>1.3571171171171172</v>
      </c>
      <c r="N5542" s="44">
        <f t="shared" ref="N5542:N5579" si="1018">I5542*K5542</f>
        <v>1083.24</v>
      </c>
      <c r="O5542" s="44">
        <f t="shared" ref="O5542:O5579" si="1019">J5542+N5542</f>
        <v>6463.24</v>
      </c>
      <c r="P5542" s="45">
        <f t="shared" si="1013"/>
        <v>64.183118172790458</v>
      </c>
      <c r="Q5542" s="45">
        <f t="shared" ref="Q5542:Q5579" si="1020">IF(B5542="corn",O5542/(111*2000/56),O5542/(111*2000/60))</f>
        <v>1.6303668468468469</v>
      </c>
      <c r="S5542" s="51">
        <f t="shared" si="1014"/>
        <v>24.772972972972962</v>
      </c>
      <c r="T5542" s="16"/>
    </row>
    <row r="5543" spans="1:20" x14ac:dyDescent="0.25">
      <c r="A5543" s="72">
        <f t="shared" si="1015"/>
        <v>44757</v>
      </c>
      <c r="B5543" s="73" t="s">
        <v>67</v>
      </c>
      <c r="C5543" s="73" t="s">
        <v>256</v>
      </c>
      <c r="D5543" s="73" t="s">
        <v>247</v>
      </c>
      <c r="E5543" s="73" t="s">
        <v>285</v>
      </c>
      <c r="F5543" s="73" t="s">
        <v>264</v>
      </c>
      <c r="G5543" s="73" t="s">
        <v>35</v>
      </c>
      <c r="H5543" t="s">
        <v>37</v>
      </c>
      <c r="I5543">
        <v>1899</v>
      </c>
      <c r="J5543" s="43">
        <v>5300</v>
      </c>
      <c r="K5543" s="16">
        <v>0.59</v>
      </c>
      <c r="L5543" s="16">
        <f t="shared" si="1016"/>
        <v>52.631578947368418</v>
      </c>
      <c r="M5543" s="16">
        <f t="shared" si="1017"/>
        <v>1.336936936936937</v>
      </c>
      <c r="N5543" s="44">
        <f t="shared" si="1018"/>
        <v>1120.4099999999999</v>
      </c>
      <c r="O5543" s="44">
        <f t="shared" si="1019"/>
        <v>6420.41</v>
      </c>
      <c r="P5543" s="45">
        <f t="shared" si="1013"/>
        <v>63.757795431976163</v>
      </c>
      <c r="Q5543" s="45">
        <f t="shared" si="1020"/>
        <v>1.619562882882883</v>
      </c>
      <c r="S5543" s="51">
        <f t="shared" si="1014"/>
        <v>25.890392156862752</v>
      </c>
      <c r="T5543" s="16"/>
    </row>
    <row r="5544" spans="1:20" x14ac:dyDescent="0.25">
      <c r="A5544" s="72">
        <f t="shared" si="1015"/>
        <v>44757</v>
      </c>
      <c r="B5544" s="73" t="s">
        <v>18</v>
      </c>
      <c r="C5544" s="73" t="s">
        <v>238</v>
      </c>
      <c r="D5544" s="73" t="s">
        <v>239</v>
      </c>
      <c r="E5544" s="73" t="s">
        <v>283</v>
      </c>
      <c r="F5544" s="73" t="s">
        <v>284</v>
      </c>
      <c r="G5544" s="73" t="s">
        <v>35</v>
      </c>
      <c r="H5544" t="s">
        <v>37</v>
      </c>
      <c r="I5544">
        <v>1695</v>
      </c>
      <c r="J5544" s="43">
        <v>6050</v>
      </c>
      <c r="K5544" s="16">
        <v>0.59</v>
      </c>
      <c r="L5544" s="16">
        <f t="shared" si="1016"/>
        <v>60.079443892750746</v>
      </c>
      <c r="M5544" s="16">
        <f t="shared" si="1017"/>
        <v>1.6351351351351351</v>
      </c>
      <c r="N5544" s="44">
        <f t="shared" si="1018"/>
        <v>1000.05</v>
      </c>
      <c r="O5544" s="44">
        <f t="shared" si="1019"/>
        <v>7050.05</v>
      </c>
      <c r="P5544" s="45">
        <f t="shared" si="1013"/>
        <v>70.010427010923536</v>
      </c>
      <c r="Q5544" s="45">
        <f t="shared" si="1020"/>
        <v>1.905418918918919</v>
      </c>
      <c r="S5544" s="51">
        <f t="shared" si="1014"/>
        <v>20.513675213675221</v>
      </c>
      <c r="T5544" s="16"/>
    </row>
    <row r="5545" spans="1:20" x14ac:dyDescent="0.25">
      <c r="A5545" s="72">
        <f t="shared" si="1015"/>
        <v>44757</v>
      </c>
      <c r="B5545" s="73" t="s">
        <v>18</v>
      </c>
      <c r="C5545" s="73" t="s">
        <v>250</v>
      </c>
      <c r="D5545" s="73" t="s">
        <v>251</v>
      </c>
      <c r="E5545" s="73" t="s">
        <v>279</v>
      </c>
      <c r="F5545" s="73" t="s">
        <v>280</v>
      </c>
      <c r="G5545" s="73" t="s">
        <v>35</v>
      </c>
      <c r="H5545" t="s">
        <v>37</v>
      </c>
      <c r="I5545">
        <v>1851</v>
      </c>
      <c r="J5545" s="43">
        <v>6100</v>
      </c>
      <c r="K5545" s="16">
        <v>0.59</v>
      </c>
      <c r="L5545" s="16">
        <f t="shared" si="1016"/>
        <v>60.575968222442896</v>
      </c>
      <c r="M5545" s="16">
        <f t="shared" si="1017"/>
        <v>1.6486486486486487</v>
      </c>
      <c r="N5545" s="44">
        <f t="shared" si="1018"/>
        <v>1092.0899999999999</v>
      </c>
      <c r="O5545" s="44">
        <f t="shared" si="1019"/>
        <v>7192.09</v>
      </c>
      <c r="P5545" s="45">
        <f t="shared" si="1013"/>
        <v>71.420953326713004</v>
      </c>
      <c r="Q5545" s="45">
        <f t="shared" si="1020"/>
        <v>1.9438081081081082</v>
      </c>
      <c r="S5545" s="51">
        <f t="shared" si="1014"/>
        <v>21.899830508474572</v>
      </c>
      <c r="T5545" s="16"/>
    </row>
    <row r="5546" spans="1:20" x14ac:dyDescent="0.25">
      <c r="A5546" s="72">
        <f t="shared" si="1015"/>
        <v>44757</v>
      </c>
      <c r="B5546" s="73" t="s">
        <v>18</v>
      </c>
      <c r="C5546" s="73" t="s">
        <v>257</v>
      </c>
      <c r="D5546" s="73" t="s">
        <v>237</v>
      </c>
      <c r="E5546" s="73" t="s">
        <v>283</v>
      </c>
      <c r="F5546" s="73" t="s">
        <v>284</v>
      </c>
      <c r="G5546" s="73" t="s">
        <v>35</v>
      </c>
      <c r="H5546" t="s">
        <v>37</v>
      </c>
      <c r="I5546">
        <v>1507</v>
      </c>
      <c r="J5546" s="43">
        <v>5950</v>
      </c>
      <c r="K5546" s="16">
        <v>0.59</v>
      </c>
      <c r="L5546" s="16">
        <f t="shared" si="1016"/>
        <v>59.086395233366432</v>
      </c>
      <c r="M5546" s="16">
        <f t="shared" si="1017"/>
        <v>1.6081081081081081</v>
      </c>
      <c r="N5546" s="44">
        <f t="shared" si="1018"/>
        <v>889.13</v>
      </c>
      <c r="O5546" s="44">
        <f t="shared" si="1019"/>
        <v>6839.13</v>
      </c>
      <c r="P5546" s="45">
        <f t="shared" si="1013"/>
        <v>67.915888778550155</v>
      </c>
      <c r="Q5546" s="45">
        <f t="shared" si="1020"/>
        <v>1.8484135135135136</v>
      </c>
      <c r="S5546" s="51">
        <f t="shared" si="1014"/>
        <v>18.941391304347821</v>
      </c>
      <c r="T5546" s="16"/>
    </row>
    <row r="5547" spans="1:20" x14ac:dyDescent="0.25">
      <c r="A5547" s="72">
        <f t="shared" si="1015"/>
        <v>44757</v>
      </c>
      <c r="B5547" s="73" t="s">
        <v>18</v>
      </c>
      <c r="C5547" s="73" t="s">
        <v>256</v>
      </c>
      <c r="D5547" s="73" t="s">
        <v>247</v>
      </c>
      <c r="E5547" s="73" t="s">
        <v>265</v>
      </c>
      <c r="F5547" s="73" t="s">
        <v>266</v>
      </c>
      <c r="G5547" s="73" t="s">
        <v>35</v>
      </c>
      <c r="H5547" t="s">
        <v>36</v>
      </c>
      <c r="I5547">
        <v>1160</v>
      </c>
      <c r="J5547" s="43">
        <v>4895</v>
      </c>
      <c r="K5547" s="16">
        <v>0.7</v>
      </c>
      <c r="L5547" s="16">
        <f t="shared" si="1016"/>
        <v>48.609731876861964</v>
      </c>
      <c r="M5547" s="16">
        <f t="shared" si="1017"/>
        <v>1.3229729729729729</v>
      </c>
      <c r="N5547" s="44">
        <f t="shared" si="1018"/>
        <v>812</v>
      </c>
      <c r="O5547" s="44">
        <f t="shared" si="1019"/>
        <v>5707</v>
      </c>
      <c r="P5547" s="45">
        <f t="shared" si="1013"/>
        <v>56.673286991062561</v>
      </c>
      <c r="Q5547" s="45">
        <f t="shared" si="1020"/>
        <v>1.5424324324324323</v>
      </c>
      <c r="S5547" s="51">
        <f t="shared" si="1014"/>
        <v>10.992259520012437</v>
      </c>
      <c r="T5547" s="16"/>
    </row>
    <row r="5548" spans="1:20" x14ac:dyDescent="0.25">
      <c r="A5548" s="72">
        <f t="shared" si="1015"/>
        <v>44757</v>
      </c>
      <c r="B5548" s="73" t="s">
        <v>18</v>
      </c>
      <c r="C5548" s="73" t="s">
        <v>244</v>
      </c>
      <c r="D5548" s="73" t="s">
        <v>245</v>
      </c>
      <c r="E5548" s="73" t="s">
        <v>277</v>
      </c>
      <c r="F5548" s="73" t="s">
        <v>278</v>
      </c>
      <c r="G5548" s="73" t="s">
        <v>35</v>
      </c>
      <c r="H5548" s="73" t="s">
        <v>38</v>
      </c>
      <c r="I5548" s="65">
        <v>613</v>
      </c>
      <c r="J5548" s="61">
        <v>4954</v>
      </c>
      <c r="K5548" s="16">
        <v>0</v>
      </c>
      <c r="L5548" s="77">
        <f t="shared" si="1016"/>
        <v>49.195630585898705</v>
      </c>
      <c r="M5548" s="77">
        <f t="shared" si="1017"/>
        <v>1.338918918918919</v>
      </c>
      <c r="N5548" s="62">
        <f t="shared" si="1018"/>
        <v>0</v>
      </c>
      <c r="O5548" s="62">
        <f t="shared" si="1019"/>
        <v>4954</v>
      </c>
      <c r="P5548" s="63">
        <f t="shared" si="1013"/>
        <v>49.195630585898705</v>
      </c>
      <c r="Q5548" s="63">
        <f t="shared" si="1020"/>
        <v>1.338918918918919</v>
      </c>
      <c r="R5548" s="65"/>
      <c r="S5548" s="64">
        <f t="shared" si="1014"/>
        <v>0.1820020222446983</v>
      </c>
      <c r="T5548" s="16"/>
    </row>
    <row r="5549" spans="1:20" x14ac:dyDescent="0.25">
      <c r="A5549" s="74">
        <f>A5547</f>
        <v>44757</v>
      </c>
      <c r="B5549" s="75" t="s">
        <v>18</v>
      </c>
      <c r="C5549" s="75" t="s">
        <v>258</v>
      </c>
      <c r="D5549" s="75" t="s">
        <v>255</v>
      </c>
      <c r="E5549" s="75" t="s">
        <v>279</v>
      </c>
      <c r="F5549" s="75" t="s">
        <v>280</v>
      </c>
      <c r="G5549" s="75" t="s">
        <v>35</v>
      </c>
      <c r="H5549" s="76" t="s">
        <v>36</v>
      </c>
      <c r="I5549" s="76">
        <v>1637</v>
      </c>
      <c r="J5549" s="46">
        <v>5280</v>
      </c>
      <c r="K5549" s="78">
        <v>0.7</v>
      </c>
      <c r="L5549" s="78">
        <f t="shared" si="1016"/>
        <v>52.432969215491561</v>
      </c>
      <c r="M5549" s="78">
        <f t="shared" si="1017"/>
        <v>1.4270270270270271</v>
      </c>
      <c r="N5549" s="47">
        <f t="shared" si="1018"/>
        <v>1145.8999999999999</v>
      </c>
      <c r="O5549" s="47">
        <f t="shared" si="1019"/>
        <v>6425.9</v>
      </c>
      <c r="P5549" s="48">
        <f t="shared" si="1013"/>
        <v>63.812313803376362</v>
      </c>
      <c r="Q5549" s="48">
        <f t="shared" si="1020"/>
        <v>1.7367297297297297</v>
      </c>
      <c r="R5549" s="76"/>
      <c r="S5549" s="53">
        <f t="shared" si="1014"/>
        <v>14.004942774873097</v>
      </c>
      <c r="T5549" s="78"/>
    </row>
    <row r="5550" spans="1:20" x14ac:dyDescent="0.25">
      <c r="A5550" s="72">
        <f>DATE(YEAR(A5549), MONTH(A5549)+1, 15)</f>
        <v>44788</v>
      </c>
      <c r="B5550" s="73" t="s">
        <v>0</v>
      </c>
      <c r="C5550" s="73" t="s">
        <v>359</v>
      </c>
      <c r="D5550" s="73" t="s">
        <v>235</v>
      </c>
      <c r="E5550" s="73" t="s">
        <v>260</v>
      </c>
      <c r="F5550" s="73" t="s">
        <v>261</v>
      </c>
      <c r="G5550" s="73" t="s">
        <v>34</v>
      </c>
      <c r="H5550" t="s">
        <v>36</v>
      </c>
      <c r="I5550">
        <v>506</v>
      </c>
      <c r="J5550" s="61">
        <v>3870</v>
      </c>
      <c r="K5550" s="16">
        <v>0.74</v>
      </c>
      <c r="L5550" s="16">
        <f t="shared" si="1016"/>
        <v>38.43098311817279</v>
      </c>
      <c r="M5550" s="16">
        <f t="shared" si="1017"/>
        <v>1.0459459459459459</v>
      </c>
      <c r="N5550" s="44">
        <f t="shared" si="1018"/>
        <v>374.44</v>
      </c>
      <c r="O5550" s="44">
        <f t="shared" si="1019"/>
        <v>4244.4399999999996</v>
      </c>
      <c r="P5550" s="45">
        <f t="shared" ref="P5550:P5587" si="1021">O5550/100.7</f>
        <v>42.149354518371396</v>
      </c>
      <c r="Q5550" s="45">
        <f t="shared" si="1020"/>
        <v>1.1471459459459459</v>
      </c>
      <c r="R5550" s="17"/>
      <c r="S5550" s="51">
        <f>((O5550/O5094)-1)*100</f>
        <v>11.214639821404226</v>
      </c>
      <c r="T5550" s="16"/>
    </row>
    <row r="5551" spans="1:20" x14ac:dyDescent="0.25">
      <c r="A5551" s="72">
        <f>A5550</f>
        <v>44788</v>
      </c>
      <c r="B5551" s="73" t="s">
        <v>0</v>
      </c>
      <c r="C5551" s="73" t="s">
        <v>236</v>
      </c>
      <c r="D5551" s="73" t="s">
        <v>237</v>
      </c>
      <c r="E5551" s="73" t="s">
        <v>262</v>
      </c>
      <c r="F5551" s="73" t="s">
        <v>251</v>
      </c>
      <c r="G5551" s="73" t="s">
        <v>34</v>
      </c>
      <c r="H5551" t="s">
        <v>37</v>
      </c>
      <c r="I5551">
        <v>298</v>
      </c>
      <c r="J5551" s="43">
        <v>3858</v>
      </c>
      <c r="K5551" s="16">
        <v>0.63</v>
      </c>
      <c r="L5551" s="16">
        <f t="shared" si="1016"/>
        <v>38.311817279046672</v>
      </c>
      <c r="M5551" s="16">
        <f t="shared" si="1017"/>
        <v>1.0427027027027027</v>
      </c>
      <c r="N5551" s="44">
        <f t="shared" si="1018"/>
        <v>187.74</v>
      </c>
      <c r="O5551" s="44">
        <f t="shared" si="1019"/>
        <v>4045.74</v>
      </c>
      <c r="P5551" s="45">
        <f t="shared" si="1021"/>
        <v>40.176166832174772</v>
      </c>
      <c r="Q5551" s="45">
        <f t="shared" si="1020"/>
        <v>1.0934432432432433</v>
      </c>
      <c r="R5551" s="17"/>
      <c r="S5551" s="51">
        <f t="shared" ref="S5551:S5587" si="1022">((O5551/O5095)-1)*100</f>
        <v>10.599781301257515</v>
      </c>
      <c r="T5551" s="16"/>
    </row>
    <row r="5552" spans="1:20" x14ac:dyDescent="0.25">
      <c r="A5552" s="72">
        <f t="shared" ref="A5552:A5586" si="1023">A5551</f>
        <v>44788</v>
      </c>
      <c r="B5552" s="73" t="s">
        <v>0</v>
      </c>
      <c r="C5552" s="73" t="s">
        <v>359</v>
      </c>
      <c r="D5552" s="73" t="s">
        <v>235</v>
      </c>
      <c r="E5552" s="73" t="s">
        <v>263</v>
      </c>
      <c r="F5552" s="73" t="s">
        <v>264</v>
      </c>
      <c r="G5552" s="73" t="s">
        <v>34</v>
      </c>
      <c r="H5552" t="s">
        <v>37</v>
      </c>
      <c r="I5552">
        <v>1530</v>
      </c>
      <c r="J5552" s="61">
        <v>7490</v>
      </c>
      <c r="K5552" s="16">
        <v>0.63</v>
      </c>
      <c r="L5552" s="16">
        <f t="shared" si="1016"/>
        <v>74.379344587884802</v>
      </c>
      <c r="M5552" s="16">
        <f t="shared" si="1017"/>
        <v>2.0243243243243243</v>
      </c>
      <c r="N5552" s="44">
        <f t="shared" si="1018"/>
        <v>963.9</v>
      </c>
      <c r="O5552" s="44">
        <f t="shared" si="1019"/>
        <v>8453.9</v>
      </c>
      <c r="P5552" s="45">
        <f t="shared" si="1021"/>
        <v>83.951340615690157</v>
      </c>
      <c r="Q5552" s="45">
        <f t="shared" si="1020"/>
        <v>2.2848378378378378</v>
      </c>
      <c r="S5552" s="51">
        <f t="shared" si="1022"/>
        <v>18.817990161630348</v>
      </c>
      <c r="T5552" s="16"/>
    </row>
    <row r="5553" spans="1:20" x14ac:dyDescent="0.25">
      <c r="A5553" s="72">
        <f t="shared" si="1023"/>
        <v>44788</v>
      </c>
      <c r="B5553" s="73" t="s">
        <v>0</v>
      </c>
      <c r="C5553" s="73" t="s">
        <v>359</v>
      </c>
      <c r="D5553" s="73" t="s">
        <v>235</v>
      </c>
      <c r="E5553" s="73" t="s">
        <v>265</v>
      </c>
      <c r="F5553" s="73" t="s">
        <v>266</v>
      </c>
      <c r="G5553" s="73" t="s">
        <v>34</v>
      </c>
      <c r="H5553" t="s">
        <v>36</v>
      </c>
      <c r="I5553">
        <v>890</v>
      </c>
      <c r="J5553" s="61">
        <v>4600</v>
      </c>
      <c r="K5553" s="16">
        <v>0.74</v>
      </c>
      <c r="L5553" s="16">
        <f t="shared" si="1016"/>
        <v>45.680238331678254</v>
      </c>
      <c r="M5553" s="16">
        <f t="shared" si="1017"/>
        <v>1.2432432432432432</v>
      </c>
      <c r="N5553" s="44">
        <f t="shared" si="1018"/>
        <v>658.6</v>
      </c>
      <c r="O5553" s="44">
        <f t="shared" si="1019"/>
        <v>5258.6</v>
      </c>
      <c r="P5553" s="45">
        <f t="shared" si="1021"/>
        <v>52.220456802383318</v>
      </c>
      <c r="Q5553" s="45">
        <f t="shared" si="1020"/>
        <v>1.4212432432432434</v>
      </c>
      <c r="S5553" s="51">
        <f t="shared" si="1022"/>
        <v>10.97370531380577</v>
      </c>
      <c r="T5553" s="16"/>
    </row>
    <row r="5554" spans="1:20" x14ac:dyDescent="0.25">
      <c r="A5554" s="72">
        <f t="shared" si="1023"/>
        <v>44788</v>
      </c>
      <c r="B5554" s="73" t="s">
        <v>0</v>
      </c>
      <c r="C5554" s="73" t="s">
        <v>238</v>
      </c>
      <c r="D5554" s="73" t="s">
        <v>239</v>
      </c>
      <c r="E5554" s="73" t="s">
        <v>267</v>
      </c>
      <c r="F5554" s="73" t="s">
        <v>241</v>
      </c>
      <c r="G5554" s="73" t="s">
        <v>34</v>
      </c>
      <c r="H5554" s="65" t="s">
        <v>37</v>
      </c>
      <c r="I5554" s="65">
        <v>1256</v>
      </c>
      <c r="J5554" s="61">
        <v>7226</v>
      </c>
      <c r="K5554" s="16">
        <v>0.63</v>
      </c>
      <c r="L5554" s="77">
        <f t="shared" si="1016"/>
        <v>71.757696127110222</v>
      </c>
      <c r="M5554" s="77">
        <f t="shared" si="1017"/>
        <v>1.952972972972973</v>
      </c>
      <c r="N5554" s="62">
        <f t="shared" si="1018"/>
        <v>791.28</v>
      </c>
      <c r="O5554" s="62">
        <f t="shared" si="1019"/>
        <v>8017.28</v>
      </c>
      <c r="P5554" s="63">
        <f t="shared" si="1021"/>
        <v>79.615491559086394</v>
      </c>
      <c r="Q5554" s="63">
        <f t="shared" si="1020"/>
        <v>2.1668324324324324</v>
      </c>
      <c r="R5554" s="65"/>
      <c r="S5554" s="64">
        <f t="shared" si="1022"/>
        <v>17.02350021894614</v>
      </c>
      <c r="T5554" s="16"/>
    </row>
    <row r="5555" spans="1:20" x14ac:dyDescent="0.25">
      <c r="A5555" s="72">
        <f t="shared" si="1023"/>
        <v>44788</v>
      </c>
      <c r="B5555" s="73" t="s">
        <v>0</v>
      </c>
      <c r="C5555" s="73" t="s">
        <v>358</v>
      </c>
      <c r="D5555" s="73" t="s">
        <v>235</v>
      </c>
      <c r="E5555" s="73" t="s">
        <v>267</v>
      </c>
      <c r="F5555" s="73" t="s">
        <v>241</v>
      </c>
      <c r="G5555" s="73" t="s">
        <v>34</v>
      </c>
      <c r="H5555" t="s">
        <v>36</v>
      </c>
      <c r="I5555">
        <v>975</v>
      </c>
      <c r="J5555" s="61">
        <v>4850</v>
      </c>
      <c r="K5555" s="16">
        <v>0.74</v>
      </c>
      <c r="L5555" s="16">
        <f t="shared" si="1016"/>
        <v>48.162859980139025</v>
      </c>
      <c r="M5555" s="16">
        <f t="shared" si="1017"/>
        <v>1.3108108108108107</v>
      </c>
      <c r="N5555" s="44">
        <f t="shared" si="1018"/>
        <v>721.5</v>
      </c>
      <c r="O5555" s="44">
        <f t="shared" si="1019"/>
        <v>5571.5</v>
      </c>
      <c r="P5555" s="45">
        <f t="shared" si="1021"/>
        <v>55.327706057596821</v>
      </c>
      <c r="Q5555" s="45">
        <f t="shared" si="1020"/>
        <v>1.5058108108108108</v>
      </c>
      <c r="S5555" s="51">
        <f t="shared" si="1022"/>
        <v>10.655412115193652</v>
      </c>
      <c r="T5555" s="16"/>
    </row>
    <row r="5556" spans="1:20" x14ac:dyDescent="0.25">
      <c r="A5556" s="72">
        <f t="shared" si="1023"/>
        <v>44788</v>
      </c>
      <c r="B5556" s="73" t="s">
        <v>0</v>
      </c>
      <c r="C5556" s="73" t="s">
        <v>240</v>
      </c>
      <c r="D5556" s="73" t="s">
        <v>241</v>
      </c>
      <c r="E5556" s="73" t="s">
        <v>263</v>
      </c>
      <c r="F5556" s="73" t="s">
        <v>264</v>
      </c>
      <c r="G5556" s="73" t="s">
        <v>34</v>
      </c>
      <c r="H5556" t="s">
        <v>36</v>
      </c>
      <c r="I5556">
        <v>1357</v>
      </c>
      <c r="J5556" s="66">
        <v>5121</v>
      </c>
      <c r="K5556" s="16">
        <v>0.74</v>
      </c>
      <c r="L5556" s="16">
        <f t="shared" si="1016"/>
        <v>50.854021847070506</v>
      </c>
      <c r="M5556" s="16">
        <f t="shared" si="1017"/>
        <v>1.384054054054054</v>
      </c>
      <c r="N5556" s="44">
        <f t="shared" si="1018"/>
        <v>1004.18</v>
      </c>
      <c r="O5556" s="44">
        <f t="shared" si="1019"/>
        <v>6125.18</v>
      </c>
      <c r="P5556" s="45">
        <f t="shared" si="1021"/>
        <v>60.826017874875873</v>
      </c>
      <c r="Q5556" s="45">
        <f t="shared" si="1020"/>
        <v>1.6554540540540541</v>
      </c>
      <c r="S5556" s="51">
        <f t="shared" si="1022"/>
        <v>12.457129847907344</v>
      </c>
      <c r="T5556" s="16"/>
    </row>
    <row r="5557" spans="1:20" x14ac:dyDescent="0.25">
      <c r="A5557" s="72">
        <f t="shared" si="1023"/>
        <v>44788</v>
      </c>
      <c r="B5557" s="73" t="s">
        <v>67</v>
      </c>
      <c r="C5557" s="73" t="s">
        <v>242</v>
      </c>
      <c r="D5557" s="73" t="s">
        <v>243</v>
      </c>
      <c r="E5557" s="73" t="s">
        <v>265</v>
      </c>
      <c r="F5557" s="73" t="s">
        <v>266</v>
      </c>
      <c r="G5557" s="73" t="s">
        <v>34</v>
      </c>
      <c r="H5557" t="s">
        <v>36</v>
      </c>
      <c r="I5557">
        <v>1006</v>
      </c>
      <c r="J5557" s="66">
        <v>4000</v>
      </c>
      <c r="K5557" s="16">
        <v>0.74</v>
      </c>
      <c r="L5557" s="16">
        <f t="shared" si="1016"/>
        <v>39.72194637537239</v>
      </c>
      <c r="M5557" s="16">
        <f t="shared" si="1017"/>
        <v>1.0090090090090089</v>
      </c>
      <c r="N5557" s="44">
        <f t="shared" si="1018"/>
        <v>744.43999999999994</v>
      </c>
      <c r="O5557" s="44">
        <f t="shared" si="1019"/>
        <v>4744.4399999999996</v>
      </c>
      <c r="P5557" s="45">
        <f t="shared" si="1021"/>
        <v>47.114597815292946</v>
      </c>
      <c r="Q5557" s="45">
        <f t="shared" si="1020"/>
        <v>1.1967956756756757</v>
      </c>
      <c r="S5557" s="51">
        <f t="shared" si="1022"/>
        <v>14.560152990264253</v>
      </c>
      <c r="T5557" s="16"/>
    </row>
    <row r="5558" spans="1:20" x14ac:dyDescent="0.25">
      <c r="A5558" s="72">
        <f t="shared" si="1023"/>
        <v>44788</v>
      </c>
      <c r="B5558" s="73" t="s">
        <v>67</v>
      </c>
      <c r="C5558" s="73" t="s">
        <v>244</v>
      </c>
      <c r="D5558" s="73" t="s">
        <v>245</v>
      </c>
      <c r="E5558" s="73" t="s">
        <v>268</v>
      </c>
      <c r="F5558" s="73" t="s">
        <v>269</v>
      </c>
      <c r="G5558" s="73" t="s">
        <v>34</v>
      </c>
      <c r="H5558" t="s">
        <v>38</v>
      </c>
      <c r="I5558">
        <v>860</v>
      </c>
      <c r="J5558" s="43">
        <v>8130</v>
      </c>
      <c r="K5558" s="16">
        <v>0</v>
      </c>
      <c r="L5558" s="16">
        <f t="shared" si="1016"/>
        <v>80.734856007944387</v>
      </c>
      <c r="M5558" s="16">
        <f t="shared" si="1017"/>
        <v>2.0508108108108107</v>
      </c>
      <c r="N5558" s="44">
        <f t="shared" si="1018"/>
        <v>0</v>
      </c>
      <c r="O5558" s="44">
        <f t="shared" si="1019"/>
        <v>8130</v>
      </c>
      <c r="P5558" s="45">
        <f t="shared" si="1021"/>
        <v>80.734856007944387</v>
      </c>
      <c r="Q5558" s="45">
        <f t="shared" si="1020"/>
        <v>2.0508108108108107</v>
      </c>
      <c r="S5558" s="51">
        <f t="shared" si="1022"/>
        <v>3.7916507085407947</v>
      </c>
      <c r="T5558" s="16"/>
    </row>
    <row r="5559" spans="1:20" x14ac:dyDescent="0.25">
      <c r="A5559" s="72">
        <f t="shared" si="1023"/>
        <v>44788</v>
      </c>
      <c r="B5559" s="73" t="s">
        <v>67</v>
      </c>
      <c r="C5559" s="73" t="s">
        <v>246</v>
      </c>
      <c r="D5559" s="73" t="s">
        <v>247</v>
      </c>
      <c r="E5559" s="73" t="s">
        <v>270</v>
      </c>
      <c r="F5559" s="73" t="s">
        <v>247</v>
      </c>
      <c r="G5559" s="73" t="s">
        <v>34</v>
      </c>
      <c r="H5559" t="s">
        <v>36</v>
      </c>
      <c r="I5559">
        <v>213</v>
      </c>
      <c r="J5559" s="43">
        <v>2505</v>
      </c>
      <c r="K5559" s="16">
        <v>0.74</v>
      </c>
      <c r="L5559" s="16">
        <f t="shared" si="1016"/>
        <v>24.875868917576959</v>
      </c>
      <c r="M5559" s="16">
        <f t="shared" si="1017"/>
        <v>0.63189189189189188</v>
      </c>
      <c r="N5559" s="44">
        <f t="shared" si="1018"/>
        <v>157.62</v>
      </c>
      <c r="O5559" s="44">
        <f t="shared" si="1019"/>
        <v>2662.62</v>
      </c>
      <c r="P5559" s="45">
        <f t="shared" si="1021"/>
        <v>26.44111221449851</v>
      </c>
      <c r="Q5559" s="45">
        <f t="shared" si="1020"/>
        <v>0.67165189189189189</v>
      </c>
      <c r="S5559" s="51">
        <f t="shared" si="1022"/>
        <v>6.244712942716224</v>
      </c>
      <c r="T5559" s="16"/>
    </row>
    <row r="5560" spans="1:20" x14ac:dyDescent="0.25">
      <c r="A5560" s="72">
        <f t="shared" si="1023"/>
        <v>44788</v>
      </c>
      <c r="B5560" s="73" t="s">
        <v>67</v>
      </c>
      <c r="C5560" s="73" t="s">
        <v>248</v>
      </c>
      <c r="D5560" s="73" t="s">
        <v>249</v>
      </c>
      <c r="E5560" s="73" t="s">
        <v>271</v>
      </c>
      <c r="F5560" s="73" t="s">
        <v>272</v>
      </c>
      <c r="G5560" s="73" t="s">
        <v>34</v>
      </c>
      <c r="H5560" t="s">
        <v>38</v>
      </c>
      <c r="I5560">
        <v>646</v>
      </c>
      <c r="J5560" s="43">
        <v>6227</v>
      </c>
      <c r="K5560" s="16">
        <v>0</v>
      </c>
      <c r="L5560" s="16">
        <f t="shared" si="1016"/>
        <v>61.837140019860975</v>
      </c>
      <c r="M5560" s="16">
        <f t="shared" si="1017"/>
        <v>1.5707747747747749</v>
      </c>
      <c r="N5560" s="44">
        <f t="shared" si="1018"/>
        <v>0</v>
      </c>
      <c r="O5560" s="44">
        <f t="shared" si="1019"/>
        <v>6227</v>
      </c>
      <c r="P5560" s="45">
        <f t="shared" si="1021"/>
        <v>61.837140019860975</v>
      </c>
      <c r="Q5560" s="45">
        <f t="shared" si="1020"/>
        <v>1.5707747747747749</v>
      </c>
      <c r="S5560" s="51">
        <f t="shared" si="1022"/>
        <v>4.1478508111724377</v>
      </c>
      <c r="T5560" s="16"/>
    </row>
    <row r="5561" spans="1:20" x14ac:dyDescent="0.25">
      <c r="A5561" s="72">
        <f t="shared" si="1023"/>
        <v>44788</v>
      </c>
      <c r="B5561" s="73" t="s">
        <v>67</v>
      </c>
      <c r="C5561" s="73" t="s">
        <v>248</v>
      </c>
      <c r="D5561" s="73" t="s">
        <v>249</v>
      </c>
      <c r="E5561" s="73" t="s">
        <v>273</v>
      </c>
      <c r="F5561" s="73" t="s">
        <v>274</v>
      </c>
      <c r="G5561" s="73" t="s">
        <v>34</v>
      </c>
      <c r="H5561" t="s">
        <v>38</v>
      </c>
      <c r="I5561">
        <v>418</v>
      </c>
      <c r="J5561" s="43">
        <v>5247</v>
      </c>
      <c r="K5561" s="16">
        <v>0</v>
      </c>
      <c r="L5561" s="16">
        <f t="shared" si="1016"/>
        <v>52.105263157894733</v>
      </c>
      <c r="M5561" s="16">
        <f t="shared" si="1017"/>
        <v>1.3235675675675675</v>
      </c>
      <c r="N5561" s="44">
        <f t="shared" si="1018"/>
        <v>0</v>
      </c>
      <c r="O5561" s="44">
        <f t="shared" si="1019"/>
        <v>5247</v>
      </c>
      <c r="P5561" s="45">
        <f t="shared" si="1021"/>
        <v>52.105263157894733</v>
      </c>
      <c r="Q5561" s="45">
        <f t="shared" si="1020"/>
        <v>1.3235675675675675</v>
      </c>
      <c r="S5561" s="51">
        <f t="shared" si="1022"/>
        <v>4.1071428571428648</v>
      </c>
      <c r="T5561" s="16"/>
    </row>
    <row r="5562" spans="1:20" x14ac:dyDescent="0.25">
      <c r="A5562" s="72">
        <f t="shared" si="1023"/>
        <v>44788</v>
      </c>
      <c r="B5562" s="73" t="s">
        <v>67</v>
      </c>
      <c r="C5562" s="73" t="s">
        <v>246</v>
      </c>
      <c r="D5562" s="73" t="s">
        <v>247</v>
      </c>
      <c r="E5562" s="73" t="s">
        <v>275</v>
      </c>
      <c r="F5562" s="73" t="s">
        <v>276</v>
      </c>
      <c r="G5562" s="73" t="s">
        <v>34</v>
      </c>
      <c r="H5562" t="s">
        <v>36</v>
      </c>
      <c r="I5562">
        <v>626</v>
      </c>
      <c r="J5562" s="61">
        <v>4000</v>
      </c>
      <c r="K5562" s="16">
        <v>0.74</v>
      </c>
      <c r="L5562" s="16">
        <f t="shared" si="1016"/>
        <v>39.72194637537239</v>
      </c>
      <c r="M5562" s="16">
        <f t="shared" si="1017"/>
        <v>1.0090090090090089</v>
      </c>
      <c r="N5562" s="44">
        <f t="shared" si="1018"/>
        <v>463.24</v>
      </c>
      <c r="O5562" s="44">
        <f t="shared" si="1019"/>
        <v>4463.24</v>
      </c>
      <c r="P5562" s="45">
        <f t="shared" si="1021"/>
        <v>44.322144985104266</v>
      </c>
      <c r="Q5562" s="45">
        <f t="shared" si="1020"/>
        <v>1.1258623423423424</v>
      </c>
      <c r="S5562" s="51">
        <f t="shared" si="1022"/>
        <v>10.196926601880385</v>
      </c>
      <c r="T5562" s="16"/>
    </row>
    <row r="5563" spans="1:20" x14ac:dyDescent="0.25">
      <c r="A5563" s="72">
        <f t="shared" si="1023"/>
        <v>44788</v>
      </c>
      <c r="B5563" s="73" t="s">
        <v>67</v>
      </c>
      <c r="C5563" s="73" t="s">
        <v>246</v>
      </c>
      <c r="D5563" s="73" t="s">
        <v>247</v>
      </c>
      <c r="E5563" s="73" t="s">
        <v>263</v>
      </c>
      <c r="F5563" s="73" t="s">
        <v>264</v>
      </c>
      <c r="G5563" s="73" t="s">
        <v>34</v>
      </c>
      <c r="H5563" t="s">
        <v>36</v>
      </c>
      <c r="I5563">
        <v>1823</v>
      </c>
      <c r="J5563" s="61">
        <v>5880</v>
      </c>
      <c r="K5563" s="16">
        <v>0.74</v>
      </c>
      <c r="L5563" s="16">
        <f t="shared" si="1016"/>
        <v>58.391261171797417</v>
      </c>
      <c r="M5563" s="16">
        <f t="shared" si="1017"/>
        <v>1.4832432432432432</v>
      </c>
      <c r="N5563" s="44">
        <f t="shared" si="1018"/>
        <v>1349.02</v>
      </c>
      <c r="O5563" s="44">
        <f t="shared" si="1019"/>
        <v>7229.02</v>
      </c>
      <c r="P5563" s="45">
        <f t="shared" si="1021"/>
        <v>71.787686196623639</v>
      </c>
      <c r="Q5563" s="45">
        <f t="shared" si="1020"/>
        <v>1.8235365765765768</v>
      </c>
      <c r="S5563" s="51">
        <f t="shared" si="1022"/>
        <v>16.268544371389225</v>
      </c>
      <c r="T5563" s="16"/>
    </row>
    <row r="5564" spans="1:20" x14ac:dyDescent="0.25">
      <c r="A5564" s="72">
        <f t="shared" si="1023"/>
        <v>44788</v>
      </c>
      <c r="B5564" s="73" t="s">
        <v>18</v>
      </c>
      <c r="C5564" s="73" t="s">
        <v>250</v>
      </c>
      <c r="D5564" s="73" t="s">
        <v>251</v>
      </c>
      <c r="E5564" s="73" t="s">
        <v>265</v>
      </c>
      <c r="F5564" s="73" t="s">
        <v>266</v>
      </c>
      <c r="G5564" s="73" t="s">
        <v>34</v>
      </c>
      <c r="H5564" s="65" t="s">
        <v>39</v>
      </c>
      <c r="I5564">
        <v>1277</v>
      </c>
      <c r="J5564" s="61">
        <v>4431</v>
      </c>
      <c r="K5564" s="16">
        <v>0.90300000000000002</v>
      </c>
      <c r="L5564" s="77">
        <f t="shared" si="1016"/>
        <v>44.00198609731877</v>
      </c>
      <c r="M5564" s="77">
        <f t="shared" si="1017"/>
        <v>1.1975675675675677</v>
      </c>
      <c r="N5564" s="62">
        <f t="shared" si="1018"/>
        <v>1153.1310000000001</v>
      </c>
      <c r="O5564" s="62">
        <f t="shared" si="1019"/>
        <v>5584.1310000000003</v>
      </c>
      <c r="P5564" s="63">
        <f t="shared" si="1021"/>
        <v>55.453138033763658</v>
      </c>
      <c r="Q5564" s="63">
        <f t="shared" si="1020"/>
        <v>1.5092245945945946</v>
      </c>
      <c r="R5564" s="65"/>
      <c r="S5564" s="64">
        <f t="shared" si="1022"/>
        <v>43.7783835919344</v>
      </c>
      <c r="T5564" s="16"/>
    </row>
    <row r="5565" spans="1:20" x14ac:dyDescent="0.25">
      <c r="A5565" s="72">
        <f t="shared" si="1023"/>
        <v>44788</v>
      </c>
      <c r="B5565" s="73" t="s">
        <v>18</v>
      </c>
      <c r="C5565" s="73" t="s">
        <v>244</v>
      </c>
      <c r="D5565" s="73" t="s">
        <v>245</v>
      </c>
      <c r="E5565" s="73" t="s">
        <v>277</v>
      </c>
      <c r="F5565" s="73" t="s">
        <v>278</v>
      </c>
      <c r="G5565" s="73" t="s">
        <v>34</v>
      </c>
      <c r="H5565" s="65" t="s">
        <v>38</v>
      </c>
      <c r="I5565" s="65">
        <v>613</v>
      </c>
      <c r="J5565" s="61">
        <v>6714</v>
      </c>
      <c r="K5565" s="16">
        <v>0</v>
      </c>
      <c r="L5565" s="77">
        <f t="shared" si="1016"/>
        <v>66.673286991062554</v>
      </c>
      <c r="M5565" s="77">
        <f t="shared" si="1017"/>
        <v>1.8145945945945945</v>
      </c>
      <c r="N5565" s="62">
        <f t="shared" si="1018"/>
        <v>0</v>
      </c>
      <c r="O5565" s="62">
        <f t="shared" si="1019"/>
        <v>6714</v>
      </c>
      <c r="P5565" s="63">
        <f t="shared" si="1021"/>
        <v>66.673286991062554</v>
      </c>
      <c r="Q5565" s="63">
        <f t="shared" si="1020"/>
        <v>1.8145945945945945</v>
      </c>
      <c r="R5565" s="65"/>
      <c r="S5565" s="64">
        <f t="shared" si="1022"/>
        <v>1.8043972706595968</v>
      </c>
      <c r="T5565" s="16"/>
    </row>
    <row r="5566" spans="1:20" x14ac:dyDescent="0.25">
      <c r="A5566" s="72">
        <f>A5565</f>
        <v>44788</v>
      </c>
      <c r="B5566" s="73" t="s">
        <v>18</v>
      </c>
      <c r="C5566" s="73" t="s">
        <v>248</v>
      </c>
      <c r="D5566" s="73" t="s">
        <v>249</v>
      </c>
      <c r="E5566" s="73" t="s">
        <v>268</v>
      </c>
      <c r="F5566" s="73" t="s">
        <v>269</v>
      </c>
      <c r="G5566" s="73" t="s">
        <v>34</v>
      </c>
      <c r="H5566" s="65" t="s">
        <v>38</v>
      </c>
      <c r="I5566" s="65">
        <v>872</v>
      </c>
      <c r="J5566" s="61">
        <v>7422</v>
      </c>
      <c r="K5566" s="16">
        <v>0</v>
      </c>
      <c r="L5566" s="77">
        <f t="shared" si="1016"/>
        <v>73.70407149950347</v>
      </c>
      <c r="M5566" s="77">
        <f t="shared" si="1017"/>
        <v>2.0059459459459461</v>
      </c>
      <c r="N5566" s="62">
        <f t="shared" si="1018"/>
        <v>0</v>
      </c>
      <c r="O5566" s="62">
        <f t="shared" si="1019"/>
        <v>7422</v>
      </c>
      <c r="P5566" s="63">
        <f t="shared" si="1021"/>
        <v>73.70407149950347</v>
      </c>
      <c r="Q5566" s="63">
        <f t="shared" si="1020"/>
        <v>2.0059459459459461</v>
      </c>
      <c r="R5566" s="65"/>
      <c r="S5566" s="64">
        <f t="shared" si="1022"/>
        <v>4.1684210526315768</v>
      </c>
      <c r="T5566" s="16"/>
    </row>
    <row r="5567" spans="1:20" x14ac:dyDescent="0.25">
      <c r="A5567" s="72">
        <f t="shared" si="1023"/>
        <v>44788</v>
      </c>
      <c r="B5567" s="73" t="s">
        <v>18</v>
      </c>
      <c r="C5567" s="73" t="s">
        <v>248</v>
      </c>
      <c r="D5567" s="73" t="s">
        <v>249</v>
      </c>
      <c r="E5567" s="73" t="s">
        <v>277</v>
      </c>
      <c r="F5567" s="73" t="s">
        <v>278</v>
      </c>
      <c r="G5567" s="73" t="s">
        <v>34</v>
      </c>
      <c r="H5567" s="65" t="s">
        <v>38</v>
      </c>
      <c r="I5567" s="65">
        <v>414</v>
      </c>
      <c r="J5567" s="61">
        <v>5367</v>
      </c>
      <c r="K5567" s="16">
        <v>0</v>
      </c>
      <c r="L5567" s="77">
        <f t="shared" si="1016"/>
        <v>53.296921549155904</v>
      </c>
      <c r="M5567" s="77">
        <f t="shared" si="1017"/>
        <v>1.4505405405405405</v>
      </c>
      <c r="N5567" s="62">
        <f t="shared" si="1018"/>
        <v>0</v>
      </c>
      <c r="O5567" s="62">
        <f t="shared" si="1019"/>
        <v>5367</v>
      </c>
      <c r="P5567" s="63">
        <f t="shared" si="1021"/>
        <v>53.296921549155904</v>
      </c>
      <c r="Q5567" s="63">
        <f t="shared" si="1020"/>
        <v>1.4505405405405405</v>
      </c>
      <c r="R5567" s="65"/>
      <c r="S5567" s="64">
        <f t="shared" si="1022"/>
        <v>2.2870211549456787</v>
      </c>
      <c r="T5567" s="16"/>
    </row>
    <row r="5568" spans="1:20" x14ac:dyDescent="0.25">
      <c r="A5568" s="72">
        <f t="shared" si="1023"/>
        <v>44788</v>
      </c>
      <c r="B5568" s="73" t="s">
        <v>18</v>
      </c>
      <c r="C5568" s="73" t="s">
        <v>242</v>
      </c>
      <c r="D5568" s="73" t="s">
        <v>243</v>
      </c>
      <c r="E5568" s="73" t="s">
        <v>265</v>
      </c>
      <c r="F5568" s="73" t="s">
        <v>266</v>
      </c>
      <c r="G5568" s="73" t="s">
        <v>34</v>
      </c>
      <c r="H5568" t="s">
        <v>36</v>
      </c>
      <c r="I5568">
        <v>1006</v>
      </c>
      <c r="J5568" s="43">
        <v>4665</v>
      </c>
      <c r="K5568" s="16">
        <v>0.74</v>
      </c>
      <c r="L5568" s="16">
        <f t="shared" si="1016"/>
        <v>46.32571996027805</v>
      </c>
      <c r="M5568" s="16">
        <f t="shared" si="1017"/>
        <v>1.2608108108108107</v>
      </c>
      <c r="N5568" s="44">
        <f t="shared" si="1018"/>
        <v>744.43999999999994</v>
      </c>
      <c r="O5568" s="44">
        <f t="shared" si="1019"/>
        <v>5409.44</v>
      </c>
      <c r="P5568" s="45">
        <f t="shared" si="1021"/>
        <v>53.718371400198606</v>
      </c>
      <c r="Q5568" s="45">
        <f t="shared" si="1020"/>
        <v>1.4620108108108107</v>
      </c>
      <c r="S5568" s="51">
        <f t="shared" si="1022"/>
        <v>10.703088547081308</v>
      </c>
      <c r="T5568" s="16"/>
    </row>
    <row r="5569" spans="1:20" x14ac:dyDescent="0.25">
      <c r="A5569" s="72">
        <f t="shared" si="1023"/>
        <v>44788</v>
      </c>
      <c r="B5569" s="73" t="s">
        <v>0</v>
      </c>
      <c r="C5569" s="73" t="s">
        <v>252</v>
      </c>
      <c r="D5569" s="73" t="s">
        <v>117</v>
      </c>
      <c r="E5569" s="73" t="s">
        <v>279</v>
      </c>
      <c r="F5569" s="73" t="s">
        <v>280</v>
      </c>
      <c r="G5569" s="73" t="s">
        <v>35</v>
      </c>
      <c r="H5569" t="s">
        <v>37</v>
      </c>
      <c r="I5569">
        <v>880</v>
      </c>
      <c r="J5569" s="43">
        <v>4393</v>
      </c>
      <c r="K5569" s="16">
        <v>0.63</v>
      </c>
      <c r="L5569" s="16">
        <f t="shared" si="1016"/>
        <v>43.624627606752732</v>
      </c>
      <c r="M5569" s="16">
        <f t="shared" si="1017"/>
        <v>1.1872972972972973</v>
      </c>
      <c r="N5569" s="44">
        <f t="shared" si="1018"/>
        <v>554.4</v>
      </c>
      <c r="O5569" s="44">
        <f t="shared" si="1019"/>
        <v>4947.3999999999996</v>
      </c>
      <c r="P5569" s="45">
        <f t="shared" si="1021"/>
        <v>49.130089374379338</v>
      </c>
      <c r="Q5569" s="45">
        <f t="shared" si="1020"/>
        <v>1.337135135135135</v>
      </c>
      <c r="S5569" s="51">
        <f t="shared" si="1022"/>
        <v>17.99189124731695</v>
      </c>
      <c r="T5569" s="16"/>
    </row>
    <row r="5570" spans="1:20" x14ac:dyDescent="0.25">
      <c r="A5570" s="72">
        <f t="shared" si="1023"/>
        <v>44788</v>
      </c>
      <c r="B5570" s="73" t="s">
        <v>0</v>
      </c>
      <c r="C5570" s="73" t="s">
        <v>359</v>
      </c>
      <c r="D5570" s="73" t="s">
        <v>235</v>
      </c>
      <c r="E5570" s="73" t="s">
        <v>267</v>
      </c>
      <c r="F5570" s="73" t="s">
        <v>241</v>
      </c>
      <c r="G5570" s="73" t="s">
        <v>35</v>
      </c>
      <c r="H5570" t="s">
        <v>37</v>
      </c>
      <c r="I5570">
        <v>685</v>
      </c>
      <c r="J5570" s="61">
        <v>4611</v>
      </c>
      <c r="K5570" s="16">
        <v>0.63</v>
      </c>
      <c r="L5570" s="16">
        <f t="shared" si="1016"/>
        <v>45.789473684210527</v>
      </c>
      <c r="M5570" s="16">
        <f t="shared" si="1017"/>
        <v>1.2462162162162163</v>
      </c>
      <c r="N5570" s="44">
        <f t="shared" si="1018"/>
        <v>431.55</v>
      </c>
      <c r="O5570" s="44">
        <f t="shared" si="1019"/>
        <v>5042.55</v>
      </c>
      <c r="P5570" s="45">
        <f t="shared" si="1021"/>
        <v>50.074975173783514</v>
      </c>
      <c r="Q5570" s="45">
        <f t="shared" si="1020"/>
        <v>1.3628513513513514</v>
      </c>
      <c r="S5570" s="51">
        <f t="shared" si="1022"/>
        <v>19.040368271954677</v>
      </c>
      <c r="T5570" s="16"/>
    </row>
    <row r="5571" spans="1:20" x14ac:dyDescent="0.25">
      <c r="A5571" s="72">
        <f t="shared" si="1023"/>
        <v>44788</v>
      </c>
      <c r="B5571" s="73" t="s">
        <v>0</v>
      </c>
      <c r="C5571" s="73" t="s">
        <v>253</v>
      </c>
      <c r="D5571" s="73" t="s">
        <v>243</v>
      </c>
      <c r="E5571" s="73" t="s">
        <v>281</v>
      </c>
      <c r="F5571" s="73" t="s">
        <v>282</v>
      </c>
      <c r="G5571" s="73" t="s">
        <v>35</v>
      </c>
      <c r="H5571" t="s">
        <v>38</v>
      </c>
      <c r="I5571">
        <v>812</v>
      </c>
      <c r="J5571" s="43">
        <v>6670</v>
      </c>
      <c r="K5571" s="16">
        <v>0</v>
      </c>
      <c r="L5571" s="16">
        <f t="shared" si="1016"/>
        <v>66.23634558093346</v>
      </c>
      <c r="M5571" s="16">
        <f t="shared" si="1017"/>
        <v>1.8027027027027027</v>
      </c>
      <c r="N5571" s="44">
        <f t="shared" si="1018"/>
        <v>0</v>
      </c>
      <c r="O5571" s="44">
        <f t="shared" si="1019"/>
        <v>6670</v>
      </c>
      <c r="P5571" s="45">
        <f t="shared" si="1021"/>
        <v>66.23634558093346</v>
      </c>
      <c r="Q5571" s="45">
        <f t="shared" si="1020"/>
        <v>1.8027027027027027</v>
      </c>
      <c r="S5571" s="51">
        <f t="shared" si="1022"/>
        <v>4.6110414052697557</v>
      </c>
      <c r="T5571" s="16"/>
    </row>
    <row r="5572" spans="1:20" x14ac:dyDescent="0.25">
      <c r="A5572" s="72">
        <f t="shared" si="1023"/>
        <v>44788</v>
      </c>
      <c r="B5572" s="73" t="s">
        <v>0</v>
      </c>
      <c r="C5572" s="73" t="s">
        <v>236</v>
      </c>
      <c r="D5572" s="73" t="s">
        <v>237</v>
      </c>
      <c r="E5572" s="73" t="s">
        <v>279</v>
      </c>
      <c r="F5572" s="73" t="s">
        <v>280</v>
      </c>
      <c r="G5572" s="73" t="s">
        <v>35</v>
      </c>
      <c r="H5572" t="s">
        <v>37</v>
      </c>
      <c r="I5572">
        <v>1520</v>
      </c>
      <c r="J5572" s="61">
        <v>6051</v>
      </c>
      <c r="K5572" s="16">
        <v>0.63</v>
      </c>
      <c r="L5572" s="16">
        <f t="shared" si="1016"/>
        <v>60.089374379344584</v>
      </c>
      <c r="M5572" s="16">
        <f t="shared" si="1017"/>
        <v>1.6354054054054055</v>
      </c>
      <c r="N5572" s="44">
        <f t="shared" si="1018"/>
        <v>957.6</v>
      </c>
      <c r="O5572" s="44">
        <f t="shared" si="1019"/>
        <v>7008.6</v>
      </c>
      <c r="P5572" s="45">
        <f t="shared" si="1021"/>
        <v>69.598808341608745</v>
      </c>
      <c r="Q5572" s="45">
        <f t="shared" si="1020"/>
        <v>1.8942162162162164</v>
      </c>
      <c r="S5572" s="51">
        <f t="shared" si="1022"/>
        <v>19.784652196205776</v>
      </c>
      <c r="T5572" s="16"/>
    </row>
    <row r="5573" spans="1:20" x14ac:dyDescent="0.25">
      <c r="A5573" s="72">
        <f t="shared" si="1023"/>
        <v>44788</v>
      </c>
      <c r="B5573" s="73" t="s">
        <v>0</v>
      </c>
      <c r="C5573" s="73" t="s">
        <v>236</v>
      </c>
      <c r="D5573" s="73" t="s">
        <v>237</v>
      </c>
      <c r="E5573" s="73" t="s">
        <v>267</v>
      </c>
      <c r="F5573" s="73" t="s">
        <v>241</v>
      </c>
      <c r="G5573" s="73" t="s">
        <v>35</v>
      </c>
      <c r="H5573" t="s">
        <v>37</v>
      </c>
      <c r="I5573">
        <v>1583</v>
      </c>
      <c r="J5573" s="43">
        <v>5399</v>
      </c>
      <c r="K5573" s="16">
        <v>0.63</v>
      </c>
      <c r="L5573" s="16">
        <f t="shared" si="1016"/>
        <v>53.614697120158887</v>
      </c>
      <c r="M5573" s="16">
        <f t="shared" si="1017"/>
        <v>1.4591891891891893</v>
      </c>
      <c r="N5573" s="44">
        <f t="shared" si="1018"/>
        <v>997.29</v>
      </c>
      <c r="O5573" s="44">
        <f t="shared" si="1019"/>
        <v>6396.29</v>
      </c>
      <c r="P5573" s="45">
        <f t="shared" si="1021"/>
        <v>63.518272095332669</v>
      </c>
      <c r="Q5573" s="45">
        <f t="shared" si="1020"/>
        <v>1.728727027027027</v>
      </c>
      <c r="S5573" s="51">
        <f t="shared" si="1022"/>
        <v>11.803705645866103</v>
      </c>
      <c r="T5573" s="16"/>
    </row>
    <row r="5574" spans="1:20" x14ac:dyDescent="0.25">
      <c r="A5574" s="72">
        <f t="shared" si="1023"/>
        <v>44788</v>
      </c>
      <c r="B5574" s="73" t="s">
        <v>0</v>
      </c>
      <c r="C5574" s="73" t="s">
        <v>358</v>
      </c>
      <c r="D5574" s="73" t="s">
        <v>235</v>
      </c>
      <c r="E5574" s="73" t="s">
        <v>279</v>
      </c>
      <c r="F5574" s="73" t="s">
        <v>280</v>
      </c>
      <c r="G5574" s="73" t="s">
        <v>35</v>
      </c>
      <c r="H5574" t="s">
        <v>36</v>
      </c>
      <c r="I5574">
        <v>1599</v>
      </c>
      <c r="J5574" s="66">
        <v>5923</v>
      </c>
      <c r="K5574" s="16">
        <v>0.74</v>
      </c>
      <c r="L5574" s="16">
        <f t="shared" si="1016"/>
        <v>58.818272095332667</v>
      </c>
      <c r="M5574" s="16">
        <f t="shared" si="1017"/>
        <v>1.6008108108108108</v>
      </c>
      <c r="N5574" s="44">
        <f t="shared" si="1018"/>
        <v>1183.26</v>
      </c>
      <c r="O5574" s="44">
        <f t="shared" si="1019"/>
        <v>7106.26</v>
      </c>
      <c r="P5574" s="45">
        <f t="shared" si="1021"/>
        <v>70.56861966236346</v>
      </c>
      <c r="Q5574" s="45">
        <f t="shared" si="1020"/>
        <v>1.9206108108108109</v>
      </c>
      <c r="S5574" s="51">
        <f t="shared" si="1022"/>
        <v>11.108922160931623</v>
      </c>
      <c r="T5574" s="16"/>
    </row>
    <row r="5575" spans="1:20" x14ac:dyDescent="0.25">
      <c r="A5575" s="72">
        <f t="shared" si="1023"/>
        <v>44788</v>
      </c>
      <c r="B5575" s="73" t="s">
        <v>67</v>
      </c>
      <c r="C5575" s="73" t="s">
        <v>250</v>
      </c>
      <c r="D5575" s="73" t="s">
        <v>251</v>
      </c>
      <c r="E5575" s="73" t="s">
        <v>279</v>
      </c>
      <c r="F5575" s="73" t="s">
        <v>280</v>
      </c>
      <c r="G5575" s="73" t="s">
        <v>35</v>
      </c>
      <c r="H5575" t="s">
        <v>37</v>
      </c>
      <c r="I5575">
        <v>1851</v>
      </c>
      <c r="J5575" s="43">
        <v>5380</v>
      </c>
      <c r="K5575" s="16">
        <v>0.63</v>
      </c>
      <c r="L5575" s="16">
        <f t="shared" si="1016"/>
        <v>53.426017874875868</v>
      </c>
      <c r="M5575" s="16">
        <f t="shared" si="1017"/>
        <v>1.3571171171171172</v>
      </c>
      <c r="N5575" s="44">
        <f t="shared" si="1018"/>
        <v>1166.1300000000001</v>
      </c>
      <c r="O5575" s="44">
        <f t="shared" si="1019"/>
        <v>6546.13</v>
      </c>
      <c r="P5575" s="45">
        <f t="shared" si="1021"/>
        <v>65.006256206554127</v>
      </c>
      <c r="Q5575" s="45">
        <f t="shared" si="1020"/>
        <v>1.6512760360360361</v>
      </c>
      <c r="S5575" s="51">
        <f t="shared" si="1022"/>
        <v>26.373166023166018</v>
      </c>
      <c r="T5575" s="16"/>
    </row>
    <row r="5576" spans="1:20" x14ac:dyDescent="0.25">
      <c r="A5576" s="72">
        <f t="shared" si="1023"/>
        <v>44788</v>
      </c>
      <c r="B5576" s="73" t="s">
        <v>67</v>
      </c>
      <c r="C5576" s="73" t="s">
        <v>238</v>
      </c>
      <c r="D5576" s="73" t="s">
        <v>239</v>
      </c>
      <c r="E5576" s="73" t="s">
        <v>283</v>
      </c>
      <c r="F5576" s="73" t="s">
        <v>284</v>
      </c>
      <c r="G5576" s="73" t="s">
        <v>35</v>
      </c>
      <c r="H5576" t="s">
        <v>37</v>
      </c>
      <c r="I5576">
        <v>1695</v>
      </c>
      <c r="J5576" s="43">
        <v>5340</v>
      </c>
      <c r="K5576" s="16">
        <v>0.63</v>
      </c>
      <c r="L5576" s="16">
        <f t="shared" si="1016"/>
        <v>53.028798411122146</v>
      </c>
      <c r="M5576" s="16">
        <f t="shared" si="1017"/>
        <v>1.347027027027027</v>
      </c>
      <c r="N5576" s="44">
        <f t="shared" si="1018"/>
        <v>1067.8499999999999</v>
      </c>
      <c r="O5576" s="44">
        <f t="shared" si="1019"/>
        <v>6407.85</v>
      </c>
      <c r="P5576" s="45">
        <f t="shared" si="1021"/>
        <v>63.633068520357497</v>
      </c>
      <c r="Q5576" s="45">
        <f t="shared" si="1020"/>
        <v>1.6163945945945948</v>
      </c>
      <c r="S5576" s="51">
        <f t="shared" si="1022"/>
        <v>24.666342412451357</v>
      </c>
      <c r="T5576" s="16"/>
    </row>
    <row r="5577" spans="1:20" x14ac:dyDescent="0.25">
      <c r="A5577" s="72">
        <f t="shared" si="1023"/>
        <v>44788</v>
      </c>
      <c r="B5577" s="73" t="s">
        <v>67</v>
      </c>
      <c r="C5577" s="73" t="s">
        <v>242</v>
      </c>
      <c r="D5577" s="73" t="s">
        <v>243</v>
      </c>
      <c r="E5577" s="73" t="s">
        <v>265</v>
      </c>
      <c r="F5577" s="73" t="s">
        <v>266</v>
      </c>
      <c r="G5577" s="73" t="s">
        <v>35</v>
      </c>
      <c r="H5577" t="s">
        <v>36</v>
      </c>
      <c r="I5577">
        <v>1006</v>
      </c>
      <c r="J5577" s="43">
        <v>3920</v>
      </c>
      <c r="K5577" s="16">
        <v>0.74</v>
      </c>
      <c r="L5577" s="16">
        <f t="shared" si="1016"/>
        <v>38.927507447864947</v>
      </c>
      <c r="M5577" s="16">
        <f t="shared" si="1017"/>
        <v>0.98882882882882883</v>
      </c>
      <c r="N5577" s="44">
        <f t="shared" si="1018"/>
        <v>744.43999999999994</v>
      </c>
      <c r="O5577" s="44">
        <f t="shared" si="1019"/>
        <v>4664.4399999999996</v>
      </c>
      <c r="P5577" s="45">
        <f t="shared" si="1021"/>
        <v>46.320158887785496</v>
      </c>
      <c r="Q5577" s="45">
        <f t="shared" si="1020"/>
        <v>1.1766154954954955</v>
      </c>
      <c r="S5577" s="51">
        <f t="shared" si="1022"/>
        <v>14.846950835171757</v>
      </c>
      <c r="T5577" s="16"/>
    </row>
    <row r="5578" spans="1:20" x14ac:dyDescent="0.25">
      <c r="A5578" s="72">
        <f t="shared" si="1023"/>
        <v>44788</v>
      </c>
      <c r="B5578" s="73" t="s">
        <v>67</v>
      </c>
      <c r="C5578" s="73" t="s">
        <v>254</v>
      </c>
      <c r="D5578" s="73" t="s">
        <v>255</v>
      </c>
      <c r="E5578" s="73" t="s">
        <v>267</v>
      </c>
      <c r="F5578" s="73" t="s">
        <v>241</v>
      </c>
      <c r="G5578" s="73" t="s">
        <v>35</v>
      </c>
      <c r="H5578" t="s">
        <v>37</v>
      </c>
      <c r="I5578">
        <v>988</v>
      </c>
      <c r="J5578" s="43">
        <v>4080</v>
      </c>
      <c r="K5578" s="16">
        <v>0.63</v>
      </c>
      <c r="L5578" s="16">
        <f t="shared" si="1016"/>
        <v>40.51638530287984</v>
      </c>
      <c r="M5578" s="16">
        <f t="shared" si="1017"/>
        <v>1.0291891891891891</v>
      </c>
      <c r="N5578" s="44">
        <f t="shared" si="1018"/>
        <v>622.44000000000005</v>
      </c>
      <c r="O5578" s="44">
        <f t="shared" si="1019"/>
        <v>4702.4400000000005</v>
      </c>
      <c r="P5578" s="45">
        <f t="shared" si="1021"/>
        <v>46.697517378351542</v>
      </c>
      <c r="Q5578" s="45">
        <f t="shared" si="1020"/>
        <v>1.1862010810810812</v>
      </c>
      <c r="S5578" s="51">
        <f t="shared" si="1022"/>
        <v>21.196907216494854</v>
      </c>
      <c r="T5578" s="16"/>
    </row>
    <row r="5579" spans="1:20" x14ac:dyDescent="0.25">
      <c r="A5579" s="72">
        <f t="shared" si="1023"/>
        <v>44788</v>
      </c>
      <c r="B5579" s="73" t="s">
        <v>67</v>
      </c>
      <c r="C5579" s="73" t="s">
        <v>246</v>
      </c>
      <c r="D5579" s="73" t="s">
        <v>247</v>
      </c>
      <c r="E5579" s="73" t="s">
        <v>240</v>
      </c>
      <c r="F5579" s="73" t="s">
        <v>241</v>
      </c>
      <c r="G5579" s="73" t="s">
        <v>35</v>
      </c>
      <c r="H5579" t="s">
        <v>36</v>
      </c>
      <c r="I5579">
        <v>787</v>
      </c>
      <c r="J5579" s="43">
        <v>4420</v>
      </c>
      <c r="K5579" s="16">
        <v>0.74</v>
      </c>
      <c r="L5579" s="16">
        <f t="shared" si="1016"/>
        <v>43.892750744786497</v>
      </c>
      <c r="M5579" s="16">
        <f t="shared" si="1017"/>
        <v>1.1149549549549549</v>
      </c>
      <c r="N5579" s="44">
        <f t="shared" si="1018"/>
        <v>582.38</v>
      </c>
      <c r="O5579" s="44">
        <f t="shared" si="1019"/>
        <v>5002.38</v>
      </c>
      <c r="P5579" s="45">
        <f t="shared" si="1021"/>
        <v>49.676067527308838</v>
      </c>
      <c r="Q5579" s="45">
        <f t="shared" si="1020"/>
        <v>1.2618616216216216</v>
      </c>
      <c r="S5579" s="51">
        <f t="shared" si="1022"/>
        <v>10.945068398360558</v>
      </c>
      <c r="T5579" s="16"/>
    </row>
    <row r="5580" spans="1:20" x14ac:dyDescent="0.25">
      <c r="A5580" s="72">
        <f t="shared" si="1023"/>
        <v>44788</v>
      </c>
      <c r="B5580" s="73" t="s">
        <v>67</v>
      </c>
      <c r="C5580" s="73" t="s">
        <v>250</v>
      </c>
      <c r="D5580" s="73" t="s">
        <v>251</v>
      </c>
      <c r="E5580" s="73" t="s">
        <v>283</v>
      </c>
      <c r="F5580" s="73" t="s">
        <v>284</v>
      </c>
      <c r="G5580" s="73" t="s">
        <v>35</v>
      </c>
      <c r="H5580" t="s">
        <v>37</v>
      </c>
      <c r="I5580">
        <v>1836</v>
      </c>
      <c r="J5580" s="43">
        <v>5380</v>
      </c>
      <c r="K5580" s="16">
        <v>0.63</v>
      </c>
      <c r="L5580" s="16">
        <f t="shared" ref="L5580:L5617" si="1024">J5580/100.7</f>
        <v>53.426017874875868</v>
      </c>
      <c r="M5580" s="16">
        <f t="shared" ref="M5580:M5617" si="1025">IF(B5580="corn",J5580/(111*2000/56),J5580/(111*2000/60))</f>
        <v>1.3571171171171172</v>
      </c>
      <c r="N5580" s="44">
        <f t="shared" ref="N5580:N5617" si="1026">I5580*K5580</f>
        <v>1156.68</v>
      </c>
      <c r="O5580" s="44">
        <f t="shared" ref="O5580:O5617" si="1027">J5580+N5580</f>
        <v>6536.68</v>
      </c>
      <c r="P5580" s="45">
        <f t="shared" si="1021"/>
        <v>64.912413108242305</v>
      </c>
      <c r="Q5580" s="45">
        <f t="shared" ref="Q5580:Q5617" si="1028">IF(B5580="corn",O5580/(111*2000/56),O5580/(111*2000/60))</f>
        <v>1.6488922522522524</v>
      </c>
      <c r="S5580" s="51">
        <f t="shared" si="1022"/>
        <v>26.190733590733608</v>
      </c>
      <c r="T5580" s="16"/>
    </row>
    <row r="5581" spans="1:20" x14ac:dyDescent="0.25">
      <c r="A5581" s="72">
        <f t="shared" si="1023"/>
        <v>44788</v>
      </c>
      <c r="B5581" s="73" t="s">
        <v>67</v>
      </c>
      <c r="C5581" s="73" t="s">
        <v>256</v>
      </c>
      <c r="D5581" s="73" t="s">
        <v>247</v>
      </c>
      <c r="E5581" s="73" t="s">
        <v>285</v>
      </c>
      <c r="F5581" s="73" t="s">
        <v>264</v>
      </c>
      <c r="G5581" s="73" t="s">
        <v>35</v>
      </c>
      <c r="H5581" t="s">
        <v>37</v>
      </c>
      <c r="I5581">
        <v>1899</v>
      </c>
      <c r="J5581" s="43">
        <v>5300</v>
      </c>
      <c r="K5581" s="16">
        <v>0.63</v>
      </c>
      <c r="L5581" s="16">
        <f t="shared" si="1024"/>
        <v>52.631578947368418</v>
      </c>
      <c r="M5581" s="16">
        <f t="shared" si="1025"/>
        <v>1.336936936936937</v>
      </c>
      <c r="N5581" s="44">
        <f t="shared" si="1026"/>
        <v>1196.3700000000001</v>
      </c>
      <c r="O5581" s="44">
        <f t="shared" si="1027"/>
        <v>6496.37</v>
      </c>
      <c r="P5581" s="45">
        <f t="shared" si="1021"/>
        <v>64.51211519364449</v>
      </c>
      <c r="Q5581" s="45">
        <f t="shared" si="1028"/>
        <v>1.6387239639639639</v>
      </c>
      <c r="S5581" s="51">
        <f t="shared" si="1022"/>
        <v>27.379803921568623</v>
      </c>
      <c r="T5581" s="16"/>
    </row>
    <row r="5582" spans="1:20" x14ac:dyDescent="0.25">
      <c r="A5582" s="72">
        <f t="shared" si="1023"/>
        <v>44788</v>
      </c>
      <c r="B5582" s="73" t="s">
        <v>18</v>
      </c>
      <c r="C5582" s="73" t="s">
        <v>238</v>
      </c>
      <c r="D5582" s="73" t="s">
        <v>239</v>
      </c>
      <c r="E5582" s="73" t="s">
        <v>283</v>
      </c>
      <c r="F5582" s="73" t="s">
        <v>284</v>
      </c>
      <c r="G5582" s="73" t="s">
        <v>35</v>
      </c>
      <c r="H5582" t="s">
        <v>37</v>
      </c>
      <c r="I5582">
        <v>1695</v>
      </c>
      <c r="J5582" s="43">
        <v>6050</v>
      </c>
      <c r="K5582" s="16">
        <v>0.63</v>
      </c>
      <c r="L5582" s="16">
        <f t="shared" si="1024"/>
        <v>60.079443892750746</v>
      </c>
      <c r="M5582" s="16">
        <f t="shared" si="1025"/>
        <v>1.6351351351351351</v>
      </c>
      <c r="N5582" s="44">
        <f t="shared" si="1026"/>
        <v>1067.8499999999999</v>
      </c>
      <c r="O5582" s="44">
        <f t="shared" si="1027"/>
        <v>7117.85</v>
      </c>
      <c r="P5582" s="45">
        <f t="shared" si="1021"/>
        <v>70.683714001986104</v>
      </c>
      <c r="Q5582" s="45">
        <f t="shared" si="1028"/>
        <v>1.9237432432432433</v>
      </c>
      <c r="S5582" s="51">
        <f t="shared" si="1022"/>
        <v>21.672649572649583</v>
      </c>
      <c r="T5582" s="16"/>
    </row>
    <row r="5583" spans="1:20" x14ac:dyDescent="0.25">
      <c r="A5583" s="72">
        <f t="shared" si="1023"/>
        <v>44788</v>
      </c>
      <c r="B5583" s="73" t="s">
        <v>18</v>
      </c>
      <c r="C5583" s="73" t="s">
        <v>250</v>
      </c>
      <c r="D5583" s="73" t="s">
        <v>251</v>
      </c>
      <c r="E5583" s="73" t="s">
        <v>279</v>
      </c>
      <c r="F5583" s="73" t="s">
        <v>280</v>
      </c>
      <c r="G5583" s="73" t="s">
        <v>35</v>
      </c>
      <c r="H5583" t="s">
        <v>37</v>
      </c>
      <c r="I5583">
        <v>1851</v>
      </c>
      <c r="J5583" s="43">
        <v>6100</v>
      </c>
      <c r="K5583" s="16">
        <v>0.63</v>
      </c>
      <c r="L5583" s="16">
        <f t="shared" si="1024"/>
        <v>60.575968222442896</v>
      </c>
      <c r="M5583" s="16">
        <f t="shared" si="1025"/>
        <v>1.6486486486486487</v>
      </c>
      <c r="N5583" s="44">
        <f t="shared" si="1026"/>
        <v>1166.1300000000001</v>
      </c>
      <c r="O5583" s="44">
        <f t="shared" si="1027"/>
        <v>7266.13</v>
      </c>
      <c r="P5583" s="45">
        <f t="shared" si="1021"/>
        <v>72.156206554121155</v>
      </c>
      <c r="Q5583" s="45">
        <f t="shared" si="1028"/>
        <v>1.963818918918919</v>
      </c>
      <c r="S5583" s="51">
        <f t="shared" si="1022"/>
        <v>23.154745762711858</v>
      </c>
      <c r="T5583" s="16"/>
    </row>
    <row r="5584" spans="1:20" x14ac:dyDescent="0.25">
      <c r="A5584" s="72">
        <f t="shared" si="1023"/>
        <v>44788</v>
      </c>
      <c r="B5584" s="73" t="s">
        <v>18</v>
      </c>
      <c r="C5584" s="73" t="s">
        <v>257</v>
      </c>
      <c r="D5584" s="73" t="s">
        <v>237</v>
      </c>
      <c r="E5584" s="73" t="s">
        <v>283</v>
      </c>
      <c r="F5584" s="73" t="s">
        <v>284</v>
      </c>
      <c r="G5584" s="73" t="s">
        <v>35</v>
      </c>
      <c r="H5584" t="s">
        <v>37</v>
      </c>
      <c r="I5584">
        <v>1507</v>
      </c>
      <c r="J5584" s="43">
        <v>5950</v>
      </c>
      <c r="K5584" s="16">
        <v>0.63</v>
      </c>
      <c r="L5584" s="16">
        <f t="shared" si="1024"/>
        <v>59.086395233366432</v>
      </c>
      <c r="M5584" s="16">
        <f t="shared" si="1025"/>
        <v>1.6081081081081081</v>
      </c>
      <c r="N5584" s="44">
        <f t="shared" si="1026"/>
        <v>949.41</v>
      </c>
      <c r="O5584" s="44">
        <f t="shared" si="1027"/>
        <v>6899.41</v>
      </c>
      <c r="P5584" s="45">
        <f t="shared" si="1021"/>
        <v>68.514498510427003</v>
      </c>
      <c r="Q5584" s="45">
        <f t="shared" si="1028"/>
        <v>1.8647054054054053</v>
      </c>
      <c r="S5584" s="51">
        <f t="shared" si="1022"/>
        <v>19.989739130434781</v>
      </c>
      <c r="T5584" s="16"/>
    </row>
    <row r="5585" spans="1:20" x14ac:dyDescent="0.25">
      <c r="A5585" s="72">
        <f t="shared" si="1023"/>
        <v>44788</v>
      </c>
      <c r="B5585" s="73" t="s">
        <v>18</v>
      </c>
      <c r="C5585" s="73" t="s">
        <v>256</v>
      </c>
      <c r="D5585" s="73" t="s">
        <v>247</v>
      </c>
      <c r="E5585" s="73" t="s">
        <v>265</v>
      </c>
      <c r="F5585" s="73" t="s">
        <v>266</v>
      </c>
      <c r="G5585" s="73" t="s">
        <v>35</v>
      </c>
      <c r="H5585" t="s">
        <v>36</v>
      </c>
      <c r="I5585">
        <v>1160</v>
      </c>
      <c r="J5585" s="43">
        <v>4895</v>
      </c>
      <c r="K5585" s="16">
        <v>0.74</v>
      </c>
      <c r="L5585" s="16">
        <f t="shared" si="1024"/>
        <v>48.609731876861964</v>
      </c>
      <c r="M5585" s="16">
        <f t="shared" si="1025"/>
        <v>1.3229729729729729</v>
      </c>
      <c r="N5585" s="44">
        <f t="shared" si="1026"/>
        <v>858.4</v>
      </c>
      <c r="O5585" s="44">
        <f t="shared" si="1027"/>
        <v>5753.4</v>
      </c>
      <c r="P5585" s="45">
        <f t="shared" si="1021"/>
        <v>57.134061569016879</v>
      </c>
      <c r="Q5585" s="45">
        <f t="shared" si="1028"/>
        <v>1.5549729729729729</v>
      </c>
      <c r="S5585" s="51">
        <f t="shared" si="1022"/>
        <v>11.642798928862508</v>
      </c>
      <c r="T5585" s="16"/>
    </row>
    <row r="5586" spans="1:20" x14ac:dyDescent="0.25">
      <c r="A5586" s="72">
        <f t="shared" si="1023"/>
        <v>44788</v>
      </c>
      <c r="B5586" s="73" t="s">
        <v>18</v>
      </c>
      <c r="C5586" s="73" t="s">
        <v>244</v>
      </c>
      <c r="D5586" s="73" t="s">
        <v>245</v>
      </c>
      <c r="E5586" s="73" t="s">
        <v>277</v>
      </c>
      <c r="F5586" s="73" t="s">
        <v>278</v>
      </c>
      <c r="G5586" s="73" t="s">
        <v>35</v>
      </c>
      <c r="H5586" s="73" t="s">
        <v>38</v>
      </c>
      <c r="I5586" s="65">
        <v>613</v>
      </c>
      <c r="J5586" s="61">
        <v>4954</v>
      </c>
      <c r="K5586" s="16">
        <v>0</v>
      </c>
      <c r="L5586" s="77">
        <f t="shared" si="1024"/>
        <v>49.195630585898705</v>
      </c>
      <c r="M5586" s="77">
        <f t="shared" si="1025"/>
        <v>1.338918918918919</v>
      </c>
      <c r="N5586" s="62">
        <f t="shared" si="1026"/>
        <v>0</v>
      </c>
      <c r="O5586" s="62">
        <f t="shared" si="1027"/>
        <v>4954</v>
      </c>
      <c r="P5586" s="63">
        <f t="shared" si="1021"/>
        <v>49.195630585898705</v>
      </c>
      <c r="Q5586" s="63">
        <f t="shared" si="1028"/>
        <v>1.338918918918919</v>
      </c>
      <c r="R5586" s="65"/>
      <c r="S5586" s="64">
        <f t="shared" si="1022"/>
        <v>0.1820020222446983</v>
      </c>
      <c r="T5586" s="16"/>
    </row>
    <row r="5587" spans="1:20" x14ac:dyDescent="0.25">
      <c r="A5587" s="74">
        <f>A5585</f>
        <v>44788</v>
      </c>
      <c r="B5587" s="75" t="s">
        <v>18</v>
      </c>
      <c r="C5587" s="75" t="s">
        <v>258</v>
      </c>
      <c r="D5587" s="75" t="s">
        <v>255</v>
      </c>
      <c r="E5587" s="75" t="s">
        <v>279</v>
      </c>
      <c r="F5587" s="75" t="s">
        <v>280</v>
      </c>
      <c r="G5587" s="75" t="s">
        <v>35</v>
      </c>
      <c r="H5587" s="76" t="s">
        <v>36</v>
      </c>
      <c r="I5587" s="76">
        <v>1637</v>
      </c>
      <c r="J5587" s="46">
        <v>5280</v>
      </c>
      <c r="K5587" s="78">
        <v>0.74</v>
      </c>
      <c r="L5587" s="78">
        <f t="shared" si="1024"/>
        <v>52.432969215491561</v>
      </c>
      <c r="M5587" s="78">
        <f t="shared" si="1025"/>
        <v>1.4270270270270271</v>
      </c>
      <c r="N5587" s="47">
        <f t="shared" si="1026"/>
        <v>1211.3799999999999</v>
      </c>
      <c r="O5587" s="47">
        <f t="shared" si="1027"/>
        <v>6491.38</v>
      </c>
      <c r="P5587" s="48">
        <f t="shared" si="1021"/>
        <v>64.462562065541206</v>
      </c>
      <c r="Q5587" s="48">
        <f t="shared" si="1028"/>
        <v>1.754427027027027</v>
      </c>
      <c r="R5587" s="76"/>
      <c r="S5587" s="53">
        <f t="shared" si="1022"/>
        <v>14.833146997636604</v>
      </c>
      <c r="T5587" s="78"/>
    </row>
    <row r="5588" spans="1:20" x14ac:dyDescent="0.25">
      <c r="A5588" s="72">
        <f>DATE(YEAR(A5587), MONTH(A5587)+1, 15)</f>
        <v>44819</v>
      </c>
      <c r="B5588" s="73" t="s">
        <v>0</v>
      </c>
      <c r="C5588" s="73" t="s">
        <v>359</v>
      </c>
      <c r="D5588" s="73" t="s">
        <v>235</v>
      </c>
      <c r="E5588" s="73" t="s">
        <v>260</v>
      </c>
      <c r="F5588" s="73" t="s">
        <v>261</v>
      </c>
      <c r="G5588" s="73" t="s">
        <v>34</v>
      </c>
      <c r="H5588" t="s">
        <v>36</v>
      </c>
      <c r="I5588">
        <v>506</v>
      </c>
      <c r="J5588" s="61">
        <v>3870</v>
      </c>
      <c r="K5588" s="16">
        <v>0.68</v>
      </c>
      <c r="L5588" s="16">
        <f t="shared" si="1024"/>
        <v>38.43098311817279</v>
      </c>
      <c r="M5588" s="16">
        <f t="shared" si="1025"/>
        <v>1.0459459459459459</v>
      </c>
      <c r="N5588" s="44">
        <f t="shared" si="1026"/>
        <v>344.08000000000004</v>
      </c>
      <c r="O5588" s="44">
        <f t="shared" si="1027"/>
        <v>4214.08</v>
      </c>
      <c r="P5588" s="45">
        <f t="shared" ref="P5588:P5625" si="1029">O5588/100.7</f>
        <v>41.847864945382319</v>
      </c>
      <c r="Q5588" s="45">
        <f t="shared" si="1028"/>
        <v>1.1389405405405406</v>
      </c>
      <c r="R5588" s="17"/>
      <c r="S5588" s="51">
        <f>((O5588/O5132)-1)*100</f>
        <v>10.272929477953685</v>
      </c>
      <c r="T5588" s="16">
        <f>AVERAGE(P5512,P5550,P5588)</f>
        <v>41.981860311155238</v>
      </c>
    </row>
    <row r="5589" spans="1:20" x14ac:dyDescent="0.25">
      <c r="A5589" s="72">
        <f>A5588</f>
        <v>44819</v>
      </c>
      <c r="B5589" s="73" t="s">
        <v>0</v>
      </c>
      <c r="C5589" s="73" t="s">
        <v>236</v>
      </c>
      <c r="D5589" s="73" t="s">
        <v>237</v>
      </c>
      <c r="E5589" s="73" t="s">
        <v>262</v>
      </c>
      <c r="F5589" s="73" t="s">
        <v>251</v>
      </c>
      <c r="G5589" s="73" t="s">
        <v>34</v>
      </c>
      <c r="H5589" t="s">
        <v>37</v>
      </c>
      <c r="I5589">
        <v>298</v>
      </c>
      <c r="J5589" s="43">
        <v>3858</v>
      </c>
      <c r="K5589" s="16">
        <v>0.56000000000000005</v>
      </c>
      <c r="L5589" s="16">
        <f t="shared" si="1024"/>
        <v>38.311817279046672</v>
      </c>
      <c r="M5589" s="16">
        <f t="shared" si="1025"/>
        <v>1.0427027027027027</v>
      </c>
      <c r="N5589" s="44">
        <f t="shared" si="1026"/>
        <v>166.88000000000002</v>
      </c>
      <c r="O5589" s="44">
        <f t="shared" si="1027"/>
        <v>4024.88</v>
      </c>
      <c r="P5589" s="45">
        <f t="shared" si="1029"/>
        <v>39.969016881827208</v>
      </c>
      <c r="Q5589" s="45">
        <f t="shared" si="1028"/>
        <v>1.0878054054054054</v>
      </c>
      <c r="R5589" s="17"/>
      <c r="S5589" s="51">
        <f t="shared" ref="S5589:S5625" si="1030">((O5589/O5133)-1)*100</f>
        <v>10.029524330235095</v>
      </c>
      <c r="T5589" s="16">
        <f t="shared" ref="T5589:T5625" si="1031">AVERAGE(P5513,P5551,P5589)</f>
        <v>39.405627275736514</v>
      </c>
    </row>
    <row r="5590" spans="1:20" x14ac:dyDescent="0.25">
      <c r="A5590" s="72">
        <f t="shared" ref="A5590:A5624" si="1032">A5589</f>
        <v>44819</v>
      </c>
      <c r="B5590" s="73" t="s">
        <v>0</v>
      </c>
      <c r="C5590" s="73" t="s">
        <v>359</v>
      </c>
      <c r="D5590" s="73" t="s">
        <v>235</v>
      </c>
      <c r="E5590" s="73" t="s">
        <v>263</v>
      </c>
      <c r="F5590" s="73" t="s">
        <v>264</v>
      </c>
      <c r="G5590" s="73" t="s">
        <v>34</v>
      </c>
      <c r="H5590" t="s">
        <v>37</v>
      </c>
      <c r="I5590">
        <v>1530</v>
      </c>
      <c r="J5590" s="61">
        <v>7490</v>
      </c>
      <c r="K5590" s="16">
        <v>0.56000000000000005</v>
      </c>
      <c r="L5590" s="16">
        <f t="shared" si="1024"/>
        <v>74.379344587884802</v>
      </c>
      <c r="M5590" s="16">
        <f t="shared" si="1025"/>
        <v>2.0243243243243243</v>
      </c>
      <c r="N5590" s="44">
        <f t="shared" si="1026"/>
        <v>856.80000000000007</v>
      </c>
      <c r="O5590" s="44">
        <f t="shared" si="1027"/>
        <v>8346.7999999999993</v>
      </c>
      <c r="P5590" s="45">
        <f t="shared" si="1029"/>
        <v>82.88778550148956</v>
      </c>
      <c r="Q5590" s="45">
        <f t="shared" si="1028"/>
        <v>2.2558918918918915</v>
      </c>
      <c r="S5590" s="51">
        <f t="shared" si="1030"/>
        <v>17.312719606465208</v>
      </c>
      <c r="T5590" s="16">
        <f t="shared" si="1031"/>
        <v>83.394240317775569</v>
      </c>
    </row>
    <row r="5591" spans="1:20" x14ac:dyDescent="0.25">
      <c r="A5591" s="72">
        <f t="shared" si="1032"/>
        <v>44819</v>
      </c>
      <c r="B5591" s="73" t="s">
        <v>0</v>
      </c>
      <c r="C5591" s="73" t="s">
        <v>359</v>
      </c>
      <c r="D5591" s="73" t="s">
        <v>235</v>
      </c>
      <c r="E5591" s="73" t="s">
        <v>265</v>
      </c>
      <c r="F5591" s="73" t="s">
        <v>266</v>
      </c>
      <c r="G5591" s="73" t="s">
        <v>34</v>
      </c>
      <c r="H5591" t="s">
        <v>36</v>
      </c>
      <c r="I5591">
        <v>890</v>
      </c>
      <c r="J5591" s="61">
        <v>4600</v>
      </c>
      <c r="K5591" s="16">
        <v>0.68</v>
      </c>
      <c r="L5591" s="16">
        <f t="shared" si="1024"/>
        <v>45.680238331678254</v>
      </c>
      <c r="M5591" s="16">
        <f t="shared" si="1025"/>
        <v>1.2432432432432432</v>
      </c>
      <c r="N5591" s="44">
        <f t="shared" si="1026"/>
        <v>605.20000000000005</v>
      </c>
      <c r="O5591" s="44">
        <f t="shared" si="1027"/>
        <v>5205.2</v>
      </c>
      <c r="P5591" s="45">
        <f t="shared" si="1029"/>
        <v>51.690168818272092</v>
      </c>
      <c r="Q5591" s="45">
        <f t="shared" si="1028"/>
        <v>1.4068108108108108</v>
      </c>
      <c r="S5591" s="51">
        <f t="shared" si="1030"/>
        <v>9.6408636124275979</v>
      </c>
      <c r="T5591" s="16">
        <f t="shared" si="1031"/>
        <v>51.925852366765973</v>
      </c>
    </row>
    <row r="5592" spans="1:20" x14ac:dyDescent="0.25">
      <c r="A5592" s="72">
        <f t="shared" si="1032"/>
        <v>44819</v>
      </c>
      <c r="B5592" s="73" t="s">
        <v>0</v>
      </c>
      <c r="C5592" s="73" t="s">
        <v>238</v>
      </c>
      <c r="D5592" s="73" t="s">
        <v>239</v>
      </c>
      <c r="E5592" s="73" t="s">
        <v>267</v>
      </c>
      <c r="F5592" s="73" t="s">
        <v>241</v>
      </c>
      <c r="G5592" s="73" t="s">
        <v>34</v>
      </c>
      <c r="H5592" s="65" t="s">
        <v>37</v>
      </c>
      <c r="I5592" s="65">
        <v>1256</v>
      </c>
      <c r="J5592" s="61">
        <v>7226</v>
      </c>
      <c r="K5592" s="16">
        <v>0.56000000000000005</v>
      </c>
      <c r="L5592" s="77">
        <f t="shared" si="1024"/>
        <v>71.757696127110222</v>
      </c>
      <c r="M5592" s="77">
        <f t="shared" si="1025"/>
        <v>1.952972972972973</v>
      </c>
      <c r="N5592" s="62">
        <f t="shared" si="1026"/>
        <v>703.36</v>
      </c>
      <c r="O5592" s="62">
        <f t="shared" si="1027"/>
        <v>7929.36</v>
      </c>
      <c r="P5592" s="63">
        <f t="shared" si="1029"/>
        <v>78.742403177755705</v>
      </c>
      <c r="Q5592" s="63">
        <f t="shared" si="1028"/>
        <v>2.14307027027027</v>
      </c>
      <c r="R5592" s="65"/>
      <c r="S5592" s="64">
        <f t="shared" si="1030"/>
        <v>15.740183914756955</v>
      </c>
      <c r="T5592" s="16">
        <f t="shared" si="1031"/>
        <v>79.158159549817938</v>
      </c>
    </row>
    <row r="5593" spans="1:20" x14ac:dyDescent="0.25">
      <c r="A5593" s="72">
        <f t="shared" si="1032"/>
        <v>44819</v>
      </c>
      <c r="B5593" s="73" t="s">
        <v>0</v>
      </c>
      <c r="C5593" s="73" t="s">
        <v>358</v>
      </c>
      <c r="D5593" s="73" t="s">
        <v>235</v>
      </c>
      <c r="E5593" s="73" t="s">
        <v>267</v>
      </c>
      <c r="F5593" s="73" t="s">
        <v>241</v>
      </c>
      <c r="G5593" s="73" t="s">
        <v>34</v>
      </c>
      <c r="H5593" t="s">
        <v>36</v>
      </c>
      <c r="I5593">
        <v>975</v>
      </c>
      <c r="J5593" s="61">
        <v>4850</v>
      </c>
      <c r="K5593" s="16">
        <v>0.68</v>
      </c>
      <c r="L5593" s="16">
        <f t="shared" si="1024"/>
        <v>48.162859980139025</v>
      </c>
      <c r="M5593" s="16">
        <f t="shared" si="1025"/>
        <v>1.3108108108108107</v>
      </c>
      <c r="N5593" s="44">
        <f t="shared" si="1026"/>
        <v>663</v>
      </c>
      <c r="O5593" s="44">
        <f t="shared" si="1027"/>
        <v>5513</v>
      </c>
      <c r="P5593" s="45">
        <f t="shared" si="1029"/>
        <v>54.746772591857003</v>
      </c>
      <c r="Q5593" s="45">
        <f t="shared" si="1028"/>
        <v>1.49</v>
      </c>
      <c r="S5593" s="51">
        <f t="shared" si="1030"/>
        <v>9.2819267555379383</v>
      </c>
      <c r="T5593" s="16">
        <f t="shared" si="1031"/>
        <v>55.004965243296915</v>
      </c>
    </row>
    <row r="5594" spans="1:20" x14ac:dyDescent="0.25">
      <c r="A5594" s="72">
        <f t="shared" si="1032"/>
        <v>44819</v>
      </c>
      <c r="B5594" s="73" t="s">
        <v>0</v>
      </c>
      <c r="C5594" s="73" t="s">
        <v>240</v>
      </c>
      <c r="D5594" s="73" t="s">
        <v>241</v>
      </c>
      <c r="E5594" s="73" t="s">
        <v>263</v>
      </c>
      <c r="F5594" s="73" t="s">
        <v>264</v>
      </c>
      <c r="G5594" s="73" t="s">
        <v>34</v>
      </c>
      <c r="H5594" t="s">
        <v>36</v>
      </c>
      <c r="I5594">
        <v>1357</v>
      </c>
      <c r="J5594" s="66">
        <v>5121</v>
      </c>
      <c r="K5594" s="16">
        <v>0.68</v>
      </c>
      <c r="L5594" s="16">
        <f t="shared" si="1024"/>
        <v>50.854021847070506</v>
      </c>
      <c r="M5594" s="16">
        <f t="shared" si="1025"/>
        <v>1.384054054054054</v>
      </c>
      <c r="N5594" s="44">
        <f t="shared" si="1026"/>
        <v>922.7600000000001</v>
      </c>
      <c r="O5594" s="44">
        <f t="shared" si="1027"/>
        <v>6043.76</v>
      </c>
      <c r="P5594" s="45">
        <f t="shared" si="1029"/>
        <v>60.017477656405163</v>
      </c>
      <c r="Q5594" s="45">
        <f t="shared" si="1028"/>
        <v>1.6334486486486488</v>
      </c>
      <c r="S5594" s="51">
        <f t="shared" si="1030"/>
        <v>10.686507028066483</v>
      </c>
      <c r="T5594" s="16">
        <f t="shared" si="1031"/>
        <v>60.376828864614367</v>
      </c>
    </row>
    <row r="5595" spans="1:20" x14ac:dyDescent="0.25">
      <c r="A5595" s="72">
        <f t="shared" si="1032"/>
        <v>44819</v>
      </c>
      <c r="B5595" s="73" t="s">
        <v>67</v>
      </c>
      <c r="C5595" s="73" t="s">
        <v>242</v>
      </c>
      <c r="D5595" s="73" t="s">
        <v>243</v>
      </c>
      <c r="E5595" s="73" t="s">
        <v>265</v>
      </c>
      <c r="F5595" s="73" t="s">
        <v>266</v>
      </c>
      <c r="G5595" s="73" t="s">
        <v>34</v>
      </c>
      <c r="H5595" t="s">
        <v>36</v>
      </c>
      <c r="I5595">
        <v>1006</v>
      </c>
      <c r="J5595" s="66">
        <v>4000</v>
      </c>
      <c r="K5595" s="16">
        <v>0.68</v>
      </c>
      <c r="L5595" s="16">
        <f t="shared" si="1024"/>
        <v>39.72194637537239</v>
      </c>
      <c r="M5595" s="16">
        <f t="shared" si="1025"/>
        <v>1.0090090090090089</v>
      </c>
      <c r="N5595" s="44">
        <f t="shared" si="1026"/>
        <v>684.08</v>
      </c>
      <c r="O5595" s="44">
        <f t="shared" si="1027"/>
        <v>4684.08</v>
      </c>
      <c r="P5595" s="45">
        <f t="shared" si="1029"/>
        <v>46.515193644488576</v>
      </c>
      <c r="Q5595" s="45">
        <f t="shared" si="1028"/>
        <v>1.1815697297297296</v>
      </c>
      <c r="S5595" s="51">
        <f t="shared" si="1030"/>
        <v>12.828616162832706</v>
      </c>
      <c r="T5595" s="16">
        <f t="shared" si="1031"/>
        <v>46.781595498179399</v>
      </c>
    </row>
    <row r="5596" spans="1:20" x14ac:dyDescent="0.25">
      <c r="A5596" s="72">
        <f t="shared" si="1032"/>
        <v>44819</v>
      </c>
      <c r="B5596" s="73" t="s">
        <v>67</v>
      </c>
      <c r="C5596" s="73" t="s">
        <v>244</v>
      </c>
      <c r="D5596" s="73" t="s">
        <v>245</v>
      </c>
      <c r="E5596" s="73" t="s">
        <v>268</v>
      </c>
      <c r="F5596" s="73" t="s">
        <v>269</v>
      </c>
      <c r="G5596" s="73" t="s">
        <v>34</v>
      </c>
      <c r="H5596" t="s">
        <v>38</v>
      </c>
      <c r="I5596">
        <v>860</v>
      </c>
      <c r="J5596" s="43">
        <v>8130</v>
      </c>
      <c r="K5596" s="16">
        <v>0</v>
      </c>
      <c r="L5596" s="16">
        <f t="shared" si="1024"/>
        <v>80.734856007944387</v>
      </c>
      <c r="M5596" s="16">
        <f t="shared" si="1025"/>
        <v>2.0508108108108107</v>
      </c>
      <c r="N5596" s="44">
        <f t="shared" si="1026"/>
        <v>0</v>
      </c>
      <c r="O5596" s="44">
        <f t="shared" si="1027"/>
        <v>8130</v>
      </c>
      <c r="P5596" s="45">
        <f t="shared" si="1029"/>
        <v>80.734856007944387</v>
      </c>
      <c r="Q5596" s="45">
        <f t="shared" si="1028"/>
        <v>2.0508108108108107</v>
      </c>
      <c r="S5596" s="51">
        <f t="shared" si="1030"/>
        <v>3.7916507085407947</v>
      </c>
      <c r="T5596" s="16">
        <f t="shared" si="1031"/>
        <v>80.734856007944387</v>
      </c>
    </row>
    <row r="5597" spans="1:20" x14ac:dyDescent="0.25">
      <c r="A5597" s="72">
        <f t="shared" si="1032"/>
        <v>44819</v>
      </c>
      <c r="B5597" s="73" t="s">
        <v>67</v>
      </c>
      <c r="C5597" s="73" t="s">
        <v>246</v>
      </c>
      <c r="D5597" s="73" t="s">
        <v>247</v>
      </c>
      <c r="E5597" s="73" t="s">
        <v>270</v>
      </c>
      <c r="F5597" s="73" t="s">
        <v>247</v>
      </c>
      <c r="G5597" s="73" t="s">
        <v>34</v>
      </c>
      <c r="H5597" t="s">
        <v>36</v>
      </c>
      <c r="I5597">
        <v>213</v>
      </c>
      <c r="J5597" s="43">
        <v>2505</v>
      </c>
      <c r="K5597" s="16">
        <v>0.68</v>
      </c>
      <c r="L5597" s="16">
        <f t="shared" si="1024"/>
        <v>24.875868917576959</v>
      </c>
      <c r="M5597" s="16">
        <f t="shared" si="1025"/>
        <v>0.63189189189189188</v>
      </c>
      <c r="N5597" s="44">
        <f t="shared" si="1026"/>
        <v>144.84</v>
      </c>
      <c r="O5597" s="44">
        <f t="shared" si="1027"/>
        <v>2649.84</v>
      </c>
      <c r="P5597" s="45">
        <f t="shared" si="1029"/>
        <v>26.314200595829195</v>
      </c>
      <c r="Q5597" s="45">
        <f t="shared" si="1028"/>
        <v>0.66842810810810815</v>
      </c>
      <c r="S5597" s="51">
        <f t="shared" si="1030"/>
        <v>5.6449715937406664</v>
      </c>
      <c r="T5597" s="16">
        <f t="shared" si="1031"/>
        <v>26.370605759682224</v>
      </c>
    </row>
    <row r="5598" spans="1:20" x14ac:dyDescent="0.25">
      <c r="A5598" s="72">
        <f t="shared" si="1032"/>
        <v>44819</v>
      </c>
      <c r="B5598" s="73" t="s">
        <v>67</v>
      </c>
      <c r="C5598" s="73" t="s">
        <v>248</v>
      </c>
      <c r="D5598" s="73" t="s">
        <v>249</v>
      </c>
      <c r="E5598" s="73" t="s">
        <v>271</v>
      </c>
      <c r="F5598" s="73" t="s">
        <v>272</v>
      </c>
      <c r="G5598" s="73" t="s">
        <v>34</v>
      </c>
      <c r="H5598" t="s">
        <v>38</v>
      </c>
      <c r="I5598">
        <v>646</v>
      </c>
      <c r="J5598" s="43">
        <v>6227</v>
      </c>
      <c r="K5598" s="16">
        <v>0</v>
      </c>
      <c r="L5598" s="16">
        <f t="shared" si="1024"/>
        <v>61.837140019860975</v>
      </c>
      <c r="M5598" s="16">
        <f t="shared" si="1025"/>
        <v>1.5707747747747749</v>
      </c>
      <c r="N5598" s="44">
        <f t="shared" si="1026"/>
        <v>0</v>
      </c>
      <c r="O5598" s="44">
        <f t="shared" si="1027"/>
        <v>6227</v>
      </c>
      <c r="P5598" s="45">
        <f t="shared" si="1029"/>
        <v>61.837140019860975</v>
      </c>
      <c r="Q5598" s="45">
        <f t="shared" si="1028"/>
        <v>1.5707747747747749</v>
      </c>
      <c r="S5598" s="51">
        <f t="shared" si="1030"/>
        <v>4.1478508111724377</v>
      </c>
      <c r="T5598" s="16">
        <f t="shared" si="1031"/>
        <v>61.837140019860975</v>
      </c>
    </row>
    <row r="5599" spans="1:20" x14ac:dyDescent="0.25">
      <c r="A5599" s="72">
        <f t="shared" si="1032"/>
        <v>44819</v>
      </c>
      <c r="B5599" s="73" t="s">
        <v>67</v>
      </c>
      <c r="C5599" s="73" t="s">
        <v>248</v>
      </c>
      <c r="D5599" s="73" t="s">
        <v>249</v>
      </c>
      <c r="E5599" s="73" t="s">
        <v>273</v>
      </c>
      <c r="F5599" s="73" t="s">
        <v>274</v>
      </c>
      <c r="G5599" s="73" t="s">
        <v>34</v>
      </c>
      <c r="H5599" t="s">
        <v>38</v>
      </c>
      <c r="I5599">
        <v>418</v>
      </c>
      <c r="J5599" s="43">
        <v>5247</v>
      </c>
      <c r="K5599" s="16">
        <v>0</v>
      </c>
      <c r="L5599" s="16">
        <f t="shared" si="1024"/>
        <v>52.105263157894733</v>
      </c>
      <c r="M5599" s="16">
        <f t="shared" si="1025"/>
        <v>1.3235675675675675</v>
      </c>
      <c r="N5599" s="44">
        <f t="shared" si="1026"/>
        <v>0</v>
      </c>
      <c r="O5599" s="44">
        <f t="shared" si="1027"/>
        <v>5247</v>
      </c>
      <c r="P5599" s="45">
        <f t="shared" si="1029"/>
        <v>52.105263157894733</v>
      </c>
      <c r="Q5599" s="45">
        <f t="shared" si="1028"/>
        <v>1.3235675675675675</v>
      </c>
      <c r="S5599" s="51">
        <f t="shared" si="1030"/>
        <v>4.1071428571428648</v>
      </c>
      <c r="T5599" s="16">
        <f t="shared" si="1031"/>
        <v>52.105263157894733</v>
      </c>
    </row>
    <row r="5600" spans="1:20" x14ac:dyDescent="0.25">
      <c r="A5600" s="72">
        <f t="shared" si="1032"/>
        <v>44819</v>
      </c>
      <c r="B5600" s="73" t="s">
        <v>67</v>
      </c>
      <c r="C5600" s="73" t="s">
        <v>246</v>
      </c>
      <c r="D5600" s="73" t="s">
        <v>247</v>
      </c>
      <c r="E5600" s="73" t="s">
        <v>275</v>
      </c>
      <c r="F5600" s="73" t="s">
        <v>276</v>
      </c>
      <c r="G5600" s="73" t="s">
        <v>34</v>
      </c>
      <c r="H5600" t="s">
        <v>36</v>
      </c>
      <c r="I5600">
        <v>626</v>
      </c>
      <c r="J5600" s="61">
        <v>4000</v>
      </c>
      <c r="K5600" s="16">
        <v>0.68</v>
      </c>
      <c r="L5600" s="16">
        <f t="shared" si="1024"/>
        <v>39.72194637537239</v>
      </c>
      <c r="M5600" s="16">
        <f t="shared" si="1025"/>
        <v>1.0090090090090089</v>
      </c>
      <c r="N5600" s="44">
        <f t="shared" si="1026"/>
        <v>425.68</v>
      </c>
      <c r="O5600" s="44">
        <f t="shared" si="1027"/>
        <v>4425.68</v>
      </c>
      <c r="P5600" s="45">
        <f t="shared" si="1029"/>
        <v>43.949155908639526</v>
      </c>
      <c r="Q5600" s="45">
        <f t="shared" si="1028"/>
        <v>1.1163877477477477</v>
      </c>
      <c r="S5600" s="51">
        <f t="shared" si="1030"/>
        <v>9.1009490940465945</v>
      </c>
      <c r="T5600" s="16">
        <f t="shared" si="1031"/>
        <v>44.114928831512742</v>
      </c>
    </row>
    <row r="5601" spans="1:20" x14ac:dyDescent="0.25">
      <c r="A5601" s="72">
        <f t="shared" si="1032"/>
        <v>44819</v>
      </c>
      <c r="B5601" s="73" t="s">
        <v>67</v>
      </c>
      <c r="C5601" s="73" t="s">
        <v>246</v>
      </c>
      <c r="D5601" s="73" t="s">
        <v>247</v>
      </c>
      <c r="E5601" s="73" t="s">
        <v>263</v>
      </c>
      <c r="F5601" s="73" t="s">
        <v>264</v>
      </c>
      <c r="G5601" s="73" t="s">
        <v>34</v>
      </c>
      <c r="H5601" t="s">
        <v>36</v>
      </c>
      <c r="I5601">
        <v>1823</v>
      </c>
      <c r="J5601" s="61">
        <v>5880</v>
      </c>
      <c r="K5601" s="16">
        <v>0.68</v>
      </c>
      <c r="L5601" s="16">
        <f t="shared" si="1024"/>
        <v>58.391261171797417</v>
      </c>
      <c r="M5601" s="16">
        <f t="shared" si="1025"/>
        <v>1.4832432432432432</v>
      </c>
      <c r="N5601" s="44">
        <f t="shared" si="1026"/>
        <v>1239.6400000000001</v>
      </c>
      <c r="O5601" s="44">
        <f t="shared" si="1027"/>
        <v>7119.64</v>
      </c>
      <c r="P5601" s="45">
        <f t="shared" si="1029"/>
        <v>70.701489572989075</v>
      </c>
      <c r="Q5601" s="45">
        <f t="shared" si="1028"/>
        <v>1.7959452252252253</v>
      </c>
      <c r="S5601" s="51">
        <f t="shared" si="1030"/>
        <v>14.174557992222269</v>
      </c>
      <c r="T5601" s="16">
        <f t="shared" si="1031"/>
        <v>71.184243627937761</v>
      </c>
    </row>
    <row r="5602" spans="1:20" x14ac:dyDescent="0.25">
      <c r="A5602" s="72">
        <f t="shared" si="1032"/>
        <v>44819</v>
      </c>
      <c r="B5602" s="73" t="s">
        <v>18</v>
      </c>
      <c r="C5602" s="73" t="s">
        <v>250</v>
      </c>
      <c r="D5602" s="73" t="s">
        <v>251</v>
      </c>
      <c r="E5602" s="73" t="s">
        <v>265</v>
      </c>
      <c r="F5602" s="73" t="s">
        <v>266</v>
      </c>
      <c r="G5602" s="73" t="s">
        <v>34</v>
      </c>
      <c r="H5602" s="65" t="s">
        <v>39</v>
      </c>
      <c r="I5602">
        <v>1277</v>
      </c>
      <c r="J5602" s="61">
        <v>4431</v>
      </c>
      <c r="K5602" s="16">
        <v>0.83150000000000002</v>
      </c>
      <c r="L5602" s="77">
        <f t="shared" si="1024"/>
        <v>44.00198609731877</v>
      </c>
      <c r="M5602" s="77">
        <f t="shared" si="1025"/>
        <v>1.1975675675675677</v>
      </c>
      <c r="N5602" s="62">
        <f t="shared" si="1026"/>
        <v>1061.8254999999999</v>
      </c>
      <c r="O5602" s="62">
        <f t="shared" si="1027"/>
        <v>5492.8254999999999</v>
      </c>
      <c r="P5602" s="63">
        <f t="shared" si="1029"/>
        <v>54.546429990069512</v>
      </c>
      <c r="Q5602" s="63">
        <f t="shared" si="1028"/>
        <v>1.4845474324324324</v>
      </c>
      <c r="R5602" s="65"/>
      <c r="S5602" s="64">
        <f t="shared" si="1030"/>
        <v>40.871659866074062</v>
      </c>
      <c r="T5602" s="16">
        <f t="shared" si="1031"/>
        <v>54.931094008606429</v>
      </c>
    </row>
    <row r="5603" spans="1:20" x14ac:dyDescent="0.25">
      <c r="A5603" s="72">
        <f t="shared" si="1032"/>
        <v>44819</v>
      </c>
      <c r="B5603" s="73" t="s">
        <v>18</v>
      </c>
      <c r="C5603" s="73" t="s">
        <v>244</v>
      </c>
      <c r="D5603" s="73" t="s">
        <v>245</v>
      </c>
      <c r="E5603" s="73" t="s">
        <v>277</v>
      </c>
      <c r="F5603" s="73" t="s">
        <v>278</v>
      </c>
      <c r="G5603" s="73" t="s">
        <v>34</v>
      </c>
      <c r="H5603" s="65" t="s">
        <v>38</v>
      </c>
      <c r="I5603" s="65">
        <v>613</v>
      </c>
      <c r="J5603" s="61">
        <v>6714</v>
      </c>
      <c r="K5603" s="16">
        <v>0</v>
      </c>
      <c r="L5603" s="77">
        <f t="shared" si="1024"/>
        <v>66.673286991062554</v>
      </c>
      <c r="M5603" s="77">
        <f t="shared" si="1025"/>
        <v>1.8145945945945945</v>
      </c>
      <c r="N5603" s="62">
        <f t="shared" si="1026"/>
        <v>0</v>
      </c>
      <c r="O5603" s="62">
        <f t="shared" si="1027"/>
        <v>6714</v>
      </c>
      <c r="P5603" s="63">
        <f t="shared" si="1029"/>
        <v>66.673286991062554</v>
      </c>
      <c r="Q5603" s="63">
        <f t="shared" si="1028"/>
        <v>1.8145945945945945</v>
      </c>
      <c r="R5603" s="65"/>
      <c r="S5603" s="64">
        <f t="shared" si="1030"/>
        <v>1.8043972706595968</v>
      </c>
      <c r="T5603" s="16">
        <f t="shared" si="1031"/>
        <v>66.673286991062554</v>
      </c>
    </row>
    <row r="5604" spans="1:20" x14ac:dyDescent="0.25">
      <c r="A5604" s="72">
        <f>A5603</f>
        <v>44819</v>
      </c>
      <c r="B5604" s="73" t="s">
        <v>18</v>
      </c>
      <c r="C5604" s="73" t="s">
        <v>248</v>
      </c>
      <c r="D5604" s="73" t="s">
        <v>249</v>
      </c>
      <c r="E5604" s="73" t="s">
        <v>268</v>
      </c>
      <c r="F5604" s="73" t="s">
        <v>269</v>
      </c>
      <c r="G5604" s="73" t="s">
        <v>34</v>
      </c>
      <c r="H5604" s="65" t="s">
        <v>38</v>
      </c>
      <c r="I5604" s="65">
        <v>872</v>
      </c>
      <c r="J5604" s="61">
        <v>7422</v>
      </c>
      <c r="K5604" s="16">
        <v>0</v>
      </c>
      <c r="L5604" s="77">
        <f t="shared" si="1024"/>
        <v>73.70407149950347</v>
      </c>
      <c r="M5604" s="77">
        <f t="shared" si="1025"/>
        <v>2.0059459459459461</v>
      </c>
      <c r="N5604" s="62">
        <f t="shared" si="1026"/>
        <v>0</v>
      </c>
      <c r="O5604" s="62">
        <f t="shared" si="1027"/>
        <v>7422</v>
      </c>
      <c r="P5604" s="63">
        <f t="shared" si="1029"/>
        <v>73.70407149950347</v>
      </c>
      <c r="Q5604" s="63">
        <f t="shared" si="1028"/>
        <v>2.0059459459459461</v>
      </c>
      <c r="R5604" s="65"/>
      <c r="S5604" s="64">
        <f t="shared" si="1030"/>
        <v>4.1684210526315768</v>
      </c>
      <c r="T5604" s="16">
        <f t="shared" si="1031"/>
        <v>73.70407149950347</v>
      </c>
    </row>
    <row r="5605" spans="1:20" x14ac:dyDescent="0.25">
      <c r="A5605" s="72">
        <f t="shared" si="1032"/>
        <v>44819</v>
      </c>
      <c r="B5605" s="73" t="s">
        <v>18</v>
      </c>
      <c r="C5605" s="73" t="s">
        <v>248</v>
      </c>
      <c r="D5605" s="73" t="s">
        <v>249</v>
      </c>
      <c r="E5605" s="73" t="s">
        <v>277</v>
      </c>
      <c r="F5605" s="73" t="s">
        <v>278</v>
      </c>
      <c r="G5605" s="73" t="s">
        <v>34</v>
      </c>
      <c r="H5605" s="65" t="s">
        <v>38</v>
      </c>
      <c r="I5605" s="65">
        <v>414</v>
      </c>
      <c r="J5605" s="61">
        <v>5367</v>
      </c>
      <c r="K5605" s="16">
        <v>0</v>
      </c>
      <c r="L5605" s="77">
        <f t="shared" si="1024"/>
        <v>53.296921549155904</v>
      </c>
      <c r="M5605" s="77">
        <f t="shared" si="1025"/>
        <v>1.4505405405405405</v>
      </c>
      <c r="N5605" s="62">
        <f t="shared" si="1026"/>
        <v>0</v>
      </c>
      <c r="O5605" s="62">
        <f t="shared" si="1027"/>
        <v>5367</v>
      </c>
      <c r="P5605" s="63">
        <f t="shared" si="1029"/>
        <v>53.296921549155904</v>
      </c>
      <c r="Q5605" s="63">
        <f t="shared" si="1028"/>
        <v>1.4505405405405405</v>
      </c>
      <c r="R5605" s="65"/>
      <c r="S5605" s="64">
        <f t="shared" si="1030"/>
        <v>2.2870211549456787</v>
      </c>
      <c r="T5605" s="16">
        <f t="shared" si="1031"/>
        <v>53.296921549155904</v>
      </c>
    </row>
    <row r="5606" spans="1:20" x14ac:dyDescent="0.25">
      <c r="A5606" s="72">
        <f t="shared" si="1032"/>
        <v>44819</v>
      </c>
      <c r="B5606" s="73" t="s">
        <v>18</v>
      </c>
      <c r="C5606" s="73" t="s">
        <v>242</v>
      </c>
      <c r="D5606" s="73" t="s">
        <v>243</v>
      </c>
      <c r="E5606" s="73" t="s">
        <v>265</v>
      </c>
      <c r="F5606" s="73" t="s">
        <v>266</v>
      </c>
      <c r="G5606" s="73" t="s">
        <v>34</v>
      </c>
      <c r="H5606" t="s">
        <v>36</v>
      </c>
      <c r="I5606">
        <v>1006</v>
      </c>
      <c r="J5606" s="43">
        <v>4865</v>
      </c>
      <c r="K5606" s="16">
        <v>0.68</v>
      </c>
      <c r="L5606" s="16">
        <f t="shared" si="1024"/>
        <v>48.311817279046672</v>
      </c>
      <c r="M5606" s="16">
        <f t="shared" si="1025"/>
        <v>1.3148648648648649</v>
      </c>
      <c r="N5606" s="44">
        <f t="shared" si="1026"/>
        <v>684.08</v>
      </c>
      <c r="O5606" s="44">
        <f t="shared" si="1027"/>
        <v>5549.08</v>
      </c>
      <c r="P5606" s="45">
        <f t="shared" si="1029"/>
        <v>55.105064548162858</v>
      </c>
      <c r="Q5606" s="45">
        <f t="shared" si="1028"/>
        <v>1.4997513513513514</v>
      </c>
      <c r="S5606" s="51">
        <f t="shared" si="1030"/>
        <v>13.327478811395888</v>
      </c>
      <c r="T5606" s="16">
        <f t="shared" si="1031"/>
        <v>54.047401522674612</v>
      </c>
    </row>
    <row r="5607" spans="1:20" x14ac:dyDescent="0.25">
      <c r="A5607" s="72">
        <f t="shared" si="1032"/>
        <v>44819</v>
      </c>
      <c r="B5607" s="73" t="s">
        <v>0</v>
      </c>
      <c r="C5607" s="73" t="s">
        <v>252</v>
      </c>
      <c r="D5607" s="73" t="s">
        <v>117</v>
      </c>
      <c r="E5607" s="73" t="s">
        <v>279</v>
      </c>
      <c r="F5607" s="73" t="s">
        <v>280</v>
      </c>
      <c r="G5607" s="73" t="s">
        <v>35</v>
      </c>
      <c r="H5607" t="s">
        <v>37</v>
      </c>
      <c r="I5607">
        <v>880</v>
      </c>
      <c r="J5607" s="43">
        <v>4393</v>
      </c>
      <c r="K5607" s="16">
        <v>0.56000000000000005</v>
      </c>
      <c r="L5607" s="16">
        <f t="shared" si="1024"/>
        <v>43.624627606752732</v>
      </c>
      <c r="M5607" s="16">
        <f t="shared" si="1025"/>
        <v>1.1872972972972973</v>
      </c>
      <c r="N5607" s="44">
        <f t="shared" si="1026"/>
        <v>492.80000000000007</v>
      </c>
      <c r="O5607" s="44">
        <f t="shared" si="1027"/>
        <v>4885.8</v>
      </c>
      <c r="P5607" s="45">
        <f t="shared" si="1029"/>
        <v>48.51837140019861</v>
      </c>
      <c r="Q5607" s="45">
        <f t="shared" si="1028"/>
        <v>1.3204864864864865</v>
      </c>
      <c r="S5607" s="51">
        <f t="shared" si="1030"/>
        <v>16.522776055330326</v>
      </c>
      <c r="T5607" s="16">
        <f t="shared" si="1031"/>
        <v>48.147633234028461</v>
      </c>
    </row>
    <row r="5608" spans="1:20" x14ac:dyDescent="0.25">
      <c r="A5608" s="72">
        <f t="shared" si="1032"/>
        <v>44819</v>
      </c>
      <c r="B5608" s="73" t="s">
        <v>0</v>
      </c>
      <c r="C5608" s="73" t="s">
        <v>359</v>
      </c>
      <c r="D5608" s="73" t="s">
        <v>235</v>
      </c>
      <c r="E5608" s="73" t="s">
        <v>267</v>
      </c>
      <c r="F5608" s="73" t="s">
        <v>241</v>
      </c>
      <c r="G5608" s="73" t="s">
        <v>35</v>
      </c>
      <c r="H5608" t="s">
        <v>37</v>
      </c>
      <c r="I5608">
        <v>685</v>
      </c>
      <c r="J5608" s="61">
        <v>4611</v>
      </c>
      <c r="K5608" s="16">
        <v>0.56000000000000005</v>
      </c>
      <c r="L5608" s="16">
        <f t="shared" si="1024"/>
        <v>45.789473684210527</v>
      </c>
      <c r="M5608" s="16">
        <f t="shared" si="1025"/>
        <v>1.2462162162162163</v>
      </c>
      <c r="N5608" s="44">
        <f t="shared" si="1026"/>
        <v>383.6</v>
      </c>
      <c r="O5608" s="44">
        <f t="shared" si="1027"/>
        <v>4994.6000000000004</v>
      </c>
      <c r="P5608" s="45">
        <f t="shared" si="1029"/>
        <v>49.598808341608738</v>
      </c>
      <c r="Q5608" s="45">
        <f t="shared" si="1028"/>
        <v>1.3498918918918921</v>
      </c>
      <c r="S5608" s="51">
        <f t="shared" si="1030"/>
        <v>17.908404154863078</v>
      </c>
      <c r="T5608" s="16">
        <f t="shared" si="1031"/>
        <v>49.825554452168149</v>
      </c>
    </row>
    <row r="5609" spans="1:20" x14ac:dyDescent="0.25">
      <c r="A5609" s="72">
        <f t="shared" si="1032"/>
        <v>44819</v>
      </c>
      <c r="B5609" s="73" t="s">
        <v>0</v>
      </c>
      <c r="C5609" s="73" t="s">
        <v>253</v>
      </c>
      <c r="D5609" s="73" t="s">
        <v>243</v>
      </c>
      <c r="E5609" s="73" t="s">
        <v>281</v>
      </c>
      <c r="F5609" s="73" t="s">
        <v>282</v>
      </c>
      <c r="G5609" s="73" t="s">
        <v>35</v>
      </c>
      <c r="H5609" t="s">
        <v>38</v>
      </c>
      <c r="I5609">
        <v>812</v>
      </c>
      <c r="J5609" s="43">
        <v>6670</v>
      </c>
      <c r="K5609" s="16">
        <v>0</v>
      </c>
      <c r="L5609" s="16">
        <f t="shared" si="1024"/>
        <v>66.23634558093346</v>
      </c>
      <c r="M5609" s="16">
        <f t="shared" si="1025"/>
        <v>1.8027027027027027</v>
      </c>
      <c r="N5609" s="44">
        <f t="shared" si="1026"/>
        <v>0</v>
      </c>
      <c r="O5609" s="44">
        <f t="shared" si="1027"/>
        <v>6670</v>
      </c>
      <c r="P5609" s="45">
        <f t="shared" si="1029"/>
        <v>66.23634558093346</v>
      </c>
      <c r="Q5609" s="45">
        <f t="shared" si="1028"/>
        <v>1.8027027027027027</v>
      </c>
      <c r="S5609" s="51">
        <f t="shared" si="1030"/>
        <v>4.6110414052697557</v>
      </c>
      <c r="T5609" s="16">
        <f t="shared" si="1031"/>
        <v>66.23634558093346</v>
      </c>
    </row>
    <row r="5610" spans="1:20" x14ac:dyDescent="0.25">
      <c r="A5610" s="72">
        <f t="shared" si="1032"/>
        <v>44819</v>
      </c>
      <c r="B5610" s="73" t="s">
        <v>0</v>
      </c>
      <c r="C5610" s="73" t="s">
        <v>236</v>
      </c>
      <c r="D5610" s="73" t="s">
        <v>237</v>
      </c>
      <c r="E5610" s="73" t="s">
        <v>279</v>
      </c>
      <c r="F5610" s="73" t="s">
        <v>280</v>
      </c>
      <c r="G5610" s="73" t="s">
        <v>35</v>
      </c>
      <c r="H5610" t="s">
        <v>37</v>
      </c>
      <c r="I5610">
        <v>1520</v>
      </c>
      <c r="J5610" s="61">
        <v>6051</v>
      </c>
      <c r="K5610" s="16">
        <v>0.56000000000000005</v>
      </c>
      <c r="L5610" s="16">
        <f t="shared" si="1024"/>
        <v>60.089374379344584</v>
      </c>
      <c r="M5610" s="16">
        <f t="shared" si="1025"/>
        <v>1.6354054054054055</v>
      </c>
      <c r="N5610" s="44">
        <f t="shared" si="1026"/>
        <v>851.2</v>
      </c>
      <c r="O5610" s="44">
        <f t="shared" si="1027"/>
        <v>6902.2</v>
      </c>
      <c r="P5610" s="45">
        <f t="shared" si="1029"/>
        <v>68.542204568023834</v>
      </c>
      <c r="Q5610" s="45">
        <f t="shared" si="1028"/>
        <v>1.8654594594594593</v>
      </c>
      <c r="S5610" s="51">
        <f t="shared" si="1030"/>
        <v>17.966159630832323</v>
      </c>
      <c r="T5610" s="16">
        <f t="shared" si="1031"/>
        <v>68.383316782522357</v>
      </c>
    </row>
    <row r="5611" spans="1:20" x14ac:dyDescent="0.25">
      <c r="A5611" s="72">
        <f t="shared" si="1032"/>
        <v>44819</v>
      </c>
      <c r="B5611" s="73" t="s">
        <v>0</v>
      </c>
      <c r="C5611" s="73" t="s">
        <v>236</v>
      </c>
      <c r="D5611" s="73" t="s">
        <v>237</v>
      </c>
      <c r="E5611" s="73" t="s">
        <v>267</v>
      </c>
      <c r="F5611" s="73" t="s">
        <v>241</v>
      </c>
      <c r="G5611" s="73" t="s">
        <v>35</v>
      </c>
      <c r="H5611" t="s">
        <v>37</v>
      </c>
      <c r="I5611">
        <v>1583</v>
      </c>
      <c r="J5611" s="43">
        <v>5399</v>
      </c>
      <c r="K5611" s="16">
        <v>0.56000000000000005</v>
      </c>
      <c r="L5611" s="16">
        <f t="shared" si="1024"/>
        <v>53.614697120158887</v>
      </c>
      <c r="M5611" s="16">
        <f t="shared" si="1025"/>
        <v>1.4591891891891893</v>
      </c>
      <c r="N5611" s="44">
        <f t="shared" si="1026"/>
        <v>886.48000000000013</v>
      </c>
      <c r="O5611" s="44">
        <f t="shared" si="1027"/>
        <v>6285.4800000000005</v>
      </c>
      <c r="P5611" s="45">
        <f t="shared" si="1029"/>
        <v>62.417874875868918</v>
      </c>
      <c r="Q5611" s="45">
        <f t="shared" si="1028"/>
        <v>1.6987783783783785</v>
      </c>
      <c r="S5611" s="51">
        <f t="shared" si="1030"/>
        <v>9.8668065023597364</v>
      </c>
      <c r="T5611" s="16">
        <f t="shared" si="1031"/>
        <v>62.279841112214491</v>
      </c>
    </row>
    <row r="5612" spans="1:20" x14ac:dyDescent="0.25">
      <c r="A5612" s="72">
        <f t="shared" si="1032"/>
        <v>44819</v>
      </c>
      <c r="B5612" s="73" t="s">
        <v>0</v>
      </c>
      <c r="C5612" s="73" t="s">
        <v>358</v>
      </c>
      <c r="D5612" s="73" t="s">
        <v>235</v>
      </c>
      <c r="E5612" s="73" t="s">
        <v>279</v>
      </c>
      <c r="F5612" s="73" t="s">
        <v>280</v>
      </c>
      <c r="G5612" s="73" t="s">
        <v>35</v>
      </c>
      <c r="H5612" t="s">
        <v>36</v>
      </c>
      <c r="I5612">
        <v>1599</v>
      </c>
      <c r="J5612" s="66">
        <v>5923</v>
      </c>
      <c r="K5612" s="16">
        <v>0.68</v>
      </c>
      <c r="L5612" s="16">
        <f t="shared" si="1024"/>
        <v>58.818272095332667</v>
      </c>
      <c r="M5612" s="16">
        <f t="shared" si="1025"/>
        <v>1.6008108108108108</v>
      </c>
      <c r="N5612" s="44">
        <f t="shared" si="1026"/>
        <v>1087.3200000000002</v>
      </c>
      <c r="O5612" s="44">
        <f t="shared" si="1027"/>
        <v>7010.32</v>
      </c>
      <c r="P5612" s="45">
        <f t="shared" si="1029"/>
        <v>69.615888778550143</v>
      </c>
      <c r="Q5612" s="45">
        <f t="shared" si="1028"/>
        <v>1.894681081081081</v>
      </c>
      <c r="S5612" s="51">
        <f t="shared" si="1030"/>
        <v>9.3355168245798694</v>
      </c>
      <c r="T5612" s="16">
        <f t="shared" si="1031"/>
        <v>70.039324726911616</v>
      </c>
    </row>
    <row r="5613" spans="1:20" x14ac:dyDescent="0.25">
      <c r="A5613" s="72">
        <f t="shared" si="1032"/>
        <v>44819</v>
      </c>
      <c r="B5613" s="73" t="s">
        <v>67</v>
      </c>
      <c r="C5613" s="73" t="s">
        <v>250</v>
      </c>
      <c r="D5613" s="73" t="s">
        <v>251</v>
      </c>
      <c r="E5613" s="73" t="s">
        <v>279</v>
      </c>
      <c r="F5613" s="73" t="s">
        <v>280</v>
      </c>
      <c r="G5613" s="73" t="s">
        <v>35</v>
      </c>
      <c r="H5613" t="s">
        <v>37</v>
      </c>
      <c r="I5613">
        <v>1851</v>
      </c>
      <c r="J5613" s="43">
        <v>5380</v>
      </c>
      <c r="K5613" s="16">
        <v>0.56000000000000005</v>
      </c>
      <c r="L5613" s="16">
        <f t="shared" si="1024"/>
        <v>53.426017874875868</v>
      </c>
      <c r="M5613" s="16">
        <f t="shared" si="1025"/>
        <v>1.3571171171171172</v>
      </c>
      <c r="N5613" s="44">
        <f t="shared" si="1026"/>
        <v>1036.5600000000002</v>
      </c>
      <c r="O5613" s="44">
        <f t="shared" si="1027"/>
        <v>6416.56</v>
      </c>
      <c r="P5613" s="45">
        <f t="shared" si="1029"/>
        <v>63.71956305858987</v>
      </c>
      <c r="Q5613" s="45">
        <f t="shared" si="1028"/>
        <v>1.6185917117117119</v>
      </c>
      <c r="S5613" s="51">
        <f t="shared" si="1030"/>
        <v>23.871814671814672</v>
      </c>
      <c r="T5613" s="16">
        <f t="shared" si="1031"/>
        <v>64.332274081429986</v>
      </c>
    </row>
    <row r="5614" spans="1:20" x14ac:dyDescent="0.25">
      <c r="A5614" s="72">
        <f t="shared" si="1032"/>
        <v>44819</v>
      </c>
      <c r="B5614" s="73" t="s">
        <v>67</v>
      </c>
      <c r="C5614" s="73" t="s">
        <v>238</v>
      </c>
      <c r="D5614" s="73" t="s">
        <v>239</v>
      </c>
      <c r="E5614" s="73" t="s">
        <v>283</v>
      </c>
      <c r="F5614" s="73" t="s">
        <v>284</v>
      </c>
      <c r="G5614" s="73" t="s">
        <v>35</v>
      </c>
      <c r="H5614" t="s">
        <v>37</v>
      </c>
      <c r="I5614">
        <v>1695</v>
      </c>
      <c r="J5614" s="43">
        <v>5340</v>
      </c>
      <c r="K5614" s="16">
        <v>0.56000000000000005</v>
      </c>
      <c r="L5614" s="16">
        <f t="shared" si="1024"/>
        <v>53.028798411122146</v>
      </c>
      <c r="M5614" s="16">
        <f t="shared" si="1025"/>
        <v>1.347027027027027</v>
      </c>
      <c r="N5614" s="44">
        <f t="shared" si="1026"/>
        <v>949.2</v>
      </c>
      <c r="O5614" s="44">
        <f t="shared" si="1027"/>
        <v>6289.2</v>
      </c>
      <c r="P5614" s="45">
        <f t="shared" si="1029"/>
        <v>62.454816285998014</v>
      </c>
      <c r="Q5614" s="45">
        <f t="shared" si="1028"/>
        <v>1.5864648648648649</v>
      </c>
      <c r="S5614" s="51">
        <f t="shared" si="1030"/>
        <v>22.357976653696497</v>
      </c>
      <c r="T5614" s="16">
        <f t="shared" si="1031"/>
        <v>63.015888778550156</v>
      </c>
    </row>
    <row r="5615" spans="1:20" x14ac:dyDescent="0.25">
      <c r="A5615" s="72">
        <f t="shared" si="1032"/>
        <v>44819</v>
      </c>
      <c r="B5615" s="73" t="s">
        <v>67</v>
      </c>
      <c r="C5615" s="73" t="s">
        <v>242</v>
      </c>
      <c r="D5615" s="73" t="s">
        <v>243</v>
      </c>
      <c r="E5615" s="73" t="s">
        <v>265</v>
      </c>
      <c r="F5615" s="73" t="s">
        <v>266</v>
      </c>
      <c r="G5615" s="73" t="s">
        <v>35</v>
      </c>
      <c r="H5615" t="s">
        <v>36</v>
      </c>
      <c r="I5615">
        <v>1006</v>
      </c>
      <c r="J5615" s="43">
        <v>3920</v>
      </c>
      <c r="K5615" s="16">
        <v>0.68</v>
      </c>
      <c r="L5615" s="16">
        <f t="shared" si="1024"/>
        <v>38.927507447864947</v>
      </c>
      <c r="M5615" s="16">
        <f t="shared" si="1025"/>
        <v>0.98882882882882883</v>
      </c>
      <c r="N5615" s="44">
        <f t="shared" si="1026"/>
        <v>684.08</v>
      </c>
      <c r="O5615" s="44">
        <f t="shared" si="1027"/>
        <v>4604.08</v>
      </c>
      <c r="P5615" s="45">
        <f t="shared" si="1029"/>
        <v>45.720754716981133</v>
      </c>
      <c r="Q5615" s="45">
        <f t="shared" si="1028"/>
        <v>1.1613895495495496</v>
      </c>
      <c r="S5615" s="51">
        <f t="shared" si="1030"/>
        <v>13.08068279503869</v>
      </c>
      <c r="T5615" s="16">
        <f t="shared" si="1031"/>
        <v>45.987156570671964</v>
      </c>
    </row>
    <row r="5616" spans="1:20" x14ac:dyDescent="0.25">
      <c r="A5616" s="72">
        <f t="shared" si="1032"/>
        <v>44819</v>
      </c>
      <c r="B5616" s="73" t="s">
        <v>67</v>
      </c>
      <c r="C5616" s="73" t="s">
        <v>254</v>
      </c>
      <c r="D5616" s="73" t="s">
        <v>255</v>
      </c>
      <c r="E5616" s="73" t="s">
        <v>267</v>
      </c>
      <c r="F5616" s="73" t="s">
        <v>241</v>
      </c>
      <c r="G5616" s="73" t="s">
        <v>35</v>
      </c>
      <c r="H5616" t="s">
        <v>37</v>
      </c>
      <c r="I5616">
        <v>988</v>
      </c>
      <c r="J5616" s="43">
        <v>4080</v>
      </c>
      <c r="K5616" s="16">
        <v>0.56000000000000005</v>
      </c>
      <c r="L5616" s="16">
        <f t="shared" si="1024"/>
        <v>40.51638530287984</v>
      </c>
      <c r="M5616" s="16">
        <f t="shared" si="1025"/>
        <v>1.0291891891891891</v>
      </c>
      <c r="N5616" s="44">
        <f t="shared" si="1026"/>
        <v>553.28000000000009</v>
      </c>
      <c r="O5616" s="44">
        <f t="shared" si="1027"/>
        <v>4633.28</v>
      </c>
      <c r="P5616" s="45">
        <f t="shared" si="1029"/>
        <v>46.010724925521345</v>
      </c>
      <c r="Q5616" s="45">
        <f t="shared" si="1028"/>
        <v>1.1687553153153152</v>
      </c>
      <c r="S5616" s="51">
        <f t="shared" si="1030"/>
        <v>19.414432989690724</v>
      </c>
      <c r="T5616" s="16">
        <f t="shared" si="1031"/>
        <v>46.337768950678587</v>
      </c>
    </row>
    <row r="5617" spans="1:20" x14ac:dyDescent="0.25">
      <c r="A5617" s="72">
        <f t="shared" si="1032"/>
        <v>44819</v>
      </c>
      <c r="B5617" s="73" t="s">
        <v>67</v>
      </c>
      <c r="C5617" s="73" t="s">
        <v>246</v>
      </c>
      <c r="D5617" s="73" t="s">
        <v>247</v>
      </c>
      <c r="E5617" s="73" t="s">
        <v>240</v>
      </c>
      <c r="F5617" s="73" t="s">
        <v>241</v>
      </c>
      <c r="G5617" s="73" t="s">
        <v>35</v>
      </c>
      <c r="H5617" t="s">
        <v>36</v>
      </c>
      <c r="I5617">
        <v>787</v>
      </c>
      <c r="J5617" s="43">
        <v>4420</v>
      </c>
      <c r="K5617" s="16">
        <v>0.68</v>
      </c>
      <c r="L5617" s="16">
        <f t="shared" si="1024"/>
        <v>43.892750744786497</v>
      </c>
      <c r="M5617" s="16">
        <f t="shared" si="1025"/>
        <v>1.1149549549549549</v>
      </c>
      <c r="N5617" s="44">
        <f t="shared" si="1026"/>
        <v>535.16000000000008</v>
      </c>
      <c r="O5617" s="44">
        <f t="shared" si="1027"/>
        <v>4955.16</v>
      </c>
      <c r="P5617" s="45">
        <f t="shared" si="1029"/>
        <v>49.207149950347564</v>
      </c>
      <c r="Q5617" s="45">
        <f t="shared" si="1028"/>
        <v>1.2499502702702703</v>
      </c>
      <c r="S5617" s="51">
        <f t="shared" si="1030"/>
        <v>9.7063153816350223</v>
      </c>
      <c r="T5617" s="16">
        <f t="shared" si="1031"/>
        <v>49.415557762330359</v>
      </c>
    </row>
    <row r="5618" spans="1:20" x14ac:dyDescent="0.25">
      <c r="A5618" s="72">
        <f t="shared" si="1032"/>
        <v>44819</v>
      </c>
      <c r="B5618" s="73" t="s">
        <v>67</v>
      </c>
      <c r="C5618" s="73" t="s">
        <v>250</v>
      </c>
      <c r="D5618" s="73" t="s">
        <v>251</v>
      </c>
      <c r="E5618" s="73" t="s">
        <v>283</v>
      </c>
      <c r="F5618" s="73" t="s">
        <v>284</v>
      </c>
      <c r="G5618" s="73" t="s">
        <v>35</v>
      </c>
      <c r="H5618" t="s">
        <v>37</v>
      </c>
      <c r="I5618">
        <v>1836</v>
      </c>
      <c r="J5618" s="43">
        <v>5380</v>
      </c>
      <c r="K5618" s="16">
        <v>0.56000000000000005</v>
      </c>
      <c r="L5618" s="16">
        <f t="shared" ref="L5618:L5655" si="1033">J5618/100.7</f>
        <v>53.426017874875868</v>
      </c>
      <c r="M5618" s="16">
        <f t="shared" ref="M5618:M5655" si="1034">IF(B5618="corn",J5618/(111*2000/56),J5618/(111*2000/60))</f>
        <v>1.3571171171171172</v>
      </c>
      <c r="N5618" s="44">
        <f t="shared" ref="N5618:N5655" si="1035">I5618*K5618</f>
        <v>1028.1600000000001</v>
      </c>
      <c r="O5618" s="44">
        <f t="shared" ref="O5618:O5655" si="1036">J5618+N5618</f>
        <v>6408.16</v>
      </c>
      <c r="P5618" s="45">
        <f t="shared" si="1029"/>
        <v>63.636146971201583</v>
      </c>
      <c r="Q5618" s="45">
        <f t="shared" ref="Q5618:Q5655" si="1037">IF(B5618="corn",O5618/(111*2000/56),O5618/(111*2000/60))</f>
        <v>1.6164727927927929</v>
      </c>
      <c r="S5618" s="51">
        <f t="shared" si="1030"/>
        <v>23.709652509652514</v>
      </c>
      <c r="T5618" s="16">
        <f t="shared" si="1031"/>
        <v>64.243892750744791</v>
      </c>
    </row>
    <row r="5619" spans="1:20" x14ac:dyDescent="0.25">
      <c r="A5619" s="72">
        <f t="shared" si="1032"/>
        <v>44819</v>
      </c>
      <c r="B5619" s="73" t="s">
        <v>67</v>
      </c>
      <c r="C5619" s="73" t="s">
        <v>256</v>
      </c>
      <c r="D5619" s="73" t="s">
        <v>247</v>
      </c>
      <c r="E5619" s="73" t="s">
        <v>285</v>
      </c>
      <c r="F5619" s="73" t="s">
        <v>264</v>
      </c>
      <c r="G5619" s="73" t="s">
        <v>35</v>
      </c>
      <c r="H5619" t="s">
        <v>37</v>
      </c>
      <c r="I5619">
        <v>1899</v>
      </c>
      <c r="J5619" s="43">
        <v>5300</v>
      </c>
      <c r="K5619" s="16">
        <v>0.56000000000000005</v>
      </c>
      <c r="L5619" s="16">
        <f t="shared" si="1033"/>
        <v>52.631578947368418</v>
      </c>
      <c r="M5619" s="16">
        <f t="shared" si="1034"/>
        <v>1.336936936936937</v>
      </c>
      <c r="N5619" s="44">
        <f t="shared" si="1035"/>
        <v>1063.44</v>
      </c>
      <c r="O5619" s="44">
        <f t="shared" si="1036"/>
        <v>6363.4400000000005</v>
      </c>
      <c r="P5619" s="45">
        <f t="shared" si="1029"/>
        <v>63.192055610724928</v>
      </c>
      <c r="Q5619" s="45">
        <f t="shared" si="1037"/>
        <v>1.6051920720720723</v>
      </c>
      <c r="S5619" s="51">
        <f t="shared" si="1030"/>
        <v>24.773333333333337</v>
      </c>
      <c r="T5619" s="16">
        <f t="shared" si="1031"/>
        <v>63.820655412115194</v>
      </c>
    </row>
    <row r="5620" spans="1:20" x14ac:dyDescent="0.25">
      <c r="A5620" s="72">
        <f t="shared" si="1032"/>
        <v>44819</v>
      </c>
      <c r="B5620" s="73" t="s">
        <v>18</v>
      </c>
      <c r="C5620" s="73" t="s">
        <v>238</v>
      </c>
      <c r="D5620" s="73" t="s">
        <v>239</v>
      </c>
      <c r="E5620" s="73" t="s">
        <v>283</v>
      </c>
      <c r="F5620" s="73" t="s">
        <v>284</v>
      </c>
      <c r="G5620" s="73" t="s">
        <v>35</v>
      </c>
      <c r="H5620" t="s">
        <v>37</v>
      </c>
      <c r="I5620">
        <v>1695</v>
      </c>
      <c r="J5620" s="43">
        <v>6350</v>
      </c>
      <c r="K5620" s="16">
        <v>0.56000000000000005</v>
      </c>
      <c r="L5620" s="16">
        <f t="shared" si="1033"/>
        <v>63.058589870903674</v>
      </c>
      <c r="M5620" s="16">
        <f t="shared" si="1034"/>
        <v>1.7162162162162162</v>
      </c>
      <c r="N5620" s="44">
        <f t="shared" si="1035"/>
        <v>949.2</v>
      </c>
      <c r="O5620" s="44">
        <f t="shared" si="1036"/>
        <v>7299.2</v>
      </c>
      <c r="P5620" s="45">
        <f t="shared" si="1029"/>
        <v>72.484607745779542</v>
      </c>
      <c r="Q5620" s="45">
        <f t="shared" si="1037"/>
        <v>1.9727567567567568</v>
      </c>
      <c r="S5620" s="51">
        <f t="shared" si="1030"/>
        <v>20.647933884297508</v>
      </c>
      <c r="T5620" s="16">
        <f t="shared" si="1031"/>
        <v>71.05958291956307</v>
      </c>
    </row>
    <row r="5621" spans="1:20" x14ac:dyDescent="0.25">
      <c r="A5621" s="72">
        <f t="shared" si="1032"/>
        <v>44819</v>
      </c>
      <c r="B5621" s="73" t="s">
        <v>18</v>
      </c>
      <c r="C5621" s="73" t="s">
        <v>250</v>
      </c>
      <c r="D5621" s="73" t="s">
        <v>251</v>
      </c>
      <c r="E5621" s="73" t="s">
        <v>279</v>
      </c>
      <c r="F5621" s="73" t="s">
        <v>280</v>
      </c>
      <c r="G5621" s="73" t="s">
        <v>35</v>
      </c>
      <c r="H5621" t="s">
        <v>37</v>
      </c>
      <c r="I5621">
        <v>1851</v>
      </c>
      <c r="J5621" s="43">
        <v>6400</v>
      </c>
      <c r="K5621" s="16">
        <v>0.56000000000000005</v>
      </c>
      <c r="L5621" s="16">
        <f t="shared" si="1033"/>
        <v>63.555114200595824</v>
      </c>
      <c r="M5621" s="16">
        <f t="shared" si="1034"/>
        <v>1.7297297297297298</v>
      </c>
      <c r="N5621" s="44">
        <f t="shared" si="1035"/>
        <v>1036.5600000000002</v>
      </c>
      <c r="O5621" s="44">
        <f t="shared" si="1036"/>
        <v>7436.56</v>
      </c>
      <c r="P5621" s="45">
        <f t="shared" si="1029"/>
        <v>73.848659384309826</v>
      </c>
      <c r="Q5621" s="45">
        <f t="shared" si="1037"/>
        <v>2.009881081081081</v>
      </c>
      <c r="S5621" s="51">
        <f t="shared" si="1030"/>
        <v>21.910819672131154</v>
      </c>
      <c r="T5621" s="16">
        <f t="shared" si="1031"/>
        <v>72.475273088381329</v>
      </c>
    </row>
    <row r="5622" spans="1:20" x14ac:dyDescent="0.25">
      <c r="A5622" s="72">
        <f t="shared" si="1032"/>
        <v>44819</v>
      </c>
      <c r="B5622" s="73" t="s">
        <v>18</v>
      </c>
      <c r="C5622" s="73" t="s">
        <v>257</v>
      </c>
      <c r="D5622" s="73" t="s">
        <v>237</v>
      </c>
      <c r="E5622" s="73" t="s">
        <v>283</v>
      </c>
      <c r="F5622" s="73" t="s">
        <v>284</v>
      </c>
      <c r="G5622" s="73" t="s">
        <v>35</v>
      </c>
      <c r="H5622" t="s">
        <v>37</v>
      </c>
      <c r="I5622">
        <v>1507</v>
      </c>
      <c r="J5622" s="43">
        <v>6250</v>
      </c>
      <c r="K5622" s="16">
        <v>0.56000000000000005</v>
      </c>
      <c r="L5622" s="16">
        <f t="shared" si="1033"/>
        <v>62.06554121151936</v>
      </c>
      <c r="M5622" s="16">
        <f t="shared" si="1034"/>
        <v>1.6891891891891893</v>
      </c>
      <c r="N5622" s="44">
        <f t="shared" si="1035"/>
        <v>843.92000000000007</v>
      </c>
      <c r="O5622" s="44">
        <f t="shared" si="1036"/>
        <v>7093.92</v>
      </c>
      <c r="P5622" s="45">
        <f t="shared" si="1029"/>
        <v>70.446077457795425</v>
      </c>
      <c r="Q5622" s="45">
        <f t="shared" si="1037"/>
        <v>1.9172756756756757</v>
      </c>
      <c r="S5622" s="51">
        <f t="shared" si="1030"/>
        <v>19.225546218487398</v>
      </c>
      <c r="T5622" s="16">
        <f t="shared" si="1031"/>
        <v>68.958821582257528</v>
      </c>
    </row>
    <row r="5623" spans="1:20" x14ac:dyDescent="0.25">
      <c r="A5623" s="72">
        <f t="shared" si="1032"/>
        <v>44819</v>
      </c>
      <c r="B5623" s="73" t="s">
        <v>18</v>
      </c>
      <c r="C5623" s="73" t="s">
        <v>256</v>
      </c>
      <c r="D5623" s="73" t="s">
        <v>247</v>
      </c>
      <c r="E5623" s="73" t="s">
        <v>265</v>
      </c>
      <c r="F5623" s="73" t="s">
        <v>266</v>
      </c>
      <c r="G5623" s="73" t="s">
        <v>35</v>
      </c>
      <c r="H5623" t="s">
        <v>36</v>
      </c>
      <c r="I5623">
        <v>1160</v>
      </c>
      <c r="J5623" s="43">
        <v>5095</v>
      </c>
      <c r="K5623" s="16">
        <v>0.68</v>
      </c>
      <c r="L5623" s="16">
        <f t="shared" si="1033"/>
        <v>50.595829195630586</v>
      </c>
      <c r="M5623" s="16">
        <f t="shared" si="1034"/>
        <v>1.3770270270270271</v>
      </c>
      <c r="N5623" s="44">
        <f t="shared" si="1035"/>
        <v>788.80000000000007</v>
      </c>
      <c r="O5623" s="44">
        <f t="shared" si="1036"/>
        <v>5883.8</v>
      </c>
      <c r="P5623" s="45">
        <f t="shared" si="1029"/>
        <v>58.42899702085402</v>
      </c>
      <c r="Q5623" s="45">
        <f t="shared" si="1037"/>
        <v>1.5902162162162163</v>
      </c>
      <c r="S5623" s="51">
        <f t="shared" si="1030"/>
        <v>13.916747337850932</v>
      </c>
      <c r="T5623" s="16">
        <f t="shared" si="1031"/>
        <v>57.412115193644489</v>
      </c>
    </row>
    <row r="5624" spans="1:20" x14ac:dyDescent="0.25">
      <c r="A5624" s="72">
        <f t="shared" si="1032"/>
        <v>44819</v>
      </c>
      <c r="B5624" s="73" t="s">
        <v>18</v>
      </c>
      <c r="C5624" s="73" t="s">
        <v>244</v>
      </c>
      <c r="D5624" s="73" t="s">
        <v>245</v>
      </c>
      <c r="E5624" s="73" t="s">
        <v>277</v>
      </c>
      <c r="F5624" s="73" t="s">
        <v>278</v>
      </c>
      <c r="G5624" s="73" t="s">
        <v>35</v>
      </c>
      <c r="H5624" s="73" t="s">
        <v>38</v>
      </c>
      <c r="I5624" s="65">
        <v>613</v>
      </c>
      <c r="J5624" s="61">
        <v>4954</v>
      </c>
      <c r="K5624" s="16">
        <v>0</v>
      </c>
      <c r="L5624" s="77">
        <f t="shared" si="1033"/>
        <v>49.195630585898705</v>
      </c>
      <c r="M5624" s="77">
        <f t="shared" si="1034"/>
        <v>1.338918918918919</v>
      </c>
      <c r="N5624" s="62">
        <f t="shared" si="1035"/>
        <v>0</v>
      </c>
      <c r="O5624" s="62">
        <f t="shared" si="1036"/>
        <v>4954</v>
      </c>
      <c r="P5624" s="63">
        <f t="shared" si="1029"/>
        <v>49.195630585898705</v>
      </c>
      <c r="Q5624" s="63">
        <f t="shared" si="1037"/>
        <v>1.338918918918919</v>
      </c>
      <c r="R5624" s="65"/>
      <c r="S5624" s="64">
        <f t="shared" si="1030"/>
        <v>0.1820020222446983</v>
      </c>
      <c r="T5624" s="16">
        <f>AVERAGE(P5548,P5586,P5624)</f>
        <v>49.195630585898705</v>
      </c>
    </row>
    <row r="5625" spans="1:20" x14ac:dyDescent="0.25">
      <c r="A5625" s="74">
        <f>A5623</f>
        <v>44819</v>
      </c>
      <c r="B5625" s="75" t="s">
        <v>18</v>
      </c>
      <c r="C5625" s="75" t="s">
        <v>258</v>
      </c>
      <c r="D5625" s="75" t="s">
        <v>255</v>
      </c>
      <c r="E5625" s="75" t="s">
        <v>279</v>
      </c>
      <c r="F5625" s="75" t="s">
        <v>280</v>
      </c>
      <c r="G5625" s="75" t="s">
        <v>35</v>
      </c>
      <c r="H5625" s="76" t="s">
        <v>36</v>
      </c>
      <c r="I5625" s="76">
        <v>1637</v>
      </c>
      <c r="J5625" s="46">
        <v>5730</v>
      </c>
      <c r="K5625" s="78">
        <v>0.68</v>
      </c>
      <c r="L5625" s="78">
        <f t="shared" si="1033"/>
        <v>56.901688182720953</v>
      </c>
      <c r="M5625" s="78">
        <f t="shared" si="1034"/>
        <v>1.5486486486486486</v>
      </c>
      <c r="N5625" s="47">
        <f t="shared" si="1035"/>
        <v>1113.1600000000001</v>
      </c>
      <c r="O5625" s="47">
        <f t="shared" si="1036"/>
        <v>6843.16</v>
      </c>
      <c r="P5625" s="48">
        <f t="shared" si="1029"/>
        <v>67.955908639523329</v>
      </c>
      <c r="Q5625" s="48">
        <f t="shared" si="1037"/>
        <v>1.8495027027027027</v>
      </c>
      <c r="R5625" s="76"/>
      <c r="S5625" s="53">
        <f t="shared" si="1030"/>
        <v>20.706619041319385</v>
      </c>
      <c r="T5625" s="78">
        <f t="shared" si="1031"/>
        <v>65.41026150281364</v>
      </c>
    </row>
    <row r="5626" spans="1:20" x14ac:dyDescent="0.25">
      <c r="A5626" s="72">
        <f>DATE(YEAR(A5625), MONTH(A5625)+1, 15)</f>
        <v>44849</v>
      </c>
      <c r="B5626" s="73" t="s">
        <v>0</v>
      </c>
      <c r="C5626" s="73" t="s">
        <v>359</v>
      </c>
      <c r="D5626" s="73" t="s">
        <v>235</v>
      </c>
      <c r="E5626" s="73" t="s">
        <v>260</v>
      </c>
      <c r="F5626" s="73" t="s">
        <v>261</v>
      </c>
      <c r="G5626" s="73" t="s">
        <v>34</v>
      </c>
      <c r="H5626" t="s">
        <v>36</v>
      </c>
      <c r="I5626">
        <v>506</v>
      </c>
      <c r="J5626" s="61">
        <v>3870</v>
      </c>
      <c r="K5626" s="16">
        <v>0.59</v>
      </c>
      <c r="L5626" s="16">
        <f t="shared" si="1033"/>
        <v>38.43098311817279</v>
      </c>
      <c r="M5626" s="16">
        <f t="shared" si="1034"/>
        <v>1.0459459459459459</v>
      </c>
      <c r="N5626" s="44">
        <f t="shared" si="1035"/>
        <v>298.53999999999996</v>
      </c>
      <c r="O5626" s="44">
        <f t="shared" si="1036"/>
        <v>4168.54</v>
      </c>
      <c r="P5626" s="45">
        <f t="shared" ref="P5626:P5663" si="1038">O5626/100.7</f>
        <v>41.395630585898708</v>
      </c>
      <c r="Q5626" s="45">
        <f t="shared" si="1037"/>
        <v>1.1266324324324324</v>
      </c>
      <c r="R5626" s="17"/>
      <c r="S5626" s="51">
        <f>((O5626/O5170)-1)*100</f>
        <v>8.9370086971065419</v>
      </c>
      <c r="T5626" s="16"/>
    </row>
    <row r="5627" spans="1:20" x14ac:dyDescent="0.25">
      <c r="A5627" s="72">
        <f>A5626</f>
        <v>44849</v>
      </c>
      <c r="B5627" s="73" t="s">
        <v>0</v>
      </c>
      <c r="C5627" s="73" t="s">
        <v>236</v>
      </c>
      <c r="D5627" s="73" t="s">
        <v>237</v>
      </c>
      <c r="E5627" s="73" t="s">
        <v>262</v>
      </c>
      <c r="F5627" s="73" t="s">
        <v>251</v>
      </c>
      <c r="G5627" s="73" t="s">
        <v>34</v>
      </c>
      <c r="H5627" t="s">
        <v>37</v>
      </c>
      <c r="I5627">
        <v>298</v>
      </c>
      <c r="J5627" s="43">
        <v>3858</v>
      </c>
      <c r="K5627" s="16">
        <v>0.45</v>
      </c>
      <c r="L5627" s="16">
        <f t="shared" si="1033"/>
        <v>38.311817279046672</v>
      </c>
      <c r="M5627" s="16">
        <f t="shared" si="1034"/>
        <v>1.0427027027027027</v>
      </c>
      <c r="N5627" s="44">
        <f t="shared" si="1035"/>
        <v>134.1</v>
      </c>
      <c r="O5627" s="44">
        <f t="shared" si="1036"/>
        <v>3992.1</v>
      </c>
      <c r="P5627" s="45">
        <f t="shared" si="1038"/>
        <v>39.643495531281033</v>
      </c>
      <c r="Q5627" s="45">
        <f t="shared" si="1037"/>
        <v>1.0789459459459458</v>
      </c>
      <c r="R5627" s="17"/>
      <c r="S5627" s="51">
        <f t="shared" ref="S5627:S5663" si="1039">((O5627/O5171)-1)*100</f>
        <v>9.1334062329141652</v>
      </c>
      <c r="T5627" s="16"/>
    </row>
    <row r="5628" spans="1:20" x14ac:dyDescent="0.25">
      <c r="A5628" s="72">
        <f t="shared" ref="A5628:A5662" si="1040">A5627</f>
        <v>44849</v>
      </c>
      <c r="B5628" s="73" t="s">
        <v>0</v>
      </c>
      <c r="C5628" s="73" t="s">
        <v>359</v>
      </c>
      <c r="D5628" s="73" t="s">
        <v>235</v>
      </c>
      <c r="E5628" s="73" t="s">
        <v>263</v>
      </c>
      <c r="F5628" s="73" t="s">
        <v>264</v>
      </c>
      <c r="G5628" s="73" t="s">
        <v>34</v>
      </c>
      <c r="H5628" t="s">
        <v>37</v>
      </c>
      <c r="I5628">
        <v>1530</v>
      </c>
      <c r="J5628" s="61">
        <v>7490</v>
      </c>
      <c r="K5628" s="16">
        <v>0.45</v>
      </c>
      <c r="L5628" s="16">
        <f t="shared" si="1033"/>
        <v>74.379344587884802</v>
      </c>
      <c r="M5628" s="16">
        <f t="shared" si="1034"/>
        <v>2.0243243243243243</v>
      </c>
      <c r="N5628" s="44">
        <f t="shared" si="1035"/>
        <v>688.5</v>
      </c>
      <c r="O5628" s="44">
        <f t="shared" si="1036"/>
        <v>8178.5</v>
      </c>
      <c r="P5628" s="45">
        <f t="shared" si="1038"/>
        <v>81.216484607745784</v>
      </c>
      <c r="Q5628" s="45">
        <f t="shared" si="1037"/>
        <v>2.2104054054054054</v>
      </c>
      <c r="S5628" s="51">
        <f t="shared" si="1039"/>
        <v>12.187928669410141</v>
      </c>
      <c r="T5628" s="16"/>
    </row>
    <row r="5629" spans="1:20" x14ac:dyDescent="0.25">
      <c r="A5629" s="72">
        <f t="shared" si="1040"/>
        <v>44849</v>
      </c>
      <c r="B5629" s="73" t="s">
        <v>0</v>
      </c>
      <c r="C5629" s="73" t="s">
        <v>359</v>
      </c>
      <c r="D5629" s="73" t="s">
        <v>235</v>
      </c>
      <c r="E5629" s="73" t="s">
        <v>265</v>
      </c>
      <c r="F5629" s="73" t="s">
        <v>266</v>
      </c>
      <c r="G5629" s="73" t="s">
        <v>34</v>
      </c>
      <c r="H5629" t="s">
        <v>36</v>
      </c>
      <c r="I5629">
        <v>890</v>
      </c>
      <c r="J5629" s="61">
        <v>4600</v>
      </c>
      <c r="K5629" s="16">
        <v>0.59</v>
      </c>
      <c r="L5629" s="16">
        <f t="shared" si="1033"/>
        <v>45.680238331678254</v>
      </c>
      <c r="M5629" s="16">
        <f t="shared" si="1034"/>
        <v>1.2432432432432432</v>
      </c>
      <c r="N5629" s="44">
        <f t="shared" si="1035"/>
        <v>525.1</v>
      </c>
      <c r="O5629" s="44">
        <f t="shared" si="1036"/>
        <v>5125.1000000000004</v>
      </c>
      <c r="P5629" s="45">
        <f t="shared" si="1038"/>
        <v>50.894736842105267</v>
      </c>
      <c r="Q5629" s="45">
        <f t="shared" si="1037"/>
        <v>1.3851621621621624</v>
      </c>
      <c r="S5629" s="51">
        <f t="shared" si="1039"/>
        <v>7.7516609200235731</v>
      </c>
      <c r="T5629" s="16"/>
    </row>
    <row r="5630" spans="1:20" x14ac:dyDescent="0.25">
      <c r="A5630" s="72">
        <f t="shared" si="1040"/>
        <v>44849</v>
      </c>
      <c r="B5630" s="73" t="s">
        <v>0</v>
      </c>
      <c r="C5630" s="73" t="s">
        <v>238</v>
      </c>
      <c r="D5630" s="73" t="s">
        <v>239</v>
      </c>
      <c r="E5630" s="73" t="s">
        <v>267</v>
      </c>
      <c r="F5630" s="73" t="s">
        <v>241</v>
      </c>
      <c r="G5630" s="73" t="s">
        <v>34</v>
      </c>
      <c r="H5630" s="65" t="s">
        <v>37</v>
      </c>
      <c r="I5630" s="65">
        <v>1256</v>
      </c>
      <c r="J5630" s="61">
        <v>7226</v>
      </c>
      <c r="K5630" s="16">
        <v>0.45</v>
      </c>
      <c r="L5630" s="77">
        <f t="shared" si="1033"/>
        <v>71.757696127110222</v>
      </c>
      <c r="M5630" s="77">
        <f t="shared" si="1034"/>
        <v>1.952972972972973</v>
      </c>
      <c r="N5630" s="62">
        <f t="shared" si="1035"/>
        <v>565.20000000000005</v>
      </c>
      <c r="O5630" s="62">
        <f t="shared" si="1036"/>
        <v>7791.2</v>
      </c>
      <c r="P5630" s="63">
        <f t="shared" si="1038"/>
        <v>77.370407149950339</v>
      </c>
      <c r="Q5630" s="63">
        <f t="shared" si="1037"/>
        <v>2.1057297297297297</v>
      </c>
      <c r="R5630" s="65"/>
      <c r="S5630" s="64">
        <f t="shared" si="1039"/>
        <v>10.890976373469963</v>
      </c>
      <c r="T5630" s="16"/>
    </row>
    <row r="5631" spans="1:20" x14ac:dyDescent="0.25">
      <c r="A5631" s="72">
        <f t="shared" si="1040"/>
        <v>44849</v>
      </c>
      <c r="B5631" s="73" t="s">
        <v>0</v>
      </c>
      <c r="C5631" s="73" t="s">
        <v>358</v>
      </c>
      <c r="D5631" s="73" t="s">
        <v>235</v>
      </c>
      <c r="E5631" s="73" t="s">
        <v>267</v>
      </c>
      <c r="F5631" s="73" t="s">
        <v>241</v>
      </c>
      <c r="G5631" s="73" t="s">
        <v>34</v>
      </c>
      <c r="H5631" t="s">
        <v>36</v>
      </c>
      <c r="I5631">
        <v>975</v>
      </c>
      <c r="J5631" s="61">
        <v>4850</v>
      </c>
      <c r="K5631" s="16">
        <v>0.59</v>
      </c>
      <c r="L5631" s="16">
        <f t="shared" si="1033"/>
        <v>48.162859980139025</v>
      </c>
      <c r="M5631" s="16">
        <f t="shared" si="1034"/>
        <v>1.3108108108108107</v>
      </c>
      <c r="N5631" s="44">
        <f t="shared" si="1035"/>
        <v>575.25</v>
      </c>
      <c r="O5631" s="44">
        <f t="shared" si="1036"/>
        <v>5425.25</v>
      </c>
      <c r="P5631" s="45">
        <f t="shared" si="1038"/>
        <v>53.875372393247268</v>
      </c>
      <c r="Q5631" s="45">
        <f t="shared" si="1037"/>
        <v>1.4662837837837839</v>
      </c>
      <c r="S5631" s="51">
        <f t="shared" si="1039"/>
        <v>7.3350479770501575</v>
      </c>
      <c r="T5631" s="16"/>
    </row>
    <row r="5632" spans="1:20" x14ac:dyDescent="0.25">
      <c r="A5632" s="72">
        <f t="shared" si="1040"/>
        <v>44849</v>
      </c>
      <c r="B5632" s="73" t="s">
        <v>0</v>
      </c>
      <c r="C5632" s="73" t="s">
        <v>240</v>
      </c>
      <c r="D5632" s="73" t="s">
        <v>241</v>
      </c>
      <c r="E5632" s="73" t="s">
        <v>263</v>
      </c>
      <c r="F5632" s="73" t="s">
        <v>264</v>
      </c>
      <c r="G5632" s="73" t="s">
        <v>34</v>
      </c>
      <c r="H5632" t="s">
        <v>36</v>
      </c>
      <c r="I5632">
        <v>1357</v>
      </c>
      <c r="J5632" s="66">
        <v>5121</v>
      </c>
      <c r="K5632" s="16">
        <v>0.59</v>
      </c>
      <c r="L5632" s="16">
        <f t="shared" si="1033"/>
        <v>50.854021847070506</v>
      </c>
      <c r="M5632" s="16">
        <f t="shared" si="1034"/>
        <v>1.384054054054054</v>
      </c>
      <c r="N5632" s="44">
        <f t="shared" si="1035"/>
        <v>800.63</v>
      </c>
      <c r="O5632" s="44">
        <f t="shared" si="1036"/>
        <v>5921.63</v>
      </c>
      <c r="P5632" s="45">
        <f t="shared" si="1038"/>
        <v>58.804667328699104</v>
      </c>
      <c r="Q5632" s="45">
        <f t="shared" si="1037"/>
        <v>1.6004405405405406</v>
      </c>
      <c r="S5632" s="51">
        <f t="shared" si="1039"/>
        <v>8.1809412804951585</v>
      </c>
      <c r="T5632" s="16"/>
    </row>
    <row r="5633" spans="1:20" x14ac:dyDescent="0.25">
      <c r="A5633" s="72">
        <f t="shared" si="1040"/>
        <v>44849</v>
      </c>
      <c r="B5633" s="73" t="s">
        <v>67</v>
      </c>
      <c r="C5633" s="73" t="s">
        <v>242</v>
      </c>
      <c r="D5633" s="73" t="s">
        <v>243</v>
      </c>
      <c r="E5633" s="73" t="s">
        <v>265</v>
      </c>
      <c r="F5633" s="73" t="s">
        <v>266</v>
      </c>
      <c r="G5633" s="73" t="s">
        <v>34</v>
      </c>
      <c r="H5633" t="s">
        <v>36</v>
      </c>
      <c r="I5633">
        <v>1006</v>
      </c>
      <c r="J5633" s="66">
        <v>4000</v>
      </c>
      <c r="K5633" s="16">
        <v>0.59</v>
      </c>
      <c r="L5633" s="16">
        <f t="shared" si="1033"/>
        <v>39.72194637537239</v>
      </c>
      <c r="M5633" s="16">
        <f t="shared" si="1034"/>
        <v>1.0090090090090089</v>
      </c>
      <c r="N5633" s="44">
        <f t="shared" si="1035"/>
        <v>593.54</v>
      </c>
      <c r="O5633" s="44">
        <f t="shared" si="1036"/>
        <v>4593.54</v>
      </c>
      <c r="P5633" s="45">
        <f t="shared" si="1038"/>
        <v>45.616087388282025</v>
      </c>
      <c r="Q5633" s="45">
        <f t="shared" si="1037"/>
        <v>1.1587308108108108</v>
      </c>
      <c r="S5633" s="51">
        <f t="shared" si="1039"/>
        <v>7.7901050319601151</v>
      </c>
      <c r="T5633" s="16"/>
    </row>
    <row r="5634" spans="1:20" x14ac:dyDescent="0.25">
      <c r="A5634" s="72">
        <f t="shared" si="1040"/>
        <v>44849</v>
      </c>
      <c r="B5634" s="73" t="s">
        <v>67</v>
      </c>
      <c r="C5634" s="73" t="s">
        <v>244</v>
      </c>
      <c r="D5634" s="73" t="s">
        <v>245</v>
      </c>
      <c r="E5634" s="73" t="s">
        <v>268</v>
      </c>
      <c r="F5634" s="73" t="s">
        <v>269</v>
      </c>
      <c r="G5634" s="73" t="s">
        <v>34</v>
      </c>
      <c r="H5634" t="s">
        <v>38</v>
      </c>
      <c r="I5634">
        <v>860</v>
      </c>
      <c r="J5634" s="43">
        <v>8551</v>
      </c>
      <c r="K5634" s="16">
        <v>0</v>
      </c>
      <c r="L5634" s="16">
        <f t="shared" si="1033"/>
        <v>84.915590863952332</v>
      </c>
      <c r="M5634" s="16">
        <f t="shared" si="1034"/>
        <v>2.157009009009009</v>
      </c>
      <c r="N5634" s="44">
        <f t="shared" si="1035"/>
        <v>0</v>
      </c>
      <c r="O5634" s="44">
        <f t="shared" si="1036"/>
        <v>8551</v>
      </c>
      <c r="P5634" s="45">
        <f t="shared" si="1038"/>
        <v>84.915590863952332</v>
      </c>
      <c r="Q5634" s="45">
        <f t="shared" si="1037"/>
        <v>2.157009009009009</v>
      </c>
      <c r="S5634" s="51">
        <f t="shared" si="1039"/>
        <v>5.1783517835178428</v>
      </c>
      <c r="T5634" s="16"/>
    </row>
    <row r="5635" spans="1:20" x14ac:dyDescent="0.25">
      <c r="A5635" s="72">
        <f t="shared" si="1040"/>
        <v>44849</v>
      </c>
      <c r="B5635" s="73" t="s">
        <v>67</v>
      </c>
      <c r="C5635" s="73" t="s">
        <v>246</v>
      </c>
      <c r="D5635" s="73" t="s">
        <v>247</v>
      </c>
      <c r="E5635" s="73" t="s">
        <v>270</v>
      </c>
      <c r="F5635" s="73" t="s">
        <v>247</v>
      </c>
      <c r="G5635" s="73" t="s">
        <v>34</v>
      </c>
      <c r="H5635" t="s">
        <v>36</v>
      </c>
      <c r="I5635">
        <v>213</v>
      </c>
      <c r="J5635" s="43">
        <v>2655</v>
      </c>
      <c r="K5635" s="16">
        <v>0.59</v>
      </c>
      <c r="L5635" s="16">
        <f t="shared" si="1033"/>
        <v>26.365441906653427</v>
      </c>
      <c r="M5635" s="16">
        <f t="shared" si="1034"/>
        <v>0.66972972972972977</v>
      </c>
      <c r="N5635" s="44">
        <f t="shared" si="1035"/>
        <v>125.66999999999999</v>
      </c>
      <c r="O5635" s="44">
        <f t="shared" si="1036"/>
        <v>2780.67</v>
      </c>
      <c r="P5635" s="45">
        <f t="shared" si="1038"/>
        <v>27.613406156901689</v>
      </c>
      <c r="Q5635" s="45">
        <f t="shared" si="1037"/>
        <v>0.70143027027027027</v>
      </c>
      <c r="S5635" s="51">
        <f t="shared" si="1039"/>
        <v>8.6038009982893229</v>
      </c>
      <c r="T5635" s="16"/>
    </row>
    <row r="5636" spans="1:20" x14ac:dyDescent="0.25">
      <c r="A5636" s="72">
        <f t="shared" si="1040"/>
        <v>44849</v>
      </c>
      <c r="B5636" s="73" t="s">
        <v>67</v>
      </c>
      <c r="C5636" s="73" t="s">
        <v>248</v>
      </c>
      <c r="D5636" s="73" t="s">
        <v>249</v>
      </c>
      <c r="E5636" s="73" t="s">
        <v>271</v>
      </c>
      <c r="F5636" s="73" t="s">
        <v>272</v>
      </c>
      <c r="G5636" s="73" t="s">
        <v>34</v>
      </c>
      <c r="H5636" t="s">
        <v>38</v>
      </c>
      <c r="I5636">
        <v>646</v>
      </c>
      <c r="J5636" s="43">
        <v>6593</v>
      </c>
      <c r="K5636" s="16">
        <v>0</v>
      </c>
      <c r="L5636" s="16">
        <f t="shared" si="1033"/>
        <v>65.471698113207552</v>
      </c>
      <c r="M5636" s="16">
        <f t="shared" si="1034"/>
        <v>1.663099099099099</v>
      </c>
      <c r="N5636" s="44">
        <f t="shared" si="1035"/>
        <v>0</v>
      </c>
      <c r="O5636" s="44">
        <f t="shared" si="1036"/>
        <v>6593</v>
      </c>
      <c r="P5636" s="45">
        <f t="shared" si="1038"/>
        <v>65.471698113207552</v>
      </c>
      <c r="Q5636" s="45">
        <f t="shared" si="1037"/>
        <v>1.663099099099099</v>
      </c>
      <c r="S5636" s="51">
        <f t="shared" si="1039"/>
        <v>5.8776296772121484</v>
      </c>
      <c r="T5636" s="16"/>
    </row>
    <row r="5637" spans="1:20" x14ac:dyDescent="0.25">
      <c r="A5637" s="72">
        <f t="shared" si="1040"/>
        <v>44849</v>
      </c>
      <c r="B5637" s="73" t="s">
        <v>67</v>
      </c>
      <c r="C5637" s="73" t="s">
        <v>248</v>
      </c>
      <c r="D5637" s="73" t="s">
        <v>249</v>
      </c>
      <c r="E5637" s="73" t="s">
        <v>273</v>
      </c>
      <c r="F5637" s="73" t="s">
        <v>274</v>
      </c>
      <c r="G5637" s="73" t="s">
        <v>34</v>
      </c>
      <c r="H5637" t="s">
        <v>38</v>
      </c>
      <c r="I5637">
        <v>418</v>
      </c>
      <c r="J5637" s="43">
        <v>5564</v>
      </c>
      <c r="K5637" s="16">
        <v>0</v>
      </c>
      <c r="L5637" s="16">
        <f t="shared" si="1033"/>
        <v>55.253227408142997</v>
      </c>
      <c r="M5637" s="16">
        <f t="shared" si="1034"/>
        <v>1.4035315315315315</v>
      </c>
      <c r="N5637" s="44">
        <f t="shared" si="1035"/>
        <v>0</v>
      </c>
      <c r="O5637" s="44">
        <f t="shared" si="1036"/>
        <v>5564</v>
      </c>
      <c r="P5637" s="45">
        <f t="shared" si="1038"/>
        <v>55.253227408142997</v>
      </c>
      <c r="Q5637" s="45">
        <f t="shared" si="1037"/>
        <v>1.4035315315315315</v>
      </c>
      <c r="S5637" s="51">
        <f t="shared" si="1039"/>
        <v>6.0415475509815186</v>
      </c>
      <c r="T5637" s="16"/>
    </row>
    <row r="5638" spans="1:20" x14ac:dyDescent="0.25">
      <c r="A5638" s="72">
        <f t="shared" si="1040"/>
        <v>44849</v>
      </c>
      <c r="B5638" s="73" t="s">
        <v>67</v>
      </c>
      <c r="C5638" s="73" t="s">
        <v>246</v>
      </c>
      <c r="D5638" s="73" t="s">
        <v>247</v>
      </c>
      <c r="E5638" s="73" t="s">
        <v>275</v>
      </c>
      <c r="F5638" s="73" t="s">
        <v>276</v>
      </c>
      <c r="G5638" s="73" t="s">
        <v>34</v>
      </c>
      <c r="H5638" t="s">
        <v>36</v>
      </c>
      <c r="I5638">
        <v>626</v>
      </c>
      <c r="J5638" s="61">
        <v>4250</v>
      </c>
      <c r="K5638" s="16">
        <v>0.59</v>
      </c>
      <c r="L5638" s="16">
        <f t="shared" si="1033"/>
        <v>42.204568023833168</v>
      </c>
      <c r="M5638" s="16">
        <f t="shared" si="1034"/>
        <v>1.072072072072072</v>
      </c>
      <c r="N5638" s="44">
        <f t="shared" si="1035"/>
        <v>369.34</v>
      </c>
      <c r="O5638" s="44">
        <f t="shared" si="1036"/>
        <v>4619.34</v>
      </c>
      <c r="P5638" s="45">
        <f t="shared" si="1038"/>
        <v>45.872293942403175</v>
      </c>
      <c r="Q5638" s="45">
        <f t="shared" si="1037"/>
        <v>1.165238918918919</v>
      </c>
      <c r="S5638" s="51">
        <f t="shared" si="1039"/>
        <v>10.968203787871511</v>
      </c>
      <c r="T5638" s="16"/>
    </row>
    <row r="5639" spans="1:20" x14ac:dyDescent="0.25">
      <c r="A5639" s="72">
        <f t="shared" si="1040"/>
        <v>44849</v>
      </c>
      <c r="B5639" s="73" t="s">
        <v>67</v>
      </c>
      <c r="C5639" s="73" t="s">
        <v>246</v>
      </c>
      <c r="D5639" s="73" t="s">
        <v>247</v>
      </c>
      <c r="E5639" s="73" t="s">
        <v>263</v>
      </c>
      <c r="F5639" s="73" t="s">
        <v>264</v>
      </c>
      <c r="G5639" s="73" t="s">
        <v>34</v>
      </c>
      <c r="H5639" t="s">
        <v>36</v>
      </c>
      <c r="I5639">
        <v>1823</v>
      </c>
      <c r="J5639" s="61">
        <v>6130</v>
      </c>
      <c r="K5639" s="16">
        <v>0.59</v>
      </c>
      <c r="L5639" s="16">
        <f t="shared" si="1033"/>
        <v>60.873882820258189</v>
      </c>
      <c r="M5639" s="16">
        <f t="shared" si="1034"/>
        <v>1.5463063063063063</v>
      </c>
      <c r="N5639" s="44">
        <f t="shared" si="1035"/>
        <v>1075.57</v>
      </c>
      <c r="O5639" s="44">
        <f t="shared" si="1036"/>
        <v>7205.57</v>
      </c>
      <c r="P5639" s="45">
        <f t="shared" si="1038"/>
        <v>71.554816285998015</v>
      </c>
      <c r="Q5639" s="45">
        <f t="shared" si="1037"/>
        <v>1.8176212612612612</v>
      </c>
      <c r="S5639" s="51">
        <f t="shared" si="1039"/>
        <v>13.402465856046142</v>
      </c>
      <c r="T5639" s="16"/>
    </row>
    <row r="5640" spans="1:20" x14ac:dyDescent="0.25">
      <c r="A5640" s="72">
        <f t="shared" si="1040"/>
        <v>44849</v>
      </c>
      <c r="B5640" s="73" t="s">
        <v>18</v>
      </c>
      <c r="C5640" s="73" t="s">
        <v>250</v>
      </c>
      <c r="D5640" s="73" t="s">
        <v>251</v>
      </c>
      <c r="E5640" s="73" t="s">
        <v>265</v>
      </c>
      <c r="F5640" s="73" t="s">
        <v>266</v>
      </c>
      <c r="G5640" s="73" t="s">
        <v>34</v>
      </c>
      <c r="H5640" s="65" t="s">
        <v>39</v>
      </c>
      <c r="I5640">
        <v>1277</v>
      </c>
      <c r="J5640" s="61">
        <v>4431</v>
      </c>
      <c r="K5640" s="16">
        <v>0.70799999999999996</v>
      </c>
      <c r="L5640" s="77">
        <f t="shared" si="1033"/>
        <v>44.00198609731877</v>
      </c>
      <c r="M5640" s="77">
        <f t="shared" si="1034"/>
        <v>1.1975675675675677</v>
      </c>
      <c r="N5640" s="62">
        <f t="shared" si="1035"/>
        <v>904.11599999999999</v>
      </c>
      <c r="O5640" s="62">
        <f t="shared" si="1036"/>
        <v>5335.116</v>
      </c>
      <c r="P5640" s="63">
        <f t="shared" si="1038"/>
        <v>52.980297914597813</v>
      </c>
      <c r="Q5640" s="63">
        <f t="shared" si="1037"/>
        <v>1.4419232432432432</v>
      </c>
      <c r="R5640" s="65"/>
      <c r="S5640" s="64">
        <f t="shared" si="1039"/>
        <v>36.558623457573816</v>
      </c>
      <c r="T5640" s="16"/>
    </row>
    <row r="5641" spans="1:20" x14ac:dyDescent="0.25">
      <c r="A5641" s="72">
        <f t="shared" si="1040"/>
        <v>44849</v>
      </c>
      <c r="B5641" s="73" t="s">
        <v>18</v>
      </c>
      <c r="C5641" s="73" t="s">
        <v>244</v>
      </c>
      <c r="D5641" s="73" t="s">
        <v>245</v>
      </c>
      <c r="E5641" s="73" t="s">
        <v>277</v>
      </c>
      <c r="F5641" s="73" t="s">
        <v>278</v>
      </c>
      <c r="G5641" s="73" t="s">
        <v>34</v>
      </c>
      <c r="H5641" s="65" t="s">
        <v>38</v>
      </c>
      <c r="I5641" s="65">
        <v>613</v>
      </c>
      <c r="J5641" s="61">
        <v>7037</v>
      </c>
      <c r="K5641" s="16">
        <v>0</v>
      </c>
      <c r="L5641" s="77">
        <f t="shared" si="1033"/>
        <v>69.880834160873874</v>
      </c>
      <c r="M5641" s="77">
        <f t="shared" si="1034"/>
        <v>1.9018918918918919</v>
      </c>
      <c r="N5641" s="62">
        <f t="shared" si="1035"/>
        <v>0</v>
      </c>
      <c r="O5641" s="62">
        <f t="shared" si="1036"/>
        <v>7037</v>
      </c>
      <c r="P5641" s="63">
        <f t="shared" si="1038"/>
        <v>69.880834160873874</v>
      </c>
      <c r="Q5641" s="63">
        <f t="shared" si="1037"/>
        <v>1.9018918918918919</v>
      </c>
      <c r="R5641" s="65"/>
      <c r="S5641" s="64">
        <f t="shared" si="1039"/>
        <v>4.8108430145963554</v>
      </c>
      <c r="T5641" s="16"/>
    </row>
    <row r="5642" spans="1:20" x14ac:dyDescent="0.25">
      <c r="A5642" s="72">
        <f>A5641</f>
        <v>44849</v>
      </c>
      <c r="B5642" s="73" t="s">
        <v>18</v>
      </c>
      <c r="C5642" s="73" t="s">
        <v>248</v>
      </c>
      <c r="D5642" s="73" t="s">
        <v>249</v>
      </c>
      <c r="E5642" s="73" t="s">
        <v>268</v>
      </c>
      <c r="F5642" s="73" t="s">
        <v>269</v>
      </c>
      <c r="G5642" s="73" t="s">
        <v>34</v>
      </c>
      <c r="H5642" s="65" t="s">
        <v>38</v>
      </c>
      <c r="I5642" s="65">
        <v>872</v>
      </c>
      <c r="J5642" s="61">
        <v>7843</v>
      </c>
      <c r="K5642" s="16">
        <v>0</v>
      </c>
      <c r="L5642" s="77">
        <f t="shared" si="1033"/>
        <v>77.884806355511415</v>
      </c>
      <c r="M5642" s="77">
        <f t="shared" si="1034"/>
        <v>2.11972972972973</v>
      </c>
      <c r="N5642" s="62">
        <f t="shared" si="1035"/>
        <v>0</v>
      </c>
      <c r="O5642" s="62">
        <f t="shared" si="1036"/>
        <v>7843</v>
      </c>
      <c r="P5642" s="63">
        <f t="shared" si="1038"/>
        <v>77.884806355511415</v>
      </c>
      <c r="Q5642" s="63">
        <f t="shared" si="1037"/>
        <v>2.11972972972973</v>
      </c>
      <c r="R5642" s="65"/>
      <c r="S5642" s="64">
        <f t="shared" si="1039"/>
        <v>5.6723255187281163</v>
      </c>
      <c r="T5642" s="16"/>
    </row>
    <row r="5643" spans="1:20" x14ac:dyDescent="0.25">
      <c r="A5643" s="72">
        <f t="shared" si="1040"/>
        <v>44849</v>
      </c>
      <c r="B5643" s="73" t="s">
        <v>18</v>
      </c>
      <c r="C5643" s="73" t="s">
        <v>248</v>
      </c>
      <c r="D5643" s="73" t="s">
        <v>249</v>
      </c>
      <c r="E5643" s="73" t="s">
        <v>277</v>
      </c>
      <c r="F5643" s="73" t="s">
        <v>278</v>
      </c>
      <c r="G5643" s="73" t="s">
        <v>34</v>
      </c>
      <c r="H5643" s="65" t="s">
        <v>38</v>
      </c>
      <c r="I5643" s="65">
        <v>414</v>
      </c>
      <c r="J5643" s="61">
        <v>5689</v>
      </c>
      <c r="K5643" s="16">
        <v>0</v>
      </c>
      <c r="L5643" s="77">
        <f t="shared" si="1033"/>
        <v>56.494538232373387</v>
      </c>
      <c r="M5643" s="77">
        <f t="shared" si="1034"/>
        <v>1.5375675675675675</v>
      </c>
      <c r="N5643" s="62">
        <f t="shared" si="1035"/>
        <v>0</v>
      </c>
      <c r="O5643" s="62">
        <f t="shared" si="1036"/>
        <v>5689</v>
      </c>
      <c r="P5643" s="63">
        <f t="shared" si="1038"/>
        <v>56.494538232373387</v>
      </c>
      <c r="Q5643" s="63">
        <f t="shared" si="1037"/>
        <v>1.5375675675675675</v>
      </c>
      <c r="R5643" s="65"/>
      <c r="S5643" s="64">
        <f t="shared" si="1039"/>
        <v>5.9996273523383659</v>
      </c>
      <c r="T5643" s="16"/>
    </row>
    <row r="5644" spans="1:20" x14ac:dyDescent="0.25">
      <c r="A5644" s="72">
        <f t="shared" si="1040"/>
        <v>44849</v>
      </c>
      <c r="B5644" s="73" t="s">
        <v>18</v>
      </c>
      <c r="C5644" s="73" t="s">
        <v>242</v>
      </c>
      <c r="D5644" s="73" t="s">
        <v>243</v>
      </c>
      <c r="E5644" s="73" t="s">
        <v>265</v>
      </c>
      <c r="F5644" s="73" t="s">
        <v>266</v>
      </c>
      <c r="G5644" s="73" t="s">
        <v>34</v>
      </c>
      <c r="H5644" t="s">
        <v>36</v>
      </c>
      <c r="I5644">
        <v>1006</v>
      </c>
      <c r="J5644" s="43">
        <v>4865</v>
      </c>
      <c r="K5644" s="16">
        <v>0.59</v>
      </c>
      <c r="L5644" s="16">
        <f t="shared" si="1033"/>
        <v>48.311817279046672</v>
      </c>
      <c r="M5644" s="16">
        <f t="shared" si="1034"/>
        <v>1.3148648648648649</v>
      </c>
      <c r="N5644" s="44">
        <f t="shared" si="1035"/>
        <v>593.54</v>
      </c>
      <c r="O5644" s="44">
        <f t="shared" si="1036"/>
        <v>5458.54</v>
      </c>
      <c r="P5644" s="45">
        <f t="shared" si="1038"/>
        <v>54.205958291956307</v>
      </c>
      <c r="Q5644" s="45">
        <f t="shared" si="1037"/>
        <v>1.475281081081081</v>
      </c>
      <c r="S5644" s="51">
        <f t="shared" si="1039"/>
        <v>9.027755584672903</v>
      </c>
      <c r="T5644" s="16"/>
    </row>
    <row r="5645" spans="1:20" x14ac:dyDescent="0.25">
      <c r="A5645" s="72">
        <f t="shared" si="1040"/>
        <v>44849</v>
      </c>
      <c r="B5645" s="73" t="s">
        <v>0</v>
      </c>
      <c r="C5645" s="73" t="s">
        <v>252</v>
      </c>
      <c r="D5645" s="73" t="s">
        <v>117</v>
      </c>
      <c r="E5645" s="73" t="s">
        <v>279</v>
      </c>
      <c r="F5645" s="73" t="s">
        <v>280</v>
      </c>
      <c r="G5645" s="73" t="s">
        <v>35</v>
      </c>
      <c r="H5645" t="s">
        <v>37</v>
      </c>
      <c r="I5645">
        <v>880</v>
      </c>
      <c r="J5645" s="43">
        <v>4393</v>
      </c>
      <c r="K5645" s="16">
        <v>0.45</v>
      </c>
      <c r="L5645" s="16">
        <f t="shared" si="1033"/>
        <v>43.624627606752732</v>
      </c>
      <c r="M5645" s="16">
        <f t="shared" si="1034"/>
        <v>1.1872972972972973</v>
      </c>
      <c r="N5645" s="44">
        <f t="shared" si="1035"/>
        <v>396</v>
      </c>
      <c r="O5645" s="44">
        <f t="shared" si="1036"/>
        <v>4789</v>
      </c>
      <c r="P5645" s="45">
        <f t="shared" si="1038"/>
        <v>47.557100297914594</v>
      </c>
      <c r="Q5645" s="45">
        <f t="shared" si="1037"/>
        <v>1.2943243243243243</v>
      </c>
      <c r="S5645" s="51">
        <f t="shared" si="1039"/>
        <v>14.214166467922729</v>
      </c>
      <c r="T5645" s="16"/>
    </row>
    <row r="5646" spans="1:20" x14ac:dyDescent="0.25">
      <c r="A5646" s="72">
        <f t="shared" si="1040"/>
        <v>44849</v>
      </c>
      <c r="B5646" s="73" t="s">
        <v>0</v>
      </c>
      <c r="C5646" s="73" t="s">
        <v>359</v>
      </c>
      <c r="D5646" s="73" t="s">
        <v>235</v>
      </c>
      <c r="E5646" s="73" t="s">
        <v>267</v>
      </c>
      <c r="F5646" s="73" t="s">
        <v>241</v>
      </c>
      <c r="G5646" s="73" t="s">
        <v>35</v>
      </c>
      <c r="H5646" t="s">
        <v>37</v>
      </c>
      <c r="I5646">
        <v>685</v>
      </c>
      <c r="J5646" s="61">
        <v>4311</v>
      </c>
      <c r="K5646" s="16">
        <v>0.45</v>
      </c>
      <c r="L5646" s="16">
        <f t="shared" si="1033"/>
        <v>42.810327706057599</v>
      </c>
      <c r="M5646" s="16">
        <f t="shared" si="1034"/>
        <v>1.1651351351351351</v>
      </c>
      <c r="N5646" s="44">
        <f t="shared" si="1035"/>
        <v>308.25</v>
      </c>
      <c r="O5646" s="44">
        <f t="shared" si="1036"/>
        <v>4619.25</v>
      </c>
      <c r="P5646" s="45">
        <f t="shared" si="1038"/>
        <v>45.871400198609727</v>
      </c>
      <c r="Q5646" s="45">
        <f t="shared" si="1037"/>
        <v>1.248445945945946</v>
      </c>
      <c r="S5646" s="51">
        <f t="shared" si="1039"/>
        <v>4.7211516662888142</v>
      </c>
      <c r="T5646" s="16"/>
    </row>
    <row r="5647" spans="1:20" x14ac:dyDescent="0.25">
      <c r="A5647" s="72">
        <f t="shared" si="1040"/>
        <v>44849</v>
      </c>
      <c r="B5647" s="73" t="s">
        <v>0</v>
      </c>
      <c r="C5647" s="73" t="s">
        <v>253</v>
      </c>
      <c r="D5647" s="73" t="s">
        <v>243</v>
      </c>
      <c r="E5647" s="73" t="s">
        <v>281</v>
      </c>
      <c r="F5647" s="73" t="s">
        <v>282</v>
      </c>
      <c r="G5647" s="73" t="s">
        <v>35</v>
      </c>
      <c r="H5647" t="s">
        <v>38</v>
      </c>
      <c r="I5647">
        <v>812</v>
      </c>
      <c r="J5647" s="43">
        <v>7090</v>
      </c>
      <c r="K5647" s="16">
        <v>0</v>
      </c>
      <c r="L5647" s="16">
        <f t="shared" si="1033"/>
        <v>70.407149950347559</v>
      </c>
      <c r="M5647" s="16">
        <f t="shared" si="1034"/>
        <v>1.9162162162162162</v>
      </c>
      <c r="N5647" s="44">
        <f t="shared" si="1035"/>
        <v>0</v>
      </c>
      <c r="O5647" s="44">
        <f t="shared" si="1036"/>
        <v>7090</v>
      </c>
      <c r="P5647" s="45">
        <f t="shared" si="1038"/>
        <v>70.407149950347559</v>
      </c>
      <c r="Q5647" s="45">
        <f t="shared" si="1037"/>
        <v>1.9162162162162162</v>
      </c>
      <c r="S5647" s="51">
        <f t="shared" si="1039"/>
        <v>6.2968515742128917</v>
      </c>
      <c r="T5647" s="16"/>
    </row>
    <row r="5648" spans="1:20" x14ac:dyDescent="0.25">
      <c r="A5648" s="72">
        <f t="shared" si="1040"/>
        <v>44849</v>
      </c>
      <c r="B5648" s="73" t="s">
        <v>0</v>
      </c>
      <c r="C5648" s="73" t="s">
        <v>236</v>
      </c>
      <c r="D5648" s="73" t="s">
        <v>237</v>
      </c>
      <c r="E5648" s="73" t="s">
        <v>279</v>
      </c>
      <c r="F5648" s="73" t="s">
        <v>280</v>
      </c>
      <c r="G5648" s="73" t="s">
        <v>35</v>
      </c>
      <c r="H5648" t="s">
        <v>37</v>
      </c>
      <c r="I5648">
        <v>1520</v>
      </c>
      <c r="J5648" s="61">
        <v>6051</v>
      </c>
      <c r="K5648" s="16">
        <v>0.45</v>
      </c>
      <c r="L5648" s="16">
        <f t="shared" si="1033"/>
        <v>60.089374379344584</v>
      </c>
      <c r="M5648" s="16">
        <f t="shared" si="1034"/>
        <v>1.6354054054054055</v>
      </c>
      <c r="N5648" s="44">
        <f t="shared" si="1035"/>
        <v>684</v>
      </c>
      <c r="O5648" s="44">
        <f t="shared" si="1036"/>
        <v>6735</v>
      </c>
      <c r="P5648" s="45">
        <f t="shared" si="1038"/>
        <v>66.88182720953327</v>
      </c>
      <c r="Q5648" s="45">
        <f t="shared" si="1037"/>
        <v>1.8202702702702702</v>
      </c>
      <c r="S5648" s="51">
        <f t="shared" si="1039"/>
        <v>15.108528456674076</v>
      </c>
      <c r="T5648" s="16"/>
    </row>
    <row r="5649" spans="1:20" x14ac:dyDescent="0.25">
      <c r="A5649" s="72">
        <f t="shared" si="1040"/>
        <v>44849</v>
      </c>
      <c r="B5649" s="73" t="s">
        <v>0</v>
      </c>
      <c r="C5649" s="73" t="s">
        <v>236</v>
      </c>
      <c r="D5649" s="73" t="s">
        <v>237</v>
      </c>
      <c r="E5649" s="73" t="s">
        <v>267</v>
      </c>
      <c r="F5649" s="73" t="s">
        <v>241</v>
      </c>
      <c r="G5649" s="73" t="s">
        <v>35</v>
      </c>
      <c r="H5649" t="s">
        <v>37</v>
      </c>
      <c r="I5649">
        <v>1583</v>
      </c>
      <c r="J5649" s="43">
        <v>5399</v>
      </c>
      <c r="K5649" s="16">
        <v>0.45</v>
      </c>
      <c r="L5649" s="16">
        <f t="shared" si="1033"/>
        <v>53.614697120158887</v>
      </c>
      <c r="M5649" s="16">
        <f t="shared" si="1034"/>
        <v>1.4591891891891893</v>
      </c>
      <c r="N5649" s="44">
        <f t="shared" si="1035"/>
        <v>712.35</v>
      </c>
      <c r="O5649" s="44">
        <f t="shared" si="1036"/>
        <v>6111.35</v>
      </c>
      <c r="P5649" s="45">
        <f t="shared" si="1038"/>
        <v>60.688679245283019</v>
      </c>
      <c r="Q5649" s="45">
        <f t="shared" si="1037"/>
        <v>1.6517162162162162</v>
      </c>
      <c r="S5649" s="51">
        <f t="shared" si="1039"/>
        <v>6.823107848278287</v>
      </c>
      <c r="T5649" s="16"/>
    </row>
    <row r="5650" spans="1:20" x14ac:dyDescent="0.25">
      <c r="A5650" s="72">
        <f t="shared" si="1040"/>
        <v>44849</v>
      </c>
      <c r="B5650" s="73" t="s">
        <v>0</v>
      </c>
      <c r="C5650" s="73" t="s">
        <v>358</v>
      </c>
      <c r="D5650" s="73" t="s">
        <v>235</v>
      </c>
      <c r="E5650" s="73" t="s">
        <v>279</v>
      </c>
      <c r="F5650" s="73" t="s">
        <v>280</v>
      </c>
      <c r="G5650" s="73" t="s">
        <v>35</v>
      </c>
      <c r="H5650" t="s">
        <v>36</v>
      </c>
      <c r="I5650">
        <v>1599</v>
      </c>
      <c r="J5650" s="66">
        <v>5923</v>
      </c>
      <c r="K5650" s="16">
        <v>0.59</v>
      </c>
      <c r="L5650" s="16">
        <f t="shared" si="1033"/>
        <v>58.818272095332667</v>
      </c>
      <c r="M5650" s="16">
        <f t="shared" si="1034"/>
        <v>1.6008108108108108</v>
      </c>
      <c r="N5650" s="44">
        <f t="shared" si="1035"/>
        <v>943.41</v>
      </c>
      <c r="O5650" s="44">
        <f t="shared" si="1036"/>
        <v>6866.41</v>
      </c>
      <c r="P5650" s="45">
        <f t="shared" si="1038"/>
        <v>68.18679245283019</v>
      </c>
      <c r="Q5650" s="45">
        <f t="shared" si="1037"/>
        <v>1.8557864864864864</v>
      </c>
      <c r="S5650" s="51">
        <f t="shared" si="1039"/>
        <v>6.824638208763889</v>
      </c>
      <c r="T5650" s="16"/>
    </row>
    <row r="5651" spans="1:20" x14ac:dyDescent="0.25">
      <c r="A5651" s="72">
        <f t="shared" si="1040"/>
        <v>44849</v>
      </c>
      <c r="B5651" s="73" t="s">
        <v>67</v>
      </c>
      <c r="C5651" s="73" t="s">
        <v>250</v>
      </c>
      <c r="D5651" s="73" t="s">
        <v>251</v>
      </c>
      <c r="E5651" s="73" t="s">
        <v>279</v>
      </c>
      <c r="F5651" s="73" t="s">
        <v>280</v>
      </c>
      <c r="G5651" s="73" t="s">
        <v>35</v>
      </c>
      <c r="H5651" t="s">
        <v>37</v>
      </c>
      <c r="I5651">
        <v>1851</v>
      </c>
      <c r="J5651" s="43">
        <v>5660</v>
      </c>
      <c r="K5651" s="16">
        <v>0.45</v>
      </c>
      <c r="L5651" s="16">
        <f t="shared" si="1033"/>
        <v>56.206554121151932</v>
      </c>
      <c r="M5651" s="16">
        <f t="shared" si="1034"/>
        <v>1.4277477477477478</v>
      </c>
      <c r="N5651" s="44">
        <f t="shared" si="1035"/>
        <v>832.95</v>
      </c>
      <c r="O5651" s="44">
        <f t="shared" si="1036"/>
        <v>6492.95</v>
      </c>
      <c r="P5651" s="45">
        <f t="shared" si="1038"/>
        <v>64.478152929493547</v>
      </c>
      <c r="Q5651" s="45">
        <f t="shared" si="1037"/>
        <v>1.6378612612612613</v>
      </c>
      <c r="S5651" s="51">
        <f t="shared" si="1039"/>
        <v>20.686802973977692</v>
      </c>
      <c r="T5651" s="16"/>
    </row>
    <row r="5652" spans="1:20" x14ac:dyDescent="0.25">
      <c r="A5652" s="72">
        <f t="shared" si="1040"/>
        <v>44849</v>
      </c>
      <c r="B5652" s="73" t="s">
        <v>67</v>
      </c>
      <c r="C5652" s="73" t="s">
        <v>238</v>
      </c>
      <c r="D5652" s="73" t="s">
        <v>239</v>
      </c>
      <c r="E5652" s="73" t="s">
        <v>283</v>
      </c>
      <c r="F5652" s="73" t="s">
        <v>284</v>
      </c>
      <c r="G5652" s="73" t="s">
        <v>35</v>
      </c>
      <c r="H5652" t="s">
        <v>37</v>
      </c>
      <c r="I5652">
        <v>1695</v>
      </c>
      <c r="J5652" s="43">
        <v>5620</v>
      </c>
      <c r="K5652" s="16">
        <v>0.45</v>
      </c>
      <c r="L5652" s="16">
        <f t="shared" si="1033"/>
        <v>55.80933465739821</v>
      </c>
      <c r="M5652" s="16">
        <f t="shared" si="1034"/>
        <v>1.4176576576576576</v>
      </c>
      <c r="N5652" s="44">
        <f t="shared" si="1035"/>
        <v>762.75</v>
      </c>
      <c r="O5652" s="44">
        <f t="shared" si="1036"/>
        <v>6382.75</v>
      </c>
      <c r="P5652" s="45">
        <f t="shared" si="1038"/>
        <v>63.383813306852034</v>
      </c>
      <c r="Q5652" s="45">
        <f t="shared" si="1037"/>
        <v>1.610063063063063</v>
      </c>
      <c r="S5652" s="51">
        <f t="shared" si="1039"/>
        <v>19.527153558052433</v>
      </c>
      <c r="T5652" s="16"/>
    </row>
    <row r="5653" spans="1:20" x14ac:dyDescent="0.25">
      <c r="A5653" s="72">
        <f t="shared" si="1040"/>
        <v>44849</v>
      </c>
      <c r="B5653" s="73" t="s">
        <v>67</v>
      </c>
      <c r="C5653" s="73" t="s">
        <v>242</v>
      </c>
      <c r="D5653" s="73" t="s">
        <v>243</v>
      </c>
      <c r="E5653" s="73" t="s">
        <v>265</v>
      </c>
      <c r="F5653" s="73" t="s">
        <v>266</v>
      </c>
      <c r="G5653" s="73" t="s">
        <v>35</v>
      </c>
      <c r="H5653" t="s">
        <v>36</v>
      </c>
      <c r="I5653">
        <v>1006</v>
      </c>
      <c r="J5653" s="43">
        <v>4170</v>
      </c>
      <c r="K5653" s="16">
        <v>0.59</v>
      </c>
      <c r="L5653" s="16">
        <f t="shared" si="1033"/>
        <v>41.410129096325718</v>
      </c>
      <c r="M5653" s="16">
        <f t="shared" si="1034"/>
        <v>1.0518918918918918</v>
      </c>
      <c r="N5653" s="44">
        <f t="shared" si="1035"/>
        <v>593.54</v>
      </c>
      <c r="O5653" s="44">
        <f t="shared" si="1036"/>
        <v>4763.54</v>
      </c>
      <c r="P5653" s="45">
        <f t="shared" si="1038"/>
        <v>47.304270109235354</v>
      </c>
      <c r="Q5653" s="45">
        <f t="shared" si="1037"/>
        <v>1.2016136936936936</v>
      </c>
      <c r="S5653" s="51">
        <f t="shared" si="1039"/>
        <v>13.917772314638555</v>
      </c>
      <c r="T5653" s="16"/>
    </row>
    <row r="5654" spans="1:20" x14ac:dyDescent="0.25">
      <c r="A5654" s="72">
        <f t="shared" si="1040"/>
        <v>44849</v>
      </c>
      <c r="B5654" s="73" t="s">
        <v>67</v>
      </c>
      <c r="C5654" s="73" t="s">
        <v>254</v>
      </c>
      <c r="D5654" s="73" t="s">
        <v>255</v>
      </c>
      <c r="E5654" s="73" t="s">
        <v>267</v>
      </c>
      <c r="F5654" s="73" t="s">
        <v>241</v>
      </c>
      <c r="G5654" s="73" t="s">
        <v>35</v>
      </c>
      <c r="H5654" t="s">
        <v>37</v>
      </c>
      <c r="I5654">
        <v>988</v>
      </c>
      <c r="J5654" s="43">
        <v>4360</v>
      </c>
      <c r="K5654" s="16">
        <v>0.45</v>
      </c>
      <c r="L5654" s="16">
        <f t="shared" si="1033"/>
        <v>43.296921549155904</v>
      </c>
      <c r="M5654" s="16">
        <f t="shared" si="1034"/>
        <v>1.0998198198198199</v>
      </c>
      <c r="N5654" s="44">
        <f t="shared" si="1035"/>
        <v>444.6</v>
      </c>
      <c r="O5654" s="44">
        <f t="shared" si="1036"/>
        <v>4804.6000000000004</v>
      </c>
      <c r="P5654" s="45">
        <f t="shared" si="1038"/>
        <v>47.712015888778552</v>
      </c>
      <c r="Q5654" s="45">
        <f t="shared" si="1037"/>
        <v>1.2119711711711714</v>
      </c>
      <c r="S5654" s="51">
        <f t="shared" si="1039"/>
        <v>17.75980392156864</v>
      </c>
      <c r="T5654" s="16"/>
    </row>
    <row r="5655" spans="1:20" x14ac:dyDescent="0.25">
      <c r="A5655" s="72">
        <f t="shared" si="1040"/>
        <v>44849</v>
      </c>
      <c r="B5655" s="73" t="s">
        <v>67</v>
      </c>
      <c r="C5655" s="73" t="s">
        <v>246</v>
      </c>
      <c r="D5655" s="73" t="s">
        <v>247</v>
      </c>
      <c r="E5655" s="73" t="s">
        <v>240</v>
      </c>
      <c r="F5655" s="73" t="s">
        <v>241</v>
      </c>
      <c r="G5655" s="73" t="s">
        <v>35</v>
      </c>
      <c r="H5655" t="s">
        <v>36</v>
      </c>
      <c r="I5655">
        <v>787</v>
      </c>
      <c r="J5655" s="43">
        <v>4670</v>
      </c>
      <c r="K5655" s="16">
        <v>0.59</v>
      </c>
      <c r="L5655" s="16">
        <f t="shared" si="1033"/>
        <v>46.375372393247268</v>
      </c>
      <c r="M5655" s="16">
        <f t="shared" si="1034"/>
        <v>1.178018018018018</v>
      </c>
      <c r="N5655" s="44">
        <f t="shared" si="1035"/>
        <v>464.33</v>
      </c>
      <c r="O5655" s="44">
        <f t="shared" si="1036"/>
        <v>5134.33</v>
      </c>
      <c r="P5655" s="45">
        <f t="shared" si="1038"/>
        <v>50.98639523336643</v>
      </c>
      <c r="Q5655" s="45">
        <f t="shared" si="1037"/>
        <v>1.2951463063063062</v>
      </c>
      <c r="S5655" s="51">
        <f t="shared" si="1039"/>
        <v>11.021662320363612</v>
      </c>
      <c r="T5655" s="16"/>
    </row>
    <row r="5656" spans="1:20" x14ac:dyDescent="0.25">
      <c r="A5656" s="72">
        <f t="shared" si="1040"/>
        <v>44849</v>
      </c>
      <c r="B5656" s="73" t="s">
        <v>67</v>
      </c>
      <c r="C5656" s="73" t="s">
        <v>250</v>
      </c>
      <c r="D5656" s="73" t="s">
        <v>251</v>
      </c>
      <c r="E5656" s="73" t="s">
        <v>283</v>
      </c>
      <c r="F5656" s="73" t="s">
        <v>284</v>
      </c>
      <c r="G5656" s="73" t="s">
        <v>35</v>
      </c>
      <c r="H5656" t="s">
        <v>37</v>
      </c>
      <c r="I5656">
        <v>1836</v>
      </c>
      <c r="J5656" s="43">
        <v>5660</v>
      </c>
      <c r="K5656" s="16">
        <v>0.45</v>
      </c>
      <c r="L5656" s="16">
        <f t="shared" ref="L5656:L5693" si="1041">J5656/100.7</f>
        <v>56.206554121151932</v>
      </c>
      <c r="M5656" s="16">
        <f t="shared" ref="M5656:M5693" si="1042">IF(B5656="corn",J5656/(111*2000/56),J5656/(111*2000/60))</f>
        <v>1.4277477477477478</v>
      </c>
      <c r="N5656" s="44">
        <f t="shared" ref="N5656:N5693" si="1043">I5656*K5656</f>
        <v>826.2</v>
      </c>
      <c r="O5656" s="44">
        <f t="shared" ref="O5656:O5693" si="1044">J5656+N5656</f>
        <v>6486.2</v>
      </c>
      <c r="P5656" s="45">
        <f t="shared" si="1038"/>
        <v>64.4111221449851</v>
      </c>
      <c r="Q5656" s="45">
        <f t="shared" ref="Q5656:Q5693" si="1045">IF(B5656="corn",O5656/(111*2000/56),O5656/(111*2000/60))</f>
        <v>1.6361585585585585</v>
      </c>
      <c r="S5656" s="51">
        <f t="shared" si="1039"/>
        <v>20.561338289962826</v>
      </c>
      <c r="T5656" s="16"/>
    </row>
    <row r="5657" spans="1:20" x14ac:dyDescent="0.25">
      <c r="A5657" s="72">
        <f t="shared" si="1040"/>
        <v>44849</v>
      </c>
      <c r="B5657" s="73" t="s">
        <v>67</v>
      </c>
      <c r="C5657" s="73" t="s">
        <v>256</v>
      </c>
      <c r="D5657" s="73" t="s">
        <v>247</v>
      </c>
      <c r="E5657" s="73" t="s">
        <v>285</v>
      </c>
      <c r="F5657" s="73" t="s">
        <v>264</v>
      </c>
      <c r="G5657" s="73" t="s">
        <v>35</v>
      </c>
      <c r="H5657" t="s">
        <v>37</v>
      </c>
      <c r="I5657">
        <v>1899</v>
      </c>
      <c r="J5657" s="43">
        <v>5580</v>
      </c>
      <c r="K5657" s="16">
        <v>0.45</v>
      </c>
      <c r="L5657" s="16">
        <f t="shared" si="1041"/>
        <v>55.412115193644489</v>
      </c>
      <c r="M5657" s="16">
        <f t="shared" si="1042"/>
        <v>1.4075675675675676</v>
      </c>
      <c r="N5657" s="44">
        <f t="shared" si="1043"/>
        <v>854.55000000000007</v>
      </c>
      <c r="O5657" s="44">
        <f t="shared" si="1044"/>
        <v>6434.55</v>
      </c>
      <c r="P5657" s="45">
        <f t="shared" si="1038"/>
        <v>63.89821251241311</v>
      </c>
      <c r="Q5657" s="45">
        <f t="shared" si="1045"/>
        <v>1.6231297297297298</v>
      </c>
      <c r="S5657" s="51">
        <f t="shared" si="1039"/>
        <v>21.406603773584919</v>
      </c>
      <c r="T5657" s="16"/>
    </row>
    <row r="5658" spans="1:20" x14ac:dyDescent="0.25">
      <c r="A5658" s="72">
        <f t="shared" si="1040"/>
        <v>44849</v>
      </c>
      <c r="B5658" s="73" t="s">
        <v>18</v>
      </c>
      <c r="C5658" s="73" t="s">
        <v>238</v>
      </c>
      <c r="D5658" s="73" t="s">
        <v>239</v>
      </c>
      <c r="E5658" s="73" t="s">
        <v>283</v>
      </c>
      <c r="F5658" s="73" t="s">
        <v>284</v>
      </c>
      <c r="G5658" s="73" t="s">
        <v>35</v>
      </c>
      <c r="H5658" t="s">
        <v>37</v>
      </c>
      <c r="I5658">
        <v>1695</v>
      </c>
      <c r="J5658" s="43">
        <v>6350</v>
      </c>
      <c r="K5658" s="16">
        <v>0.45</v>
      </c>
      <c r="L5658" s="16">
        <f t="shared" si="1041"/>
        <v>63.058589870903674</v>
      </c>
      <c r="M5658" s="16">
        <f t="shared" si="1042"/>
        <v>1.7162162162162162</v>
      </c>
      <c r="N5658" s="44">
        <f t="shared" si="1043"/>
        <v>762.75</v>
      </c>
      <c r="O5658" s="44">
        <f t="shared" si="1044"/>
        <v>7112.75</v>
      </c>
      <c r="P5658" s="45">
        <f t="shared" si="1038"/>
        <v>70.633068520357497</v>
      </c>
      <c r="Q5658" s="45">
        <f t="shared" si="1045"/>
        <v>1.9223648648648648</v>
      </c>
      <c r="S5658" s="51">
        <f t="shared" si="1039"/>
        <v>17.566115702479344</v>
      </c>
      <c r="T5658" s="16"/>
    </row>
    <row r="5659" spans="1:20" x14ac:dyDescent="0.25">
      <c r="A5659" s="72">
        <f t="shared" si="1040"/>
        <v>44849</v>
      </c>
      <c r="B5659" s="73" t="s">
        <v>18</v>
      </c>
      <c r="C5659" s="73" t="s">
        <v>250</v>
      </c>
      <c r="D5659" s="73" t="s">
        <v>251</v>
      </c>
      <c r="E5659" s="73" t="s">
        <v>279</v>
      </c>
      <c r="F5659" s="73" t="s">
        <v>280</v>
      </c>
      <c r="G5659" s="73" t="s">
        <v>35</v>
      </c>
      <c r="H5659" t="s">
        <v>37</v>
      </c>
      <c r="I5659">
        <v>1851</v>
      </c>
      <c r="J5659" s="43">
        <v>6400</v>
      </c>
      <c r="K5659" s="16">
        <v>0.45</v>
      </c>
      <c r="L5659" s="16">
        <f t="shared" si="1041"/>
        <v>63.555114200595824</v>
      </c>
      <c r="M5659" s="16">
        <f t="shared" si="1042"/>
        <v>1.7297297297297298</v>
      </c>
      <c r="N5659" s="44">
        <f t="shared" si="1043"/>
        <v>832.95</v>
      </c>
      <c r="O5659" s="44">
        <f t="shared" si="1044"/>
        <v>7232.95</v>
      </c>
      <c r="P5659" s="45">
        <f t="shared" si="1038"/>
        <v>71.826713008937432</v>
      </c>
      <c r="Q5659" s="45">
        <f t="shared" si="1045"/>
        <v>1.9548513513513512</v>
      </c>
      <c r="S5659" s="51">
        <f t="shared" si="1039"/>
        <v>18.572950819672119</v>
      </c>
      <c r="T5659" s="16"/>
    </row>
    <row r="5660" spans="1:20" x14ac:dyDescent="0.25">
      <c r="A5660" s="72">
        <f t="shared" si="1040"/>
        <v>44849</v>
      </c>
      <c r="B5660" s="73" t="s">
        <v>18</v>
      </c>
      <c r="C5660" s="73" t="s">
        <v>257</v>
      </c>
      <c r="D5660" s="73" t="s">
        <v>237</v>
      </c>
      <c r="E5660" s="73" t="s">
        <v>283</v>
      </c>
      <c r="F5660" s="73" t="s">
        <v>284</v>
      </c>
      <c r="G5660" s="73" t="s">
        <v>35</v>
      </c>
      <c r="H5660" t="s">
        <v>37</v>
      </c>
      <c r="I5660">
        <v>1507</v>
      </c>
      <c r="J5660" s="43">
        <v>6250</v>
      </c>
      <c r="K5660" s="16">
        <v>0.45</v>
      </c>
      <c r="L5660" s="16">
        <f t="shared" si="1041"/>
        <v>62.06554121151936</v>
      </c>
      <c r="M5660" s="16">
        <f t="shared" si="1042"/>
        <v>1.6891891891891893</v>
      </c>
      <c r="N5660" s="44">
        <f t="shared" si="1043"/>
        <v>678.15</v>
      </c>
      <c r="O5660" s="44">
        <f t="shared" si="1044"/>
        <v>6928.15</v>
      </c>
      <c r="P5660" s="45">
        <f t="shared" si="1038"/>
        <v>68.799900695134056</v>
      </c>
      <c r="Q5660" s="45">
        <f t="shared" si="1045"/>
        <v>1.8724729729729728</v>
      </c>
      <c r="S5660" s="51">
        <f t="shared" si="1039"/>
        <v>16.439495798319314</v>
      </c>
      <c r="T5660" s="16"/>
    </row>
    <row r="5661" spans="1:20" x14ac:dyDescent="0.25">
      <c r="A5661" s="72">
        <f t="shared" si="1040"/>
        <v>44849</v>
      </c>
      <c r="B5661" s="73" t="s">
        <v>18</v>
      </c>
      <c r="C5661" s="73" t="s">
        <v>256</v>
      </c>
      <c r="D5661" s="73" t="s">
        <v>247</v>
      </c>
      <c r="E5661" s="73" t="s">
        <v>265</v>
      </c>
      <c r="F5661" s="73" t="s">
        <v>266</v>
      </c>
      <c r="G5661" s="73" t="s">
        <v>35</v>
      </c>
      <c r="H5661" t="s">
        <v>36</v>
      </c>
      <c r="I5661">
        <v>1160</v>
      </c>
      <c r="J5661" s="43">
        <v>5095</v>
      </c>
      <c r="K5661" s="16">
        <v>0.59</v>
      </c>
      <c r="L5661" s="16">
        <f t="shared" si="1041"/>
        <v>50.595829195630586</v>
      </c>
      <c r="M5661" s="16">
        <f t="shared" si="1042"/>
        <v>1.3770270270270271</v>
      </c>
      <c r="N5661" s="44">
        <f t="shared" si="1043"/>
        <v>684.4</v>
      </c>
      <c r="O5661" s="44">
        <f t="shared" si="1044"/>
        <v>5779.4</v>
      </c>
      <c r="P5661" s="45">
        <f t="shared" si="1038"/>
        <v>57.392254220456799</v>
      </c>
      <c r="Q5661" s="45">
        <f t="shared" si="1045"/>
        <v>1.5619999999999998</v>
      </c>
      <c r="S5661" s="51">
        <f t="shared" si="1039"/>
        <v>9.5288632831747488</v>
      </c>
      <c r="T5661" s="16"/>
    </row>
    <row r="5662" spans="1:20" x14ac:dyDescent="0.25">
      <c r="A5662" s="72">
        <f t="shared" si="1040"/>
        <v>44849</v>
      </c>
      <c r="B5662" s="73" t="s">
        <v>18</v>
      </c>
      <c r="C5662" s="73" t="s">
        <v>244</v>
      </c>
      <c r="D5662" s="73" t="s">
        <v>245</v>
      </c>
      <c r="E5662" s="73" t="s">
        <v>277</v>
      </c>
      <c r="F5662" s="73" t="s">
        <v>278</v>
      </c>
      <c r="G5662" s="73" t="s">
        <v>35</v>
      </c>
      <c r="H5662" s="73" t="s">
        <v>38</v>
      </c>
      <c r="I5662" s="65">
        <v>613</v>
      </c>
      <c r="J5662" s="61">
        <v>5277</v>
      </c>
      <c r="K5662" s="16">
        <v>0</v>
      </c>
      <c r="L5662" s="77">
        <f t="shared" si="1041"/>
        <v>52.403177755710026</v>
      </c>
      <c r="M5662" s="77">
        <f t="shared" si="1042"/>
        <v>1.4262162162162162</v>
      </c>
      <c r="N5662" s="62">
        <f t="shared" si="1043"/>
        <v>0</v>
      </c>
      <c r="O5662" s="62">
        <f t="shared" si="1044"/>
        <v>5277</v>
      </c>
      <c r="P5662" s="63">
        <f t="shared" si="1038"/>
        <v>52.403177755710026</v>
      </c>
      <c r="Q5662" s="63">
        <f t="shared" si="1045"/>
        <v>1.4262162162162162</v>
      </c>
      <c r="R5662" s="65"/>
      <c r="S5662" s="64">
        <f t="shared" si="1039"/>
        <v>6.5199838514331754</v>
      </c>
      <c r="T5662" s="16"/>
    </row>
    <row r="5663" spans="1:20" x14ac:dyDescent="0.25">
      <c r="A5663" s="74">
        <f>A5661</f>
        <v>44849</v>
      </c>
      <c r="B5663" s="75" t="s">
        <v>18</v>
      </c>
      <c r="C5663" s="75" t="s">
        <v>258</v>
      </c>
      <c r="D5663" s="75" t="s">
        <v>255</v>
      </c>
      <c r="E5663" s="75" t="s">
        <v>279</v>
      </c>
      <c r="F5663" s="75" t="s">
        <v>280</v>
      </c>
      <c r="G5663" s="75" t="s">
        <v>35</v>
      </c>
      <c r="H5663" s="76" t="s">
        <v>36</v>
      </c>
      <c r="I5663" s="76">
        <v>1637</v>
      </c>
      <c r="J5663" s="46">
        <v>5730</v>
      </c>
      <c r="K5663" s="78">
        <v>0.59</v>
      </c>
      <c r="L5663" s="78">
        <f t="shared" si="1041"/>
        <v>56.901688182720953</v>
      </c>
      <c r="M5663" s="78">
        <f t="shared" si="1042"/>
        <v>1.5486486486486486</v>
      </c>
      <c r="N5663" s="47">
        <f t="shared" si="1043"/>
        <v>965.82999999999993</v>
      </c>
      <c r="O5663" s="47">
        <f t="shared" si="1044"/>
        <v>6695.83</v>
      </c>
      <c r="P5663" s="48">
        <f t="shared" si="1038"/>
        <v>66.492850049652432</v>
      </c>
      <c r="Q5663" s="48">
        <f t="shared" si="1045"/>
        <v>1.8096837837837838</v>
      </c>
      <c r="R5663" s="76"/>
      <c r="S5663" s="53">
        <f t="shared" si="1039"/>
        <v>15.732281069271735</v>
      </c>
      <c r="T5663" s="78"/>
    </row>
    <row r="5664" spans="1:20" x14ac:dyDescent="0.25">
      <c r="A5664" s="72">
        <f>DATE(YEAR(A5663), MONTH(A5663)+1, 15)</f>
        <v>44880</v>
      </c>
      <c r="B5664" s="73" t="s">
        <v>0</v>
      </c>
      <c r="C5664" s="73" t="s">
        <v>359</v>
      </c>
      <c r="D5664" s="73" t="s">
        <v>235</v>
      </c>
      <c r="E5664" s="73" t="s">
        <v>260</v>
      </c>
      <c r="F5664" s="73" t="s">
        <v>261</v>
      </c>
      <c r="G5664" s="73" t="s">
        <v>34</v>
      </c>
      <c r="H5664" t="s">
        <v>36</v>
      </c>
      <c r="I5664">
        <v>506</v>
      </c>
      <c r="J5664" s="61">
        <v>3870</v>
      </c>
      <c r="K5664" s="16">
        <v>0.57999999999999996</v>
      </c>
      <c r="L5664" s="16">
        <f t="shared" si="1041"/>
        <v>38.43098311817279</v>
      </c>
      <c r="M5664" s="16">
        <f t="shared" si="1042"/>
        <v>1.0459459459459459</v>
      </c>
      <c r="N5664" s="44">
        <f t="shared" si="1043"/>
        <v>293.47999999999996</v>
      </c>
      <c r="O5664" s="44">
        <f t="shared" si="1044"/>
        <v>4163.4799999999996</v>
      </c>
      <c r="P5664" s="45">
        <f t="shared" ref="P5664:P5701" si="1046">O5664/100.7</f>
        <v>41.345382323733858</v>
      </c>
      <c r="Q5664" s="45">
        <f t="shared" si="1045"/>
        <v>1.1252648648648647</v>
      </c>
      <c r="R5664" s="17"/>
      <c r="S5664" s="51">
        <f>((O5664/O5208)-1)*100</f>
        <v>8.8047750459943064</v>
      </c>
      <c r="T5664" s="16"/>
    </row>
    <row r="5665" spans="1:20" x14ac:dyDescent="0.25">
      <c r="A5665" s="72">
        <f>A5664</f>
        <v>44880</v>
      </c>
      <c r="B5665" s="73" t="s">
        <v>0</v>
      </c>
      <c r="C5665" s="73" t="s">
        <v>236</v>
      </c>
      <c r="D5665" s="73" t="s">
        <v>237</v>
      </c>
      <c r="E5665" s="73" t="s">
        <v>262</v>
      </c>
      <c r="F5665" s="73" t="s">
        <v>251</v>
      </c>
      <c r="G5665" s="73" t="s">
        <v>34</v>
      </c>
      <c r="H5665" t="s">
        <v>37</v>
      </c>
      <c r="I5665">
        <v>298</v>
      </c>
      <c r="J5665" s="43">
        <v>3858</v>
      </c>
      <c r="K5665" s="16">
        <v>0.44</v>
      </c>
      <c r="L5665" s="16">
        <f t="shared" si="1041"/>
        <v>38.311817279046672</v>
      </c>
      <c r="M5665" s="16">
        <f t="shared" si="1042"/>
        <v>1.0427027027027027</v>
      </c>
      <c r="N5665" s="44">
        <f t="shared" si="1043"/>
        <v>131.12</v>
      </c>
      <c r="O5665" s="44">
        <f t="shared" si="1044"/>
        <v>3989.12</v>
      </c>
      <c r="P5665" s="45">
        <f t="shared" si="1046"/>
        <v>39.61390268123138</v>
      </c>
      <c r="Q5665" s="45">
        <f t="shared" si="1045"/>
        <v>1.0781405405405404</v>
      </c>
      <c r="R5665" s="17"/>
      <c r="S5665" s="51">
        <f t="shared" ref="S5665:S5701" si="1047">((O5665/O5209)-1)*100</f>
        <v>9.051940951339521</v>
      </c>
      <c r="T5665" s="16"/>
    </row>
    <row r="5666" spans="1:20" x14ac:dyDescent="0.25">
      <c r="A5666" s="72">
        <f t="shared" ref="A5666:A5700" si="1048">A5665</f>
        <v>44880</v>
      </c>
      <c r="B5666" s="73" t="s">
        <v>0</v>
      </c>
      <c r="C5666" s="73" t="s">
        <v>359</v>
      </c>
      <c r="D5666" s="73" t="s">
        <v>235</v>
      </c>
      <c r="E5666" s="73" t="s">
        <v>263</v>
      </c>
      <c r="F5666" s="73" t="s">
        <v>264</v>
      </c>
      <c r="G5666" s="73" t="s">
        <v>34</v>
      </c>
      <c r="H5666" t="s">
        <v>37</v>
      </c>
      <c r="I5666">
        <v>1530</v>
      </c>
      <c r="J5666" s="61">
        <v>7490</v>
      </c>
      <c r="K5666" s="16">
        <v>0.44</v>
      </c>
      <c r="L5666" s="16">
        <f t="shared" si="1041"/>
        <v>74.379344587884802</v>
      </c>
      <c r="M5666" s="16">
        <f t="shared" si="1042"/>
        <v>2.0243243243243243</v>
      </c>
      <c r="N5666" s="44">
        <f t="shared" si="1043"/>
        <v>673.2</v>
      </c>
      <c r="O5666" s="44">
        <f t="shared" si="1044"/>
        <v>8163.2</v>
      </c>
      <c r="P5666" s="45">
        <f t="shared" si="1046"/>
        <v>81.064548162859978</v>
      </c>
      <c r="Q5666" s="45">
        <f t="shared" si="1045"/>
        <v>2.2062702702702701</v>
      </c>
      <c r="S5666" s="51">
        <f t="shared" si="1047"/>
        <v>11.978052126200268</v>
      </c>
      <c r="T5666" s="16"/>
    </row>
    <row r="5667" spans="1:20" x14ac:dyDescent="0.25">
      <c r="A5667" s="72">
        <f t="shared" si="1048"/>
        <v>44880</v>
      </c>
      <c r="B5667" s="73" t="s">
        <v>0</v>
      </c>
      <c r="C5667" s="73" t="s">
        <v>359</v>
      </c>
      <c r="D5667" s="73" t="s">
        <v>235</v>
      </c>
      <c r="E5667" s="73" t="s">
        <v>265</v>
      </c>
      <c r="F5667" s="73" t="s">
        <v>266</v>
      </c>
      <c r="G5667" s="73" t="s">
        <v>34</v>
      </c>
      <c r="H5667" t="s">
        <v>36</v>
      </c>
      <c r="I5667">
        <v>890</v>
      </c>
      <c r="J5667" s="61">
        <v>4600</v>
      </c>
      <c r="K5667" s="16">
        <v>0.57999999999999996</v>
      </c>
      <c r="L5667" s="16">
        <f t="shared" si="1041"/>
        <v>45.680238331678254</v>
      </c>
      <c r="M5667" s="16">
        <f t="shared" si="1042"/>
        <v>1.2432432432432432</v>
      </c>
      <c r="N5667" s="44">
        <f t="shared" si="1043"/>
        <v>516.19999999999993</v>
      </c>
      <c r="O5667" s="44">
        <f t="shared" si="1044"/>
        <v>5116.2</v>
      </c>
      <c r="P5667" s="45">
        <f t="shared" si="1046"/>
        <v>50.806355511420058</v>
      </c>
      <c r="Q5667" s="45">
        <f t="shared" si="1045"/>
        <v>1.3827567567567567</v>
      </c>
      <c r="S5667" s="51">
        <f t="shared" si="1047"/>
        <v>7.5645446135732985</v>
      </c>
      <c r="T5667" s="16"/>
    </row>
    <row r="5668" spans="1:20" x14ac:dyDescent="0.25">
      <c r="A5668" s="72">
        <f t="shared" si="1048"/>
        <v>44880</v>
      </c>
      <c r="B5668" s="73" t="s">
        <v>0</v>
      </c>
      <c r="C5668" s="73" t="s">
        <v>238</v>
      </c>
      <c r="D5668" s="73" t="s">
        <v>239</v>
      </c>
      <c r="E5668" s="73" t="s">
        <v>267</v>
      </c>
      <c r="F5668" s="73" t="s">
        <v>241</v>
      </c>
      <c r="G5668" s="73" t="s">
        <v>34</v>
      </c>
      <c r="H5668" s="65" t="s">
        <v>37</v>
      </c>
      <c r="I5668" s="65">
        <v>1256</v>
      </c>
      <c r="J5668" s="61">
        <v>7226</v>
      </c>
      <c r="K5668" s="16">
        <v>0.44</v>
      </c>
      <c r="L5668" s="77">
        <f t="shared" si="1041"/>
        <v>71.757696127110222</v>
      </c>
      <c r="M5668" s="77">
        <f t="shared" si="1042"/>
        <v>1.952972972972973</v>
      </c>
      <c r="N5668" s="62">
        <f t="shared" si="1043"/>
        <v>552.64</v>
      </c>
      <c r="O5668" s="62">
        <f t="shared" si="1044"/>
        <v>7778.64</v>
      </c>
      <c r="P5668" s="63">
        <f t="shared" si="1046"/>
        <v>77.245680238331673</v>
      </c>
      <c r="Q5668" s="63">
        <f t="shared" si="1045"/>
        <v>2.1023351351351351</v>
      </c>
      <c r="R5668" s="65"/>
      <c r="S5668" s="64">
        <f t="shared" si="1047"/>
        <v>10.712211784799329</v>
      </c>
      <c r="T5668" s="16"/>
    </row>
    <row r="5669" spans="1:20" x14ac:dyDescent="0.25">
      <c r="A5669" s="72">
        <f t="shared" si="1048"/>
        <v>44880</v>
      </c>
      <c r="B5669" s="73" t="s">
        <v>0</v>
      </c>
      <c r="C5669" s="73" t="s">
        <v>358</v>
      </c>
      <c r="D5669" s="73" t="s">
        <v>235</v>
      </c>
      <c r="E5669" s="73" t="s">
        <v>267</v>
      </c>
      <c r="F5669" s="73" t="s">
        <v>241</v>
      </c>
      <c r="G5669" s="73" t="s">
        <v>34</v>
      </c>
      <c r="H5669" t="s">
        <v>36</v>
      </c>
      <c r="I5669">
        <v>975</v>
      </c>
      <c r="J5669" s="61">
        <v>4850</v>
      </c>
      <c r="K5669" s="16">
        <v>0.57999999999999996</v>
      </c>
      <c r="L5669" s="16">
        <f t="shared" si="1041"/>
        <v>48.162859980139025</v>
      </c>
      <c r="M5669" s="16">
        <f t="shared" si="1042"/>
        <v>1.3108108108108107</v>
      </c>
      <c r="N5669" s="44">
        <f t="shared" si="1043"/>
        <v>565.5</v>
      </c>
      <c r="O5669" s="44">
        <f t="shared" si="1044"/>
        <v>5415.5</v>
      </c>
      <c r="P5669" s="45">
        <f t="shared" si="1046"/>
        <v>53.778550148957301</v>
      </c>
      <c r="Q5669" s="45">
        <f t="shared" si="1045"/>
        <v>1.4636486486486486</v>
      </c>
      <c r="S5669" s="51">
        <f t="shared" si="1047"/>
        <v>7.1421505589079004</v>
      </c>
      <c r="T5669" s="16"/>
    </row>
    <row r="5670" spans="1:20" x14ac:dyDescent="0.25">
      <c r="A5670" s="72">
        <f t="shared" si="1048"/>
        <v>44880</v>
      </c>
      <c r="B5670" s="73" t="s">
        <v>0</v>
      </c>
      <c r="C5670" s="73" t="s">
        <v>240</v>
      </c>
      <c r="D5670" s="73" t="s">
        <v>241</v>
      </c>
      <c r="E5670" s="73" t="s">
        <v>263</v>
      </c>
      <c r="F5670" s="73" t="s">
        <v>264</v>
      </c>
      <c r="G5670" s="73" t="s">
        <v>34</v>
      </c>
      <c r="H5670" t="s">
        <v>36</v>
      </c>
      <c r="I5670">
        <v>1357</v>
      </c>
      <c r="J5670" s="66">
        <v>5121</v>
      </c>
      <c r="K5670" s="16">
        <v>0.57999999999999996</v>
      </c>
      <c r="L5670" s="16">
        <f t="shared" si="1041"/>
        <v>50.854021847070506</v>
      </c>
      <c r="M5670" s="16">
        <f t="shared" si="1042"/>
        <v>1.384054054054054</v>
      </c>
      <c r="N5670" s="44">
        <f t="shared" si="1043"/>
        <v>787.06</v>
      </c>
      <c r="O5670" s="44">
        <f t="shared" si="1044"/>
        <v>5908.0599999999995</v>
      </c>
      <c r="P5670" s="45">
        <f t="shared" si="1046"/>
        <v>58.669910625620652</v>
      </c>
      <c r="Q5670" s="45">
        <f t="shared" si="1045"/>
        <v>1.5967729729729729</v>
      </c>
      <c r="S5670" s="51">
        <f t="shared" si="1047"/>
        <v>7.9330339689649865</v>
      </c>
      <c r="T5670" s="16"/>
    </row>
    <row r="5671" spans="1:20" x14ac:dyDescent="0.25">
      <c r="A5671" s="72">
        <f t="shared" si="1048"/>
        <v>44880</v>
      </c>
      <c r="B5671" s="73" t="s">
        <v>67</v>
      </c>
      <c r="C5671" s="73" t="s">
        <v>242</v>
      </c>
      <c r="D5671" s="73" t="s">
        <v>243</v>
      </c>
      <c r="E5671" s="73" t="s">
        <v>265</v>
      </c>
      <c r="F5671" s="73" t="s">
        <v>266</v>
      </c>
      <c r="G5671" s="73" t="s">
        <v>34</v>
      </c>
      <c r="H5671" t="s">
        <v>36</v>
      </c>
      <c r="I5671">
        <v>1006</v>
      </c>
      <c r="J5671" s="66">
        <v>4000</v>
      </c>
      <c r="K5671" s="16">
        <v>0.57999999999999996</v>
      </c>
      <c r="L5671" s="16">
        <f t="shared" si="1041"/>
        <v>39.72194637537239</v>
      </c>
      <c r="M5671" s="16">
        <f t="shared" si="1042"/>
        <v>1.0090090090090089</v>
      </c>
      <c r="N5671" s="44">
        <f t="shared" si="1043"/>
        <v>583.4799999999999</v>
      </c>
      <c r="O5671" s="44">
        <f t="shared" si="1044"/>
        <v>4583.4799999999996</v>
      </c>
      <c r="P5671" s="45">
        <f t="shared" si="1046"/>
        <v>45.516186693147958</v>
      </c>
      <c r="Q5671" s="45">
        <f t="shared" si="1045"/>
        <v>1.1561931531531531</v>
      </c>
      <c r="S5671" s="51">
        <f t="shared" si="1047"/>
        <v>7.5540412431128301</v>
      </c>
      <c r="T5671" s="16"/>
    </row>
    <row r="5672" spans="1:20" x14ac:dyDescent="0.25">
      <c r="A5672" s="72">
        <f t="shared" si="1048"/>
        <v>44880</v>
      </c>
      <c r="B5672" s="73" t="s">
        <v>67</v>
      </c>
      <c r="C5672" s="73" t="s">
        <v>244</v>
      </c>
      <c r="D5672" s="73" t="s">
        <v>245</v>
      </c>
      <c r="E5672" s="73" t="s">
        <v>268</v>
      </c>
      <c r="F5672" s="73" t="s">
        <v>269</v>
      </c>
      <c r="G5672" s="73" t="s">
        <v>34</v>
      </c>
      <c r="H5672" t="s">
        <v>38</v>
      </c>
      <c r="I5672">
        <v>860</v>
      </c>
      <c r="J5672" s="43">
        <v>8551</v>
      </c>
      <c r="K5672" s="16">
        <v>0</v>
      </c>
      <c r="L5672" s="16">
        <f t="shared" si="1041"/>
        <v>84.915590863952332</v>
      </c>
      <c r="M5672" s="16">
        <f t="shared" si="1042"/>
        <v>2.157009009009009</v>
      </c>
      <c r="N5672" s="44">
        <f t="shared" si="1043"/>
        <v>0</v>
      </c>
      <c r="O5672" s="44">
        <f t="shared" si="1044"/>
        <v>8551</v>
      </c>
      <c r="P5672" s="45">
        <f t="shared" si="1046"/>
        <v>84.915590863952332</v>
      </c>
      <c r="Q5672" s="45">
        <f t="shared" si="1045"/>
        <v>2.157009009009009</v>
      </c>
      <c r="S5672" s="51">
        <f t="shared" si="1047"/>
        <v>5.1783517835178428</v>
      </c>
      <c r="T5672" s="16"/>
    </row>
    <row r="5673" spans="1:20" x14ac:dyDescent="0.25">
      <c r="A5673" s="72">
        <f t="shared" si="1048"/>
        <v>44880</v>
      </c>
      <c r="B5673" s="73" t="s">
        <v>67</v>
      </c>
      <c r="C5673" s="73" t="s">
        <v>246</v>
      </c>
      <c r="D5673" s="73" t="s">
        <v>247</v>
      </c>
      <c r="E5673" s="73" t="s">
        <v>270</v>
      </c>
      <c r="F5673" s="73" t="s">
        <v>247</v>
      </c>
      <c r="G5673" s="73" t="s">
        <v>34</v>
      </c>
      <c r="H5673" t="s">
        <v>36</v>
      </c>
      <c r="I5673">
        <v>213</v>
      </c>
      <c r="J5673" s="43">
        <v>2655</v>
      </c>
      <c r="K5673" s="16">
        <v>0.57999999999999996</v>
      </c>
      <c r="L5673" s="16">
        <f t="shared" si="1041"/>
        <v>26.365441906653427</v>
      </c>
      <c r="M5673" s="16">
        <f t="shared" si="1042"/>
        <v>0.66972972972972977</v>
      </c>
      <c r="N5673" s="44">
        <f t="shared" si="1043"/>
        <v>123.53999999999999</v>
      </c>
      <c r="O5673" s="44">
        <f t="shared" si="1044"/>
        <v>2778.54</v>
      </c>
      <c r="P5673" s="45">
        <f t="shared" si="1046"/>
        <v>27.592254220456802</v>
      </c>
      <c r="Q5673" s="45">
        <f t="shared" si="1045"/>
        <v>0.70089297297297293</v>
      </c>
      <c r="S5673" s="51">
        <f t="shared" si="1047"/>
        <v>8.5206102219201885</v>
      </c>
      <c r="T5673" s="16"/>
    </row>
    <row r="5674" spans="1:20" x14ac:dyDescent="0.25">
      <c r="A5674" s="72">
        <f t="shared" si="1048"/>
        <v>44880</v>
      </c>
      <c r="B5674" s="73" t="s">
        <v>67</v>
      </c>
      <c r="C5674" s="73" t="s">
        <v>248</v>
      </c>
      <c r="D5674" s="73" t="s">
        <v>249</v>
      </c>
      <c r="E5674" s="73" t="s">
        <v>271</v>
      </c>
      <c r="F5674" s="73" t="s">
        <v>272</v>
      </c>
      <c r="G5674" s="73" t="s">
        <v>34</v>
      </c>
      <c r="H5674" t="s">
        <v>38</v>
      </c>
      <c r="I5674">
        <v>646</v>
      </c>
      <c r="J5674" s="43">
        <v>6593</v>
      </c>
      <c r="K5674" s="16">
        <v>0</v>
      </c>
      <c r="L5674" s="16">
        <f t="shared" si="1041"/>
        <v>65.471698113207552</v>
      </c>
      <c r="M5674" s="16">
        <f t="shared" si="1042"/>
        <v>1.663099099099099</v>
      </c>
      <c r="N5674" s="44">
        <f t="shared" si="1043"/>
        <v>0</v>
      </c>
      <c r="O5674" s="44">
        <f t="shared" si="1044"/>
        <v>6593</v>
      </c>
      <c r="P5674" s="45">
        <f t="shared" si="1046"/>
        <v>65.471698113207552</v>
      </c>
      <c r="Q5674" s="45">
        <f t="shared" si="1045"/>
        <v>1.663099099099099</v>
      </c>
      <c r="S5674" s="51">
        <f t="shared" si="1047"/>
        <v>5.8776296772121484</v>
      </c>
      <c r="T5674" s="16"/>
    </row>
    <row r="5675" spans="1:20" x14ac:dyDescent="0.25">
      <c r="A5675" s="72">
        <f t="shared" si="1048"/>
        <v>44880</v>
      </c>
      <c r="B5675" s="73" t="s">
        <v>67</v>
      </c>
      <c r="C5675" s="73" t="s">
        <v>248</v>
      </c>
      <c r="D5675" s="73" t="s">
        <v>249</v>
      </c>
      <c r="E5675" s="73" t="s">
        <v>273</v>
      </c>
      <c r="F5675" s="73" t="s">
        <v>274</v>
      </c>
      <c r="G5675" s="73" t="s">
        <v>34</v>
      </c>
      <c r="H5675" t="s">
        <v>38</v>
      </c>
      <c r="I5675">
        <v>418</v>
      </c>
      <c r="J5675" s="43">
        <v>5564</v>
      </c>
      <c r="K5675" s="16">
        <v>0</v>
      </c>
      <c r="L5675" s="16">
        <f t="shared" si="1041"/>
        <v>55.253227408142997</v>
      </c>
      <c r="M5675" s="16">
        <f t="shared" si="1042"/>
        <v>1.4035315315315315</v>
      </c>
      <c r="N5675" s="44">
        <f t="shared" si="1043"/>
        <v>0</v>
      </c>
      <c r="O5675" s="44">
        <f t="shared" si="1044"/>
        <v>5564</v>
      </c>
      <c r="P5675" s="45">
        <f t="shared" si="1046"/>
        <v>55.253227408142997</v>
      </c>
      <c r="Q5675" s="45">
        <f t="shared" si="1045"/>
        <v>1.4035315315315315</v>
      </c>
      <c r="S5675" s="51">
        <f t="shared" si="1047"/>
        <v>6.0415475509815186</v>
      </c>
      <c r="T5675" s="16"/>
    </row>
    <row r="5676" spans="1:20" x14ac:dyDescent="0.25">
      <c r="A5676" s="72">
        <f t="shared" si="1048"/>
        <v>44880</v>
      </c>
      <c r="B5676" s="73" t="s">
        <v>67</v>
      </c>
      <c r="C5676" s="73" t="s">
        <v>246</v>
      </c>
      <c r="D5676" s="73" t="s">
        <v>247</v>
      </c>
      <c r="E5676" s="73" t="s">
        <v>275</v>
      </c>
      <c r="F5676" s="73" t="s">
        <v>276</v>
      </c>
      <c r="G5676" s="73" t="s">
        <v>34</v>
      </c>
      <c r="H5676" t="s">
        <v>36</v>
      </c>
      <c r="I5676">
        <v>626</v>
      </c>
      <c r="J5676" s="61">
        <v>4250</v>
      </c>
      <c r="K5676" s="16">
        <v>0.57999999999999996</v>
      </c>
      <c r="L5676" s="16">
        <f t="shared" si="1041"/>
        <v>42.204568023833168</v>
      </c>
      <c r="M5676" s="16">
        <f t="shared" si="1042"/>
        <v>1.072072072072072</v>
      </c>
      <c r="N5676" s="44">
        <f t="shared" si="1043"/>
        <v>363.08</v>
      </c>
      <c r="O5676" s="44">
        <f t="shared" si="1044"/>
        <v>4613.08</v>
      </c>
      <c r="P5676" s="45">
        <f t="shared" si="1046"/>
        <v>45.810129096325717</v>
      </c>
      <c r="Q5676" s="45">
        <f t="shared" si="1045"/>
        <v>1.1636598198198198</v>
      </c>
      <c r="S5676" s="51">
        <f t="shared" si="1047"/>
        <v>10.817822790648513</v>
      </c>
      <c r="T5676" s="16"/>
    </row>
    <row r="5677" spans="1:20" x14ac:dyDescent="0.25">
      <c r="A5677" s="72">
        <f t="shared" si="1048"/>
        <v>44880</v>
      </c>
      <c r="B5677" s="73" t="s">
        <v>67</v>
      </c>
      <c r="C5677" s="73" t="s">
        <v>246</v>
      </c>
      <c r="D5677" s="73" t="s">
        <v>247</v>
      </c>
      <c r="E5677" s="73" t="s">
        <v>263</v>
      </c>
      <c r="F5677" s="73" t="s">
        <v>264</v>
      </c>
      <c r="G5677" s="73" t="s">
        <v>34</v>
      </c>
      <c r="H5677" t="s">
        <v>36</v>
      </c>
      <c r="I5677">
        <v>1823</v>
      </c>
      <c r="J5677" s="61">
        <v>6130</v>
      </c>
      <c r="K5677" s="16">
        <v>0.57999999999999996</v>
      </c>
      <c r="L5677" s="16">
        <f t="shared" si="1041"/>
        <v>60.873882820258189</v>
      </c>
      <c r="M5677" s="16">
        <f t="shared" si="1042"/>
        <v>1.5463063063063063</v>
      </c>
      <c r="N5677" s="44">
        <f t="shared" si="1043"/>
        <v>1057.3399999999999</v>
      </c>
      <c r="O5677" s="44">
        <f t="shared" si="1044"/>
        <v>7187.34</v>
      </c>
      <c r="P5677" s="45">
        <f t="shared" si="1046"/>
        <v>71.373783515392248</v>
      </c>
      <c r="Q5677" s="45">
        <f t="shared" si="1045"/>
        <v>1.8130227027027028</v>
      </c>
      <c r="S5677" s="51">
        <f t="shared" si="1047"/>
        <v>13.11555906691555</v>
      </c>
      <c r="T5677" s="16"/>
    </row>
    <row r="5678" spans="1:20" x14ac:dyDescent="0.25">
      <c r="A5678" s="72">
        <f t="shared" si="1048"/>
        <v>44880</v>
      </c>
      <c r="B5678" s="73" t="s">
        <v>18</v>
      </c>
      <c r="C5678" s="73" t="s">
        <v>250</v>
      </c>
      <c r="D5678" s="73" t="s">
        <v>251</v>
      </c>
      <c r="E5678" s="73" t="s">
        <v>265</v>
      </c>
      <c r="F5678" s="73" t="s">
        <v>266</v>
      </c>
      <c r="G5678" s="73" t="s">
        <v>34</v>
      </c>
      <c r="H5678" s="65" t="s">
        <v>39</v>
      </c>
      <c r="I5678">
        <v>1277</v>
      </c>
      <c r="J5678" s="61">
        <v>5431</v>
      </c>
      <c r="K5678" s="16">
        <v>0.70150000000000001</v>
      </c>
      <c r="L5678" s="77">
        <f t="shared" si="1041"/>
        <v>53.932472691161863</v>
      </c>
      <c r="M5678" s="77">
        <f t="shared" si="1042"/>
        <v>1.4678378378378378</v>
      </c>
      <c r="N5678" s="62">
        <f t="shared" si="1043"/>
        <v>895.81550000000004</v>
      </c>
      <c r="O5678" s="62">
        <f t="shared" si="1044"/>
        <v>6326.8154999999997</v>
      </c>
      <c r="P5678" s="63">
        <f t="shared" si="1046"/>
        <v>62.828356504468715</v>
      </c>
      <c r="Q5678" s="63">
        <f t="shared" si="1045"/>
        <v>1.7099501351351352</v>
      </c>
      <c r="R5678" s="65"/>
      <c r="S5678" s="64">
        <f t="shared" si="1047"/>
        <v>59.440811889132597</v>
      </c>
      <c r="T5678" s="16"/>
    </row>
    <row r="5679" spans="1:20" x14ac:dyDescent="0.25">
      <c r="A5679" s="72">
        <f t="shared" si="1048"/>
        <v>44880</v>
      </c>
      <c r="B5679" s="73" t="s">
        <v>18</v>
      </c>
      <c r="C5679" s="73" t="s">
        <v>244</v>
      </c>
      <c r="D5679" s="73" t="s">
        <v>245</v>
      </c>
      <c r="E5679" s="73" t="s">
        <v>277</v>
      </c>
      <c r="F5679" s="73" t="s">
        <v>278</v>
      </c>
      <c r="G5679" s="73" t="s">
        <v>34</v>
      </c>
      <c r="H5679" s="65" t="s">
        <v>38</v>
      </c>
      <c r="I5679" s="65">
        <v>613</v>
      </c>
      <c r="J5679" s="61">
        <v>7037</v>
      </c>
      <c r="K5679" s="16">
        <v>0</v>
      </c>
      <c r="L5679" s="77">
        <f t="shared" si="1041"/>
        <v>69.880834160873874</v>
      </c>
      <c r="M5679" s="77">
        <f t="shared" si="1042"/>
        <v>1.9018918918918919</v>
      </c>
      <c r="N5679" s="62">
        <f t="shared" si="1043"/>
        <v>0</v>
      </c>
      <c r="O5679" s="62">
        <f t="shared" si="1044"/>
        <v>7037</v>
      </c>
      <c r="P5679" s="63">
        <f t="shared" si="1046"/>
        <v>69.880834160873874</v>
      </c>
      <c r="Q5679" s="63">
        <f t="shared" si="1045"/>
        <v>1.9018918918918919</v>
      </c>
      <c r="R5679" s="65"/>
      <c r="S5679" s="64">
        <f t="shared" si="1047"/>
        <v>4.8108430145963554</v>
      </c>
      <c r="T5679" s="16"/>
    </row>
    <row r="5680" spans="1:20" x14ac:dyDescent="0.25">
      <c r="A5680" s="72">
        <f>A5679</f>
        <v>44880</v>
      </c>
      <c r="B5680" s="73" t="s">
        <v>18</v>
      </c>
      <c r="C5680" s="73" t="s">
        <v>248</v>
      </c>
      <c r="D5680" s="73" t="s">
        <v>249</v>
      </c>
      <c r="E5680" s="73" t="s">
        <v>268</v>
      </c>
      <c r="F5680" s="73" t="s">
        <v>269</v>
      </c>
      <c r="G5680" s="73" t="s">
        <v>34</v>
      </c>
      <c r="H5680" s="65" t="s">
        <v>38</v>
      </c>
      <c r="I5680" s="65">
        <v>872</v>
      </c>
      <c r="J5680" s="61">
        <v>7843</v>
      </c>
      <c r="K5680" s="16">
        <v>0</v>
      </c>
      <c r="L5680" s="77">
        <f t="shared" si="1041"/>
        <v>77.884806355511415</v>
      </c>
      <c r="M5680" s="77">
        <f t="shared" si="1042"/>
        <v>2.11972972972973</v>
      </c>
      <c r="N5680" s="62">
        <f t="shared" si="1043"/>
        <v>0</v>
      </c>
      <c r="O5680" s="62">
        <f t="shared" si="1044"/>
        <v>7843</v>
      </c>
      <c r="P5680" s="63">
        <f t="shared" si="1046"/>
        <v>77.884806355511415</v>
      </c>
      <c r="Q5680" s="63">
        <f t="shared" si="1045"/>
        <v>2.11972972972973</v>
      </c>
      <c r="R5680" s="65"/>
      <c r="S5680" s="64">
        <f t="shared" si="1047"/>
        <v>5.6723255187281163</v>
      </c>
      <c r="T5680" s="16"/>
    </row>
    <row r="5681" spans="1:20" x14ac:dyDescent="0.25">
      <c r="A5681" s="72">
        <f t="shared" si="1048"/>
        <v>44880</v>
      </c>
      <c r="B5681" s="73" t="s">
        <v>18</v>
      </c>
      <c r="C5681" s="73" t="s">
        <v>248</v>
      </c>
      <c r="D5681" s="73" t="s">
        <v>249</v>
      </c>
      <c r="E5681" s="73" t="s">
        <v>277</v>
      </c>
      <c r="F5681" s="73" t="s">
        <v>278</v>
      </c>
      <c r="G5681" s="73" t="s">
        <v>34</v>
      </c>
      <c r="H5681" s="65" t="s">
        <v>38</v>
      </c>
      <c r="I5681" s="65">
        <v>414</v>
      </c>
      <c r="J5681" s="61">
        <v>5689</v>
      </c>
      <c r="K5681" s="16">
        <v>0</v>
      </c>
      <c r="L5681" s="77">
        <f t="shared" si="1041"/>
        <v>56.494538232373387</v>
      </c>
      <c r="M5681" s="77">
        <f t="shared" si="1042"/>
        <v>1.5375675675675675</v>
      </c>
      <c r="N5681" s="62">
        <f t="shared" si="1043"/>
        <v>0</v>
      </c>
      <c r="O5681" s="62">
        <f t="shared" si="1044"/>
        <v>5689</v>
      </c>
      <c r="P5681" s="63">
        <f t="shared" si="1046"/>
        <v>56.494538232373387</v>
      </c>
      <c r="Q5681" s="63">
        <f t="shared" si="1045"/>
        <v>1.5375675675675675</v>
      </c>
      <c r="R5681" s="65"/>
      <c r="S5681" s="64">
        <f t="shared" si="1047"/>
        <v>5.9996273523383659</v>
      </c>
      <c r="T5681" s="16"/>
    </row>
    <row r="5682" spans="1:20" x14ac:dyDescent="0.25">
      <c r="A5682" s="72">
        <f t="shared" si="1048"/>
        <v>44880</v>
      </c>
      <c r="B5682" s="73" t="s">
        <v>18</v>
      </c>
      <c r="C5682" s="73" t="s">
        <v>242</v>
      </c>
      <c r="D5682" s="73" t="s">
        <v>243</v>
      </c>
      <c r="E5682" s="73" t="s">
        <v>265</v>
      </c>
      <c r="F5682" s="73" t="s">
        <v>266</v>
      </c>
      <c r="G5682" s="73" t="s">
        <v>34</v>
      </c>
      <c r="H5682" t="s">
        <v>36</v>
      </c>
      <c r="I5682">
        <v>1006</v>
      </c>
      <c r="J5682" s="43">
        <v>4865</v>
      </c>
      <c r="K5682" s="16">
        <v>0.57999999999999996</v>
      </c>
      <c r="L5682" s="16">
        <f t="shared" si="1041"/>
        <v>48.311817279046672</v>
      </c>
      <c r="M5682" s="16">
        <f t="shared" si="1042"/>
        <v>1.3148648648648649</v>
      </c>
      <c r="N5682" s="44">
        <f t="shared" si="1043"/>
        <v>583.4799999999999</v>
      </c>
      <c r="O5682" s="44">
        <f t="shared" si="1044"/>
        <v>5448.48</v>
      </c>
      <c r="P5682" s="45">
        <f t="shared" si="1046"/>
        <v>54.106057596822239</v>
      </c>
      <c r="Q5682" s="45">
        <f t="shared" si="1045"/>
        <v>1.4725621621621621</v>
      </c>
      <c r="S5682" s="51">
        <f t="shared" si="1047"/>
        <v>8.8268192131922838</v>
      </c>
      <c r="T5682" s="16"/>
    </row>
    <row r="5683" spans="1:20" x14ac:dyDescent="0.25">
      <c r="A5683" s="72">
        <f t="shared" si="1048"/>
        <v>44880</v>
      </c>
      <c r="B5683" s="73" t="s">
        <v>0</v>
      </c>
      <c r="C5683" s="73" t="s">
        <v>252</v>
      </c>
      <c r="D5683" s="73" t="s">
        <v>117</v>
      </c>
      <c r="E5683" s="73" t="s">
        <v>279</v>
      </c>
      <c r="F5683" s="73" t="s">
        <v>280</v>
      </c>
      <c r="G5683" s="73" t="s">
        <v>35</v>
      </c>
      <c r="H5683" t="s">
        <v>37</v>
      </c>
      <c r="I5683">
        <v>880</v>
      </c>
      <c r="J5683" s="43">
        <v>4393</v>
      </c>
      <c r="K5683" s="16">
        <v>0.44</v>
      </c>
      <c r="L5683" s="16">
        <f t="shared" si="1041"/>
        <v>43.624627606752732</v>
      </c>
      <c r="M5683" s="16">
        <f t="shared" si="1042"/>
        <v>1.1872972972972973</v>
      </c>
      <c r="N5683" s="44">
        <f t="shared" si="1043"/>
        <v>387.2</v>
      </c>
      <c r="O5683" s="44">
        <f t="shared" si="1044"/>
        <v>4780.2</v>
      </c>
      <c r="P5683" s="45">
        <f t="shared" si="1046"/>
        <v>47.469712015888774</v>
      </c>
      <c r="Q5683" s="45">
        <f t="shared" si="1045"/>
        <v>1.2919459459459459</v>
      </c>
      <c r="S5683" s="51">
        <f t="shared" si="1047"/>
        <v>14.004292869067481</v>
      </c>
      <c r="T5683" s="16"/>
    </row>
    <row r="5684" spans="1:20" x14ac:dyDescent="0.25">
      <c r="A5684" s="72">
        <f t="shared" si="1048"/>
        <v>44880</v>
      </c>
      <c r="B5684" s="73" t="s">
        <v>0</v>
      </c>
      <c r="C5684" s="73" t="s">
        <v>359</v>
      </c>
      <c r="D5684" s="73" t="s">
        <v>235</v>
      </c>
      <c r="E5684" s="73" t="s">
        <v>267</v>
      </c>
      <c r="F5684" s="73" t="s">
        <v>241</v>
      </c>
      <c r="G5684" s="73" t="s">
        <v>35</v>
      </c>
      <c r="H5684" t="s">
        <v>37</v>
      </c>
      <c r="I5684">
        <v>685</v>
      </c>
      <c r="J5684" s="61">
        <v>4311</v>
      </c>
      <c r="K5684" s="16">
        <v>0.44</v>
      </c>
      <c r="L5684" s="16">
        <f t="shared" si="1041"/>
        <v>42.810327706057599</v>
      </c>
      <c r="M5684" s="16">
        <f t="shared" si="1042"/>
        <v>1.1651351351351351</v>
      </c>
      <c r="N5684" s="44">
        <f t="shared" si="1043"/>
        <v>301.39999999999998</v>
      </c>
      <c r="O5684" s="44">
        <f t="shared" si="1044"/>
        <v>4612.3999999999996</v>
      </c>
      <c r="P5684" s="45">
        <f t="shared" si="1046"/>
        <v>45.803376365441899</v>
      </c>
      <c r="Q5684" s="45">
        <f t="shared" si="1045"/>
        <v>1.2465945945945944</v>
      </c>
      <c r="S5684" s="51">
        <f t="shared" si="1047"/>
        <v>4.5658580820675532</v>
      </c>
      <c r="T5684" s="16"/>
    </row>
    <row r="5685" spans="1:20" x14ac:dyDescent="0.25">
      <c r="A5685" s="72">
        <f t="shared" si="1048"/>
        <v>44880</v>
      </c>
      <c r="B5685" s="73" t="s">
        <v>0</v>
      </c>
      <c r="C5685" s="73" t="s">
        <v>253</v>
      </c>
      <c r="D5685" s="73" t="s">
        <v>243</v>
      </c>
      <c r="E5685" s="73" t="s">
        <v>281</v>
      </c>
      <c r="F5685" s="73" t="s">
        <v>282</v>
      </c>
      <c r="G5685" s="73" t="s">
        <v>35</v>
      </c>
      <c r="H5685" t="s">
        <v>38</v>
      </c>
      <c r="I5685">
        <v>812</v>
      </c>
      <c r="J5685" s="43">
        <v>7090</v>
      </c>
      <c r="K5685" s="16">
        <v>0</v>
      </c>
      <c r="L5685" s="16">
        <f t="shared" si="1041"/>
        <v>70.407149950347559</v>
      </c>
      <c r="M5685" s="16">
        <f t="shared" si="1042"/>
        <v>1.9162162162162162</v>
      </c>
      <c r="N5685" s="44">
        <f t="shared" si="1043"/>
        <v>0</v>
      </c>
      <c r="O5685" s="44">
        <f t="shared" si="1044"/>
        <v>7090</v>
      </c>
      <c r="P5685" s="45">
        <f t="shared" si="1046"/>
        <v>70.407149950347559</v>
      </c>
      <c r="Q5685" s="45">
        <f t="shared" si="1045"/>
        <v>1.9162162162162162</v>
      </c>
      <c r="S5685" s="51">
        <f t="shared" si="1047"/>
        <v>6.2968515742128917</v>
      </c>
      <c r="T5685" s="16"/>
    </row>
    <row r="5686" spans="1:20" x14ac:dyDescent="0.25">
      <c r="A5686" s="72">
        <f t="shared" si="1048"/>
        <v>44880</v>
      </c>
      <c r="B5686" s="73" t="s">
        <v>0</v>
      </c>
      <c r="C5686" s="73" t="s">
        <v>236</v>
      </c>
      <c r="D5686" s="73" t="s">
        <v>237</v>
      </c>
      <c r="E5686" s="73" t="s">
        <v>279</v>
      </c>
      <c r="F5686" s="73" t="s">
        <v>280</v>
      </c>
      <c r="G5686" s="73" t="s">
        <v>35</v>
      </c>
      <c r="H5686" t="s">
        <v>37</v>
      </c>
      <c r="I5686">
        <v>1520</v>
      </c>
      <c r="J5686" s="61">
        <v>6051</v>
      </c>
      <c r="K5686" s="16">
        <v>0.44</v>
      </c>
      <c r="L5686" s="16">
        <f t="shared" si="1041"/>
        <v>60.089374379344584</v>
      </c>
      <c r="M5686" s="16">
        <f t="shared" si="1042"/>
        <v>1.6354054054054055</v>
      </c>
      <c r="N5686" s="44">
        <f t="shared" si="1043"/>
        <v>668.8</v>
      </c>
      <c r="O5686" s="44">
        <f t="shared" si="1044"/>
        <v>6719.8</v>
      </c>
      <c r="P5686" s="45">
        <f t="shared" si="1046"/>
        <v>66.730883813306846</v>
      </c>
      <c r="Q5686" s="45">
        <f t="shared" si="1045"/>
        <v>1.8161621621621622</v>
      </c>
      <c r="S5686" s="51">
        <f t="shared" si="1047"/>
        <v>14.84874380447787</v>
      </c>
      <c r="T5686" s="16"/>
    </row>
    <row r="5687" spans="1:20" x14ac:dyDescent="0.25">
      <c r="A5687" s="72">
        <f t="shared" si="1048"/>
        <v>44880</v>
      </c>
      <c r="B5687" s="73" t="s">
        <v>0</v>
      </c>
      <c r="C5687" s="73" t="s">
        <v>236</v>
      </c>
      <c r="D5687" s="73" t="s">
        <v>237</v>
      </c>
      <c r="E5687" s="73" t="s">
        <v>267</v>
      </c>
      <c r="F5687" s="73" t="s">
        <v>241</v>
      </c>
      <c r="G5687" s="73" t="s">
        <v>35</v>
      </c>
      <c r="H5687" t="s">
        <v>37</v>
      </c>
      <c r="I5687">
        <v>1583</v>
      </c>
      <c r="J5687" s="43">
        <v>5399</v>
      </c>
      <c r="K5687" s="16">
        <v>0.44</v>
      </c>
      <c r="L5687" s="16">
        <f t="shared" si="1041"/>
        <v>53.614697120158887</v>
      </c>
      <c r="M5687" s="16">
        <f t="shared" si="1042"/>
        <v>1.4591891891891893</v>
      </c>
      <c r="N5687" s="44">
        <f t="shared" si="1043"/>
        <v>696.52</v>
      </c>
      <c r="O5687" s="44">
        <f t="shared" si="1044"/>
        <v>6095.52</v>
      </c>
      <c r="P5687" s="45">
        <f t="shared" si="1046"/>
        <v>60.531479642502482</v>
      </c>
      <c r="Q5687" s="45">
        <f t="shared" si="1045"/>
        <v>1.647437837837838</v>
      </c>
      <c r="S5687" s="51">
        <f t="shared" si="1047"/>
        <v>6.5464079706345046</v>
      </c>
      <c r="T5687" s="16"/>
    </row>
    <row r="5688" spans="1:20" x14ac:dyDescent="0.25">
      <c r="A5688" s="72">
        <f t="shared" si="1048"/>
        <v>44880</v>
      </c>
      <c r="B5688" s="73" t="s">
        <v>0</v>
      </c>
      <c r="C5688" s="73" t="s">
        <v>358</v>
      </c>
      <c r="D5688" s="73" t="s">
        <v>235</v>
      </c>
      <c r="E5688" s="73" t="s">
        <v>279</v>
      </c>
      <c r="F5688" s="73" t="s">
        <v>280</v>
      </c>
      <c r="G5688" s="73" t="s">
        <v>35</v>
      </c>
      <c r="H5688" t="s">
        <v>36</v>
      </c>
      <c r="I5688">
        <v>1599</v>
      </c>
      <c r="J5688" s="66">
        <v>5923</v>
      </c>
      <c r="K5688" s="16">
        <v>0.57999999999999996</v>
      </c>
      <c r="L5688" s="16">
        <f t="shared" si="1041"/>
        <v>58.818272095332667</v>
      </c>
      <c r="M5688" s="16">
        <f t="shared" si="1042"/>
        <v>1.6008108108108108</v>
      </c>
      <c r="N5688" s="44">
        <f t="shared" si="1043"/>
        <v>927.42</v>
      </c>
      <c r="O5688" s="44">
        <f t="shared" si="1044"/>
        <v>6850.42</v>
      </c>
      <c r="P5688" s="45">
        <f t="shared" si="1046"/>
        <v>68.028003972194639</v>
      </c>
      <c r="Q5688" s="45">
        <f t="shared" si="1045"/>
        <v>1.8514648648648648</v>
      </c>
      <c r="S5688" s="51">
        <f t="shared" si="1047"/>
        <v>6.5758727017583229</v>
      </c>
      <c r="T5688" s="16"/>
    </row>
    <row r="5689" spans="1:20" x14ac:dyDescent="0.25">
      <c r="A5689" s="72">
        <f t="shared" si="1048"/>
        <v>44880</v>
      </c>
      <c r="B5689" s="73" t="s">
        <v>67</v>
      </c>
      <c r="C5689" s="73" t="s">
        <v>250</v>
      </c>
      <c r="D5689" s="73" t="s">
        <v>251</v>
      </c>
      <c r="E5689" s="73" t="s">
        <v>279</v>
      </c>
      <c r="F5689" s="73" t="s">
        <v>280</v>
      </c>
      <c r="G5689" s="73" t="s">
        <v>35</v>
      </c>
      <c r="H5689" t="s">
        <v>37</v>
      </c>
      <c r="I5689">
        <v>1851</v>
      </c>
      <c r="J5689" s="43">
        <v>5660</v>
      </c>
      <c r="K5689" s="16">
        <v>0.44</v>
      </c>
      <c r="L5689" s="16">
        <f t="shared" si="1041"/>
        <v>56.206554121151932</v>
      </c>
      <c r="M5689" s="16">
        <f t="shared" si="1042"/>
        <v>1.4277477477477478</v>
      </c>
      <c r="N5689" s="44">
        <f t="shared" si="1043"/>
        <v>814.44</v>
      </c>
      <c r="O5689" s="44">
        <f t="shared" si="1044"/>
        <v>6474.4400000000005</v>
      </c>
      <c r="P5689" s="45">
        <f t="shared" si="1046"/>
        <v>64.294339622641516</v>
      </c>
      <c r="Q5689" s="45">
        <f t="shared" si="1045"/>
        <v>1.6331920720720723</v>
      </c>
      <c r="S5689" s="51">
        <f t="shared" si="1047"/>
        <v>20.342750929368037</v>
      </c>
      <c r="T5689" s="16"/>
    </row>
    <row r="5690" spans="1:20" x14ac:dyDescent="0.25">
      <c r="A5690" s="72">
        <f t="shared" si="1048"/>
        <v>44880</v>
      </c>
      <c r="B5690" s="73" t="s">
        <v>67</v>
      </c>
      <c r="C5690" s="73" t="s">
        <v>238</v>
      </c>
      <c r="D5690" s="73" t="s">
        <v>239</v>
      </c>
      <c r="E5690" s="73" t="s">
        <v>283</v>
      </c>
      <c r="F5690" s="73" t="s">
        <v>284</v>
      </c>
      <c r="G5690" s="73" t="s">
        <v>35</v>
      </c>
      <c r="H5690" t="s">
        <v>37</v>
      </c>
      <c r="I5690">
        <v>1695</v>
      </c>
      <c r="J5690" s="43">
        <v>5620</v>
      </c>
      <c r="K5690" s="16">
        <v>0.44</v>
      </c>
      <c r="L5690" s="16">
        <f t="shared" si="1041"/>
        <v>55.80933465739821</v>
      </c>
      <c r="M5690" s="16">
        <f t="shared" si="1042"/>
        <v>1.4176576576576576</v>
      </c>
      <c r="N5690" s="44">
        <f t="shared" si="1043"/>
        <v>745.8</v>
      </c>
      <c r="O5690" s="44">
        <f t="shared" si="1044"/>
        <v>6365.8</v>
      </c>
      <c r="P5690" s="45">
        <f t="shared" si="1046"/>
        <v>63.215491559086395</v>
      </c>
      <c r="Q5690" s="45">
        <f t="shared" si="1045"/>
        <v>1.6057873873873874</v>
      </c>
      <c r="S5690" s="51">
        <f t="shared" si="1047"/>
        <v>19.209737827715358</v>
      </c>
      <c r="T5690" s="16"/>
    </row>
    <row r="5691" spans="1:20" x14ac:dyDescent="0.25">
      <c r="A5691" s="72">
        <f t="shared" si="1048"/>
        <v>44880</v>
      </c>
      <c r="B5691" s="73" t="s">
        <v>67</v>
      </c>
      <c r="C5691" s="73" t="s">
        <v>242</v>
      </c>
      <c r="D5691" s="73" t="s">
        <v>243</v>
      </c>
      <c r="E5691" s="73" t="s">
        <v>265</v>
      </c>
      <c r="F5691" s="73" t="s">
        <v>266</v>
      </c>
      <c r="G5691" s="73" t="s">
        <v>35</v>
      </c>
      <c r="H5691" t="s">
        <v>36</v>
      </c>
      <c r="I5691">
        <v>1006</v>
      </c>
      <c r="J5691" s="43">
        <v>4170</v>
      </c>
      <c r="K5691" s="16">
        <v>0.57999999999999996</v>
      </c>
      <c r="L5691" s="16">
        <f t="shared" si="1041"/>
        <v>41.410129096325718</v>
      </c>
      <c r="M5691" s="16">
        <f t="shared" si="1042"/>
        <v>1.0518918918918918</v>
      </c>
      <c r="N5691" s="44">
        <f t="shared" si="1043"/>
        <v>583.4799999999999</v>
      </c>
      <c r="O5691" s="44">
        <f t="shared" si="1044"/>
        <v>4753.4799999999996</v>
      </c>
      <c r="P5691" s="45">
        <f t="shared" si="1046"/>
        <v>47.204369414101286</v>
      </c>
      <c r="Q5691" s="45">
        <f t="shared" si="1045"/>
        <v>1.199076036036036</v>
      </c>
      <c r="S5691" s="51">
        <f t="shared" si="1047"/>
        <v>13.677192244042867</v>
      </c>
      <c r="T5691" s="16"/>
    </row>
    <row r="5692" spans="1:20" x14ac:dyDescent="0.25">
      <c r="A5692" s="72">
        <f t="shared" si="1048"/>
        <v>44880</v>
      </c>
      <c r="B5692" s="73" t="s">
        <v>67</v>
      </c>
      <c r="C5692" s="73" t="s">
        <v>254</v>
      </c>
      <c r="D5692" s="73" t="s">
        <v>255</v>
      </c>
      <c r="E5692" s="73" t="s">
        <v>267</v>
      </c>
      <c r="F5692" s="73" t="s">
        <v>241</v>
      </c>
      <c r="G5692" s="73" t="s">
        <v>35</v>
      </c>
      <c r="H5692" t="s">
        <v>37</v>
      </c>
      <c r="I5692">
        <v>988</v>
      </c>
      <c r="J5692" s="43">
        <v>4360</v>
      </c>
      <c r="K5692" s="16">
        <v>0.44</v>
      </c>
      <c r="L5692" s="16">
        <f t="shared" si="1041"/>
        <v>43.296921549155904</v>
      </c>
      <c r="M5692" s="16">
        <f t="shared" si="1042"/>
        <v>1.0998198198198199</v>
      </c>
      <c r="N5692" s="44">
        <f t="shared" si="1043"/>
        <v>434.72</v>
      </c>
      <c r="O5692" s="44">
        <f t="shared" si="1044"/>
        <v>4794.72</v>
      </c>
      <c r="P5692" s="45">
        <f t="shared" si="1046"/>
        <v>47.61390268123138</v>
      </c>
      <c r="Q5692" s="45">
        <f t="shared" si="1045"/>
        <v>1.209478918918919</v>
      </c>
      <c r="S5692" s="51">
        <f t="shared" si="1047"/>
        <v>17.517647058823528</v>
      </c>
      <c r="T5692" s="16"/>
    </row>
    <row r="5693" spans="1:20" x14ac:dyDescent="0.25">
      <c r="A5693" s="72">
        <f t="shared" si="1048"/>
        <v>44880</v>
      </c>
      <c r="B5693" s="73" t="s">
        <v>67</v>
      </c>
      <c r="C5693" s="73" t="s">
        <v>246</v>
      </c>
      <c r="D5693" s="73" t="s">
        <v>247</v>
      </c>
      <c r="E5693" s="73" t="s">
        <v>240</v>
      </c>
      <c r="F5693" s="73" t="s">
        <v>241</v>
      </c>
      <c r="G5693" s="73" t="s">
        <v>35</v>
      </c>
      <c r="H5693" t="s">
        <v>36</v>
      </c>
      <c r="I5693">
        <v>787</v>
      </c>
      <c r="J5693" s="43">
        <v>4670</v>
      </c>
      <c r="K5693" s="16">
        <v>0.57999999999999996</v>
      </c>
      <c r="L5693" s="16">
        <f t="shared" si="1041"/>
        <v>46.375372393247268</v>
      </c>
      <c r="M5693" s="16">
        <f t="shared" si="1042"/>
        <v>1.178018018018018</v>
      </c>
      <c r="N5693" s="44">
        <f t="shared" si="1043"/>
        <v>456.46</v>
      </c>
      <c r="O5693" s="44">
        <f t="shared" si="1044"/>
        <v>5126.46</v>
      </c>
      <c r="P5693" s="45">
        <f t="shared" si="1046"/>
        <v>50.908242303872889</v>
      </c>
      <c r="Q5693" s="45">
        <f t="shared" si="1045"/>
        <v>1.2931610810810812</v>
      </c>
      <c r="S5693" s="51">
        <f t="shared" si="1047"/>
        <v>10.851486176161496</v>
      </c>
      <c r="T5693" s="16"/>
    </row>
    <row r="5694" spans="1:20" x14ac:dyDescent="0.25">
      <c r="A5694" s="72">
        <f t="shared" si="1048"/>
        <v>44880</v>
      </c>
      <c r="B5694" s="73" t="s">
        <v>67</v>
      </c>
      <c r="C5694" s="73" t="s">
        <v>250</v>
      </c>
      <c r="D5694" s="73" t="s">
        <v>251</v>
      </c>
      <c r="E5694" s="73" t="s">
        <v>283</v>
      </c>
      <c r="F5694" s="73" t="s">
        <v>284</v>
      </c>
      <c r="G5694" s="73" t="s">
        <v>35</v>
      </c>
      <c r="H5694" t="s">
        <v>37</v>
      </c>
      <c r="I5694">
        <v>1836</v>
      </c>
      <c r="J5694" s="43">
        <v>5660</v>
      </c>
      <c r="K5694" s="16">
        <v>0.44</v>
      </c>
      <c r="L5694" s="16">
        <f t="shared" ref="L5694:L5731" si="1049">J5694/100.7</f>
        <v>56.206554121151932</v>
      </c>
      <c r="M5694" s="16">
        <f t="shared" ref="M5694:M5731" si="1050">IF(B5694="corn",J5694/(111*2000/56),J5694/(111*2000/60))</f>
        <v>1.4277477477477478</v>
      </c>
      <c r="N5694" s="44">
        <f t="shared" ref="N5694:N5731" si="1051">I5694*K5694</f>
        <v>807.84</v>
      </c>
      <c r="O5694" s="44">
        <f t="shared" ref="O5694:O5731" si="1052">J5694+N5694</f>
        <v>6467.84</v>
      </c>
      <c r="P5694" s="45">
        <f t="shared" si="1046"/>
        <v>64.228798411122142</v>
      </c>
      <c r="Q5694" s="45">
        <f t="shared" ref="Q5694:Q5731" si="1053">IF(B5694="corn",O5694/(111*2000/56),O5694/(111*2000/60))</f>
        <v>1.6315272072072073</v>
      </c>
      <c r="S5694" s="51">
        <f t="shared" si="1047"/>
        <v>20.220074349442374</v>
      </c>
      <c r="T5694" s="16"/>
    </row>
    <row r="5695" spans="1:20" x14ac:dyDescent="0.25">
      <c r="A5695" s="72">
        <f t="shared" si="1048"/>
        <v>44880</v>
      </c>
      <c r="B5695" s="73" t="s">
        <v>67</v>
      </c>
      <c r="C5695" s="73" t="s">
        <v>256</v>
      </c>
      <c r="D5695" s="73" t="s">
        <v>247</v>
      </c>
      <c r="E5695" s="73" t="s">
        <v>285</v>
      </c>
      <c r="F5695" s="73" t="s">
        <v>264</v>
      </c>
      <c r="G5695" s="73" t="s">
        <v>35</v>
      </c>
      <c r="H5695" t="s">
        <v>37</v>
      </c>
      <c r="I5695">
        <v>1899</v>
      </c>
      <c r="J5695" s="43">
        <v>5580</v>
      </c>
      <c r="K5695" s="16">
        <v>0.44</v>
      </c>
      <c r="L5695" s="16">
        <f t="shared" si="1049"/>
        <v>55.412115193644489</v>
      </c>
      <c r="M5695" s="16">
        <f t="shared" si="1050"/>
        <v>1.4075675675675676</v>
      </c>
      <c r="N5695" s="44">
        <f t="shared" si="1051"/>
        <v>835.56000000000006</v>
      </c>
      <c r="O5695" s="44">
        <f t="shared" si="1052"/>
        <v>6415.56</v>
      </c>
      <c r="P5695" s="45">
        <f t="shared" si="1046"/>
        <v>63.709632571996032</v>
      </c>
      <c r="Q5695" s="45">
        <f t="shared" si="1053"/>
        <v>1.6183394594594596</v>
      </c>
      <c r="S5695" s="51">
        <f t="shared" si="1047"/>
        <v>21.048301886792451</v>
      </c>
      <c r="T5695" s="16"/>
    </row>
    <row r="5696" spans="1:20" x14ac:dyDescent="0.25">
      <c r="A5696" s="72">
        <f t="shared" si="1048"/>
        <v>44880</v>
      </c>
      <c r="B5696" s="73" t="s">
        <v>18</v>
      </c>
      <c r="C5696" s="73" t="s">
        <v>238</v>
      </c>
      <c r="D5696" s="73" t="s">
        <v>239</v>
      </c>
      <c r="E5696" s="73" t="s">
        <v>283</v>
      </c>
      <c r="F5696" s="73" t="s">
        <v>284</v>
      </c>
      <c r="G5696" s="73" t="s">
        <v>35</v>
      </c>
      <c r="H5696" t="s">
        <v>37</v>
      </c>
      <c r="I5696">
        <v>1695</v>
      </c>
      <c r="J5696" s="43">
        <v>6350</v>
      </c>
      <c r="K5696" s="16">
        <v>0.44</v>
      </c>
      <c r="L5696" s="16">
        <f t="shared" si="1049"/>
        <v>63.058589870903674</v>
      </c>
      <c r="M5696" s="16">
        <f t="shared" si="1050"/>
        <v>1.7162162162162162</v>
      </c>
      <c r="N5696" s="44">
        <f t="shared" si="1051"/>
        <v>745.8</v>
      </c>
      <c r="O5696" s="44">
        <f t="shared" si="1052"/>
        <v>7095.8</v>
      </c>
      <c r="P5696" s="45">
        <f t="shared" si="1046"/>
        <v>70.464746772591852</v>
      </c>
      <c r="Q5696" s="45">
        <f t="shared" si="1053"/>
        <v>1.9177837837837839</v>
      </c>
      <c r="S5696" s="51">
        <f t="shared" si="1047"/>
        <v>17.285950413223141</v>
      </c>
      <c r="T5696" s="16"/>
    </row>
    <row r="5697" spans="1:20" x14ac:dyDescent="0.25">
      <c r="A5697" s="72">
        <f t="shared" si="1048"/>
        <v>44880</v>
      </c>
      <c r="B5697" s="73" t="s">
        <v>18</v>
      </c>
      <c r="C5697" s="73" t="s">
        <v>250</v>
      </c>
      <c r="D5697" s="73" t="s">
        <v>251</v>
      </c>
      <c r="E5697" s="73" t="s">
        <v>279</v>
      </c>
      <c r="F5697" s="73" t="s">
        <v>280</v>
      </c>
      <c r="G5697" s="73" t="s">
        <v>35</v>
      </c>
      <c r="H5697" t="s">
        <v>37</v>
      </c>
      <c r="I5697">
        <v>1851</v>
      </c>
      <c r="J5697" s="43">
        <v>6400</v>
      </c>
      <c r="K5697" s="16">
        <v>0.44</v>
      </c>
      <c r="L5697" s="16">
        <f t="shared" si="1049"/>
        <v>63.555114200595824</v>
      </c>
      <c r="M5697" s="16">
        <f t="shared" si="1050"/>
        <v>1.7297297297297298</v>
      </c>
      <c r="N5697" s="44">
        <f t="shared" si="1051"/>
        <v>814.44</v>
      </c>
      <c r="O5697" s="44">
        <f t="shared" si="1052"/>
        <v>7214.4400000000005</v>
      </c>
      <c r="P5697" s="45">
        <f t="shared" si="1046"/>
        <v>71.642899702085401</v>
      </c>
      <c r="Q5697" s="45">
        <f t="shared" si="1053"/>
        <v>1.9498486486486488</v>
      </c>
      <c r="S5697" s="51">
        <f t="shared" si="1047"/>
        <v>18.269508196721329</v>
      </c>
      <c r="T5697" s="16"/>
    </row>
    <row r="5698" spans="1:20" x14ac:dyDescent="0.25">
      <c r="A5698" s="72">
        <f t="shared" si="1048"/>
        <v>44880</v>
      </c>
      <c r="B5698" s="73" t="s">
        <v>18</v>
      </c>
      <c r="C5698" s="73" t="s">
        <v>257</v>
      </c>
      <c r="D5698" s="73" t="s">
        <v>237</v>
      </c>
      <c r="E5698" s="73" t="s">
        <v>283</v>
      </c>
      <c r="F5698" s="73" t="s">
        <v>284</v>
      </c>
      <c r="G5698" s="73" t="s">
        <v>35</v>
      </c>
      <c r="H5698" t="s">
        <v>37</v>
      </c>
      <c r="I5698">
        <v>1507</v>
      </c>
      <c r="J5698" s="43">
        <v>6250</v>
      </c>
      <c r="K5698" s="16">
        <v>0.44</v>
      </c>
      <c r="L5698" s="16">
        <f t="shared" si="1049"/>
        <v>62.06554121151936</v>
      </c>
      <c r="M5698" s="16">
        <f t="shared" si="1050"/>
        <v>1.6891891891891893</v>
      </c>
      <c r="N5698" s="44">
        <f t="shared" si="1051"/>
        <v>663.08</v>
      </c>
      <c r="O5698" s="44">
        <f t="shared" si="1052"/>
        <v>6913.08</v>
      </c>
      <c r="P5698" s="45">
        <f t="shared" si="1046"/>
        <v>68.650248262164837</v>
      </c>
      <c r="Q5698" s="45">
        <f t="shared" si="1053"/>
        <v>1.8684000000000001</v>
      </c>
      <c r="S5698" s="51">
        <f t="shared" si="1047"/>
        <v>16.186218487394967</v>
      </c>
      <c r="T5698" s="16"/>
    </row>
    <row r="5699" spans="1:20" x14ac:dyDescent="0.25">
      <c r="A5699" s="72">
        <f t="shared" si="1048"/>
        <v>44880</v>
      </c>
      <c r="B5699" s="73" t="s">
        <v>18</v>
      </c>
      <c r="C5699" s="73" t="s">
        <v>256</v>
      </c>
      <c r="D5699" s="73" t="s">
        <v>247</v>
      </c>
      <c r="E5699" s="73" t="s">
        <v>265</v>
      </c>
      <c r="F5699" s="73" t="s">
        <v>266</v>
      </c>
      <c r="G5699" s="73" t="s">
        <v>35</v>
      </c>
      <c r="H5699" t="s">
        <v>36</v>
      </c>
      <c r="I5699">
        <v>1160</v>
      </c>
      <c r="J5699" s="43">
        <v>5095</v>
      </c>
      <c r="K5699" s="16">
        <v>0.57999999999999996</v>
      </c>
      <c r="L5699" s="16">
        <f t="shared" si="1049"/>
        <v>50.595829195630586</v>
      </c>
      <c r="M5699" s="16">
        <f t="shared" si="1050"/>
        <v>1.3770270270270271</v>
      </c>
      <c r="N5699" s="44">
        <f t="shared" si="1051"/>
        <v>672.8</v>
      </c>
      <c r="O5699" s="44">
        <f t="shared" si="1052"/>
        <v>5767.8</v>
      </c>
      <c r="P5699" s="45">
        <f t="shared" si="1046"/>
        <v>57.277060575968221</v>
      </c>
      <c r="Q5699" s="45">
        <f t="shared" si="1053"/>
        <v>1.5588648648648649</v>
      </c>
      <c r="S5699" s="51">
        <f t="shared" si="1047"/>
        <v>9.3090247507864774</v>
      </c>
      <c r="T5699" s="16"/>
    </row>
    <row r="5700" spans="1:20" x14ac:dyDescent="0.25">
      <c r="A5700" s="72">
        <f t="shared" si="1048"/>
        <v>44880</v>
      </c>
      <c r="B5700" s="73" t="s">
        <v>18</v>
      </c>
      <c r="C5700" s="73" t="s">
        <v>244</v>
      </c>
      <c r="D5700" s="73" t="s">
        <v>245</v>
      </c>
      <c r="E5700" s="73" t="s">
        <v>277</v>
      </c>
      <c r="F5700" s="73" t="s">
        <v>278</v>
      </c>
      <c r="G5700" s="73" t="s">
        <v>35</v>
      </c>
      <c r="H5700" s="73" t="s">
        <v>38</v>
      </c>
      <c r="I5700" s="65">
        <v>613</v>
      </c>
      <c r="J5700" s="61">
        <v>5277</v>
      </c>
      <c r="K5700" s="16">
        <v>0</v>
      </c>
      <c r="L5700" s="77">
        <f t="shared" si="1049"/>
        <v>52.403177755710026</v>
      </c>
      <c r="M5700" s="77">
        <f t="shared" si="1050"/>
        <v>1.4262162162162162</v>
      </c>
      <c r="N5700" s="62">
        <f t="shared" si="1051"/>
        <v>0</v>
      </c>
      <c r="O5700" s="62">
        <f t="shared" si="1052"/>
        <v>5277</v>
      </c>
      <c r="P5700" s="63">
        <f t="shared" si="1046"/>
        <v>52.403177755710026</v>
      </c>
      <c r="Q5700" s="63">
        <f t="shared" si="1053"/>
        <v>1.4262162162162162</v>
      </c>
      <c r="R5700" s="65"/>
      <c r="S5700" s="64">
        <f t="shared" si="1047"/>
        <v>6.5199838514331754</v>
      </c>
      <c r="T5700" s="16"/>
    </row>
    <row r="5701" spans="1:20" x14ac:dyDescent="0.25">
      <c r="A5701" s="74">
        <f>A5699</f>
        <v>44880</v>
      </c>
      <c r="B5701" s="75" t="s">
        <v>18</v>
      </c>
      <c r="C5701" s="75" t="s">
        <v>258</v>
      </c>
      <c r="D5701" s="75" t="s">
        <v>255</v>
      </c>
      <c r="E5701" s="75" t="s">
        <v>279</v>
      </c>
      <c r="F5701" s="75" t="s">
        <v>280</v>
      </c>
      <c r="G5701" s="75" t="s">
        <v>35</v>
      </c>
      <c r="H5701" s="76" t="s">
        <v>36</v>
      </c>
      <c r="I5701" s="76">
        <v>1637</v>
      </c>
      <c r="J5701" s="46">
        <v>5730</v>
      </c>
      <c r="K5701" s="78">
        <v>0.57999999999999996</v>
      </c>
      <c r="L5701" s="78">
        <f t="shared" si="1049"/>
        <v>56.901688182720953</v>
      </c>
      <c r="M5701" s="78">
        <f t="shared" si="1050"/>
        <v>1.5486486486486486</v>
      </c>
      <c r="N5701" s="47">
        <f t="shared" si="1051"/>
        <v>949.45999999999992</v>
      </c>
      <c r="O5701" s="47">
        <f t="shared" si="1052"/>
        <v>6679.46</v>
      </c>
      <c r="P5701" s="48">
        <f t="shared" si="1046"/>
        <v>66.330287984111223</v>
      </c>
      <c r="Q5701" s="48">
        <f t="shared" si="1053"/>
        <v>1.8052594594594595</v>
      </c>
      <c r="R5701" s="76"/>
      <c r="S5701" s="53">
        <f t="shared" si="1047"/>
        <v>15.449338186745765</v>
      </c>
      <c r="T5701" s="78"/>
    </row>
    <row r="5702" spans="1:20" x14ac:dyDescent="0.25">
      <c r="A5702" s="72">
        <f>DATE(YEAR(A5701), MONTH(A5701)+1, 15)</f>
        <v>44910</v>
      </c>
      <c r="B5702" s="73" t="s">
        <v>0</v>
      </c>
      <c r="C5702" s="73" t="s">
        <v>359</v>
      </c>
      <c r="D5702" s="73" t="s">
        <v>235</v>
      </c>
      <c r="E5702" s="73" t="s">
        <v>260</v>
      </c>
      <c r="F5702" s="73" t="s">
        <v>261</v>
      </c>
      <c r="G5702" s="73" t="s">
        <v>34</v>
      </c>
      <c r="H5702" t="s">
        <v>36</v>
      </c>
      <c r="I5702">
        <v>506</v>
      </c>
      <c r="J5702" s="61">
        <v>3870</v>
      </c>
      <c r="K5702" s="16">
        <v>0.63</v>
      </c>
      <c r="L5702" s="16">
        <f t="shared" si="1049"/>
        <v>38.43098311817279</v>
      </c>
      <c r="M5702" s="16">
        <f t="shared" si="1050"/>
        <v>1.0459459459459459</v>
      </c>
      <c r="N5702" s="44">
        <f t="shared" si="1051"/>
        <v>318.78000000000003</v>
      </c>
      <c r="O5702" s="44">
        <f t="shared" si="1052"/>
        <v>4188.78</v>
      </c>
      <c r="P5702" s="45">
        <f t="shared" ref="P5702:P5739" si="1054">O5702/100.7</f>
        <v>41.596623634558092</v>
      </c>
      <c r="Q5702" s="45">
        <f t="shared" si="1053"/>
        <v>1.1321027027027026</v>
      </c>
      <c r="R5702" s="17"/>
      <c r="S5702" s="51">
        <f>((O5702/O5246)-1)*100</f>
        <v>8.4619806420540797</v>
      </c>
      <c r="T5702" s="16">
        <f>AVERAGE(P5626,P5664,P5702)</f>
        <v>41.44587884806355</v>
      </c>
    </row>
    <row r="5703" spans="1:20" x14ac:dyDescent="0.25">
      <c r="A5703" s="72">
        <f>A5702</f>
        <v>44910</v>
      </c>
      <c r="B5703" s="73" t="s">
        <v>0</v>
      </c>
      <c r="C5703" s="73" t="s">
        <v>236</v>
      </c>
      <c r="D5703" s="73" t="s">
        <v>237</v>
      </c>
      <c r="E5703" s="73" t="s">
        <v>262</v>
      </c>
      <c r="F5703" s="73" t="s">
        <v>251</v>
      </c>
      <c r="G5703" s="73" t="s">
        <v>34</v>
      </c>
      <c r="H5703" t="s">
        <v>37</v>
      </c>
      <c r="I5703">
        <v>298</v>
      </c>
      <c r="J5703" s="43">
        <v>3858</v>
      </c>
      <c r="K5703" s="16">
        <v>0.5</v>
      </c>
      <c r="L5703" s="16">
        <f t="shared" si="1049"/>
        <v>38.311817279046672</v>
      </c>
      <c r="M5703" s="16">
        <f t="shared" si="1050"/>
        <v>1.0427027027027027</v>
      </c>
      <c r="N5703" s="44">
        <f t="shared" si="1051"/>
        <v>149</v>
      </c>
      <c r="O5703" s="44">
        <f t="shared" si="1052"/>
        <v>4007</v>
      </c>
      <c r="P5703" s="45">
        <f t="shared" si="1054"/>
        <v>39.791459781529291</v>
      </c>
      <c r="Q5703" s="45">
        <f t="shared" si="1053"/>
        <v>1.0829729729729729</v>
      </c>
      <c r="R5703" s="17"/>
      <c r="S5703" s="51">
        <f t="shared" ref="S5703:S5739" si="1055">((O5703/O5247)-1)*100</f>
        <v>9.5407326407873185</v>
      </c>
      <c r="T5703" s="16">
        <f t="shared" ref="T5703:T5739" si="1056">AVERAGE(P5627,P5665,P5703)</f>
        <v>39.682952664680563</v>
      </c>
    </row>
    <row r="5704" spans="1:20" x14ac:dyDescent="0.25">
      <c r="A5704" s="72">
        <f t="shared" ref="A5704:A5738" si="1057">A5703</f>
        <v>44910</v>
      </c>
      <c r="B5704" s="73" t="s">
        <v>0</v>
      </c>
      <c r="C5704" s="73" t="s">
        <v>359</v>
      </c>
      <c r="D5704" s="73" t="s">
        <v>235</v>
      </c>
      <c r="E5704" s="73" t="s">
        <v>263</v>
      </c>
      <c r="F5704" s="73" t="s">
        <v>264</v>
      </c>
      <c r="G5704" s="73" t="s">
        <v>34</v>
      </c>
      <c r="H5704" t="s">
        <v>37</v>
      </c>
      <c r="I5704">
        <v>1530</v>
      </c>
      <c r="J5704" s="61">
        <v>7490</v>
      </c>
      <c r="K5704" s="16">
        <v>0.5</v>
      </c>
      <c r="L5704" s="16">
        <f t="shared" si="1049"/>
        <v>74.379344587884802</v>
      </c>
      <c r="M5704" s="16">
        <f t="shared" si="1050"/>
        <v>2.0243243243243243</v>
      </c>
      <c r="N5704" s="44">
        <f t="shared" si="1051"/>
        <v>765</v>
      </c>
      <c r="O5704" s="44">
        <f t="shared" si="1052"/>
        <v>8255</v>
      </c>
      <c r="P5704" s="45">
        <f t="shared" si="1054"/>
        <v>81.976166832174769</v>
      </c>
      <c r="Q5704" s="45">
        <f t="shared" si="1053"/>
        <v>2.2310810810810811</v>
      </c>
      <c r="S5704" s="51">
        <f t="shared" si="1055"/>
        <v>13.237311385459538</v>
      </c>
      <c r="T5704" s="16">
        <f t="shared" si="1056"/>
        <v>81.419066534260182</v>
      </c>
    </row>
    <row r="5705" spans="1:20" x14ac:dyDescent="0.25">
      <c r="A5705" s="72">
        <f t="shared" si="1057"/>
        <v>44910</v>
      </c>
      <c r="B5705" s="73" t="s">
        <v>0</v>
      </c>
      <c r="C5705" s="73" t="s">
        <v>359</v>
      </c>
      <c r="D5705" s="73" t="s">
        <v>235</v>
      </c>
      <c r="E5705" s="73" t="s">
        <v>265</v>
      </c>
      <c r="F5705" s="73" t="s">
        <v>266</v>
      </c>
      <c r="G5705" s="73" t="s">
        <v>34</v>
      </c>
      <c r="H5705" t="s">
        <v>36</v>
      </c>
      <c r="I5705">
        <v>890</v>
      </c>
      <c r="J5705" s="61">
        <v>4600</v>
      </c>
      <c r="K5705" s="16">
        <v>0.63</v>
      </c>
      <c r="L5705" s="16">
        <f t="shared" si="1049"/>
        <v>45.680238331678254</v>
      </c>
      <c r="M5705" s="16">
        <f t="shared" si="1050"/>
        <v>1.2432432432432432</v>
      </c>
      <c r="N5705" s="44">
        <f t="shared" si="1051"/>
        <v>560.70000000000005</v>
      </c>
      <c r="O5705" s="44">
        <f t="shared" si="1052"/>
        <v>5160.7</v>
      </c>
      <c r="P5705" s="45">
        <f t="shared" si="1054"/>
        <v>51.248262164846075</v>
      </c>
      <c r="Q5705" s="45">
        <f t="shared" si="1053"/>
        <v>1.3947837837837838</v>
      </c>
      <c r="S5705" s="51">
        <f t="shared" si="1055"/>
        <v>7.0973499076514512</v>
      </c>
      <c r="T5705" s="16">
        <f t="shared" si="1056"/>
        <v>50.983118172790462</v>
      </c>
    </row>
    <row r="5706" spans="1:20" x14ac:dyDescent="0.25">
      <c r="A5706" s="72">
        <f t="shared" si="1057"/>
        <v>44910</v>
      </c>
      <c r="B5706" s="73" t="s">
        <v>0</v>
      </c>
      <c r="C5706" s="73" t="s">
        <v>238</v>
      </c>
      <c r="D5706" s="73" t="s">
        <v>239</v>
      </c>
      <c r="E5706" s="73" t="s">
        <v>267</v>
      </c>
      <c r="F5706" s="73" t="s">
        <v>241</v>
      </c>
      <c r="G5706" s="73" t="s">
        <v>34</v>
      </c>
      <c r="H5706" s="65" t="s">
        <v>37</v>
      </c>
      <c r="I5706" s="65">
        <v>1256</v>
      </c>
      <c r="J5706" s="61">
        <v>7226</v>
      </c>
      <c r="K5706" s="16">
        <v>0.5</v>
      </c>
      <c r="L5706" s="77">
        <f t="shared" si="1049"/>
        <v>71.757696127110222</v>
      </c>
      <c r="M5706" s="77">
        <f t="shared" si="1050"/>
        <v>1.952972972972973</v>
      </c>
      <c r="N5706" s="62">
        <f t="shared" si="1051"/>
        <v>628</v>
      </c>
      <c r="O5706" s="62">
        <f t="shared" si="1052"/>
        <v>7854</v>
      </c>
      <c r="P5706" s="63">
        <f t="shared" si="1054"/>
        <v>77.994041708043696</v>
      </c>
      <c r="Q5706" s="63">
        <f t="shared" si="1053"/>
        <v>2.1227027027027026</v>
      </c>
      <c r="R5706" s="65"/>
      <c r="S5706" s="64">
        <f t="shared" si="1055"/>
        <v>11.784799316823236</v>
      </c>
      <c r="T5706" s="16">
        <f t="shared" si="1056"/>
        <v>77.536709698775226</v>
      </c>
    </row>
    <row r="5707" spans="1:20" x14ac:dyDescent="0.25">
      <c r="A5707" s="72">
        <f t="shared" si="1057"/>
        <v>44910</v>
      </c>
      <c r="B5707" s="73" t="s">
        <v>0</v>
      </c>
      <c r="C5707" s="73" t="s">
        <v>358</v>
      </c>
      <c r="D5707" s="73" t="s">
        <v>235</v>
      </c>
      <c r="E5707" s="73" t="s">
        <v>267</v>
      </c>
      <c r="F5707" s="73" t="s">
        <v>241</v>
      </c>
      <c r="G5707" s="73" t="s">
        <v>34</v>
      </c>
      <c r="H5707" t="s">
        <v>36</v>
      </c>
      <c r="I5707">
        <v>975</v>
      </c>
      <c r="J5707" s="61">
        <v>4850</v>
      </c>
      <c r="K5707" s="16">
        <v>0.63</v>
      </c>
      <c r="L5707" s="16">
        <f t="shared" si="1049"/>
        <v>48.162859980139025</v>
      </c>
      <c r="M5707" s="16">
        <f t="shared" si="1050"/>
        <v>1.3108108108108107</v>
      </c>
      <c r="N5707" s="44">
        <f t="shared" si="1051"/>
        <v>614.25</v>
      </c>
      <c r="O5707" s="44">
        <f t="shared" si="1052"/>
        <v>5464.25</v>
      </c>
      <c r="P5707" s="45">
        <f t="shared" si="1054"/>
        <v>54.262661370407152</v>
      </c>
      <c r="Q5707" s="45">
        <f t="shared" si="1053"/>
        <v>1.4768243243243244</v>
      </c>
      <c r="S5707" s="51">
        <f t="shared" si="1055"/>
        <v>6.6663413205797717</v>
      </c>
      <c r="T5707" s="16">
        <f t="shared" si="1056"/>
        <v>53.972194637537235</v>
      </c>
    </row>
    <row r="5708" spans="1:20" x14ac:dyDescent="0.25">
      <c r="A5708" s="72">
        <f t="shared" si="1057"/>
        <v>44910</v>
      </c>
      <c r="B5708" s="73" t="s">
        <v>0</v>
      </c>
      <c r="C5708" s="73" t="s">
        <v>240</v>
      </c>
      <c r="D5708" s="73" t="s">
        <v>241</v>
      </c>
      <c r="E5708" s="73" t="s">
        <v>263</v>
      </c>
      <c r="F5708" s="73" t="s">
        <v>264</v>
      </c>
      <c r="G5708" s="73" t="s">
        <v>34</v>
      </c>
      <c r="H5708" t="s">
        <v>36</v>
      </c>
      <c r="I5708">
        <v>1357</v>
      </c>
      <c r="J5708" s="66">
        <v>5121</v>
      </c>
      <c r="K5708" s="16">
        <v>0.63</v>
      </c>
      <c r="L5708" s="16">
        <f t="shared" si="1049"/>
        <v>50.854021847070506</v>
      </c>
      <c r="M5708" s="16">
        <f t="shared" si="1050"/>
        <v>1.384054054054054</v>
      </c>
      <c r="N5708" s="44">
        <f t="shared" si="1051"/>
        <v>854.91</v>
      </c>
      <c r="O5708" s="44">
        <f t="shared" si="1052"/>
        <v>5975.91</v>
      </c>
      <c r="P5708" s="45">
        <f t="shared" si="1054"/>
        <v>59.343694141012904</v>
      </c>
      <c r="Q5708" s="45">
        <f t="shared" si="1053"/>
        <v>1.6151108108108108</v>
      </c>
      <c r="S5708" s="51">
        <f t="shared" si="1055"/>
        <v>7.3103589456275042</v>
      </c>
      <c r="T5708" s="16">
        <f t="shared" si="1056"/>
        <v>58.939424031777548</v>
      </c>
    </row>
    <row r="5709" spans="1:20" x14ac:dyDescent="0.25">
      <c r="A5709" s="72">
        <f t="shared" si="1057"/>
        <v>44910</v>
      </c>
      <c r="B5709" s="73" t="s">
        <v>67</v>
      </c>
      <c r="C5709" s="73" t="s">
        <v>242</v>
      </c>
      <c r="D5709" s="73" t="s">
        <v>243</v>
      </c>
      <c r="E5709" s="73" t="s">
        <v>265</v>
      </c>
      <c r="F5709" s="73" t="s">
        <v>266</v>
      </c>
      <c r="G5709" s="73" t="s">
        <v>34</v>
      </c>
      <c r="H5709" t="s">
        <v>36</v>
      </c>
      <c r="I5709">
        <v>1006</v>
      </c>
      <c r="J5709" s="66">
        <v>4000</v>
      </c>
      <c r="K5709" s="16">
        <v>0.63</v>
      </c>
      <c r="L5709" s="16">
        <f t="shared" si="1049"/>
        <v>39.72194637537239</v>
      </c>
      <c r="M5709" s="16">
        <f t="shared" si="1050"/>
        <v>1.0090090090090089</v>
      </c>
      <c r="N5709" s="44">
        <f t="shared" si="1051"/>
        <v>633.78</v>
      </c>
      <c r="O5709" s="44">
        <f t="shared" si="1052"/>
        <v>4633.78</v>
      </c>
      <c r="P5709" s="45">
        <f t="shared" si="1054"/>
        <v>46.015690168818267</v>
      </c>
      <c r="Q5709" s="45">
        <f t="shared" si="1053"/>
        <v>1.1688814414414415</v>
      </c>
      <c r="S5709" s="51">
        <f t="shared" si="1055"/>
        <v>6.9667911670875826</v>
      </c>
      <c r="T5709" s="16">
        <f t="shared" si="1056"/>
        <v>45.715988083416086</v>
      </c>
    </row>
    <row r="5710" spans="1:20" x14ac:dyDescent="0.25">
      <c r="A5710" s="72">
        <f t="shared" si="1057"/>
        <v>44910</v>
      </c>
      <c r="B5710" s="73" t="s">
        <v>67</v>
      </c>
      <c r="C5710" s="73" t="s">
        <v>244</v>
      </c>
      <c r="D5710" s="73" t="s">
        <v>245</v>
      </c>
      <c r="E5710" s="73" t="s">
        <v>268</v>
      </c>
      <c r="F5710" s="73" t="s">
        <v>269</v>
      </c>
      <c r="G5710" s="73" t="s">
        <v>34</v>
      </c>
      <c r="H5710" t="s">
        <v>38</v>
      </c>
      <c r="I5710">
        <v>860</v>
      </c>
      <c r="J5710" s="43">
        <v>8551</v>
      </c>
      <c r="K5710" s="16">
        <v>0</v>
      </c>
      <c r="L5710" s="16">
        <f t="shared" si="1049"/>
        <v>84.915590863952332</v>
      </c>
      <c r="M5710" s="16">
        <f t="shared" si="1050"/>
        <v>2.157009009009009</v>
      </c>
      <c r="N5710" s="44">
        <f t="shared" si="1051"/>
        <v>0</v>
      </c>
      <c r="O5710" s="44">
        <f t="shared" si="1052"/>
        <v>8551</v>
      </c>
      <c r="P5710" s="45">
        <f t="shared" si="1054"/>
        <v>84.915590863952332</v>
      </c>
      <c r="Q5710" s="45">
        <f t="shared" si="1053"/>
        <v>2.157009009009009</v>
      </c>
      <c r="S5710" s="51">
        <f t="shared" si="1055"/>
        <v>5.1783517835178428</v>
      </c>
      <c r="T5710" s="16">
        <f t="shared" si="1056"/>
        <v>84.915590863952332</v>
      </c>
    </row>
    <row r="5711" spans="1:20" x14ac:dyDescent="0.25">
      <c r="A5711" s="72">
        <f t="shared" si="1057"/>
        <v>44910</v>
      </c>
      <c r="B5711" s="73" t="s">
        <v>67</v>
      </c>
      <c r="C5711" s="73" t="s">
        <v>246</v>
      </c>
      <c r="D5711" s="73" t="s">
        <v>247</v>
      </c>
      <c r="E5711" s="73" t="s">
        <v>270</v>
      </c>
      <c r="F5711" s="73" t="s">
        <v>247</v>
      </c>
      <c r="G5711" s="73" t="s">
        <v>34</v>
      </c>
      <c r="H5711" t="s">
        <v>36</v>
      </c>
      <c r="I5711">
        <v>213</v>
      </c>
      <c r="J5711" s="43">
        <v>2655</v>
      </c>
      <c r="K5711" s="16">
        <v>0.63</v>
      </c>
      <c r="L5711" s="16">
        <f t="shared" si="1049"/>
        <v>26.365441906653427</v>
      </c>
      <c r="M5711" s="16">
        <f t="shared" si="1050"/>
        <v>0.66972972972972977</v>
      </c>
      <c r="N5711" s="44">
        <f t="shared" si="1051"/>
        <v>134.19</v>
      </c>
      <c r="O5711" s="44">
        <f t="shared" si="1052"/>
        <v>2789.19</v>
      </c>
      <c r="P5711" s="45">
        <f t="shared" si="1054"/>
        <v>27.698013902681232</v>
      </c>
      <c r="Q5711" s="45">
        <f t="shared" si="1053"/>
        <v>0.70357945945945943</v>
      </c>
      <c r="S5711" s="51">
        <f t="shared" si="1055"/>
        <v>8.3058606991833983</v>
      </c>
      <c r="T5711" s="16">
        <f t="shared" si="1056"/>
        <v>27.634558093346573</v>
      </c>
    </row>
    <row r="5712" spans="1:20" x14ac:dyDescent="0.25">
      <c r="A5712" s="72">
        <f t="shared" si="1057"/>
        <v>44910</v>
      </c>
      <c r="B5712" s="73" t="s">
        <v>67</v>
      </c>
      <c r="C5712" s="73" t="s">
        <v>248</v>
      </c>
      <c r="D5712" s="73" t="s">
        <v>249</v>
      </c>
      <c r="E5712" s="73" t="s">
        <v>271</v>
      </c>
      <c r="F5712" s="73" t="s">
        <v>272</v>
      </c>
      <c r="G5712" s="73" t="s">
        <v>34</v>
      </c>
      <c r="H5712" t="s">
        <v>38</v>
      </c>
      <c r="I5712">
        <v>646</v>
      </c>
      <c r="J5712" s="43">
        <v>6593</v>
      </c>
      <c r="K5712" s="16">
        <v>0</v>
      </c>
      <c r="L5712" s="16">
        <f t="shared" si="1049"/>
        <v>65.471698113207552</v>
      </c>
      <c r="M5712" s="16">
        <f t="shared" si="1050"/>
        <v>1.663099099099099</v>
      </c>
      <c r="N5712" s="44">
        <f t="shared" si="1051"/>
        <v>0</v>
      </c>
      <c r="O5712" s="44">
        <f t="shared" si="1052"/>
        <v>6593</v>
      </c>
      <c r="P5712" s="45">
        <f t="shared" si="1054"/>
        <v>65.471698113207552</v>
      </c>
      <c r="Q5712" s="45">
        <f t="shared" si="1053"/>
        <v>1.663099099099099</v>
      </c>
      <c r="S5712" s="51">
        <f t="shared" si="1055"/>
        <v>5.8776296772121484</v>
      </c>
      <c r="T5712" s="16">
        <f t="shared" si="1056"/>
        <v>65.471698113207552</v>
      </c>
    </row>
    <row r="5713" spans="1:20" x14ac:dyDescent="0.25">
      <c r="A5713" s="72">
        <f t="shared" si="1057"/>
        <v>44910</v>
      </c>
      <c r="B5713" s="73" t="s">
        <v>67</v>
      </c>
      <c r="C5713" s="73" t="s">
        <v>248</v>
      </c>
      <c r="D5713" s="73" t="s">
        <v>249</v>
      </c>
      <c r="E5713" s="73" t="s">
        <v>273</v>
      </c>
      <c r="F5713" s="73" t="s">
        <v>274</v>
      </c>
      <c r="G5713" s="73" t="s">
        <v>34</v>
      </c>
      <c r="H5713" t="s">
        <v>38</v>
      </c>
      <c r="I5713">
        <v>418</v>
      </c>
      <c r="J5713" s="43">
        <v>5564</v>
      </c>
      <c r="K5713" s="16">
        <v>0</v>
      </c>
      <c r="L5713" s="16">
        <f t="shared" si="1049"/>
        <v>55.253227408142997</v>
      </c>
      <c r="M5713" s="16">
        <f t="shared" si="1050"/>
        <v>1.4035315315315315</v>
      </c>
      <c r="N5713" s="44">
        <f t="shared" si="1051"/>
        <v>0</v>
      </c>
      <c r="O5713" s="44">
        <f t="shared" si="1052"/>
        <v>5564</v>
      </c>
      <c r="P5713" s="45">
        <f t="shared" si="1054"/>
        <v>55.253227408142997</v>
      </c>
      <c r="Q5713" s="45">
        <f t="shared" si="1053"/>
        <v>1.4035315315315315</v>
      </c>
      <c r="S5713" s="51">
        <f t="shared" si="1055"/>
        <v>6.0415475509815186</v>
      </c>
      <c r="T5713" s="16">
        <f t="shared" si="1056"/>
        <v>55.253227408142997</v>
      </c>
    </row>
    <row r="5714" spans="1:20" x14ac:dyDescent="0.25">
      <c r="A5714" s="72">
        <f t="shared" si="1057"/>
        <v>44910</v>
      </c>
      <c r="B5714" s="73" t="s">
        <v>67</v>
      </c>
      <c r="C5714" s="73" t="s">
        <v>246</v>
      </c>
      <c r="D5714" s="73" t="s">
        <v>247</v>
      </c>
      <c r="E5714" s="73" t="s">
        <v>275</v>
      </c>
      <c r="F5714" s="73" t="s">
        <v>276</v>
      </c>
      <c r="G5714" s="73" t="s">
        <v>34</v>
      </c>
      <c r="H5714" t="s">
        <v>36</v>
      </c>
      <c r="I5714">
        <v>626</v>
      </c>
      <c r="J5714" s="61">
        <v>4250</v>
      </c>
      <c r="K5714" s="16">
        <v>0.63</v>
      </c>
      <c r="L5714" s="16">
        <f t="shared" si="1049"/>
        <v>42.204568023833168</v>
      </c>
      <c r="M5714" s="16">
        <f t="shared" si="1050"/>
        <v>1.072072072072072</v>
      </c>
      <c r="N5714" s="44">
        <f t="shared" si="1051"/>
        <v>394.38</v>
      </c>
      <c r="O5714" s="44">
        <f t="shared" si="1052"/>
        <v>4644.38</v>
      </c>
      <c r="P5714" s="45">
        <f t="shared" si="1054"/>
        <v>46.120953326713007</v>
      </c>
      <c r="Q5714" s="45">
        <f t="shared" si="1053"/>
        <v>1.1715553153153153</v>
      </c>
      <c r="S5714" s="51">
        <f t="shared" si="1055"/>
        <v>10.407504433530335</v>
      </c>
      <c r="T5714" s="16">
        <f t="shared" si="1056"/>
        <v>45.93445878848064</v>
      </c>
    </row>
    <row r="5715" spans="1:20" x14ac:dyDescent="0.25">
      <c r="A5715" s="72">
        <f t="shared" si="1057"/>
        <v>44910</v>
      </c>
      <c r="B5715" s="73" t="s">
        <v>67</v>
      </c>
      <c r="C5715" s="73" t="s">
        <v>246</v>
      </c>
      <c r="D5715" s="73" t="s">
        <v>247</v>
      </c>
      <c r="E5715" s="73" t="s">
        <v>263</v>
      </c>
      <c r="F5715" s="73" t="s">
        <v>264</v>
      </c>
      <c r="G5715" s="73" t="s">
        <v>34</v>
      </c>
      <c r="H5715" t="s">
        <v>36</v>
      </c>
      <c r="I5715">
        <v>1823</v>
      </c>
      <c r="J5715" s="61">
        <v>6130</v>
      </c>
      <c r="K5715" s="16">
        <v>0.63</v>
      </c>
      <c r="L5715" s="16">
        <f t="shared" si="1049"/>
        <v>60.873882820258189</v>
      </c>
      <c r="M5715" s="16">
        <f t="shared" si="1050"/>
        <v>1.5463063063063063</v>
      </c>
      <c r="N5715" s="44">
        <f t="shared" si="1051"/>
        <v>1148.49</v>
      </c>
      <c r="O5715" s="44">
        <f t="shared" si="1052"/>
        <v>7278.49</v>
      </c>
      <c r="P5715" s="45">
        <f t="shared" si="1054"/>
        <v>72.278947368421044</v>
      </c>
      <c r="Q5715" s="45">
        <f t="shared" si="1053"/>
        <v>1.8360154954954955</v>
      </c>
      <c r="S5715" s="51">
        <f t="shared" si="1055"/>
        <v>12.294822720968156</v>
      </c>
      <c r="T5715" s="16">
        <f t="shared" si="1056"/>
        <v>71.735849056603755</v>
      </c>
    </row>
    <row r="5716" spans="1:20" x14ac:dyDescent="0.25">
      <c r="A5716" s="72">
        <f t="shared" si="1057"/>
        <v>44910</v>
      </c>
      <c r="B5716" s="73" t="s">
        <v>18</v>
      </c>
      <c r="C5716" s="73" t="s">
        <v>250</v>
      </c>
      <c r="D5716" s="73" t="s">
        <v>251</v>
      </c>
      <c r="E5716" s="73" t="s">
        <v>265</v>
      </c>
      <c r="F5716" s="73" t="s">
        <v>266</v>
      </c>
      <c r="G5716" s="73" t="s">
        <v>34</v>
      </c>
      <c r="H5716" s="65" t="s">
        <v>39</v>
      </c>
      <c r="I5716">
        <v>1277</v>
      </c>
      <c r="J5716" s="61">
        <v>5431</v>
      </c>
      <c r="K5716" s="16">
        <v>0.76</v>
      </c>
      <c r="L5716" s="77">
        <f t="shared" si="1049"/>
        <v>53.932472691161863</v>
      </c>
      <c r="M5716" s="77">
        <f t="shared" si="1050"/>
        <v>1.4678378378378378</v>
      </c>
      <c r="N5716" s="62">
        <f t="shared" si="1051"/>
        <v>970.52</v>
      </c>
      <c r="O5716" s="62">
        <f t="shared" si="1052"/>
        <v>6401.52</v>
      </c>
      <c r="P5716" s="63">
        <f t="shared" si="1054"/>
        <v>63.570208540218474</v>
      </c>
      <c r="Q5716" s="63">
        <f t="shared" si="1053"/>
        <v>1.7301405405405406</v>
      </c>
      <c r="R5716" s="65"/>
      <c r="S5716" s="64">
        <f t="shared" si="1055"/>
        <v>58.567838287319127</v>
      </c>
      <c r="T5716" s="16">
        <f t="shared" si="1056"/>
        <v>59.79295431976167</v>
      </c>
    </row>
    <row r="5717" spans="1:20" x14ac:dyDescent="0.25">
      <c r="A5717" s="72">
        <f t="shared" si="1057"/>
        <v>44910</v>
      </c>
      <c r="B5717" s="73" t="s">
        <v>18</v>
      </c>
      <c r="C5717" s="73" t="s">
        <v>244</v>
      </c>
      <c r="D5717" s="73" t="s">
        <v>245</v>
      </c>
      <c r="E5717" s="73" t="s">
        <v>277</v>
      </c>
      <c r="F5717" s="73" t="s">
        <v>278</v>
      </c>
      <c r="G5717" s="73" t="s">
        <v>34</v>
      </c>
      <c r="H5717" s="65" t="s">
        <v>38</v>
      </c>
      <c r="I5717" s="65">
        <v>613</v>
      </c>
      <c r="J5717" s="61">
        <v>7037</v>
      </c>
      <c r="K5717" s="16">
        <v>0</v>
      </c>
      <c r="L5717" s="77">
        <f t="shared" si="1049"/>
        <v>69.880834160873874</v>
      </c>
      <c r="M5717" s="77">
        <f t="shared" si="1050"/>
        <v>1.9018918918918919</v>
      </c>
      <c r="N5717" s="62">
        <f t="shared" si="1051"/>
        <v>0</v>
      </c>
      <c r="O5717" s="62">
        <f t="shared" si="1052"/>
        <v>7037</v>
      </c>
      <c r="P5717" s="63">
        <f t="shared" si="1054"/>
        <v>69.880834160873874</v>
      </c>
      <c r="Q5717" s="63">
        <f t="shared" si="1053"/>
        <v>1.9018918918918919</v>
      </c>
      <c r="R5717" s="65"/>
      <c r="S5717" s="64">
        <f t="shared" si="1055"/>
        <v>4.8108430145963554</v>
      </c>
      <c r="T5717" s="16">
        <f t="shared" si="1056"/>
        <v>69.880834160873874</v>
      </c>
    </row>
    <row r="5718" spans="1:20" x14ac:dyDescent="0.25">
      <c r="A5718" s="72">
        <f>A5717</f>
        <v>44910</v>
      </c>
      <c r="B5718" s="73" t="s">
        <v>18</v>
      </c>
      <c r="C5718" s="73" t="s">
        <v>248</v>
      </c>
      <c r="D5718" s="73" t="s">
        <v>249</v>
      </c>
      <c r="E5718" s="73" t="s">
        <v>268</v>
      </c>
      <c r="F5718" s="73" t="s">
        <v>269</v>
      </c>
      <c r="G5718" s="73" t="s">
        <v>34</v>
      </c>
      <c r="H5718" s="65" t="s">
        <v>38</v>
      </c>
      <c r="I5718" s="65">
        <v>872</v>
      </c>
      <c r="J5718" s="61">
        <v>7843</v>
      </c>
      <c r="K5718" s="16">
        <v>0</v>
      </c>
      <c r="L5718" s="77">
        <f t="shared" si="1049"/>
        <v>77.884806355511415</v>
      </c>
      <c r="M5718" s="77">
        <f t="shared" si="1050"/>
        <v>2.11972972972973</v>
      </c>
      <c r="N5718" s="62">
        <f t="shared" si="1051"/>
        <v>0</v>
      </c>
      <c r="O5718" s="62">
        <f t="shared" si="1052"/>
        <v>7843</v>
      </c>
      <c r="P5718" s="63">
        <f t="shared" si="1054"/>
        <v>77.884806355511415</v>
      </c>
      <c r="Q5718" s="63">
        <f t="shared" si="1053"/>
        <v>2.11972972972973</v>
      </c>
      <c r="R5718" s="65"/>
      <c r="S5718" s="64">
        <f t="shared" si="1055"/>
        <v>5.6723255187281163</v>
      </c>
      <c r="T5718" s="16">
        <f t="shared" si="1056"/>
        <v>77.884806355511415</v>
      </c>
    </row>
    <row r="5719" spans="1:20" x14ac:dyDescent="0.25">
      <c r="A5719" s="72">
        <f t="shared" si="1057"/>
        <v>44910</v>
      </c>
      <c r="B5719" s="73" t="s">
        <v>18</v>
      </c>
      <c r="C5719" s="73" t="s">
        <v>248</v>
      </c>
      <c r="D5719" s="73" t="s">
        <v>249</v>
      </c>
      <c r="E5719" s="73" t="s">
        <v>277</v>
      </c>
      <c r="F5719" s="73" t="s">
        <v>278</v>
      </c>
      <c r="G5719" s="73" t="s">
        <v>34</v>
      </c>
      <c r="H5719" s="65" t="s">
        <v>38</v>
      </c>
      <c r="I5719" s="65">
        <v>414</v>
      </c>
      <c r="J5719" s="61">
        <v>5689</v>
      </c>
      <c r="K5719" s="16">
        <v>0</v>
      </c>
      <c r="L5719" s="77">
        <f t="shared" si="1049"/>
        <v>56.494538232373387</v>
      </c>
      <c r="M5719" s="77">
        <f t="shared" si="1050"/>
        <v>1.5375675675675675</v>
      </c>
      <c r="N5719" s="62">
        <f t="shared" si="1051"/>
        <v>0</v>
      </c>
      <c r="O5719" s="62">
        <f t="shared" si="1052"/>
        <v>5689</v>
      </c>
      <c r="P5719" s="63">
        <f t="shared" si="1054"/>
        <v>56.494538232373387</v>
      </c>
      <c r="Q5719" s="63">
        <f t="shared" si="1053"/>
        <v>1.5375675675675675</v>
      </c>
      <c r="R5719" s="65"/>
      <c r="S5719" s="64">
        <f t="shared" si="1055"/>
        <v>5.9996273523383659</v>
      </c>
      <c r="T5719" s="16">
        <f t="shared" si="1056"/>
        <v>56.494538232373394</v>
      </c>
    </row>
    <row r="5720" spans="1:20" x14ac:dyDescent="0.25">
      <c r="A5720" s="72">
        <f t="shared" si="1057"/>
        <v>44910</v>
      </c>
      <c r="B5720" s="73" t="s">
        <v>18</v>
      </c>
      <c r="C5720" s="73" t="s">
        <v>242</v>
      </c>
      <c r="D5720" s="73" t="s">
        <v>243</v>
      </c>
      <c r="E5720" s="73" t="s">
        <v>265</v>
      </c>
      <c r="F5720" s="73" t="s">
        <v>266</v>
      </c>
      <c r="G5720" s="73" t="s">
        <v>34</v>
      </c>
      <c r="H5720" t="s">
        <v>36</v>
      </c>
      <c r="I5720">
        <v>1006</v>
      </c>
      <c r="J5720" s="43">
        <v>4865</v>
      </c>
      <c r="K5720" s="16">
        <v>0.63</v>
      </c>
      <c r="L5720" s="16">
        <f t="shared" si="1049"/>
        <v>48.311817279046672</v>
      </c>
      <c r="M5720" s="16">
        <f t="shared" si="1050"/>
        <v>1.3148648648648649</v>
      </c>
      <c r="N5720" s="44">
        <f t="shared" si="1051"/>
        <v>633.78</v>
      </c>
      <c r="O5720" s="44">
        <f t="shared" si="1052"/>
        <v>5498.78</v>
      </c>
      <c r="P5720" s="45">
        <f t="shared" si="1054"/>
        <v>54.605561072492549</v>
      </c>
      <c r="Q5720" s="45">
        <f t="shared" si="1053"/>
        <v>1.4861567567567566</v>
      </c>
      <c r="S5720" s="51">
        <f t="shared" si="1055"/>
        <v>8.3080886668846397</v>
      </c>
      <c r="T5720" s="16">
        <f t="shared" si="1056"/>
        <v>54.305858987090367</v>
      </c>
    </row>
    <row r="5721" spans="1:20" x14ac:dyDescent="0.25">
      <c r="A5721" s="72">
        <f t="shared" si="1057"/>
        <v>44910</v>
      </c>
      <c r="B5721" s="73" t="s">
        <v>0</v>
      </c>
      <c r="C5721" s="73" t="s">
        <v>252</v>
      </c>
      <c r="D5721" s="73" t="s">
        <v>117</v>
      </c>
      <c r="E5721" s="73" t="s">
        <v>279</v>
      </c>
      <c r="F5721" s="73" t="s">
        <v>280</v>
      </c>
      <c r="G5721" s="73" t="s">
        <v>35</v>
      </c>
      <c r="H5721" t="s">
        <v>37</v>
      </c>
      <c r="I5721">
        <v>880</v>
      </c>
      <c r="J5721" s="43">
        <v>4393</v>
      </c>
      <c r="K5721" s="16">
        <v>0.5</v>
      </c>
      <c r="L5721" s="16">
        <f t="shared" si="1049"/>
        <v>43.624627606752732</v>
      </c>
      <c r="M5721" s="16">
        <f t="shared" si="1050"/>
        <v>1.1872972972972973</v>
      </c>
      <c r="N5721" s="44">
        <f t="shared" si="1051"/>
        <v>440</v>
      </c>
      <c r="O5721" s="44">
        <f t="shared" si="1052"/>
        <v>4833</v>
      </c>
      <c r="P5721" s="45">
        <f t="shared" si="1054"/>
        <v>47.994041708043696</v>
      </c>
      <c r="Q5721" s="45">
        <f t="shared" si="1053"/>
        <v>1.3062162162162163</v>
      </c>
      <c r="S5721" s="51">
        <f t="shared" si="1055"/>
        <v>15.263534462198901</v>
      </c>
      <c r="T5721" s="16">
        <f t="shared" si="1056"/>
        <v>47.673618007282357</v>
      </c>
    </row>
    <row r="5722" spans="1:20" x14ac:dyDescent="0.25">
      <c r="A5722" s="72">
        <f t="shared" si="1057"/>
        <v>44910</v>
      </c>
      <c r="B5722" s="73" t="s">
        <v>0</v>
      </c>
      <c r="C5722" s="73" t="s">
        <v>359</v>
      </c>
      <c r="D5722" s="73" t="s">
        <v>235</v>
      </c>
      <c r="E5722" s="73" t="s">
        <v>267</v>
      </c>
      <c r="F5722" s="73" t="s">
        <v>241</v>
      </c>
      <c r="G5722" s="73" t="s">
        <v>35</v>
      </c>
      <c r="H5722" t="s">
        <v>37</v>
      </c>
      <c r="I5722">
        <v>685</v>
      </c>
      <c r="J5722" s="61">
        <v>4311</v>
      </c>
      <c r="K5722" s="16">
        <v>0.5</v>
      </c>
      <c r="L5722" s="16">
        <f t="shared" si="1049"/>
        <v>42.810327706057599</v>
      </c>
      <c r="M5722" s="16">
        <f t="shared" si="1050"/>
        <v>1.1651351351351351</v>
      </c>
      <c r="N5722" s="44">
        <f t="shared" si="1051"/>
        <v>342.5</v>
      </c>
      <c r="O5722" s="44">
        <f t="shared" si="1052"/>
        <v>4653.5</v>
      </c>
      <c r="P5722" s="45">
        <f t="shared" si="1054"/>
        <v>46.211519364448854</v>
      </c>
      <c r="Q5722" s="45">
        <f t="shared" si="1053"/>
        <v>1.2577027027027028</v>
      </c>
      <c r="S5722" s="51">
        <f t="shared" si="1055"/>
        <v>5.4976195873951417</v>
      </c>
      <c r="T5722" s="16">
        <f t="shared" si="1056"/>
        <v>45.962098642833496</v>
      </c>
    </row>
    <row r="5723" spans="1:20" x14ac:dyDescent="0.25">
      <c r="A5723" s="72">
        <f t="shared" si="1057"/>
        <v>44910</v>
      </c>
      <c r="B5723" s="73" t="s">
        <v>0</v>
      </c>
      <c r="C5723" s="73" t="s">
        <v>253</v>
      </c>
      <c r="D5723" s="73" t="s">
        <v>243</v>
      </c>
      <c r="E5723" s="73" t="s">
        <v>281</v>
      </c>
      <c r="F5723" s="73" t="s">
        <v>282</v>
      </c>
      <c r="G5723" s="73" t="s">
        <v>35</v>
      </c>
      <c r="H5723" t="s">
        <v>38</v>
      </c>
      <c r="I5723">
        <v>812</v>
      </c>
      <c r="J5723" s="43">
        <v>7090</v>
      </c>
      <c r="K5723" s="16">
        <v>0</v>
      </c>
      <c r="L5723" s="16">
        <f t="shared" si="1049"/>
        <v>70.407149950347559</v>
      </c>
      <c r="M5723" s="16">
        <f t="shared" si="1050"/>
        <v>1.9162162162162162</v>
      </c>
      <c r="N5723" s="44">
        <f t="shared" si="1051"/>
        <v>0</v>
      </c>
      <c r="O5723" s="44">
        <f t="shared" si="1052"/>
        <v>7090</v>
      </c>
      <c r="P5723" s="45">
        <f t="shared" si="1054"/>
        <v>70.407149950347559</v>
      </c>
      <c r="Q5723" s="45">
        <f t="shared" si="1053"/>
        <v>1.9162162162162162</v>
      </c>
      <c r="S5723" s="51">
        <f t="shared" si="1055"/>
        <v>6.2968515742128917</v>
      </c>
      <c r="T5723" s="16">
        <f t="shared" si="1056"/>
        <v>70.407149950347559</v>
      </c>
    </row>
    <row r="5724" spans="1:20" x14ac:dyDescent="0.25">
      <c r="A5724" s="72">
        <f t="shared" si="1057"/>
        <v>44910</v>
      </c>
      <c r="B5724" s="73" t="s">
        <v>0</v>
      </c>
      <c r="C5724" s="73" t="s">
        <v>236</v>
      </c>
      <c r="D5724" s="73" t="s">
        <v>237</v>
      </c>
      <c r="E5724" s="73" t="s">
        <v>279</v>
      </c>
      <c r="F5724" s="73" t="s">
        <v>280</v>
      </c>
      <c r="G5724" s="73" t="s">
        <v>35</v>
      </c>
      <c r="H5724" t="s">
        <v>37</v>
      </c>
      <c r="I5724">
        <v>1520</v>
      </c>
      <c r="J5724" s="61">
        <v>6051</v>
      </c>
      <c r="K5724" s="16">
        <v>0.5</v>
      </c>
      <c r="L5724" s="16">
        <f t="shared" si="1049"/>
        <v>60.089374379344584</v>
      </c>
      <c r="M5724" s="16">
        <f t="shared" si="1050"/>
        <v>1.6354054054054055</v>
      </c>
      <c r="N5724" s="44">
        <f t="shared" si="1051"/>
        <v>760</v>
      </c>
      <c r="O5724" s="44">
        <f t="shared" si="1052"/>
        <v>6811</v>
      </c>
      <c r="P5724" s="45">
        <f t="shared" si="1054"/>
        <v>67.636544190665347</v>
      </c>
      <c r="Q5724" s="45">
        <f t="shared" si="1053"/>
        <v>1.8408108108108108</v>
      </c>
      <c r="S5724" s="51">
        <f t="shared" si="1055"/>
        <v>16.407451717655096</v>
      </c>
      <c r="T5724" s="16">
        <f t="shared" si="1056"/>
        <v>67.083085071168497</v>
      </c>
    </row>
    <row r="5725" spans="1:20" x14ac:dyDescent="0.25">
      <c r="A5725" s="72">
        <f t="shared" si="1057"/>
        <v>44910</v>
      </c>
      <c r="B5725" s="73" t="s">
        <v>0</v>
      </c>
      <c r="C5725" s="73" t="s">
        <v>236</v>
      </c>
      <c r="D5725" s="73" t="s">
        <v>237</v>
      </c>
      <c r="E5725" s="73" t="s">
        <v>267</v>
      </c>
      <c r="F5725" s="73" t="s">
        <v>241</v>
      </c>
      <c r="G5725" s="73" t="s">
        <v>35</v>
      </c>
      <c r="H5725" t="s">
        <v>37</v>
      </c>
      <c r="I5725">
        <v>1583</v>
      </c>
      <c r="J5725" s="43">
        <v>5399</v>
      </c>
      <c r="K5725" s="16">
        <v>0.5</v>
      </c>
      <c r="L5725" s="16">
        <f t="shared" si="1049"/>
        <v>53.614697120158887</v>
      </c>
      <c r="M5725" s="16">
        <f t="shared" si="1050"/>
        <v>1.4591891891891893</v>
      </c>
      <c r="N5725" s="44">
        <f t="shared" si="1051"/>
        <v>791.5</v>
      </c>
      <c r="O5725" s="44">
        <f t="shared" si="1052"/>
        <v>6190.5</v>
      </c>
      <c r="P5725" s="45">
        <f t="shared" si="1054"/>
        <v>61.474677259185697</v>
      </c>
      <c r="Q5725" s="45">
        <f t="shared" si="1053"/>
        <v>1.6731081081081081</v>
      </c>
      <c r="S5725" s="51">
        <f t="shared" si="1055"/>
        <v>8.2066072364971099</v>
      </c>
      <c r="T5725" s="16">
        <f t="shared" si="1056"/>
        <v>60.898278715657064</v>
      </c>
    </row>
    <row r="5726" spans="1:20" x14ac:dyDescent="0.25">
      <c r="A5726" s="72">
        <f t="shared" si="1057"/>
        <v>44910</v>
      </c>
      <c r="B5726" s="73" t="s">
        <v>0</v>
      </c>
      <c r="C5726" s="73" t="s">
        <v>358</v>
      </c>
      <c r="D5726" s="73" t="s">
        <v>235</v>
      </c>
      <c r="E5726" s="73" t="s">
        <v>279</v>
      </c>
      <c r="F5726" s="73" t="s">
        <v>280</v>
      </c>
      <c r="G5726" s="73" t="s">
        <v>35</v>
      </c>
      <c r="H5726" t="s">
        <v>36</v>
      </c>
      <c r="I5726">
        <v>1599</v>
      </c>
      <c r="J5726" s="66">
        <v>5923</v>
      </c>
      <c r="K5726" s="16">
        <v>0.63</v>
      </c>
      <c r="L5726" s="16">
        <f t="shared" si="1049"/>
        <v>58.818272095332667</v>
      </c>
      <c r="M5726" s="16">
        <f t="shared" si="1050"/>
        <v>1.6008108108108108</v>
      </c>
      <c r="N5726" s="44">
        <f t="shared" si="1051"/>
        <v>1007.37</v>
      </c>
      <c r="O5726" s="44">
        <f t="shared" si="1052"/>
        <v>6930.37</v>
      </c>
      <c r="P5726" s="45">
        <f t="shared" si="1054"/>
        <v>68.821946375372391</v>
      </c>
      <c r="Q5726" s="45">
        <f t="shared" si="1053"/>
        <v>1.8730729729729729</v>
      </c>
      <c r="S5726" s="51">
        <f t="shared" si="1055"/>
        <v>5.9743075720946059</v>
      </c>
      <c r="T5726" s="16">
        <f t="shared" si="1056"/>
        <v>68.34558093346574</v>
      </c>
    </row>
    <row r="5727" spans="1:20" x14ac:dyDescent="0.25">
      <c r="A5727" s="72">
        <f t="shared" si="1057"/>
        <v>44910</v>
      </c>
      <c r="B5727" s="73" t="s">
        <v>67</v>
      </c>
      <c r="C5727" s="73" t="s">
        <v>250</v>
      </c>
      <c r="D5727" s="73" t="s">
        <v>251</v>
      </c>
      <c r="E5727" s="73" t="s">
        <v>279</v>
      </c>
      <c r="F5727" s="73" t="s">
        <v>280</v>
      </c>
      <c r="G5727" s="73" t="s">
        <v>35</v>
      </c>
      <c r="H5727" t="s">
        <v>37</v>
      </c>
      <c r="I5727">
        <v>1851</v>
      </c>
      <c r="J5727" s="43">
        <v>5660</v>
      </c>
      <c r="K5727" s="16">
        <v>0.5</v>
      </c>
      <c r="L5727" s="16">
        <f t="shared" si="1049"/>
        <v>56.206554121151932</v>
      </c>
      <c r="M5727" s="16">
        <f t="shared" si="1050"/>
        <v>1.4277477477477478</v>
      </c>
      <c r="N5727" s="44">
        <f t="shared" si="1051"/>
        <v>925.5</v>
      </c>
      <c r="O5727" s="44">
        <f t="shared" si="1052"/>
        <v>6585.5</v>
      </c>
      <c r="P5727" s="45">
        <f t="shared" si="1054"/>
        <v>65.397219463753729</v>
      </c>
      <c r="Q5727" s="45">
        <f t="shared" si="1053"/>
        <v>1.6612072072072073</v>
      </c>
      <c r="S5727" s="51">
        <f t="shared" si="1055"/>
        <v>22.407063197026012</v>
      </c>
      <c r="T5727" s="16">
        <f t="shared" si="1056"/>
        <v>64.723237338629602</v>
      </c>
    </row>
    <row r="5728" spans="1:20" x14ac:dyDescent="0.25">
      <c r="A5728" s="72">
        <f t="shared" si="1057"/>
        <v>44910</v>
      </c>
      <c r="B5728" s="73" t="s">
        <v>67</v>
      </c>
      <c r="C5728" s="73" t="s">
        <v>238</v>
      </c>
      <c r="D5728" s="73" t="s">
        <v>239</v>
      </c>
      <c r="E5728" s="73" t="s">
        <v>283</v>
      </c>
      <c r="F5728" s="73" t="s">
        <v>284</v>
      </c>
      <c r="G5728" s="73" t="s">
        <v>35</v>
      </c>
      <c r="H5728" t="s">
        <v>37</v>
      </c>
      <c r="I5728">
        <v>1695</v>
      </c>
      <c r="J5728" s="43">
        <v>5620</v>
      </c>
      <c r="K5728" s="16">
        <v>0.5</v>
      </c>
      <c r="L5728" s="16">
        <f t="shared" si="1049"/>
        <v>55.80933465739821</v>
      </c>
      <c r="M5728" s="16">
        <f t="shared" si="1050"/>
        <v>1.4176576576576576</v>
      </c>
      <c r="N5728" s="44">
        <f t="shared" si="1051"/>
        <v>847.5</v>
      </c>
      <c r="O5728" s="44">
        <f t="shared" si="1052"/>
        <v>6467.5</v>
      </c>
      <c r="P5728" s="45">
        <f t="shared" si="1054"/>
        <v>64.225422045680233</v>
      </c>
      <c r="Q5728" s="45">
        <f t="shared" si="1053"/>
        <v>1.6314414414414415</v>
      </c>
      <c r="S5728" s="51">
        <f t="shared" si="1055"/>
        <v>21.114232209737828</v>
      </c>
      <c r="T5728" s="16">
        <f t="shared" si="1056"/>
        <v>63.608242303872885</v>
      </c>
    </row>
    <row r="5729" spans="1:20" x14ac:dyDescent="0.25">
      <c r="A5729" s="72">
        <f t="shared" si="1057"/>
        <v>44910</v>
      </c>
      <c r="B5729" s="73" t="s">
        <v>67</v>
      </c>
      <c r="C5729" s="73" t="s">
        <v>242</v>
      </c>
      <c r="D5729" s="73" t="s">
        <v>243</v>
      </c>
      <c r="E5729" s="73" t="s">
        <v>265</v>
      </c>
      <c r="F5729" s="73" t="s">
        <v>266</v>
      </c>
      <c r="G5729" s="73" t="s">
        <v>35</v>
      </c>
      <c r="H5729" t="s">
        <v>36</v>
      </c>
      <c r="I5729">
        <v>1006</v>
      </c>
      <c r="J5729" s="43">
        <v>4170</v>
      </c>
      <c r="K5729" s="16">
        <v>0.63</v>
      </c>
      <c r="L5729" s="16">
        <f t="shared" si="1049"/>
        <v>41.410129096325718</v>
      </c>
      <c r="M5729" s="16">
        <f t="shared" si="1050"/>
        <v>1.0518918918918918</v>
      </c>
      <c r="N5729" s="44">
        <f t="shared" si="1051"/>
        <v>633.78</v>
      </c>
      <c r="O5729" s="44">
        <f t="shared" si="1052"/>
        <v>4803.78</v>
      </c>
      <c r="P5729" s="45">
        <f t="shared" si="1054"/>
        <v>47.703872889771596</v>
      </c>
      <c r="Q5729" s="45">
        <f t="shared" si="1053"/>
        <v>1.2117643243243243</v>
      </c>
      <c r="S5729" s="51">
        <f t="shared" si="1055"/>
        <v>12.977483431248515</v>
      </c>
      <c r="T5729" s="16">
        <f t="shared" si="1056"/>
        <v>47.404170804369414</v>
      </c>
    </row>
    <row r="5730" spans="1:20" x14ac:dyDescent="0.25">
      <c r="A5730" s="72">
        <f t="shared" si="1057"/>
        <v>44910</v>
      </c>
      <c r="B5730" s="73" t="s">
        <v>67</v>
      </c>
      <c r="C5730" s="73" t="s">
        <v>254</v>
      </c>
      <c r="D5730" s="73" t="s">
        <v>255</v>
      </c>
      <c r="E5730" s="73" t="s">
        <v>267</v>
      </c>
      <c r="F5730" s="73" t="s">
        <v>241</v>
      </c>
      <c r="G5730" s="73" t="s">
        <v>35</v>
      </c>
      <c r="H5730" t="s">
        <v>37</v>
      </c>
      <c r="I5730">
        <v>988</v>
      </c>
      <c r="J5730" s="43">
        <v>4360</v>
      </c>
      <c r="K5730" s="16">
        <v>0.5</v>
      </c>
      <c r="L5730" s="16">
        <f t="shared" si="1049"/>
        <v>43.296921549155904</v>
      </c>
      <c r="M5730" s="16">
        <f t="shared" si="1050"/>
        <v>1.0998198198198199</v>
      </c>
      <c r="N5730" s="44">
        <f t="shared" si="1051"/>
        <v>494</v>
      </c>
      <c r="O5730" s="44">
        <f t="shared" si="1052"/>
        <v>4854</v>
      </c>
      <c r="P5730" s="45">
        <f t="shared" si="1054"/>
        <v>48.202581926514398</v>
      </c>
      <c r="Q5730" s="45">
        <f t="shared" si="1053"/>
        <v>1.2244324324324325</v>
      </c>
      <c r="S5730" s="51">
        <f t="shared" si="1055"/>
        <v>18.970588235294116</v>
      </c>
      <c r="T5730" s="16">
        <f t="shared" si="1056"/>
        <v>47.842833498841436</v>
      </c>
    </row>
    <row r="5731" spans="1:20" x14ac:dyDescent="0.25">
      <c r="A5731" s="72">
        <f t="shared" si="1057"/>
        <v>44910</v>
      </c>
      <c r="B5731" s="73" t="s">
        <v>67</v>
      </c>
      <c r="C5731" s="73" t="s">
        <v>246</v>
      </c>
      <c r="D5731" s="73" t="s">
        <v>247</v>
      </c>
      <c r="E5731" s="73" t="s">
        <v>240</v>
      </c>
      <c r="F5731" s="73" t="s">
        <v>241</v>
      </c>
      <c r="G5731" s="73" t="s">
        <v>35</v>
      </c>
      <c r="H5731" t="s">
        <v>36</v>
      </c>
      <c r="I5731">
        <v>787</v>
      </c>
      <c r="J5731" s="43">
        <v>4670</v>
      </c>
      <c r="K5731" s="16">
        <v>0.63</v>
      </c>
      <c r="L5731" s="16">
        <f t="shared" si="1049"/>
        <v>46.375372393247268</v>
      </c>
      <c r="M5731" s="16">
        <f t="shared" si="1050"/>
        <v>1.178018018018018</v>
      </c>
      <c r="N5731" s="44">
        <f t="shared" si="1051"/>
        <v>495.81</v>
      </c>
      <c r="O5731" s="44">
        <f t="shared" si="1052"/>
        <v>5165.8100000000004</v>
      </c>
      <c r="P5731" s="45">
        <f t="shared" si="1054"/>
        <v>51.299006951340616</v>
      </c>
      <c r="Q5731" s="45">
        <f t="shared" si="1053"/>
        <v>1.3030872072072073</v>
      </c>
      <c r="S5731" s="51">
        <f t="shared" si="1055"/>
        <v>10.38739580016712</v>
      </c>
      <c r="T5731" s="16">
        <f t="shared" si="1056"/>
        <v>51.064548162859978</v>
      </c>
    </row>
    <row r="5732" spans="1:20" x14ac:dyDescent="0.25">
      <c r="A5732" s="72">
        <f t="shared" si="1057"/>
        <v>44910</v>
      </c>
      <c r="B5732" s="73" t="s">
        <v>67</v>
      </c>
      <c r="C5732" s="73" t="s">
        <v>250</v>
      </c>
      <c r="D5732" s="73" t="s">
        <v>251</v>
      </c>
      <c r="E5732" s="73" t="s">
        <v>283</v>
      </c>
      <c r="F5732" s="73" t="s">
        <v>284</v>
      </c>
      <c r="G5732" s="73" t="s">
        <v>35</v>
      </c>
      <c r="H5732" t="s">
        <v>37</v>
      </c>
      <c r="I5732">
        <v>1836</v>
      </c>
      <c r="J5732" s="43">
        <v>5660</v>
      </c>
      <c r="K5732" s="16">
        <v>0.5</v>
      </c>
      <c r="L5732" s="16">
        <f t="shared" ref="L5732:L5769" si="1058">J5732/100.7</f>
        <v>56.206554121151932</v>
      </c>
      <c r="M5732" s="16">
        <f t="shared" ref="M5732:M5769" si="1059">IF(B5732="corn",J5732/(111*2000/56),J5732/(111*2000/60))</f>
        <v>1.4277477477477478</v>
      </c>
      <c r="N5732" s="44">
        <f t="shared" ref="N5732:N5769" si="1060">I5732*K5732</f>
        <v>918</v>
      </c>
      <c r="O5732" s="44">
        <f t="shared" ref="O5732:O5769" si="1061">J5732+N5732</f>
        <v>6578</v>
      </c>
      <c r="P5732" s="45">
        <f t="shared" si="1054"/>
        <v>65.322740814299905</v>
      </c>
      <c r="Q5732" s="45">
        <f t="shared" ref="Q5732:Q5769" si="1062">IF(B5732="corn",O5732/(111*2000/56),O5732/(111*2000/60))</f>
        <v>1.6593153153153153</v>
      </c>
      <c r="S5732" s="51">
        <f t="shared" si="1055"/>
        <v>22.267657992565049</v>
      </c>
      <c r="T5732" s="16">
        <f t="shared" si="1056"/>
        <v>64.654220456802378</v>
      </c>
    </row>
    <row r="5733" spans="1:20" x14ac:dyDescent="0.25">
      <c r="A5733" s="72">
        <f t="shared" si="1057"/>
        <v>44910</v>
      </c>
      <c r="B5733" s="73" t="s">
        <v>67</v>
      </c>
      <c r="C5733" s="73" t="s">
        <v>256</v>
      </c>
      <c r="D5733" s="73" t="s">
        <v>247</v>
      </c>
      <c r="E5733" s="73" t="s">
        <v>285</v>
      </c>
      <c r="F5733" s="73" t="s">
        <v>264</v>
      </c>
      <c r="G5733" s="73" t="s">
        <v>35</v>
      </c>
      <c r="H5733" t="s">
        <v>37</v>
      </c>
      <c r="I5733">
        <v>1899</v>
      </c>
      <c r="J5733" s="43">
        <v>5580</v>
      </c>
      <c r="K5733" s="16">
        <v>0.5</v>
      </c>
      <c r="L5733" s="16">
        <f t="shared" si="1058"/>
        <v>55.412115193644489</v>
      </c>
      <c r="M5733" s="16">
        <f t="shared" si="1059"/>
        <v>1.4075675675675676</v>
      </c>
      <c r="N5733" s="44">
        <f t="shared" si="1060"/>
        <v>949.5</v>
      </c>
      <c r="O5733" s="44">
        <f t="shared" si="1061"/>
        <v>6529.5</v>
      </c>
      <c r="P5733" s="45">
        <f t="shared" si="1054"/>
        <v>64.841112214498509</v>
      </c>
      <c r="Q5733" s="45">
        <f t="shared" si="1062"/>
        <v>1.6470810810810812</v>
      </c>
      <c r="S5733" s="51">
        <f t="shared" si="1055"/>
        <v>23.198113207547166</v>
      </c>
      <c r="T5733" s="16">
        <f t="shared" si="1056"/>
        <v>64.149652432969219</v>
      </c>
    </row>
    <row r="5734" spans="1:20" x14ac:dyDescent="0.25">
      <c r="A5734" s="72">
        <f t="shared" si="1057"/>
        <v>44910</v>
      </c>
      <c r="B5734" s="73" t="s">
        <v>18</v>
      </c>
      <c r="C5734" s="73" t="s">
        <v>238</v>
      </c>
      <c r="D5734" s="73" t="s">
        <v>239</v>
      </c>
      <c r="E5734" s="73" t="s">
        <v>283</v>
      </c>
      <c r="F5734" s="73" t="s">
        <v>284</v>
      </c>
      <c r="G5734" s="73" t="s">
        <v>35</v>
      </c>
      <c r="H5734" t="s">
        <v>37</v>
      </c>
      <c r="I5734">
        <v>1695</v>
      </c>
      <c r="J5734" s="43">
        <v>6350</v>
      </c>
      <c r="K5734" s="16">
        <v>0.5</v>
      </c>
      <c r="L5734" s="16">
        <f t="shared" si="1058"/>
        <v>63.058589870903674</v>
      </c>
      <c r="M5734" s="16">
        <f t="shared" si="1059"/>
        <v>1.7162162162162162</v>
      </c>
      <c r="N5734" s="44">
        <f t="shared" si="1060"/>
        <v>847.5</v>
      </c>
      <c r="O5734" s="44">
        <f t="shared" si="1061"/>
        <v>7197.5</v>
      </c>
      <c r="P5734" s="45">
        <f t="shared" si="1054"/>
        <v>71.474677259185697</v>
      </c>
      <c r="Q5734" s="45">
        <f t="shared" si="1062"/>
        <v>1.9452702702702702</v>
      </c>
      <c r="S5734" s="51">
        <f t="shared" si="1055"/>
        <v>18.966942148760335</v>
      </c>
      <c r="T5734" s="16">
        <f t="shared" si="1056"/>
        <v>70.857497517378349</v>
      </c>
    </row>
    <row r="5735" spans="1:20" x14ac:dyDescent="0.25">
      <c r="A5735" s="72">
        <f t="shared" si="1057"/>
        <v>44910</v>
      </c>
      <c r="B5735" s="73" t="s">
        <v>18</v>
      </c>
      <c r="C5735" s="73" t="s">
        <v>250</v>
      </c>
      <c r="D5735" s="73" t="s">
        <v>251</v>
      </c>
      <c r="E5735" s="73" t="s">
        <v>279</v>
      </c>
      <c r="F5735" s="73" t="s">
        <v>280</v>
      </c>
      <c r="G5735" s="73" t="s">
        <v>35</v>
      </c>
      <c r="H5735" t="s">
        <v>37</v>
      </c>
      <c r="I5735">
        <v>1851</v>
      </c>
      <c r="J5735" s="43">
        <v>6400</v>
      </c>
      <c r="K5735" s="16">
        <v>0.5</v>
      </c>
      <c r="L5735" s="16">
        <f t="shared" si="1058"/>
        <v>63.555114200595824</v>
      </c>
      <c r="M5735" s="16">
        <f t="shared" si="1059"/>
        <v>1.7297297297297298</v>
      </c>
      <c r="N5735" s="44">
        <f t="shared" si="1060"/>
        <v>925.5</v>
      </c>
      <c r="O5735" s="44">
        <f t="shared" si="1061"/>
        <v>7325.5</v>
      </c>
      <c r="P5735" s="45">
        <f t="shared" si="1054"/>
        <v>72.745779543197614</v>
      </c>
      <c r="Q5735" s="45">
        <f t="shared" si="1062"/>
        <v>1.9798648648648649</v>
      </c>
      <c r="S5735" s="51">
        <f t="shared" si="1055"/>
        <v>20.090163934426219</v>
      </c>
      <c r="T5735" s="16">
        <f t="shared" si="1056"/>
        <v>72.071797418073473</v>
      </c>
    </row>
    <row r="5736" spans="1:20" x14ac:dyDescent="0.25">
      <c r="A5736" s="72">
        <f t="shared" si="1057"/>
        <v>44910</v>
      </c>
      <c r="B5736" s="73" t="s">
        <v>18</v>
      </c>
      <c r="C5736" s="73" t="s">
        <v>257</v>
      </c>
      <c r="D5736" s="73" t="s">
        <v>237</v>
      </c>
      <c r="E5736" s="73" t="s">
        <v>283</v>
      </c>
      <c r="F5736" s="73" t="s">
        <v>284</v>
      </c>
      <c r="G5736" s="73" t="s">
        <v>35</v>
      </c>
      <c r="H5736" t="s">
        <v>37</v>
      </c>
      <c r="I5736">
        <v>1507</v>
      </c>
      <c r="J5736" s="43">
        <v>6250</v>
      </c>
      <c r="K5736" s="16">
        <v>0.5</v>
      </c>
      <c r="L5736" s="16">
        <f t="shared" si="1058"/>
        <v>62.06554121151936</v>
      </c>
      <c r="M5736" s="16">
        <f t="shared" si="1059"/>
        <v>1.6891891891891893</v>
      </c>
      <c r="N5736" s="44">
        <f t="shared" si="1060"/>
        <v>753.5</v>
      </c>
      <c r="O5736" s="44">
        <f t="shared" si="1061"/>
        <v>7003.5</v>
      </c>
      <c r="P5736" s="45">
        <f t="shared" si="1054"/>
        <v>69.548162859980138</v>
      </c>
      <c r="Q5736" s="45">
        <f t="shared" si="1062"/>
        <v>1.8928378378378379</v>
      </c>
      <c r="S5736" s="51">
        <f t="shared" si="1055"/>
        <v>17.70588235294117</v>
      </c>
      <c r="T5736" s="16">
        <f t="shared" si="1056"/>
        <v>68.999437272426348</v>
      </c>
    </row>
    <row r="5737" spans="1:20" x14ac:dyDescent="0.25">
      <c r="A5737" s="72">
        <f t="shared" si="1057"/>
        <v>44910</v>
      </c>
      <c r="B5737" s="73" t="s">
        <v>18</v>
      </c>
      <c r="C5737" s="73" t="s">
        <v>256</v>
      </c>
      <c r="D5737" s="73" t="s">
        <v>247</v>
      </c>
      <c r="E5737" s="73" t="s">
        <v>265</v>
      </c>
      <c r="F5737" s="73" t="s">
        <v>266</v>
      </c>
      <c r="G5737" s="73" t="s">
        <v>35</v>
      </c>
      <c r="H5737" t="s">
        <v>36</v>
      </c>
      <c r="I5737">
        <v>1160</v>
      </c>
      <c r="J5737" s="43">
        <v>5095</v>
      </c>
      <c r="K5737" s="16">
        <v>0.63</v>
      </c>
      <c r="L5737" s="16">
        <f t="shared" si="1058"/>
        <v>50.595829195630586</v>
      </c>
      <c r="M5737" s="16">
        <f t="shared" si="1059"/>
        <v>1.3770270270270271</v>
      </c>
      <c r="N5737" s="44">
        <f t="shared" si="1060"/>
        <v>730.8</v>
      </c>
      <c r="O5737" s="44">
        <f t="shared" si="1061"/>
        <v>5825.8</v>
      </c>
      <c r="P5737" s="45">
        <f t="shared" si="1054"/>
        <v>57.853028798411124</v>
      </c>
      <c r="Q5737" s="45">
        <f t="shared" si="1062"/>
        <v>1.5745405405405406</v>
      </c>
      <c r="S5737" s="51">
        <f t="shared" si="1055"/>
        <v>8.7349285154354472</v>
      </c>
      <c r="T5737" s="16">
        <f t="shared" si="1056"/>
        <v>57.507447864945384</v>
      </c>
    </row>
    <row r="5738" spans="1:20" x14ac:dyDescent="0.25">
      <c r="A5738" s="72">
        <f t="shared" si="1057"/>
        <v>44910</v>
      </c>
      <c r="B5738" s="73" t="s">
        <v>18</v>
      </c>
      <c r="C5738" s="73" t="s">
        <v>244</v>
      </c>
      <c r="D5738" s="73" t="s">
        <v>245</v>
      </c>
      <c r="E5738" s="73" t="s">
        <v>277</v>
      </c>
      <c r="F5738" s="73" t="s">
        <v>278</v>
      </c>
      <c r="G5738" s="73" t="s">
        <v>35</v>
      </c>
      <c r="H5738" s="73" t="s">
        <v>38</v>
      </c>
      <c r="I5738" s="65">
        <v>613</v>
      </c>
      <c r="J5738" s="61">
        <v>5277</v>
      </c>
      <c r="K5738" s="16">
        <v>0</v>
      </c>
      <c r="L5738" s="77">
        <f t="shared" si="1058"/>
        <v>52.403177755710026</v>
      </c>
      <c r="M5738" s="77">
        <f t="shared" si="1059"/>
        <v>1.4262162162162162</v>
      </c>
      <c r="N5738" s="62">
        <f t="shared" si="1060"/>
        <v>0</v>
      </c>
      <c r="O5738" s="62">
        <f t="shared" si="1061"/>
        <v>5277</v>
      </c>
      <c r="P5738" s="63">
        <f t="shared" si="1054"/>
        <v>52.403177755710026</v>
      </c>
      <c r="Q5738" s="63">
        <f t="shared" si="1062"/>
        <v>1.4262162162162162</v>
      </c>
      <c r="R5738" s="65"/>
      <c r="S5738" s="64">
        <f t="shared" si="1055"/>
        <v>6.5199838514331754</v>
      </c>
      <c r="T5738" s="16">
        <f>AVERAGE(P5662,P5700,P5738)</f>
        <v>52.403177755710026</v>
      </c>
    </row>
    <row r="5739" spans="1:20" x14ac:dyDescent="0.25">
      <c r="A5739" s="74">
        <f>A5737</f>
        <v>44910</v>
      </c>
      <c r="B5739" s="75" t="s">
        <v>18</v>
      </c>
      <c r="C5739" s="75" t="s">
        <v>258</v>
      </c>
      <c r="D5739" s="75" t="s">
        <v>255</v>
      </c>
      <c r="E5739" s="75" t="s">
        <v>279</v>
      </c>
      <c r="F5739" s="75" t="s">
        <v>280</v>
      </c>
      <c r="G5739" s="75" t="s">
        <v>35</v>
      </c>
      <c r="H5739" s="76" t="s">
        <v>36</v>
      </c>
      <c r="I5739" s="76">
        <v>1637</v>
      </c>
      <c r="J5739" s="46">
        <v>5730</v>
      </c>
      <c r="K5739" s="78">
        <v>0.63</v>
      </c>
      <c r="L5739" s="78">
        <f t="shared" si="1058"/>
        <v>56.901688182720953</v>
      </c>
      <c r="M5739" s="78">
        <f t="shared" si="1059"/>
        <v>1.5486486486486486</v>
      </c>
      <c r="N5739" s="47">
        <f t="shared" si="1060"/>
        <v>1031.31</v>
      </c>
      <c r="O5739" s="47">
        <f t="shared" si="1061"/>
        <v>6761.3099999999995</v>
      </c>
      <c r="P5739" s="48">
        <f t="shared" si="1054"/>
        <v>67.143098311817269</v>
      </c>
      <c r="Q5739" s="48">
        <f t="shared" si="1062"/>
        <v>1.8273810810810809</v>
      </c>
      <c r="R5739" s="76"/>
      <c r="S5739" s="53">
        <f t="shared" si="1055"/>
        <v>14.594395792692104</v>
      </c>
      <c r="T5739" s="78">
        <f t="shared" si="1056"/>
        <v>66.655412115193641</v>
      </c>
    </row>
    <row r="5740" spans="1:20" x14ac:dyDescent="0.25">
      <c r="A5740" s="72">
        <f>DATE(YEAR(A5739), MONTH(A5739)+1, 15)</f>
        <v>44941</v>
      </c>
      <c r="B5740" s="73" t="s">
        <v>0</v>
      </c>
      <c r="C5740" s="73" t="s">
        <v>359</v>
      </c>
      <c r="D5740" s="73" t="s">
        <v>235</v>
      </c>
      <c r="E5740" s="73" t="s">
        <v>260</v>
      </c>
      <c r="F5740" s="73" t="s">
        <v>261</v>
      </c>
      <c r="G5740" s="73" t="s">
        <v>34</v>
      </c>
      <c r="H5740" t="s">
        <v>36</v>
      </c>
      <c r="I5740">
        <v>506</v>
      </c>
      <c r="J5740" s="61">
        <v>3870</v>
      </c>
      <c r="K5740" s="16">
        <v>0.64</v>
      </c>
      <c r="L5740" s="16">
        <f t="shared" si="1058"/>
        <v>38.43098311817279</v>
      </c>
      <c r="M5740" s="16">
        <f t="shared" si="1059"/>
        <v>1.0459459459459459</v>
      </c>
      <c r="N5740" s="44">
        <f t="shared" si="1060"/>
        <v>323.84000000000003</v>
      </c>
      <c r="O5740" s="44">
        <f t="shared" si="1061"/>
        <v>4193.84</v>
      </c>
      <c r="P5740" s="45">
        <f t="shared" ref="P5740:P5777" si="1063">O5740/100.7</f>
        <v>41.646871896722942</v>
      </c>
      <c r="Q5740" s="45">
        <f t="shared" si="1062"/>
        <v>1.1334702702702704</v>
      </c>
      <c r="R5740" s="17"/>
      <c r="S5740" s="51">
        <f>((O5740/O5284)-1)*100</f>
        <v>8.593001517356381</v>
      </c>
      <c r="T5740" s="16"/>
    </row>
    <row r="5741" spans="1:20" x14ac:dyDescent="0.25">
      <c r="A5741" s="72">
        <f>A5740</f>
        <v>44941</v>
      </c>
      <c r="B5741" s="73" t="s">
        <v>0</v>
      </c>
      <c r="C5741" s="73" t="s">
        <v>236</v>
      </c>
      <c r="D5741" s="73" t="s">
        <v>237</v>
      </c>
      <c r="E5741" s="73" t="s">
        <v>262</v>
      </c>
      <c r="F5741" s="73" t="s">
        <v>251</v>
      </c>
      <c r="G5741" s="73" t="s">
        <v>34</v>
      </c>
      <c r="H5741" t="s">
        <v>37</v>
      </c>
      <c r="I5741">
        <v>298</v>
      </c>
      <c r="J5741" s="43">
        <v>3858</v>
      </c>
      <c r="K5741" s="16">
        <v>0.51</v>
      </c>
      <c r="L5741" s="16">
        <f t="shared" si="1058"/>
        <v>38.311817279046672</v>
      </c>
      <c r="M5741" s="16">
        <f t="shared" si="1059"/>
        <v>1.0427027027027027</v>
      </c>
      <c r="N5741" s="44">
        <f t="shared" si="1060"/>
        <v>151.97999999999999</v>
      </c>
      <c r="O5741" s="44">
        <f t="shared" si="1061"/>
        <v>4009.98</v>
      </c>
      <c r="P5741" s="45">
        <f t="shared" si="1063"/>
        <v>39.821052631578944</v>
      </c>
      <c r="Q5741" s="45">
        <f t="shared" si="1062"/>
        <v>1.0837783783783783</v>
      </c>
      <c r="R5741" s="17"/>
      <c r="S5741" s="51">
        <f t="shared" ref="S5741:S5777" si="1064">((O5741/O5285)-1)*100</f>
        <v>8.5609243697478909</v>
      </c>
      <c r="T5741" s="16"/>
    </row>
    <row r="5742" spans="1:20" x14ac:dyDescent="0.25">
      <c r="A5742" s="72">
        <f t="shared" ref="A5742:A5776" si="1065">A5741</f>
        <v>44941</v>
      </c>
      <c r="B5742" s="73" t="s">
        <v>0</v>
      </c>
      <c r="C5742" s="73" t="s">
        <v>359</v>
      </c>
      <c r="D5742" s="73" t="s">
        <v>235</v>
      </c>
      <c r="E5742" s="73" t="s">
        <v>263</v>
      </c>
      <c r="F5742" s="73" t="s">
        <v>264</v>
      </c>
      <c r="G5742" s="73" t="s">
        <v>34</v>
      </c>
      <c r="H5742" t="s">
        <v>37</v>
      </c>
      <c r="I5742">
        <v>1530</v>
      </c>
      <c r="J5742" s="61">
        <v>7490</v>
      </c>
      <c r="K5742" s="16">
        <v>0.51</v>
      </c>
      <c r="L5742" s="16">
        <f t="shared" si="1058"/>
        <v>74.379344587884802</v>
      </c>
      <c r="M5742" s="16">
        <f t="shared" si="1059"/>
        <v>2.0243243243243243</v>
      </c>
      <c r="N5742" s="44">
        <f t="shared" si="1060"/>
        <v>780.30000000000007</v>
      </c>
      <c r="O5742" s="44">
        <f t="shared" si="1061"/>
        <v>8270.2999999999993</v>
      </c>
      <c r="P5742" s="45">
        <f t="shared" si="1063"/>
        <v>82.128103277060561</v>
      </c>
      <c r="Q5742" s="45">
        <f t="shared" si="1062"/>
        <v>2.2352162162162159</v>
      </c>
      <c r="S5742" s="51">
        <f t="shared" si="1064"/>
        <v>10.660190537358162</v>
      </c>
      <c r="T5742" s="16"/>
    </row>
    <row r="5743" spans="1:20" x14ac:dyDescent="0.25">
      <c r="A5743" s="72">
        <f t="shared" si="1065"/>
        <v>44941</v>
      </c>
      <c r="B5743" s="73" t="s">
        <v>0</v>
      </c>
      <c r="C5743" s="73" t="s">
        <v>359</v>
      </c>
      <c r="D5743" s="73" t="s">
        <v>235</v>
      </c>
      <c r="E5743" s="73" t="s">
        <v>265</v>
      </c>
      <c r="F5743" s="73" t="s">
        <v>266</v>
      </c>
      <c r="G5743" s="73" t="s">
        <v>34</v>
      </c>
      <c r="H5743" t="s">
        <v>36</v>
      </c>
      <c r="I5743">
        <v>890</v>
      </c>
      <c r="J5743" s="61">
        <v>4600</v>
      </c>
      <c r="K5743" s="16">
        <v>0.64</v>
      </c>
      <c r="L5743" s="16">
        <f t="shared" si="1058"/>
        <v>45.680238331678254</v>
      </c>
      <c r="M5743" s="16">
        <f t="shared" si="1059"/>
        <v>1.2432432432432432</v>
      </c>
      <c r="N5743" s="44">
        <f t="shared" si="1060"/>
        <v>569.6</v>
      </c>
      <c r="O5743" s="44">
        <f t="shared" si="1061"/>
        <v>5169.6000000000004</v>
      </c>
      <c r="P5743" s="45">
        <f t="shared" si="1063"/>
        <v>51.336643495531284</v>
      </c>
      <c r="Q5743" s="45">
        <f t="shared" si="1062"/>
        <v>1.3971891891891892</v>
      </c>
      <c r="S5743" s="51">
        <f t="shared" si="1064"/>
        <v>7.2820470251312663</v>
      </c>
      <c r="T5743" s="16"/>
    </row>
    <row r="5744" spans="1:20" x14ac:dyDescent="0.25">
      <c r="A5744" s="72">
        <f t="shared" si="1065"/>
        <v>44941</v>
      </c>
      <c r="B5744" s="73" t="s">
        <v>0</v>
      </c>
      <c r="C5744" s="73" t="s">
        <v>238</v>
      </c>
      <c r="D5744" s="73" t="s">
        <v>239</v>
      </c>
      <c r="E5744" s="73" t="s">
        <v>267</v>
      </c>
      <c r="F5744" s="73" t="s">
        <v>241</v>
      </c>
      <c r="G5744" s="73" t="s">
        <v>34</v>
      </c>
      <c r="H5744" s="65" t="s">
        <v>37</v>
      </c>
      <c r="I5744" s="65">
        <v>1256</v>
      </c>
      <c r="J5744" s="61">
        <v>7226</v>
      </c>
      <c r="K5744" s="16">
        <v>0.51</v>
      </c>
      <c r="L5744" s="77">
        <f t="shared" si="1058"/>
        <v>71.757696127110222</v>
      </c>
      <c r="M5744" s="77">
        <f t="shared" si="1059"/>
        <v>1.952972972972973</v>
      </c>
      <c r="N5744" s="62">
        <f t="shared" si="1060"/>
        <v>640.56000000000006</v>
      </c>
      <c r="O5744" s="62">
        <f t="shared" si="1061"/>
        <v>7866.56</v>
      </c>
      <c r="P5744" s="63">
        <f t="shared" si="1063"/>
        <v>78.118768619662362</v>
      </c>
      <c r="Q5744" s="63">
        <f t="shared" si="1062"/>
        <v>2.1260972972972976</v>
      </c>
      <c r="R5744" s="65"/>
      <c r="S5744" s="64">
        <f t="shared" si="1064"/>
        <v>9.6121905271489005</v>
      </c>
      <c r="T5744" s="16"/>
    </row>
    <row r="5745" spans="1:20" x14ac:dyDescent="0.25">
      <c r="A5745" s="72">
        <f t="shared" si="1065"/>
        <v>44941</v>
      </c>
      <c r="B5745" s="73" t="s">
        <v>0</v>
      </c>
      <c r="C5745" s="73" t="s">
        <v>358</v>
      </c>
      <c r="D5745" s="73" t="s">
        <v>235</v>
      </c>
      <c r="E5745" s="73" t="s">
        <v>267</v>
      </c>
      <c r="F5745" s="73" t="s">
        <v>241</v>
      </c>
      <c r="G5745" s="73" t="s">
        <v>34</v>
      </c>
      <c r="H5745" t="s">
        <v>36</v>
      </c>
      <c r="I5745">
        <v>975</v>
      </c>
      <c r="J5745" s="61">
        <v>4850</v>
      </c>
      <c r="K5745" s="16">
        <v>0.64</v>
      </c>
      <c r="L5745" s="16">
        <f t="shared" si="1058"/>
        <v>48.162859980139025</v>
      </c>
      <c r="M5745" s="16">
        <f t="shared" si="1059"/>
        <v>1.3108108108108107</v>
      </c>
      <c r="N5745" s="44">
        <f t="shared" si="1060"/>
        <v>624</v>
      </c>
      <c r="O5745" s="44">
        <f t="shared" si="1061"/>
        <v>5474</v>
      </c>
      <c r="P5745" s="45">
        <f t="shared" si="1063"/>
        <v>54.359483614697119</v>
      </c>
      <c r="Q5745" s="45">
        <f t="shared" si="1062"/>
        <v>1.4794594594594594</v>
      </c>
      <c r="S5745" s="51">
        <f t="shared" si="1064"/>
        <v>6.8566687814162419</v>
      </c>
      <c r="T5745" s="16"/>
    </row>
    <row r="5746" spans="1:20" x14ac:dyDescent="0.25">
      <c r="A5746" s="72">
        <f t="shared" si="1065"/>
        <v>44941</v>
      </c>
      <c r="B5746" s="73" t="s">
        <v>0</v>
      </c>
      <c r="C5746" s="73" t="s">
        <v>240</v>
      </c>
      <c r="D5746" s="73" t="s">
        <v>241</v>
      </c>
      <c r="E5746" s="73" t="s">
        <v>263</v>
      </c>
      <c r="F5746" s="73" t="s">
        <v>264</v>
      </c>
      <c r="G5746" s="73" t="s">
        <v>34</v>
      </c>
      <c r="H5746" t="s">
        <v>36</v>
      </c>
      <c r="I5746">
        <v>1357</v>
      </c>
      <c r="J5746" s="66">
        <v>5121</v>
      </c>
      <c r="K5746" s="16">
        <v>0.64</v>
      </c>
      <c r="L5746" s="16">
        <f t="shared" si="1058"/>
        <v>50.854021847070506</v>
      </c>
      <c r="M5746" s="16">
        <f t="shared" si="1059"/>
        <v>1.384054054054054</v>
      </c>
      <c r="N5746" s="44">
        <f t="shared" si="1060"/>
        <v>868.48</v>
      </c>
      <c r="O5746" s="44">
        <f t="shared" si="1061"/>
        <v>5989.48</v>
      </c>
      <c r="P5746" s="45">
        <f t="shared" si="1063"/>
        <v>59.478450844091356</v>
      </c>
      <c r="Q5746" s="45">
        <f t="shared" si="1062"/>
        <v>1.6187783783783782</v>
      </c>
      <c r="S5746" s="51">
        <f t="shared" si="1064"/>
        <v>7.5540375771484314</v>
      </c>
      <c r="T5746" s="16"/>
    </row>
    <row r="5747" spans="1:20" x14ac:dyDescent="0.25">
      <c r="A5747" s="72">
        <f t="shared" si="1065"/>
        <v>44941</v>
      </c>
      <c r="B5747" s="73" t="s">
        <v>67</v>
      </c>
      <c r="C5747" s="73" t="s">
        <v>242</v>
      </c>
      <c r="D5747" s="73" t="s">
        <v>243</v>
      </c>
      <c r="E5747" s="73" t="s">
        <v>265</v>
      </c>
      <c r="F5747" s="73" t="s">
        <v>266</v>
      </c>
      <c r="G5747" s="73" t="s">
        <v>34</v>
      </c>
      <c r="H5747" t="s">
        <v>36</v>
      </c>
      <c r="I5747">
        <v>1006</v>
      </c>
      <c r="J5747" s="66">
        <v>4000</v>
      </c>
      <c r="K5747" s="16">
        <v>0.64</v>
      </c>
      <c r="L5747" s="16">
        <f t="shared" si="1058"/>
        <v>39.72194637537239</v>
      </c>
      <c r="M5747" s="16">
        <f t="shared" si="1059"/>
        <v>1.0090090090090089</v>
      </c>
      <c r="N5747" s="44">
        <f t="shared" si="1060"/>
        <v>643.84</v>
      </c>
      <c r="O5747" s="44">
        <f t="shared" si="1061"/>
        <v>4643.84</v>
      </c>
      <c r="P5747" s="45">
        <f t="shared" si="1063"/>
        <v>46.115590863952335</v>
      </c>
      <c r="Q5747" s="45">
        <f t="shared" si="1062"/>
        <v>1.1714190990990991</v>
      </c>
      <c r="S5747" s="51">
        <f t="shared" si="1064"/>
        <v>7.1990175393238376</v>
      </c>
      <c r="T5747" s="16"/>
    </row>
    <row r="5748" spans="1:20" x14ac:dyDescent="0.25">
      <c r="A5748" s="72">
        <f t="shared" si="1065"/>
        <v>44941</v>
      </c>
      <c r="B5748" s="73" t="s">
        <v>67</v>
      </c>
      <c r="C5748" s="73" t="s">
        <v>244</v>
      </c>
      <c r="D5748" s="73" t="s">
        <v>245</v>
      </c>
      <c r="E5748" s="73" t="s">
        <v>268</v>
      </c>
      <c r="F5748" s="73" t="s">
        <v>269</v>
      </c>
      <c r="G5748" s="73" t="s">
        <v>34</v>
      </c>
      <c r="H5748" t="s">
        <v>38</v>
      </c>
      <c r="I5748">
        <v>860</v>
      </c>
      <c r="J5748" s="43">
        <v>8551</v>
      </c>
      <c r="K5748" s="16">
        <v>0</v>
      </c>
      <c r="L5748" s="16">
        <f t="shared" si="1058"/>
        <v>84.915590863952332</v>
      </c>
      <c r="M5748" s="16">
        <f t="shared" si="1059"/>
        <v>2.157009009009009</v>
      </c>
      <c r="N5748" s="44">
        <f t="shared" si="1060"/>
        <v>0</v>
      </c>
      <c r="O5748" s="44">
        <f t="shared" si="1061"/>
        <v>8551</v>
      </c>
      <c r="P5748" s="45">
        <f t="shared" si="1063"/>
        <v>84.915590863952332</v>
      </c>
      <c r="Q5748" s="45">
        <f t="shared" si="1062"/>
        <v>2.157009009009009</v>
      </c>
      <c r="S5748" s="51">
        <f t="shared" si="1064"/>
        <v>5.1783517835178428</v>
      </c>
      <c r="T5748" s="16"/>
    </row>
    <row r="5749" spans="1:20" x14ac:dyDescent="0.25">
      <c r="A5749" s="72">
        <f t="shared" si="1065"/>
        <v>44941</v>
      </c>
      <c r="B5749" s="73" t="s">
        <v>67</v>
      </c>
      <c r="C5749" s="73" t="s">
        <v>246</v>
      </c>
      <c r="D5749" s="73" t="s">
        <v>247</v>
      </c>
      <c r="E5749" s="73" t="s">
        <v>270</v>
      </c>
      <c r="F5749" s="73" t="s">
        <v>247</v>
      </c>
      <c r="G5749" s="73" t="s">
        <v>34</v>
      </c>
      <c r="H5749" t="s">
        <v>36</v>
      </c>
      <c r="I5749">
        <v>213</v>
      </c>
      <c r="J5749" s="43">
        <v>2655</v>
      </c>
      <c r="K5749" s="16">
        <v>0.64</v>
      </c>
      <c r="L5749" s="16">
        <f t="shared" si="1058"/>
        <v>26.365441906653427</v>
      </c>
      <c r="M5749" s="16">
        <f t="shared" si="1059"/>
        <v>0.66972972972972977</v>
      </c>
      <c r="N5749" s="44">
        <f t="shared" si="1060"/>
        <v>136.32</v>
      </c>
      <c r="O5749" s="44">
        <f t="shared" si="1061"/>
        <v>2791.32</v>
      </c>
      <c r="P5749" s="45">
        <f t="shared" si="1063"/>
        <v>27.719165839126116</v>
      </c>
      <c r="Q5749" s="45">
        <f t="shared" si="1062"/>
        <v>0.70411675675675678</v>
      </c>
      <c r="S5749" s="51">
        <f t="shared" si="1064"/>
        <v>8.3885698309704928</v>
      </c>
      <c r="T5749" s="16"/>
    </row>
    <row r="5750" spans="1:20" x14ac:dyDescent="0.25">
      <c r="A5750" s="72">
        <f t="shared" si="1065"/>
        <v>44941</v>
      </c>
      <c r="B5750" s="73" t="s">
        <v>67</v>
      </c>
      <c r="C5750" s="73" t="s">
        <v>248</v>
      </c>
      <c r="D5750" s="73" t="s">
        <v>249</v>
      </c>
      <c r="E5750" s="73" t="s">
        <v>271</v>
      </c>
      <c r="F5750" s="73" t="s">
        <v>272</v>
      </c>
      <c r="G5750" s="73" t="s">
        <v>34</v>
      </c>
      <c r="H5750" t="s">
        <v>38</v>
      </c>
      <c r="I5750">
        <v>646</v>
      </c>
      <c r="J5750" s="43">
        <v>6593</v>
      </c>
      <c r="K5750" s="16">
        <v>0</v>
      </c>
      <c r="L5750" s="16">
        <f t="shared" si="1058"/>
        <v>65.471698113207552</v>
      </c>
      <c r="M5750" s="16">
        <f t="shared" si="1059"/>
        <v>1.663099099099099</v>
      </c>
      <c r="N5750" s="44">
        <f t="shared" si="1060"/>
        <v>0</v>
      </c>
      <c r="O5750" s="44">
        <f t="shared" si="1061"/>
        <v>6593</v>
      </c>
      <c r="P5750" s="45">
        <f t="shared" si="1063"/>
        <v>65.471698113207552</v>
      </c>
      <c r="Q5750" s="45">
        <f t="shared" si="1062"/>
        <v>1.663099099099099</v>
      </c>
      <c r="S5750" s="51">
        <f t="shared" si="1064"/>
        <v>5.8776296772121484</v>
      </c>
      <c r="T5750" s="16"/>
    </row>
    <row r="5751" spans="1:20" x14ac:dyDescent="0.25">
      <c r="A5751" s="72">
        <f t="shared" si="1065"/>
        <v>44941</v>
      </c>
      <c r="B5751" s="73" t="s">
        <v>67</v>
      </c>
      <c r="C5751" s="73" t="s">
        <v>248</v>
      </c>
      <c r="D5751" s="73" t="s">
        <v>249</v>
      </c>
      <c r="E5751" s="73" t="s">
        <v>273</v>
      </c>
      <c r="F5751" s="73" t="s">
        <v>274</v>
      </c>
      <c r="G5751" s="73" t="s">
        <v>34</v>
      </c>
      <c r="H5751" t="s">
        <v>38</v>
      </c>
      <c r="I5751">
        <v>418</v>
      </c>
      <c r="J5751" s="43">
        <v>5564</v>
      </c>
      <c r="K5751" s="16">
        <v>0</v>
      </c>
      <c r="L5751" s="16">
        <f t="shared" si="1058"/>
        <v>55.253227408142997</v>
      </c>
      <c r="M5751" s="16">
        <f t="shared" si="1059"/>
        <v>1.4035315315315315</v>
      </c>
      <c r="N5751" s="44">
        <f t="shared" si="1060"/>
        <v>0</v>
      </c>
      <c r="O5751" s="44">
        <f t="shared" si="1061"/>
        <v>5564</v>
      </c>
      <c r="P5751" s="45">
        <f t="shared" si="1063"/>
        <v>55.253227408142997</v>
      </c>
      <c r="Q5751" s="45">
        <f t="shared" si="1062"/>
        <v>1.4035315315315315</v>
      </c>
      <c r="S5751" s="51">
        <f t="shared" si="1064"/>
        <v>6.0415475509815186</v>
      </c>
      <c r="T5751" s="16"/>
    </row>
    <row r="5752" spans="1:20" x14ac:dyDescent="0.25">
      <c r="A5752" s="72">
        <f t="shared" si="1065"/>
        <v>44941</v>
      </c>
      <c r="B5752" s="73" t="s">
        <v>67</v>
      </c>
      <c r="C5752" s="73" t="s">
        <v>246</v>
      </c>
      <c r="D5752" s="73" t="s">
        <v>247</v>
      </c>
      <c r="E5752" s="73" t="s">
        <v>275</v>
      </c>
      <c r="F5752" s="73" t="s">
        <v>276</v>
      </c>
      <c r="G5752" s="73" t="s">
        <v>34</v>
      </c>
      <c r="H5752" t="s">
        <v>36</v>
      </c>
      <c r="I5752">
        <v>626</v>
      </c>
      <c r="J5752" s="61">
        <v>4250</v>
      </c>
      <c r="K5752" s="16">
        <v>0.64</v>
      </c>
      <c r="L5752" s="16">
        <f t="shared" si="1058"/>
        <v>42.204568023833168</v>
      </c>
      <c r="M5752" s="16">
        <f t="shared" si="1059"/>
        <v>1.072072072072072</v>
      </c>
      <c r="N5752" s="44">
        <f t="shared" si="1060"/>
        <v>400.64</v>
      </c>
      <c r="O5752" s="44">
        <f t="shared" si="1061"/>
        <v>4650.6400000000003</v>
      </c>
      <c r="P5752" s="45">
        <f t="shared" si="1063"/>
        <v>46.183118172790472</v>
      </c>
      <c r="Q5752" s="45">
        <f t="shared" si="1062"/>
        <v>1.1731344144144145</v>
      </c>
      <c r="S5752" s="51">
        <f t="shared" si="1064"/>
        <v>10.556318909898321</v>
      </c>
      <c r="T5752" s="16"/>
    </row>
    <row r="5753" spans="1:20" x14ac:dyDescent="0.25">
      <c r="A5753" s="72">
        <f t="shared" si="1065"/>
        <v>44941</v>
      </c>
      <c r="B5753" s="73" t="s">
        <v>67</v>
      </c>
      <c r="C5753" s="73" t="s">
        <v>246</v>
      </c>
      <c r="D5753" s="73" t="s">
        <v>247</v>
      </c>
      <c r="E5753" s="73" t="s">
        <v>263</v>
      </c>
      <c r="F5753" s="73" t="s">
        <v>264</v>
      </c>
      <c r="G5753" s="73" t="s">
        <v>34</v>
      </c>
      <c r="H5753" t="s">
        <v>36</v>
      </c>
      <c r="I5753">
        <v>1823</v>
      </c>
      <c r="J5753" s="61">
        <v>6130</v>
      </c>
      <c r="K5753" s="16">
        <v>0.64</v>
      </c>
      <c r="L5753" s="16">
        <f t="shared" si="1058"/>
        <v>60.873882820258189</v>
      </c>
      <c r="M5753" s="16">
        <f t="shared" si="1059"/>
        <v>1.5463063063063063</v>
      </c>
      <c r="N5753" s="44">
        <f t="shared" si="1060"/>
        <v>1166.72</v>
      </c>
      <c r="O5753" s="44">
        <f t="shared" si="1061"/>
        <v>7296.72</v>
      </c>
      <c r="P5753" s="45">
        <f t="shared" si="1063"/>
        <v>72.459980139026811</v>
      </c>
      <c r="Q5753" s="45">
        <f t="shared" si="1062"/>
        <v>1.8406140540540541</v>
      </c>
      <c r="S5753" s="51">
        <f t="shared" si="1064"/>
        <v>12.576080869046024</v>
      </c>
      <c r="T5753" s="16"/>
    </row>
    <row r="5754" spans="1:20" x14ac:dyDescent="0.25">
      <c r="A5754" s="72">
        <f t="shared" si="1065"/>
        <v>44941</v>
      </c>
      <c r="B5754" s="73" t="s">
        <v>18</v>
      </c>
      <c r="C5754" s="73" t="s">
        <v>250</v>
      </c>
      <c r="D5754" s="73" t="s">
        <v>251</v>
      </c>
      <c r="E5754" s="73" t="s">
        <v>265</v>
      </c>
      <c r="F5754" s="73" t="s">
        <v>266</v>
      </c>
      <c r="G5754" s="73" t="s">
        <v>34</v>
      </c>
      <c r="H5754" s="65" t="s">
        <v>39</v>
      </c>
      <c r="I5754">
        <v>1277</v>
      </c>
      <c r="J5754" s="61">
        <v>3856</v>
      </c>
      <c r="K5754" s="16">
        <v>0.77300000000000002</v>
      </c>
      <c r="L5754" s="77">
        <f t="shared" si="1058"/>
        <v>38.291956305858989</v>
      </c>
      <c r="M5754" s="77">
        <f t="shared" si="1059"/>
        <v>1.0421621621621622</v>
      </c>
      <c r="N5754" s="62">
        <f t="shared" si="1060"/>
        <v>987.12099999999998</v>
      </c>
      <c r="O5754" s="62">
        <f t="shared" si="1061"/>
        <v>4843.1210000000001</v>
      </c>
      <c r="P5754" s="63">
        <f t="shared" si="1063"/>
        <v>48.094548162859979</v>
      </c>
      <c r="Q5754" s="63">
        <f t="shared" si="1062"/>
        <v>1.3089516216216217</v>
      </c>
      <c r="R5754" s="65"/>
      <c r="S5754" s="64">
        <f t="shared" si="1064"/>
        <v>18.838046658533326</v>
      </c>
      <c r="T5754" s="16"/>
    </row>
    <row r="5755" spans="1:20" x14ac:dyDescent="0.25">
      <c r="A5755" s="72">
        <f t="shared" si="1065"/>
        <v>44941</v>
      </c>
      <c r="B5755" s="73" t="s">
        <v>18</v>
      </c>
      <c r="C5755" s="73" t="s">
        <v>244</v>
      </c>
      <c r="D5755" s="73" t="s">
        <v>245</v>
      </c>
      <c r="E5755" s="73" t="s">
        <v>277</v>
      </c>
      <c r="F5755" s="73" t="s">
        <v>278</v>
      </c>
      <c r="G5755" s="73" t="s">
        <v>34</v>
      </c>
      <c r="H5755" s="65" t="s">
        <v>38</v>
      </c>
      <c r="I5755" s="65">
        <v>613</v>
      </c>
      <c r="J5755" s="61">
        <v>7037</v>
      </c>
      <c r="K5755" s="16">
        <v>0</v>
      </c>
      <c r="L5755" s="77">
        <f t="shared" si="1058"/>
        <v>69.880834160873874</v>
      </c>
      <c r="M5755" s="77">
        <f t="shared" si="1059"/>
        <v>1.9018918918918919</v>
      </c>
      <c r="N5755" s="62">
        <f t="shared" si="1060"/>
        <v>0</v>
      </c>
      <c r="O5755" s="62">
        <f t="shared" si="1061"/>
        <v>7037</v>
      </c>
      <c r="P5755" s="63">
        <f t="shared" si="1063"/>
        <v>69.880834160873874</v>
      </c>
      <c r="Q5755" s="63">
        <f t="shared" si="1062"/>
        <v>1.9018918918918919</v>
      </c>
      <c r="R5755" s="65"/>
      <c r="S5755" s="64">
        <f t="shared" si="1064"/>
        <v>4.8108430145963554</v>
      </c>
      <c r="T5755" s="16"/>
    </row>
    <row r="5756" spans="1:20" x14ac:dyDescent="0.25">
      <c r="A5756" s="72">
        <f>A5755</f>
        <v>44941</v>
      </c>
      <c r="B5756" s="73" t="s">
        <v>18</v>
      </c>
      <c r="C5756" s="73" t="s">
        <v>248</v>
      </c>
      <c r="D5756" s="73" t="s">
        <v>249</v>
      </c>
      <c r="E5756" s="73" t="s">
        <v>268</v>
      </c>
      <c r="F5756" s="73" t="s">
        <v>269</v>
      </c>
      <c r="G5756" s="73" t="s">
        <v>34</v>
      </c>
      <c r="H5756" s="65" t="s">
        <v>38</v>
      </c>
      <c r="I5756" s="65">
        <v>872</v>
      </c>
      <c r="J5756" s="61">
        <v>7843</v>
      </c>
      <c r="K5756" s="16">
        <v>0</v>
      </c>
      <c r="L5756" s="77">
        <f t="shared" si="1058"/>
        <v>77.884806355511415</v>
      </c>
      <c r="M5756" s="77">
        <f t="shared" si="1059"/>
        <v>2.11972972972973</v>
      </c>
      <c r="N5756" s="62">
        <f t="shared" si="1060"/>
        <v>0</v>
      </c>
      <c r="O5756" s="62">
        <f t="shared" si="1061"/>
        <v>7843</v>
      </c>
      <c r="P5756" s="63">
        <f t="shared" si="1063"/>
        <v>77.884806355511415</v>
      </c>
      <c r="Q5756" s="63">
        <f t="shared" si="1062"/>
        <v>2.11972972972973</v>
      </c>
      <c r="R5756" s="65"/>
      <c r="S5756" s="64">
        <f t="shared" si="1064"/>
        <v>5.6723255187281163</v>
      </c>
      <c r="T5756" s="16"/>
    </row>
    <row r="5757" spans="1:20" x14ac:dyDescent="0.25">
      <c r="A5757" s="72">
        <f t="shared" si="1065"/>
        <v>44941</v>
      </c>
      <c r="B5757" s="73" t="s">
        <v>18</v>
      </c>
      <c r="C5757" s="73" t="s">
        <v>248</v>
      </c>
      <c r="D5757" s="73" t="s">
        <v>249</v>
      </c>
      <c r="E5757" s="73" t="s">
        <v>277</v>
      </c>
      <c r="F5757" s="73" t="s">
        <v>278</v>
      </c>
      <c r="G5757" s="73" t="s">
        <v>34</v>
      </c>
      <c r="H5757" s="65" t="s">
        <v>38</v>
      </c>
      <c r="I5757" s="65">
        <v>414</v>
      </c>
      <c r="J5757" s="61">
        <v>5689</v>
      </c>
      <c r="K5757" s="16">
        <v>0</v>
      </c>
      <c r="L5757" s="77">
        <f t="shared" si="1058"/>
        <v>56.494538232373387</v>
      </c>
      <c r="M5757" s="77">
        <f t="shared" si="1059"/>
        <v>1.5375675675675675</v>
      </c>
      <c r="N5757" s="62">
        <f t="shared" si="1060"/>
        <v>0</v>
      </c>
      <c r="O5757" s="62">
        <f t="shared" si="1061"/>
        <v>5689</v>
      </c>
      <c r="P5757" s="63">
        <f t="shared" si="1063"/>
        <v>56.494538232373387</v>
      </c>
      <c r="Q5757" s="63">
        <f t="shared" si="1062"/>
        <v>1.5375675675675675</v>
      </c>
      <c r="R5757" s="65"/>
      <c r="S5757" s="64">
        <f t="shared" si="1064"/>
        <v>5.9996273523383659</v>
      </c>
      <c r="T5757" s="16"/>
    </row>
    <row r="5758" spans="1:20" x14ac:dyDescent="0.25">
      <c r="A5758" s="72">
        <f t="shared" si="1065"/>
        <v>44941</v>
      </c>
      <c r="B5758" s="73" t="s">
        <v>18</v>
      </c>
      <c r="C5758" s="73" t="s">
        <v>242</v>
      </c>
      <c r="D5758" s="73" t="s">
        <v>243</v>
      </c>
      <c r="E5758" s="73" t="s">
        <v>265</v>
      </c>
      <c r="F5758" s="73" t="s">
        <v>266</v>
      </c>
      <c r="G5758" s="73" t="s">
        <v>34</v>
      </c>
      <c r="H5758" t="s">
        <v>36</v>
      </c>
      <c r="I5758">
        <v>1006</v>
      </c>
      <c r="J5758" s="43">
        <v>4865</v>
      </c>
      <c r="K5758" s="16">
        <v>0.64</v>
      </c>
      <c r="L5758" s="16">
        <f t="shared" si="1058"/>
        <v>48.311817279046672</v>
      </c>
      <c r="M5758" s="16">
        <f t="shared" si="1059"/>
        <v>1.3148648648648649</v>
      </c>
      <c r="N5758" s="44">
        <f t="shared" si="1060"/>
        <v>643.84</v>
      </c>
      <c r="O5758" s="44">
        <f t="shared" si="1061"/>
        <v>5508.84</v>
      </c>
      <c r="P5758" s="45">
        <f t="shared" si="1063"/>
        <v>54.705461767626616</v>
      </c>
      <c r="Q5758" s="45">
        <f t="shared" si="1062"/>
        <v>1.4888756756756758</v>
      </c>
      <c r="S5758" s="51">
        <f t="shared" si="1064"/>
        <v>8.5062379603622738</v>
      </c>
      <c r="T5758" s="16"/>
    </row>
    <row r="5759" spans="1:20" x14ac:dyDescent="0.25">
      <c r="A5759" s="72">
        <f t="shared" si="1065"/>
        <v>44941</v>
      </c>
      <c r="B5759" s="73" t="s">
        <v>0</v>
      </c>
      <c r="C5759" s="73" t="s">
        <v>252</v>
      </c>
      <c r="D5759" s="73" t="s">
        <v>117</v>
      </c>
      <c r="E5759" s="73" t="s">
        <v>279</v>
      </c>
      <c r="F5759" s="73" t="s">
        <v>280</v>
      </c>
      <c r="G5759" s="73" t="s">
        <v>35</v>
      </c>
      <c r="H5759" t="s">
        <v>37</v>
      </c>
      <c r="I5759">
        <v>880</v>
      </c>
      <c r="J5759" s="43">
        <v>4393</v>
      </c>
      <c r="K5759" s="16">
        <v>0.51</v>
      </c>
      <c r="L5759" s="16">
        <f t="shared" si="1058"/>
        <v>43.624627606752732</v>
      </c>
      <c r="M5759" s="16">
        <f t="shared" si="1059"/>
        <v>1.1872972972972973</v>
      </c>
      <c r="N5759" s="44">
        <f t="shared" si="1060"/>
        <v>448.8</v>
      </c>
      <c r="O5759" s="44">
        <f t="shared" si="1061"/>
        <v>4841.8</v>
      </c>
      <c r="P5759" s="45">
        <f t="shared" si="1063"/>
        <v>48.081429990069516</v>
      </c>
      <c r="Q5759" s="45">
        <f t="shared" si="1062"/>
        <v>1.3085945945945947</v>
      </c>
      <c r="S5759" s="51">
        <f t="shared" si="1064"/>
        <v>12.636672404969062</v>
      </c>
      <c r="T5759" s="16"/>
    </row>
    <row r="5760" spans="1:20" x14ac:dyDescent="0.25">
      <c r="A5760" s="72">
        <f t="shared" si="1065"/>
        <v>44941</v>
      </c>
      <c r="B5760" s="73" t="s">
        <v>0</v>
      </c>
      <c r="C5760" s="73" t="s">
        <v>359</v>
      </c>
      <c r="D5760" s="73" t="s">
        <v>235</v>
      </c>
      <c r="E5760" s="73" t="s">
        <v>267</v>
      </c>
      <c r="F5760" s="73" t="s">
        <v>241</v>
      </c>
      <c r="G5760" s="73" t="s">
        <v>35</v>
      </c>
      <c r="H5760" t="s">
        <v>37</v>
      </c>
      <c r="I5760">
        <v>685</v>
      </c>
      <c r="J5760" s="61">
        <v>4311</v>
      </c>
      <c r="K5760" s="16">
        <v>0.51</v>
      </c>
      <c r="L5760" s="16">
        <f t="shared" si="1058"/>
        <v>42.810327706057599</v>
      </c>
      <c r="M5760" s="16">
        <f t="shared" si="1059"/>
        <v>1.1651351351351351</v>
      </c>
      <c r="N5760" s="44">
        <f t="shared" si="1060"/>
        <v>349.35</v>
      </c>
      <c r="O5760" s="44">
        <f t="shared" si="1061"/>
        <v>4660.3500000000004</v>
      </c>
      <c r="P5760" s="45">
        <f t="shared" si="1063"/>
        <v>46.279543197616682</v>
      </c>
      <c r="Q5760" s="45">
        <f t="shared" si="1062"/>
        <v>1.2595540540540542</v>
      </c>
      <c r="S5760" s="51">
        <f t="shared" si="1064"/>
        <v>3.72006587732574</v>
      </c>
      <c r="T5760" s="16"/>
    </row>
    <row r="5761" spans="1:20" x14ac:dyDescent="0.25">
      <c r="A5761" s="72">
        <f t="shared" si="1065"/>
        <v>44941</v>
      </c>
      <c r="B5761" s="73" t="s">
        <v>0</v>
      </c>
      <c r="C5761" s="73" t="s">
        <v>253</v>
      </c>
      <c r="D5761" s="73" t="s">
        <v>243</v>
      </c>
      <c r="E5761" s="73" t="s">
        <v>281</v>
      </c>
      <c r="F5761" s="73" t="s">
        <v>282</v>
      </c>
      <c r="G5761" s="73" t="s">
        <v>35</v>
      </c>
      <c r="H5761" t="s">
        <v>38</v>
      </c>
      <c r="I5761">
        <v>812</v>
      </c>
      <c r="J5761" s="43">
        <v>7090</v>
      </c>
      <c r="K5761" s="16">
        <v>0</v>
      </c>
      <c r="L5761" s="16">
        <f t="shared" si="1058"/>
        <v>70.407149950347559</v>
      </c>
      <c r="M5761" s="16">
        <f t="shared" si="1059"/>
        <v>1.9162162162162162</v>
      </c>
      <c r="N5761" s="44">
        <f t="shared" si="1060"/>
        <v>0</v>
      </c>
      <c r="O5761" s="44">
        <f t="shared" si="1061"/>
        <v>7090</v>
      </c>
      <c r="P5761" s="45">
        <f t="shared" si="1063"/>
        <v>70.407149950347559</v>
      </c>
      <c r="Q5761" s="45">
        <f t="shared" si="1062"/>
        <v>1.9162162162162162</v>
      </c>
      <c r="S5761" s="51">
        <f t="shared" si="1064"/>
        <v>6.2968515742128917</v>
      </c>
      <c r="T5761" s="16"/>
    </row>
    <row r="5762" spans="1:20" x14ac:dyDescent="0.25">
      <c r="A5762" s="72">
        <f t="shared" si="1065"/>
        <v>44941</v>
      </c>
      <c r="B5762" s="73" t="s">
        <v>0</v>
      </c>
      <c r="C5762" s="73" t="s">
        <v>236</v>
      </c>
      <c r="D5762" s="73" t="s">
        <v>237</v>
      </c>
      <c r="E5762" s="73" t="s">
        <v>279</v>
      </c>
      <c r="F5762" s="73" t="s">
        <v>280</v>
      </c>
      <c r="G5762" s="73" t="s">
        <v>35</v>
      </c>
      <c r="H5762" t="s">
        <v>37</v>
      </c>
      <c r="I5762">
        <v>1520</v>
      </c>
      <c r="J5762" s="61">
        <v>6051</v>
      </c>
      <c r="K5762" s="16">
        <v>0.51</v>
      </c>
      <c r="L5762" s="16">
        <f t="shared" si="1058"/>
        <v>60.089374379344584</v>
      </c>
      <c r="M5762" s="16">
        <f t="shared" si="1059"/>
        <v>1.6354054054054055</v>
      </c>
      <c r="N5762" s="44">
        <f t="shared" si="1060"/>
        <v>775.2</v>
      </c>
      <c r="O5762" s="44">
        <f t="shared" si="1061"/>
        <v>6826.2</v>
      </c>
      <c r="P5762" s="45">
        <f t="shared" si="1063"/>
        <v>67.787487586891757</v>
      </c>
      <c r="Q5762" s="45">
        <f t="shared" si="1062"/>
        <v>1.8449189189189188</v>
      </c>
      <c r="S5762" s="51">
        <f t="shared" si="1064"/>
        <v>13.140186296284018</v>
      </c>
      <c r="T5762" s="16"/>
    </row>
    <row r="5763" spans="1:20" x14ac:dyDescent="0.25">
      <c r="A5763" s="72">
        <f t="shared" si="1065"/>
        <v>44941</v>
      </c>
      <c r="B5763" s="73" t="s">
        <v>0</v>
      </c>
      <c r="C5763" s="73" t="s">
        <v>236</v>
      </c>
      <c r="D5763" s="73" t="s">
        <v>237</v>
      </c>
      <c r="E5763" s="73" t="s">
        <v>267</v>
      </c>
      <c r="F5763" s="73" t="s">
        <v>241</v>
      </c>
      <c r="G5763" s="73" t="s">
        <v>35</v>
      </c>
      <c r="H5763" t="s">
        <v>37</v>
      </c>
      <c r="I5763">
        <v>1583</v>
      </c>
      <c r="J5763" s="43">
        <v>5399</v>
      </c>
      <c r="K5763" s="16">
        <v>0.51</v>
      </c>
      <c r="L5763" s="16">
        <f t="shared" si="1058"/>
        <v>53.614697120158887</v>
      </c>
      <c r="M5763" s="16">
        <f t="shared" si="1059"/>
        <v>1.4591891891891893</v>
      </c>
      <c r="N5763" s="44">
        <f t="shared" si="1060"/>
        <v>807.33</v>
      </c>
      <c r="O5763" s="44">
        <f t="shared" si="1061"/>
        <v>6206.33</v>
      </c>
      <c r="P5763" s="45">
        <f t="shared" si="1063"/>
        <v>61.631876861966234</v>
      </c>
      <c r="Q5763" s="45">
        <f t="shared" si="1062"/>
        <v>1.6773864864864865</v>
      </c>
      <c r="S5763" s="51">
        <f t="shared" si="1064"/>
        <v>15.167490573320276</v>
      </c>
      <c r="T5763" s="16"/>
    </row>
    <row r="5764" spans="1:20" x14ac:dyDescent="0.25">
      <c r="A5764" s="72">
        <f t="shared" si="1065"/>
        <v>44941</v>
      </c>
      <c r="B5764" s="73" t="s">
        <v>0</v>
      </c>
      <c r="C5764" s="73" t="s">
        <v>358</v>
      </c>
      <c r="D5764" s="73" t="s">
        <v>235</v>
      </c>
      <c r="E5764" s="73" t="s">
        <v>279</v>
      </c>
      <c r="F5764" s="73" t="s">
        <v>280</v>
      </c>
      <c r="G5764" s="73" t="s">
        <v>35</v>
      </c>
      <c r="H5764" t="s">
        <v>36</v>
      </c>
      <c r="I5764">
        <v>1599</v>
      </c>
      <c r="J5764" s="66">
        <v>5923</v>
      </c>
      <c r="K5764" s="16">
        <v>0.64</v>
      </c>
      <c r="L5764" s="16">
        <f t="shared" si="1058"/>
        <v>58.818272095332667</v>
      </c>
      <c r="M5764" s="16">
        <f t="shared" si="1059"/>
        <v>1.6008108108108108</v>
      </c>
      <c r="N5764" s="44">
        <f t="shared" si="1060"/>
        <v>1023.36</v>
      </c>
      <c r="O5764" s="44">
        <f t="shared" si="1061"/>
        <v>6946.36</v>
      </c>
      <c r="P5764" s="45">
        <f t="shared" si="1063"/>
        <v>68.980734856007942</v>
      </c>
      <c r="Q5764" s="45">
        <f t="shared" si="1062"/>
        <v>1.8773945945945945</v>
      </c>
      <c r="S5764" s="51">
        <f t="shared" si="1064"/>
        <v>6.2188153224856935</v>
      </c>
      <c r="T5764" s="16"/>
    </row>
    <row r="5765" spans="1:20" x14ac:dyDescent="0.25">
      <c r="A5765" s="72">
        <f t="shared" si="1065"/>
        <v>44941</v>
      </c>
      <c r="B5765" s="73" t="s">
        <v>67</v>
      </c>
      <c r="C5765" s="73" t="s">
        <v>250</v>
      </c>
      <c r="D5765" s="73" t="s">
        <v>251</v>
      </c>
      <c r="E5765" s="73" t="s">
        <v>279</v>
      </c>
      <c r="F5765" s="73" t="s">
        <v>280</v>
      </c>
      <c r="G5765" s="73" t="s">
        <v>35</v>
      </c>
      <c r="H5765" t="s">
        <v>37</v>
      </c>
      <c r="I5765">
        <v>1851</v>
      </c>
      <c r="J5765" s="43">
        <v>5660</v>
      </c>
      <c r="K5765" s="16">
        <v>0.51</v>
      </c>
      <c r="L5765" s="16">
        <f t="shared" si="1058"/>
        <v>56.206554121151932</v>
      </c>
      <c r="M5765" s="16">
        <f t="shared" si="1059"/>
        <v>1.4277477477477478</v>
      </c>
      <c r="N5765" s="44">
        <f t="shared" si="1060"/>
        <v>944.01</v>
      </c>
      <c r="O5765" s="44">
        <f t="shared" si="1061"/>
        <v>6604.01</v>
      </c>
      <c r="P5765" s="45">
        <f t="shared" si="1063"/>
        <v>65.581032770605759</v>
      </c>
      <c r="Q5765" s="45">
        <f t="shared" si="1062"/>
        <v>1.6658763963963965</v>
      </c>
      <c r="S5765" s="51">
        <f t="shared" si="1064"/>
        <v>17.884122439362237</v>
      </c>
      <c r="T5765" s="16"/>
    </row>
    <row r="5766" spans="1:20" x14ac:dyDescent="0.25">
      <c r="A5766" s="72">
        <f t="shared" si="1065"/>
        <v>44941</v>
      </c>
      <c r="B5766" s="73" t="s">
        <v>67</v>
      </c>
      <c r="C5766" s="73" t="s">
        <v>238</v>
      </c>
      <c r="D5766" s="73" t="s">
        <v>239</v>
      </c>
      <c r="E5766" s="73" t="s">
        <v>283</v>
      </c>
      <c r="F5766" s="73" t="s">
        <v>284</v>
      </c>
      <c r="G5766" s="73" t="s">
        <v>35</v>
      </c>
      <c r="H5766" t="s">
        <v>37</v>
      </c>
      <c r="I5766">
        <v>1695</v>
      </c>
      <c r="J5766" s="43">
        <v>5620</v>
      </c>
      <c r="K5766" s="16">
        <v>0.51</v>
      </c>
      <c r="L5766" s="16">
        <f t="shared" si="1058"/>
        <v>55.80933465739821</v>
      </c>
      <c r="M5766" s="16">
        <f t="shared" si="1059"/>
        <v>1.4176576576576576</v>
      </c>
      <c r="N5766" s="44">
        <f t="shared" si="1060"/>
        <v>864.45</v>
      </c>
      <c r="O5766" s="44">
        <f t="shared" si="1061"/>
        <v>6484.45</v>
      </c>
      <c r="P5766" s="45">
        <f t="shared" si="1063"/>
        <v>64.393743793445879</v>
      </c>
      <c r="Q5766" s="45">
        <f t="shared" si="1062"/>
        <v>1.6357171171171172</v>
      </c>
      <c r="S5766" s="51">
        <f t="shared" si="1064"/>
        <v>16.976043583360401</v>
      </c>
      <c r="T5766" s="16"/>
    </row>
    <row r="5767" spans="1:20" x14ac:dyDescent="0.25">
      <c r="A5767" s="72">
        <f t="shared" si="1065"/>
        <v>44941</v>
      </c>
      <c r="B5767" s="73" t="s">
        <v>67</v>
      </c>
      <c r="C5767" s="73" t="s">
        <v>242</v>
      </c>
      <c r="D5767" s="73" t="s">
        <v>243</v>
      </c>
      <c r="E5767" s="73" t="s">
        <v>265</v>
      </c>
      <c r="F5767" s="73" t="s">
        <v>266</v>
      </c>
      <c r="G5767" s="73" t="s">
        <v>35</v>
      </c>
      <c r="H5767" t="s">
        <v>36</v>
      </c>
      <c r="I5767">
        <v>1006</v>
      </c>
      <c r="J5767" s="43">
        <v>4170</v>
      </c>
      <c r="K5767" s="16">
        <v>0.64</v>
      </c>
      <c r="L5767" s="16">
        <f t="shared" si="1058"/>
        <v>41.410129096325718</v>
      </c>
      <c r="M5767" s="16">
        <f t="shared" si="1059"/>
        <v>1.0518918918918918</v>
      </c>
      <c r="N5767" s="44">
        <f t="shared" si="1060"/>
        <v>643.84</v>
      </c>
      <c r="O5767" s="44">
        <f t="shared" si="1061"/>
        <v>4813.84</v>
      </c>
      <c r="P5767" s="45">
        <f t="shared" si="1063"/>
        <v>47.803773584905663</v>
      </c>
      <c r="Q5767" s="45">
        <f t="shared" si="1062"/>
        <v>1.214301981981982</v>
      </c>
      <c r="S5767" s="51">
        <f t="shared" si="1064"/>
        <v>13.214079087860252</v>
      </c>
      <c r="T5767" s="16"/>
    </row>
    <row r="5768" spans="1:20" x14ac:dyDescent="0.25">
      <c r="A5768" s="72">
        <f t="shared" si="1065"/>
        <v>44941</v>
      </c>
      <c r="B5768" s="73" t="s">
        <v>67</v>
      </c>
      <c r="C5768" s="73" t="s">
        <v>254</v>
      </c>
      <c r="D5768" s="73" t="s">
        <v>255</v>
      </c>
      <c r="E5768" s="73" t="s">
        <v>267</v>
      </c>
      <c r="F5768" s="73" t="s">
        <v>241</v>
      </c>
      <c r="G5768" s="73" t="s">
        <v>35</v>
      </c>
      <c r="H5768" t="s">
        <v>37</v>
      </c>
      <c r="I5768">
        <v>988</v>
      </c>
      <c r="J5768" s="43">
        <v>4360</v>
      </c>
      <c r="K5768" s="16">
        <v>0.51</v>
      </c>
      <c r="L5768" s="16">
        <f t="shared" si="1058"/>
        <v>43.296921549155904</v>
      </c>
      <c r="M5768" s="16">
        <f t="shared" si="1059"/>
        <v>1.0998198198198199</v>
      </c>
      <c r="N5768" s="44">
        <f t="shared" si="1060"/>
        <v>503.88</v>
      </c>
      <c r="O5768" s="44">
        <f t="shared" si="1061"/>
        <v>4863.88</v>
      </c>
      <c r="P5768" s="45">
        <f t="shared" si="1063"/>
        <v>48.30069513406157</v>
      </c>
      <c r="Q5768" s="45">
        <f t="shared" si="1062"/>
        <v>1.2269246846846846</v>
      </c>
      <c r="S5768" s="51">
        <f t="shared" si="1064"/>
        <v>15.846385427384613</v>
      </c>
      <c r="T5768" s="16"/>
    </row>
    <row r="5769" spans="1:20" x14ac:dyDescent="0.25">
      <c r="A5769" s="72">
        <f t="shared" si="1065"/>
        <v>44941</v>
      </c>
      <c r="B5769" s="73" t="s">
        <v>67</v>
      </c>
      <c r="C5769" s="73" t="s">
        <v>246</v>
      </c>
      <c r="D5769" s="73" t="s">
        <v>247</v>
      </c>
      <c r="E5769" s="73" t="s">
        <v>240</v>
      </c>
      <c r="F5769" s="73" t="s">
        <v>241</v>
      </c>
      <c r="G5769" s="73" t="s">
        <v>35</v>
      </c>
      <c r="H5769" t="s">
        <v>36</v>
      </c>
      <c r="I5769">
        <v>787</v>
      </c>
      <c r="J5769" s="43">
        <v>4670</v>
      </c>
      <c r="K5769" s="16">
        <v>0.64</v>
      </c>
      <c r="L5769" s="16">
        <f t="shared" si="1058"/>
        <v>46.375372393247268</v>
      </c>
      <c r="M5769" s="16">
        <f t="shared" si="1059"/>
        <v>1.178018018018018</v>
      </c>
      <c r="N5769" s="44">
        <f t="shared" si="1060"/>
        <v>503.68</v>
      </c>
      <c r="O5769" s="44">
        <f t="shared" si="1061"/>
        <v>5173.68</v>
      </c>
      <c r="P5769" s="45">
        <f t="shared" si="1063"/>
        <v>51.377159880834164</v>
      </c>
      <c r="Q5769" s="45">
        <f t="shared" si="1062"/>
        <v>1.3050724324324325</v>
      </c>
      <c r="S5769" s="51">
        <f t="shared" si="1064"/>
        <v>10.555568614294476</v>
      </c>
      <c r="T5769" s="16"/>
    </row>
    <row r="5770" spans="1:20" x14ac:dyDescent="0.25">
      <c r="A5770" s="72">
        <f t="shared" si="1065"/>
        <v>44941</v>
      </c>
      <c r="B5770" s="73" t="s">
        <v>67</v>
      </c>
      <c r="C5770" s="73" t="s">
        <v>250</v>
      </c>
      <c r="D5770" s="73" t="s">
        <v>251</v>
      </c>
      <c r="E5770" s="73" t="s">
        <v>283</v>
      </c>
      <c r="F5770" s="73" t="s">
        <v>284</v>
      </c>
      <c r="G5770" s="73" t="s">
        <v>35</v>
      </c>
      <c r="H5770" t="s">
        <v>37</v>
      </c>
      <c r="I5770">
        <v>1836</v>
      </c>
      <c r="J5770" s="43">
        <v>5660</v>
      </c>
      <c r="K5770" s="16">
        <v>0.51</v>
      </c>
      <c r="L5770" s="16">
        <f t="shared" ref="L5770:L5807" si="1066">J5770/100.7</f>
        <v>56.206554121151932</v>
      </c>
      <c r="M5770" s="16">
        <f t="shared" ref="M5770:M5807" si="1067">IF(B5770="corn",J5770/(111*2000/56),J5770/(111*2000/60))</f>
        <v>1.4277477477477478</v>
      </c>
      <c r="N5770" s="44">
        <f t="shared" ref="N5770:N5807" si="1068">I5770*K5770</f>
        <v>936.36</v>
      </c>
      <c r="O5770" s="44">
        <f t="shared" ref="O5770:O5807" si="1069">J5770+N5770</f>
        <v>6596.36</v>
      </c>
      <c r="P5770" s="45">
        <f t="shared" si="1063"/>
        <v>65.505064548162849</v>
      </c>
      <c r="Q5770" s="45">
        <f t="shared" ref="Q5770:Q5807" si="1070">IF(B5770="corn",O5770/(111*2000/56),O5770/(111*2000/60))</f>
        <v>1.6639466666666667</v>
      </c>
      <c r="S5770" s="51">
        <f t="shared" si="1064"/>
        <v>17.785412262156441</v>
      </c>
      <c r="T5770" s="16"/>
    </row>
    <row r="5771" spans="1:20" x14ac:dyDescent="0.25">
      <c r="A5771" s="72">
        <f t="shared" si="1065"/>
        <v>44941</v>
      </c>
      <c r="B5771" s="73" t="s">
        <v>67</v>
      </c>
      <c r="C5771" s="73" t="s">
        <v>256</v>
      </c>
      <c r="D5771" s="73" t="s">
        <v>247</v>
      </c>
      <c r="E5771" s="73" t="s">
        <v>285</v>
      </c>
      <c r="F5771" s="73" t="s">
        <v>264</v>
      </c>
      <c r="G5771" s="73" t="s">
        <v>35</v>
      </c>
      <c r="H5771" t="s">
        <v>37</v>
      </c>
      <c r="I5771">
        <v>1899</v>
      </c>
      <c r="J5771" s="43">
        <v>5580</v>
      </c>
      <c r="K5771" s="16">
        <v>0.51</v>
      </c>
      <c r="L5771" s="16">
        <f t="shared" si="1066"/>
        <v>55.412115193644489</v>
      </c>
      <c r="M5771" s="16">
        <f t="shared" si="1067"/>
        <v>1.4075675675675676</v>
      </c>
      <c r="N5771" s="44">
        <f t="shared" si="1068"/>
        <v>968.49</v>
      </c>
      <c r="O5771" s="44">
        <f t="shared" si="1069"/>
        <v>6548.49</v>
      </c>
      <c r="P5771" s="45">
        <f t="shared" si="1063"/>
        <v>65.029692154915594</v>
      </c>
      <c r="Q5771" s="45">
        <f t="shared" si="1070"/>
        <v>1.6518713513513512</v>
      </c>
      <c r="S5771" s="51">
        <f t="shared" si="1064"/>
        <v>18.462955056911511</v>
      </c>
      <c r="T5771" s="16"/>
    </row>
    <row r="5772" spans="1:20" x14ac:dyDescent="0.25">
      <c r="A5772" s="72">
        <f t="shared" si="1065"/>
        <v>44941</v>
      </c>
      <c r="B5772" s="73" t="s">
        <v>18</v>
      </c>
      <c r="C5772" s="73" t="s">
        <v>238</v>
      </c>
      <c r="D5772" s="73" t="s">
        <v>239</v>
      </c>
      <c r="E5772" s="73" t="s">
        <v>283</v>
      </c>
      <c r="F5772" s="73" t="s">
        <v>284</v>
      </c>
      <c r="G5772" s="73" t="s">
        <v>35</v>
      </c>
      <c r="H5772" t="s">
        <v>37</v>
      </c>
      <c r="I5772">
        <v>1695</v>
      </c>
      <c r="J5772" s="43">
        <v>6350</v>
      </c>
      <c r="K5772" s="16">
        <v>0.51</v>
      </c>
      <c r="L5772" s="16">
        <f t="shared" si="1066"/>
        <v>63.058589870903674</v>
      </c>
      <c r="M5772" s="16">
        <f t="shared" si="1067"/>
        <v>1.7162162162162162</v>
      </c>
      <c r="N5772" s="44">
        <f t="shared" si="1068"/>
        <v>864.45</v>
      </c>
      <c r="O5772" s="44">
        <f t="shared" si="1069"/>
        <v>7214.45</v>
      </c>
      <c r="P5772" s="45">
        <f t="shared" si="1063"/>
        <v>71.642999006951342</v>
      </c>
      <c r="Q5772" s="45">
        <f t="shared" si="1070"/>
        <v>1.9498513513513513</v>
      </c>
      <c r="S5772" s="51">
        <f t="shared" si="1064"/>
        <v>15.368439568874525</v>
      </c>
      <c r="T5772" s="16"/>
    </row>
    <row r="5773" spans="1:20" x14ac:dyDescent="0.25">
      <c r="A5773" s="72">
        <f t="shared" si="1065"/>
        <v>44941</v>
      </c>
      <c r="B5773" s="73" t="s">
        <v>18</v>
      </c>
      <c r="C5773" s="73" t="s">
        <v>250</v>
      </c>
      <c r="D5773" s="73" t="s">
        <v>251</v>
      </c>
      <c r="E5773" s="73" t="s">
        <v>279</v>
      </c>
      <c r="F5773" s="73" t="s">
        <v>280</v>
      </c>
      <c r="G5773" s="73" t="s">
        <v>35</v>
      </c>
      <c r="H5773" t="s">
        <v>37</v>
      </c>
      <c r="I5773">
        <v>1851</v>
      </c>
      <c r="J5773" s="43">
        <v>6400</v>
      </c>
      <c r="K5773" s="16">
        <v>0.51</v>
      </c>
      <c r="L5773" s="16">
        <f t="shared" si="1066"/>
        <v>63.555114200595824</v>
      </c>
      <c r="M5773" s="16">
        <f t="shared" si="1067"/>
        <v>1.7297297297297298</v>
      </c>
      <c r="N5773" s="44">
        <f t="shared" si="1068"/>
        <v>944.01</v>
      </c>
      <c r="O5773" s="44">
        <f t="shared" si="1069"/>
        <v>7344.01</v>
      </c>
      <c r="P5773" s="45">
        <f t="shared" si="1063"/>
        <v>72.929592850049659</v>
      </c>
      <c r="Q5773" s="45">
        <f t="shared" si="1070"/>
        <v>1.9848675675675675</v>
      </c>
      <c r="S5773" s="51">
        <f t="shared" si="1064"/>
        <v>16.163723561083955</v>
      </c>
      <c r="T5773" s="16"/>
    </row>
    <row r="5774" spans="1:20" x14ac:dyDescent="0.25">
      <c r="A5774" s="72">
        <f t="shared" si="1065"/>
        <v>44941</v>
      </c>
      <c r="B5774" s="73" t="s">
        <v>18</v>
      </c>
      <c r="C5774" s="73" t="s">
        <v>257</v>
      </c>
      <c r="D5774" s="73" t="s">
        <v>237</v>
      </c>
      <c r="E5774" s="73" t="s">
        <v>283</v>
      </c>
      <c r="F5774" s="73" t="s">
        <v>284</v>
      </c>
      <c r="G5774" s="73" t="s">
        <v>35</v>
      </c>
      <c r="H5774" t="s">
        <v>37</v>
      </c>
      <c r="I5774">
        <v>1507</v>
      </c>
      <c r="J5774" s="43">
        <v>6250</v>
      </c>
      <c r="K5774" s="16">
        <v>0.51</v>
      </c>
      <c r="L5774" s="16">
        <f t="shared" si="1066"/>
        <v>62.06554121151936</v>
      </c>
      <c r="M5774" s="16">
        <f t="shared" si="1067"/>
        <v>1.6891891891891893</v>
      </c>
      <c r="N5774" s="44">
        <f t="shared" si="1068"/>
        <v>768.57</v>
      </c>
      <c r="O5774" s="44">
        <f t="shared" si="1069"/>
        <v>7018.57</v>
      </c>
      <c r="P5774" s="45">
        <f t="shared" si="1063"/>
        <v>69.697815292949343</v>
      </c>
      <c r="Q5774" s="45">
        <f t="shared" si="1070"/>
        <v>1.8969108108108108</v>
      </c>
      <c r="S5774" s="51">
        <f t="shared" si="1064"/>
        <v>14.47974502678262</v>
      </c>
      <c r="T5774" s="16"/>
    </row>
    <row r="5775" spans="1:20" x14ac:dyDescent="0.25">
      <c r="A5775" s="72">
        <f t="shared" si="1065"/>
        <v>44941</v>
      </c>
      <c r="B5775" s="73" t="s">
        <v>18</v>
      </c>
      <c r="C5775" s="73" t="s">
        <v>256</v>
      </c>
      <c r="D5775" s="73" t="s">
        <v>247</v>
      </c>
      <c r="E5775" s="73" t="s">
        <v>265</v>
      </c>
      <c r="F5775" s="73" t="s">
        <v>266</v>
      </c>
      <c r="G5775" s="73" t="s">
        <v>35</v>
      </c>
      <c r="H5775" t="s">
        <v>36</v>
      </c>
      <c r="I5775">
        <v>1160</v>
      </c>
      <c r="J5775" s="43">
        <v>5095</v>
      </c>
      <c r="K5775" s="16">
        <v>0.64</v>
      </c>
      <c r="L5775" s="16">
        <f t="shared" si="1066"/>
        <v>50.595829195630586</v>
      </c>
      <c r="M5775" s="16">
        <f t="shared" si="1067"/>
        <v>1.3770270270270271</v>
      </c>
      <c r="N5775" s="44">
        <f t="shared" si="1068"/>
        <v>742.4</v>
      </c>
      <c r="O5775" s="44">
        <f t="shared" si="1069"/>
        <v>5837.4</v>
      </c>
      <c r="P5775" s="45">
        <f t="shared" si="1063"/>
        <v>57.968222442899695</v>
      </c>
      <c r="Q5775" s="45">
        <f t="shared" si="1070"/>
        <v>1.5776756756756756</v>
      </c>
      <c r="S5775" s="51">
        <f t="shared" si="1064"/>
        <v>8.9514352906043371</v>
      </c>
      <c r="T5775" s="16"/>
    </row>
    <row r="5776" spans="1:20" x14ac:dyDescent="0.25">
      <c r="A5776" s="72">
        <f t="shared" si="1065"/>
        <v>44941</v>
      </c>
      <c r="B5776" s="73" t="s">
        <v>18</v>
      </c>
      <c r="C5776" s="73" t="s">
        <v>244</v>
      </c>
      <c r="D5776" s="73" t="s">
        <v>245</v>
      </c>
      <c r="E5776" s="73" t="s">
        <v>277</v>
      </c>
      <c r="F5776" s="73" t="s">
        <v>278</v>
      </c>
      <c r="G5776" s="73" t="s">
        <v>35</v>
      </c>
      <c r="H5776" s="73" t="s">
        <v>38</v>
      </c>
      <c r="I5776" s="65">
        <v>613</v>
      </c>
      <c r="J5776" s="61">
        <v>5277</v>
      </c>
      <c r="K5776" s="16">
        <v>0</v>
      </c>
      <c r="L5776" s="77">
        <f t="shared" si="1066"/>
        <v>52.403177755710026</v>
      </c>
      <c r="M5776" s="77">
        <f t="shared" si="1067"/>
        <v>1.4262162162162162</v>
      </c>
      <c r="N5776" s="62">
        <f t="shared" si="1068"/>
        <v>0</v>
      </c>
      <c r="O5776" s="62">
        <f t="shared" si="1069"/>
        <v>5277</v>
      </c>
      <c r="P5776" s="63">
        <f t="shared" si="1063"/>
        <v>52.403177755710026</v>
      </c>
      <c r="Q5776" s="63">
        <f t="shared" si="1070"/>
        <v>1.4262162162162162</v>
      </c>
      <c r="R5776" s="65"/>
      <c r="S5776" s="64">
        <f t="shared" si="1064"/>
        <v>6.5199838514331754</v>
      </c>
      <c r="T5776" s="16"/>
    </row>
    <row r="5777" spans="1:20" x14ac:dyDescent="0.25">
      <c r="A5777" s="74">
        <f>A5775</f>
        <v>44941</v>
      </c>
      <c r="B5777" s="75" t="s">
        <v>18</v>
      </c>
      <c r="C5777" s="75" t="s">
        <v>258</v>
      </c>
      <c r="D5777" s="75" t="s">
        <v>255</v>
      </c>
      <c r="E5777" s="75" t="s">
        <v>279</v>
      </c>
      <c r="F5777" s="75" t="s">
        <v>280</v>
      </c>
      <c r="G5777" s="75" t="s">
        <v>35</v>
      </c>
      <c r="H5777" s="76" t="s">
        <v>36</v>
      </c>
      <c r="I5777" s="76">
        <v>1637</v>
      </c>
      <c r="J5777" s="46">
        <v>5730</v>
      </c>
      <c r="K5777" s="78">
        <v>0.64</v>
      </c>
      <c r="L5777" s="78">
        <f t="shared" si="1066"/>
        <v>56.901688182720953</v>
      </c>
      <c r="M5777" s="78">
        <f t="shared" si="1067"/>
        <v>1.5486486486486486</v>
      </c>
      <c r="N5777" s="47">
        <f t="shared" si="1068"/>
        <v>1047.68</v>
      </c>
      <c r="O5777" s="47">
        <f t="shared" si="1069"/>
        <v>6777.68</v>
      </c>
      <c r="P5777" s="48">
        <f t="shared" si="1063"/>
        <v>67.305660377358492</v>
      </c>
      <c r="Q5777" s="48">
        <f t="shared" si="1070"/>
        <v>1.8318054054054054</v>
      </c>
      <c r="R5777" s="76"/>
      <c r="S5777" s="53">
        <f t="shared" si="1064"/>
        <v>14.871843544551799</v>
      </c>
      <c r="T5777" s="78"/>
    </row>
    <row r="5778" spans="1:20" x14ac:dyDescent="0.25">
      <c r="A5778" s="72">
        <f>DATE(YEAR(A5777), MONTH(A5777)+1, 15)</f>
        <v>44972</v>
      </c>
      <c r="B5778" s="73" t="s">
        <v>0</v>
      </c>
      <c r="C5778" s="73" t="s">
        <v>359</v>
      </c>
      <c r="D5778" s="73" t="s">
        <v>235</v>
      </c>
      <c r="E5778" s="73" t="s">
        <v>260</v>
      </c>
      <c r="F5778" s="73" t="s">
        <v>261</v>
      </c>
      <c r="G5778" s="73" t="s">
        <v>34</v>
      </c>
      <c r="H5778" t="s">
        <v>36</v>
      </c>
      <c r="I5778">
        <v>506</v>
      </c>
      <c r="J5778" s="61">
        <v>3870</v>
      </c>
      <c r="K5778" s="16">
        <v>0.53</v>
      </c>
      <c r="L5778" s="16">
        <f t="shared" si="1066"/>
        <v>38.43098311817279</v>
      </c>
      <c r="M5778" s="16">
        <f t="shared" si="1067"/>
        <v>1.0459459459459459</v>
      </c>
      <c r="N5778" s="44">
        <f t="shared" si="1068"/>
        <v>268.18</v>
      </c>
      <c r="O5778" s="44">
        <f t="shared" si="1069"/>
        <v>4138.18</v>
      </c>
      <c r="P5778" s="45">
        <f t="shared" ref="P5778:P5815" si="1071">O5778/100.7</f>
        <v>41.094141012909631</v>
      </c>
      <c r="Q5778" s="45">
        <f t="shared" si="1070"/>
        <v>1.1184270270270271</v>
      </c>
      <c r="R5778" s="17"/>
      <c r="S5778" s="51">
        <f>((O5778/O5322)-1)*100</f>
        <v>7.4332919680362153</v>
      </c>
      <c r="T5778" s="16"/>
    </row>
    <row r="5779" spans="1:20" x14ac:dyDescent="0.25">
      <c r="A5779" s="72">
        <f>A5778</f>
        <v>44972</v>
      </c>
      <c r="B5779" s="73" t="s">
        <v>0</v>
      </c>
      <c r="C5779" s="73" t="s">
        <v>236</v>
      </c>
      <c r="D5779" s="73" t="s">
        <v>237</v>
      </c>
      <c r="E5779" s="73" t="s">
        <v>262</v>
      </c>
      <c r="F5779" s="73" t="s">
        <v>251</v>
      </c>
      <c r="G5779" s="73" t="s">
        <v>34</v>
      </c>
      <c r="H5779" t="s">
        <v>37</v>
      </c>
      <c r="I5779">
        <v>298</v>
      </c>
      <c r="J5779" s="43">
        <v>3858</v>
      </c>
      <c r="K5779" s="16">
        <v>0.37</v>
      </c>
      <c r="L5779" s="16">
        <f t="shared" si="1066"/>
        <v>38.311817279046672</v>
      </c>
      <c r="M5779" s="16">
        <f t="shared" si="1067"/>
        <v>1.0427027027027027</v>
      </c>
      <c r="N5779" s="44">
        <f t="shared" si="1068"/>
        <v>110.26</v>
      </c>
      <c r="O5779" s="44">
        <f t="shared" si="1069"/>
        <v>3968.26</v>
      </c>
      <c r="P5779" s="45">
        <f t="shared" si="1071"/>
        <v>39.406752730883817</v>
      </c>
      <c r="Q5779" s="45">
        <f t="shared" si="1070"/>
        <v>1.0725027027027028</v>
      </c>
      <c r="R5779" s="17"/>
      <c r="S5779" s="51">
        <f t="shared" ref="S5779:S5815" si="1072">((O5779/O5323)-1)*100</f>
        <v>7.6050761971907299</v>
      </c>
      <c r="T5779" s="16"/>
    </row>
    <row r="5780" spans="1:20" x14ac:dyDescent="0.25">
      <c r="A5780" s="72">
        <f t="shared" ref="A5780:A5814" si="1073">A5779</f>
        <v>44972</v>
      </c>
      <c r="B5780" s="73" t="s">
        <v>0</v>
      </c>
      <c r="C5780" s="73" t="s">
        <v>359</v>
      </c>
      <c r="D5780" s="73" t="s">
        <v>235</v>
      </c>
      <c r="E5780" s="73" t="s">
        <v>263</v>
      </c>
      <c r="F5780" s="73" t="s">
        <v>264</v>
      </c>
      <c r="G5780" s="73" t="s">
        <v>34</v>
      </c>
      <c r="H5780" t="s">
        <v>37</v>
      </c>
      <c r="I5780">
        <v>1530</v>
      </c>
      <c r="J5780" s="61">
        <v>7490</v>
      </c>
      <c r="K5780" s="16">
        <v>0.37</v>
      </c>
      <c r="L5780" s="16">
        <f t="shared" si="1066"/>
        <v>74.379344587884802</v>
      </c>
      <c r="M5780" s="16">
        <f t="shared" si="1067"/>
        <v>2.0243243243243243</v>
      </c>
      <c r="N5780" s="44">
        <f t="shared" si="1068"/>
        <v>566.1</v>
      </c>
      <c r="O5780" s="44">
        <f t="shared" si="1069"/>
        <v>8056.1</v>
      </c>
      <c r="P5780" s="45">
        <f t="shared" si="1071"/>
        <v>80.000993048659382</v>
      </c>
      <c r="Q5780" s="45">
        <f t="shared" si="1070"/>
        <v>2.1773243243243243</v>
      </c>
      <c r="S5780" s="51">
        <f t="shared" si="1072"/>
        <v>8.2372699180438111</v>
      </c>
      <c r="T5780" s="16"/>
    </row>
    <row r="5781" spans="1:20" x14ac:dyDescent="0.25">
      <c r="A5781" s="72">
        <f t="shared" si="1073"/>
        <v>44972</v>
      </c>
      <c r="B5781" s="73" t="s">
        <v>0</v>
      </c>
      <c r="C5781" s="73" t="s">
        <v>359</v>
      </c>
      <c r="D5781" s="73" t="s">
        <v>235</v>
      </c>
      <c r="E5781" s="73" t="s">
        <v>265</v>
      </c>
      <c r="F5781" s="73" t="s">
        <v>266</v>
      </c>
      <c r="G5781" s="73" t="s">
        <v>34</v>
      </c>
      <c r="H5781" t="s">
        <v>36</v>
      </c>
      <c r="I5781">
        <v>890</v>
      </c>
      <c r="J5781" s="61">
        <v>4600</v>
      </c>
      <c r="K5781" s="16">
        <v>0.53</v>
      </c>
      <c r="L5781" s="16">
        <f t="shared" si="1066"/>
        <v>45.680238331678254</v>
      </c>
      <c r="M5781" s="16">
        <f t="shared" si="1067"/>
        <v>1.2432432432432432</v>
      </c>
      <c r="N5781" s="44">
        <f t="shared" si="1068"/>
        <v>471.70000000000005</v>
      </c>
      <c r="O5781" s="44">
        <f t="shared" si="1069"/>
        <v>5071.7</v>
      </c>
      <c r="P5781" s="45">
        <f t="shared" si="1071"/>
        <v>50.364448857994041</v>
      </c>
      <c r="Q5781" s="45">
        <f t="shared" si="1070"/>
        <v>1.3707297297297296</v>
      </c>
      <c r="S5781" s="51">
        <f t="shared" si="1072"/>
        <v>7.6359854835629015</v>
      </c>
      <c r="T5781" s="16"/>
    </row>
    <row r="5782" spans="1:20" x14ac:dyDescent="0.25">
      <c r="A5782" s="72">
        <f t="shared" si="1073"/>
        <v>44972</v>
      </c>
      <c r="B5782" s="73" t="s">
        <v>0</v>
      </c>
      <c r="C5782" s="73" t="s">
        <v>238</v>
      </c>
      <c r="D5782" s="73" t="s">
        <v>239</v>
      </c>
      <c r="E5782" s="73" t="s">
        <v>267</v>
      </c>
      <c r="F5782" s="73" t="s">
        <v>241</v>
      </c>
      <c r="G5782" s="73" t="s">
        <v>34</v>
      </c>
      <c r="H5782" s="65" t="s">
        <v>37</v>
      </c>
      <c r="I5782" s="65">
        <v>1256</v>
      </c>
      <c r="J5782" s="61">
        <v>7226</v>
      </c>
      <c r="K5782" s="16">
        <v>0.37</v>
      </c>
      <c r="L5782" s="77">
        <f t="shared" si="1066"/>
        <v>71.757696127110222</v>
      </c>
      <c r="M5782" s="77">
        <f t="shared" si="1067"/>
        <v>1.952972972972973</v>
      </c>
      <c r="N5782" s="62">
        <f t="shared" si="1068"/>
        <v>464.71999999999997</v>
      </c>
      <c r="O5782" s="62">
        <f t="shared" si="1069"/>
        <v>7690.72</v>
      </c>
      <c r="P5782" s="63">
        <f t="shared" si="1071"/>
        <v>76.372591857000998</v>
      </c>
      <c r="Q5782" s="63">
        <f t="shared" si="1070"/>
        <v>2.0785729729729732</v>
      </c>
      <c r="R5782" s="65"/>
      <c r="S5782" s="64">
        <f t="shared" si="1072"/>
        <v>7.5384529336092632</v>
      </c>
      <c r="T5782" s="16"/>
    </row>
    <row r="5783" spans="1:20" x14ac:dyDescent="0.25">
      <c r="A5783" s="72">
        <f t="shared" si="1073"/>
        <v>44972</v>
      </c>
      <c r="B5783" s="73" t="s">
        <v>0</v>
      </c>
      <c r="C5783" s="73" t="s">
        <v>358</v>
      </c>
      <c r="D5783" s="73" t="s">
        <v>235</v>
      </c>
      <c r="E5783" s="73" t="s">
        <v>267</v>
      </c>
      <c r="F5783" s="73" t="s">
        <v>241</v>
      </c>
      <c r="G5783" s="73" t="s">
        <v>34</v>
      </c>
      <c r="H5783" t="s">
        <v>36</v>
      </c>
      <c r="I5783">
        <v>975</v>
      </c>
      <c r="J5783" s="61">
        <v>4850</v>
      </c>
      <c r="K5783" s="16">
        <v>0.53</v>
      </c>
      <c r="L5783" s="16">
        <f t="shared" si="1066"/>
        <v>48.162859980139025</v>
      </c>
      <c r="M5783" s="16">
        <f t="shared" si="1067"/>
        <v>1.3108108108108107</v>
      </c>
      <c r="N5783" s="44">
        <f t="shared" si="1068"/>
        <v>516.75</v>
      </c>
      <c r="O5783" s="44">
        <f t="shared" si="1069"/>
        <v>5366.75</v>
      </c>
      <c r="P5783" s="45">
        <f t="shared" si="1071"/>
        <v>53.294438927507443</v>
      </c>
      <c r="Q5783" s="45">
        <f t="shared" si="1070"/>
        <v>1.4504729729729731</v>
      </c>
      <c r="S5783" s="51">
        <f t="shared" si="1072"/>
        <v>7.0299646008874728</v>
      </c>
      <c r="T5783" s="16"/>
    </row>
    <row r="5784" spans="1:20" x14ac:dyDescent="0.25">
      <c r="A5784" s="72">
        <f t="shared" si="1073"/>
        <v>44972</v>
      </c>
      <c r="B5784" s="73" t="s">
        <v>0</v>
      </c>
      <c r="C5784" s="73" t="s">
        <v>240</v>
      </c>
      <c r="D5784" s="73" t="s">
        <v>241</v>
      </c>
      <c r="E5784" s="73" t="s">
        <v>263</v>
      </c>
      <c r="F5784" s="73" t="s">
        <v>264</v>
      </c>
      <c r="G5784" s="73" t="s">
        <v>34</v>
      </c>
      <c r="H5784" t="s">
        <v>36</v>
      </c>
      <c r="I5784">
        <v>1357</v>
      </c>
      <c r="J5784" s="66">
        <v>5121</v>
      </c>
      <c r="K5784" s="16">
        <v>0.53</v>
      </c>
      <c r="L5784" s="16">
        <f t="shared" si="1066"/>
        <v>50.854021847070506</v>
      </c>
      <c r="M5784" s="16">
        <f t="shared" si="1067"/>
        <v>1.384054054054054</v>
      </c>
      <c r="N5784" s="44">
        <f t="shared" si="1068"/>
        <v>719.21</v>
      </c>
      <c r="O5784" s="44">
        <f t="shared" si="1069"/>
        <v>5840.21</v>
      </c>
      <c r="P5784" s="45">
        <f t="shared" si="1071"/>
        <v>57.9961271102284</v>
      </c>
      <c r="Q5784" s="45">
        <f t="shared" si="1070"/>
        <v>1.5784351351351351</v>
      </c>
      <c r="S5784" s="51">
        <f t="shared" si="1072"/>
        <v>5.3871847295129394</v>
      </c>
      <c r="T5784" s="16"/>
    </row>
    <row r="5785" spans="1:20" x14ac:dyDescent="0.25">
      <c r="A5785" s="72">
        <f t="shared" si="1073"/>
        <v>44972</v>
      </c>
      <c r="B5785" s="73" t="s">
        <v>67</v>
      </c>
      <c r="C5785" s="73" t="s">
        <v>242</v>
      </c>
      <c r="D5785" s="73" t="s">
        <v>243</v>
      </c>
      <c r="E5785" s="73" t="s">
        <v>265</v>
      </c>
      <c r="F5785" s="73" t="s">
        <v>266</v>
      </c>
      <c r="G5785" s="73" t="s">
        <v>34</v>
      </c>
      <c r="H5785" t="s">
        <v>36</v>
      </c>
      <c r="I5785">
        <v>1006</v>
      </c>
      <c r="J5785" s="66">
        <v>4000</v>
      </c>
      <c r="K5785" s="16">
        <v>0.53</v>
      </c>
      <c r="L5785" s="16">
        <f t="shared" si="1066"/>
        <v>39.72194637537239</v>
      </c>
      <c r="M5785" s="16">
        <f t="shared" si="1067"/>
        <v>1.0090090090090089</v>
      </c>
      <c r="N5785" s="44">
        <f t="shared" si="1068"/>
        <v>533.18000000000006</v>
      </c>
      <c r="O5785" s="44">
        <f t="shared" si="1069"/>
        <v>4533.18</v>
      </c>
      <c r="P5785" s="45">
        <f t="shared" si="1071"/>
        <v>45.016683217477656</v>
      </c>
      <c r="Q5785" s="45">
        <f t="shared" si="1070"/>
        <v>1.1435048648648649</v>
      </c>
      <c r="S5785" s="51">
        <f t="shared" si="1072"/>
        <v>5.1328197112151308</v>
      </c>
      <c r="T5785" s="16"/>
    </row>
    <row r="5786" spans="1:20" x14ac:dyDescent="0.25">
      <c r="A5786" s="72">
        <f t="shared" si="1073"/>
        <v>44972</v>
      </c>
      <c r="B5786" s="73" t="s">
        <v>67</v>
      </c>
      <c r="C5786" s="73" t="s">
        <v>244</v>
      </c>
      <c r="D5786" s="73" t="s">
        <v>245</v>
      </c>
      <c r="E5786" s="73" t="s">
        <v>268</v>
      </c>
      <c r="F5786" s="73" t="s">
        <v>269</v>
      </c>
      <c r="G5786" s="73" t="s">
        <v>34</v>
      </c>
      <c r="H5786" t="s">
        <v>38</v>
      </c>
      <c r="I5786">
        <v>860</v>
      </c>
      <c r="J5786" s="43">
        <v>8551</v>
      </c>
      <c r="K5786" s="16">
        <v>0</v>
      </c>
      <c r="L5786" s="16">
        <f t="shared" si="1066"/>
        <v>84.915590863952332</v>
      </c>
      <c r="M5786" s="16">
        <f t="shared" si="1067"/>
        <v>2.157009009009009</v>
      </c>
      <c r="N5786" s="44">
        <f t="shared" si="1068"/>
        <v>0</v>
      </c>
      <c r="O5786" s="44">
        <f t="shared" si="1069"/>
        <v>8551</v>
      </c>
      <c r="P5786" s="45">
        <f t="shared" si="1071"/>
        <v>84.915590863952332</v>
      </c>
      <c r="Q5786" s="45">
        <f t="shared" si="1070"/>
        <v>2.157009009009009</v>
      </c>
      <c r="S5786" s="51">
        <f t="shared" si="1072"/>
        <v>5.1783517835178428</v>
      </c>
      <c r="T5786" s="16"/>
    </row>
    <row r="5787" spans="1:20" x14ac:dyDescent="0.25">
      <c r="A5787" s="72">
        <f t="shared" si="1073"/>
        <v>44972</v>
      </c>
      <c r="B5787" s="73" t="s">
        <v>67</v>
      </c>
      <c r="C5787" s="73" t="s">
        <v>246</v>
      </c>
      <c r="D5787" s="73" t="s">
        <v>247</v>
      </c>
      <c r="E5787" s="73" t="s">
        <v>270</v>
      </c>
      <c r="F5787" s="73" t="s">
        <v>247</v>
      </c>
      <c r="G5787" s="73" t="s">
        <v>34</v>
      </c>
      <c r="H5787" t="s">
        <v>36</v>
      </c>
      <c r="I5787">
        <v>213</v>
      </c>
      <c r="J5787" s="43">
        <v>2655</v>
      </c>
      <c r="K5787" s="16">
        <v>0.53</v>
      </c>
      <c r="L5787" s="16">
        <f t="shared" si="1066"/>
        <v>26.365441906653427</v>
      </c>
      <c r="M5787" s="16">
        <f t="shared" si="1067"/>
        <v>0.66972972972972977</v>
      </c>
      <c r="N5787" s="44">
        <f t="shared" si="1068"/>
        <v>112.89</v>
      </c>
      <c r="O5787" s="44">
        <f t="shared" si="1069"/>
        <v>2767.89</v>
      </c>
      <c r="P5787" s="45">
        <f t="shared" si="1071"/>
        <v>27.486494538232371</v>
      </c>
      <c r="Q5787" s="45">
        <f t="shared" si="1070"/>
        <v>0.69820648648648642</v>
      </c>
      <c r="S5787" s="51">
        <f t="shared" si="1072"/>
        <v>7.6568534789558829</v>
      </c>
      <c r="T5787" s="16"/>
    </row>
    <row r="5788" spans="1:20" x14ac:dyDescent="0.25">
      <c r="A5788" s="72">
        <f t="shared" si="1073"/>
        <v>44972</v>
      </c>
      <c r="B5788" s="73" t="s">
        <v>67</v>
      </c>
      <c r="C5788" s="73" t="s">
        <v>248</v>
      </c>
      <c r="D5788" s="73" t="s">
        <v>249</v>
      </c>
      <c r="E5788" s="73" t="s">
        <v>271</v>
      </c>
      <c r="F5788" s="73" t="s">
        <v>272</v>
      </c>
      <c r="G5788" s="73" t="s">
        <v>34</v>
      </c>
      <c r="H5788" t="s">
        <v>38</v>
      </c>
      <c r="I5788">
        <v>646</v>
      </c>
      <c r="J5788" s="43">
        <v>6593</v>
      </c>
      <c r="K5788" s="16">
        <v>0</v>
      </c>
      <c r="L5788" s="16">
        <f t="shared" si="1066"/>
        <v>65.471698113207552</v>
      </c>
      <c r="M5788" s="16">
        <f t="shared" si="1067"/>
        <v>1.663099099099099</v>
      </c>
      <c r="N5788" s="44">
        <f t="shared" si="1068"/>
        <v>0</v>
      </c>
      <c r="O5788" s="44">
        <f t="shared" si="1069"/>
        <v>6593</v>
      </c>
      <c r="P5788" s="45">
        <f t="shared" si="1071"/>
        <v>65.471698113207552</v>
      </c>
      <c r="Q5788" s="45">
        <f t="shared" si="1070"/>
        <v>1.663099099099099</v>
      </c>
      <c r="S5788" s="51">
        <f t="shared" si="1072"/>
        <v>5.8776296772121484</v>
      </c>
      <c r="T5788" s="16"/>
    </row>
    <row r="5789" spans="1:20" x14ac:dyDescent="0.25">
      <c r="A5789" s="72">
        <f t="shared" si="1073"/>
        <v>44972</v>
      </c>
      <c r="B5789" s="73" t="s">
        <v>67</v>
      </c>
      <c r="C5789" s="73" t="s">
        <v>248</v>
      </c>
      <c r="D5789" s="73" t="s">
        <v>249</v>
      </c>
      <c r="E5789" s="73" t="s">
        <v>273</v>
      </c>
      <c r="F5789" s="73" t="s">
        <v>274</v>
      </c>
      <c r="G5789" s="73" t="s">
        <v>34</v>
      </c>
      <c r="H5789" t="s">
        <v>38</v>
      </c>
      <c r="I5789">
        <v>418</v>
      </c>
      <c r="J5789" s="43">
        <v>5564</v>
      </c>
      <c r="K5789" s="16">
        <v>0</v>
      </c>
      <c r="L5789" s="16">
        <f t="shared" si="1066"/>
        <v>55.253227408142997</v>
      </c>
      <c r="M5789" s="16">
        <f t="shared" si="1067"/>
        <v>1.4035315315315315</v>
      </c>
      <c r="N5789" s="44">
        <f t="shared" si="1068"/>
        <v>0</v>
      </c>
      <c r="O5789" s="44">
        <f t="shared" si="1069"/>
        <v>5564</v>
      </c>
      <c r="P5789" s="45">
        <f t="shared" si="1071"/>
        <v>55.253227408142997</v>
      </c>
      <c r="Q5789" s="45">
        <f t="shared" si="1070"/>
        <v>1.4035315315315315</v>
      </c>
      <c r="S5789" s="51">
        <f t="shared" si="1072"/>
        <v>6.0415475509815186</v>
      </c>
      <c r="T5789" s="16"/>
    </row>
    <row r="5790" spans="1:20" x14ac:dyDescent="0.25">
      <c r="A5790" s="72">
        <f t="shared" si="1073"/>
        <v>44972</v>
      </c>
      <c r="B5790" s="73" t="s">
        <v>67</v>
      </c>
      <c r="C5790" s="73" t="s">
        <v>246</v>
      </c>
      <c r="D5790" s="73" t="s">
        <v>247</v>
      </c>
      <c r="E5790" s="73" t="s">
        <v>275</v>
      </c>
      <c r="F5790" s="73" t="s">
        <v>276</v>
      </c>
      <c r="G5790" s="73" t="s">
        <v>34</v>
      </c>
      <c r="H5790" t="s">
        <v>36</v>
      </c>
      <c r="I5790">
        <v>626</v>
      </c>
      <c r="J5790" s="61">
        <v>4250</v>
      </c>
      <c r="K5790" s="16">
        <v>0.53</v>
      </c>
      <c r="L5790" s="16">
        <f t="shared" si="1066"/>
        <v>42.204568023833168</v>
      </c>
      <c r="M5790" s="16">
        <f t="shared" si="1067"/>
        <v>1.072072072072072</v>
      </c>
      <c r="N5790" s="44">
        <f t="shared" si="1068"/>
        <v>331.78000000000003</v>
      </c>
      <c r="O5790" s="44">
        <f t="shared" si="1069"/>
        <v>4581.78</v>
      </c>
      <c r="P5790" s="45">
        <f t="shared" si="1071"/>
        <v>45.499304865938427</v>
      </c>
      <c r="Q5790" s="45">
        <f t="shared" si="1070"/>
        <v>1.1557643243243243</v>
      </c>
      <c r="S5790" s="51">
        <f t="shared" si="1072"/>
        <v>9.2445029398720902</v>
      </c>
      <c r="T5790" s="16"/>
    </row>
    <row r="5791" spans="1:20" x14ac:dyDescent="0.25">
      <c r="A5791" s="72">
        <f t="shared" si="1073"/>
        <v>44972</v>
      </c>
      <c r="B5791" s="73" t="s">
        <v>67</v>
      </c>
      <c r="C5791" s="73" t="s">
        <v>246</v>
      </c>
      <c r="D5791" s="73" t="s">
        <v>247</v>
      </c>
      <c r="E5791" s="73" t="s">
        <v>263</v>
      </c>
      <c r="F5791" s="73" t="s">
        <v>264</v>
      </c>
      <c r="G5791" s="73" t="s">
        <v>34</v>
      </c>
      <c r="H5791" t="s">
        <v>36</v>
      </c>
      <c r="I5791">
        <v>1823</v>
      </c>
      <c r="J5791" s="61">
        <v>6130</v>
      </c>
      <c r="K5791" s="16">
        <v>0.53</v>
      </c>
      <c r="L5791" s="16">
        <f t="shared" si="1066"/>
        <v>60.873882820258189</v>
      </c>
      <c r="M5791" s="16">
        <f t="shared" si="1067"/>
        <v>1.5463063063063063</v>
      </c>
      <c r="N5791" s="44">
        <f t="shared" si="1068"/>
        <v>966.19</v>
      </c>
      <c r="O5791" s="44">
        <f t="shared" si="1069"/>
        <v>7096.1900000000005</v>
      </c>
      <c r="P5791" s="45">
        <f t="shared" si="1071"/>
        <v>70.468619662363466</v>
      </c>
      <c r="Q5791" s="45">
        <f t="shared" si="1070"/>
        <v>1.7900299099099102</v>
      </c>
      <c r="S5791" s="51">
        <f t="shared" si="1072"/>
        <v>10.101580573239023</v>
      </c>
      <c r="T5791" s="16"/>
    </row>
    <row r="5792" spans="1:20" x14ac:dyDescent="0.25">
      <c r="A5792" s="72">
        <f t="shared" si="1073"/>
        <v>44972</v>
      </c>
      <c r="B5792" s="73" t="s">
        <v>18</v>
      </c>
      <c r="C5792" s="73" t="s">
        <v>250</v>
      </c>
      <c r="D5792" s="73" t="s">
        <v>251</v>
      </c>
      <c r="E5792" s="73" t="s">
        <v>265</v>
      </c>
      <c r="F5792" s="73" t="s">
        <v>266</v>
      </c>
      <c r="G5792" s="73" t="s">
        <v>34</v>
      </c>
      <c r="H5792" s="65" t="s">
        <v>39</v>
      </c>
      <c r="I5792">
        <v>1277</v>
      </c>
      <c r="J5792" s="61">
        <v>3856</v>
      </c>
      <c r="K5792" s="16">
        <v>0.63</v>
      </c>
      <c r="L5792" s="77">
        <f t="shared" si="1066"/>
        <v>38.291956305858989</v>
      </c>
      <c r="M5792" s="77">
        <f t="shared" si="1067"/>
        <v>1.0421621621621622</v>
      </c>
      <c r="N5792" s="62">
        <f t="shared" si="1068"/>
        <v>804.51</v>
      </c>
      <c r="O5792" s="62">
        <f t="shared" si="1069"/>
        <v>4660.51</v>
      </c>
      <c r="P5792" s="63">
        <f t="shared" si="1071"/>
        <v>46.281132075471696</v>
      </c>
      <c r="Q5792" s="63">
        <f t="shared" si="1070"/>
        <v>1.2595972972972973</v>
      </c>
      <c r="R5792" s="65"/>
      <c r="S5792" s="64">
        <f t="shared" si="1072"/>
        <v>15.223741998265417</v>
      </c>
      <c r="T5792" s="16"/>
    </row>
    <row r="5793" spans="1:20" x14ac:dyDescent="0.25">
      <c r="A5793" s="72">
        <f t="shared" si="1073"/>
        <v>44972</v>
      </c>
      <c r="B5793" s="73" t="s">
        <v>18</v>
      </c>
      <c r="C5793" s="73" t="s">
        <v>244</v>
      </c>
      <c r="D5793" s="73" t="s">
        <v>245</v>
      </c>
      <c r="E5793" s="73" t="s">
        <v>277</v>
      </c>
      <c r="F5793" s="73" t="s">
        <v>278</v>
      </c>
      <c r="G5793" s="73" t="s">
        <v>34</v>
      </c>
      <c r="H5793" s="65" t="s">
        <v>38</v>
      </c>
      <c r="I5793" s="65">
        <v>613</v>
      </c>
      <c r="J5793" s="61">
        <v>7037</v>
      </c>
      <c r="K5793" s="16">
        <v>0</v>
      </c>
      <c r="L5793" s="77">
        <f t="shared" si="1066"/>
        <v>69.880834160873874</v>
      </c>
      <c r="M5793" s="77">
        <f t="shared" si="1067"/>
        <v>1.9018918918918919</v>
      </c>
      <c r="N5793" s="62">
        <f t="shared" si="1068"/>
        <v>0</v>
      </c>
      <c r="O5793" s="62">
        <f t="shared" si="1069"/>
        <v>7037</v>
      </c>
      <c r="P5793" s="63">
        <f t="shared" si="1071"/>
        <v>69.880834160873874</v>
      </c>
      <c r="Q5793" s="63">
        <f t="shared" si="1070"/>
        <v>1.9018918918918919</v>
      </c>
      <c r="R5793" s="65"/>
      <c r="S5793" s="64">
        <f t="shared" si="1072"/>
        <v>4.8108430145963554</v>
      </c>
      <c r="T5793" s="16"/>
    </row>
    <row r="5794" spans="1:20" x14ac:dyDescent="0.25">
      <c r="A5794" s="72">
        <f>A5793</f>
        <v>44972</v>
      </c>
      <c r="B5794" s="73" t="s">
        <v>18</v>
      </c>
      <c r="C5794" s="73" t="s">
        <v>248</v>
      </c>
      <c r="D5794" s="73" t="s">
        <v>249</v>
      </c>
      <c r="E5794" s="73" t="s">
        <v>268</v>
      </c>
      <c r="F5794" s="73" t="s">
        <v>269</v>
      </c>
      <c r="G5794" s="73" t="s">
        <v>34</v>
      </c>
      <c r="H5794" s="65" t="s">
        <v>38</v>
      </c>
      <c r="I5794" s="65">
        <v>872</v>
      </c>
      <c r="J5794" s="61">
        <v>7843</v>
      </c>
      <c r="K5794" s="16">
        <v>0</v>
      </c>
      <c r="L5794" s="77">
        <f t="shared" si="1066"/>
        <v>77.884806355511415</v>
      </c>
      <c r="M5794" s="77">
        <f t="shared" si="1067"/>
        <v>2.11972972972973</v>
      </c>
      <c r="N5794" s="62">
        <f t="shared" si="1068"/>
        <v>0</v>
      </c>
      <c r="O5794" s="62">
        <f t="shared" si="1069"/>
        <v>7843</v>
      </c>
      <c r="P5794" s="63">
        <f t="shared" si="1071"/>
        <v>77.884806355511415</v>
      </c>
      <c r="Q5794" s="63">
        <f t="shared" si="1070"/>
        <v>2.11972972972973</v>
      </c>
      <c r="R5794" s="65"/>
      <c r="S5794" s="64">
        <f t="shared" si="1072"/>
        <v>5.6723255187281163</v>
      </c>
      <c r="T5794" s="16"/>
    </row>
    <row r="5795" spans="1:20" x14ac:dyDescent="0.25">
      <c r="A5795" s="72">
        <f t="shared" si="1073"/>
        <v>44972</v>
      </c>
      <c r="B5795" s="73" t="s">
        <v>18</v>
      </c>
      <c r="C5795" s="73" t="s">
        <v>248</v>
      </c>
      <c r="D5795" s="73" t="s">
        <v>249</v>
      </c>
      <c r="E5795" s="73" t="s">
        <v>277</v>
      </c>
      <c r="F5795" s="73" t="s">
        <v>278</v>
      </c>
      <c r="G5795" s="73" t="s">
        <v>34</v>
      </c>
      <c r="H5795" s="65" t="s">
        <v>38</v>
      </c>
      <c r="I5795" s="65">
        <v>414</v>
      </c>
      <c r="J5795" s="61">
        <v>5689</v>
      </c>
      <c r="K5795" s="16">
        <v>0</v>
      </c>
      <c r="L5795" s="77">
        <f t="shared" si="1066"/>
        <v>56.494538232373387</v>
      </c>
      <c r="M5795" s="77">
        <f t="shared" si="1067"/>
        <v>1.5375675675675675</v>
      </c>
      <c r="N5795" s="62">
        <f t="shared" si="1068"/>
        <v>0</v>
      </c>
      <c r="O5795" s="62">
        <f t="shared" si="1069"/>
        <v>5689</v>
      </c>
      <c r="P5795" s="63">
        <f t="shared" si="1071"/>
        <v>56.494538232373387</v>
      </c>
      <c r="Q5795" s="63">
        <f t="shared" si="1070"/>
        <v>1.5375675675675675</v>
      </c>
      <c r="R5795" s="65"/>
      <c r="S5795" s="64">
        <f t="shared" si="1072"/>
        <v>5.9996273523383659</v>
      </c>
      <c r="T5795" s="16"/>
    </row>
    <row r="5796" spans="1:20" x14ac:dyDescent="0.25">
      <c r="A5796" s="72">
        <f t="shared" si="1073"/>
        <v>44972</v>
      </c>
      <c r="B5796" s="73" t="s">
        <v>18</v>
      </c>
      <c r="C5796" s="73" t="s">
        <v>242</v>
      </c>
      <c r="D5796" s="73" t="s">
        <v>243</v>
      </c>
      <c r="E5796" s="73" t="s">
        <v>265</v>
      </c>
      <c r="F5796" s="73" t="s">
        <v>266</v>
      </c>
      <c r="G5796" s="73" t="s">
        <v>34</v>
      </c>
      <c r="H5796" t="s">
        <v>36</v>
      </c>
      <c r="I5796">
        <v>1006</v>
      </c>
      <c r="J5796" s="43">
        <v>4865</v>
      </c>
      <c r="K5796" s="16">
        <v>0.53</v>
      </c>
      <c r="L5796" s="16">
        <f t="shared" si="1066"/>
        <v>48.311817279046672</v>
      </c>
      <c r="M5796" s="16">
        <f t="shared" si="1067"/>
        <v>1.3148648648648649</v>
      </c>
      <c r="N5796" s="44">
        <f t="shared" si="1068"/>
        <v>533.18000000000006</v>
      </c>
      <c r="O5796" s="44">
        <f t="shared" si="1069"/>
        <v>5398.18</v>
      </c>
      <c r="P5796" s="45">
        <f t="shared" si="1071"/>
        <v>53.606554121151937</v>
      </c>
      <c r="Q5796" s="45">
        <f t="shared" si="1070"/>
        <v>1.4589675675675677</v>
      </c>
      <c r="S5796" s="51">
        <f t="shared" si="1072"/>
        <v>8.46557869821536</v>
      </c>
      <c r="T5796" s="16"/>
    </row>
    <row r="5797" spans="1:20" x14ac:dyDescent="0.25">
      <c r="A5797" s="72">
        <f t="shared" si="1073"/>
        <v>44972</v>
      </c>
      <c r="B5797" s="73" t="s">
        <v>0</v>
      </c>
      <c r="C5797" s="73" t="s">
        <v>252</v>
      </c>
      <c r="D5797" s="73" t="s">
        <v>117</v>
      </c>
      <c r="E5797" s="73" t="s">
        <v>279</v>
      </c>
      <c r="F5797" s="73" t="s">
        <v>280</v>
      </c>
      <c r="G5797" s="73" t="s">
        <v>35</v>
      </c>
      <c r="H5797" t="s">
        <v>37</v>
      </c>
      <c r="I5797">
        <v>880</v>
      </c>
      <c r="J5797" s="43">
        <v>4393</v>
      </c>
      <c r="K5797" s="16">
        <v>0.37</v>
      </c>
      <c r="L5797" s="16">
        <f t="shared" si="1066"/>
        <v>43.624627606752732</v>
      </c>
      <c r="M5797" s="16">
        <f t="shared" si="1067"/>
        <v>1.1872972972972973</v>
      </c>
      <c r="N5797" s="44">
        <f t="shared" si="1068"/>
        <v>325.60000000000002</v>
      </c>
      <c r="O5797" s="44">
        <f t="shared" si="1069"/>
        <v>4718.6000000000004</v>
      </c>
      <c r="P5797" s="45">
        <f t="shared" si="1071"/>
        <v>46.857994041708046</v>
      </c>
      <c r="Q5797" s="45">
        <f t="shared" si="1070"/>
        <v>1.2752972972972973</v>
      </c>
      <c r="S5797" s="51">
        <f t="shared" si="1072"/>
        <v>10.221910768512043</v>
      </c>
      <c r="T5797" s="16"/>
    </row>
    <row r="5798" spans="1:20" x14ac:dyDescent="0.25">
      <c r="A5798" s="72">
        <f t="shared" si="1073"/>
        <v>44972</v>
      </c>
      <c r="B5798" s="73" t="s">
        <v>0</v>
      </c>
      <c r="C5798" s="73" t="s">
        <v>359</v>
      </c>
      <c r="D5798" s="73" t="s">
        <v>235</v>
      </c>
      <c r="E5798" s="73" t="s">
        <v>267</v>
      </c>
      <c r="F5798" s="73" t="s">
        <v>241</v>
      </c>
      <c r="G5798" s="73" t="s">
        <v>35</v>
      </c>
      <c r="H5798" t="s">
        <v>37</v>
      </c>
      <c r="I5798">
        <v>685</v>
      </c>
      <c r="J5798" s="61">
        <v>4311</v>
      </c>
      <c r="K5798" s="16">
        <v>0.37</v>
      </c>
      <c r="L5798" s="16">
        <f t="shared" si="1066"/>
        <v>42.810327706057599</v>
      </c>
      <c r="M5798" s="16">
        <f t="shared" si="1067"/>
        <v>1.1651351351351351</v>
      </c>
      <c r="N5798" s="44">
        <f t="shared" si="1068"/>
        <v>253.45</v>
      </c>
      <c r="O5798" s="44">
        <f t="shared" si="1069"/>
        <v>4564.45</v>
      </c>
      <c r="P5798" s="45">
        <f t="shared" si="1071"/>
        <v>45.32720953326713</v>
      </c>
      <c r="Q5798" s="45">
        <f t="shared" si="1070"/>
        <v>1.2336351351351351</v>
      </c>
      <c r="S5798" s="51">
        <f t="shared" si="1072"/>
        <v>1.8964170108271006</v>
      </c>
      <c r="T5798" s="16"/>
    </row>
    <row r="5799" spans="1:20" x14ac:dyDescent="0.25">
      <c r="A5799" s="72">
        <f t="shared" si="1073"/>
        <v>44972</v>
      </c>
      <c r="B5799" s="73" t="s">
        <v>0</v>
      </c>
      <c r="C5799" s="73" t="s">
        <v>253</v>
      </c>
      <c r="D5799" s="73" t="s">
        <v>243</v>
      </c>
      <c r="E5799" s="73" t="s">
        <v>281</v>
      </c>
      <c r="F5799" s="73" t="s">
        <v>282</v>
      </c>
      <c r="G5799" s="73" t="s">
        <v>35</v>
      </c>
      <c r="H5799" t="s">
        <v>38</v>
      </c>
      <c r="I5799">
        <v>812</v>
      </c>
      <c r="J5799" s="43">
        <v>7090</v>
      </c>
      <c r="K5799" s="16">
        <v>0</v>
      </c>
      <c r="L5799" s="16">
        <f t="shared" si="1066"/>
        <v>70.407149950347559</v>
      </c>
      <c r="M5799" s="16">
        <f t="shared" si="1067"/>
        <v>1.9162162162162162</v>
      </c>
      <c r="N5799" s="44">
        <f t="shared" si="1068"/>
        <v>0</v>
      </c>
      <c r="O5799" s="44">
        <f t="shared" si="1069"/>
        <v>7090</v>
      </c>
      <c r="P5799" s="45">
        <f t="shared" si="1071"/>
        <v>70.407149950347559</v>
      </c>
      <c r="Q5799" s="45">
        <f t="shared" si="1070"/>
        <v>1.9162162162162162</v>
      </c>
      <c r="S5799" s="51">
        <f t="shared" si="1072"/>
        <v>6.2968515742128917</v>
      </c>
      <c r="T5799" s="16"/>
    </row>
    <row r="5800" spans="1:20" x14ac:dyDescent="0.25">
      <c r="A5800" s="72">
        <f t="shared" si="1073"/>
        <v>44972</v>
      </c>
      <c r="B5800" s="73" t="s">
        <v>0</v>
      </c>
      <c r="C5800" s="73" t="s">
        <v>236</v>
      </c>
      <c r="D5800" s="73" t="s">
        <v>237</v>
      </c>
      <c r="E5800" s="73" t="s">
        <v>279</v>
      </c>
      <c r="F5800" s="73" t="s">
        <v>280</v>
      </c>
      <c r="G5800" s="73" t="s">
        <v>35</v>
      </c>
      <c r="H5800" t="s">
        <v>37</v>
      </c>
      <c r="I5800">
        <v>1520</v>
      </c>
      <c r="J5800" s="61">
        <v>6051</v>
      </c>
      <c r="K5800" s="16">
        <v>0.37</v>
      </c>
      <c r="L5800" s="16">
        <f t="shared" si="1066"/>
        <v>60.089374379344584</v>
      </c>
      <c r="M5800" s="16">
        <f t="shared" si="1067"/>
        <v>1.6354054054054055</v>
      </c>
      <c r="N5800" s="44">
        <f t="shared" si="1068"/>
        <v>562.4</v>
      </c>
      <c r="O5800" s="44">
        <f t="shared" si="1069"/>
        <v>6613.4</v>
      </c>
      <c r="P5800" s="45">
        <f t="shared" si="1071"/>
        <v>65.674280039721936</v>
      </c>
      <c r="Q5800" s="45">
        <f t="shared" si="1070"/>
        <v>1.7874054054054054</v>
      </c>
      <c r="S5800" s="51">
        <f t="shared" si="1072"/>
        <v>10.168249208728962</v>
      </c>
      <c r="T5800" s="16"/>
    </row>
    <row r="5801" spans="1:20" x14ac:dyDescent="0.25">
      <c r="A5801" s="72">
        <f t="shared" si="1073"/>
        <v>44972</v>
      </c>
      <c r="B5801" s="73" t="s">
        <v>0</v>
      </c>
      <c r="C5801" s="73" t="s">
        <v>236</v>
      </c>
      <c r="D5801" s="73" t="s">
        <v>237</v>
      </c>
      <c r="E5801" s="73" t="s">
        <v>267</v>
      </c>
      <c r="F5801" s="73" t="s">
        <v>241</v>
      </c>
      <c r="G5801" s="73" t="s">
        <v>35</v>
      </c>
      <c r="H5801" t="s">
        <v>37</v>
      </c>
      <c r="I5801">
        <v>1583</v>
      </c>
      <c r="J5801" s="43">
        <v>5399</v>
      </c>
      <c r="K5801" s="16">
        <v>0.37</v>
      </c>
      <c r="L5801" s="16">
        <f t="shared" si="1066"/>
        <v>53.614697120158887</v>
      </c>
      <c r="M5801" s="16">
        <f t="shared" si="1067"/>
        <v>1.4591891891891893</v>
      </c>
      <c r="N5801" s="44">
        <f t="shared" si="1068"/>
        <v>585.71</v>
      </c>
      <c r="O5801" s="44">
        <f t="shared" si="1069"/>
        <v>5984.71</v>
      </c>
      <c r="P5801" s="45">
        <f t="shared" si="1071"/>
        <v>59.431082423038731</v>
      </c>
      <c r="Q5801" s="45">
        <f t="shared" si="1070"/>
        <v>1.6174891891891892</v>
      </c>
      <c r="S5801" s="51">
        <f t="shared" si="1072"/>
        <v>11.711309801579151</v>
      </c>
      <c r="T5801" s="16"/>
    </row>
    <row r="5802" spans="1:20" x14ac:dyDescent="0.25">
      <c r="A5802" s="72">
        <f t="shared" si="1073"/>
        <v>44972</v>
      </c>
      <c r="B5802" s="73" t="s">
        <v>0</v>
      </c>
      <c r="C5802" s="73" t="s">
        <v>358</v>
      </c>
      <c r="D5802" s="73" t="s">
        <v>235</v>
      </c>
      <c r="E5802" s="73" t="s">
        <v>279</v>
      </c>
      <c r="F5802" s="73" t="s">
        <v>280</v>
      </c>
      <c r="G5802" s="73" t="s">
        <v>35</v>
      </c>
      <c r="H5802" t="s">
        <v>36</v>
      </c>
      <c r="I5802">
        <v>1599</v>
      </c>
      <c r="J5802" s="66">
        <v>5923</v>
      </c>
      <c r="K5802" s="16">
        <v>0.53</v>
      </c>
      <c r="L5802" s="16">
        <f t="shared" si="1066"/>
        <v>58.818272095332667</v>
      </c>
      <c r="M5802" s="16">
        <f t="shared" si="1067"/>
        <v>1.6008108108108108</v>
      </c>
      <c r="N5802" s="44">
        <f t="shared" si="1068"/>
        <v>847.47</v>
      </c>
      <c r="O5802" s="44">
        <f t="shared" si="1069"/>
        <v>6770.47</v>
      </c>
      <c r="P5802" s="45">
        <f t="shared" si="1071"/>
        <v>67.234061569016887</v>
      </c>
      <c r="Q5802" s="45">
        <f t="shared" si="1070"/>
        <v>1.8298567567567567</v>
      </c>
      <c r="S5802" s="51">
        <f t="shared" si="1072"/>
        <v>4.0379919756472926</v>
      </c>
      <c r="T5802" s="16"/>
    </row>
    <row r="5803" spans="1:20" x14ac:dyDescent="0.25">
      <c r="A5803" s="72">
        <f t="shared" si="1073"/>
        <v>44972</v>
      </c>
      <c r="B5803" s="73" t="s">
        <v>67</v>
      </c>
      <c r="C5803" s="73" t="s">
        <v>250</v>
      </c>
      <c r="D5803" s="73" t="s">
        <v>251</v>
      </c>
      <c r="E5803" s="73" t="s">
        <v>279</v>
      </c>
      <c r="F5803" s="73" t="s">
        <v>280</v>
      </c>
      <c r="G5803" s="73" t="s">
        <v>35</v>
      </c>
      <c r="H5803" t="s">
        <v>37</v>
      </c>
      <c r="I5803">
        <v>1851</v>
      </c>
      <c r="J5803" s="43">
        <v>5660</v>
      </c>
      <c r="K5803" s="16">
        <v>0.37</v>
      </c>
      <c r="L5803" s="16">
        <f t="shared" si="1066"/>
        <v>56.206554121151932</v>
      </c>
      <c r="M5803" s="16">
        <f t="shared" si="1067"/>
        <v>1.4277477477477478</v>
      </c>
      <c r="N5803" s="44">
        <f t="shared" si="1068"/>
        <v>684.87</v>
      </c>
      <c r="O5803" s="44">
        <f t="shared" si="1069"/>
        <v>6344.87</v>
      </c>
      <c r="P5803" s="45">
        <f t="shared" si="1071"/>
        <v>63.007646474677259</v>
      </c>
      <c r="Q5803" s="45">
        <f t="shared" si="1070"/>
        <v>1.6005077477477478</v>
      </c>
      <c r="S5803" s="51">
        <f t="shared" si="1072"/>
        <v>14.011787748647819</v>
      </c>
      <c r="T5803" s="16"/>
    </row>
    <row r="5804" spans="1:20" x14ac:dyDescent="0.25">
      <c r="A5804" s="72">
        <f t="shared" si="1073"/>
        <v>44972</v>
      </c>
      <c r="B5804" s="73" t="s">
        <v>67</v>
      </c>
      <c r="C5804" s="73" t="s">
        <v>238</v>
      </c>
      <c r="D5804" s="73" t="s">
        <v>239</v>
      </c>
      <c r="E5804" s="73" t="s">
        <v>283</v>
      </c>
      <c r="F5804" s="73" t="s">
        <v>284</v>
      </c>
      <c r="G5804" s="73" t="s">
        <v>35</v>
      </c>
      <c r="H5804" t="s">
        <v>37</v>
      </c>
      <c r="I5804">
        <v>1695</v>
      </c>
      <c r="J5804" s="43">
        <v>5620</v>
      </c>
      <c r="K5804" s="16">
        <v>0.37</v>
      </c>
      <c r="L5804" s="16">
        <f t="shared" si="1066"/>
        <v>55.80933465739821</v>
      </c>
      <c r="M5804" s="16">
        <f t="shared" si="1067"/>
        <v>1.4176576576576576</v>
      </c>
      <c r="N5804" s="44">
        <f t="shared" si="1068"/>
        <v>627.15</v>
      </c>
      <c r="O5804" s="44">
        <f t="shared" si="1069"/>
        <v>6247.15</v>
      </c>
      <c r="P5804" s="45">
        <f t="shared" si="1071"/>
        <v>62.037239324726904</v>
      </c>
      <c r="Q5804" s="45">
        <f t="shared" si="1070"/>
        <v>1.5758576576576575</v>
      </c>
      <c r="S5804" s="51">
        <f t="shared" si="1072"/>
        <v>13.388692258825664</v>
      </c>
      <c r="T5804" s="16"/>
    </row>
    <row r="5805" spans="1:20" x14ac:dyDescent="0.25">
      <c r="A5805" s="72">
        <f t="shared" si="1073"/>
        <v>44972</v>
      </c>
      <c r="B5805" s="73" t="s">
        <v>67</v>
      </c>
      <c r="C5805" s="73" t="s">
        <v>242</v>
      </c>
      <c r="D5805" s="73" t="s">
        <v>243</v>
      </c>
      <c r="E5805" s="73" t="s">
        <v>265</v>
      </c>
      <c r="F5805" s="73" t="s">
        <v>266</v>
      </c>
      <c r="G5805" s="73" t="s">
        <v>35</v>
      </c>
      <c r="H5805" t="s">
        <v>36</v>
      </c>
      <c r="I5805">
        <v>1006</v>
      </c>
      <c r="J5805" s="43">
        <v>4170</v>
      </c>
      <c r="K5805" s="16">
        <v>0.53</v>
      </c>
      <c r="L5805" s="16">
        <f t="shared" si="1066"/>
        <v>41.410129096325718</v>
      </c>
      <c r="M5805" s="16">
        <f t="shared" si="1067"/>
        <v>1.0518918918918918</v>
      </c>
      <c r="N5805" s="44">
        <f t="shared" si="1068"/>
        <v>533.18000000000006</v>
      </c>
      <c r="O5805" s="44">
        <f t="shared" si="1069"/>
        <v>4703.18</v>
      </c>
      <c r="P5805" s="45">
        <f t="shared" si="1071"/>
        <v>46.704865938430984</v>
      </c>
      <c r="Q5805" s="45">
        <f t="shared" si="1070"/>
        <v>1.1863877477477478</v>
      </c>
      <c r="S5805" s="51">
        <f t="shared" si="1072"/>
        <v>11.137419479850475</v>
      </c>
      <c r="T5805" s="16"/>
    </row>
    <row r="5806" spans="1:20" x14ac:dyDescent="0.25">
      <c r="A5806" s="72">
        <f t="shared" si="1073"/>
        <v>44972</v>
      </c>
      <c r="B5806" s="73" t="s">
        <v>67</v>
      </c>
      <c r="C5806" s="73" t="s">
        <v>254</v>
      </c>
      <c r="D5806" s="73" t="s">
        <v>255</v>
      </c>
      <c r="E5806" s="73" t="s">
        <v>267</v>
      </c>
      <c r="F5806" s="73" t="s">
        <v>241</v>
      </c>
      <c r="G5806" s="73" t="s">
        <v>35</v>
      </c>
      <c r="H5806" t="s">
        <v>37</v>
      </c>
      <c r="I5806">
        <v>988</v>
      </c>
      <c r="J5806" s="43">
        <v>4360</v>
      </c>
      <c r="K5806" s="16">
        <v>0.37</v>
      </c>
      <c r="L5806" s="16">
        <f t="shared" si="1066"/>
        <v>43.296921549155904</v>
      </c>
      <c r="M5806" s="16">
        <f t="shared" si="1067"/>
        <v>1.0998198198198199</v>
      </c>
      <c r="N5806" s="44">
        <f t="shared" si="1068"/>
        <v>365.56</v>
      </c>
      <c r="O5806" s="44">
        <f t="shared" si="1069"/>
        <v>4725.5600000000004</v>
      </c>
      <c r="P5806" s="45">
        <f t="shared" si="1071"/>
        <v>46.927110228401197</v>
      </c>
      <c r="Q5806" s="45">
        <f t="shared" si="1070"/>
        <v>1.1920331531531532</v>
      </c>
      <c r="S5806" s="51">
        <f t="shared" si="1072"/>
        <v>13.084138987269078</v>
      </c>
      <c r="T5806" s="16"/>
    </row>
    <row r="5807" spans="1:20" x14ac:dyDescent="0.25">
      <c r="A5807" s="72">
        <f t="shared" si="1073"/>
        <v>44972</v>
      </c>
      <c r="B5807" s="73" t="s">
        <v>67</v>
      </c>
      <c r="C5807" s="73" t="s">
        <v>246</v>
      </c>
      <c r="D5807" s="73" t="s">
        <v>247</v>
      </c>
      <c r="E5807" s="73" t="s">
        <v>240</v>
      </c>
      <c r="F5807" s="73" t="s">
        <v>241</v>
      </c>
      <c r="G5807" s="73" t="s">
        <v>35</v>
      </c>
      <c r="H5807" t="s">
        <v>36</v>
      </c>
      <c r="I5807">
        <v>787</v>
      </c>
      <c r="J5807" s="43">
        <v>4670</v>
      </c>
      <c r="K5807" s="16">
        <v>0.53</v>
      </c>
      <c r="L5807" s="16">
        <f t="shared" si="1066"/>
        <v>46.375372393247268</v>
      </c>
      <c r="M5807" s="16">
        <f t="shared" si="1067"/>
        <v>1.178018018018018</v>
      </c>
      <c r="N5807" s="44">
        <f t="shared" si="1068"/>
        <v>417.11</v>
      </c>
      <c r="O5807" s="44">
        <f t="shared" si="1069"/>
        <v>5087.1099999999997</v>
      </c>
      <c r="P5807" s="45">
        <f t="shared" si="1071"/>
        <v>50.517477656405163</v>
      </c>
      <c r="Q5807" s="45">
        <f t="shared" si="1070"/>
        <v>1.2832349549549549</v>
      </c>
      <c r="S5807" s="51">
        <f t="shared" si="1072"/>
        <v>9.0725283395905123</v>
      </c>
      <c r="T5807" s="16"/>
    </row>
    <row r="5808" spans="1:20" x14ac:dyDescent="0.25">
      <c r="A5808" s="72">
        <f t="shared" si="1073"/>
        <v>44972</v>
      </c>
      <c r="B5808" s="73" t="s">
        <v>67</v>
      </c>
      <c r="C5808" s="73" t="s">
        <v>250</v>
      </c>
      <c r="D5808" s="73" t="s">
        <v>251</v>
      </c>
      <c r="E5808" s="73" t="s">
        <v>283</v>
      </c>
      <c r="F5808" s="73" t="s">
        <v>284</v>
      </c>
      <c r="G5808" s="73" t="s">
        <v>35</v>
      </c>
      <c r="H5808" t="s">
        <v>37</v>
      </c>
      <c r="I5808">
        <v>1836</v>
      </c>
      <c r="J5808" s="43">
        <v>5660</v>
      </c>
      <c r="K5808" s="16">
        <v>0.37</v>
      </c>
      <c r="L5808" s="16">
        <f t="shared" ref="L5808:L5845" si="1074">J5808/100.7</f>
        <v>56.206554121151932</v>
      </c>
      <c r="M5808" s="16">
        <f t="shared" ref="M5808:M5845" si="1075">IF(B5808="corn",J5808/(111*2000/56),J5808/(111*2000/60))</f>
        <v>1.4277477477477478</v>
      </c>
      <c r="N5808" s="44">
        <f t="shared" ref="N5808:N5845" si="1076">I5808*K5808</f>
        <v>679.31999999999994</v>
      </c>
      <c r="O5808" s="44">
        <f t="shared" ref="O5808:O5845" si="1077">J5808+N5808</f>
        <v>6339.32</v>
      </c>
      <c r="P5808" s="45">
        <f t="shared" si="1071"/>
        <v>62.952532274081427</v>
      </c>
      <c r="Q5808" s="45">
        <f t="shared" ref="Q5808:Q5845" si="1078">IF(B5808="corn",O5808/(111*2000/56),O5808/(111*2000/60))</f>
        <v>1.5991077477477478</v>
      </c>
      <c r="S5808" s="51">
        <f t="shared" si="1072"/>
        <v>13.942770867783437</v>
      </c>
      <c r="T5808" s="16"/>
    </row>
    <row r="5809" spans="1:20" x14ac:dyDescent="0.25">
      <c r="A5809" s="72">
        <f t="shared" si="1073"/>
        <v>44972</v>
      </c>
      <c r="B5809" s="73" t="s">
        <v>67</v>
      </c>
      <c r="C5809" s="73" t="s">
        <v>256</v>
      </c>
      <c r="D5809" s="73" t="s">
        <v>247</v>
      </c>
      <c r="E5809" s="73" t="s">
        <v>285</v>
      </c>
      <c r="F5809" s="73" t="s">
        <v>264</v>
      </c>
      <c r="G5809" s="73" t="s">
        <v>35</v>
      </c>
      <c r="H5809" t="s">
        <v>37</v>
      </c>
      <c r="I5809">
        <v>1899</v>
      </c>
      <c r="J5809" s="43">
        <v>5580</v>
      </c>
      <c r="K5809" s="16">
        <v>0.37</v>
      </c>
      <c r="L5809" s="16">
        <f t="shared" si="1074"/>
        <v>55.412115193644489</v>
      </c>
      <c r="M5809" s="16">
        <f t="shared" si="1075"/>
        <v>1.4075675675675676</v>
      </c>
      <c r="N5809" s="44">
        <f t="shared" si="1076"/>
        <v>702.63</v>
      </c>
      <c r="O5809" s="44">
        <f t="shared" si="1077"/>
        <v>6282.63</v>
      </c>
      <c r="P5809" s="45">
        <f t="shared" si="1071"/>
        <v>62.389572989076463</v>
      </c>
      <c r="Q5809" s="45">
        <f t="shared" si="1078"/>
        <v>1.5848075675675677</v>
      </c>
      <c r="S5809" s="51">
        <f t="shared" si="1072"/>
        <v>14.439789431501504</v>
      </c>
      <c r="T5809" s="16"/>
    </row>
    <row r="5810" spans="1:20" x14ac:dyDescent="0.25">
      <c r="A5810" s="72">
        <f t="shared" si="1073"/>
        <v>44972</v>
      </c>
      <c r="B5810" s="73" t="s">
        <v>18</v>
      </c>
      <c r="C5810" s="73" t="s">
        <v>238</v>
      </c>
      <c r="D5810" s="73" t="s">
        <v>239</v>
      </c>
      <c r="E5810" s="73" t="s">
        <v>283</v>
      </c>
      <c r="F5810" s="73" t="s">
        <v>284</v>
      </c>
      <c r="G5810" s="73" t="s">
        <v>35</v>
      </c>
      <c r="H5810" t="s">
        <v>37</v>
      </c>
      <c r="I5810">
        <v>1695</v>
      </c>
      <c r="J5810" s="43">
        <v>6350</v>
      </c>
      <c r="K5810" s="16">
        <v>0.37</v>
      </c>
      <c r="L5810" s="16">
        <f t="shared" si="1074"/>
        <v>63.058589870903674</v>
      </c>
      <c r="M5810" s="16">
        <f t="shared" si="1075"/>
        <v>1.7162162162162162</v>
      </c>
      <c r="N5810" s="44">
        <f t="shared" si="1076"/>
        <v>627.15</v>
      </c>
      <c r="O5810" s="44">
        <f t="shared" si="1077"/>
        <v>6977.15</v>
      </c>
      <c r="P5810" s="45">
        <f t="shared" si="1071"/>
        <v>69.286494538232361</v>
      </c>
      <c r="Q5810" s="45">
        <f t="shared" si="1078"/>
        <v>1.8857162162162162</v>
      </c>
      <c r="S5810" s="51">
        <f t="shared" si="1072"/>
        <v>12.181847415387082</v>
      </c>
      <c r="T5810" s="16"/>
    </row>
    <row r="5811" spans="1:20" x14ac:dyDescent="0.25">
      <c r="A5811" s="72">
        <f t="shared" si="1073"/>
        <v>44972</v>
      </c>
      <c r="B5811" s="73" t="s">
        <v>18</v>
      </c>
      <c r="C5811" s="73" t="s">
        <v>250</v>
      </c>
      <c r="D5811" s="73" t="s">
        <v>251</v>
      </c>
      <c r="E5811" s="73" t="s">
        <v>279</v>
      </c>
      <c r="F5811" s="73" t="s">
        <v>280</v>
      </c>
      <c r="G5811" s="73" t="s">
        <v>35</v>
      </c>
      <c r="H5811" t="s">
        <v>37</v>
      </c>
      <c r="I5811">
        <v>1851</v>
      </c>
      <c r="J5811" s="43">
        <v>6400</v>
      </c>
      <c r="K5811" s="16">
        <v>0.37</v>
      </c>
      <c r="L5811" s="16">
        <f t="shared" si="1074"/>
        <v>63.555114200595824</v>
      </c>
      <c r="M5811" s="16">
        <f t="shared" si="1075"/>
        <v>1.7297297297297298</v>
      </c>
      <c r="N5811" s="44">
        <f t="shared" si="1076"/>
        <v>684.87</v>
      </c>
      <c r="O5811" s="44">
        <f t="shared" si="1077"/>
        <v>7084.87</v>
      </c>
      <c r="P5811" s="45">
        <f t="shared" si="1071"/>
        <v>70.356206554121144</v>
      </c>
      <c r="Q5811" s="45">
        <f t="shared" si="1078"/>
        <v>1.9148297297297296</v>
      </c>
      <c r="S5811" s="51">
        <f t="shared" si="1072"/>
        <v>12.724857201953821</v>
      </c>
      <c r="T5811" s="16"/>
    </row>
    <row r="5812" spans="1:20" x14ac:dyDescent="0.25">
      <c r="A5812" s="72">
        <f t="shared" si="1073"/>
        <v>44972</v>
      </c>
      <c r="B5812" s="73" t="s">
        <v>18</v>
      </c>
      <c r="C5812" s="73" t="s">
        <v>257</v>
      </c>
      <c r="D5812" s="73" t="s">
        <v>237</v>
      </c>
      <c r="E5812" s="73" t="s">
        <v>283</v>
      </c>
      <c r="F5812" s="73" t="s">
        <v>284</v>
      </c>
      <c r="G5812" s="73" t="s">
        <v>35</v>
      </c>
      <c r="H5812" t="s">
        <v>37</v>
      </c>
      <c r="I5812">
        <v>1507</v>
      </c>
      <c r="J5812" s="43">
        <v>6250</v>
      </c>
      <c r="K5812" s="16">
        <v>0.37</v>
      </c>
      <c r="L5812" s="16">
        <f t="shared" si="1074"/>
        <v>62.06554121151936</v>
      </c>
      <c r="M5812" s="16">
        <f t="shared" si="1075"/>
        <v>1.6891891891891893</v>
      </c>
      <c r="N5812" s="44">
        <f t="shared" si="1076"/>
        <v>557.59</v>
      </c>
      <c r="O5812" s="44">
        <f t="shared" si="1077"/>
        <v>6807.59</v>
      </c>
      <c r="P5812" s="45">
        <f t="shared" si="1071"/>
        <v>67.60268123138033</v>
      </c>
      <c r="Q5812" s="45">
        <f t="shared" si="1078"/>
        <v>1.8398891891891893</v>
      </c>
      <c r="S5812" s="51">
        <f t="shared" si="1072"/>
        <v>11.587030996443026</v>
      </c>
      <c r="T5812" s="16"/>
    </row>
    <row r="5813" spans="1:20" x14ac:dyDescent="0.25">
      <c r="A5813" s="72">
        <f t="shared" si="1073"/>
        <v>44972</v>
      </c>
      <c r="B5813" s="73" t="s">
        <v>18</v>
      </c>
      <c r="C5813" s="73" t="s">
        <v>256</v>
      </c>
      <c r="D5813" s="73" t="s">
        <v>247</v>
      </c>
      <c r="E5813" s="73" t="s">
        <v>265</v>
      </c>
      <c r="F5813" s="73" t="s">
        <v>266</v>
      </c>
      <c r="G5813" s="73" t="s">
        <v>35</v>
      </c>
      <c r="H5813" t="s">
        <v>36</v>
      </c>
      <c r="I5813">
        <v>1160</v>
      </c>
      <c r="J5813" s="43">
        <v>5095</v>
      </c>
      <c r="K5813" s="16">
        <v>0.53</v>
      </c>
      <c r="L5813" s="16">
        <f t="shared" si="1074"/>
        <v>50.595829195630586</v>
      </c>
      <c r="M5813" s="16">
        <f t="shared" si="1075"/>
        <v>1.3770270270270271</v>
      </c>
      <c r="N5813" s="44">
        <f t="shared" si="1076"/>
        <v>614.80000000000007</v>
      </c>
      <c r="O5813" s="44">
        <f t="shared" si="1077"/>
        <v>5709.8</v>
      </c>
      <c r="P5813" s="45">
        <f t="shared" si="1071"/>
        <v>56.701092353525326</v>
      </c>
      <c r="Q5813" s="45">
        <f t="shared" si="1078"/>
        <v>1.5431891891891893</v>
      </c>
      <c r="S5813" s="51">
        <f t="shared" si="1072"/>
        <v>8.6628858523959842</v>
      </c>
      <c r="T5813" s="16"/>
    </row>
    <row r="5814" spans="1:20" x14ac:dyDescent="0.25">
      <c r="A5814" s="72">
        <f t="shared" si="1073"/>
        <v>44972</v>
      </c>
      <c r="B5814" s="73" t="s">
        <v>18</v>
      </c>
      <c r="C5814" s="73" t="s">
        <v>244</v>
      </c>
      <c r="D5814" s="73" t="s">
        <v>245</v>
      </c>
      <c r="E5814" s="73" t="s">
        <v>277</v>
      </c>
      <c r="F5814" s="73" t="s">
        <v>278</v>
      </c>
      <c r="G5814" s="73" t="s">
        <v>35</v>
      </c>
      <c r="H5814" s="73" t="s">
        <v>38</v>
      </c>
      <c r="I5814" s="65">
        <v>613</v>
      </c>
      <c r="J5814" s="61">
        <v>5277</v>
      </c>
      <c r="K5814" s="16">
        <v>0</v>
      </c>
      <c r="L5814" s="77">
        <f t="shared" si="1074"/>
        <v>52.403177755710026</v>
      </c>
      <c r="M5814" s="77">
        <f t="shared" si="1075"/>
        <v>1.4262162162162162</v>
      </c>
      <c r="N5814" s="62">
        <f t="shared" si="1076"/>
        <v>0</v>
      </c>
      <c r="O5814" s="62">
        <f t="shared" si="1077"/>
        <v>5277</v>
      </c>
      <c r="P5814" s="63">
        <f t="shared" si="1071"/>
        <v>52.403177755710026</v>
      </c>
      <c r="Q5814" s="63">
        <f t="shared" si="1078"/>
        <v>1.4262162162162162</v>
      </c>
      <c r="R5814" s="65"/>
      <c r="S5814" s="64">
        <f t="shared" si="1072"/>
        <v>6.5199838514331754</v>
      </c>
      <c r="T5814" s="16"/>
    </row>
    <row r="5815" spans="1:20" x14ac:dyDescent="0.25">
      <c r="A5815" s="74">
        <f>A5813</f>
        <v>44972</v>
      </c>
      <c r="B5815" s="75" t="s">
        <v>18</v>
      </c>
      <c r="C5815" s="75" t="s">
        <v>258</v>
      </c>
      <c r="D5815" s="75" t="s">
        <v>255</v>
      </c>
      <c r="E5815" s="75" t="s">
        <v>279</v>
      </c>
      <c r="F5815" s="75" t="s">
        <v>280</v>
      </c>
      <c r="G5815" s="75" t="s">
        <v>35</v>
      </c>
      <c r="H5815" s="76" t="s">
        <v>36</v>
      </c>
      <c r="I5815" s="76">
        <v>1637</v>
      </c>
      <c r="J5815" s="46">
        <v>5730</v>
      </c>
      <c r="K5815" s="78">
        <v>0.53</v>
      </c>
      <c r="L5815" s="78">
        <f t="shared" si="1074"/>
        <v>56.901688182720953</v>
      </c>
      <c r="M5815" s="78">
        <f t="shared" si="1075"/>
        <v>1.5486486486486486</v>
      </c>
      <c r="N5815" s="47">
        <f t="shared" si="1076"/>
        <v>867.61</v>
      </c>
      <c r="O5815" s="47">
        <f t="shared" si="1077"/>
        <v>6597.61</v>
      </c>
      <c r="P5815" s="48">
        <f t="shared" si="1071"/>
        <v>65.517477656405163</v>
      </c>
      <c r="Q5815" s="48">
        <f t="shared" si="1078"/>
        <v>1.7831378378378377</v>
      </c>
      <c r="R5815" s="76"/>
      <c r="S5815" s="53">
        <f t="shared" si="1072"/>
        <v>13.998171912770175</v>
      </c>
      <c r="T5815" s="78"/>
    </row>
    <row r="5816" spans="1:20" x14ac:dyDescent="0.25">
      <c r="A5816" s="72">
        <f>DATE(YEAR(A5815), MONTH(A5815)+1, 15)</f>
        <v>45000</v>
      </c>
      <c r="B5816" s="73" t="s">
        <v>0</v>
      </c>
      <c r="C5816" s="73" t="s">
        <v>359</v>
      </c>
      <c r="D5816" s="73" t="s">
        <v>235</v>
      </c>
      <c r="E5816" s="73" t="s">
        <v>260</v>
      </c>
      <c r="F5816" s="73" t="s">
        <v>261</v>
      </c>
      <c r="G5816" s="73" t="s">
        <v>34</v>
      </c>
      <c r="H5816" t="s">
        <v>36</v>
      </c>
      <c r="I5816">
        <v>506</v>
      </c>
      <c r="J5816" s="61">
        <v>3870</v>
      </c>
      <c r="K5816" s="16">
        <v>0.5</v>
      </c>
      <c r="L5816" s="16">
        <f t="shared" si="1074"/>
        <v>38.43098311817279</v>
      </c>
      <c r="M5816" s="16">
        <f t="shared" si="1075"/>
        <v>1.0459459459459459</v>
      </c>
      <c r="N5816" s="44">
        <f t="shared" si="1076"/>
        <v>253</v>
      </c>
      <c r="O5816" s="44">
        <f t="shared" si="1077"/>
        <v>4123</v>
      </c>
      <c r="P5816" s="45">
        <f t="shared" ref="P5816:P5853" si="1079">O5816/100.7</f>
        <v>40.943396226415096</v>
      </c>
      <c r="Q5816" s="45">
        <f t="shared" si="1078"/>
        <v>1.1143243243243244</v>
      </c>
      <c r="R5816" s="17"/>
      <c r="S5816" s="51">
        <f>((O5816/O5360)-1)*100</f>
        <v>6.7587092631240964</v>
      </c>
      <c r="T5816" s="16">
        <f>AVERAGE(P5740,P5778,P5816)</f>
        <v>41.228136378682557</v>
      </c>
    </row>
    <row r="5817" spans="1:20" x14ac:dyDescent="0.25">
      <c r="A5817" s="72">
        <f>A5816</f>
        <v>45000</v>
      </c>
      <c r="B5817" s="73" t="s">
        <v>0</v>
      </c>
      <c r="C5817" s="73" t="s">
        <v>236</v>
      </c>
      <c r="D5817" s="73" t="s">
        <v>237</v>
      </c>
      <c r="E5817" s="73" t="s">
        <v>262</v>
      </c>
      <c r="F5817" s="73" t="s">
        <v>251</v>
      </c>
      <c r="G5817" s="73" t="s">
        <v>34</v>
      </c>
      <c r="H5817" t="s">
        <v>37</v>
      </c>
      <c r="I5817">
        <v>298</v>
      </c>
      <c r="J5817" s="43">
        <v>3858</v>
      </c>
      <c r="K5817" s="16">
        <v>0.34</v>
      </c>
      <c r="L5817" s="16">
        <f t="shared" si="1074"/>
        <v>38.311817279046672</v>
      </c>
      <c r="M5817" s="16">
        <f t="shared" si="1075"/>
        <v>1.0427027027027027</v>
      </c>
      <c r="N5817" s="44">
        <f t="shared" si="1076"/>
        <v>101.32000000000001</v>
      </c>
      <c r="O5817" s="44">
        <f t="shared" si="1077"/>
        <v>3959.32</v>
      </c>
      <c r="P5817" s="45">
        <f t="shared" si="1079"/>
        <v>39.317974180734858</v>
      </c>
      <c r="Q5817" s="45">
        <f t="shared" si="1078"/>
        <v>1.0700864864864865</v>
      </c>
      <c r="R5817" s="17"/>
      <c r="S5817" s="51">
        <f t="shared" ref="S5817:S5853" si="1080">((O5817/O5361)-1)*100</f>
        <v>7.1894221606168207</v>
      </c>
      <c r="T5817" s="16">
        <f t="shared" ref="T5817:T5853" si="1081">AVERAGE(P5741,P5779,P5817)</f>
        <v>39.515259847732544</v>
      </c>
    </row>
    <row r="5818" spans="1:20" x14ac:dyDescent="0.25">
      <c r="A5818" s="72">
        <f t="shared" ref="A5818:A5852" si="1082">A5817</f>
        <v>45000</v>
      </c>
      <c r="B5818" s="73" t="s">
        <v>0</v>
      </c>
      <c r="C5818" s="73" t="s">
        <v>359</v>
      </c>
      <c r="D5818" s="73" t="s">
        <v>235</v>
      </c>
      <c r="E5818" s="73" t="s">
        <v>263</v>
      </c>
      <c r="F5818" s="73" t="s">
        <v>264</v>
      </c>
      <c r="G5818" s="73" t="s">
        <v>34</v>
      </c>
      <c r="H5818" t="s">
        <v>37</v>
      </c>
      <c r="I5818">
        <v>1530</v>
      </c>
      <c r="J5818" s="61">
        <v>7490</v>
      </c>
      <c r="K5818" s="16">
        <v>0.34</v>
      </c>
      <c r="L5818" s="16">
        <f t="shared" si="1074"/>
        <v>74.379344587884802</v>
      </c>
      <c r="M5818" s="16">
        <f t="shared" si="1075"/>
        <v>2.0243243243243243</v>
      </c>
      <c r="N5818" s="44">
        <f t="shared" si="1076"/>
        <v>520.20000000000005</v>
      </c>
      <c r="O5818" s="44">
        <f t="shared" si="1077"/>
        <v>8010.2</v>
      </c>
      <c r="P5818" s="45">
        <f t="shared" si="1079"/>
        <v>79.545183714001979</v>
      </c>
      <c r="Q5818" s="45">
        <f t="shared" si="1078"/>
        <v>2.1649189189189189</v>
      </c>
      <c r="S5818" s="51">
        <f t="shared" si="1080"/>
        <v>7.1799400556625814</v>
      </c>
      <c r="T5818" s="16">
        <f t="shared" si="1081"/>
        <v>80.558093346573983</v>
      </c>
    </row>
    <row r="5819" spans="1:20" x14ac:dyDescent="0.25">
      <c r="A5819" s="72">
        <f t="shared" si="1082"/>
        <v>45000</v>
      </c>
      <c r="B5819" s="73" t="s">
        <v>0</v>
      </c>
      <c r="C5819" s="73" t="s">
        <v>359</v>
      </c>
      <c r="D5819" s="73" t="s">
        <v>235</v>
      </c>
      <c r="E5819" s="73" t="s">
        <v>265</v>
      </c>
      <c r="F5819" s="73" t="s">
        <v>266</v>
      </c>
      <c r="G5819" s="73" t="s">
        <v>34</v>
      </c>
      <c r="H5819" t="s">
        <v>36</v>
      </c>
      <c r="I5819">
        <v>890</v>
      </c>
      <c r="J5819" s="61">
        <v>4600</v>
      </c>
      <c r="K5819" s="16">
        <v>0.5</v>
      </c>
      <c r="L5819" s="16">
        <f t="shared" si="1074"/>
        <v>45.680238331678254</v>
      </c>
      <c r="M5819" s="16">
        <f t="shared" si="1075"/>
        <v>1.2432432432432432</v>
      </c>
      <c r="N5819" s="44">
        <f t="shared" si="1076"/>
        <v>445</v>
      </c>
      <c r="O5819" s="44">
        <f t="shared" si="1077"/>
        <v>5045</v>
      </c>
      <c r="P5819" s="45">
        <f t="shared" si="1079"/>
        <v>50.099304865938429</v>
      </c>
      <c r="Q5819" s="45">
        <f t="shared" si="1078"/>
        <v>1.3635135135135135</v>
      </c>
      <c r="S5819" s="51">
        <f t="shared" si="1080"/>
        <v>6.666384760132793</v>
      </c>
      <c r="T5819" s="16">
        <f t="shared" si="1081"/>
        <v>50.600132406487916</v>
      </c>
    </row>
    <row r="5820" spans="1:20" x14ac:dyDescent="0.25">
      <c r="A5820" s="72">
        <f t="shared" si="1082"/>
        <v>45000</v>
      </c>
      <c r="B5820" s="73" t="s">
        <v>0</v>
      </c>
      <c r="C5820" s="73" t="s">
        <v>238</v>
      </c>
      <c r="D5820" s="73" t="s">
        <v>239</v>
      </c>
      <c r="E5820" s="73" t="s">
        <v>267</v>
      </c>
      <c r="F5820" s="73" t="s">
        <v>241</v>
      </c>
      <c r="G5820" s="73" t="s">
        <v>34</v>
      </c>
      <c r="H5820" s="65" t="s">
        <v>37</v>
      </c>
      <c r="I5820" s="65">
        <v>1256</v>
      </c>
      <c r="J5820" s="61">
        <v>7226</v>
      </c>
      <c r="K5820" s="16">
        <v>0.34</v>
      </c>
      <c r="L5820" s="77">
        <f t="shared" si="1074"/>
        <v>71.757696127110222</v>
      </c>
      <c r="M5820" s="77">
        <f t="shared" si="1075"/>
        <v>1.952972972972973</v>
      </c>
      <c r="N5820" s="62">
        <f t="shared" si="1076"/>
        <v>427.04</v>
      </c>
      <c r="O5820" s="62">
        <f t="shared" si="1077"/>
        <v>7653.04</v>
      </c>
      <c r="P5820" s="63">
        <f t="shared" si="1079"/>
        <v>75.998411122144987</v>
      </c>
      <c r="Q5820" s="63">
        <f t="shared" si="1078"/>
        <v>2.068389189189189</v>
      </c>
      <c r="R5820" s="65"/>
      <c r="S5820" s="64">
        <f t="shared" si="1080"/>
        <v>6.6370152381589387</v>
      </c>
      <c r="T5820" s="16">
        <f t="shared" si="1081"/>
        <v>76.829923866269453</v>
      </c>
    </row>
    <row r="5821" spans="1:20" x14ac:dyDescent="0.25">
      <c r="A5821" s="72">
        <f t="shared" si="1082"/>
        <v>45000</v>
      </c>
      <c r="B5821" s="73" t="s">
        <v>0</v>
      </c>
      <c r="C5821" s="73" t="s">
        <v>358</v>
      </c>
      <c r="D5821" s="73" t="s">
        <v>235</v>
      </c>
      <c r="E5821" s="73" t="s">
        <v>267</v>
      </c>
      <c r="F5821" s="73" t="s">
        <v>241</v>
      </c>
      <c r="G5821" s="73" t="s">
        <v>34</v>
      </c>
      <c r="H5821" t="s">
        <v>36</v>
      </c>
      <c r="I5821">
        <v>975</v>
      </c>
      <c r="J5821" s="61">
        <v>4850</v>
      </c>
      <c r="K5821" s="16">
        <v>0.5</v>
      </c>
      <c r="L5821" s="16">
        <f t="shared" si="1074"/>
        <v>48.162859980139025</v>
      </c>
      <c r="M5821" s="16">
        <f t="shared" si="1075"/>
        <v>1.3108108108108107</v>
      </c>
      <c r="N5821" s="44">
        <f t="shared" si="1076"/>
        <v>487.5</v>
      </c>
      <c r="O5821" s="44">
        <f t="shared" si="1077"/>
        <v>5337.5</v>
      </c>
      <c r="P5821" s="45">
        <f t="shared" si="1079"/>
        <v>53.003972194637534</v>
      </c>
      <c r="Q5821" s="45">
        <f t="shared" si="1078"/>
        <v>1.4425675675675675</v>
      </c>
      <c r="S5821" s="51">
        <f t="shared" si="1080"/>
        <v>6.0342686863670281</v>
      </c>
      <c r="T5821" s="16">
        <f t="shared" si="1081"/>
        <v>53.552631578947363</v>
      </c>
    </row>
    <row r="5822" spans="1:20" x14ac:dyDescent="0.25">
      <c r="A5822" s="72">
        <f t="shared" si="1082"/>
        <v>45000</v>
      </c>
      <c r="B5822" s="73" t="s">
        <v>0</v>
      </c>
      <c r="C5822" s="73" t="s">
        <v>240</v>
      </c>
      <c r="D5822" s="73" t="s">
        <v>241</v>
      </c>
      <c r="E5822" s="73" t="s">
        <v>263</v>
      </c>
      <c r="F5822" s="73" t="s">
        <v>264</v>
      </c>
      <c r="G5822" s="73" t="s">
        <v>34</v>
      </c>
      <c r="H5822" t="s">
        <v>36</v>
      </c>
      <c r="I5822">
        <v>1357</v>
      </c>
      <c r="J5822" s="66">
        <v>5121</v>
      </c>
      <c r="K5822" s="16">
        <v>0.5</v>
      </c>
      <c r="L5822" s="16">
        <f t="shared" si="1074"/>
        <v>50.854021847070506</v>
      </c>
      <c r="M5822" s="16">
        <f t="shared" si="1075"/>
        <v>1.384054054054054</v>
      </c>
      <c r="N5822" s="44">
        <f t="shared" si="1076"/>
        <v>678.5</v>
      </c>
      <c r="O5822" s="44">
        <f t="shared" si="1077"/>
        <v>5799.5</v>
      </c>
      <c r="P5822" s="45">
        <f t="shared" si="1079"/>
        <v>57.591857000993045</v>
      </c>
      <c r="Q5822" s="45">
        <f t="shared" si="1078"/>
        <v>1.5674324324324325</v>
      </c>
      <c r="S5822" s="51">
        <f t="shared" si="1080"/>
        <v>4.1425367358555842</v>
      </c>
      <c r="T5822" s="16">
        <f t="shared" si="1081"/>
        <v>58.355478318437598</v>
      </c>
    </row>
    <row r="5823" spans="1:20" x14ac:dyDescent="0.25">
      <c r="A5823" s="72">
        <f t="shared" si="1082"/>
        <v>45000</v>
      </c>
      <c r="B5823" s="73" t="s">
        <v>67</v>
      </c>
      <c r="C5823" s="73" t="s">
        <v>242</v>
      </c>
      <c r="D5823" s="73" t="s">
        <v>243</v>
      </c>
      <c r="E5823" s="73" t="s">
        <v>265</v>
      </c>
      <c r="F5823" s="73" t="s">
        <v>266</v>
      </c>
      <c r="G5823" s="73" t="s">
        <v>34</v>
      </c>
      <c r="H5823" t="s">
        <v>36</v>
      </c>
      <c r="I5823">
        <v>1006</v>
      </c>
      <c r="J5823" s="66">
        <v>4000</v>
      </c>
      <c r="K5823" s="16">
        <v>0.5</v>
      </c>
      <c r="L5823" s="16">
        <f t="shared" si="1074"/>
        <v>39.72194637537239</v>
      </c>
      <c r="M5823" s="16">
        <f t="shared" si="1075"/>
        <v>1.0090090090090089</v>
      </c>
      <c r="N5823" s="44">
        <f t="shared" si="1076"/>
        <v>503</v>
      </c>
      <c r="O5823" s="44">
        <f t="shared" si="1077"/>
        <v>4503</v>
      </c>
      <c r="P5823" s="45">
        <f t="shared" si="1079"/>
        <v>44.716981132075468</v>
      </c>
      <c r="Q5823" s="45">
        <f t="shared" si="1078"/>
        <v>1.1358918918918919</v>
      </c>
      <c r="S5823" s="51">
        <f t="shared" si="1080"/>
        <v>3.9478483280162902</v>
      </c>
      <c r="T5823" s="16">
        <f t="shared" si="1081"/>
        <v>45.283085071168479</v>
      </c>
    </row>
    <row r="5824" spans="1:20" x14ac:dyDescent="0.25">
      <c r="A5824" s="72">
        <f t="shared" si="1082"/>
        <v>45000</v>
      </c>
      <c r="B5824" s="73" t="s">
        <v>67</v>
      </c>
      <c r="C5824" s="73" t="s">
        <v>244</v>
      </c>
      <c r="D5824" s="73" t="s">
        <v>245</v>
      </c>
      <c r="E5824" s="73" t="s">
        <v>268</v>
      </c>
      <c r="F5824" s="73" t="s">
        <v>269</v>
      </c>
      <c r="G5824" s="73" t="s">
        <v>34</v>
      </c>
      <c r="H5824" t="s">
        <v>38</v>
      </c>
      <c r="I5824">
        <v>860</v>
      </c>
      <c r="J5824" s="43">
        <v>8551</v>
      </c>
      <c r="K5824" s="16">
        <v>0</v>
      </c>
      <c r="L5824" s="16">
        <f t="shared" si="1074"/>
        <v>84.915590863952332</v>
      </c>
      <c r="M5824" s="16">
        <f t="shared" si="1075"/>
        <v>2.157009009009009</v>
      </c>
      <c r="N5824" s="44">
        <f t="shared" si="1076"/>
        <v>0</v>
      </c>
      <c r="O5824" s="44">
        <f t="shared" si="1077"/>
        <v>8551</v>
      </c>
      <c r="P5824" s="45">
        <f t="shared" si="1079"/>
        <v>84.915590863952332</v>
      </c>
      <c r="Q5824" s="45">
        <f t="shared" si="1078"/>
        <v>2.157009009009009</v>
      </c>
      <c r="S5824" s="51">
        <f t="shared" si="1080"/>
        <v>5.1783517835178428</v>
      </c>
      <c r="T5824" s="16">
        <f t="shared" si="1081"/>
        <v>84.915590863952332</v>
      </c>
    </row>
    <row r="5825" spans="1:20" x14ac:dyDescent="0.25">
      <c r="A5825" s="72">
        <f t="shared" si="1082"/>
        <v>45000</v>
      </c>
      <c r="B5825" s="73" t="s">
        <v>67</v>
      </c>
      <c r="C5825" s="73" t="s">
        <v>246</v>
      </c>
      <c r="D5825" s="73" t="s">
        <v>247</v>
      </c>
      <c r="E5825" s="73" t="s">
        <v>270</v>
      </c>
      <c r="F5825" s="73" t="s">
        <v>247</v>
      </c>
      <c r="G5825" s="73" t="s">
        <v>34</v>
      </c>
      <c r="H5825" t="s">
        <v>36</v>
      </c>
      <c r="I5825">
        <v>213</v>
      </c>
      <c r="J5825" s="43">
        <v>2655</v>
      </c>
      <c r="K5825" s="16">
        <v>0.5</v>
      </c>
      <c r="L5825" s="16">
        <f t="shared" si="1074"/>
        <v>26.365441906653427</v>
      </c>
      <c r="M5825" s="16">
        <f t="shared" si="1075"/>
        <v>0.66972972972972977</v>
      </c>
      <c r="N5825" s="44">
        <f t="shared" si="1076"/>
        <v>106.5</v>
      </c>
      <c r="O5825" s="44">
        <f t="shared" si="1077"/>
        <v>2761.5</v>
      </c>
      <c r="P5825" s="45">
        <f t="shared" si="1079"/>
        <v>27.423038728897716</v>
      </c>
      <c r="Q5825" s="45">
        <f t="shared" si="1078"/>
        <v>0.69659459459459461</v>
      </c>
      <c r="S5825" s="51">
        <f t="shared" si="1080"/>
        <v>7.2306419859510918</v>
      </c>
      <c r="T5825" s="16">
        <f t="shared" si="1081"/>
        <v>27.542899702085396</v>
      </c>
    </row>
    <row r="5826" spans="1:20" x14ac:dyDescent="0.25">
      <c r="A5826" s="72">
        <f t="shared" si="1082"/>
        <v>45000</v>
      </c>
      <c r="B5826" s="73" t="s">
        <v>67</v>
      </c>
      <c r="C5826" s="73" t="s">
        <v>248</v>
      </c>
      <c r="D5826" s="73" t="s">
        <v>249</v>
      </c>
      <c r="E5826" s="73" t="s">
        <v>271</v>
      </c>
      <c r="F5826" s="73" t="s">
        <v>272</v>
      </c>
      <c r="G5826" s="73" t="s">
        <v>34</v>
      </c>
      <c r="H5826" t="s">
        <v>38</v>
      </c>
      <c r="I5826">
        <v>646</v>
      </c>
      <c r="J5826" s="43">
        <v>6593</v>
      </c>
      <c r="K5826" s="16">
        <v>0</v>
      </c>
      <c r="L5826" s="16">
        <f t="shared" si="1074"/>
        <v>65.471698113207552</v>
      </c>
      <c r="M5826" s="16">
        <f t="shared" si="1075"/>
        <v>1.663099099099099</v>
      </c>
      <c r="N5826" s="44">
        <f t="shared" si="1076"/>
        <v>0</v>
      </c>
      <c r="O5826" s="44">
        <f t="shared" si="1077"/>
        <v>6593</v>
      </c>
      <c r="P5826" s="45">
        <f t="shared" si="1079"/>
        <v>65.471698113207552</v>
      </c>
      <c r="Q5826" s="45">
        <f t="shared" si="1078"/>
        <v>1.663099099099099</v>
      </c>
      <c r="S5826" s="51">
        <f t="shared" si="1080"/>
        <v>5.8776296772121484</v>
      </c>
      <c r="T5826" s="16">
        <f t="shared" si="1081"/>
        <v>65.471698113207552</v>
      </c>
    </row>
    <row r="5827" spans="1:20" x14ac:dyDescent="0.25">
      <c r="A5827" s="72">
        <f t="shared" si="1082"/>
        <v>45000</v>
      </c>
      <c r="B5827" s="73" t="s">
        <v>67</v>
      </c>
      <c r="C5827" s="73" t="s">
        <v>248</v>
      </c>
      <c r="D5827" s="73" t="s">
        <v>249</v>
      </c>
      <c r="E5827" s="73" t="s">
        <v>273</v>
      </c>
      <c r="F5827" s="73" t="s">
        <v>274</v>
      </c>
      <c r="G5827" s="73" t="s">
        <v>34</v>
      </c>
      <c r="H5827" t="s">
        <v>38</v>
      </c>
      <c r="I5827">
        <v>418</v>
      </c>
      <c r="J5827" s="43">
        <v>5564</v>
      </c>
      <c r="K5827" s="16">
        <v>0</v>
      </c>
      <c r="L5827" s="16">
        <f t="shared" si="1074"/>
        <v>55.253227408142997</v>
      </c>
      <c r="M5827" s="16">
        <f t="shared" si="1075"/>
        <v>1.4035315315315315</v>
      </c>
      <c r="N5827" s="44">
        <f t="shared" si="1076"/>
        <v>0</v>
      </c>
      <c r="O5827" s="44">
        <f t="shared" si="1077"/>
        <v>5564</v>
      </c>
      <c r="P5827" s="45">
        <f t="shared" si="1079"/>
        <v>55.253227408142997</v>
      </c>
      <c r="Q5827" s="45">
        <f t="shared" si="1078"/>
        <v>1.4035315315315315</v>
      </c>
      <c r="S5827" s="51">
        <f t="shared" si="1080"/>
        <v>6.0415475509815186</v>
      </c>
      <c r="T5827" s="16">
        <f t="shared" si="1081"/>
        <v>55.253227408142997</v>
      </c>
    </row>
    <row r="5828" spans="1:20" x14ac:dyDescent="0.25">
      <c r="A5828" s="72">
        <f t="shared" si="1082"/>
        <v>45000</v>
      </c>
      <c r="B5828" s="73" t="s">
        <v>67</v>
      </c>
      <c r="C5828" s="73" t="s">
        <v>246</v>
      </c>
      <c r="D5828" s="73" t="s">
        <v>247</v>
      </c>
      <c r="E5828" s="73" t="s">
        <v>275</v>
      </c>
      <c r="F5828" s="73" t="s">
        <v>276</v>
      </c>
      <c r="G5828" s="73" t="s">
        <v>34</v>
      </c>
      <c r="H5828" t="s">
        <v>36</v>
      </c>
      <c r="I5828">
        <v>626</v>
      </c>
      <c r="J5828" s="61">
        <v>4250</v>
      </c>
      <c r="K5828" s="16">
        <v>0.5</v>
      </c>
      <c r="L5828" s="16">
        <f t="shared" si="1074"/>
        <v>42.204568023833168</v>
      </c>
      <c r="M5828" s="16">
        <f t="shared" si="1075"/>
        <v>1.072072072072072</v>
      </c>
      <c r="N5828" s="44">
        <f t="shared" si="1076"/>
        <v>313</v>
      </c>
      <c r="O5828" s="44">
        <f t="shared" si="1077"/>
        <v>4563</v>
      </c>
      <c r="P5828" s="45">
        <f t="shared" si="1079"/>
        <v>45.312810327706053</v>
      </c>
      <c r="Q5828" s="45">
        <f t="shared" si="1078"/>
        <v>1.1510270270270271</v>
      </c>
      <c r="S5828" s="51">
        <f t="shared" si="1080"/>
        <v>8.4729162407466418</v>
      </c>
      <c r="T5828" s="16">
        <f t="shared" si="1081"/>
        <v>45.665077788811651</v>
      </c>
    </row>
    <row r="5829" spans="1:20" x14ac:dyDescent="0.25">
      <c r="A5829" s="72">
        <f t="shared" si="1082"/>
        <v>45000</v>
      </c>
      <c r="B5829" s="73" t="s">
        <v>67</v>
      </c>
      <c r="C5829" s="73" t="s">
        <v>246</v>
      </c>
      <c r="D5829" s="73" t="s">
        <v>247</v>
      </c>
      <c r="E5829" s="73" t="s">
        <v>263</v>
      </c>
      <c r="F5829" s="73" t="s">
        <v>264</v>
      </c>
      <c r="G5829" s="73" t="s">
        <v>34</v>
      </c>
      <c r="H5829" t="s">
        <v>36</v>
      </c>
      <c r="I5829">
        <v>1823</v>
      </c>
      <c r="J5829" s="61">
        <v>6130</v>
      </c>
      <c r="K5829" s="16">
        <v>0.5</v>
      </c>
      <c r="L5829" s="16">
        <f t="shared" si="1074"/>
        <v>60.873882820258189</v>
      </c>
      <c r="M5829" s="16">
        <f t="shared" si="1075"/>
        <v>1.5463063063063063</v>
      </c>
      <c r="N5829" s="44">
        <f t="shared" si="1076"/>
        <v>911.5</v>
      </c>
      <c r="O5829" s="44">
        <f t="shared" si="1077"/>
        <v>7041.5</v>
      </c>
      <c r="P5829" s="45">
        <f t="shared" si="1079"/>
        <v>69.925521350546177</v>
      </c>
      <c r="Q5829" s="45">
        <f t="shared" si="1078"/>
        <v>1.7762342342342343</v>
      </c>
      <c r="S5829" s="51">
        <f t="shared" si="1080"/>
        <v>8.6384667959559245</v>
      </c>
      <c r="T5829" s="16">
        <f t="shared" si="1081"/>
        <v>70.951373717312151</v>
      </c>
    </row>
    <row r="5830" spans="1:20" x14ac:dyDescent="0.25">
      <c r="A5830" s="72">
        <f t="shared" si="1082"/>
        <v>45000</v>
      </c>
      <c r="B5830" s="73" t="s">
        <v>18</v>
      </c>
      <c r="C5830" s="73" t="s">
        <v>250</v>
      </c>
      <c r="D5830" s="73" t="s">
        <v>251</v>
      </c>
      <c r="E5830" s="73" t="s">
        <v>265</v>
      </c>
      <c r="F5830" s="73" t="s">
        <v>266</v>
      </c>
      <c r="G5830" s="73" t="s">
        <v>34</v>
      </c>
      <c r="H5830" s="65" t="s">
        <v>39</v>
      </c>
      <c r="I5830">
        <v>1277</v>
      </c>
      <c r="J5830" s="61">
        <v>3856</v>
      </c>
      <c r="K5830" s="16">
        <v>0.59750000000000003</v>
      </c>
      <c r="L5830" s="77">
        <f t="shared" si="1074"/>
        <v>38.291956305858989</v>
      </c>
      <c r="M5830" s="77">
        <f t="shared" si="1075"/>
        <v>1.0421621621621622</v>
      </c>
      <c r="N5830" s="62">
        <f t="shared" si="1076"/>
        <v>763.00750000000005</v>
      </c>
      <c r="O5830" s="62">
        <f t="shared" si="1077"/>
        <v>4619.0074999999997</v>
      </c>
      <c r="P5830" s="63">
        <f t="shared" si="1079"/>
        <v>45.868992055610718</v>
      </c>
      <c r="Q5830" s="63">
        <f t="shared" si="1078"/>
        <v>1.2483804054054053</v>
      </c>
      <c r="R5830" s="65"/>
      <c r="S5830" s="64">
        <f t="shared" si="1080"/>
        <v>12.562903772154922</v>
      </c>
      <c r="T5830" s="16">
        <f t="shared" si="1081"/>
        <v>46.748224097980803</v>
      </c>
    </row>
    <row r="5831" spans="1:20" x14ac:dyDescent="0.25">
      <c r="A5831" s="72">
        <f t="shared" si="1082"/>
        <v>45000</v>
      </c>
      <c r="B5831" s="73" t="s">
        <v>18</v>
      </c>
      <c r="C5831" s="73" t="s">
        <v>244</v>
      </c>
      <c r="D5831" s="73" t="s">
        <v>245</v>
      </c>
      <c r="E5831" s="73" t="s">
        <v>277</v>
      </c>
      <c r="F5831" s="73" t="s">
        <v>278</v>
      </c>
      <c r="G5831" s="73" t="s">
        <v>34</v>
      </c>
      <c r="H5831" s="65" t="s">
        <v>38</v>
      </c>
      <c r="I5831" s="65">
        <v>613</v>
      </c>
      <c r="J5831" s="61">
        <v>7037</v>
      </c>
      <c r="K5831" s="16">
        <v>0</v>
      </c>
      <c r="L5831" s="77">
        <f t="shared" si="1074"/>
        <v>69.880834160873874</v>
      </c>
      <c r="M5831" s="77">
        <f t="shared" si="1075"/>
        <v>1.9018918918918919</v>
      </c>
      <c r="N5831" s="62">
        <f t="shared" si="1076"/>
        <v>0</v>
      </c>
      <c r="O5831" s="62">
        <f t="shared" si="1077"/>
        <v>7037</v>
      </c>
      <c r="P5831" s="63">
        <f t="shared" si="1079"/>
        <v>69.880834160873874</v>
      </c>
      <c r="Q5831" s="63">
        <f t="shared" si="1078"/>
        <v>1.9018918918918919</v>
      </c>
      <c r="R5831" s="65"/>
      <c r="S5831" s="64">
        <f t="shared" si="1080"/>
        <v>4.8108430145963554</v>
      </c>
      <c r="T5831" s="16">
        <f t="shared" si="1081"/>
        <v>69.880834160873874</v>
      </c>
    </row>
    <row r="5832" spans="1:20" x14ac:dyDescent="0.25">
      <c r="A5832" s="72">
        <f>A5831</f>
        <v>45000</v>
      </c>
      <c r="B5832" s="73" t="s">
        <v>18</v>
      </c>
      <c r="C5832" s="73" t="s">
        <v>248</v>
      </c>
      <c r="D5832" s="73" t="s">
        <v>249</v>
      </c>
      <c r="E5832" s="73" t="s">
        <v>268</v>
      </c>
      <c r="F5832" s="73" t="s">
        <v>269</v>
      </c>
      <c r="G5832" s="73" t="s">
        <v>34</v>
      </c>
      <c r="H5832" s="65" t="s">
        <v>38</v>
      </c>
      <c r="I5832" s="65">
        <v>872</v>
      </c>
      <c r="J5832" s="61">
        <v>7843</v>
      </c>
      <c r="K5832" s="16">
        <v>0</v>
      </c>
      <c r="L5832" s="77">
        <f t="shared" si="1074"/>
        <v>77.884806355511415</v>
      </c>
      <c r="M5832" s="77">
        <f t="shared" si="1075"/>
        <v>2.11972972972973</v>
      </c>
      <c r="N5832" s="62">
        <f t="shared" si="1076"/>
        <v>0</v>
      </c>
      <c r="O5832" s="62">
        <f t="shared" si="1077"/>
        <v>7843</v>
      </c>
      <c r="P5832" s="63">
        <f t="shared" si="1079"/>
        <v>77.884806355511415</v>
      </c>
      <c r="Q5832" s="63">
        <f t="shared" si="1078"/>
        <v>2.11972972972973</v>
      </c>
      <c r="R5832" s="65"/>
      <c r="S5832" s="64">
        <f t="shared" si="1080"/>
        <v>5.6723255187281163</v>
      </c>
      <c r="T5832" s="16">
        <f t="shared" si="1081"/>
        <v>77.884806355511415</v>
      </c>
    </row>
    <row r="5833" spans="1:20" x14ac:dyDescent="0.25">
      <c r="A5833" s="72">
        <f t="shared" si="1082"/>
        <v>45000</v>
      </c>
      <c r="B5833" s="73" t="s">
        <v>18</v>
      </c>
      <c r="C5833" s="73" t="s">
        <v>248</v>
      </c>
      <c r="D5833" s="73" t="s">
        <v>249</v>
      </c>
      <c r="E5833" s="73" t="s">
        <v>277</v>
      </c>
      <c r="F5833" s="73" t="s">
        <v>278</v>
      </c>
      <c r="G5833" s="73" t="s">
        <v>34</v>
      </c>
      <c r="H5833" s="65" t="s">
        <v>38</v>
      </c>
      <c r="I5833" s="65">
        <v>414</v>
      </c>
      <c r="J5833" s="61">
        <v>5689</v>
      </c>
      <c r="K5833" s="16">
        <v>0</v>
      </c>
      <c r="L5833" s="77">
        <f t="shared" si="1074"/>
        <v>56.494538232373387</v>
      </c>
      <c r="M5833" s="77">
        <f t="shared" si="1075"/>
        <v>1.5375675675675675</v>
      </c>
      <c r="N5833" s="62">
        <f t="shared" si="1076"/>
        <v>0</v>
      </c>
      <c r="O5833" s="62">
        <f t="shared" si="1077"/>
        <v>5689</v>
      </c>
      <c r="P5833" s="63">
        <f t="shared" si="1079"/>
        <v>56.494538232373387</v>
      </c>
      <c r="Q5833" s="63">
        <f t="shared" si="1078"/>
        <v>1.5375675675675675</v>
      </c>
      <c r="R5833" s="65"/>
      <c r="S5833" s="64">
        <f t="shared" si="1080"/>
        <v>5.9996273523383659</v>
      </c>
      <c r="T5833" s="16">
        <f t="shared" si="1081"/>
        <v>56.494538232373394</v>
      </c>
    </row>
    <row r="5834" spans="1:20" x14ac:dyDescent="0.25">
      <c r="A5834" s="72">
        <f t="shared" si="1082"/>
        <v>45000</v>
      </c>
      <c r="B5834" s="73" t="s">
        <v>18</v>
      </c>
      <c r="C5834" s="73" t="s">
        <v>242</v>
      </c>
      <c r="D5834" s="73" t="s">
        <v>243</v>
      </c>
      <c r="E5834" s="73" t="s">
        <v>265</v>
      </c>
      <c r="F5834" s="73" t="s">
        <v>266</v>
      </c>
      <c r="G5834" s="73" t="s">
        <v>34</v>
      </c>
      <c r="H5834" t="s">
        <v>36</v>
      </c>
      <c r="I5834">
        <v>1006</v>
      </c>
      <c r="J5834" s="43">
        <v>4865</v>
      </c>
      <c r="K5834" s="16">
        <v>0.5</v>
      </c>
      <c r="L5834" s="16">
        <f t="shared" si="1074"/>
        <v>48.311817279046672</v>
      </c>
      <c r="M5834" s="16">
        <f t="shared" si="1075"/>
        <v>1.3148648648648649</v>
      </c>
      <c r="N5834" s="44">
        <f t="shared" si="1076"/>
        <v>503</v>
      </c>
      <c r="O5834" s="44">
        <f t="shared" si="1077"/>
        <v>5368</v>
      </c>
      <c r="P5834" s="45">
        <f t="shared" si="1079"/>
        <v>53.306852035749749</v>
      </c>
      <c r="Q5834" s="45">
        <f t="shared" si="1078"/>
        <v>1.4508108108108109</v>
      </c>
      <c r="S5834" s="51">
        <f t="shared" si="1080"/>
        <v>7.4248846303167193</v>
      </c>
      <c r="T5834" s="16">
        <f t="shared" si="1081"/>
        <v>53.872955974842768</v>
      </c>
    </row>
    <row r="5835" spans="1:20" x14ac:dyDescent="0.25">
      <c r="A5835" s="72">
        <f t="shared" si="1082"/>
        <v>45000</v>
      </c>
      <c r="B5835" s="73" t="s">
        <v>0</v>
      </c>
      <c r="C5835" s="73" t="s">
        <v>252</v>
      </c>
      <c r="D5835" s="73" t="s">
        <v>117</v>
      </c>
      <c r="E5835" s="73" t="s">
        <v>279</v>
      </c>
      <c r="F5835" s="73" t="s">
        <v>280</v>
      </c>
      <c r="G5835" s="73" t="s">
        <v>35</v>
      </c>
      <c r="H5835" t="s">
        <v>37</v>
      </c>
      <c r="I5835">
        <v>880</v>
      </c>
      <c r="J5835" s="43">
        <v>4393</v>
      </c>
      <c r="K5835" s="16">
        <v>0.34</v>
      </c>
      <c r="L5835" s="16">
        <f t="shared" si="1074"/>
        <v>43.624627606752732</v>
      </c>
      <c r="M5835" s="16">
        <f t="shared" si="1075"/>
        <v>1.1872972972972973</v>
      </c>
      <c r="N5835" s="44">
        <f t="shared" si="1076"/>
        <v>299.20000000000005</v>
      </c>
      <c r="O5835" s="44">
        <f t="shared" si="1077"/>
        <v>4692.2</v>
      </c>
      <c r="P5835" s="45">
        <f t="shared" si="1079"/>
        <v>46.595829195630586</v>
      </c>
      <c r="Q5835" s="45">
        <f t="shared" si="1078"/>
        <v>1.2681621621621622</v>
      </c>
      <c r="S5835" s="51">
        <f t="shared" si="1080"/>
        <v>9.1564695482249991</v>
      </c>
      <c r="T5835" s="16">
        <f t="shared" si="1081"/>
        <v>47.178417742469378</v>
      </c>
    </row>
    <row r="5836" spans="1:20" x14ac:dyDescent="0.25">
      <c r="A5836" s="72">
        <f t="shared" si="1082"/>
        <v>45000</v>
      </c>
      <c r="B5836" s="73" t="s">
        <v>0</v>
      </c>
      <c r="C5836" s="73" t="s">
        <v>359</v>
      </c>
      <c r="D5836" s="73" t="s">
        <v>235</v>
      </c>
      <c r="E5836" s="73" t="s">
        <v>267</v>
      </c>
      <c r="F5836" s="73" t="s">
        <v>241</v>
      </c>
      <c r="G5836" s="73" t="s">
        <v>35</v>
      </c>
      <c r="H5836" t="s">
        <v>37</v>
      </c>
      <c r="I5836">
        <v>685</v>
      </c>
      <c r="J5836" s="61">
        <v>4311</v>
      </c>
      <c r="K5836" s="16">
        <v>0.34</v>
      </c>
      <c r="L5836" s="16">
        <f t="shared" si="1074"/>
        <v>42.810327706057599</v>
      </c>
      <c r="M5836" s="16">
        <f t="shared" si="1075"/>
        <v>1.1651351351351351</v>
      </c>
      <c r="N5836" s="44">
        <f t="shared" si="1076"/>
        <v>232.9</v>
      </c>
      <c r="O5836" s="44">
        <f t="shared" si="1077"/>
        <v>4543.8999999999996</v>
      </c>
      <c r="P5836" s="45">
        <f t="shared" si="1079"/>
        <v>45.123138033763652</v>
      </c>
      <c r="Q5836" s="45">
        <f t="shared" si="1078"/>
        <v>1.2280810810810809</v>
      </c>
      <c r="S5836" s="51">
        <f t="shared" si="1080"/>
        <v>1.1283717617733391</v>
      </c>
      <c r="T5836" s="16">
        <f t="shared" si="1081"/>
        <v>45.576630254882481</v>
      </c>
    </row>
    <row r="5837" spans="1:20" x14ac:dyDescent="0.25">
      <c r="A5837" s="72">
        <f t="shared" si="1082"/>
        <v>45000</v>
      </c>
      <c r="B5837" s="73" t="s">
        <v>0</v>
      </c>
      <c r="C5837" s="73" t="s">
        <v>253</v>
      </c>
      <c r="D5837" s="73" t="s">
        <v>243</v>
      </c>
      <c r="E5837" s="73" t="s">
        <v>281</v>
      </c>
      <c r="F5837" s="73" t="s">
        <v>282</v>
      </c>
      <c r="G5837" s="73" t="s">
        <v>35</v>
      </c>
      <c r="H5837" t="s">
        <v>38</v>
      </c>
      <c r="I5837">
        <v>812</v>
      </c>
      <c r="J5837" s="43">
        <v>7090</v>
      </c>
      <c r="K5837" s="16">
        <v>0</v>
      </c>
      <c r="L5837" s="16">
        <f t="shared" si="1074"/>
        <v>70.407149950347559</v>
      </c>
      <c r="M5837" s="16">
        <f t="shared" si="1075"/>
        <v>1.9162162162162162</v>
      </c>
      <c r="N5837" s="44">
        <f t="shared" si="1076"/>
        <v>0</v>
      </c>
      <c r="O5837" s="44">
        <f t="shared" si="1077"/>
        <v>7090</v>
      </c>
      <c r="P5837" s="45">
        <f t="shared" si="1079"/>
        <v>70.407149950347559</v>
      </c>
      <c r="Q5837" s="45">
        <f t="shared" si="1078"/>
        <v>1.9162162162162162</v>
      </c>
      <c r="S5837" s="51">
        <f t="shared" si="1080"/>
        <v>6.2968515742128917</v>
      </c>
      <c r="T5837" s="16">
        <f t="shared" si="1081"/>
        <v>70.407149950347559</v>
      </c>
    </row>
    <row r="5838" spans="1:20" x14ac:dyDescent="0.25">
      <c r="A5838" s="72">
        <f t="shared" si="1082"/>
        <v>45000</v>
      </c>
      <c r="B5838" s="73" t="s">
        <v>0</v>
      </c>
      <c r="C5838" s="73" t="s">
        <v>236</v>
      </c>
      <c r="D5838" s="73" t="s">
        <v>237</v>
      </c>
      <c r="E5838" s="73" t="s">
        <v>279</v>
      </c>
      <c r="F5838" s="73" t="s">
        <v>280</v>
      </c>
      <c r="G5838" s="73" t="s">
        <v>35</v>
      </c>
      <c r="H5838" t="s">
        <v>37</v>
      </c>
      <c r="I5838">
        <v>1520</v>
      </c>
      <c r="J5838" s="61">
        <v>6051</v>
      </c>
      <c r="K5838" s="16">
        <v>0.34</v>
      </c>
      <c r="L5838" s="16">
        <f t="shared" si="1074"/>
        <v>60.089374379344584</v>
      </c>
      <c r="M5838" s="16">
        <f t="shared" si="1075"/>
        <v>1.6354054054054055</v>
      </c>
      <c r="N5838" s="44">
        <f t="shared" si="1076"/>
        <v>516.80000000000007</v>
      </c>
      <c r="O5838" s="44">
        <f t="shared" si="1077"/>
        <v>6567.8</v>
      </c>
      <c r="P5838" s="45">
        <f t="shared" si="1079"/>
        <v>65.221449851042706</v>
      </c>
      <c r="Q5838" s="45">
        <f t="shared" si="1078"/>
        <v>1.7750810810810811</v>
      </c>
      <c r="S5838" s="51">
        <f t="shared" si="1080"/>
        <v>8.8573606921470649</v>
      </c>
      <c r="T5838" s="16">
        <f t="shared" si="1081"/>
        <v>66.2277391592188</v>
      </c>
    </row>
    <row r="5839" spans="1:20" x14ac:dyDescent="0.25">
      <c r="A5839" s="72">
        <f t="shared" si="1082"/>
        <v>45000</v>
      </c>
      <c r="B5839" s="73" t="s">
        <v>0</v>
      </c>
      <c r="C5839" s="73" t="s">
        <v>236</v>
      </c>
      <c r="D5839" s="73" t="s">
        <v>237</v>
      </c>
      <c r="E5839" s="73" t="s">
        <v>267</v>
      </c>
      <c r="F5839" s="73" t="s">
        <v>241</v>
      </c>
      <c r="G5839" s="73" t="s">
        <v>35</v>
      </c>
      <c r="H5839" t="s">
        <v>37</v>
      </c>
      <c r="I5839">
        <v>1583</v>
      </c>
      <c r="J5839" s="43">
        <v>5399</v>
      </c>
      <c r="K5839" s="16">
        <v>0.34</v>
      </c>
      <c r="L5839" s="16">
        <f t="shared" si="1074"/>
        <v>53.614697120158887</v>
      </c>
      <c r="M5839" s="16">
        <f t="shared" si="1075"/>
        <v>1.4591891891891893</v>
      </c>
      <c r="N5839" s="44">
        <f t="shared" si="1076"/>
        <v>538.22</v>
      </c>
      <c r="O5839" s="44">
        <f t="shared" si="1077"/>
        <v>5937.22</v>
      </c>
      <c r="P5839" s="45">
        <f t="shared" si="1079"/>
        <v>58.95948361469712</v>
      </c>
      <c r="Q5839" s="45">
        <f t="shared" si="1078"/>
        <v>1.6046540540540541</v>
      </c>
      <c r="S5839" s="51">
        <f t="shared" si="1080"/>
        <v>10.173762655503115</v>
      </c>
      <c r="T5839" s="16">
        <f t="shared" si="1081"/>
        <v>60.007480966567357</v>
      </c>
    </row>
    <row r="5840" spans="1:20" x14ac:dyDescent="0.25">
      <c r="A5840" s="72">
        <f t="shared" si="1082"/>
        <v>45000</v>
      </c>
      <c r="B5840" s="73" t="s">
        <v>0</v>
      </c>
      <c r="C5840" s="73" t="s">
        <v>358</v>
      </c>
      <c r="D5840" s="73" t="s">
        <v>235</v>
      </c>
      <c r="E5840" s="73" t="s">
        <v>279</v>
      </c>
      <c r="F5840" s="73" t="s">
        <v>280</v>
      </c>
      <c r="G5840" s="73" t="s">
        <v>35</v>
      </c>
      <c r="H5840" t="s">
        <v>36</v>
      </c>
      <c r="I5840">
        <v>1599</v>
      </c>
      <c r="J5840" s="66">
        <v>5923</v>
      </c>
      <c r="K5840" s="16">
        <v>0.5</v>
      </c>
      <c r="L5840" s="16">
        <f t="shared" si="1074"/>
        <v>58.818272095332667</v>
      </c>
      <c r="M5840" s="16">
        <f t="shared" si="1075"/>
        <v>1.6008108108108108</v>
      </c>
      <c r="N5840" s="44">
        <f t="shared" si="1076"/>
        <v>799.5</v>
      </c>
      <c r="O5840" s="44">
        <f t="shared" si="1077"/>
        <v>6722.5</v>
      </c>
      <c r="P5840" s="45">
        <f t="shared" si="1079"/>
        <v>66.757696127110222</v>
      </c>
      <c r="Q5840" s="45">
        <f t="shared" si="1078"/>
        <v>1.8168918918918919</v>
      </c>
      <c r="S5840" s="51">
        <f t="shared" si="1080"/>
        <v>4.2139808733046236</v>
      </c>
      <c r="T5840" s="16">
        <f t="shared" si="1081"/>
        <v>67.657497517378346</v>
      </c>
    </row>
    <row r="5841" spans="1:20" x14ac:dyDescent="0.25">
      <c r="A5841" s="72">
        <f t="shared" si="1082"/>
        <v>45000</v>
      </c>
      <c r="B5841" s="73" t="s">
        <v>67</v>
      </c>
      <c r="C5841" s="73" t="s">
        <v>250</v>
      </c>
      <c r="D5841" s="73" t="s">
        <v>251</v>
      </c>
      <c r="E5841" s="73" t="s">
        <v>279</v>
      </c>
      <c r="F5841" s="73" t="s">
        <v>280</v>
      </c>
      <c r="G5841" s="73" t="s">
        <v>35</v>
      </c>
      <c r="H5841" t="s">
        <v>37</v>
      </c>
      <c r="I5841">
        <v>1851</v>
      </c>
      <c r="J5841" s="43">
        <v>5660</v>
      </c>
      <c r="K5841" s="16">
        <v>0.34</v>
      </c>
      <c r="L5841" s="16">
        <f t="shared" si="1074"/>
        <v>56.206554121151932</v>
      </c>
      <c r="M5841" s="16">
        <f t="shared" si="1075"/>
        <v>1.4277477477477478</v>
      </c>
      <c r="N5841" s="44">
        <f t="shared" si="1076"/>
        <v>629.34</v>
      </c>
      <c r="O5841" s="44">
        <f t="shared" si="1077"/>
        <v>6289.34</v>
      </c>
      <c r="P5841" s="45">
        <f t="shared" si="1079"/>
        <v>62.456206554121152</v>
      </c>
      <c r="Q5841" s="45">
        <f t="shared" si="1078"/>
        <v>1.5865001801801804</v>
      </c>
      <c r="S5841" s="51">
        <f t="shared" si="1080"/>
        <v>12.267141724918428</v>
      </c>
      <c r="T5841" s="16">
        <f t="shared" si="1081"/>
        <v>63.681628599801378</v>
      </c>
    </row>
    <row r="5842" spans="1:20" x14ac:dyDescent="0.25">
      <c r="A5842" s="72">
        <f t="shared" si="1082"/>
        <v>45000</v>
      </c>
      <c r="B5842" s="73" t="s">
        <v>67</v>
      </c>
      <c r="C5842" s="73" t="s">
        <v>238</v>
      </c>
      <c r="D5842" s="73" t="s">
        <v>239</v>
      </c>
      <c r="E5842" s="73" t="s">
        <v>283</v>
      </c>
      <c r="F5842" s="73" t="s">
        <v>284</v>
      </c>
      <c r="G5842" s="73" t="s">
        <v>35</v>
      </c>
      <c r="H5842" t="s">
        <v>37</v>
      </c>
      <c r="I5842">
        <v>1695</v>
      </c>
      <c r="J5842" s="43">
        <v>5620</v>
      </c>
      <c r="K5842" s="16">
        <v>0.34</v>
      </c>
      <c r="L5842" s="16">
        <f t="shared" si="1074"/>
        <v>55.80933465739821</v>
      </c>
      <c r="M5842" s="16">
        <f t="shared" si="1075"/>
        <v>1.4176576576576576</v>
      </c>
      <c r="N5842" s="44">
        <f t="shared" si="1076"/>
        <v>576.30000000000007</v>
      </c>
      <c r="O5842" s="44">
        <f t="shared" si="1077"/>
        <v>6196.3</v>
      </c>
      <c r="P5842" s="45">
        <f t="shared" si="1079"/>
        <v>61.532274081429989</v>
      </c>
      <c r="Q5842" s="45">
        <f t="shared" si="1078"/>
        <v>1.5630306306306307</v>
      </c>
      <c r="S5842" s="51">
        <f t="shared" si="1080"/>
        <v>11.777970198794986</v>
      </c>
      <c r="T5842" s="16">
        <f t="shared" si="1081"/>
        <v>62.654419066534253</v>
      </c>
    </row>
    <row r="5843" spans="1:20" x14ac:dyDescent="0.25">
      <c r="A5843" s="72">
        <f t="shared" si="1082"/>
        <v>45000</v>
      </c>
      <c r="B5843" s="73" t="s">
        <v>67</v>
      </c>
      <c r="C5843" s="73" t="s">
        <v>242</v>
      </c>
      <c r="D5843" s="73" t="s">
        <v>243</v>
      </c>
      <c r="E5843" s="73" t="s">
        <v>265</v>
      </c>
      <c r="F5843" s="73" t="s">
        <v>266</v>
      </c>
      <c r="G5843" s="73" t="s">
        <v>35</v>
      </c>
      <c r="H5843" t="s">
        <v>36</v>
      </c>
      <c r="I5843">
        <v>1006</v>
      </c>
      <c r="J5843" s="43">
        <v>4170</v>
      </c>
      <c r="K5843" s="16">
        <v>0.5</v>
      </c>
      <c r="L5843" s="16">
        <f t="shared" si="1074"/>
        <v>41.410129096325718</v>
      </c>
      <c r="M5843" s="16">
        <f t="shared" si="1075"/>
        <v>1.0518918918918918</v>
      </c>
      <c r="N5843" s="44">
        <f t="shared" si="1076"/>
        <v>503</v>
      </c>
      <c r="O5843" s="44">
        <f t="shared" si="1077"/>
        <v>4673</v>
      </c>
      <c r="P5843" s="45">
        <f t="shared" si="1079"/>
        <v>46.405163853028796</v>
      </c>
      <c r="Q5843" s="45">
        <f t="shared" si="1078"/>
        <v>1.1787747747747748</v>
      </c>
      <c r="S5843" s="51">
        <f t="shared" si="1080"/>
        <v>9.901739895295858</v>
      </c>
      <c r="T5843" s="16">
        <f t="shared" si="1081"/>
        <v>46.971267792121814</v>
      </c>
    </row>
    <row r="5844" spans="1:20" x14ac:dyDescent="0.25">
      <c r="A5844" s="72">
        <f t="shared" si="1082"/>
        <v>45000</v>
      </c>
      <c r="B5844" s="73" t="s">
        <v>67</v>
      </c>
      <c r="C5844" s="73" t="s">
        <v>254</v>
      </c>
      <c r="D5844" s="73" t="s">
        <v>255</v>
      </c>
      <c r="E5844" s="73" t="s">
        <v>267</v>
      </c>
      <c r="F5844" s="73" t="s">
        <v>241</v>
      </c>
      <c r="G5844" s="73" t="s">
        <v>35</v>
      </c>
      <c r="H5844" t="s">
        <v>37</v>
      </c>
      <c r="I5844">
        <v>988</v>
      </c>
      <c r="J5844" s="43">
        <v>4360</v>
      </c>
      <c r="K5844" s="16">
        <v>0.34</v>
      </c>
      <c r="L5844" s="16">
        <f t="shared" si="1074"/>
        <v>43.296921549155904</v>
      </c>
      <c r="M5844" s="16">
        <f t="shared" si="1075"/>
        <v>1.0998198198198199</v>
      </c>
      <c r="N5844" s="44">
        <f t="shared" si="1076"/>
        <v>335.92</v>
      </c>
      <c r="O5844" s="44">
        <f t="shared" si="1077"/>
        <v>4695.92</v>
      </c>
      <c r="P5844" s="45">
        <f t="shared" si="1079"/>
        <v>46.632770605759681</v>
      </c>
      <c r="Q5844" s="45">
        <f t="shared" si="1078"/>
        <v>1.1845563963963965</v>
      </c>
      <c r="S5844" s="51">
        <f t="shared" si="1080"/>
        <v>11.845966236042816</v>
      </c>
      <c r="T5844" s="16">
        <f t="shared" si="1081"/>
        <v>47.286858656074145</v>
      </c>
    </row>
    <row r="5845" spans="1:20" x14ac:dyDescent="0.25">
      <c r="A5845" s="72">
        <f t="shared" si="1082"/>
        <v>45000</v>
      </c>
      <c r="B5845" s="73" t="s">
        <v>67</v>
      </c>
      <c r="C5845" s="73" t="s">
        <v>246</v>
      </c>
      <c r="D5845" s="73" t="s">
        <v>247</v>
      </c>
      <c r="E5845" s="73" t="s">
        <v>240</v>
      </c>
      <c r="F5845" s="73" t="s">
        <v>241</v>
      </c>
      <c r="G5845" s="73" t="s">
        <v>35</v>
      </c>
      <c r="H5845" t="s">
        <v>36</v>
      </c>
      <c r="I5845">
        <v>787</v>
      </c>
      <c r="J5845" s="43">
        <v>4670</v>
      </c>
      <c r="K5845" s="16">
        <v>0.5</v>
      </c>
      <c r="L5845" s="16">
        <f t="shared" si="1074"/>
        <v>46.375372393247268</v>
      </c>
      <c r="M5845" s="16">
        <f t="shared" si="1075"/>
        <v>1.178018018018018</v>
      </c>
      <c r="N5845" s="44">
        <f t="shared" si="1076"/>
        <v>393.5</v>
      </c>
      <c r="O5845" s="44">
        <f t="shared" si="1077"/>
        <v>5063.5</v>
      </c>
      <c r="P5845" s="45">
        <f t="shared" si="1079"/>
        <v>50.283018867924525</v>
      </c>
      <c r="Q5845" s="45">
        <f t="shared" si="1078"/>
        <v>1.2772792792792793</v>
      </c>
      <c r="S5845" s="51">
        <f t="shared" si="1080"/>
        <v>8.201149216511272</v>
      </c>
      <c r="T5845" s="16">
        <f t="shared" si="1081"/>
        <v>50.725885468387958</v>
      </c>
    </row>
    <row r="5846" spans="1:20" x14ac:dyDescent="0.25">
      <c r="A5846" s="72">
        <f t="shared" si="1082"/>
        <v>45000</v>
      </c>
      <c r="B5846" s="73" t="s">
        <v>67</v>
      </c>
      <c r="C5846" s="73" t="s">
        <v>250</v>
      </c>
      <c r="D5846" s="73" t="s">
        <v>251</v>
      </c>
      <c r="E5846" s="73" t="s">
        <v>283</v>
      </c>
      <c r="F5846" s="73" t="s">
        <v>284</v>
      </c>
      <c r="G5846" s="73" t="s">
        <v>35</v>
      </c>
      <c r="H5846" t="s">
        <v>37</v>
      </c>
      <c r="I5846">
        <v>1836</v>
      </c>
      <c r="J5846" s="43">
        <v>5660</v>
      </c>
      <c r="K5846" s="16">
        <v>0.34</v>
      </c>
      <c r="L5846" s="16">
        <f t="shared" ref="L5846:L5883" si="1083">J5846/100.7</f>
        <v>56.206554121151932</v>
      </c>
      <c r="M5846" s="16">
        <f t="shared" ref="M5846:M5883" si="1084">IF(B5846="corn",J5846/(111*2000/56),J5846/(111*2000/60))</f>
        <v>1.4277477477477478</v>
      </c>
      <c r="N5846" s="44">
        <f t="shared" ref="N5846:N5883" si="1085">I5846*K5846</f>
        <v>624.24</v>
      </c>
      <c r="O5846" s="44">
        <f t="shared" ref="O5846:O5883" si="1086">J5846+N5846</f>
        <v>6284.24</v>
      </c>
      <c r="P5846" s="45">
        <f t="shared" si="1079"/>
        <v>62.405561072492546</v>
      </c>
      <c r="Q5846" s="45">
        <f t="shared" ref="Q5846:Q5883" si="1087">IF(B5846="corn",O5846/(111*2000/56),O5846/(111*2000/60))</f>
        <v>1.5852136936936936</v>
      </c>
      <c r="S5846" s="51">
        <f t="shared" si="1080"/>
        <v>12.212159305182556</v>
      </c>
      <c r="T5846" s="16">
        <f t="shared" si="1081"/>
        <v>63.621052631578948</v>
      </c>
    </row>
    <row r="5847" spans="1:20" x14ac:dyDescent="0.25">
      <c r="A5847" s="72">
        <f t="shared" si="1082"/>
        <v>45000</v>
      </c>
      <c r="B5847" s="73" t="s">
        <v>67</v>
      </c>
      <c r="C5847" s="73" t="s">
        <v>256</v>
      </c>
      <c r="D5847" s="73" t="s">
        <v>247</v>
      </c>
      <c r="E5847" s="73" t="s">
        <v>285</v>
      </c>
      <c r="F5847" s="73" t="s">
        <v>264</v>
      </c>
      <c r="G5847" s="73" t="s">
        <v>35</v>
      </c>
      <c r="H5847" t="s">
        <v>37</v>
      </c>
      <c r="I5847">
        <v>1899</v>
      </c>
      <c r="J5847" s="43">
        <v>5580</v>
      </c>
      <c r="K5847" s="16">
        <v>0.34</v>
      </c>
      <c r="L5847" s="16">
        <f t="shared" si="1083"/>
        <v>55.412115193644489</v>
      </c>
      <c r="M5847" s="16">
        <f t="shared" si="1084"/>
        <v>1.4075675675675676</v>
      </c>
      <c r="N5847" s="44">
        <f t="shared" si="1085"/>
        <v>645.66000000000008</v>
      </c>
      <c r="O5847" s="44">
        <f t="shared" si="1086"/>
        <v>6225.66</v>
      </c>
      <c r="P5847" s="45">
        <f t="shared" si="1079"/>
        <v>61.823833167825221</v>
      </c>
      <c r="Q5847" s="45">
        <f t="shared" si="1087"/>
        <v>1.5704367567567568</v>
      </c>
      <c r="S5847" s="51">
        <f t="shared" si="1080"/>
        <v>12.622922349978637</v>
      </c>
      <c r="T5847" s="16">
        <f t="shared" si="1081"/>
        <v>63.081032770605759</v>
      </c>
    </row>
    <row r="5848" spans="1:20" x14ac:dyDescent="0.25">
      <c r="A5848" s="72">
        <f t="shared" si="1082"/>
        <v>45000</v>
      </c>
      <c r="B5848" s="73" t="s">
        <v>18</v>
      </c>
      <c r="C5848" s="73" t="s">
        <v>238</v>
      </c>
      <c r="D5848" s="73" t="s">
        <v>239</v>
      </c>
      <c r="E5848" s="73" t="s">
        <v>283</v>
      </c>
      <c r="F5848" s="73" t="s">
        <v>284</v>
      </c>
      <c r="G5848" s="73" t="s">
        <v>35</v>
      </c>
      <c r="H5848" t="s">
        <v>37</v>
      </c>
      <c r="I5848">
        <v>1695</v>
      </c>
      <c r="J5848" s="43">
        <v>6350</v>
      </c>
      <c r="K5848" s="16">
        <v>0.34</v>
      </c>
      <c r="L5848" s="16">
        <f t="shared" si="1083"/>
        <v>63.058589870903674</v>
      </c>
      <c r="M5848" s="16">
        <f t="shared" si="1084"/>
        <v>1.7162162162162162</v>
      </c>
      <c r="N5848" s="44">
        <f t="shared" si="1085"/>
        <v>576.30000000000007</v>
      </c>
      <c r="O5848" s="44">
        <f t="shared" si="1086"/>
        <v>6926.3</v>
      </c>
      <c r="P5848" s="45">
        <f t="shared" si="1079"/>
        <v>68.781529294935453</v>
      </c>
      <c r="Q5848" s="45">
        <f t="shared" si="1087"/>
        <v>1.871972972972973</v>
      </c>
      <c r="S5848" s="51">
        <f t="shared" si="1080"/>
        <v>10.760546262833026</v>
      </c>
      <c r="T5848" s="16">
        <f t="shared" si="1081"/>
        <v>69.903674280039709</v>
      </c>
    </row>
    <row r="5849" spans="1:20" x14ac:dyDescent="0.25">
      <c r="A5849" s="72">
        <f t="shared" si="1082"/>
        <v>45000</v>
      </c>
      <c r="B5849" s="73" t="s">
        <v>18</v>
      </c>
      <c r="C5849" s="73" t="s">
        <v>250</v>
      </c>
      <c r="D5849" s="73" t="s">
        <v>251</v>
      </c>
      <c r="E5849" s="73" t="s">
        <v>279</v>
      </c>
      <c r="F5849" s="73" t="s">
        <v>280</v>
      </c>
      <c r="G5849" s="73" t="s">
        <v>35</v>
      </c>
      <c r="H5849" t="s">
        <v>37</v>
      </c>
      <c r="I5849">
        <v>1851</v>
      </c>
      <c r="J5849" s="43">
        <v>6400</v>
      </c>
      <c r="K5849" s="16">
        <v>0.34</v>
      </c>
      <c r="L5849" s="16">
        <f t="shared" si="1083"/>
        <v>63.555114200595824</v>
      </c>
      <c r="M5849" s="16">
        <f t="shared" si="1084"/>
        <v>1.7297297297297298</v>
      </c>
      <c r="N5849" s="44">
        <f t="shared" si="1085"/>
        <v>629.34</v>
      </c>
      <c r="O5849" s="44">
        <f t="shared" si="1086"/>
        <v>7029.34</v>
      </c>
      <c r="P5849" s="45">
        <f t="shared" si="1079"/>
        <v>69.804766633565038</v>
      </c>
      <c r="Q5849" s="45">
        <f t="shared" si="1087"/>
        <v>1.8998216216216217</v>
      </c>
      <c r="S5849" s="51">
        <f t="shared" si="1080"/>
        <v>11.186437460851749</v>
      </c>
      <c r="T5849" s="16">
        <f t="shared" si="1081"/>
        <v>71.030188679245285</v>
      </c>
    </row>
    <row r="5850" spans="1:20" x14ac:dyDescent="0.25">
      <c r="A5850" s="72">
        <f t="shared" si="1082"/>
        <v>45000</v>
      </c>
      <c r="B5850" s="73" t="s">
        <v>18</v>
      </c>
      <c r="C5850" s="73" t="s">
        <v>257</v>
      </c>
      <c r="D5850" s="73" t="s">
        <v>237</v>
      </c>
      <c r="E5850" s="73" t="s">
        <v>283</v>
      </c>
      <c r="F5850" s="73" t="s">
        <v>284</v>
      </c>
      <c r="G5850" s="73" t="s">
        <v>35</v>
      </c>
      <c r="H5850" t="s">
        <v>37</v>
      </c>
      <c r="I5850">
        <v>1507</v>
      </c>
      <c r="J5850" s="43">
        <v>6250</v>
      </c>
      <c r="K5850" s="16">
        <v>0.34</v>
      </c>
      <c r="L5850" s="16">
        <f t="shared" si="1083"/>
        <v>62.06554121151936</v>
      </c>
      <c r="M5850" s="16">
        <f t="shared" si="1084"/>
        <v>1.6891891891891893</v>
      </c>
      <c r="N5850" s="44">
        <f t="shared" si="1085"/>
        <v>512.38</v>
      </c>
      <c r="O5850" s="44">
        <f t="shared" si="1086"/>
        <v>6762.38</v>
      </c>
      <c r="P5850" s="45">
        <f t="shared" si="1079"/>
        <v>67.153723932472687</v>
      </c>
      <c r="Q5850" s="45">
        <f t="shared" si="1087"/>
        <v>1.8276702702702703</v>
      </c>
      <c r="S5850" s="51">
        <f t="shared" si="1080"/>
        <v>10.301035420921112</v>
      </c>
      <c r="T5850" s="16">
        <f t="shared" si="1081"/>
        <v>68.15140681893412</v>
      </c>
    </row>
    <row r="5851" spans="1:20" x14ac:dyDescent="0.25">
      <c r="A5851" s="72">
        <f t="shared" si="1082"/>
        <v>45000</v>
      </c>
      <c r="B5851" s="73" t="s">
        <v>18</v>
      </c>
      <c r="C5851" s="73" t="s">
        <v>256</v>
      </c>
      <c r="D5851" s="73" t="s">
        <v>247</v>
      </c>
      <c r="E5851" s="73" t="s">
        <v>265</v>
      </c>
      <c r="F5851" s="73" t="s">
        <v>266</v>
      </c>
      <c r="G5851" s="73" t="s">
        <v>35</v>
      </c>
      <c r="H5851" t="s">
        <v>36</v>
      </c>
      <c r="I5851">
        <v>1160</v>
      </c>
      <c r="J5851" s="43">
        <v>5095</v>
      </c>
      <c r="K5851" s="16">
        <v>0.5</v>
      </c>
      <c r="L5851" s="16">
        <f t="shared" si="1083"/>
        <v>50.595829195630586</v>
      </c>
      <c r="M5851" s="16">
        <f t="shared" si="1084"/>
        <v>1.3770270270270271</v>
      </c>
      <c r="N5851" s="44">
        <f t="shared" si="1085"/>
        <v>580</v>
      </c>
      <c r="O5851" s="44">
        <f t="shared" si="1086"/>
        <v>5675</v>
      </c>
      <c r="P5851" s="45">
        <f t="shared" si="1079"/>
        <v>56.355511420059578</v>
      </c>
      <c r="Q5851" s="45">
        <f t="shared" si="1087"/>
        <v>1.5337837837837838</v>
      </c>
      <c r="S5851" s="51">
        <f t="shared" si="1080"/>
        <v>7.5258630489976941</v>
      </c>
      <c r="T5851" s="16">
        <f t="shared" si="1081"/>
        <v>57.008275405494864</v>
      </c>
    </row>
    <row r="5852" spans="1:20" x14ac:dyDescent="0.25">
      <c r="A5852" s="72">
        <f t="shared" si="1082"/>
        <v>45000</v>
      </c>
      <c r="B5852" s="73" t="s">
        <v>18</v>
      </c>
      <c r="C5852" s="73" t="s">
        <v>244</v>
      </c>
      <c r="D5852" s="73" t="s">
        <v>245</v>
      </c>
      <c r="E5852" s="73" t="s">
        <v>277</v>
      </c>
      <c r="F5852" s="73" t="s">
        <v>278</v>
      </c>
      <c r="G5852" s="73" t="s">
        <v>35</v>
      </c>
      <c r="H5852" s="73" t="s">
        <v>38</v>
      </c>
      <c r="I5852" s="65">
        <v>613</v>
      </c>
      <c r="J5852" s="61">
        <v>5277</v>
      </c>
      <c r="K5852" s="16">
        <v>0</v>
      </c>
      <c r="L5852" s="77">
        <f t="shared" si="1083"/>
        <v>52.403177755710026</v>
      </c>
      <c r="M5852" s="77">
        <f t="shared" si="1084"/>
        <v>1.4262162162162162</v>
      </c>
      <c r="N5852" s="62">
        <f t="shared" si="1085"/>
        <v>0</v>
      </c>
      <c r="O5852" s="62">
        <f t="shared" si="1086"/>
        <v>5277</v>
      </c>
      <c r="P5852" s="63">
        <f t="shared" si="1079"/>
        <v>52.403177755710026</v>
      </c>
      <c r="Q5852" s="63">
        <f t="shared" si="1087"/>
        <v>1.4262162162162162</v>
      </c>
      <c r="R5852" s="65"/>
      <c r="S5852" s="64">
        <f t="shared" si="1080"/>
        <v>6.5199838514331754</v>
      </c>
      <c r="T5852" s="16">
        <f>AVERAGE(P5776,P5814,P5852)</f>
        <v>52.403177755710026</v>
      </c>
    </row>
    <row r="5853" spans="1:20" x14ac:dyDescent="0.25">
      <c r="A5853" s="74">
        <f>A5851</f>
        <v>45000</v>
      </c>
      <c r="B5853" s="75" t="s">
        <v>18</v>
      </c>
      <c r="C5853" s="75" t="s">
        <v>258</v>
      </c>
      <c r="D5853" s="75" t="s">
        <v>255</v>
      </c>
      <c r="E5853" s="75" t="s">
        <v>279</v>
      </c>
      <c r="F5853" s="75" t="s">
        <v>280</v>
      </c>
      <c r="G5853" s="75" t="s">
        <v>35</v>
      </c>
      <c r="H5853" s="76" t="s">
        <v>36</v>
      </c>
      <c r="I5853" s="76">
        <v>1637</v>
      </c>
      <c r="J5853" s="46">
        <v>5730</v>
      </c>
      <c r="K5853" s="78">
        <v>0.5</v>
      </c>
      <c r="L5853" s="78">
        <f t="shared" si="1083"/>
        <v>56.901688182720953</v>
      </c>
      <c r="M5853" s="78">
        <f t="shared" si="1084"/>
        <v>1.5486486486486486</v>
      </c>
      <c r="N5853" s="47">
        <f t="shared" si="1085"/>
        <v>818.5</v>
      </c>
      <c r="O5853" s="47">
        <f t="shared" si="1086"/>
        <v>6548.5</v>
      </c>
      <c r="P5853" s="48">
        <f t="shared" si="1079"/>
        <v>65.029791459781521</v>
      </c>
      <c r="Q5853" s="48">
        <f t="shared" si="1087"/>
        <v>1.7698648648648649</v>
      </c>
      <c r="R5853" s="76"/>
      <c r="S5853" s="53">
        <f t="shared" si="1080"/>
        <v>12.513122378745777</v>
      </c>
      <c r="T5853" s="78">
        <f t="shared" si="1081"/>
        <v>65.950976497848387</v>
      </c>
    </row>
    <row r="5854" spans="1:20" x14ac:dyDescent="0.25">
      <c r="A5854" s="72">
        <f>DATE(YEAR(A5853), MONTH(A5853)+1, 15)</f>
        <v>45031</v>
      </c>
      <c r="B5854" s="73" t="s">
        <v>0</v>
      </c>
      <c r="C5854" s="73" t="s">
        <v>359</v>
      </c>
      <c r="D5854" s="73" t="s">
        <v>235</v>
      </c>
      <c r="E5854" s="73" t="s">
        <v>260</v>
      </c>
      <c r="F5854" s="73" t="s">
        <v>261</v>
      </c>
      <c r="G5854" s="73" t="s">
        <v>34</v>
      </c>
      <c r="H5854" t="s">
        <v>36</v>
      </c>
      <c r="I5854">
        <v>506</v>
      </c>
      <c r="J5854" s="61">
        <v>3870</v>
      </c>
      <c r="K5854" s="16">
        <v>0.47</v>
      </c>
      <c r="L5854" s="16">
        <f t="shared" si="1083"/>
        <v>38.43098311817279</v>
      </c>
      <c r="M5854" s="16">
        <f t="shared" si="1084"/>
        <v>1.0459459459459459</v>
      </c>
      <c r="N5854" s="44">
        <f t="shared" si="1085"/>
        <v>237.82</v>
      </c>
      <c r="O5854" s="44">
        <f t="shared" si="1086"/>
        <v>4107.82</v>
      </c>
      <c r="P5854" s="45">
        <f t="shared" ref="P5854:P5891" si="1088">O5854/100.7</f>
        <v>40.792651439920554</v>
      </c>
      <c r="Q5854" s="45">
        <f t="shared" si="1087"/>
        <v>1.1102216216216216</v>
      </c>
      <c r="R5854" s="17"/>
      <c r="S5854" s="51">
        <f>((O5854/O5398)-1)*100</f>
        <v>5.5360014798295998</v>
      </c>
      <c r="T5854" s="16"/>
    </row>
    <row r="5855" spans="1:20" x14ac:dyDescent="0.25">
      <c r="A5855" s="72">
        <f>A5854</f>
        <v>45031</v>
      </c>
      <c r="B5855" s="73" t="s">
        <v>0</v>
      </c>
      <c r="C5855" s="73" t="s">
        <v>236</v>
      </c>
      <c r="D5855" s="73" t="s">
        <v>237</v>
      </c>
      <c r="E5855" s="73" t="s">
        <v>262</v>
      </c>
      <c r="F5855" s="73" t="s">
        <v>251</v>
      </c>
      <c r="G5855" s="73" t="s">
        <v>34</v>
      </c>
      <c r="H5855" t="s">
        <v>37</v>
      </c>
      <c r="I5855">
        <v>298</v>
      </c>
      <c r="J5855" s="43">
        <v>3858</v>
      </c>
      <c r="K5855" s="16">
        <v>0.3</v>
      </c>
      <c r="L5855" s="16">
        <f t="shared" si="1083"/>
        <v>38.311817279046672</v>
      </c>
      <c r="M5855" s="16">
        <f t="shared" si="1084"/>
        <v>1.0427027027027027</v>
      </c>
      <c r="N5855" s="44">
        <f t="shared" si="1085"/>
        <v>89.399999999999991</v>
      </c>
      <c r="O5855" s="44">
        <f t="shared" si="1086"/>
        <v>3947.4</v>
      </c>
      <c r="P5855" s="45">
        <f t="shared" si="1088"/>
        <v>39.199602780536246</v>
      </c>
      <c r="Q5855" s="45">
        <f t="shared" si="1087"/>
        <v>1.0668648648648649</v>
      </c>
      <c r="R5855" s="17"/>
      <c r="S5855" s="51">
        <f t="shared" ref="S5855:S5891" si="1089">((O5855/O5399)-1)*100</f>
        <v>6.1814073595868324</v>
      </c>
      <c r="T5855" s="16"/>
    </row>
    <row r="5856" spans="1:20" x14ac:dyDescent="0.25">
      <c r="A5856" s="72">
        <f t="shared" ref="A5856:A5890" si="1090">A5855</f>
        <v>45031</v>
      </c>
      <c r="B5856" s="73" t="s">
        <v>0</v>
      </c>
      <c r="C5856" s="73" t="s">
        <v>359</v>
      </c>
      <c r="D5856" s="73" t="s">
        <v>235</v>
      </c>
      <c r="E5856" s="73" t="s">
        <v>263</v>
      </c>
      <c r="F5856" s="73" t="s">
        <v>264</v>
      </c>
      <c r="G5856" s="73" t="s">
        <v>34</v>
      </c>
      <c r="H5856" t="s">
        <v>37</v>
      </c>
      <c r="I5856">
        <v>1530</v>
      </c>
      <c r="J5856" s="61">
        <v>7490</v>
      </c>
      <c r="K5856" s="16">
        <v>0.3</v>
      </c>
      <c r="L5856" s="16">
        <f t="shared" si="1083"/>
        <v>74.379344587884802</v>
      </c>
      <c r="M5856" s="16">
        <f t="shared" si="1084"/>
        <v>2.0243243243243243</v>
      </c>
      <c r="N5856" s="44">
        <f t="shared" si="1085"/>
        <v>459</v>
      </c>
      <c r="O5856" s="44">
        <f t="shared" si="1086"/>
        <v>7949</v>
      </c>
      <c r="P5856" s="45">
        <f t="shared" si="1088"/>
        <v>78.937437934458785</v>
      </c>
      <c r="Q5856" s="45">
        <f t="shared" si="1087"/>
        <v>2.1483783783783785</v>
      </c>
      <c r="S5856" s="51">
        <f t="shared" si="1089"/>
        <v>4.6471827277514421</v>
      </c>
      <c r="T5856" s="16"/>
    </row>
    <row r="5857" spans="1:20" x14ac:dyDescent="0.25">
      <c r="A5857" s="72">
        <f t="shared" si="1090"/>
        <v>45031</v>
      </c>
      <c r="B5857" s="73" t="s">
        <v>0</v>
      </c>
      <c r="C5857" s="73" t="s">
        <v>359</v>
      </c>
      <c r="D5857" s="73" t="s">
        <v>235</v>
      </c>
      <c r="E5857" s="73" t="s">
        <v>265</v>
      </c>
      <c r="F5857" s="73" t="s">
        <v>266</v>
      </c>
      <c r="G5857" s="73" t="s">
        <v>34</v>
      </c>
      <c r="H5857" t="s">
        <v>36</v>
      </c>
      <c r="I5857">
        <v>890</v>
      </c>
      <c r="J5857" s="61">
        <v>4600</v>
      </c>
      <c r="K5857" s="16">
        <v>0.47</v>
      </c>
      <c r="L5857" s="16">
        <f t="shared" si="1083"/>
        <v>45.680238331678254</v>
      </c>
      <c r="M5857" s="16">
        <f t="shared" si="1084"/>
        <v>1.2432432432432432</v>
      </c>
      <c r="N5857" s="44">
        <f t="shared" si="1085"/>
        <v>418.29999999999995</v>
      </c>
      <c r="O5857" s="44">
        <f t="shared" si="1086"/>
        <v>5018.3</v>
      </c>
      <c r="P5857" s="45">
        <f t="shared" si="1088"/>
        <v>49.834160873882823</v>
      </c>
      <c r="Q5857" s="45">
        <f t="shared" si="1087"/>
        <v>1.3562972972972973</v>
      </c>
      <c r="S5857" s="51">
        <f t="shared" si="1089"/>
        <v>4.9173130396604758</v>
      </c>
      <c r="T5857" s="16"/>
    </row>
    <row r="5858" spans="1:20" x14ac:dyDescent="0.25">
      <c r="A5858" s="72">
        <f t="shared" si="1090"/>
        <v>45031</v>
      </c>
      <c r="B5858" s="73" t="s">
        <v>0</v>
      </c>
      <c r="C5858" s="73" t="s">
        <v>238</v>
      </c>
      <c r="D5858" s="73" t="s">
        <v>239</v>
      </c>
      <c r="E5858" s="73" t="s">
        <v>267</v>
      </c>
      <c r="F5858" s="73" t="s">
        <v>241</v>
      </c>
      <c r="G5858" s="73" t="s">
        <v>34</v>
      </c>
      <c r="H5858" s="65" t="s">
        <v>37</v>
      </c>
      <c r="I5858" s="65">
        <v>1256</v>
      </c>
      <c r="J5858" s="61">
        <v>7226</v>
      </c>
      <c r="K5858" s="16">
        <v>0.3</v>
      </c>
      <c r="L5858" s="77">
        <f t="shared" si="1083"/>
        <v>71.757696127110222</v>
      </c>
      <c r="M5858" s="77">
        <f t="shared" si="1084"/>
        <v>1.952972972972973</v>
      </c>
      <c r="N5858" s="62">
        <f t="shared" si="1085"/>
        <v>376.8</v>
      </c>
      <c r="O5858" s="62">
        <f t="shared" si="1086"/>
        <v>7602.8</v>
      </c>
      <c r="P5858" s="63">
        <f t="shared" si="1088"/>
        <v>75.499503475670309</v>
      </c>
      <c r="Q5858" s="63">
        <f t="shared" si="1087"/>
        <v>2.0548108108108107</v>
      </c>
      <c r="R5858" s="65"/>
      <c r="S5858" s="64">
        <f t="shared" si="1089"/>
        <v>4.4742483372725905</v>
      </c>
      <c r="T5858" s="16"/>
    </row>
    <row r="5859" spans="1:20" x14ac:dyDescent="0.25">
      <c r="A5859" s="72">
        <f t="shared" si="1090"/>
        <v>45031</v>
      </c>
      <c r="B5859" s="73" t="s">
        <v>0</v>
      </c>
      <c r="C5859" s="73" t="s">
        <v>358</v>
      </c>
      <c r="D5859" s="73" t="s">
        <v>235</v>
      </c>
      <c r="E5859" s="73" t="s">
        <v>267</v>
      </c>
      <c r="F5859" s="73" t="s">
        <v>241</v>
      </c>
      <c r="G5859" s="73" t="s">
        <v>34</v>
      </c>
      <c r="H5859" t="s">
        <v>36</v>
      </c>
      <c r="I5859">
        <v>975</v>
      </c>
      <c r="J5859" s="61">
        <v>4850</v>
      </c>
      <c r="K5859" s="16">
        <v>0.47</v>
      </c>
      <c r="L5859" s="16">
        <f t="shared" si="1083"/>
        <v>48.162859980139025</v>
      </c>
      <c r="M5859" s="16">
        <f t="shared" si="1084"/>
        <v>1.3108108108108107</v>
      </c>
      <c r="N5859" s="44">
        <f t="shared" si="1085"/>
        <v>458.25</v>
      </c>
      <c r="O5859" s="44">
        <f t="shared" si="1086"/>
        <v>5308.25</v>
      </c>
      <c r="P5859" s="45">
        <f t="shared" si="1088"/>
        <v>52.713505461767625</v>
      </c>
      <c r="Q5859" s="45">
        <f t="shared" si="1087"/>
        <v>1.4346621621621622</v>
      </c>
      <c r="S5859" s="51">
        <f t="shared" si="1089"/>
        <v>4.241739898865915</v>
      </c>
      <c r="T5859" s="16"/>
    </row>
    <row r="5860" spans="1:20" x14ac:dyDescent="0.25">
      <c r="A5860" s="72">
        <f t="shared" si="1090"/>
        <v>45031</v>
      </c>
      <c r="B5860" s="73" t="s">
        <v>0</v>
      </c>
      <c r="C5860" s="73" t="s">
        <v>240</v>
      </c>
      <c r="D5860" s="73" t="s">
        <v>241</v>
      </c>
      <c r="E5860" s="73" t="s">
        <v>263</v>
      </c>
      <c r="F5860" s="73" t="s">
        <v>264</v>
      </c>
      <c r="G5860" s="73" t="s">
        <v>34</v>
      </c>
      <c r="H5860" t="s">
        <v>36</v>
      </c>
      <c r="I5860">
        <v>1357</v>
      </c>
      <c r="J5860" s="66">
        <v>5121</v>
      </c>
      <c r="K5860" s="16">
        <v>0.47</v>
      </c>
      <c r="L5860" s="16">
        <f t="shared" si="1083"/>
        <v>50.854021847070506</v>
      </c>
      <c r="M5860" s="16">
        <f t="shared" si="1084"/>
        <v>1.384054054054054</v>
      </c>
      <c r="N5860" s="44">
        <f t="shared" si="1085"/>
        <v>637.79</v>
      </c>
      <c r="O5860" s="44">
        <f t="shared" si="1086"/>
        <v>5758.79</v>
      </c>
      <c r="P5860" s="45">
        <f t="shared" si="1088"/>
        <v>57.187586891757697</v>
      </c>
      <c r="Q5860" s="45">
        <f t="shared" si="1087"/>
        <v>1.5564297297297298</v>
      </c>
      <c r="S5860" s="51">
        <f t="shared" si="1089"/>
        <v>1.9213377154558398</v>
      </c>
      <c r="T5860" s="16"/>
    </row>
    <row r="5861" spans="1:20" x14ac:dyDescent="0.25">
      <c r="A5861" s="72">
        <f t="shared" si="1090"/>
        <v>45031</v>
      </c>
      <c r="B5861" s="73" t="s">
        <v>67</v>
      </c>
      <c r="C5861" s="73" t="s">
        <v>242</v>
      </c>
      <c r="D5861" s="73" t="s">
        <v>243</v>
      </c>
      <c r="E5861" s="73" t="s">
        <v>265</v>
      </c>
      <c r="F5861" s="73" t="s">
        <v>266</v>
      </c>
      <c r="G5861" s="73" t="s">
        <v>34</v>
      </c>
      <c r="H5861" t="s">
        <v>36</v>
      </c>
      <c r="I5861">
        <v>1006</v>
      </c>
      <c r="J5861" s="66">
        <v>4000</v>
      </c>
      <c r="K5861" s="16">
        <v>0.47</v>
      </c>
      <c r="L5861" s="16">
        <f t="shared" si="1083"/>
        <v>39.72194637537239</v>
      </c>
      <c r="M5861" s="16">
        <f t="shared" si="1084"/>
        <v>1.0090090090090089</v>
      </c>
      <c r="N5861" s="44">
        <f t="shared" si="1085"/>
        <v>472.82</v>
      </c>
      <c r="O5861" s="44">
        <f t="shared" si="1086"/>
        <v>4472.82</v>
      </c>
      <c r="P5861" s="45">
        <f t="shared" si="1088"/>
        <v>44.417279046673286</v>
      </c>
      <c r="Q5861" s="45">
        <f t="shared" si="1087"/>
        <v>1.1282789189189188</v>
      </c>
      <c r="S5861" s="51">
        <f t="shared" si="1089"/>
        <v>1.8322807432940014</v>
      </c>
      <c r="T5861" s="16"/>
    </row>
    <row r="5862" spans="1:20" x14ac:dyDescent="0.25">
      <c r="A5862" s="72">
        <f t="shared" si="1090"/>
        <v>45031</v>
      </c>
      <c r="B5862" s="73" t="s">
        <v>67</v>
      </c>
      <c r="C5862" s="73" t="s">
        <v>244</v>
      </c>
      <c r="D5862" s="73" t="s">
        <v>245</v>
      </c>
      <c r="E5862" s="73" t="s">
        <v>268</v>
      </c>
      <c r="F5862" s="73" t="s">
        <v>269</v>
      </c>
      <c r="G5862" s="73" t="s">
        <v>34</v>
      </c>
      <c r="H5862" t="s">
        <v>38</v>
      </c>
      <c r="I5862">
        <v>860</v>
      </c>
      <c r="J5862" s="43">
        <v>8551</v>
      </c>
      <c r="K5862" s="16">
        <v>0</v>
      </c>
      <c r="L5862" s="16">
        <f t="shared" si="1083"/>
        <v>84.915590863952332</v>
      </c>
      <c r="M5862" s="16">
        <f t="shared" si="1084"/>
        <v>2.157009009009009</v>
      </c>
      <c r="N5862" s="44">
        <f t="shared" si="1085"/>
        <v>0</v>
      </c>
      <c r="O5862" s="44">
        <f t="shared" si="1086"/>
        <v>8551</v>
      </c>
      <c r="P5862" s="45">
        <f t="shared" si="1088"/>
        <v>84.915590863952332</v>
      </c>
      <c r="Q5862" s="45">
        <f t="shared" si="1087"/>
        <v>2.157009009009009</v>
      </c>
      <c r="S5862" s="51">
        <f t="shared" si="1089"/>
        <v>5.1783517835178428</v>
      </c>
      <c r="T5862" s="16"/>
    </row>
    <row r="5863" spans="1:20" x14ac:dyDescent="0.25">
      <c r="A5863" s="72">
        <f t="shared" si="1090"/>
        <v>45031</v>
      </c>
      <c r="B5863" s="73" t="s">
        <v>67</v>
      </c>
      <c r="C5863" s="73" t="s">
        <v>246</v>
      </c>
      <c r="D5863" s="73" t="s">
        <v>247</v>
      </c>
      <c r="E5863" s="73" t="s">
        <v>270</v>
      </c>
      <c r="F5863" s="73" t="s">
        <v>247</v>
      </c>
      <c r="G5863" s="73" t="s">
        <v>34</v>
      </c>
      <c r="H5863" t="s">
        <v>36</v>
      </c>
      <c r="I5863">
        <v>213</v>
      </c>
      <c r="J5863" s="43">
        <v>2655</v>
      </c>
      <c r="K5863" s="16">
        <v>0.47</v>
      </c>
      <c r="L5863" s="16">
        <f t="shared" si="1083"/>
        <v>26.365441906653427</v>
      </c>
      <c r="M5863" s="16">
        <f t="shared" si="1084"/>
        <v>0.66972972972972977</v>
      </c>
      <c r="N5863" s="44">
        <f t="shared" si="1085"/>
        <v>100.11</v>
      </c>
      <c r="O5863" s="44">
        <f t="shared" si="1086"/>
        <v>2755.11</v>
      </c>
      <c r="P5863" s="45">
        <f t="shared" si="1088"/>
        <v>27.35958291956306</v>
      </c>
      <c r="Q5863" s="45">
        <f t="shared" si="1087"/>
        <v>0.69498270270270279</v>
      </c>
      <c r="S5863" s="51">
        <f t="shared" si="1089"/>
        <v>6.4542303724396843</v>
      </c>
      <c r="T5863" s="16"/>
    </row>
    <row r="5864" spans="1:20" x14ac:dyDescent="0.25">
      <c r="A5864" s="72">
        <f t="shared" si="1090"/>
        <v>45031</v>
      </c>
      <c r="B5864" s="73" t="s">
        <v>67</v>
      </c>
      <c r="C5864" s="73" t="s">
        <v>248</v>
      </c>
      <c r="D5864" s="73" t="s">
        <v>249</v>
      </c>
      <c r="E5864" s="73" t="s">
        <v>271</v>
      </c>
      <c r="F5864" s="73" t="s">
        <v>272</v>
      </c>
      <c r="G5864" s="73" t="s">
        <v>34</v>
      </c>
      <c r="H5864" t="s">
        <v>38</v>
      </c>
      <c r="I5864">
        <v>646</v>
      </c>
      <c r="J5864" s="43">
        <v>6593</v>
      </c>
      <c r="K5864" s="16">
        <v>0</v>
      </c>
      <c r="L5864" s="16">
        <f t="shared" si="1083"/>
        <v>65.471698113207552</v>
      </c>
      <c r="M5864" s="16">
        <f t="shared" si="1084"/>
        <v>1.663099099099099</v>
      </c>
      <c r="N5864" s="44">
        <f t="shared" si="1085"/>
        <v>0</v>
      </c>
      <c r="O5864" s="44">
        <f t="shared" si="1086"/>
        <v>6593</v>
      </c>
      <c r="P5864" s="45">
        <f t="shared" si="1088"/>
        <v>65.471698113207552</v>
      </c>
      <c r="Q5864" s="45">
        <f t="shared" si="1087"/>
        <v>1.663099099099099</v>
      </c>
      <c r="S5864" s="51">
        <f t="shared" si="1089"/>
        <v>5.8776296772121484</v>
      </c>
      <c r="T5864" s="16"/>
    </row>
    <row r="5865" spans="1:20" x14ac:dyDescent="0.25">
      <c r="A5865" s="72">
        <f t="shared" si="1090"/>
        <v>45031</v>
      </c>
      <c r="B5865" s="73" t="s">
        <v>67</v>
      </c>
      <c r="C5865" s="73" t="s">
        <v>248</v>
      </c>
      <c r="D5865" s="73" t="s">
        <v>249</v>
      </c>
      <c r="E5865" s="73" t="s">
        <v>273</v>
      </c>
      <c r="F5865" s="73" t="s">
        <v>274</v>
      </c>
      <c r="G5865" s="73" t="s">
        <v>34</v>
      </c>
      <c r="H5865" t="s">
        <v>38</v>
      </c>
      <c r="I5865">
        <v>418</v>
      </c>
      <c r="J5865" s="43">
        <v>5564</v>
      </c>
      <c r="K5865" s="16">
        <v>0</v>
      </c>
      <c r="L5865" s="16">
        <f t="shared" si="1083"/>
        <v>55.253227408142997</v>
      </c>
      <c r="M5865" s="16">
        <f t="shared" si="1084"/>
        <v>1.4035315315315315</v>
      </c>
      <c r="N5865" s="44">
        <f t="shared" si="1085"/>
        <v>0</v>
      </c>
      <c r="O5865" s="44">
        <f t="shared" si="1086"/>
        <v>5564</v>
      </c>
      <c r="P5865" s="45">
        <f t="shared" si="1088"/>
        <v>55.253227408142997</v>
      </c>
      <c r="Q5865" s="45">
        <f t="shared" si="1087"/>
        <v>1.4035315315315315</v>
      </c>
      <c r="S5865" s="51">
        <f t="shared" si="1089"/>
        <v>6.0415475509815186</v>
      </c>
      <c r="T5865" s="16"/>
    </row>
    <row r="5866" spans="1:20" x14ac:dyDescent="0.25">
      <c r="A5866" s="72">
        <f t="shared" si="1090"/>
        <v>45031</v>
      </c>
      <c r="B5866" s="73" t="s">
        <v>67</v>
      </c>
      <c r="C5866" s="73" t="s">
        <v>246</v>
      </c>
      <c r="D5866" s="73" t="s">
        <v>247</v>
      </c>
      <c r="E5866" s="73" t="s">
        <v>275</v>
      </c>
      <c r="F5866" s="73" t="s">
        <v>276</v>
      </c>
      <c r="G5866" s="73" t="s">
        <v>34</v>
      </c>
      <c r="H5866" t="s">
        <v>36</v>
      </c>
      <c r="I5866">
        <v>626</v>
      </c>
      <c r="J5866" s="61">
        <v>4250</v>
      </c>
      <c r="K5866" s="16">
        <v>0.47</v>
      </c>
      <c r="L5866" s="16">
        <f t="shared" si="1083"/>
        <v>42.204568023833168</v>
      </c>
      <c r="M5866" s="16">
        <f t="shared" si="1084"/>
        <v>1.072072072072072</v>
      </c>
      <c r="N5866" s="44">
        <f t="shared" si="1085"/>
        <v>294.21999999999997</v>
      </c>
      <c r="O5866" s="44">
        <f t="shared" si="1086"/>
        <v>4544.22</v>
      </c>
      <c r="P5866" s="45">
        <f t="shared" si="1088"/>
        <v>45.126315789473686</v>
      </c>
      <c r="Q5866" s="45">
        <f t="shared" si="1087"/>
        <v>1.1462897297297299</v>
      </c>
      <c r="S5866" s="51">
        <f t="shared" si="1089"/>
        <v>7.0704547917834981</v>
      </c>
      <c r="T5866" s="16"/>
    </row>
    <row r="5867" spans="1:20" x14ac:dyDescent="0.25">
      <c r="A5867" s="72">
        <f t="shared" si="1090"/>
        <v>45031</v>
      </c>
      <c r="B5867" s="73" t="s">
        <v>67</v>
      </c>
      <c r="C5867" s="73" t="s">
        <v>246</v>
      </c>
      <c r="D5867" s="73" t="s">
        <v>247</v>
      </c>
      <c r="E5867" s="73" t="s">
        <v>263</v>
      </c>
      <c r="F5867" s="73" t="s">
        <v>264</v>
      </c>
      <c r="G5867" s="73" t="s">
        <v>34</v>
      </c>
      <c r="H5867" t="s">
        <v>36</v>
      </c>
      <c r="I5867">
        <v>1823</v>
      </c>
      <c r="J5867" s="61">
        <v>6130</v>
      </c>
      <c r="K5867" s="16">
        <v>0.47</v>
      </c>
      <c r="L5867" s="16">
        <f t="shared" si="1083"/>
        <v>60.873882820258189</v>
      </c>
      <c r="M5867" s="16">
        <f t="shared" si="1084"/>
        <v>1.5463063063063063</v>
      </c>
      <c r="N5867" s="44">
        <f t="shared" si="1085"/>
        <v>856.81</v>
      </c>
      <c r="O5867" s="44">
        <f t="shared" si="1086"/>
        <v>6986.8099999999995</v>
      </c>
      <c r="P5867" s="45">
        <f t="shared" si="1088"/>
        <v>69.382423038728888</v>
      </c>
      <c r="Q5867" s="45">
        <f t="shared" si="1087"/>
        <v>1.7624385585585585</v>
      </c>
      <c r="S5867" s="51">
        <f t="shared" si="1089"/>
        <v>6.005792774052976</v>
      </c>
      <c r="T5867" s="16"/>
    </row>
    <row r="5868" spans="1:20" x14ac:dyDescent="0.25">
      <c r="A5868" s="72">
        <f t="shared" si="1090"/>
        <v>45031</v>
      </c>
      <c r="B5868" s="73" t="s">
        <v>18</v>
      </c>
      <c r="C5868" s="73" t="s">
        <v>250</v>
      </c>
      <c r="D5868" s="73" t="s">
        <v>251</v>
      </c>
      <c r="E5868" s="73" t="s">
        <v>265</v>
      </c>
      <c r="F5868" s="73" t="s">
        <v>266</v>
      </c>
      <c r="G5868" s="73" t="s">
        <v>34</v>
      </c>
      <c r="H5868" s="65" t="s">
        <v>39</v>
      </c>
      <c r="I5868">
        <v>1277</v>
      </c>
      <c r="J5868" s="61">
        <v>3856</v>
      </c>
      <c r="K5868" s="16">
        <v>0.55200000000000005</v>
      </c>
      <c r="L5868" s="77">
        <f t="shared" si="1083"/>
        <v>38.291956305858989</v>
      </c>
      <c r="M5868" s="77">
        <f t="shared" si="1084"/>
        <v>1.0421621621621622</v>
      </c>
      <c r="N5868" s="62">
        <f t="shared" si="1085"/>
        <v>704.90400000000011</v>
      </c>
      <c r="O5868" s="62">
        <f t="shared" si="1086"/>
        <v>4560.9040000000005</v>
      </c>
      <c r="P5868" s="63">
        <f t="shared" si="1088"/>
        <v>45.291996027805368</v>
      </c>
      <c r="Q5868" s="63">
        <f t="shared" si="1087"/>
        <v>1.2326767567567569</v>
      </c>
      <c r="R5868" s="65"/>
      <c r="S5868" s="64">
        <f t="shared" si="1089"/>
        <v>8.2990879628645828</v>
      </c>
      <c r="T5868" s="16"/>
    </row>
    <row r="5869" spans="1:20" x14ac:dyDescent="0.25">
      <c r="A5869" s="72">
        <f t="shared" si="1090"/>
        <v>45031</v>
      </c>
      <c r="B5869" s="73" t="s">
        <v>18</v>
      </c>
      <c r="C5869" s="73" t="s">
        <v>244</v>
      </c>
      <c r="D5869" s="73" t="s">
        <v>245</v>
      </c>
      <c r="E5869" s="73" t="s">
        <v>277</v>
      </c>
      <c r="F5869" s="73" t="s">
        <v>278</v>
      </c>
      <c r="G5869" s="73" t="s">
        <v>34</v>
      </c>
      <c r="H5869" s="65" t="s">
        <v>38</v>
      </c>
      <c r="I5869" s="65">
        <v>613</v>
      </c>
      <c r="J5869" s="61">
        <v>7037</v>
      </c>
      <c r="K5869" s="16">
        <v>0</v>
      </c>
      <c r="L5869" s="77">
        <f t="shared" si="1083"/>
        <v>69.880834160873874</v>
      </c>
      <c r="M5869" s="77">
        <f t="shared" si="1084"/>
        <v>1.9018918918918919</v>
      </c>
      <c r="N5869" s="62">
        <f t="shared" si="1085"/>
        <v>0</v>
      </c>
      <c r="O5869" s="62">
        <f t="shared" si="1086"/>
        <v>7037</v>
      </c>
      <c r="P5869" s="63">
        <f t="shared" si="1088"/>
        <v>69.880834160873874</v>
      </c>
      <c r="Q5869" s="63">
        <f t="shared" si="1087"/>
        <v>1.9018918918918919</v>
      </c>
      <c r="R5869" s="65"/>
      <c r="S5869" s="64">
        <f t="shared" si="1089"/>
        <v>4.8108430145963554</v>
      </c>
      <c r="T5869" s="16"/>
    </row>
    <row r="5870" spans="1:20" x14ac:dyDescent="0.25">
      <c r="A5870" s="72">
        <f>A5869</f>
        <v>45031</v>
      </c>
      <c r="B5870" s="73" t="s">
        <v>18</v>
      </c>
      <c r="C5870" s="73" t="s">
        <v>248</v>
      </c>
      <c r="D5870" s="73" t="s">
        <v>249</v>
      </c>
      <c r="E5870" s="73" t="s">
        <v>268</v>
      </c>
      <c r="F5870" s="73" t="s">
        <v>269</v>
      </c>
      <c r="G5870" s="73" t="s">
        <v>34</v>
      </c>
      <c r="H5870" s="65" t="s">
        <v>38</v>
      </c>
      <c r="I5870" s="65">
        <v>872</v>
      </c>
      <c r="J5870" s="61">
        <v>7843</v>
      </c>
      <c r="K5870" s="16">
        <v>0</v>
      </c>
      <c r="L5870" s="77">
        <f t="shared" si="1083"/>
        <v>77.884806355511415</v>
      </c>
      <c r="M5870" s="77">
        <f t="shared" si="1084"/>
        <v>2.11972972972973</v>
      </c>
      <c r="N5870" s="62">
        <f t="shared" si="1085"/>
        <v>0</v>
      </c>
      <c r="O5870" s="62">
        <f t="shared" si="1086"/>
        <v>7843</v>
      </c>
      <c r="P5870" s="63">
        <f t="shared" si="1088"/>
        <v>77.884806355511415</v>
      </c>
      <c r="Q5870" s="63">
        <f t="shared" si="1087"/>
        <v>2.11972972972973</v>
      </c>
      <c r="R5870" s="65"/>
      <c r="S5870" s="64">
        <f t="shared" si="1089"/>
        <v>5.6723255187281163</v>
      </c>
      <c r="T5870" s="16"/>
    </row>
    <row r="5871" spans="1:20" x14ac:dyDescent="0.25">
      <c r="A5871" s="72">
        <f t="shared" si="1090"/>
        <v>45031</v>
      </c>
      <c r="B5871" s="73" t="s">
        <v>18</v>
      </c>
      <c r="C5871" s="73" t="s">
        <v>248</v>
      </c>
      <c r="D5871" s="73" t="s">
        <v>249</v>
      </c>
      <c r="E5871" s="73" t="s">
        <v>277</v>
      </c>
      <c r="F5871" s="73" t="s">
        <v>278</v>
      </c>
      <c r="G5871" s="73" t="s">
        <v>34</v>
      </c>
      <c r="H5871" s="65" t="s">
        <v>38</v>
      </c>
      <c r="I5871" s="65">
        <v>414</v>
      </c>
      <c r="J5871" s="61">
        <v>5689</v>
      </c>
      <c r="K5871" s="16">
        <v>0</v>
      </c>
      <c r="L5871" s="77">
        <f t="shared" si="1083"/>
        <v>56.494538232373387</v>
      </c>
      <c r="M5871" s="77">
        <f t="shared" si="1084"/>
        <v>1.5375675675675675</v>
      </c>
      <c r="N5871" s="62">
        <f t="shared" si="1085"/>
        <v>0</v>
      </c>
      <c r="O5871" s="62">
        <f t="shared" si="1086"/>
        <v>5689</v>
      </c>
      <c r="P5871" s="63">
        <f t="shared" si="1088"/>
        <v>56.494538232373387</v>
      </c>
      <c r="Q5871" s="63">
        <f t="shared" si="1087"/>
        <v>1.5375675675675675</v>
      </c>
      <c r="R5871" s="65"/>
      <c r="S5871" s="64">
        <f t="shared" si="1089"/>
        <v>5.9996273523383659</v>
      </c>
      <c r="T5871" s="16"/>
    </row>
    <row r="5872" spans="1:20" x14ac:dyDescent="0.25">
      <c r="A5872" s="72">
        <f t="shared" si="1090"/>
        <v>45031</v>
      </c>
      <c r="B5872" s="73" t="s">
        <v>18</v>
      </c>
      <c r="C5872" s="73" t="s">
        <v>242</v>
      </c>
      <c r="D5872" s="73" t="s">
        <v>243</v>
      </c>
      <c r="E5872" s="73" t="s">
        <v>265</v>
      </c>
      <c r="F5872" s="73" t="s">
        <v>266</v>
      </c>
      <c r="G5872" s="73" t="s">
        <v>34</v>
      </c>
      <c r="H5872" t="s">
        <v>36</v>
      </c>
      <c r="I5872">
        <v>1006</v>
      </c>
      <c r="J5872" s="43">
        <v>4865</v>
      </c>
      <c r="K5872" s="16">
        <v>0.47</v>
      </c>
      <c r="L5872" s="16">
        <f t="shared" si="1083"/>
        <v>48.311817279046672</v>
      </c>
      <c r="M5872" s="16">
        <f t="shared" si="1084"/>
        <v>1.3148648648648649</v>
      </c>
      <c r="N5872" s="44">
        <f t="shared" si="1085"/>
        <v>472.82</v>
      </c>
      <c r="O5872" s="44">
        <f t="shared" si="1086"/>
        <v>5337.82</v>
      </c>
      <c r="P5872" s="45">
        <f t="shared" si="1088"/>
        <v>53.007149950347561</v>
      </c>
      <c r="Q5872" s="45">
        <f t="shared" si="1087"/>
        <v>1.442654054054054</v>
      </c>
      <c r="S5872" s="51">
        <f t="shared" si="1089"/>
        <v>5.5459984893244219</v>
      </c>
      <c r="T5872" s="16"/>
    </row>
    <row r="5873" spans="1:20" x14ac:dyDescent="0.25">
      <c r="A5873" s="72">
        <f t="shared" si="1090"/>
        <v>45031</v>
      </c>
      <c r="B5873" s="73" t="s">
        <v>0</v>
      </c>
      <c r="C5873" s="73" t="s">
        <v>252</v>
      </c>
      <c r="D5873" s="73" t="s">
        <v>117</v>
      </c>
      <c r="E5873" s="73" t="s">
        <v>279</v>
      </c>
      <c r="F5873" s="73" t="s">
        <v>280</v>
      </c>
      <c r="G5873" s="73" t="s">
        <v>35</v>
      </c>
      <c r="H5873" t="s">
        <v>37</v>
      </c>
      <c r="I5873">
        <v>880</v>
      </c>
      <c r="J5873" s="43">
        <v>4393</v>
      </c>
      <c r="K5873" s="16">
        <v>0.3</v>
      </c>
      <c r="L5873" s="16">
        <f t="shared" si="1083"/>
        <v>43.624627606752732</v>
      </c>
      <c r="M5873" s="16">
        <f t="shared" si="1084"/>
        <v>1.1872972972972973</v>
      </c>
      <c r="N5873" s="44">
        <f t="shared" si="1085"/>
        <v>264</v>
      </c>
      <c r="O5873" s="44">
        <f t="shared" si="1086"/>
        <v>4657</v>
      </c>
      <c r="P5873" s="45">
        <f t="shared" si="1088"/>
        <v>46.246276067527305</v>
      </c>
      <c r="Q5873" s="45">
        <f t="shared" si="1087"/>
        <v>1.2586486486486486</v>
      </c>
      <c r="S5873" s="51">
        <f t="shared" si="1089"/>
        <v>6.591897459372853</v>
      </c>
      <c r="T5873" s="16"/>
    </row>
    <row r="5874" spans="1:20" x14ac:dyDescent="0.25">
      <c r="A5874" s="72">
        <f t="shared" si="1090"/>
        <v>45031</v>
      </c>
      <c r="B5874" s="73" t="s">
        <v>0</v>
      </c>
      <c r="C5874" s="73" t="s">
        <v>359</v>
      </c>
      <c r="D5874" s="73" t="s">
        <v>235</v>
      </c>
      <c r="E5874" s="73" t="s">
        <v>267</v>
      </c>
      <c r="F5874" s="73" t="s">
        <v>241</v>
      </c>
      <c r="G5874" s="73" t="s">
        <v>35</v>
      </c>
      <c r="H5874" t="s">
        <v>37</v>
      </c>
      <c r="I5874">
        <v>685</v>
      </c>
      <c r="J5874" s="61">
        <v>4311</v>
      </c>
      <c r="K5874" s="16">
        <v>0.3</v>
      </c>
      <c r="L5874" s="16">
        <f t="shared" si="1083"/>
        <v>42.810327706057599</v>
      </c>
      <c r="M5874" s="16">
        <f t="shared" si="1084"/>
        <v>1.1651351351351351</v>
      </c>
      <c r="N5874" s="44">
        <f t="shared" si="1085"/>
        <v>205.5</v>
      </c>
      <c r="O5874" s="44">
        <f t="shared" si="1086"/>
        <v>4516.5</v>
      </c>
      <c r="P5874" s="45">
        <f t="shared" si="1088"/>
        <v>44.851042701092354</v>
      </c>
      <c r="Q5874" s="45">
        <f t="shared" si="1087"/>
        <v>1.2206756756756756</v>
      </c>
      <c r="S5874" s="51">
        <f t="shared" si="1089"/>
        <v>-0.6926121372031635</v>
      </c>
      <c r="T5874" s="16"/>
    </row>
    <row r="5875" spans="1:20" x14ac:dyDescent="0.25">
      <c r="A5875" s="72">
        <f t="shared" si="1090"/>
        <v>45031</v>
      </c>
      <c r="B5875" s="73" t="s">
        <v>0</v>
      </c>
      <c r="C5875" s="73" t="s">
        <v>253</v>
      </c>
      <c r="D5875" s="73" t="s">
        <v>243</v>
      </c>
      <c r="E5875" s="73" t="s">
        <v>281</v>
      </c>
      <c r="F5875" s="73" t="s">
        <v>282</v>
      </c>
      <c r="G5875" s="73" t="s">
        <v>35</v>
      </c>
      <c r="H5875" t="s">
        <v>38</v>
      </c>
      <c r="I5875">
        <v>812</v>
      </c>
      <c r="J5875" s="43">
        <v>7090</v>
      </c>
      <c r="K5875" s="16">
        <v>0</v>
      </c>
      <c r="L5875" s="16">
        <f t="shared" si="1083"/>
        <v>70.407149950347559</v>
      </c>
      <c r="M5875" s="16">
        <f t="shared" si="1084"/>
        <v>1.9162162162162162</v>
      </c>
      <c r="N5875" s="44">
        <f t="shared" si="1085"/>
        <v>0</v>
      </c>
      <c r="O5875" s="44">
        <f t="shared" si="1086"/>
        <v>7090</v>
      </c>
      <c r="P5875" s="45">
        <f t="shared" si="1088"/>
        <v>70.407149950347559</v>
      </c>
      <c r="Q5875" s="45">
        <f t="shared" si="1087"/>
        <v>1.9162162162162162</v>
      </c>
      <c r="S5875" s="51">
        <f t="shared" si="1089"/>
        <v>6.2968515742128917</v>
      </c>
      <c r="T5875" s="16"/>
    </row>
    <row r="5876" spans="1:20" x14ac:dyDescent="0.25">
      <c r="A5876" s="72">
        <f t="shared" si="1090"/>
        <v>45031</v>
      </c>
      <c r="B5876" s="73" t="s">
        <v>0</v>
      </c>
      <c r="C5876" s="73" t="s">
        <v>236</v>
      </c>
      <c r="D5876" s="73" t="s">
        <v>237</v>
      </c>
      <c r="E5876" s="73" t="s">
        <v>279</v>
      </c>
      <c r="F5876" s="73" t="s">
        <v>280</v>
      </c>
      <c r="G5876" s="73" t="s">
        <v>35</v>
      </c>
      <c r="H5876" t="s">
        <v>37</v>
      </c>
      <c r="I5876">
        <v>1520</v>
      </c>
      <c r="J5876" s="61">
        <v>6051</v>
      </c>
      <c r="K5876" s="16">
        <v>0.3</v>
      </c>
      <c r="L5876" s="16">
        <f t="shared" si="1083"/>
        <v>60.089374379344584</v>
      </c>
      <c r="M5876" s="16">
        <f t="shared" si="1084"/>
        <v>1.6354054054054055</v>
      </c>
      <c r="N5876" s="44">
        <f t="shared" si="1085"/>
        <v>456</v>
      </c>
      <c r="O5876" s="44">
        <f t="shared" si="1086"/>
        <v>6507</v>
      </c>
      <c r="P5876" s="45">
        <f t="shared" si="1088"/>
        <v>64.617676266137039</v>
      </c>
      <c r="Q5876" s="45">
        <f t="shared" si="1087"/>
        <v>1.7586486486486486</v>
      </c>
      <c r="S5876" s="51">
        <f t="shared" si="1089"/>
        <v>5.7189277010560424</v>
      </c>
      <c r="T5876" s="16"/>
    </row>
    <row r="5877" spans="1:20" x14ac:dyDescent="0.25">
      <c r="A5877" s="72">
        <f t="shared" si="1090"/>
        <v>45031</v>
      </c>
      <c r="B5877" s="73" t="s">
        <v>0</v>
      </c>
      <c r="C5877" s="73" t="s">
        <v>236</v>
      </c>
      <c r="D5877" s="73" t="s">
        <v>237</v>
      </c>
      <c r="E5877" s="73" t="s">
        <v>267</v>
      </c>
      <c r="F5877" s="73" t="s">
        <v>241</v>
      </c>
      <c r="G5877" s="73" t="s">
        <v>35</v>
      </c>
      <c r="H5877" t="s">
        <v>37</v>
      </c>
      <c r="I5877">
        <v>1583</v>
      </c>
      <c r="J5877" s="43">
        <v>5399</v>
      </c>
      <c r="K5877" s="16">
        <v>0.3</v>
      </c>
      <c r="L5877" s="16">
        <f t="shared" si="1083"/>
        <v>53.614697120158887</v>
      </c>
      <c r="M5877" s="16">
        <f t="shared" si="1084"/>
        <v>1.4591891891891893</v>
      </c>
      <c r="N5877" s="44">
        <f t="shared" si="1085"/>
        <v>474.9</v>
      </c>
      <c r="O5877" s="44">
        <f t="shared" si="1086"/>
        <v>5873.9</v>
      </c>
      <c r="P5877" s="45">
        <f t="shared" si="1088"/>
        <v>58.330685203574973</v>
      </c>
      <c r="Q5877" s="45">
        <f t="shared" si="1087"/>
        <v>1.5875405405405405</v>
      </c>
      <c r="S5877" s="51">
        <f t="shared" si="1089"/>
        <v>6.4961200957284637</v>
      </c>
      <c r="T5877" s="16"/>
    </row>
    <row r="5878" spans="1:20" x14ac:dyDescent="0.25">
      <c r="A5878" s="72">
        <f t="shared" si="1090"/>
        <v>45031</v>
      </c>
      <c r="B5878" s="73" t="s">
        <v>0</v>
      </c>
      <c r="C5878" s="73" t="s">
        <v>358</v>
      </c>
      <c r="D5878" s="73" t="s">
        <v>235</v>
      </c>
      <c r="E5878" s="73" t="s">
        <v>279</v>
      </c>
      <c r="F5878" s="73" t="s">
        <v>280</v>
      </c>
      <c r="G5878" s="73" t="s">
        <v>35</v>
      </c>
      <c r="H5878" t="s">
        <v>36</v>
      </c>
      <c r="I5878">
        <v>1599</v>
      </c>
      <c r="J5878" s="66">
        <v>5923</v>
      </c>
      <c r="K5878" s="16">
        <v>0.47</v>
      </c>
      <c r="L5878" s="16">
        <f t="shared" si="1083"/>
        <v>58.818272095332667</v>
      </c>
      <c r="M5878" s="16">
        <f t="shared" si="1084"/>
        <v>1.6008108108108108</v>
      </c>
      <c r="N5878" s="44">
        <f t="shared" si="1085"/>
        <v>751.53</v>
      </c>
      <c r="O5878" s="44">
        <f t="shared" si="1086"/>
        <v>6674.53</v>
      </c>
      <c r="P5878" s="45">
        <f t="shared" si="1088"/>
        <v>66.281330685203571</v>
      </c>
      <c r="Q5878" s="45">
        <f t="shared" si="1087"/>
        <v>1.8039270270270269</v>
      </c>
      <c r="S5878" s="51">
        <f t="shared" si="1089"/>
        <v>1.953988400103257</v>
      </c>
      <c r="T5878" s="16"/>
    </row>
    <row r="5879" spans="1:20" x14ac:dyDescent="0.25">
      <c r="A5879" s="72">
        <f t="shared" si="1090"/>
        <v>45031</v>
      </c>
      <c r="B5879" s="73" t="s">
        <v>67</v>
      </c>
      <c r="C5879" s="73" t="s">
        <v>250</v>
      </c>
      <c r="D5879" s="73" t="s">
        <v>251</v>
      </c>
      <c r="E5879" s="73" t="s">
        <v>279</v>
      </c>
      <c r="F5879" s="73" t="s">
        <v>280</v>
      </c>
      <c r="G5879" s="73" t="s">
        <v>35</v>
      </c>
      <c r="H5879" t="s">
        <v>37</v>
      </c>
      <c r="I5879">
        <v>1851</v>
      </c>
      <c r="J5879" s="43">
        <v>5660</v>
      </c>
      <c r="K5879" s="16">
        <v>0.3</v>
      </c>
      <c r="L5879" s="16">
        <f t="shared" si="1083"/>
        <v>56.206554121151932</v>
      </c>
      <c r="M5879" s="16">
        <f t="shared" si="1084"/>
        <v>1.4277477477477478</v>
      </c>
      <c r="N5879" s="44">
        <f t="shared" si="1085"/>
        <v>555.29999999999995</v>
      </c>
      <c r="O5879" s="44">
        <f t="shared" si="1086"/>
        <v>6215.3</v>
      </c>
      <c r="P5879" s="45">
        <f t="shared" si="1088"/>
        <v>61.720953326713008</v>
      </c>
      <c r="Q5879" s="45">
        <f t="shared" si="1087"/>
        <v>1.5678234234234234</v>
      </c>
      <c r="S5879" s="51">
        <f t="shared" si="1089"/>
        <v>8.0884143160238064</v>
      </c>
      <c r="T5879" s="16"/>
    </row>
    <row r="5880" spans="1:20" x14ac:dyDescent="0.25">
      <c r="A5880" s="72">
        <f t="shared" si="1090"/>
        <v>45031</v>
      </c>
      <c r="B5880" s="73" t="s">
        <v>67</v>
      </c>
      <c r="C5880" s="73" t="s">
        <v>238</v>
      </c>
      <c r="D5880" s="73" t="s">
        <v>239</v>
      </c>
      <c r="E5880" s="73" t="s">
        <v>283</v>
      </c>
      <c r="F5880" s="73" t="s">
        <v>284</v>
      </c>
      <c r="G5880" s="73" t="s">
        <v>35</v>
      </c>
      <c r="H5880" t="s">
        <v>37</v>
      </c>
      <c r="I5880">
        <v>1695</v>
      </c>
      <c r="J5880" s="43">
        <v>5620</v>
      </c>
      <c r="K5880" s="16">
        <v>0.3</v>
      </c>
      <c r="L5880" s="16">
        <f t="shared" si="1083"/>
        <v>55.80933465739821</v>
      </c>
      <c r="M5880" s="16">
        <f t="shared" si="1084"/>
        <v>1.4176576576576576</v>
      </c>
      <c r="N5880" s="44">
        <f t="shared" si="1085"/>
        <v>508.5</v>
      </c>
      <c r="O5880" s="44">
        <f t="shared" si="1086"/>
        <v>6128.5</v>
      </c>
      <c r="P5880" s="45">
        <f t="shared" si="1088"/>
        <v>60.858987090367428</v>
      </c>
      <c r="Q5880" s="45">
        <f t="shared" si="1087"/>
        <v>1.5459279279279279</v>
      </c>
      <c r="S5880" s="51">
        <f t="shared" si="1089"/>
        <v>7.9151259024476062</v>
      </c>
      <c r="T5880" s="16"/>
    </row>
    <row r="5881" spans="1:20" x14ac:dyDescent="0.25">
      <c r="A5881" s="72">
        <f t="shared" si="1090"/>
        <v>45031</v>
      </c>
      <c r="B5881" s="73" t="s">
        <v>67</v>
      </c>
      <c r="C5881" s="73" t="s">
        <v>242</v>
      </c>
      <c r="D5881" s="73" t="s">
        <v>243</v>
      </c>
      <c r="E5881" s="73" t="s">
        <v>265</v>
      </c>
      <c r="F5881" s="73" t="s">
        <v>266</v>
      </c>
      <c r="G5881" s="73" t="s">
        <v>35</v>
      </c>
      <c r="H5881" t="s">
        <v>36</v>
      </c>
      <c r="I5881">
        <v>1006</v>
      </c>
      <c r="J5881" s="43">
        <v>4170</v>
      </c>
      <c r="K5881" s="16">
        <v>0.47</v>
      </c>
      <c r="L5881" s="16">
        <f t="shared" si="1083"/>
        <v>41.410129096325718</v>
      </c>
      <c r="M5881" s="16">
        <f t="shared" si="1084"/>
        <v>1.0518918918918918</v>
      </c>
      <c r="N5881" s="44">
        <f t="shared" si="1085"/>
        <v>472.82</v>
      </c>
      <c r="O5881" s="44">
        <f t="shared" si="1086"/>
        <v>4642.82</v>
      </c>
      <c r="P5881" s="45">
        <f t="shared" si="1088"/>
        <v>46.105461767626608</v>
      </c>
      <c r="Q5881" s="45">
        <f t="shared" si="1087"/>
        <v>1.1711618018018017</v>
      </c>
      <c r="S5881" s="51">
        <f t="shared" si="1089"/>
        <v>7.6635886780726858</v>
      </c>
      <c r="T5881" s="16"/>
    </row>
    <row r="5882" spans="1:20" x14ac:dyDescent="0.25">
      <c r="A5882" s="72">
        <f t="shared" si="1090"/>
        <v>45031</v>
      </c>
      <c r="B5882" s="73" t="s">
        <v>67</v>
      </c>
      <c r="C5882" s="73" t="s">
        <v>254</v>
      </c>
      <c r="D5882" s="73" t="s">
        <v>255</v>
      </c>
      <c r="E5882" s="73" t="s">
        <v>267</v>
      </c>
      <c r="F5882" s="73" t="s">
        <v>241</v>
      </c>
      <c r="G5882" s="73" t="s">
        <v>35</v>
      </c>
      <c r="H5882" t="s">
        <v>37</v>
      </c>
      <c r="I5882">
        <v>988</v>
      </c>
      <c r="J5882" s="43">
        <v>4360</v>
      </c>
      <c r="K5882" s="16">
        <v>0.3</v>
      </c>
      <c r="L5882" s="16">
        <f t="shared" si="1083"/>
        <v>43.296921549155904</v>
      </c>
      <c r="M5882" s="16">
        <f t="shared" si="1084"/>
        <v>1.0998198198198199</v>
      </c>
      <c r="N5882" s="44">
        <f t="shared" si="1085"/>
        <v>296.39999999999998</v>
      </c>
      <c r="O5882" s="44">
        <f t="shared" si="1086"/>
        <v>4656.3999999999996</v>
      </c>
      <c r="P5882" s="45">
        <f t="shared" si="1088"/>
        <v>46.240317775571</v>
      </c>
      <c r="Q5882" s="45">
        <f t="shared" si="1087"/>
        <v>1.1745873873873873</v>
      </c>
      <c r="S5882" s="51">
        <f t="shared" si="1089"/>
        <v>8.8554329530577736</v>
      </c>
      <c r="T5882" s="16"/>
    </row>
    <row r="5883" spans="1:20" x14ac:dyDescent="0.25">
      <c r="A5883" s="72">
        <f t="shared" si="1090"/>
        <v>45031</v>
      </c>
      <c r="B5883" s="73" t="s">
        <v>67</v>
      </c>
      <c r="C5883" s="73" t="s">
        <v>246</v>
      </c>
      <c r="D5883" s="73" t="s">
        <v>247</v>
      </c>
      <c r="E5883" s="73" t="s">
        <v>240</v>
      </c>
      <c r="F5883" s="73" t="s">
        <v>241</v>
      </c>
      <c r="G5883" s="73" t="s">
        <v>35</v>
      </c>
      <c r="H5883" t="s">
        <v>36</v>
      </c>
      <c r="I5883">
        <v>787</v>
      </c>
      <c r="J5883" s="43">
        <v>4670</v>
      </c>
      <c r="K5883" s="16">
        <v>0.47</v>
      </c>
      <c r="L5883" s="16">
        <f t="shared" si="1083"/>
        <v>46.375372393247268</v>
      </c>
      <c r="M5883" s="16">
        <f t="shared" si="1084"/>
        <v>1.178018018018018</v>
      </c>
      <c r="N5883" s="44">
        <f t="shared" si="1085"/>
        <v>369.89</v>
      </c>
      <c r="O5883" s="44">
        <f t="shared" si="1086"/>
        <v>5039.8900000000003</v>
      </c>
      <c r="P5883" s="45">
        <f t="shared" si="1088"/>
        <v>50.048560079443895</v>
      </c>
      <c r="Q5883" s="45">
        <f t="shared" si="1087"/>
        <v>1.2713236036036037</v>
      </c>
      <c r="S5883" s="51">
        <f t="shared" si="1089"/>
        <v>6.6207876994158976</v>
      </c>
      <c r="T5883" s="16"/>
    </row>
    <row r="5884" spans="1:20" x14ac:dyDescent="0.25">
      <c r="A5884" s="72">
        <f t="shared" si="1090"/>
        <v>45031</v>
      </c>
      <c r="B5884" s="73" t="s">
        <v>67</v>
      </c>
      <c r="C5884" s="73" t="s">
        <v>250</v>
      </c>
      <c r="D5884" s="73" t="s">
        <v>251</v>
      </c>
      <c r="E5884" s="73" t="s">
        <v>283</v>
      </c>
      <c r="F5884" s="73" t="s">
        <v>284</v>
      </c>
      <c r="G5884" s="73" t="s">
        <v>35</v>
      </c>
      <c r="H5884" t="s">
        <v>37</v>
      </c>
      <c r="I5884">
        <v>1836</v>
      </c>
      <c r="J5884" s="43">
        <v>5660</v>
      </c>
      <c r="K5884" s="16">
        <v>0.3</v>
      </c>
      <c r="L5884" s="16">
        <f t="shared" ref="L5884:L5921" si="1091">J5884/100.7</f>
        <v>56.206554121151932</v>
      </c>
      <c r="M5884" s="16">
        <f t="shared" ref="M5884:M5921" si="1092">IF(B5884="corn",J5884/(111*2000/56),J5884/(111*2000/60))</f>
        <v>1.4277477477477478</v>
      </c>
      <c r="N5884" s="44">
        <f t="shared" ref="N5884:N5921" si="1093">I5884*K5884</f>
        <v>550.79999999999995</v>
      </c>
      <c r="O5884" s="44">
        <f t="shared" ref="O5884:O5921" si="1094">J5884+N5884</f>
        <v>6210.8</v>
      </c>
      <c r="P5884" s="45">
        <f t="shared" si="1088"/>
        <v>61.676266137040713</v>
      </c>
      <c r="Q5884" s="45">
        <f t="shared" ref="Q5884:Q5921" si="1095">IF(B5884="corn",O5884/(111*2000/56),O5884/(111*2000/60))</f>
        <v>1.5666882882882884</v>
      </c>
      <c r="S5884" s="51">
        <f t="shared" si="1089"/>
        <v>8.0665367483296215</v>
      </c>
      <c r="T5884" s="16"/>
    </row>
    <row r="5885" spans="1:20" x14ac:dyDescent="0.25">
      <c r="A5885" s="72">
        <f t="shared" si="1090"/>
        <v>45031</v>
      </c>
      <c r="B5885" s="73" t="s">
        <v>67</v>
      </c>
      <c r="C5885" s="73" t="s">
        <v>256</v>
      </c>
      <c r="D5885" s="73" t="s">
        <v>247</v>
      </c>
      <c r="E5885" s="73" t="s">
        <v>285</v>
      </c>
      <c r="F5885" s="73" t="s">
        <v>264</v>
      </c>
      <c r="G5885" s="73" t="s">
        <v>35</v>
      </c>
      <c r="H5885" t="s">
        <v>37</v>
      </c>
      <c r="I5885">
        <v>1899</v>
      </c>
      <c r="J5885" s="43">
        <v>5580</v>
      </c>
      <c r="K5885" s="16">
        <v>0.3</v>
      </c>
      <c r="L5885" s="16">
        <f t="shared" si="1091"/>
        <v>55.412115193644489</v>
      </c>
      <c r="M5885" s="16">
        <f t="shared" si="1092"/>
        <v>1.4075675675675676</v>
      </c>
      <c r="N5885" s="44">
        <f t="shared" si="1093"/>
        <v>569.69999999999993</v>
      </c>
      <c r="O5885" s="44">
        <f t="shared" si="1094"/>
        <v>6149.7</v>
      </c>
      <c r="P5885" s="45">
        <f t="shared" si="1088"/>
        <v>61.069513406156901</v>
      </c>
      <c r="Q5885" s="45">
        <f t="shared" si="1095"/>
        <v>1.5512756756756756</v>
      </c>
      <c r="S5885" s="51">
        <f t="shared" si="1089"/>
        <v>8.2731786330504598</v>
      </c>
      <c r="T5885" s="16"/>
    </row>
    <row r="5886" spans="1:20" x14ac:dyDescent="0.25">
      <c r="A5886" s="72">
        <f t="shared" si="1090"/>
        <v>45031</v>
      </c>
      <c r="B5886" s="73" t="s">
        <v>18</v>
      </c>
      <c r="C5886" s="73" t="s">
        <v>238</v>
      </c>
      <c r="D5886" s="73" t="s">
        <v>239</v>
      </c>
      <c r="E5886" s="73" t="s">
        <v>283</v>
      </c>
      <c r="F5886" s="73" t="s">
        <v>284</v>
      </c>
      <c r="G5886" s="73" t="s">
        <v>35</v>
      </c>
      <c r="H5886" t="s">
        <v>37</v>
      </c>
      <c r="I5886">
        <v>1695</v>
      </c>
      <c r="J5886" s="43">
        <v>6350</v>
      </c>
      <c r="K5886" s="16">
        <v>0.3</v>
      </c>
      <c r="L5886" s="16">
        <f t="shared" si="1091"/>
        <v>63.058589870903674</v>
      </c>
      <c r="M5886" s="16">
        <f t="shared" si="1092"/>
        <v>1.7162162162162162</v>
      </c>
      <c r="N5886" s="44">
        <f t="shared" si="1093"/>
        <v>508.5</v>
      </c>
      <c r="O5886" s="44">
        <f t="shared" si="1094"/>
        <v>6858.5</v>
      </c>
      <c r="P5886" s="45">
        <f t="shared" si="1088"/>
        <v>68.108242303872885</v>
      </c>
      <c r="Q5886" s="45">
        <f t="shared" si="1095"/>
        <v>1.8536486486486488</v>
      </c>
      <c r="S5886" s="51">
        <f t="shared" si="1089"/>
        <v>7.3485678509938923</v>
      </c>
      <c r="T5886" s="16"/>
    </row>
    <row r="5887" spans="1:20" x14ac:dyDescent="0.25">
      <c r="A5887" s="72">
        <f t="shared" si="1090"/>
        <v>45031</v>
      </c>
      <c r="B5887" s="73" t="s">
        <v>18</v>
      </c>
      <c r="C5887" s="73" t="s">
        <v>250</v>
      </c>
      <c r="D5887" s="73" t="s">
        <v>251</v>
      </c>
      <c r="E5887" s="73" t="s">
        <v>279</v>
      </c>
      <c r="F5887" s="73" t="s">
        <v>280</v>
      </c>
      <c r="G5887" s="73" t="s">
        <v>35</v>
      </c>
      <c r="H5887" t="s">
        <v>37</v>
      </c>
      <c r="I5887">
        <v>1851</v>
      </c>
      <c r="J5887" s="43">
        <v>6400</v>
      </c>
      <c r="K5887" s="16">
        <v>0.3</v>
      </c>
      <c r="L5887" s="16">
        <f t="shared" si="1091"/>
        <v>63.555114200595824</v>
      </c>
      <c r="M5887" s="16">
        <f t="shared" si="1092"/>
        <v>1.7297297297297298</v>
      </c>
      <c r="N5887" s="44">
        <f t="shared" si="1093"/>
        <v>555.29999999999995</v>
      </c>
      <c r="O5887" s="44">
        <f t="shared" si="1094"/>
        <v>6955.3</v>
      </c>
      <c r="P5887" s="45">
        <f t="shared" si="1088"/>
        <v>69.069513406156901</v>
      </c>
      <c r="Q5887" s="45">
        <f t="shared" si="1095"/>
        <v>1.8798108108108109</v>
      </c>
      <c r="S5887" s="51">
        <f t="shared" si="1089"/>
        <v>7.4974498469908335</v>
      </c>
      <c r="T5887" s="16"/>
    </row>
    <row r="5888" spans="1:20" x14ac:dyDescent="0.25">
      <c r="A5888" s="72">
        <f t="shared" si="1090"/>
        <v>45031</v>
      </c>
      <c r="B5888" s="73" t="s">
        <v>18</v>
      </c>
      <c r="C5888" s="73" t="s">
        <v>257</v>
      </c>
      <c r="D5888" s="73" t="s">
        <v>237</v>
      </c>
      <c r="E5888" s="73" t="s">
        <v>283</v>
      </c>
      <c r="F5888" s="73" t="s">
        <v>284</v>
      </c>
      <c r="G5888" s="73" t="s">
        <v>35</v>
      </c>
      <c r="H5888" t="s">
        <v>37</v>
      </c>
      <c r="I5888">
        <v>1507</v>
      </c>
      <c r="J5888" s="43">
        <v>6250</v>
      </c>
      <c r="K5888" s="16">
        <v>0.3</v>
      </c>
      <c r="L5888" s="16">
        <f t="shared" si="1091"/>
        <v>62.06554121151936</v>
      </c>
      <c r="M5888" s="16">
        <f t="shared" si="1092"/>
        <v>1.6891891891891893</v>
      </c>
      <c r="N5888" s="44">
        <f t="shared" si="1093"/>
        <v>452.09999999999997</v>
      </c>
      <c r="O5888" s="44">
        <f t="shared" si="1094"/>
        <v>6702.1</v>
      </c>
      <c r="P5888" s="45">
        <f t="shared" si="1088"/>
        <v>66.555114200595824</v>
      </c>
      <c r="Q5888" s="45">
        <f t="shared" si="1095"/>
        <v>1.8113783783783786</v>
      </c>
      <c r="S5888" s="51">
        <f t="shared" si="1089"/>
        <v>7.2095850529481531</v>
      </c>
      <c r="T5888" s="16"/>
    </row>
    <row r="5889" spans="1:20" x14ac:dyDescent="0.25">
      <c r="A5889" s="72">
        <f t="shared" si="1090"/>
        <v>45031</v>
      </c>
      <c r="B5889" s="73" t="s">
        <v>18</v>
      </c>
      <c r="C5889" s="73" t="s">
        <v>256</v>
      </c>
      <c r="D5889" s="73" t="s">
        <v>247</v>
      </c>
      <c r="E5889" s="73" t="s">
        <v>265</v>
      </c>
      <c r="F5889" s="73" t="s">
        <v>266</v>
      </c>
      <c r="G5889" s="73" t="s">
        <v>35</v>
      </c>
      <c r="H5889" t="s">
        <v>36</v>
      </c>
      <c r="I5889">
        <v>1160</v>
      </c>
      <c r="J5889" s="43">
        <v>5095</v>
      </c>
      <c r="K5889" s="16">
        <v>0.47</v>
      </c>
      <c r="L5889" s="16">
        <f t="shared" si="1091"/>
        <v>50.595829195630586</v>
      </c>
      <c r="M5889" s="16">
        <f t="shared" si="1092"/>
        <v>1.3770270270270271</v>
      </c>
      <c r="N5889" s="44">
        <f t="shared" si="1093"/>
        <v>545.19999999999993</v>
      </c>
      <c r="O5889" s="44">
        <f t="shared" si="1094"/>
        <v>5640.2</v>
      </c>
      <c r="P5889" s="45">
        <f t="shared" si="1088"/>
        <v>56.009930486593838</v>
      </c>
      <c r="Q5889" s="45">
        <f t="shared" si="1095"/>
        <v>1.5243783783783784</v>
      </c>
      <c r="S5889" s="51">
        <f t="shared" si="1089"/>
        <v>5.4755582152073989</v>
      </c>
      <c r="T5889" s="16"/>
    </row>
    <row r="5890" spans="1:20" x14ac:dyDescent="0.25">
      <c r="A5890" s="72">
        <f t="shared" si="1090"/>
        <v>45031</v>
      </c>
      <c r="B5890" s="73" t="s">
        <v>18</v>
      </c>
      <c r="C5890" s="73" t="s">
        <v>244</v>
      </c>
      <c r="D5890" s="73" t="s">
        <v>245</v>
      </c>
      <c r="E5890" s="73" t="s">
        <v>277</v>
      </c>
      <c r="F5890" s="73" t="s">
        <v>278</v>
      </c>
      <c r="G5890" s="73" t="s">
        <v>35</v>
      </c>
      <c r="H5890" s="73" t="s">
        <v>38</v>
      </c>
      <c r="I5890" s="65">
        <v>613</v>
      </c>
      <c r="J5890" s="61">
        <v>5277</v>
      </c>
      <c r="K5890" s="16">
        <v>0</v>
      </c>
      <c r="L5890" s="77">
        <f t="shared" si="1091"/>
        <v>52.403177755710026</v>
      </c>
      <c r="M5890" s="77">
        <f t="shared" si="1092"/>
        <v>1.4262162162162162</v>
      </c>
      <c r="N5890" s="62">
        <f t="shared" si="1093"/>
        <v>0</v>
      </c>
      <c r="O5890" s="62">
        <f t="shared" si="1094"/>
        <v>5277</v>
      </c>
      <c r="P5890" s="63">
        <f t="shared" si="1088"/>
        <v>52.403177755710026</v>
      </c>
      <c r="Q5890" s="63">
        <f t="shared" si="1095"/>
        <v>1.4262162162162162</v>
      </c>
      <c r="R5890" s="65"/>
      <c r="S5890" s="64">
        <f t="shared" si="1089"/>
        <v>6.5199838514331754</v>
      </c>
      <c r="T5890" s="16"/>
    </row>
    <row r="5891" spans="1:20" x14ac:dyDescent="0.25">
      <c r="A5891" s="74">
        <f>A5889</f>
        <v>45031</v>
      </c>
      <c r="B5891" s="75" t="s">
        <v>18</v>
      </c>
      <c r="C5891" s="75" t="s">
        <v>258</v>
      </c>
      <c r="D5891" s="75" t="s">
        <v>255</v>
      </c>
      <c r="E5891" s="75" t="s">
        <v>279</v>
      </c>
      <c r="F5891" s="75" t="s">
        <v>280</v>
      </c>
      <c r="G5891" s="75" t="s">
        <v>35</v>
      </c>
      <c r="H5891" s="76" t="s">
        <v>36</v>
      </c>
      <c r="I5891" s="76">
        <v>1637</v>
      </c>
      <c r="J5891" s="46">
        <v>5730</v>
      </c>
      <c r="K5891" s="78">
        <v>0.47</v>
      </c>
      <c r="L5891" s="78">
        <f t="shared" si="1091"/>
        <v>56.901688182720953</v>
      </c>
      <c r="M5891" s="78">
        <f t="shared" si="1092"/>
        <v>1.5486486486486486</v>
      </c>
      <c r="N5891" s="47">
        <f t="shared" si="1093"/>
        <v>769.39</v>
      </c>
      <c r="O5891" s="47">
        <f t="shared" si="1094"/>
        <v>6499.39</v>
      </c>
      <c r="P5891" s="48">
        <f t="shared" si="1088"/>
        <v>64.542105263157893</v>
      </c>
      <c r="Q5891" s="48">
        <f t="shared" si="1095"/>
        <v>1.7565918918918919</v>
      </c>
      <c r="R5891" s="76"/>
      <c r="S5891" s="53">
        <f t="shared" si="1089"/>
        <v>9.8161167742120803</v>
      </c>
      <c r="T5891" s="78"/>
    </row>
    <row r="5892" spans="1:20" x14ac:dyDescent="0.25">
      <c r="A5892" s="72">
        <f>DATE(YEAR(A5891), MONTH(A5891)+1, 15)</f>
        <v>45061</v>
      </c>
      <c r="B5892" s="73" t="s">
        <v>0</v>
      </c>
      <c r="C5892" s="73" t="s">
        <v>359</v>
      </c>
      <c r="D5892" s="73" t="s">
        <v>235</v>
      </c>
      <c r="E5892" s="73" t="s">
        <v>260</v>
      </c>
      <c r="F5892" s="73" t="s">
        <v>261</v>
      </c>
      <c r="G5892" s="73" t="s">
        <v>34</v>
      </c>
      <c r="H5892" t="s">
        <v>36</v>
      </c>
      <c r="I5892">
        <v>506</v>
      </c>
      <c r="J5892" s="61">
        <v>3870</v>
      </c>
      <c r="K5892" s="16">
        <v>0.43</v>
      </c>
      <c r="L5892" s="16">
        <f t="shared" si="1091"/>
        <v>38.43098311817279</v>
      </c>
      <c r="M5892" s="16">
        <f t="shared" si="1092"/>
        <v>1.0459459459459459</v>
      </c>
      <c r="N5892" s="44">
        <f t="shared" si="1093"/>
        <v>217.57999999999998</v>
      </c>
      <c r="O5892" s="44">
        <f t="shared" si="1094"/>
        <v>4087.58</v>
      </c>
      <c r="P5892" s="45">
        <f t="shared" ref="P5892:P5929" si="1096">O5892/100.7</f>
        <v>40.59165839126117</v>
      </c>
      <c r="Q5892" s="45">
        <f t="shared" si="1095"/>
        <v>1.1047513513513514</v>
      </c>
      <c r="R5892" s="17"/>
      <c r="S5892" s="51">
        <f>((O5892/O5436)-1)*100</f>
        <v>2.0960820848923145</v>
      </c>
      <c r="T5892" s="16"/>
    </row>
    <row r="5893" spans="1:20" x14ac:dyDescent="0.25">
      <c r="A5893" s="72">
        <f>A5892</f>
        <v>45061</v>
      </c>
      <c r="B5893" s="73" t="s">
        <v>0</v>
      </c>
      <c r="C5893" s="73" t="s">
        <v>236</v>
      </c>
      <c r="D5893" s="73" t="s">
        <v>237</v>
      </c>
      <c r="E5893" s="73" t="s">
        <v>262</v>
      </c>
      <c r="F5893" s="73" t="s">
        <v>251</v>
      </c>
      <c r="G5893" s="73" t="s">
        <v>34</v>
      </c>
      <c r="H5893" t="s">
        <v>37</v>
      </c>
      <c r="I5893">
        <v>298</v>
      </c>
      <c r="J5893" s="43">
        <v>3858</v>
      </c>
      <c r="K5893" s="16">
        <v>0.25</v>
      </c>
      <c r="L5893" s="16">
        <f t="shared" si="1091"/>
        <v>38.311817279046672</v>
      </c>
      <c r="M5893" s="16">
        <f t="shared" si="1092"/>
        <v>1.0427027027027027</v>
      </c>
      <c r="N5893" s="44">
        <f t="shared" si="1093"/>
        <v>74.5</v>
      </c>
      <c r="O5893" s="44">
        <f t="shared" si="1094"/>
        <v>3932.5</v>
      </c>
      <c r="P5893" s="45">
        <f t="shared" si="1096"/>
        <v>39.051638530287981</v>
      </c>
      <c r="Q5893" s="45">
        <f t="shared" si="1095"/>
        <v>1.0628378378378378</v>
      </c>
      <c r="R5893" s="17"/>
      <c r="S5893" s="51">
        <f t="shared" ref="S5893:S5929" si="1097">((O5893/O5437)-1)*100</f>
        <v>3.5397018477854481</v>
      </c>
      <c r="T5893" s="16"/>
    </row>
    <row r="5894" spans="1:20" x14ac:dyDescent="0.25">
      <c r="A5894" s="72">
        <f t="shared" ref="A5894:A5928" si="1098">A5893</f>
        <v>45061</v>
      </c>
      <c r="B5894" s="73" t="s">
        <v>0</v>
      </c>
      <c r="C5894" s="73" t="s">
        <v>359</v>
      </c>
      <c r="D5894" s="73" t="s">
        <v>235</v>
      </c>
      <c r="E5894" s="73" t="s">
        <v>263</v>
      </c>
      <c r="F5894" s="73" t="s">
        <v>264</v>
      </c>
      <c r="G5894" s="73" t="s">
        <v>34</v>
      </c>
      <c r="H5894" t="s">
        <v>37</v>
      </c>
      <c r="I5894">
        <v>1530</v>
      </c>
      <c r="J5894" s="61">
        <v>7490</v>
      </c>
      <c r="K5894" s="16">
        <v>0.25</v>
      </c>
      <c r="L5894" s="16">
        <f t="shared" si="1091"/>
        <v>74.379344587884802</v>
      </c>
      <c r="M5894" s="16">
        <f t="shared" si="1092"/>
        <v>2.0243243243243243</v>
      </c>
      <c r="N5894" s="44">
        <f t="shared" si="1093"/>
        <v>382.5</v>
      </c>
      <c r="O5894" s="44">
        <f t="shared" si="1094"/>
        <v>7872.5</v>
      </c>
      <c r="P5894" s="45">
        <f t="shared" si="1096"/>
        <v>78.177755710029786</v>
      </c>
      <c r="Q5894" s="45">
        <f t="shared" si="1095"/>
        <v>2.1277027027027029</v>
      </c>
      <c r="S5894" s="51">
        <f t="shared" si="1097"/>
        <v>-1.7055599255846543</v>
      </c>
      <c r="T5894" s="16"/>
    </row>
    <row r="5895" spans="1:20" x14ac:dyDescent="0.25">
      <c r="A5895" s="72">
        <f t="shared" si="1098"/>
        <v>45061</v>
      </c>
      <c r="B5895" s="73" t="s">
        <v>0</v>
      </c>
      <c r="C5895" s="73" t="s">
        <v>359</v>
      </c>
      <c r="D5895" s="73" t="s">
        <v>235</v>
      </c>
      <c r="E5895" s="73" t="s">
        <v>265</v>
      </c>
      <c r="F5895" s="73" t="s">
        <v>266</v>
      </c>
      <c r="G5895" s="73" t="s">
        <v>34</v>
      </c>
      <c r="H5895" t="s">
        <v>36</v>
      </c>
      <c r="I5895">
        <v>890</v>
      </c>
      <c r="J5895" s="61">
        <v>4600</v>
      </c>
      <c r="K5895" s="16">
        <v>0.43</v>
      </c>
      <c r="L5895" s="16">
        <f t="shared" si="1091"/>
        <v>45.680238331678254</v>
      </c>
      <c r="M5895" s="16">
        <f t="shared" si="1092"/>
        <v>1.2432432432432432</v>
      </c>
      <c r="N5895" s="44">
        <f t="shared" si="1093"/>
        <v>382.7</v>
      </c>
      <c r="O5895" s="44">
        <f t="shared" si="1094"/>
        <v>4982.7</v>
      </c>
      <c r="P5895" s="45">
        <f t="shared" si="1096"/>
        <v>49.480635551142001</v>
      </c>
      <c r="Q5895" s="45">
        <f t="shared" si="1095"/>
        <v>1.3466756756756757</v>
      </c>
      <c r="S5895" s="51">
        <f t="shared" si="1097"/>
        <v>7.6322079174118151E-2</v>
      </c>
      <c r="T5895" s="16"/>
    </row>
    <row r="5896" spans="1:20" x14ac:dyDescent="0.25">
      <c r="A5896" s="72">
        <f t="shared" si="1098"/>
        <v>45061</v>
      </c>
      <c r="B5896" s="73" t="s">
        <v>0</v>
      </c>
      <c r="C5896" s="73" t="s">
        <v>238</v>
      </c>
      <c r="D5896" s="73" t="s">
        <v>239</v>
      </c>
      <c r="E5896" s="73" t="s">
        <v>267</v>
      </c>
      <c r="F5896" s="73" t="s">
        <v>241</v>
      </c>
      <c r="G5896" s="73" t="s">
        <v>34</v>
      </c>
      <c r="H5896" s="65" t="s">
        <v>37</v>
      </c>
      <c r="I5896" s="65">
        <v>1256</v>
      </c>
      <c r="J5896" s="61">
        <v>7226</v>
      </c>
      <c r="K5896" s="16">
        <v>0.25</v>
      </c>
      <c r="L5896" s="77">
        <f t="shared" si="1091"/>
        <v>71.757696127110222</v>
      </c>
      <c r="M5896" s="77">
        <f t="shared" si="1092"/>
        <v>1.952972972972973</v>
      </c>
      <c r="N5896" s="62">
        <f t="shared" si="1093"/>
        <v>314</v>
      </c>
      <c r="O5896" s="62">
        <f t="shared" si="1094"/>
        <v>7540</v>
      </c>
      <c r="P5896" s="63">
        <f t="shared" si="1096"/>
        <v>74.875868917576966</v>
      </c>
      <c r="Q5896" s="63">
        <f t="shared" si="1095"/>
        <v>2.0378378378378379</v>
      </c>
      <c r="R5896" s="65"/>
      <c r="S5896" s="64">
        <f t="shared" si="1097"/>
        <v>-1.0020587370278555</v>
      </c>
      <c r="T5896" s="16"/>
    </row>
    <row r="5897" spans="1:20" x14ac:dyDescent="0.25">
      <c r="A5897" s="72">
        <f t="shared" si="1098"/>
        <v>45061</v>
      </c>
      <c r="B5897" s="73" t="s">
        <v>0</v>
      </c>
      <c r="C5897" s="73" t="s">
        <v>358</v>
      </c>
      <c r="D5897" s="73" t="s">
        <v>235</v>
      </c>
      <c r="E5897" s="73" t="s">
        <v>267</v>
      </c>
      <c r="F5897" s="73" t="s">
        <v>241</v>
      </c>
      <c r="G5897" s="73" t="s">
        <v>34</v>
      </c>
      <c r="H5897" t="s">
        <v>36</v>
      </c>
      <c r="I5897">
        <v>975</v>
      </c>
      <c r="J5897" s="61">
        <v>4850</v>
      </c>
      <c r="K5897" s="16">
        <v>0.43</v>
      </c>
      <c r="L5897" s="16">
        <f t="shared" si="1091"/>
        <v>48.162859980139025</v>
      </c>
      <c r="M5897" s="16">
        <f t="shared" si="1092"/>
        <v>1.3108108108108107</v>
      </c>
      <c r="N5897" s="44">
        <f t="shared" si="1093"/>
        <v>419.25</v>
      </c>
      <c r="O5897" s="44">
        <f t="shared" si="1094"/>
        <v>5269.25</v>
      </c>
      <c r="P5897" s="45">
        <f t="shared" si="1096"/>
        <v>52.326216484607741</v>
      </c>
      <c r="Q5897" s="45">
        <f t="shared" si="1095"/>
        <v>1.4241216216216217</v>
      </c>
      <c r="S5897" s="51">
        <f t="shared" si="1097"/>
        <v>-0.7066471946106323</v>
      </c>
      <c r="T5897" s="16"/>
    </row>
    <row r="5898" spans="1:20" x14ac:dyDescent="0.25">
      <c r="A5898" s="72">
        <f t="shared" si="1098"/>
        <v>45061</v>
      </c>
      <c r="B5898" s="73" t="s">
        <v>0</v>
      </c>
      <c r="C5898" s="73" t="s">
        <v>240</v>
      </c>
      <c r="D5898" s="73" t="s">
        <v>241</v>
      </c>
      <c r="E5898" s="73" t="s">
        <v>263</v>
      </c>
      <c r="F5898" s="73" t="s">
        <v>264</v>
      </c>
      <c r="G5898" s="73" t="s">
        <v>34</v>
      </c>
      <c r="H5898" t="s">
        <v>36</v>
      </c>
      <c r="I5898">
        <v>1357</v>
      </c>
      <c r="J5898" s="66">
        <v>5121</v>
      </c>
      <c r="K5898" s="16">
        <v>0.43</v>
      </c>
      <c r="L5898" s="16">
        <f t="shared" si="1091"/>
        <v>50.854021847070506</v>
      </c>
      <c r="M5898" s="16">
        <f t="shared" si="1092"/>
        <v>1.384054054054054</v>
      </c>
      <c r="N5898" s="44">
        <f t="shared" si="1093"/>
        <v>583.51</v>
      </c>
      <c r="O5898" s="44">
        <f t="shared" si="1094"/>
        <v>5704.51</v>
      </c>
      <c r="P5898" s="45">
        <f t="shared" si="1096"/>
        <v>56.648560079443897</v>
      </c>
      <c r="Q5898" s="45">
        <f t="shared" si="1095"/>
        <v>1.5417594594594595</v>
      </c>
      <c r="S5898" s="51">
        <f t="shared" si="1097"/>
        <v>-4.1060588995708418</v>
      </c>
      <c r="T5898" s="16"/>
    </row>
    <row r="5899" spans="1:20" x14ac:dyDescent="0.25">
      <c r="A5899" s="72">
        <f t="shared" si="1098"/>
        <v>45061</v>
      </c>
      <c r="B5899" s="73" t="s">
        <v>67</v>
      </c>
      <c r="C5899" s="73" t="s">
        <v>242</v>
      </c>
      <c r="D5899" s="73" t="s">
        <v>243</v>
      </c>
      <c r="E5899" s="73" t="s">
        <v>265</v>
      </c>
      <c r="F5899" s="73" t="s">
        <v>266</v>
      </c>
      <c r="G5899" s="73" t="s">
        <v>34</v>
      </c>
      <c r="H5899" t="s">
        <v>36</v>
      </c>
      <c r="I5899">
        <v>1006</v>
      </c>
      <c r="J5899" s="66">
        <v>4000</v>
      </c>
      <c r="K5899" s="16">
        <v>0.43</v>
      </c>
      <c r="L5899" s="16">
        <f t="shared" si="1091"/>
        <v>39.72194637537239</v>
      </c>
      <c r="M5899" s="16">
        <f t="shared" si="1092"/>
        <v>1.0090090090090089</v>
      </c>
      <c r="N5899" s="44">
        <f t="shared" si="1093"/>
        <v>432.58</v>
      </c>
      <c r="O5899" s="44">
        <f t="shared" si="1094"/>
        <v>4432.58</v>
      </c>
      <c r="P5899" s="45">
        <f t="shared" si="1096"/>
        <v>44.017676266137038</v>
      </c>
      <c r="Q5899" s="45">
        <f t="shared" si="1095"/>
        <v>1.1181282882882884</v>
      </c>
      <c r="S5899" s="51">
        <f t="shared" si="1097"/>
        <v>-3.9248665918164782</v>
      </c>
      <c r="T5899" s="16"/>
    </row>
    <row r="5900" spans="1:20" x14ac:dyDescent="0.25">
      <c r="A5900" s="72">
        <f t="shared" si="1098"/>
        <v>45061</v>
      </c>
      <c r="B5900" s="73" t="s">
        <v>67</v>
      </c>
      <c r="C5900" s="73" t="s">
        <v>244</v>
      </c>
      <c r="D5900" s="73" t="s">
        <v>245</v>
      </c>
      <c r="E5900" s="73" t="s">
        <v>268</v>
      </c>
      <c r="F5900" s="73" t="s">
        <v>269</v>
      </c>
      <c r="G5900" s="73" t="s">
        <v>34</v>
      </c>
      <c r="H5900" t="s">
        <v>38</v>
      </c>
      <c r="I5900">
        <v>860</v>
      </c>
      <c r="J5900" s="43">
        <v>8551</v>
      </c>
      <c r="K5900" s="16">
        <v>0</v>
      </c>
      <c r="L5900" s="16">
        <f t="shared" si="1091"/>
        <v>84.915590863952332</v>
      </c>
      <c r="M5900" s="16">
        <f t="shared" si="1092"/>
        <v>2.157009009009009</v>
      </c>
      <c r="N5900" s="44">
        <f t="shared" si="1093"/>
        <v>0</v>
      </c>
      <c r="O5900" s="44">
        <f t="shared" si="1094"/>
        <v>8551</v>
      </c>
      <c r="P5900" s="45">
        <f t="shared" si="1096"/>
        <v>84.915590863952332</v>
      </c>
      <c r="Q5900" s="45">
        <f t="shared" si="1095"/>
        <v>2.157009009009009</v>
      </c>
      <c r="S5900" s="51">
        <f t="shared" si="1097"/>
        <v>5.1783517835178428</v>
      </c>
      <c r="T5900" s="16"/>
    </row>
    <row r="5901" spans="1:20" x14ac:dyDescent="0.25">
      <c r="A5901" s="72">
        <f t="shared" si="1098"/>
        <v>45061</v>
      </c>
      <c r="B5901" s="73" t="s">
        <v>67</v>
      </c>
      <c r="C5901" s="73" t="s">
        <v>246</v>
      </c>
      <c r="D5901" s="73" t="s">
        <v>247</v>
      </c>
      <c r="E5901" s="73" t="s">
        <v>270</v>
      </c>
      <c r="F5901" s="73" t="s">
        <v>247</v>
      </c>
      <c r="G5901" s="73" t="s">
        <v>34</v>
      </c>
      <c r="H5901" t="s">
        <v>36</v>
      </c>
      <c r="I5901">
        <v>213</v>
      </c>
      <c r="J5901" s="43">
        <v>2655</v>
      </c>
      <c r="K5901" s="16">
        <v>0.43</v>
      </c>
      <c r="L5901" s="16">
        <f t="shared" si="1091"/>
        <v>26.365441906653427</v>
      </c>
      <c r="M5901" s="16">
        <f t="shared" si="1092"/>
        <v>0.66972972972972977</v>
      </c>
      <c r="N5901" s="44">
        <f t="shared" si="1093"/>
        <v>91.59</v>
      </c>
      <c r="O5901" s="44">
        <f t="shared" si="1094"/>
        <v>2746.59</v>
      </c>
      <c r="P5901" s="45">
        <f t="shared" si="1096"/>
        <v>27.274975173783517</v>
      </c>
      <c r="Q5901" s="45">
        <f t="shared" si="1095"/>
        <v>0.69283351351351352</v>
      </c>
      <c r="S5901" s="51">
        <f t="shared" si="1097"/>
        <v>4.2376837335337258</v>
      </c>
      <c r="T5901" s="16"/>
    </row>
    <row r="5902" spans="1:20" x14ac:dyDescent="0.25">
      <c r="A5902" s="72">
        <f t="shared" si="1098"/>
        <v>45061</v>
      </c>
      <c r="B5902" s="73" t="s">
        <v>67</v>
      </c>
      <c r="C5902" s="73" t="s">
        <v>248</v>
      </c>
      <c r="D5902" s="73" t="s">
        <v>249</v>
      </c>
      <c r="E5902" s="73" t="s">
        <v>271</v>
      </c>
      <c r="F5902" s="73" t="s">
        <v>272</v>
      </c>
      <c r="G5902" s="73" t="s">
        <v>34</v>
      </c>
      <c r="H5902" t="s">
        <v>38</v>
      </c>
      <c r="I5902">
        <v>646</v>
      </c>
      <c r="J5902" s="43">
        <v>6593</v>
      </c>
      <c r="K5902" s="16">
        <v>0</v>
      </c>
      <c r="L5902" s="16">
        <f t="shared" si="1091"/>
        <v>65.471698113207552</v>
      </c>
      <c r="M5902" s="16">
        <f t="shared" si="1092"/>
        <v>1.663099099099099</v>
      </c>
      <c r="N5902" s="44">
        <f t="shared" si="1093"/>
        <v>0</v>
      </c>
      <c r="O5902" s="44">
        <f t="shared" si="1094"/>
        <v>6593</v>
      </c>
      <c r="P5902" s="45">
        <f t="shared" si="1096"/>
        <v>65.471698113207552</v>
      </c>
      <c r="Q5902" s="45">
        <f t="shared" si="1095"/>
        <v>1.663099099099099</v>
      </c>
      <c r="S5902" s="51">
        <f t="shared" si="1097"/>
        <v>5.8776296772121484</v>
      </c>
      <c r="T5902" s="16"/>
    </row>
    <row r="5903" spans="1:20" x14ac:dyDescent="0.25">
      <c r="A5903" s="72">
        <f t="shared" si="1098"/>
        <v>45061</v>
      </c>
      <c r="B5903" s="73" t="s">
        <v>67</v>
      </c>
      <c r="C5903" s="73" t="s">
        <v>248</v>
      </c>
      <c r="D5903" s="73" t="s">
        <v>249</v>
      </c>
      <c r="E5903" s="73" t="s">
        <v>273</v>
      </c>
      <c r="F5903" s="73" t="s">
        <v>274</v>
      </c>
      <c r="G5903" s="73" t="s">
        <v>34</v>
      </c>
      <c r="H5903" t="s">
        <v>38</v>
      </c>
      <c r="I5903">
        <v>418</v>
      </c>
      <c r="J5903" s="43">
        <v>5564</v>
      </c>
      <c r="K5903" s="16">
        <v>0</v>
      </c>
      <c r="L5903" s="16">
        <f t="shared" si="1091"/>
        <v>55.253227408142997</v>
      </c>
      <c r="M5903" s="16">
        <f t="shared" si="1092"/>
        <v>1.4035315315315315</v>
      </c>
      <c r="N5903" s="44">
        <f t="shared" si="1093"/>
        <v>0</v>
      </c>
      <c r="O5903" s="44">
        <f t="shared" si="1094"/>
        <v>5564</v>
      </c>
      <c r="P5903" s="45">
        <f t="shared" si="1096"/>
        <v>55.253227408142997</v>
      </c>
      <c r="Q5903" s="45">
        <f t="shared" si="1095"/>
        <v>1.4035315315315315</v>
      </c>
      <c r="S5903" s="51">
        <f t="shared" si="1097"/>
        <v>6.0415475509815186</v>
      </c>
      <c r="T5903" s="16"/>
    </row>
    <row r="5904" spans="1:20" x14ac:dyDescent="0.25">
      <c r="A5904" s="72">
        <f t="shared" si="1098"/>
        <v>45061</v>
      </c>
      <c r="B5904" s="73" t="s">
        <v>67</v>
      </c>
      <c r="C5904" s="73" t="s">
        <v>246</v>
      </c>
      <c r="D5904" s="73" t="s">
        <v>247</v>
      </c>
      <c r="E5904" s="73" t="s">
        <v>275</v>
      </c>
      <c r="F5904" s="73" t="s">
        <v>276</v>
      </c>
      <c r="G5904" s="73" t="s">
        <v>34</v>
      </c>
      <c r="H5904" t="s">
        <v>36</v>
      </c>
      <c r="I5904">
        <v>626</v>
      </c>
      <c r="J5904" s="61">
        <v>4250</v>
      </c>
      <c r="K5904" s="16">
        <v>0.43</v>
      </c>
      <c r="L5904" s="16">
        <f t="shared" si="1091"/>
        <v>42.204568023833168</v>
      </c>
      <c r="M5904" s="16">
        <f t="shared" si="1092"/>
        <v>1.072072072072072</v>
      </c>
      <c r="N5904" s="44">
        <f t="shared" si="1093"/>
        <v>269.18</v>
      </c>
      <c r="O5904" s="44">
        <f t="shared" si="1094"/>
        <v>4519.18</v>
      </c>
      <c r="P5904" s="45">
        <f t="shared" si="1096"/>
        <v>44.877656405163854</v>
      </c>
      <c r="Q5904" s="45">
        <f t="shared" si="1095"/>
        <v>1.1399733333333335</v>
      </c>
      <c r="S5904" s="51">
        <f t="shared" si="1097"/>
        <v>3.1338290132501001</v>
      </c>
      <c r="T5904" s="16"/>
    </row>
    <row r="5905" spans="1:20" x14ac:dyDescent="0.25">
      <c r="A5905" s="72">
        <f t="shared" si="1098"/>
        <v>45061</v>
      </c>
      <c r="B5905" s="73" t="s">
        <v>67</v>
      </c>
      <c r="C5905" s="73" t="s">
        <v>246</v>
      </c>
      <c r="D5905" s="73" t="s">
        <v>247</v>
      </c>
      <c r="E5905" s="73" t="s">
        <v>263</v>
      </c>
      <c r="F5905" s="73" t="s">
        <v>264</v>
      </c>
      <c r="G5905" s="73" t="s">
        <v>34</v>
      </c>
      <c r="H5905" t="s">
        <v>36</v>
      </c>
      <c r="I5905">
        <v>1823</v>
      </c>
      <c r="J5905" s="61">
        <v>6130</v>
      </c>
      <c r="K5905" s="16">
        <v>0.43</v>
      </c>
      <c r="L5905" s="16">
        <f t="shared" si="1091"/>
        <v>60.873882820258189</v>
      </c>
      <c r="M5905" s="16">
        <f t="shared" si="1092"/>
        <v>1.5463063063063063</v>
      </c>
      <c r="N5905" s="44">
        <f t="shared" si="1093"/>
        <v>783.89</v>
      </c>
      <c r="O5905" s="44">
        <f t="shared" si="1094"/>
        <v>6913.89</v>
      </c>
      <c r="P5905" s="45">
        <f t="shared" si="1096"/>
        <v>68.65829195630586</v>
      </c>
      <c r="Q5905" s="45">
        <f t="shared" si="1095"/>
        <v>1.7440443243243244</v>
      </c>
      <c r="S5905" s="51">
        <f t="shared" si="1097"/>
        <v>-1.1175581340469032</v>
      </c>
      <c r="T5905" s="16"/>
    </row>
    <row r="5906" spans="1:20" x14ac:dyDescent="0.25">
      <c r="A5906" s="72">
        <f t="shared" si="1098"/>
        <v>45061</v>
      </c>
      <c r="B5906" s="73" t="s">
        <v>18</v>
      </c>
      <c r="C5906" s="73" t="s">
        <v>250</v>
      </c>
      <c r="D5906" s="73" t="s">
        <v>251</v>
      </c>
      <c r="E5906" s="73" t="s">
        <v>265</v>
      </c>
      <c r="F5906" s="73" t="s">
        <v>266</v>
      </c>
      <c r="G5906" s="73" t="s">
        <v>34</v>
      </c>
      <c r="H5906" s="65" t="s">
        <v>39</v>
      </c>
      <c r="I5906">
        <v>1277</v>
      </c>
      <c r="J5906" s="61">
        <v>4242</v>
      </c>
      <c r="K5906" s="16">
        <v>0.5</v>
      </c>
      <c r="L5906" s="77">
        <f t="shared" si="1091"/>
        <v>42.125124131082423</v>
      </c>
      <c r="M5906" s="77">
        <f t="shared" si="1092"/>
        <v>1.1464864864864865</v>
      </c>
      <c r="N5906" s="62">
        <f t="shared" si="1093"/>
        <v>638.5</v>
      </c>
      <c r="O5906" s="62">
        <f t="shared" si="1094"/>
        <v>4880.5</v>
      </c>
      <c r="P5906" s="63">
        <f t="shared" si="1096"/>
        <v>48.46573982125124</v>
      </c>
      <c r="Q5906" s="63">
        <f t="shared" si="1095"/>
        <v>1.3190540540540541</v>
      </c>
      <c r="R5906" s="65"/>
      <c r="S5906" s="64">
        <f t="shared" si="1097"/>
        <v>-9.0869803167398118</v>
      </c>
      <c r="T5906" s="16"/>
    </row>
    <row r="5907" spans="1:20" x14ac:dyDescent="0.25">
      <c r="A5907" s="72">
        <f t="shared" si="1098"/>
        <v>45061</v>
      </c>
      <c r="B5907" s="73" t="s">
        <v>18</v>
      </c>
      <c r="C5907" s="73" t="s">
        <v>244</v>
      </c>
      <c r="D5907" s="73" t="s">
        <v>245</v>
      </c>
      <c r="E5907" s="73" t="s">
        <v>277</v>
      </c>
      <c r="F5907" s="73" t="s">
        <v>278</v>
      </c>
      <c r="G5907" s="73" t="s">
        <v>34</v>
      </c>
      <c r="H5907" s="65" t="s">
        <v>38</v>
      </c>
      <c r="I5907" s="65">
        <v>613</v>
      </c>
      <c r="J5907" s="61">
        <v>7037</v>
      </c>
      <c r="K5907" s="16">
        <v>0</v>
      </c>
      <c r="L5907" s="77">
        <f t="shared" si="1091"/>
        <v>69.880834160873874</v>
      </c>
      <c r="M5907" s="77">
        <f t="shared" si="1092"/>
        <v>1.9018918918918919</v>
      </c>
      <c r="N5907" s="62">
        <f t="shared" si="1093"/>
        <v>0</v>
      </c>
      <c r="O5907" s="62">
        <f t="shared" si="1094"/>
        <v>7037</v>
      </c>
      <c r="P5907" s="63">
        <f t="shared" si="1096"/>
        <v>69.880834160873874</v>
      </c>
      <c r="Q5907" s="63">
        <f t="shared" si="1095"/>
        <v>1.9018918918918919</v>
      </c>
      <c r="R5907" s="65"/>
      <c r="S5907" s="64">
        <f t="shared" si="1097"/>
        <v>4.8108430145963554</v>
      </c>
      <c r="T5907" s="16"/>
    </row>
    <row r="5908" spans="1:20" x14ac:dyDescent="0.25">
      <c r="A5908" s="72">
        <f>A5907</f>
        <v>45061</v>
      </c>
      <c r="B5908" s="73" t="s">
        <v>18</v>
      </c>
      <c r="C5908" s="73" t="s">
        <v>248</v>
      </c>
      <c r="D5908" s="73" t="s">
        <v>249</v>
      </c>
      <c r="E5908" s="73" t="s">
        <v>268</v>
      </c>
      <c r="F5908" s="73" t="s">
        <v>269</v>
      </c>
      <c r="G5908" s="73" t="s">
        <v>34</v>
      </c>
      <c r="H5908" s="65" t="s">
        <v>38</v>
      </c>
      <c r="I5908" s="65">
        <v>872</v>
      </c>
      <c r="J5908" s="61">
        <v>7843</v>
      </c>
      <c r="K5908" s="16">
        <v>0</v>
      </c>
      <c r="L5908" s="77">
        <f t="shared" si="1091"/>
        <v>77.884806355511415</v>
      </c>
      <c r="M5908" s="77">
        <f t="shared" si="1092"/>
        <v>2.11972972972973</v>
      </c>
      <c r="N5908" s="62">
        <f t="shared" si="1093"/>
        <v>0</v>
      </c>
      <c r="O5908" s="62">
        <f t="shared" si="1094"/>
        <v>7843</v>
      </c>
      <c r="P5908" s="63">
        <f t="shared" si="1096"/>
        <v>77.884806355511415</v>
      </c>
      <c r="Q5908" s="63">
        <f t="shared" si="1095"/>
        <v>2.11972972972973</v>
      </c>
      <c r="R5908" s="65"/>
      <c r="S5908" s="64">
        <f t="shared" si="1097"/>
        <v>5.6723255187281163</v>
      </c>
      <c r="T5908" s="16"/>
    </row>
    <row r="5909" spans="1:20" x14ac:dyDescent="0.25">
      <c r="A5909" s="72">
        <f t="shared" si="1098"/>
        <v>45061</v>
      </c>
      <c r="B5909" s="73" t="s">
        <v>18</v>
      </c>
      <c r="C5909" s="73" t="s">
        <v>248</v>
      </c>
      <c r="D5909" s="73" t="s">
        <v>249</v>
      </c>
      <c r="E5909" s="73" t="s">
        <v>277</v>
      </c>
      <c r="F5909" s="73" t="s">
        <v>278</v>
      </c>
      <c r="G5909" s="73" t="s">
        <v>34</v>
      </c>
      <c r="H5909" s="65" t="s">
        <v>38</v>
      </c>
      <c r="I5909" s="65">
        <v>414</v>
      </c>
      <c r="J5909" s="61">
        <v>5689</v>
      </c>
      <c r="K5909" s="16">
        <v>0</v>
      </c>
      <c r="L5909" s="77">
        <f t="shared" si="1091"/>
        <v>56.494538232373387</v>
      </c>
      <c r="M5909" s="77">
        <f t="shared" si="1092"/>
        <v>1.5375675675675675</v>
      </c>
      <c r="N5909" s="62">
        <f t="shared" si="1093"/>
        <v>0</v>
      </c>
      <c r="O5909" s="62">
        <f t="shared" si="1094"/>
        <v>5689</v>
      </c>
      <c r="P5909" s="63">
        <f t="shared" si="1096"/>
        <v>56.494538232373387</v>
      </c>
      <c r="Q5909" s="63">
        <f t="shared" si="1095"/>
        <v>1.5375675675675675</v>
      </c>
      <c r="R5909" s="65"/>
      <c r="S5909" s="64">
        <f t="shared" si="1097"/>
        <v>5.9996273523383659</v>
      </c>
      <c r="T5909" s="16"/>
    </row>
    <row r="5910" spans="1:20" x14ac:dyDescent="0.25">
      <c r="A5910" s="72">
        <f t="shared" si="1098"/>
        <v>45061</v>
      </c>
      <c r="B5910" s="73" t="s">
        <v>18</v>
      </c>
      <c r="C5910" s="73" t="s">
        <v>242</v>
      </c>
      <c r="D5910" s="73" t="s">
        <v>243</v>
      </c>
      <c r="E5910" s="73" t="s">
        <v>265</v>
      </c>
      <c r="F5910" s="73" t="s">
        <v>266</v>
      </c>
      <c r="G5910" s="73" t="s">
        <v>34</v>
      </c>
      <c r="H5910" t="s">
        <v>36</v>
      </c>
      <c r="I5910">
        <v>1006</v>
      </c>
      <c r="J5910" s="43">
        <v>4865</v>
      </c>
      <c r="K5910" s="16">
        <v>0.43</v>
      </c>
      <c r="L5910" s="16">
        <f t="shared" si="1091"/>
        <v>48.311817279046672</v>
      </c>
      <c r="M5910" s="16">
        <f t="shared" si="1092"/>
        <v>1.3148648648648649</v>
      </c>
      <c r="N5910" s="44">
        <f t="shared" si="1093"/>
        <v>432.58</v>
      </c>
      <c r="O5910" s="44">
        <f t="shared" si="1094"/>
        <v>5297.58</v>
      </c>
      <c r="P5910" s="45">
        <f t="shared" si="1096"/>
        <v>52.607547169811319</v>
      </c>
      <c r="Q5910" s="45">
        <f t="shared" si="1095"/>
        <v>1.4317783783783784</v>
      </c>
      <c r="S5910" s="51">
        <f t="shared" si="1097"/>
        <v>0.35842429707539925</v>
      </c>
      <c r="T5910" s="16"/>
    </row>
    <row r="5911" spans="1:20" x14ac:dyDescent="0.25">
      <c r="A5911" s="72">
        <f t="shared" si="1098"/>
        <v>45061</v>
      </c>
      <c r="B5911" s="73" t="s">
        <v>0</v>
      </c>
      <c r="C5911" s="73" t="s">
        <v>252</v>
      </c>
      <c r="D5911" s="73" t="s">
        <v>117</v>
      </c>
      <c r="E5911" s="73" t="s">
        <v>279</v>
      </c>
      <c r="F5911" s="73" t="s">
        <v>280</v>
      </c>
      <c r="G5911" s="73" t="s">
        <v>35</v>
      </c>
      <c r="H5911" t="s">
        <v>37</v>
      </c>
      <c r="I5911">
        <v>880</v>
      </c>
      <c r="J5911" s="43">
        <v>4393</v>
      </c>
      <c r="K5911" s="16">
        <v>0.25</v>
      </c>
      <c r="L5911" s="16">
        <f t="shared" si="1091"/>
        <v>43.624627606752732</v>
      </c>
      <c r="M5911" s="16">
        <f t="shared" si="1092"/>
        <v>1.1872972972972973</v>
      </c>
      <c r="N5911" s="44">
        <f t="shared" si="1093"/>
        <v>220</v>
      </c>
      <c r="O5911" s="44">
        <f t="shared" si="1094"/>
        <v>4613</v>
      </c>
      <c r="P5911" s="45">
        <f t="shared" si="1096"/>
        <v>45.80933465739821</v>
      </c>
      <c r="Q5911" s="45">
        <f t="shared" si="1095"/>
        <v>1.2467567567567568</v>
      </c>
      <c r="S5911" s="51">
        <f t="shared" si="1097"/>
        <v>0.13893109885814159</v>
      </c>
      <c r="T5911" s="16"/>
    </row>
    <row r="5912" spans="1:20" x14ac:dyDescent="0.25">
      <c r="A5912" s="72">
        <f t="shared" si="1098"/>
        <v>45061</v>
      </c>
      <c r="B5912" s="73" t="s">
        <v>0</v>
      </c>
      <c r="C5912" s="73" t="s">
        <v>359</v>
      </c>
      <c r="D5912" s="73" t="s">
        <v>235</v>
      </c>
      <c r="E5912" s="73" t="s">
        <v>267</v>
      </c>
      <c r="F5912" s="73" t="s">
        <v>241</v>
      </c>
      <c r="G5912" s="73" t="s">
        <v>35</v>
      </c>
      <c r="H5912" t="s">
        <v>37</v>
      </c>
      <c r="I5912">
        <v>685</v>
      </c>
      <c r="J5912" s="61">
        <v>4311</v>
      </c>
      <c r="K5912" s="16">
        <v>0.25</v>
      </c>
      <c r="L5912" s="16">
        <f t="shared" si="1091"/>
        <v>42.810327706057599</v>
      </c>
      <c r="M5912" s="16">
        <f t="shared" si="1092"/>
        <v>1.1651351351351351</v>
      </c>
      <c r="N5912" s="44">
        <f t="shared" si="1093"/>
        <v>171.25</v>
      </c>
      <c r="O5912" s="44">
        <f t="shared" si="1094"/>
        <v>4482.25</v>
      </c>
      <c r="P5912" s="45">
        <f t="shared" si="1096"/>
        <v>44.510923535253227</v>
      </c>
      <c r="Q5912" s="45">
        <f t="shared" si="1095"/>
        <v>1.2114189189189188</v>
      </c>
      <c r="S5912" s="51">
        <f t="shared" si="1097"/>
        <v>-5.296907848170795</v>
      </c>
      <c r="T5912" s="16"/>
    </row>
    <row r="5913" spans="1:20" x14ac:dyDescent="0.25">
      <c r="A5913" s="72">
        <f t="shared" si="1098"/>
        <v>45061</v>
      </c>
      <c r="B5913" s="73" t="s">
        <v>0</v>
      </c>
      <c r="C5913" s="73" t="s">
        <v>253</v>
      </c>
      <c r="D5913" s="73" t="s">
        <v>243</v>
      </c>
      <c r="E5913" s="73" t="s">
        <v>281</v>
      </c>
      <c r="F5913" s="73" t="s">
        <v>282</v>
      </c>
      <c r="G5913" s="73" t="s">
        <v>35</v>
      </c>
      <c r="H5913" t="s">
        <v>38</v>
      </c>
      <c r="I5913">
        <v>812</v>
      </c>
      <c r="J5913" s="43">
        <v>7090</v>
      </c>
      <c r="K5913" s="16">
        <v>0</v>
      </c>
      <c r="L5913" s="16">
        <f t="shared" si="1091"/>
        <v>70.407149950347559</v>
      </c>
      <c r="M5913" s="16">
        <f t="shared" si="1092"/>
        <v>1.9162162162162162</v>
      </c>
      <c r="N5913" s="44">
        <f t="shared" si="1093"/>
        <v>0</v>
      </c>
      <c r="O5913" s="44">
        <f t="shared" si="1094"/>
        <v>7090</v>
      </c>
      <c r="P5913" s="45">
        <f t="shared" si="1096"/>
        <v>70.407149950347559</v>
      </c>
      <c r="Q5913" s="45">
        <f t="shared" si="1095"/>
        <v>1.9162162162162162</v>
      </c>
      <c r="S5913" s="51">
        <f t="shared" si="1097"/>
        <v>6.2968515742128917</v>
      </c>
      <c r="T5913" s="16"/>
    </row>
    <row r="5914" spans="1:20" x14ac:dyDescent="0.25">
      <c r="A5914" s="72">
        <f t="shared" si="1098"/>
        <v>45061</v>
      </c>
      <c r="B5914" s="73" t="s">
        <v>0</v>
      </c>
      <c r="C5914" s="73" t="s">
        <v>236</v>
      </c>
      <c r="D5914" s="73" t="s">
        <v>237</v>
      </c>
      <c r="E5914" s="73" t="s">
        <v>279</v>
      </c>
      <c r="F5914" s="73" t="s">
        <v>280</v>
      </c>
      <c r="G5914" s="73" t="s">
        <v>35</v>
      </c>
      <c r="H5914" t="s">
        <v>37</v>
      </c>
      <c r="I5914">
        <v>1520</v>
      </c>
      <c r="J5914" s="61">
        <v>6051</v>
      </c>
      <c r="K5914" s="16">
        <v>0.25</v>
      </c>
      <c r="L5914" s="16">
        <f t="shared" si="1091"/>
        <v>60.089374379344584</v>
      </c>
      <c r="M5914" s="16">
        <f t="shared" si="1092"/>
        <v>1.6354054054054055</v>
      </c>
      <c r="N5914" s="44">
        <f t="shared" si="1093"/>
        <v>380</v>
      </c>
      <c r="O5914" s="44">
        <f t="shared" si="1094"/>
        <v>6431</v>
      </c>
      <c r="P5914" s="45">
        <f t="shared" si="1096"/>
        <v>63.862959285004962</v>
      </c>
      <c r="Q5914" s="45">
        <f t="shared" si="1095"/>
        <v>1.738108108108108</v>
      </c>
      <c r="S5914" s="51">
        <f t="shared" si="1097"/>
        <v>-2.0470953788040314</v>
      </c>
      <c r="T5914" s="16"/>
    </row>
    <row r="5915" spans="1:20" x14ac:dyDescent="0.25">
      <c r="A5915" s="72">
        <f t="shared" si="1098"/>
        <v>45061</v>
      </c>
      <c r="B5915" s="73" t="s">
        <v>0</v>
      </c>
      <c r="C5915" s="73" t="s">
        <v>236</v>
      </c>
      <c r="D5915" s="73" t="s">
        <v>237</v>
      </c>
      <c r="E5915" s="73" t="s">
        <v>267</v>
      </c>
      <c r="F5915" s="73" t="s">
        <v>241</v>
      </c>
      <c r="G5915" s="73" t="s">
        <v>35</v>
      </c>
      <c r="H5915" t="s">
        <v>37</v>
      </c>
      <c r="I5915">
        <v>1583</v>
      </c>
      <c r="J5915" s="43">
        <v>5399</v>
      </c>
      <c r="K5915" s="16">
        <v>0.25</v>
      </c>
      <c r="L5915" s="16">
        <f t="shared" si="1091"/>
        <v>53.614697120158887</v>
      </c>
      <c r="M5915" s="16">
        <f t="shared" si="1092"/>
        <v>1.4591891891891893</v>
      </c>
      <c r="N5915" s="44">
        <f t="shared" si="1093"/>
        <v>395.75</v>
      </c>
      <c r="O5915" s="44">
        <f t="shared" si="1094"/>
        <v>5794.75</v>
      </c>
      <c r="P5915" s="45">
        <f t="shared" si="1096"/>
        <v>57.544687189672295</v>
      </c>
      <c r="Q5915" s="45">
        <f t="shared" si="1095"/>
        <v>1.5661486486486487</v>
      </c>
      <c r="S5915" s="51">
        <f t="shared" si="1097"/>
        <v>-2.4946954489391771</v>
      </c>
      <c r="T5915" s="16"/>
    </row>
    <row r="5916" spans="1:20" x14ac:dyDescent="0.25">
      <c r="A5916" s="72">
        <f t="shared" si="1098"/>
        <v>45061</v>
      </c>
      <c r="B5916" s="73" t="s">
        <v>0</v>
      </c>
      <c r="C5916" s="73" t="s">
        <v>358</v>
      </c>
      <c r="D5916" s="73" t="s">
        <v>235</v>
      </c>
      <c r="E5916" s="73" t="s">
        <v>279</v>
      </c>
      <c r="F5916" s="73" t="s">
        <v>280</v>
      </c>
      <c r="G5916" s="73" t="s">
        <v>35</v>
      </c>
      <c r="H5916" t="s">
        <v>36</v>
      </c>
      <c r="I5916">
        <v>1599</v>
      </c>
      <c r="J5916" s="66">
        <v>5923</v>
      </c>
      <c r="K5916" s="16">
        <v>0.43</v>
      </c>
      <c r="L5916" s="16">
        <f t="shared" si="1091"/>
        <v>58.818272095332667</v>
      </c>
      <c r="M5916" s="16">
        <f t="shared" si="1092"/>
        <v>1.6008108108108108</v>
      </c>
      <c r="N5916" s="44">
        <f t="shared" si="1093"/>
        <v>687.56999999999994</v>
      </c>
      <c r="O5916" s="44">
        <f t="shared" si="1094"/>
        <v>6610.57</v>
      </c>
      <c r="P5916" s="45">
        <f t="shared" si="1096"/>
        <v>65.646176762661369</v>
      </c>
      <c r="Q5916" s="45">
        <f t="shared" si="1095"/>
        <v>1.7866405405405406</v>
      </c>
      <c r="S5916" s="51">
        <f t="shared" si="1097"/>
        <v>-4.1722778793312765</v>
      </c>
      <c r="T5916" s="16"/>
    </row>
    <row r="5917" spans="1:20" x14ac:dyDescent="0.25">
      <c r="A5917" s="72">
        <f t="shared" si="1098"/>
        <v>45061</v>
      </c>
      <c r="B5917" s="73" t="s">
        <v>67</v>
      </c>
      <c r="C5917" s="73" t="s">
        <v>250</v>
      </c>
      <c r="D5917" s="73" t="s">
        <v>251</v>
      </c>
      <c r="E5917" s="73" t="s">
        <v>279</v>
      </c>
      <c r="F5917" s="73" t="s">
        <v>280</v>
      </c>
      <c r="G5917" s="73" t="s">
        <v>35</v>
      </c>
      <c r="H5917" t="s">
        <v>37</v>
      </c>
      <c r="I5917">
        <v>1851</v>
      </c>
      <c r="J5917" s="43">
        <v>5660</v>
      </c>
      <c r="K5917" s="16">
        <v>0.25</v>
      </c>
      <c r="L5917" s="16">
        <f t="shared" si="1091"/>
        <v>56.206554121151932</v>
      </c>
      <c r="M5917" s="16">
        <f t="shared" si="1092"/>
        <v>1.4277477477477478</v>
      </c>
      <c r="N5917" s="44">
        <f t="shared" si="1093"/>
        <v>462.75</v>
      </c>
      <c r="O5917" s="44">
        <f t="shared" si="1094"/>
        <v>6122.75</v>
      </c>
      <c r="P5917" s="45">
        <f t="shared" si="1096"/>
        <v>60.801886792452827</v>
      </c>
      <c r="Q5917" s="45">
        <f t="shared" si="1095"/>
        <v>1.5444774774774774</v>
      </c>
      <c r="S5917" s="51">
        <f t="shared" si="1097"/>
        <v>-2.0355297705428987</v>
      </c>
      <c r="T5917" s="16"/>
    </row>
    <row r="5918" spans="1:20" x14ac:dyDescent="0.25">
      <c r="A5918" s="72">
        <f t="shared" si="1098"/>
        <v>45061</v>
      </c>
      <c r="B5918" s="73" t="s">
        <v>67</v>
      </c>
      <c r="C5918" s="73" t="s">
        <v>238</v>
      </c>
      <c r="D5918" s="73" t="s">
        <v>239</v>
      </c>
      <c r="E5918" s="73" t="s">
        <v>283</v>
      </c>
      <c r="F5918" s="73" t="s">
        <v>284</v>
      </c>
      <c r="G5918" s="73" t="s">
        <v>35</v>
      </c>
      <c r="H5918" t="s">
        <v>37</v>
      </c>
      <c r="I5918">
        <v>1695</v>
      </c>
      <c r="J5918" s="43">
        <v>5620</v>
      </c>
      <c r="K5918" s="16">
        <v>0.25</v>
      </c>
      <c r="L5918" s="16">
        <f t="shared" si="1091"/>
        <v>55.80933465739821</v>
      </c>
      <c r="M5918" s="16">
        <f t="shared" si="1092"/>
        <v>1.4176576576576576</v>
      </c>
      <c r="N5918" s="44">
        <f t="shared" si="1093"/>
        <v>423.75</v>
      </c>
      <c r="O5918" s="44">
        <f t="shared" si="1094"/>
        <v>6043.75</v>
      </c>
      <c r="P5918" s="45">
        <f t="shared" si="1096"/>
        <v>60.017378351539222</v>
      </c>
      <c r="Q5918" s="45">
        <f t="shared" si="1095"/>
        <v>1.5245495495495496</v>
      </c>
      <c r="S5918" s="51">
        <f t="shared" si="1097"/>
        <v>-1.5138552793462212</v>
      </c>
      <c r="T5918" s="16"/>
    </row>
    <row r="5919" spans="1:20" x14ac:dyDescent="0.25">
      <c r="A5919" s="72">
        <f t="shared" si="1098"/>
        <v>45061</v>
      </c>
      <c r="B5919" s="73" t="s">
        <v>67</v>
      </c>
      <c r="C5919" s="73" t="s">
        <v>242</v>
      </c>
      <c r="D5919" s="73" t="s">
        <v>243</v>
      </c>
      <c r="E5919" s="73" t="s">
        <v>265</v>
      </c>
      <c r="F5919" s="73" t="s">
        <v>266</v>
      </c>
      <c r="G5919" s="73" t="s">
        <v>35</v>
      </c>
      <c r="H5919" t="s">
        <v>36</v>
      </c>
      <c r="I5919">
        <v>1006</v>
      </c>
      <c r="J5919" s="43">
        <v>4170</v>
      </c>
      <c r="K5919" s="16">
        <v>0.43</v>
      </c>
      <c r="L5919" s="16">
        <f t="shared" si="1091"/>
        <v>41.410129096325718</v>
      </c>
      <c r="M5919" s="16">
        <f t="shared" si="1092"/>
        <v>1.0518918918918918</v>
      </c>
      <c r="N5919" s="44">
        <f t="shared" si="1093"/>
        <v>432.58</v>
      </c>
      <c r="O5919" s="44">
        <f t="shared" si="1094"/>
        <v>4602.58</v>
      </c>
      <c r="P5919" s="45">
        <f t="shared" si="1096"/>
        <v>45.705858987090366</v>
      </c>
      <c r="Q5919" s="45">
        <f t="shared" si="1095"/>
        <v>1.1610111711711713</v>
      </c>
      <c r="S5919" s="51">
        <f t="shared" si="1097"/>
        <v>1.5201845749350351</v>
      </c>
      <c r="T5919" s="16"/>
    </row>
    <row r="5920" spans="1:20" x14ac:dyDescent="0.25">
      <c r="A5920" s="72">
        <f t="shared" si="1098"/>
        <v>45061</v>
      </c>
      <c r="B5920" s="73" t="s">
        <v>67</v>
      </c>
      <c r="C5920" s="73" t="s">
        <v>254</v>
      </c>
      <c r="D5920" s="73" t="s">
        <v>255</v>
      </c>
      <c r="E5920" s="73" t="s">
        <v>267</v>
      </c>
      <c r="F5920" s="73" t="s">
        <v>241</v>
      </c>
      <c r="G5920" s="73" t="s">
        <v>35</v>
      </c>
      <c r="H5920" t="s">
        <v>37</v>
      </c>
      <c r="I5920">
        <v>988</v>
      </c>
      <c r="J5920" s="43">
        <v>4360</v>
      </c>
      <c r="K5920" s="16">
        <v>0.25</v>
      </c>
      <c r="L5920" s="16">
        <f t="shared" si="1091"/>
        <v>43.296921549155904</v>
      </c>
      <c r="M5920" s="16">
        <f t="shared" si="1092"/>
        <v>1.0998198198198199</v>
      </c>
      <c r="N5920" s="44">
        <f t="shared" si="1093"/>
        <v>247</v>
      </c>
      <c r="O5920" s="44">
        <f t="shared" si="1094"/>
        <v>4607</v>
      </c>
      <c r="P5920" s="45">
        <f t="shared" si="1096"/>
        <v>45.749751737835155</v>
      </c>
      <c r="Q5920" s="45">
        <f t="shared" si="1095"/>
        <v>1.1621261261261262</v>
      </c>
      <c r="S5920" s="51">
        <f t="shared" si="1097"/>
        <v>1.3784119215907165</v>
      </c>
      <c r="T5920" s="16"/>
    </row>
    <row r="5921" spans="1:20" x14ac:dyDescent="0.25">
      <c r="A5921" s="72">
        <f t="shared" si="1098"/>
        <v>45061</v>
      </c>
      <c r="B5921" s="73" t="s">
        <v>67</v>
      </c>
      <c r="C5921" s="73" t="s">
        <v>246</v>
      </c>
      <c r="D5921" s="73" t="s">
        <v>247</v>
      </c>
      <c r="E5921" s="73" t="s">
        <v>240</v>
      </c>
      <c r="F5921" s="73" t="s">
        <v>241</v>
      </c>
      <c r="G5921" s="73" t="s">
        <v>35</v>
      </c>
      <c r="H5921" t="s">
        <v>36</v>
      </c>
      <c r="I5921">
        <v>787</v>
      </c>
      <c r="J5921" s="43">
        <v>4670</v>
      </c>
      <c r="K5921" s="16">
        <v>0.43</v>
      </c>
      <c r="L5921" s="16">
        <f t="shared" si="1091"/>
        <v>46.375372393247268</v>
      </c>
      <c r="M5921" s="16">
        <f t="shared" si="1092"/>
        <v>1.178018018018018</v>
      </c>
      <c r="N5921" s="44">
        <f t="shared" si="1093"/>
        <v>338.40999999999997</v>
      </c>
      <c r="O5921" s="44">
        <f t="shared" si="1094"/>
        <v>5008.41</v>
      </c>
      <c r="P5921" s="45">
        <f t="shared" si="1096"/>
        <v>49.73594836146971</v>
      </c>
      <c r="Q5921" s="45">
        <f t="shared" si="1095"/>
        <v>1.2633827027027027</v>
      </c>
      <c r="S5921" s="51">
        <f t="shared" si="1097"/>
        <v>2.2109888226086616</v>
      </c>
      <c r="T5921" s="16"/>
    </row>
    <row r="5922" spans="1:20" x14ac:dyDescent="0.25">
      <c r="A5922" s="72">
        <f t="shared" si="1098"/>
        <v>45061</v>
      </c>
      <c r="B5922" s="73" t="s">
        <v>67</v>
      </c>
      <c r="C5922" s="73" t="s">
        <v>250</v>
      </c>
      <c r="D5922" s="73" t="s">
        <v>251</v>
      </c>
      <c r="E5922" s="73" t="s">
        <v>283</v>
      </c>
      <c r="F5922" s="73" t="s">
        <v>284</v>
      </c>
      <c r="G5922" s="73" t="s">
        <v>35</v>
      </c>
      <c r="H5922" t="s">
        <v>37</v>
      </c>
      <c r="I5922">
        <v>1836</v>
      </c>
      <c r="J5922" s="43">
        <v>5660</v>
      </c>
      <c r="K5922" s="16">
        <v>0.25</v>
      </c>
      <c r="L5922" s="16">
        <f t="shared" ref="L5922:L5959" si="1099">J5922/100.7</f>
        <v>56.206554121151932</v>
      </c>
      <c r="M5922" s="16">
        <f t="shared" ref="M5922:M5959" si="1100">IF(B5922="corn",J5922/(111*2000/56),J5922/(111*2000/60))</f>
        <v>1.4277477477477478</v>
      </c>
      <c r="N5922" s="44">
        <f t="shared" ref="N5922:N5959" si="1101">I5922*K5922</f>
        <v>459</v>
      </c>
      <c r="O5922" s="44">
        <f t="shared" ref="O5922:O5959" si="1102">J5922+N5922</f>
        <v>6119</v>
      </c>
      <c r="P5922" s="45">
        <f t="shared" si="1096"/>
        <v>60.764647467725915</v>
      </c>
      <c r="Q5922" s="45">
        <f t="shared" ref="Q5922:Q5959" si="1103">IF(B5922="corn",O5922/(111*2000/56),O5922/(111*2000/60))</f>
        <v>1.5435315315315317</v>
      </c>
      <c r="S5922" s="51">
        <f t="shared" si="1097"/>
        <v>-1.9849685723988153</v>
      </c>
      <c r="T5922" s="16"/>
    </row>
    <row r="5923" spans="1:20" x14ac:dyDescent="0.25">
      <c r="A5923" s="72">
        <f t="shared" si="1098"/>
        <v>45061</v>
      </c>
      <c r="B5923" s="73" t="s">
        <v>67</v>
      </c>
      <c r="C5923" s="73" t="s">
        <v>256</v>
      </c>
      <c r="D5923" s="73" t="s">
        <v>247</v>
      </c>
      <c r="E5923" s="73" t="s">
        <v>285</v>
      </c>
      <c r="F5923" s="73" t="s">
        <v>264</v>
      </c>
      <c r="G5923" s="73" t="s">
        <v>35</v>
      </c>
      <c r="H5923" t="s">
        <v>37</v>
      </c>
      <c r="I5923">
        <v>1899</v>
      </c>
      <c r="J5923" s="43">
        <v>5580</v>
      </c>
      <c r="K5923" s="16">
        <v>0.25</v>
      </c>
      <c r="L5923" s="16">
        <f t="shared" si="1099"/>
        <v>55.412115193644489</v>
      </c>
      <c r="M5923" s="16">
        <f t="shared" si="1100"/>
        <v>1.4075675675675676</v>
      </c>
      <c r="N5923" s="44">
        <f t="shared" si="1101"/>
        <v>474.75</v>
      </c>
      <c r="O5923" s="44">
        <f t="shared" si="1102"/>
        <v>6054.75</v>
      </c>
      <c r="P5923" s="45">
        <f t="shared" si="1096"/>
        <v>60.126613704071495</v>
      </c>
      <c r="Q5923" s="45">
        <f t="shared" si="1103"/>
        <v>1.5273243243243244</v>
      </c>
      <c r="S5923" s="51">
        <f t="shared" si="1097"/>
        <v>-2.2249387568570533</v>
      </c>
      <c r="T5923" s="16"/>
    </row>
    <row r="5924" spans="1:20" x14ac:dyDescent="0.25">
      <c r="A5924" s="72">
        <f t="shared" si="1098"/>
        <v>45061</v>
      </c>
      <c r="B5924" s="73" t="s">
        <v>18</v>
      </c>
      <c r="C5924" s="73" t="s">
        <v>238</v>
      </c>
      <c r="D5924" s="73" t="s">
        <v>239</v>
      </c>
      <c r="E5924" s="73" t="s">
        <v>283</v>
      </c>
      <c r="F5924" s="73" t="s">
        <v>284</v>
      </c>
      <c r="G5924" s="73" t="s">
        <v>35</v>
      </c>
      <c r="H5924" t="s">
        <v>37</v>
      </c>
      <c r="I5924">
        <v>1695</v>
      </c>
      <c r="J5924" s="43">
        <v>6350</v>
      </c>
      <c r="K5924" s="16">
        <v>0.25</v>
      </c>
      <c r="L5924" s="16">
        <f t="shared" si="1099"/>
        <v>63.058589870903674</v>
      </c>
      <c r="M5924" s="16">
        <f t="shared" si="1100"/>
        <v>1.7162162162162162</v>
      </c>
      <c r="N5924" s="44">
        <f t="shared" si="1101"/>
        <v>423.75</v>
      </c>
      <c r="O5924" s="44">
        <f t="shared" si="1102"/>
        <v>6773.75</v>
      </c>
      <c r="P5924" s="45">
        <f t="shared" si="1096"/>
        <v>67.266633565044685</v>
      </c>
      <c r="Q5924" s="45">
        <f t="shared" si="1103"/>
        <v>1.8307432432432433</v>
      </c>
      <c r="S5924" s="51">
        <f t="shared" si="1097"/>
        <v>-1.0647542958965306</v>
      </c>
      <c r="T5924" s="16"/>
    </row>
    <row r="5925" spans="1:20" x14ac:dyDescent="0.25">
      <c r="A5925" s="72">
        <f t="shared" si="1098"/>
        <v>45061</v>
      </c>
      <c r="B5925" s="73" t="s">
        <v>18</v>
      </c>
      <c r="C5925" s="73" t="s">
        <v>250</v>
      </c>
      <c r="D5925" s="73" t="s">
        <v>251</v>
      </c>
      <c r="E5925" s="73" t="s">
        <v>279</v>
      </c>
      <c r="F5925" s="73" t="s">
        <v>280</v>
      </c>
      <c r="G5925" s="73" t="s">
        <v>35</v>
      </c>
      <c r="H5925" t="s">
        <v>37</v>
      </c>
      <c r="I5925">
        <v>1851</v>
      </c>
      <c r="J5925" s="43">
        <v>6400</v>
      </c>
      <c r="K5925" s="16">
        <v>0.25</v>
      </c>
      <c r="L5925" s="16">
        <f t="shared" si="1099"/>
        <v>63.555114200595824</v>
      </c>
      <c r="M5925" s="16">
        <f t="shared" si="1100"/>
        <v>1.7297297297297298</v>
      </c>
      <c r="N5925" s="44">
        <f t="shared" si="1101"/>
        <v>462.75</v>
      </c>
      <c r="O5925" s="44">
        <f t="shared" si="1102"/>
        <v>6862.75</v>
      </c>
      <c r="P5925" s="45">
        <f t="shared" si="1096"/>
        <v>68.150446871896719</v>
      </c>
      <c r="Q5925" s="45">
        <f t="shared" si="1103"/>
        <v>1.8547972972972973</v>
      </c>
      <c r="S5925" s="51">
        <f t="shared" si="1097"/>
        <v>-1.538313651278278</v>
      </c>
      <c r="T5925" s="16"/>
    </row>
    <row r="5926" spans="1:20" x14ac:dyDescent="0.25">
      <c r="A5926" s="72">
        <f t="shared" si="1098"/>
        <v>45061</v>
      </c>
      <c r="B5926" s="73" t="s">
        <v>18</v>
      </c>
      <c r="C5926" s="73" t="s">
        <v>257</v>
      </c>
      <c r="D5926" s="73" t="s">
        <v>237</v>
      </c>
      <c r="E5926" s="73" t="s">
        <v>283</v>
      </c>
      <c r="F5926" s="73" t="s">
        <v>284</v>
      </c>
      <c r="G5926" s="73" t="s">
        <v>35</v>
      </c>
      <c r="H5926" t="s">
        <v>37</v>
      </c>
      <c r="I5926">
        <v>1507</v>
      </c>
      <c r="J5926" s="43">
        <v>6250</v>
      </c>
      <c r="K5926" s="16">
        <v>0.25</v>
      </c>
      <c r="L5926" s="16">
        <f t="shared" si="1099"/>
        <v>62.06554121151936</v>
      </c>
      <c r="M5926" s="16">
        <f t="shared" si="1100"/>
        <v>1.6891891891891893</v>
      </c>
      <c r="N5926" s="44">
        <f t="shared" si="1101"/>
        <v>376.75</v>
      </c>
      <c r="O5926" s="44">
        <f t="shared" si="1102"/>
        <v>6626.75</v>
      </c>
      <c r="P5926" s="45">
        <f t="shared" si="1096"/>
        <v>65.806852035749756</v>
      </c>
      <c r="Q5926" s="45">
        <f t="shared" si="1103"/>
        <v>1.7910135135135135</v>
      </c>
      <c r="S5926" s="51">
        <f t="shared" si="1097"/>
        <v>-0.47369519801631066</v>
      </c>
      <c r="T5926" s="16"/>
    </row>
    <row r="5927" spans="1:20" x14ac:dyDescent="0.25">
      <c r="A5927" s="72">
        <f t="shared" si="1098"/>
        <v>45061</v>
      </c>
      <c r="B5927" s="73" t="s">
        <v>18</v>
      </c>
      <c r="C5927" s="73" t="s">
        <v>256</v>
      </c>
      <c r="D5927" s="73" t="s">
        <v>247</v>
      </c>
      <c r="E5927" s="73" t="s">
        <v>265</v>
      </c>
      <c r="F5927" s="73" t="s">
        <v>266</v>
      </c>
      <c r="G5927" s="73" t="s">
        <v>35</v>
      </c>
      <c r="H5927" t="s">
        <v>36</v>
      </c>
      <c r="I5927">
        <v>1160</v>
      </c>
      <c r="J5927" s="43">
        <v>5095</v>
      </c>
      <c r="K5927" s="16">
        <v>0.43</v>
      </c>
      <c r="L5927" s="16">
        <f t="shared" si="1099"/>
        <v>50.595829195630586</v>
      </c>
      <c r="M5927" s="16">
        <f t="shared" si="1100"/>
        <v>1.3770270270270271</v>
      </c>
      <c r="N5927" s="44">
        <f t="shared" si="1101"/>
        <v>498.8</v>
      </c>
      <c r="O5927" s="44">
        <f t="shared" si="1102"/>
        <v>5593.8</v>
      </c>
      <c r="P5927" s="45">
        <f t="shared" si="1096"/>
        <v>55.549155908639527</v>
      </c>
      <c r="Q5927" s="45">
        <f t="shared" si="1103"/>
        <v>1.5118378378378379</v>
      </c>
      <c r="S5927" s="51">
        <f t="shared" si="1097"/>
        <v>-0.15706993181737738</v>
      </c>
      <c r="T5927" s="16"/>
    </row>
    <row r="5928" spans="1:20" x14ac:dyDescent="0.25">
      <c r="A5928" s="72">
        <f t="shared" si="1098"/>
        <v>45061</v>
      </c>
      <c r="B5928" s="73" t="s">
        <v>18</v>
      </c>
      <c r="C5928" s="73" t="s">
        <v>244</v>
      </c>
      <c r="D5928" s="73" t="s">
        <v>245</v>
      </c>
      <c r="E5928" s="73" t="s">
        <v>277</v>
      </c>
      <c r="F5928" s="73" t="s">
        <v>278</v>
      </c>
      <c r="G5928" s="73" t="s">
        <v>35</v>
      </c>
      <c r="H5928" s="73" t="s">
        <v>38</v>
      </c>
      <c r="I5928" s="65">
        <v>613</v>
      </c>
      <c r="J5928" s="61">
        <v>5277</v>
      </c>
      <c r="K5928" s="16">
        <v>0</v>
      </c>
      <c r="L5928" s="77">
        <f t="shared" si="1099"/>
        <v>52.403177755710026</v>
      </c>
      <c r="M5928" s="77">
        <f t="shared" si="1100"/>
        <v>1.4262162162162162</v>
      </c>
      <c r="N5928" s="62">
        <f t="shared" si="1101"/>
        <v>0</v>
      </c>
      <c r="O5928" s="62">
        <f t="shared" si="1102"/>
        <v>5277</v>
      </c>
      <c r="P5928" s="63">
        <f t="shared" si="1096"/>
        <v>52.403177755710026</v>
      </c>
      <c r="Q5928" s="63">
        <f t="shared" si="1103"/>
        <v>1.4262162162162162</v>
      </c>
      <c r="R5928" s="65"/>
      <c r="S5928" s="64">
        <f t="shared" si="1097"/>
        <v>6.5199838514331754</v>
      </c>
      <c r="T5928" s="16"/>
    </row>
    <row r="5929" spans="1:20" x14ac:dyDescent="0.25">
      <c r="A5929" s="74">
        <f>A5927</f>
        <v>45061</v>
      </c>
      <c r="B5929" s="75" t="s">
        <v>18</v>
      </c>
      <c r="C5929" s="75" t="s">
        <v>258</v>
      </c>
      <c r="D5929" s="75" t="s">
        <v>255</v>
      </c>
      <c r="E5929" s="75" t="s">
        <v>279</v>
      </c>
      <c r="F5929" s="75" t="s">
        <v>280</v>
      </c>
      <c r="G5929" s="75" t="s">
        <v>35</v>
      </c>
      <c r="H5929" s="76" t="s">
        <v>36</v>
      </c>
      <c r="I5929" s="76">
        <v>1637</v>
      </c>
      <c r="J5929" s="46">
        <v>5730</v>
      </c>
      <c r="K5929" s="78">
        <v>0.43</v>
      </c>
      <c r="L5929" s="78">
        <f t="shared" si="1099"/>
        <v>56.901688182720953</v>
      </c>
      <c r="M5929" s="78">
        <f t="shared" si="1100"/>
        <v>1.5486486486486486</v>
      </c>
      <c r="N5929" s="47">
        <f t="shared" si="1101"/>
        <v>703.91</v>
      </c>
      <c r="O5929" s="47">
        <f t="shared" si="1102"/>
        <v>6433.91</v>
      </c>
      <c r="P5929" s="48">
        <f t="shared" si="1096"/>
        <v>63.891857000993042</v>
      </c>
      <c r="Q5929" s="48">
        <f t="shared" si="1103"/>
        <v>1.7388945945945946</v>
      </c>
      <c r="R5929" s="76"/>
      <c r="S5929" s="53">
        <f t="shared" si="1097"/>
        <v>2.4741302557748091</v>
      </c>
      <c r="T5929" s="78"/>
    </row>
    <row r="5930" spans="1:20" x14ac:dyDescent="0.25">
      <c r="A5930" s="72">
        <f>DATE(YEAR(A5929), MONTH(A5929)+1, 15)</f>
        <v>45092</v>
      </c>
      <c r="B5930" s="73" t="s">
        <v>0</v>
      </c>
      <c r="C5930" s="73" t="s">
        <v>359</v>
      </c>
      <c r="D5930" s="73" t="s">
        <v>235</v>
      </c>
      <c r="E5930" s="73" t="s">
        <v>260</v>
      </c>
      <c r="F5930" s="73" t="s">
        <v>261</v>
      </c>
      <c r="G5930" s="73" t="s">
        <v>34</v>
      </c>
      <c r="H5930" t="s">
        <v>36</v>
      </c>
      <c r="I5930">
        <v>506</v>
      </c>
      <c r="J5930" s="61">
        <v>4095</v>
      </c>
      <c r="K5930" s="16">
        <v>0.4</v>
      </c>
      <c r="L5930" s="16">
        <f t="shared" si="1099"/>
        <v>40.665342601787486</v>
      </c>
      <c r="M5930" s="16">
        <f t="shared" si="1100"/>
        <v>1.1067567567567567</v>
      </c>
      <c r="N5930" s="44">
        <f t="shared" si="1101"/>
        <v>202.4</v>
      </c>
      <c r="O5930" s="44">
        <f t="shared" si="1102"/>
        <v>4297.3999999999996</v>
      </c>
      <c r="P5930" s="45">
        <f t="shared" ref="P5930:P5967" si="1104">O5930/100.7</f>
        <v>42.675273088381324</v>
      </c>
      <c r="Q5930" s="45">
        <f t="shared" si="1103"/>
        <v>1.1614594594594594</v>
      </c>
      <c r="R5930" s="17"/>
      <c r="S5930" s="51">
        <f>((O5930/O5474)-1)*100</f>
        <v>2.8415807938430016</v>
      </c>
      <c r="T5930" s="16">
        <f>AVERAGE(P5854,P5892,P5930)</f>
        <v>41.353194306521011</v>
      </c>
    </row>
    <row r="5931" spans="1:20" x14ac:dyDescent="0.25">
      <c r="A5931" s="72">
        <f>A5930</f>
        <v>45092</v>
      </c>
      <c r="B5931" s="73" t="s">
        <v>0</v>
      </c>
      <c r="C5931" s="73" t="s">
        <v>236</v>
      </c>
      <c r="D5931" s="73" t="s">
        <v>237</v>
      </c>
      <c r="E5931" s="73" t="s">
        <v>262</v>
      </c>
      <c r="F5931" s="73" t="s">
        <v>251</v>
      </c>
      <c r="G5931" s="73" t="s">
        <v>34</v>
      </c>
      <c r="H5931" t="s">
        <v>37</v>
      </c>
      <c r="I5931">
        <v>298</v>
      </c>
      <c r="J5931" s="43">
        <v>3858</v>
      </c>
      <c r="K5931" s="16">
        <v>0.22</v>
      </c>
      <c r="L5931" s="16">
        <f t="shared" si="1099"/>
        <v>38.311817279046672</v>
      </c>
      <c r="M5931" s="16">
        <f t="shared" si="1100"/>
        <v>1.0427027027027027</v>
      </c>
      <c r="N5931" s="44">
        <f t="shared" si="1101"/>
        <v>65.56</v>
      </c>
      <c r="O5931" s="44">
        <f t="shared" si="1102"/>
        <v>3923.56</v>
      </c>
      <c r="P5931" s="45">
        <f t="shared" si="1104"/>
        <v>38.962859980139022</v>
      </c>
      <c r="Q5931" s="45">
        <f t="shared" si="1103"/>
        <v>1.0604216216216216</v>
      </c>
      <c r="R5931" s="17"/>
      <c r="S5931" s="51">
        <f t="shared" ref="S5931:S5967" si="1105">((O5931/O5475)-1)*100</f>
        <v>3.3043185205078318</v>
      </c>
      <c r="T5931" s="16">
        <f t="shared" ref="T5931:T5967" si="1106">AVERAGE(P5855,P5893,P5931)</f>
        <v>39.07136709698775</v>
      </c>
    </row>
    <row r="5932" spans="1:20" x14ac:dyDescent="0.25">
      <c r="A5932" s="72">
        <f t="shared" ref="A5932:A5966" si="1107">A5931</f>
        <v>45092</v>
      </c>
      <c r="B5932" s="73" t="s">
        <v>0</v>
      </c>
      <c r="C5932" s="73" t="s">
        <v>359</v>
      </c>
      <c r="D5932" s="73" t="s">
        <v>235</v>
      </c>
      <c r="E5932" s="73" t="s">
        <v>263</v>
      </c>
      <c r="F5932" s="73" t="s">
        <v>264</v>
      </c>
      <c r="G5932" s="73" t="s">
        <v>34</v>
      </c>
      <c r="H5932" t="s">
        <v>37</v>
      </c>
      <c r="I5932">
        <v>1530</v>
      </c>
      <c r="J5932" s="61">
        <v>7640</v>
      </c>
      <c r="K5932" s="16">
        <v>0.22</v>
      </c>
      <c r="L5932" s="16">
        <f t="shared" si="1099"/>
        <v>75.868917576961266</v>
      </c>
      <c r="M5932" s="16">
        <f t="shared" si="1100"/>
        <v>2.0648648648648646</v>
      </c>
      <c r="N5932" s="44">
        <f t="shared" si="1101"/>
        <v>336.6</v>
      </c>
      <c r="O5932" s="44">
        <f t="shared" si="1102"/>
        <v>7976.6</v>
      </c>
      <c r="P5932" s="45">
        <f t="shared" si="1104"/>
        <v>79.211519364448861</v>
      </c>
      <c r="Q5932" s="45">
        <f t="shared" si="1103"/>
        <v>2.1558378378378378</v>
      </c>
      <c r="S5932" s="51">
        <f t="shared" si="1105"/>
        <v>-2.8322227771619302</v>
      </c>
      <c r="T5932" s="16">
        <f t="shared" si="1106"/>
        <v>78.775571002979135</v>
      </c>
    </row>
    <row r="5933" spans="1:20" x14ac:dyDescent="0.25">
      <c r="A5933" s="72">
        <f t="shared" si="1107"/>
        <v>45092</v>
      </c>
      <c r="B5933" s="73" t="s">
        <v>0</v>
      </c>
      <c r="C5933" s="73" t="s">
        <v>359</v>
      </c>
      <c r="D5933" s="73" t="s">
        <v>235</v>
      </c>
      <c r="E5933" s="73" t="s">
        <v>265</v>
      </c>
      <c r="F5933" s="73" t="s">
        <v>266</v>
      </c>
      <c r="G5933" s="73" t="s">
        <v>34</v>
      </c>
      <c r="H5933" t="s">
        <v>36</v>
      </c>
      <c r="I5933">
        <v>890</v>
      </c>
      <c r="J5933" s="61">
        <v>4825</v>
      </c>
      <c r="K5933" s="16">
        <v>0.4</v>
      </c>
      <c r="L5933" s="16">
        <f t="shared" si="1099"/>
        <v>47.91459781529295</v>
      </c>
      <c r="M5933" s="16">
        <f t="shared" si="1100"/>
        <v>1.3040540540540539</v>
      </c>
      <c r="N5933" s="44">
        <f t="shared" si="1101"/>
        <v>356</v>
      </c>
      <c r="O5933" s="44">
        <f t="shared" si="1102"/>
        <v>5181</v>
      </c>
      <c r="P5933" s="45">
        <f t="shared" si="1104"/>
        <v>51.449851042701091</v>
      </c>
      <c r="Q5933" s="45">
        <f t="shared" si="1103"/>
        <v>1.4002702702702703</v>
      </c>
      <c r="S5933" s="51">
        <f t="shared" si="1105"/>
        <v>0.74082715977368263</v>
      </c>
      <c r="T5933" s="16">
        <f t="shared" si="1106"/>
        <v>50.254882489241972</v>
      </c>
    </row>
    <row r="5934" spans="1:20" x14ac:dyDescent="0.25">
      <c r="A5934" s="72">
        <f t="shared" si="1107"/>
        <v>45092</v>
      </c>
      <c r="B5934" s="73" t="s">
        <v>0</v>
      </c>
      <c r="C5934" s="73" t="s">
        <v>238</v>
      </c>
      <c r="D5934" s="73" t="s">
        <v>239</v>
      </c>
      <c r="E5934" s="73" t="s">
        <v>267</v>
      </c>
      <c r="F5934" s="73" t="s">
        <v>241</v>
      </c>
      <c r="G5934" s="73" t="s">
        <v>34</v>
      </c>
      <c r="H5934" s="65" t="s">
        <v>37</v>
      </c>
      <c r="I5934" s="65">
        <v>1256</v>
      </c>
      <c r="J5934" s="61">
        <v>7376</v>
      </c>
      <c r="K5934" s="16">
        <v>0.22</v>
      </c>
      <c r="L5934" s="77">
        <f t="shared" si="1099"/>
        <v>73.247269116186686</v>
      </c>
      <c r="M5934" s="77">
        <f t="shared" si="1100"/>
        <v>1.9935135135135136</v>
      </c>
      <c r="N5934" s="62">
        <f t="shared" si="1101"/>
        <v>276.32</v>
      </c>
      <c r="O5934" s="62">
        <f t="shared" si="1102"/>
        <v>7652.32</v>
      </c>
      <c r="P5934" s="63">
        <f t="shared" si="1104"/>
        <v>75.991261171797419</v>
      </c>
      <c r="Q5934" s="63">
        <f t="shared" si="1103"/>
        <v>2.0681945945945945</v>
      </c>
      <c r="R5934" s="65"/>
      <c r="S5934" s="64">
        <f t="shared" si="1105"/>
        <v>-2.0981740768034052</v>
      </c>
      <c r="T5934" s="16">
        <f t="shared" si="1106"/>
        <v>75.455544521681574</v>
      </c>
    </row>
    <row r="5935" spans="1:20" x14ac:dyDescent="0.25">
      <c r="A5935" s="72">
        <f t="shared" si="1107"/>
        <v>45092</v>
      </c>
      <c r="B5935" s="73" t="s">
        <v>0</v>
      </c>
      <c r="C5935" s="73" t="s">
        <v>358</v>
      </c>
      <c r="D5935" s="73" t="s">
        <v>235</v>
      </c>
      <c r="E5935" s="73" t="s">
        <v>267</v>
      </c>
      <c r="F5935" s="73" t="s">
        <v>241</v>
      </c>
      <c r="G5935" s="73" t="s">
        <v>34</v>
      </c>
      <c r="H5935" t="s">
        <v>36</v>
      </c>
      <c r="I5935">
        <v>975</v>
      </c>
      <c r="J5935" s="61">
        <v>5075</v>
      </c>
      <c r="K5935" s="16">
        <v>0.4</v>
      </c>
      <c r="L5935" s="16">
        <f t="shared" si="1099"/>
        <v>50.397219463753721</v>
      </c>
      <c r="M5935" s="16">
        <f t="shared" si="1100"/>
        <v>1.3716216216216217</v>
      </c>
      <c r="N5935" s="44">
        <f t="shared" si="1101"/>
        <v>390</v>
      </c>
      <c r="O5935" s="44">
        <f t="shared" si="1102"/>
        <v>5465</v>
      </c>
      <c r="P5935" s="45">
        <f t="shared" si="1104"/>
        <v>54.270109235352528</v>
      </c>
      <c r="Q5935" s="45">
        <f t="shared" si="1103"/>
        <v>1.4770270270270269</v>
      </c>
      <c r="S5935" s="51">
        <f t="shared" si="1105"/>
        <v>0.37191790256669854</v>
      </c>
      <c r="T5935" s="16">
        <f t="shared" si="1106"/>
        <v>53.103277060575969</v>
      </c>
    </row>
    <row r="5936" spans="1:20" x14ac:dyDescent="0.25">
      <c r="A5936" s="72">
        <f t="shared" si="1107"/>
        <v>45092</v>
      </c>
      <c r="B5936" s="73" t="s">
        <v>0</v>
      </c>
      <c r="C5936" s="73" t="s">
        <v>240</v>
      </c>
      <c r="D5936" s="73" t="s">
        <v>241</v>
      </c>
      <c r="E5936" s="73" t="s">
        <v>263</v>
      </c>
      <c r="F5936" s="73" t="s">
        <v>264</v>
      </c>
      <c r="G5936" s="73" t="s">
        <v>34</v>
      </c>
      <c r="H5936" t="s">
        <v>36</v>
      </c>
      <c r="I5936">
        <v>1357</v>
      </c>
      <c r="J5936" s="66">
        <v>5121</v>
      </c>
      <c r="K5936" s="16">
        <v>0.4</v>
      </c>
      <c r="L5936" s="16">
        <f t="shared" si="1099"/>
        <v>50.854021847070506</v>
      </c>
      <c r="M5936" s="16">
        <f t="shared" si="1100"/>
        <v>1.384054054054054</v>
      </c>
      <c r="N5936" s="44">
        <f t="shared" si="1101"/>
        <v>542.80000000000007</v>
      </c>
      <c r="O5936" s="44">
        <f t="shared" si="1102"/>
        <v>5663.8</v>
      </c>
      <c r="P5936" s="45">
        <f t="shared" si="1104"/>
        <v>56.244289970208541</v>
      </c>
      <c r="Q5936" s="45">
        <f t="shared" si="1103"/>
        <v>1.5307567567567568</v>
      </c>
      <c r="S5936" s="51">
        <f t="shared" si="1105"/>
        <v>-4.7904020494993098</v>
      </c>
      <c r="T5936" s="16">
        <f t="shared" si="1106"/>
        <v>56.693478980470047</v>
      </c>
    </row>
    <row r="5937" spans="1:20" x14ac:dyDescent="0.25">
      <c r="A5937" s="72">
        <f t="shared" si="1107"/>
        <v>45092</v>
      </c>
      <c r="B5937" s="73" t="s">
        <v>67</v>
      </c>
      <c r="C5937" s="73" t="s">
        <v>242</v>
      </c>
      <c r="D5937" s="73" t="s">
        <v>243</v>
      </c>
      <c r="E5937" s="73" t="s">
        <v>265</v>
      </c>
      <c r="F5937" s="73" t="s">
        <v>266</v>
      </c>
      <c r="G5937" s="73" t="s">
        <v>34</v>
      </c>
      <c r="H5937" t="s">
        <v>36</v>
      </c>
      <c r="I5937">
        <v>1006</v>
      </c>
      <c r="J5937" s="66">
        <v>4000</v>
      </c>
      <c r="K5937" s="16">
        <v>0.4</v>
      </c>
      <c r="L5937" s="16">
        <f t="shared" si="1099"/>
        <v>39.72194637537239</v>
      </c>
      <c r="M5937" s="16">
        <f t="shared" si="1100"/>
        <v>1.0090090090090089</v>
      </c>
      <c r="N5937" s="44">
        <f t="shared" si="1101"/>
        <v>402.40000000000003</v>
      </c>
      <c r="O5937" s="44">
        <f t="shared" si="1102"/>
        <v>4402.3999999999996</v>
      </c>
      <c r="P5937" s="45">
        <f t="shared" si="1104"/>
        <v>43.717974180734849</v>
      </c>
      <c r="Q5937" s="45">
        <f t="shared" si="1103"/>
        <v>1.1105153153153153</v>
      </c>
      <c r="S5937" s="51">
        <f t="shared" si="1105"/>
        <v>-4.5790110237858954</v>
      </c>
      <c r="T5937" s="16">
        <f t="shared" si="1106"/>
        <v>44.050976497848389</v>
      </c>
    </row>
    <row r="5938" spans="1:20" x14ac:dyDescent="0.25">
      <c r="A5938" s="72">
        <f t="shared" si="1107"/>
        <v>45092</v>
      </c>
      <c r="B5938" s="73" t="s">
        <v>67</v>
      </c>
      <c r="C5938" s="73" t="s">
        <v>244</v>
      </c>
      <c r="D5938" s="73" t="s">
        <v>245</v>
      </c>
      <c r="E5938" s="73" t="s">
        <v>268</v>
      </c>
      <c r="F5938" s="73" t="s">
        <v>269</v>
      </c>
      <c r="G5938" s="73" t="s">
        <v>34</v>
      </c>
      <c r="H5938" t="s">
        <v>38</v>
      </c>
      <c r="I5938">
        <v>860</v>
      </c>
      <c r="J5938" s="43">
        <v>8551</v>
      </c>
      <c r="K5938" s="16">
        <v>0</v>
      </c>
      <c r="L5938" s="16">
        <f t="shared" si="1099"/>
        <v>84.915590863952332</v>
      </c>
      <c r="M5938" s="16">
        <f t="shared" si="1100"/>
        <v>2.157009009009009</v>
      </c>
      <c r="N5938" s="44">
        <f t="shared" si="1101"/>
        <v>0</v>
      </c>
      <c r="O5938" s="44">
        <f t="shared" si="1102"/>
        <v>8551</v>
      </c>
      <c r="P5938" s="45">
        <f t="shared" si="1104"/>
        <v>84.915590863952332</v>
      </c>
      <c r="Q5938" s="45">
        <f t="shared" si="1103"/>
        <v>2.157009009009009</v>
      </c>
      <c r="S5938" s="51">
        <f t="shared" si="1105"/>
        <v>5.1783517835178428</v>
      </c>
      <c r="T5938" s="16">
        <f t="shared" si="1106"/>
        <v>84.915590863952332</v>
      </c>
    </row>
    <row r="5939" spans="1:20" x14ac:dyDescent="0.25">
      <c r="A5939" s="72">
        <f t="shared" si="1107"/>
        <v>45092</v>
      </c>
      <c r="B5939" s="73" t="s">
        <v>67</v>
      </c>
      <c r="C5939" s="73" t="s">
        <v>246</v>
      </c>
      <c r="D5939" s="73" t="s">
        <v>247</v>
      </c>
      <c r="E5939" s="73" t="s">
        <v>270</v>
      </c>
      <c r="F5939" s="73" t="s">
        <v>247</v>
      </c>
      <c r="G5939" s="73" t="s">
        <v>34</v>
      </c>
      <c r="H5939" t="s">
        <v>36</v>
      </c>
      <c r="I5939">
        <v>213</v>
      </c>
      <c r="J5939" s="43">
        <v>2655</v>
      </c>
      <c r="K5939" s="16">
        <v>0.4</v>
      </c>
      <c r="L5939" s="16">
        <f t="shared" si="1099"/>
        <v>26.365441906653427</v>
      </c>
      <c r="M5939" s="16">
        <f t="shared" si="1100"/>
        <v>0.66972972972972977</v>
      </c>
      <c r="N5939" s="44">
        <f t="shared" si="1101"/>
        <v>85.2</v>
      </c>
      <c r="O5939" s="44">
        <f t="shared" si="1102"/>
        <v>2740.2</v>
      </c>
      <c r="P5939" s="45">
        <f t="shared" si="1104"/>
        <v>27.211519364448854</v>
      </c>
      <c r="Q5939" s="45">
        <f t="shared" si="1103"/>
        <v>0.6912216216216216</v>
      </c>
      <c r="S5939" s="51">
        <f t="shared" si="1105"/>
        <v>3.9951725472783028</v>
      </c>
      <c r="T5939" s="16">
        <f t="shared" si="1106"/>
        <v>27.282025819265144</v>
      </c>
    </row>
    <row r="5940" spans="1:20" x14ac:dyDescent="0.25">
      <c r="A5940" s="72">
        <f t="shared" si="1107"/>
        <v>45092</v>
      </c>
      <c r="B5940" s="73" t="s">
        <v>67</v>
      </c>
      <c r="C5940" s="73" t="s">
        <v>248</v>
      </c>
      <c r="D5940" s="73" t="s">
        <v>249</v>
      </c>
      <c r="E5940" s="73" t="s">
        <v>271</v>
      </c>
      <c r="F5940" s="73" t="s">
        <v>272</v>
      </c>
      <c r="G5940" s="73" t="s">
        <v>34</v>
      </c>
      <c r="H5940" t="s">
        <v>38</v>
      </c>
      <c r="I5940">
        <v>646</v>
      </c>
      <c r="J5940" s="43">
        <v>6593</v>
      </c>
      <c r="K5940" s="16">
        <v>0</v>
      </c>
      <c r="L5940" s="16">
        <f t="shared" si="1099"/>
        <v>65.471698113207552</v>
      </c>
      <c r="M5940" s="16">
        <f t="shared" si="1100"/>
        <v>1.663099099099099</v>
      </c>
      <c r="N5940" s="44">
        <f t="shared" si="1101"/>
        <v>0</v>
      </c>
      <c r="O5940" s="44">
        <f t="shared" si="1102"/>
        <v>6593</v>
      </c>
      <c r="P5940" s="45">
        <f t="shared" si="1104"/>
        <v>65.471698113207552</v>
      </c>
      <c r="Q5940" s="45">
        <f t="shared" si="1103"/>
        <v>1.663099099099099</v>
      </c>
      <c r="S5940" s="51">
        <f t="shared" si="1105"/>
        <v>5.8776296772121484</v>
      </c>
      <c r="T5940" s="16">
        <f t="shared" si="1106"/>
        <v>65.471698113207552</v>
      </c>
    </row>
    <row r="5941" spans="1:20" x14ac:dyDescent="0.25">
      <c r="A5941" s="72">
        <f t="shared" si="1107"/>
        <v>45092</v>
      </c>
      <c r="B5941" s="73" t="s">
        <v>67</v>
      </c>
      <c r="C5941" s="73" t="s">
        <v>248</v>
      </c>
      <c r="D5941" s="73" t="s">
        <v>249</v>
      </c>
      <c r="E5941" s="73" t="s">
        <v>273</v>
      </c>
      <c r="F5941" s="73" t="s">
        <v>274</v>
      </c>
      <c r="G5941" s="73" t="s">
        <v>34</v>
      </c>
      <c r="H5941" t="s">
        <v>38</v>
      </c>
      <c r="I5941">
        <v>418</v>
      </c>
      <c r="J5941" s="43">
        <v>5564</v>
      </c>
      <c r="K5941" s="16">
        <v>0</v>
      </c>
      <c r="L5941" s="16">
        <f t="shared" si="1099"/>
        <v>55.253227408142997</v>
      </c>
      <c r="M5941" s="16">
        <f t="shared" si="1100"/>
        <v>1.4035315315315315</v>
      </c>
      <c r="N5941" s="44">
        <f t="shared" si="1101"/>
        <v>0</v>
      </c>
      <c r="O5941" s="44">
        <f t="shared" si="1102"/>
        <v>5564</v>
      </c>
      <c r="P5941" s="45">
        <f t="shared" si="1104"/>
        <v>55.253227408142997</v>
      </c>
      <c r="Q5941" s="45">
        <f t="shared" si="1103"/>
        <v>1.4035315315315315</v>
      </c>
      <c r="S5941" s="51">
        <f t="shared" si="1105"/>
        <v>6.0415475509815186</v>
      </c>
      <c r="T5941" s="16">
        <f t="shared" si="1106"/>
        <v>55.253227408142997</v>
      </c>
    </row>
    <row r="5942" spans="1:20" x14ac:dyDescent="0.25">
      <c r="A5942" s="72">
        <f t="shared" si="1107"/>
        <v>45092</v>
      </c>
      <c r="B5942" s="73" t="s">
        <v>67</v>
      </c>
      <c r="C5942" s="73" t="s">
        <v>246</v>
      </c>
      <c r="D5942" s="73" t="s">
        <v>247</v>
      </c>
      <c r="E5942" s="73" t="s">
        <v>275</v>
      </c>
      <c r="F5942" s="73" t="s">
        <v>276</v>
      </c>
      <c r="G5942" s="73" t="s">
        <v>34</v>
      </c>
      <c r="H5942" t="s">
        <v>36</v>
      </c>
      <c r="I5942">
        <v>626</v>
      </c>
      <c r="J5942" s="61">
        <v>4250</v>
      </c>
      <c r="K5942" s="16">
        <v>0.4</v>
      </c>
      <c r="L5942" s="16">
        <f t="shared" si="1099"/>
        <v>42.204568023833168</v>
      </c>
      <c r="M5942" s="16">
        <f t="shared" si="1100"/>
        <v>1.072072072072072</v>
      </c>
      <c r="N5942" s="44">
        <f t="shared" si="1101"/>
        <v>250.4</v>
      </c>
      <c r="O5942" s="44">
        <f t="shared" si="1102"/>
        <v>4500.3999999999996</v>
      </c>
      <c r="P5942" s="45">
        <f t="shared" si="1104"/>
        <v>44.691161866931473</v>
      </c>
      <c r="Q5942" s="45">
        <f t="shared" si="1103"/>
        <v>1.1352360360360361</v>
      </c>
      <c r="S5942" s="51">
        <f t="shared" si="1105"/>
        <v>2.7052438918632626</v>
      </c>
      <c r="T5942" s="16">
        <f t="shared" si="1106"/>
        <v>44.898378020523005</v>
      </c>
    </row>
    <row r="5943" spans="1:20" x14ac:dyDescent="0.25">
      <c r="A5943" s="72">
        <f t="shared" si="1107"/>
        <v>45092</v>
      </c>
      <c r="B5943" s="73" t="s">
        <v>67</v>
      </c>
      <c r="C5943" s="73" t="s">
        <v>246</v>
      </c>
      <c r="D5943" s="73" t="s">
        <v>247</v>
      </c>
      <c r="E5943" s="73" t="s">
        <v>263</v>
      </c>
      <c r="F5943" s="73" t="s">
        <v>264</v>
      </c>
      <c r="G5943" s="73" t="s">
        <v>34</v>
      </c>
      <c r="H5943" t="s">
        <v>36</v>
      </c>
      <c r="I5943">
        <v>1823</v>
      </c>
      <c r="J5943" s="61">
        <v>6130</v>
      </c>
      <c r="K5943" s="16">
        <v>0.4</v>
      </c>
      <c r="L5943" s="16">
        <f t="shared" si="1099"/>
        <v>60.873882820258189</v>
      </c>
      <c r="M5943" s="16">
        <f t="shared" si="1100"/>
        <v>1.5463063063063063</v>
      </c>
      <c r="N5943" s="44">
        <f t="shared" si="1101"/>
        <v>729.2</v>
      </c>
      <c r="O5943" s="44">
        <f t="shared" si="1102"/>
        <v>6859.2</v>
      </c>
      <c r="P5943" s="45">
        <f t="shared" si="1104"/>
        <v>68.115193644488571</v>
      </c>
      <c r="Q5943" s="45">
        <f t="shared" si="1103"/>
        <v>1.7302486486486486</v>
      </c>
      <c r="S5943" s="51">
        <f t="shared" si="1105"/>
        <v>-1.8997344118946824</v>
      </c>
      <c r="T5943" s="16">
        <f t="shared" si="1106"/>
        <v>68.718636213174435</v>
      </c>
    </row>
    <row r="5944" spans="1:20" x14ac:dyDescent="0.25">
      <c r="A5944" s="72">
        <f t="shared" si="1107"/>
        <v>45092</v>
      </c>
      <c r="B5944" s="73" t="s">
        <v>18</v>
      </c>
      <c r="C5944" s="73" t="s">
        <v>250</v>
      </c>
      <c r="D5944" s="73" t="s">
        <v>251</v>
      </c>
      <c r="E5944" s="73" t="s">
        <v>265</v>
      </c>
      <c r="F5944" s="73" t="s">
        <v>266</v>
      </c>
      <c r="G5944" s="73" t="s">
        <v>34</v>
      </c>
      <c r="H5944" s="65" t="s">
        <v>39</v>
      </c>
      <c r="I5944">
        <v>1277</v>
      </c>
      <c r="J5944" s="61">
        <v>4242</v>
      </c>
      <c r="K5944" s="16">
        <v>0.46750000000000003</v>
      </c>
      <c r="L5944" s="77">
        <f t="shared" si="1099"/>
        <v>42.125124131082423</v>
      </c>
      <c r="M5944" s="77">
        <f t="shared" si="1100"/>
        <v>1.1464864864864865</v>
      </c>
      <c r="N5944" s="62">
        <f t="shared" si="1101"/>
        <v>596.99750000000006</v>
      </c>
      <c r="O5944" s="62">
        <f t="shared" si="1102"/>
        <v>4838.9975000000004</v>
      </c>
      <c r="P5944" s="63">
        <f t="shared" si="1104"/>
        <v>48.05359980139027</v>
      </c>
      <c r="Q5944" s="63">
        <f t="shared" si="1103"/>
        <v>1.3078371621621623</v>
      </c>
      <c r="R5944" s="65"/>
      <c r="S5944" s="64">
        <f t="shared" si="1105"/>
        <v>-9.8600809415537611</v>
      </c>
      <c r="T5944" s="16">
        <f t="shared" si="1106"/>
        <v>47.270445216815631</v>
      </c>
    </row>
    <row r="5945" spans="1:20" x14ac:dyDescent="0.25">
      <c r="A5945" s="72">
        <f t="shared" si="1107"/>
        <v>45092</v>
      </c>
      <c r="B5945" s="73" t="s">
        <v>18</v>
      </c>
      <c r="C5945" s="73" t="s">
        <v>244</v>
      </c>
      <c r="D5945" s="73" t="s">
        <v>245</v>
      </c>
      <c r="E5945" s="73" t="s">
        <v>277</v>
      </c>
      <c r="F5945" s="73" t="s">
        <v>278</v>
      </c>
      <c r="G5945" s="73" t="s">
        <v>34</v>
      </c>
      <c r="H5945" s="65" t="s">
        <v>38</v>
      </c>
      <c r="I5945" s="65">
        <v>613</v>
      </c>
      <c r="J5945" s="61">
        <v>7037</v>
      </c>
      <c r="K5945" s="16">
        <v>0</v>
      </c>
      <c r="L5945" s="77">
        <f t="shared" si="1099"/>
        <v>69.880834160873874</v>
      </c>
      <c r="M5945" s="77">
        <f t="shared" si="1100"/>
        <v>1.9018918918918919</v>
      </c>
      <c r="N5945" s="62">
        <f t="shared" si="1101"/>
        <v>0</v>
      </c>
      <c r="O5945" s="62">
        <f t="shared" si="1102"/>
        <v>7037</v>
      </c>
      <c r="P5945" s="63">
        <f t="shared" si="1104"/>
        <v>69.880834160873874</v>
      </c>
      <c r="Q5945" s="63">
        <f t="shared" si="1103"/>
        <v>1.9018918918918919</v>
      </c>
      <c r="R5945" s="65"/>
      <c r="S5945" s="64">
        <f t="shared" si="1105"/>
        <v>4.8108430145963554</v>
      </c>
      <c r="T5945" s="16">
        <f t="shared" si="1106"/>
        <v>69.880834160873874</v>
      </c>
    </row>
    <row r="5946" spans="1:20" x14ac:dyDescent="0.25">
      <c r="A5946" s="72">
        <f>A5945</f>
        <v>45092</v>
      </c>
      <c r="B5946" s="73" t="s">
        <v>18</v>
      </c>
      <c r="C5946" s="73" t="s">
        <v>248</v>
      </c>
      <c r="D5946" s="73" t="s">
        <v>249</v>
      </c>
      <c r="E5946" s="73" t="s">
        <v>268</v>
      </c>
      <c r="F5946" s="73" t="s">
        <v>269</v>
      </c>
      <c r="G5946" s="73" t="s">
        <v>34</v>
      </c>
      <c r="H5946" s="65" t="s">
        <v>38</v>
      </c>
      <c r="I5946" s="65">
        <v>872</v>
      </c>
      <c r="J5946" s="61">
        <v>7843</v>
      </c>
      <c r="K5946" s="16">
        <v>0</v>
      </c>
      <c r="L5946" s="77">
        <f t="shared" si="1099"/>
        <v>77.884806355511415</v>
      </c>
      <c r="M5946" s="77">
        <f t="shared" si="1100"/>
        <v>2.11972972972973</v>
      </c>
      <c r="N5946" s="62">
        <f t="shared" si="1101"/>
        <v>0</v>
      </c>
      <c r="O5946" s="62">
        <f t="shared" si="1102"/>
        <v>7843</v>
      </c>
      <c r="P5946" s="63">
        <f t="shared" si="1104"/>
        <v>77.884806355511415</v>
      </c>
      <c r="Q5946" s="63">
        <f t="shared" si="1103"/>
        <v>2.11972972972973</v>
      </c>
      <c r="R5946" s="65"/>
      <c r="S5946" s="64">
        <f t="shared" si="1105"/>
        <v>5.6723255187281163</v>
      </c>
      <c r="T5946" s="16">
        <f t="shared" si="1106"/>
        <v>77.884806355511415</v>
      </c>
    </row>
    <row r="5947" spans="1:20" x14ac:dyDescent="0.25">
      <c r="A5947" s="72">
        <f t="shared" si="1107"/>
        <v>45092</v>
      </c>
      <c r="B5947" s="73" t="s">
        <v>18</v>
      </c>
      <c r="C5947" s="73" t="s">
        <v>248</v>
      </c>
      <c r="D5947" s="73" t="s">
        <v>249</v>
      </c>
      <c r="E5947" s="73" t="s">
        <v>277</v>
      </c>
      <c r="F5947" s="73" t="s">
        <v>278</v>
      </c>
      <c r="G5947" s="73" t="s">
        <v>34</v>
      </c>
      <c r="H5947" s="65" t="s">
        <v>38</v>
      </c>
      <c r="I5947" s="65">
        <v>414</v>
      </c>
      <c r="J5947" s="61">
        <v>5689</v>
      </c>
      <c r="K5947" s="16">
        <v>0</v>
      </c>
      <c r="L5947" s="77">
        <f t="shared" si="1099"/>
        <v>56.494538232373387</v>
      </c>
      <c r="M5947" s="77">
        <f t="shared" si="1100"/>
        <v>1.5375675675675675</v>
      </c>
      <c r="N5947" s="62">
        <f t="shared" si="1101"/>
        <v>0</v>
      </c>
      <c r="O5947" s="62">
        <f t="shared" si="1102"/>
        <v>5689</v>
      </c>
      <c r="P5947" s="63">
        <f t="shared" si="1104"/>
        <v>56.494538232373387</v>
      </c>
      <c r="Q5947" s="63">
        <f t="shared" si="1103"/>
        <v>1.5375675675675675</v>
      </c>
      <c r="R5947" s="65"/>
      <c r="S5947" s="64">
        <f t="shared" si="1105"/>
        <v>5.9996273523383659</v>
      </c>
      <c r="T5947" s="16">
        <f t="shared" si="1106"/>
        <v>56.494538232373394</v>
      </c>
    </row>
    <row r="5948" spans="1:20" x14ac:dyDescent="0.25">
      <c r="A5948" s="72">
        <f t="shared" si="1107"/>
        <v>45092</v>
      </c>
      <c r="B5948" s="73" t="s">
        <v>18</v>
      </c>
      <c r="C5948" s="73" t="s">
        <v>242</v>
      </c>
      <c r="D5948" s="73" t="s">
        <v>243</v>
      </c>
      <c r="E5948" s="73" t="s">
        <v>265</v>
      </c>
      <c r="F5948" s="73" t="s">
        <v>266</v>
      </c>
      <c r="G5948" s="73" t="s">
        <v>34</v>
      </c>
      <c r="H5948" t="s">
        <v>36</v>
      </c>
      <c r="I5948">
        <v>1006</v>
      </c>
      <c r="J5948" s="43">
        <v>4865</v>
      </c>
      <c r="K5948" s="16">
        <v>0.4</v>
      </c>
      <c r="L5948" s="16">
        <f t="shared" si="1099"/>
        <v>48.311817279046672</v>
      </c>
      <c r="M5948" s="16">
        <f t="shared" si="1100"/>
        <v>1.3148648648648649</v>
      </c>
      <c r="N5948" s="44">
        <f t="shared" si="1101"/>
        <v>402.40000000000003</v>
      </c>
      <c r="O5948" s="44">
        <f t="shared" si="1102"/>
        <v>5267.4</v>
      </c>
      <c r="P5948" s="45">
        <f t="shared" si="1104"/>
        <v>52.307845084409131</v>
      </c>
      <c r="Q5948" s="45">
        <f t="shared" si="1103"/>
        <v>1.4236216216216215</v>
      </c>
      <c r="S5948" s="51">
        <f t="shared" si="1105"/>
        <v>-0.21331171168440521</v>
      </c>
      <c r="T5948" s="16">
        <f t="shared" si="1106"/>
        <v>52.64084740152267</v>
      </c>
    </row>
    <row r="5949" spans="1:20" x14ac:dyDescent="0.25">
      <c r="A5949" s="72">
        <f t="shared" si="1107"/>
        <v>45092</v>
      </c>
      <c r="B5949" s="73" t="s">
        <v>0</v>
      </c>
      <c r="C5949" s="73" t="s">
        <v>252</v>
      </c>
      <c r="D5949" s="73" t="s">
        <v>117</v>
      </c>
      <c r="E5949" s="73" t="s">
        <v>279</v>
      </c>
      <c r="F5949" s="73" t="s">
        <v>280</v>
      </c>
      <c r="G5949" s="73" t="s">
        <v>35</v>
      </c>
      <c r="H5949" t="s">
        <v>37</v>
      </c>
      <c r="I5949">
        <v>880</v>
      </c>
      <c r="J5949" s="43">
        <v>4393</v>
      </c>
      <c r="K5949" s="16">
        <v>0.22</v>
      </c>
      <c r="L5949" s="16">
        <f t="shared" si="1099"/>
        <v>43.624627606752732</v>
      </c>
      <c r="M5949" s="16">
        <f t="shared" si="1100"/>
        <v>1.1872972972972973</v>
      </c>
      <c r="N5949" s="44">
        <f t="shared" si="1101"/>
        <v>193.6</v>
      </c>
      <c r="O5949" s="44">
        <f t="shared" si="1102"/>
        <v>4586.6000000000004</v>
      </c>
      <c r="P5949" s="45">
        <f t="shared" si="1104"/>
        <v>45.547169811320757</v>
      </c>
      <c r="Q5949" s="45">
        <f t="shared" si="1103"/>
        <v>1.2396216216216218</v>
      </c>
      <c r="S5949" s="51">
        <f t="shared" si="1105"/>
        <v>-0.4341596839317452</v>
      </c>
      <c r="T5949" s="16">
        <f t="shared" si="1106"/>
        <v>45.867593512082088</v>
      </c>
    </row>
    <row r="5950" spans="1:20" x14ac:dyDescent="0.25">
      <c r="A5950" s="72">
        <f t="shared" si="1107"/>
        <v>45092</v>
      </c>
      <c r="B5950" s="73" t="s">
        <v>0</v>
      </c>
      <c r="C5950" s="73" t="s">
        <v>359</v>
      </c>
      <c r="D5950" s="73" t="s">
        <v>235</v>
      </c>
      <c r="E5950" s="73" t="s">
        <v>267</v>
      </c>
      <c r="F5950" s="73" t="s">
        <v>241</v>
      </c>
      <c r="G5950" s="73" t="s">
        <v>35</v>
      </c>
      <c r="H5950" t="s">
        <v>37</v>
      </c>
      <c r="I5950">
        <v>685</v>
      </c>
      <c r="J5950" s="61">
        <v>4611</v>
      </c>
      <c r="K5950" s="16">
        <v>0.22</v>
      </c>
      <c r="L5950" s="16">
        <f t="shared" si="1099"/>
        <v>45.789473684210527</v>
      </c>
      <c r="M5950" s="16">
        <f t="shared" si="1100"/>
        <v>1.2462162162162163</v>
      </c>
      <c r="N5950" s="44">
        <f t="shared" si="1101"/>
        <v>150.69999999999999</v>
      </c>
      <c r="O5950" s="44">
        <f t="shared" si="1102"/>
        <v>4761.7</v>
      </c>
      <c r="P5950" s="45">
        <f t="shared" si="1104"/>
        <v>47.285998013902677</v>
      </c>
      <c r="Q5950" s="45">
        <f t="shared" si="1103"/>
        <v>1.2869459459459458</v>
      </c>
      <c r="S5950" s="51">
        <f t="shared" si="1105"/>
        <v>-3.4715535328758707</v>
      </c>
      <c r="T5950" s="16">
        <f t="shared" si="1106"/>
        <v>45.549321416749422</v>
      </c>
    </row>
    <row r="5951" spans="1:20" x14ac:dyDescent="0.25">
      <c r="A5951" s="72">
        <f t="shared" si="1107"/>
        <v>45092</v>
      </c>
      <c r="B5951" s="73" t="s">
        <v>0</v>
      </c>
      <c r="C5951" s="73" t="s">
        <v>253</v>
      </c>
      <c r="D5951" s="73" t="s">
        <v>243</v>
      </c>
      <c r="E5951" s="73" t="s">
        <v>281</v>
      </c>
      <c r="F5951" s="73" t="s">
        <v>282</v>
      </c>
      <c r="G5951" s="73" t="s">
        <v>35</v>
      </c>
      <c r="H5951" t="s">
        <v>38</v>
      </c>
      <c r="I5951">
        <v>812</v>
      </c>
      <c r="J5951" s="43">
        <v>7090</v>
      </c>
      <c r="K5951" s="16">
        <v>0</v>
      </c>
      <c r="L5951" s="16">
        <f t="shared" si="1099"/>
        <v>70.407149950347559</v>
      </c>
      <c r="M5951" s="16">
        <f t="shared" si="1100"/>
        <v>1.9162162162162162</v>
      </c>
      <c r="N5951" s="44">
        <f t="shared" si="1101"/>
        <v>0</v>
      </c>
      <c r="O5951" s="44">
        <f t="shared" si="1102"/>
        <v>7090</v>
      </c>
      <c r="P5951" s="45">
        <f t="shared" si="1104"/>
        <v>70.407149950347559</v>
      </c>
      <c r="Q5951" s="45">
        <f t="shared" si="1103"/>
        <v>1.9162162162162162</v>
      </c>
      <c r="S5951" s="51">
        <f t="shared" si="1105"/>
        <v>6.2968515742128917</v>
      </c>
      <c r="T5951" s="16">
        <f t="shared" si="1106"/>
        <v>70.407149950347559</v>
      </c>
    </row>
    <row r="5952" spans="1:20" x14ac:dyDescent="0.25">
      <c r="A5952" s="72">
        <f t="shared" si="1107"/>
        <v>45092</v>
      </c>
      <c r="B5952" s="73" t="s">
        <v>0</v>
      </c>
      <c r="C5952" s="73" t="s">
        <v>236</v>
      </c>
      <c r="D5952" s="73" t="s">
        <v>237</v>
      </c>
      <c r="E5952" s="73" t="s">
        <v>279</v>
      </c>
      <c r="F5952" s="73" t="s">
        <v>280</v>
      </c>
      <c r="G5952" s="73" t="s">
        <v>35</v>
      </c>
      <c r="H5952" t="s">
        <v>37</v>
      </c>
      <c r="I5952">
        <v>1520</v>
      </c>
      <c r="J5952" s="61">
        <v>6051</v>
      </c>
      <c r="K5952" s="16">
        <v>0.22</v>
      </c>
      <c r="L5952" s="16">
        <f t="shared" si="1099"/>
        <v>60.089374379344584</v>
      </c>
      <c r="M5952" s="16">
        <f t="shared" si="1100"/>
        <v>1.6354054054054055</v>
      </c>
      <c r="N5952" s="44">
        <f t="shared" si="1101"/>
        <v>334.4</v>
      </c>
      <c r="O5952" s="44">
        <f t="shared" si="1102"/>
        <v>6385.4</v>
      </c>
      <c r="P5952" s="45">
        <f t="shared" si="1104"/>
        <v>63.410129096325711</v>
      </c>
      <c r="Q5952" s="45">
        <f t="shared" si="1103"/>
        <v>1.7257837837837837</v>
      </c>
      <c r="S5952" s="51">
        <f t="shared" si="1105"/>
        <v>-2.7416455966125408</v>
      </c>
      <c r="T5952" s="16">
        <f t="shared" si="1106"/>
        <v>63.963588215822568</v>
      </c>
    </row>
    <row r="5953" spans="1:20" x14ac:dyDescent="0.25">
      <c r="A5953" s="72">
        <f t="shared" si="1107"/>
        <v>45092</v>
      </c>
      <c r="B5953" s="73" t="s">
        <v>0</v>
      </c>
      <c r="C5953" s="73" t="s">
        <v>236</v>
      </c>
      <c r="D5953" s="73" t="s">
        <v>237</v>
      </c>
      <c r="E5953" s="73" t="s">
        <v>267</v>
      </c>
      <c r="F5953" s="73" t="s">
        <v>241</v>
      </c>
      <c r="G5953" s="73" t="s">
        <v>35</v>
      </c>
      <c r="H5953" t="s">
        <v>37</v>
      </c>
      <c r="I5953">
        <v>1583</v>
      </c>
      <c r="J5953" s="43">
        <v>5399</v>
      </c>
      <c r="K5953" s="16">
        <v>0.22</v>
      </c>
      <c r="L5953" s="16">
        <f t="shared" si="1099"/>
        <v>53.614697120158887</v>
      </c>
      <c r="M5953" s="16">
        <f t="shared" si="1100"/>
        <v>1.4591891891891893</v>
      </c>
      <c r="N5953" s="44">
        <f t="shared" si="1101"/>
        <v>348.26</v>
      </c>
      <c r="O5953" s="44">
        <f t="shared" si="1102"/>
        <v>5747.26</v>
      </c>
      <c r="P5953" s="45">
        <f t="shared" si="1104"/>
        <v>57.073088381330685</v>
      </c>
      <c r="Q5953" s="45">
        <f t="shared" si="1103"/>
        <v>1.5533135135135137</v>
      </c>
      <c r="S5953" s="51">
        <f t="shared" si="1105"/>
        <v>-3.2937854723448234</v>
      </c>
      <c r="T5953" s="16">
        <f t="shared" si="1106"/>
        <v>57.64948692485931</v>
      </c>
    </row>
    <row r="5954" spans="1:20" x14ac:dyDescent="0.25">
      <c r="A5954" s="72">
        <f t="shared" si="1107"/>
        <v>45092</v>
      </c>
      <c r="B5954" s="73" t="s">
        <v>0</v>
      </c>
      <c r="C5954" s="73" t="s">
        <v>358</v>
      </c>
      <c r="D5954" s="73" t="s">
        <v>235</v>
      </c>
      <c r="E5954" s="73" t="s">
        <v>279</v>
      </c>
      <c r="F5954" s="73" t="s">
        <v>280</v>
      </c>
      <c r="G5954" s="73" t="s">
        <v>35</v>
      </c>
      <c r="H5954" t="s">
        <v>36</v>
      </c>
      <c r="I5954">
        <v>1599</v>
      </c>
      <c r="J5954" s="66">
        <v>5923</v>
      </c>
      <c r="K5954" s="16">
        <v>0.4</v>
      </c>
      <c r="L5954" s="16">
        <f t="shared" si="1099"/>
        <v>58.818272095332667</v>
      </c>
      <c r="M5954" s="16">
        <f t="shared" si="1100"/>
        <v>1.6008108108108108</v>
      </c>
      <c r="N5954" s="44">
        <f t="shared" si="1101"/>
        <v>639.6</v>
      </c>
      <c r="O5954" s="44">
        <f t="shared" si="1102"/>
        <v>6562.6</v>
      </c>
      <c r="P5954" s="45">
        <f t="shared" si="1104"/>
        <v>65.169811320754718</v>
      </c>
      <c r="Q5954" s="45">
        <f t="shared" si="1103"/>
        <v>1.7736756756756757</v>
      </c>
      <c r="S5954" s="51">
        <f t="shared" si="1105"/>
        <v>-4.8676575258864707</v>
      </c>
      <c r="T5954" s="16">
        <f t="shared" si="1106"/>
        <v>65.699106256206548</v>
      </c>
    </row>
    <row r="5955" spans="1:20" x14ac:dyDescent="0.25">
      <c r="A5955" s="72">
        <f t="shared" si="1107"/>
        <v>45092</v>
      </c>
      <c r="B5955" s="73" t="s">
        <v>67</v>
      </c>
      <c r="C5955" s="73" t="s">
        <v>250</v>
      </c>
      <c r="D5955" s="73" t="s">
        <v>251</v>
      </c>
      <c r="E5955" s="73" t="s">
        <v>279</v>
      </c>
      <c r="F5955" s="73" t="s">
        <v>280</v>
      </c>
      <c r="G5955" s="73" t="s">
        <v>35</v>
      </c>
      <c r="H5955" t="s">
        <v>37</v>
      </c>
      <c r="I5955">
        <v>1851</v>
      </c>
      <c r="J5955" s="43">
        <v>5660</v>
      </c>
      <c r="K5955" s="16">
        <v>0.22</v>
      </c>
      <c r="L5955" s="16">
        <f t="shared" si="1099"/>
        <v>56.206554121151932</v>
      </c>
      <c r="M5955" s="16">
        <f t="shared" si="1100"/>
        <v>1.4277477477477478</v>
      </c>
      <c r="N5955" s="44">
        <f t="shared" si="1101"/>
        <v>407.22</v>
      </c>
      <c r="O5955" s="44">
        <f t="shared" si="1102"/>
        <v>6067.22</v>
      </c>
      <c r="P5955" s="45">
        <f t="shared" si="1104"/>
        <v>60.25044687189672</v>
      </c>
      <c r="Q5955" s="45">
        <f t="shared" si="1103"/>
        <v>1.5304699099099099</v>
      </c>
      <c r="S5955" s="51">
        <f t="shared" si="1105"/>
        <v>-2.9240140352673638</v>
      </c>
      <c r="T5955" s="16">
        <f t="shared" si="1106"/>
        <v>60.924428997020847</v>
      </c>
    </row>
    <row r="5956" spans="1:20" x14ac:dyDescent="0.25">
      <c r="A5956" s="72">
        <f t="shared" si="1107"/>
        <v>45092</v>
      </c>
      <c r="B5956" s="73" t="s">
        <v>67</v>
      </c>
      <c r="C5956" s="73" t="s">
        <v>238</v>
      </c>
      <c r="D5956" s="73" t="s">
        <v>239</v>
      </c>
      <c r="E5956" s="73" t="s">
        <v>283</v>
      </c>
      <c r="F5956" s="73" t="s">
        <v>284</v>
      </c>
      <c r="G5956" s="73" t="s">
        <v>35</v>
      </c>
      <c r="H5956" t="s">
        <v>37</v>
      </c>
      <c r="I5956">
        <v>1695</v>
      </c>
      <c r="J5956" s="43">
        <v>5620</v>
      </c>
      <c r="K5956" s="16">
        <v>0.22</v>
      </c>
      <c r="L5956" s="16">
        <f t="shared" si="1099"/>
        <v>55.80933465739821</v>
      </c>
      <c r="M5956" s="16">
        <f t="shared" si="1100"/>
        <v>1.4176576576576576</v>
      </c>
      <c r="N5956" s="44">
        <f t="shared" si="1101"/>
        <v>372.9</v>
      </c>
      <c r="O5956" s="44">
        <f t="shared" si="1102"/>
        <v>5992.9</v>
      </c>
      <c r="P5956" s="45">
        <f t="shared" si="1104"/>
        <v>59.512413108242299</v>
      </c>
      <c r="Q5956" s="45">
        <f t="shared" si="1103"/>
        <v>1.5117225225225224</v>
      </c>
      <c r="S5956" s="51">
        <f t="shared" si="1105"/>
        <v>-2.3424832767063419</v>
      </c>
      <c r="T5956" s="16">
        <f t="shared" si="1106"/>
        <v>60.129592850049647</v>
      </c>
    </row>
    <row r="5957" spans="1:20" x14ac:dyDescent="0.25">
      <c r="A5957" s="72">
        <f t="shared" si="1107"/>
        <v>45092</v>
      </c>
      <c r="B5957" s="73" t="s">
        <v>67</v>
      </c>
      <c r="C5957" s="73" t="s">
        <v>242</v>
      </c>
      <c r="D5957" s="73" t="s">
        <v>243</v>
      </c>
      <c r="E5957" s="73" t="s">
        <v>265</v>
      </c>
      <c r="F5957" s="73" t="s">
        <v>266</v>
      </c>
      <c r="G5957" s="73" t="s">
        <v>35</v>
      </c>
      <c r="H5957" t="s">
        <v>36</v>
      </c>
      <c r="I5957">
        <v>1006</v>
      </c>
      <c r="J5957" s="43">
        <v>4170</v>
      </c>
      <c r="K5957" s="16">
        <v>0.4</v>
      </c>
      <c r="L5957" s="16">
        <f t="shared" si="1099"/>
        <v>41.410129096325718</v>
      </c>
      <c r="M5957" s="16">
        <f t="shared" si="1100"/>
        <v>1.0518918918918918</v>
      </c>
      <c r="N5957" s="44">
        <f t="shared" si="1101"/>
        <v>402.40000000000003</v>
      </c>
      <c r="O5957" s="44">
        <f t="shared" si="1102"/>
        <v>4572.3999999999996</v>
      </c>
      <c r="P5957" s="45">
        <f t="shared" si="1104"/>
        <v>45.406156901688178</v>
      </c>
      <c r="Q5957" s="45">
        <f t="shared" si="1103"/>
        <v>1.1533981981981982</v>
      </c>
      <c r="S5957" s="51">
        <f t="shared" si="1105"/>
        <v>0.85449724946289329</v>
      </c>
      <c r="T5957" s="16">
        <f t="shared" si="1106"/>
        <v>45.739159218801717</v>
      </c>
    </row>
    <row r="5958" spans="1:20" x14ac:dyDescent="0.25">
      <c r="A5958" s="72">
        <f t="shared" si="1107"/>
        <v>45092</v>
      </c>
      <c r="B5958" s="73" t="s">
        <v>67</v>
      </c>
      <c r="C5958" s="73" t="s">
        <v>254</v>
      </c>
      <c r="D5958" s="73" t="s">
        <v>255</v>
      </c>
      <c r="E5958" s="73" t="s">
        <v>267</v>
      </c>
      <c r="F5958" s="73" t="s">
        <v>241</v>
      </c>
      <c r="G5958" s="73" t="s">
        <v>35</v>
      </c>
      <c r="H5958" t="s">
        <v>37</v>
      </c>
      <c r="I5958">
        <v>988</v>
      </c>
      <c r="J5958" s="43">
        <v>4360</v>
      </c>
      <c r="K5958" s="16">
        <v>0.22</v>
      </c>
      <c r="L5958" s="16">
        <f t="shared" si="1099"/>
        <v>43.296921549155904</v>
      </c>
      <c r="M5958" s="16">
        <f t="shared" si="1100"/>
        <v>1.0998198198198199</v>
      </c>
      <c r="N5958" s="44">
        <f t="shared" si="1101"/>
        <v>217.36</v>
      </c>
      <c r="O5958" s="44">
        <f t="shared" si="1102"/>
        <v>4577.3599999999997</v>
      </c>
      <c r="P5958" s="45">
        <f t="shared" si="1104"/>
        <v>45.455412115193639</v>
      </c>
      <c r="Q5958" s="45">
        <f t="shared" si="1103"/>
        <v>1.1546493693693693</v>
      </c>
      <c r="S5958" s="51">
        <f t="shared" si="1105"/>
        <v>0.72617486290698086</v>
      </c>
      <c r="T5958" s="16">
        <f t="shared" si="1106"/>
        <v>45.8151605428666</v>
      </c>
    </row>
    <row r="5959" spans="1:20" x14ac:dyDescent="0.25">
      <c r="A5959" s="72">
        <f t="shared" si="1107"/>
        <v>45092</v>
      </c>
      <c r="B5959" s="73" t="s">
        <v>67</v>
      </c>
      <c r="C5959" s="73" t="s">
        <v>246</v>
      </c>
      <c r="D5959" s="73" t="s">
        <v>247</v>
      </c>
      <c r="E5959" s="73" t="s">
        <v>240</v>
      </c>
      <c r="F5959" s="73" t="s">
        <v>241</v>
      </c>
      <c r="G5959" s="73" t="s">
        <v>35</v>
      </c>
      <c r="H5959" t="s">
        <v>36</v>
      </c>
      <c r="I5959">
        <v>787</v>
      </c>
      <c r="J5959" s="43">
        <v>4670</v>
      </c>
      <c r="K5959" s="16">
        <v>0.4</v>
      </c>
      <c r="L5959" s="16">
        <f t="shared" si="1099"/>
        <v>46.375372393247268</v>
      </c>
      <c r="M5959" s="16">
        <f t="shared" si="1100"/>
        <v>1.178018018018018</v>
      </c>
      <c r="N5959" s="44">
        <f t="shared" si="1101"/>
        <v>314.8</v>
      </c>
      <c r="O5959" s="44">
        <f t="shared" si="1102"/>
        <v>4984.8</v>
      </c>
      <c r="P5959" s="45">
        <f t="shared" si="1104"/>
        <v>49.50148957298908</v>
      </c>
      <c r="Q5959" s="45">
        <f t="shared" si="1103"/>
        <v>1.2574270270270271</v>
      </c>
      <c r="S5959" s="51">
        <f t="shared" si="1105"/>
        <v>1.7291589711983857</v>
      </c>
      <c r="T5959" s="16">
        <f t="shared" si="1106"/>
        <v>49.761999337967559</v>
      </c>
    </row>
    <row r="5960" spans="1:20" x14ac:dyDescent="0.25">
      <c r="A5960" s="72">
        <f t="shared" si="1107"/>
        <v>45092</v>
      </c>
      <c r="B5960" s="73" t="s">
        <v>67</v>
      </c>
      <c r="C5960" s="73" t="s">
        <v>250</v>
      </c>
      <c r="D5960" s="73" t="s">
        <v>251</v>
      </c>
      <c r="E5960" s="73" t="s">
        <v>283</v>
      </c>
      <c r="F5960" s="73" t="s">
        <v>284</v>
      </c>
      <c r="G5960" s="73" t="s">
        <v>35</v>
      </c>
      <c r="H5960" t="s">
        <v>37</v>
      </c>
      <c r="I5960">
        <v>1836</v>
      </c>
      <c r="J5960" s="43">
        <v>5660</v>
      </c>
      <c r="K5960" s="16">
        <v>0.22</v>
      </c>
      <c r="L5960" s="16">
        <f t="shared" ref="L5960:L5997" si="1108">J5960/100.7</f>
        <v>56.206554121151932</v>
      </c>
      <c r="M5960" s="16">
        <f t="shared" ref="M5960:M5997" si="1109">IF(B5960="corn",J5960/(111*2000/56),J5960/(111*2000/60))</f>
        <v>1.4277477477477478</v>
      </c>
      <c r="N5960" s="44">
        <f t="shared" ref="N5960:N5997" si="1110">I5960*K5960</f>
        <v>403.92</v>
      </c>
      <c r="O5960" s="44">
        <f t="shared" ref="O5960:O5997" si="1111">J5960+N5960</f>
        <v>6063.92</v>
      </c>
      <c r="P5960" s="45">
        <f t="shared" si="1104"/>
        <v>60.21767626613704</v>
      </c>
      <c r="Q5960" s="45">
        <f t="shared" ref="Q5960:Q5997" si="1112">IF(B5960="corn",O5960/(111*2000/56),O5960/(111*2000/60))</f>
        <v>1.5296374774774775</v>
      </c>
      <c r="S5960" s="51">
        <f t="shared" si="1105"/>
        <v>-2.8672480185554239</v>
      </c>
      <c r="T5960" s="16">
        <f t="shared" si="1106"/>
        <v>60.886196623634554</v>
      </c>
    </row>
    <row r="5961" spans="1:20" x14ac:dyDescent="0.25">
      <c r="A5961" s="72">
        <f t="shared" si="1107"/>
        <v>45092</v>
      </c>
      <c r="B5961" s="73" t="s">
        <v>67</v>
      </c>
      <c r="C5961" s="73" t="s">
        <v>256</v>
      </c>
      <c r="D5961" s="73" t="s">
        <v>247</v>
      </c>
      <c r="E5961" s="73" t="s">
        <v>285</v>
      </c>
      <c r="F5961" s="73" t="s">
        <v>264</v>
      </c>
      <c r="G5961" s="73" t="s">
        <v>35</v>
      </c>
      <c r="H5961" t="s">
        <v>37</v>
      </c>
      <c r="I5961">
        <v>1899</v>
      </c>
      <c r="J5961" s="43">
        <v>5580</v>
      </c>
      <c r="K5961" s="16">
        <v>0.22</v>
      </c>
      <c r="L5961" s="16">
        <f t="shared" si="1108"/>
        <v>55.412115193644489</v>
      </c>
      <c r="M5961" s="16">
        <f t="shared" si="1109"/>
        <v>1.4075675675675676</v>
      </c>
      <c r="N5961" s="44">
        <f t="shared" si="1110"/>
        <v>417.78000000000003</v>
      </c>
      <c r="O5961" s="44">
        <f t="shared" si="1111"/>
        <v>5997.78</v>
      </c>
      <c r="P5961" s="45">
        <f t="shared" si="1104"/>
        <v>59.560873882820253</v>
      </c>
      <c r="Q5961" s="45">
        <f t="shared" si="1112"/>
        <v>1.5129535135135135</v>
      </c>
      <c r="S5961" s="51">
        <f t="shared" si="1105"/>
        <v>-3.1449181513856228</v>
      </c>
      <c r="T5961" s="16">
        <f t="shared" si="1106"/>
        <v>60.25233366434955</v>
      </c>
    </row>
    <row r="5962" spans="1:20" x14ac:dyDescent="0.25">
      <c r="A5962" s="72">
        <f t="shared" si="1107"/>
        <v>45092</v>
      </c>
      <c r="B5962" s="73" t="s">
        <v>18</v>
      </c>
      <c r="C5962" s="73" t="s">
        <v>238</v>
      </c>
      <c r="D5962" s="73" t="s">
        <v>239</v>
      </c>
      <c r="E5962" s="73" t="s">
        <v>283</v>
      </c>
      <c r="F5962" s="73" t="s">
        <v>284</v>
      </c>
      <c r="G5962" s="73" t="s">
        <v>35</v>
      </c>
      <c r="H5962" t="s">
        <v>37</v>
      </c>
      <c r="I5962">
        <v>1695</v>
      </c>
      <c r="J5962" s="43">
        <v>6350</v>
      </c>
      <c r="K5962" s="16">
        <v>0.22</v>
      </c>
      <c r="L5962" s="16">
        <f t="shared" si="1108"/>
        <v>63.058589870903674</v>
      </c>
      <c r="M5962" s="16">
        <f t="shared" si="1109"/>
        <v>1.7162162162162162</v>
      </c>
      <c r="N5962" s="44">
        <f t="shared" si="1110"/>
        <v>372.9</v>
      </c>
      <c r="O5962" s="44">
        <f t="shared" si="1111"/>
        <v>6722.9</v>
      </c>
      <c r="P5962" s="45">
        <f t="shared" si="1104"/>
        <v>66.761668321747763</v>
      </c>
      <c r="Q5962" s="45">
        <f t="shared" si="1112"/>
        <v>1.8169999999999999</v>
      </c>
      <c r="S5962" s="51">
        <f t="shared" si="1105"/>
        <v>-1.8074532800712806</v>
      </c>
      <c r="T5962" s="16">
        <f t="shared" si="1106"/>
        <v>67.378848063555111</v>
      </c>
    </row>
    <row r="5963" spans="1:20" x14ac:dyDescent="0.25">
      <c r="A5963" s="72">
        <f t="shared" si="1107"/>
        <v>45092</v>
      </c>
      <c r="B5963" s="73" t="s">
        <v>18</v>
      </c>
      <c r="C5963" s="73" t="s">
        <v>250</v>
      </c>
      <c r="D5963" s="73" t="s">
        <v>251</v>
      </c>
      <c r="E5963" s="73" t="s">
        <v>279</v>
      </c>
      <c r="F5963" s="73" t="s">
        <v>280</v>
      </c>
      <c r="G5963" s="73" t="s">
        <v>35</v>
      </c>
      <c r="H5963" t="s">
        <v>37</v>
      </c>
      <c r="I5963">
        <v>1851</v>
      </c>
      <c r="J5963" s="43">
        <v>6400</v>
      </c>
      <c r="K5963" s="16">
        <v>0.22</v>
      </c>
      <c r="L5963" s="16">
        <f t="shared" si="1108"/>
        <v>63.555114200595824</v>
      </c>
      <c r="M5963" s="16">
        <f t="shared" si="1109"/>
        <v>1.7297297297297298</v>
      </c>
      <c r="N5963" s="44">
        <f t="shared" si="1110"/>
        <v>407.22</v>
      </c>
      <c r="O5963" s="44">
        <f t="shared" si="1111"/>
        <v>6807.22</v>
      </c>
      <c r="P5963" s="45">
        <f t="shared" si="1104"/>
        <v>67.599006951340613</v>
      </c>
      <c r="Q5963" s="45">
        <f t="shared" si="1112"/>
        <v>1.8397891891891893</v>
      </c>
      <c r="S5963" s="51">
        <f t="shared" si="1105"/>
        <v>-2.3350172238904898</v>
      </c>
      <c r="T5963" s="16">
        <f t="shared" si="1106"/>
        <v>68.272989076464754</v>
      </c>
    </row>
    <row r="5964" spans="1:20" x14ac:dyDescent="0.25">
      <c r="A5964" s="72">
        <f t="shared" si="1107"/>
        <v>45092</v>
      </c>
      <c r="B5964" s="73" t="s">
        <v>18</v>
      </c>
      <c r="C5964" s="73" t="s">
        <v>257</v>
      </c>
      <c r="D5964" s="73" t="s">
        <v>237</v>
      </c>
      <c r="E5964" s="73" t="s">
        <v>283</v>
      </c>
      <c r="F5964" s="73" t="s">
        <v>284</v>
      </c>
      <c r="G5964" s="73" t="s">
        <v>35</v>
      </c>
      <c r="H5964" t="s">
        <v>37</v>
      </c>
      <c r="I5964">
        <v>1507</v>
      </c>
      <c r="J5964" s="43">
        <v>6250</v>
      </c>
      <c r="K5964" s="16">
        <v>0.22</v>
      </c>
      <c r="L5964" s="16">
        <f t="shared" si="1108"/>
        <v>62.06554121151936</v>
      </c>
      <c r="M5964" s="16">
        <f t="shared" si="1109"/>
        <v>1.6891891891891893</v>
      </c>
      <c r="N5964" s="44">
        <f t="shared" si="1110"/>
        <v>331.54</v>
      </c>
      <c r="O5964" s="44">
        <f t="shared" si="1111"/>
        <v>6581.54</v>
      </c>
      <c r="P5964" s="45">
        <f t="shared" si="1104"/>
        <v>65.357894736842098</v>
      </c>
      <c r="Q5964" s="45">
        <f t="shared" si="1112"/>
        <v>1.7787945945945947</v>
      </c>
      <c r="S5964" s="51">
        <f t="shared" si="1105"/>
        <v>-1.1526983654962408</v>
      </c>
      <c r="T5964" s="16">
        <f t="shared" si="1106"/>
        <v>65.906620324395888</v>
      </c>
    </row>
    <row r="5965" spans="1:20" x14ac:dyDescent="0.25">
      <c r="A5965" s="72">
        <f t="shared" si="1107"/>
        <v>45092</v>
      </c>
      <c r="B5965" s="73" t="s">
        <v>18</v>
      </c>
      <c r="C5965" s="73" t="s">
        <v>256</v>
      </c>
      <c r="D5965" s="73" t="s">
        <v>247</v>
      </c>
      <c r="E5965" s="73" t="s">
        <v>265</v>
      </c>
      <c r="F5965" s="73" t="s">
        <v>266</v>
      </c>
      <c r="G5965" s="73" t="s">
        <v>35</v>
      </c>
      <c r="H5965" t="s">
        <v>36</v>
      </c>
      <c r="I5965">
        <v>1160</v>
      </c>
      <c r="J5965" s="43">
        <v>5095</v>
      </c>
      <c r="K5965" s="16">
        <v>0.4</v>
      </c>
      <c r="L5965" s="16">
        <f t="shared" si="1108"/>
        <v>50.595829195630586</v>
      </c>
      <c r="M5965" s="16">
        <f t="shared" si="1109"/>
        <v>1.3770270270270271</v>
      </c>
      <c r="N5965" s="44">
        <f t="shared" si="1110"/>
        <v>464</v>
      </c>
      <c r="O5965" s="44">
        <f t="shared" si="1111"/>
        <v>5559</v>
      </c>
      <c r="P5965" s="45">
        <f t="shared" si="1104"/>
        <v>55.20357497517378</v>
      </c>
      <c r="Q5965" s="45">
        <f t="shared" si="1112"/>
        <v>1.5024324324324325</v>
      </c>
      <c r="S5965" s="51">
        <f t="shared" si="1105"/>
        <v>-0.77821011673152585</v>
      </c>
      <c r="T5965" s="16">
        <f t="shared" si="1106"/>
        <v>55.587553790135722</v>
      </c>
    </row>
    <row r="5966" spans="1:20" x14ac:dyDescent="0.25">
      <c r="A5966" s="72">
        <f t="shared" si="1107"/>
        <v>45092</v>
      </c>
      <c r="B5966" s="73" t="s">
        <v>18</v>
      </c>
      <c r="C5966" s="73" t="s">
        <v>244</v>
      </c>
      <c r="D5966" s="73" t="s">
        <v>245</v>
      </c>
      <c r="E5966" s="73" t="s">
        <v>277</v>
      </c>
      <c r="F5966" s="73" t="s">
        <v>278</v>
      </c>
      <c r="G5966" s="73" t="s">
        <v>35</v>
      </c>
      <c r="H5966" s="73" t="s">
        <v>38</v>
      </c>
      <c r="I5966" s="65">
        <v>613</v>
      </c>
      <c r="J5966" s="61">
        <v>5277</v>
      </c>
      <c r="K5966" s="16">
        <v>0</v>
      </c>
      <c r="L5966" s="77">
        <f t="shared" si="1108"/>
        <v>52.403177755710026</v>
      </c>
      <c r="M5966" s="77">
        <f t="shared" si="1109"/>
        <v>1.4262162162162162</v>
      </c>
      <c r="N5966" s="62">
        <f t="shared" si="1110"/>
        <v>0</v>
      </c>
      <c r="O5966" s="62">
        <f t="shared" si="1111"/>
        <v>5277</v>
      </c>
      <c r="P5966" s="63">
        <f t="shared" si="1104"/>
        <v>52.403177755710026</v>
      </c>
      <c r="Q5966" s="63">
        <f t="shared" si="1112"/>
        <v>1.4262162162162162</v>
      </c>
      <c r="R5966" s="65"/>
      <c r="S5966" s="64">
        <f t="shared" si="1105"/>
        <v>6.5199838514331754</v>
      </c>
      <c r="T5966" s="16">
        <f>AVERAGE(P5890,P5928,P5966)</f>
        <v>52.403177755710026</v>
      </c>
    </row>
    <row r="5967" spans="1:20" x14ac:dyDescent="0.25">
      <c r="A5967" s="74">
        <f>A5965</f>
        <v>45092</v>
      </c>
      <c r="B5967" s="75" t="s">
        <v>18</v>
      </c>
      <c r="C5967" s="75" t="s">
        <v>258</v>
      </c>
      <c r="D5967" s="75" t="s">
        <v>255</v>
      </c>
      <c r="E5967" s="75" t="s">
        <v>279</v>
      </c>
      <c r="F5967" s="75" t="s">
        <v>280</v>
      </c>
      <c r="G5967" s="75" t="s">
        <v>35</v>
      </c>
      <c r="H5967" s="76" t="s">
        <v>36</v>
      </c>
      <c r="I5967" s="76">
        <v>1637</v>
      </c>
      <c r="J5967" s="46">
        <v>5730</v>
      </c>
      <c r="K5967" s="78">
        <v>0.4</v>
      </c>
      <c r="L5967" s="78">
        <f t="shared" si="1108"/>
        <v>56.901688182720953</v>
      </c>
      <c r="M5967" s="78">
        <f t="shared" si="1109"/>
        <v>1.5486486486486486</v>
      </c>
      <c r="N5967" s="47">
        <f t="shared" si="1110"/>
        <v>654.80000000000007</v>
      </c>
      <c r="O5967" s="47">
        <f t="shared" si="1111"/>
        <v>6384.8</v>
      </c>
      <c r="P5967" s="48">
        <f t="shared" si="1104"/>
        <v>63.404170804369414</v>
      </c>
      <c r="Q5967" s="48">
        <f t="shared" si="1112"/>
        <v>1.7256216216216216</v>
      </c>
      <c r="R5967" s="76"/>
      <c r="S5967" s="53">
        <f t="shared" si="1105"/>
        <v>1.6919457774620783</v>
      </c>
      <c r="T5967" s="78">
        <f t="shared" si="1106"/>
        <v>63.946044356173445</v>
      </c>
    </row>
    <row r="5968" spans="1:20" x14ac:dyDescent="0.25">
      <c r="A5968" s="72">
        <f>DATE(YEAR(A5967), MONTH(A5967)+1, 15)</f>
        <v>45122</v>
      </c>
      <c r="B5968" s="73" t="s">
        <v>0</v>
      </c>
      <c r="C5968" s="73" t="s">
        <v>359</v>
      </c>
      <c r="D5968" s="73" t="s">
        <v>235</v>
      </c>
      <c r="E5968" s="73" t="s">
        <v>260</v>
      </c>
      <c r="F5968" s="73" t="s">
        <v>261</v>
      </c>
      <c r="G5968" s="73" t="s">
        <v>34</v>
      </c>
      <c r="H5968" t="s">
        <v>36</v>
      </c>
      <c r="I5968">
        <v>506</v>
      </c>
      <c r="J5968" s="61">
        <v>4095</v>
      </c>
      <c r="K5968" s="16">
        <v>0.37</v>
      </c>
      <c r="L5968" s="16">
        <f t="shared" si="1108"/>
        <v>40.665342601787486</v>
      </c>
      <c r="M5968" s="16">
        <f t="shared" si="1109"/>
        <v>1.1067567567567567</v>
      </c>
      <c r="N5968" s="44">
        <f t="shared" si="1110"/>
        <v>187.22</v>
      </c>
      <c r="O5968" s="44">
        <f t="shared" si="1111"/>
        <v>4282.22</v>
      </c>
      <c r="P5968" s="45">
        <f t="shared" ref="P5968:P6005" si="1113">O5968/100.7</f>
        <v>42.524528301886797</v>
      </c>
      <c r="Q5968" s="45">
        <f t="shared" si="1112"/>
        <v>1.1573567567567569</v>
      </c>
      <c r="R5968" s="17"/>
      <c r="S5968" s="51">
        <f>((O5968/O5512)-1)*100</f>
        <v>1.3735145116235081</v>
      </c>
      <c r="T5968" s="16"/>
    </row>
    <row r="5969" spans="1:20" x14ac:dyDescent="0.25">
      <c r="A5969" s="72">
        <f>A5968</f>
        <v>45122</v>
      </c>
      <c r="B5969" s="73" t="s">
        <v>0</v>
      </c>
      <c r="C5969" s="73" t="s">
        <v>236</v>
      </c>
      <c r="D5969" s="73" t="s">
        <v>237</v>
      </c>
      <c r="E5969" s="73" t="s">
        <v>262</v>
      </c>
      <c r="F5969" s="73" t="s">
        <v>251</v>
      </c>
      <c r="G5969" s="73" t="s">
        <v>34</v>
      </c>
      <c r="H5969" t="s">
        <v>37</v>
      </c>
      <c r="I5969">
        <v>298</v>
      </c>
      <c r="J5969" s="43">
        <v>3858</v>
      </c>
      <c r="K5969" s="16">
        <v>0.17</v>
      </c>
      <c r="L5969" s="16">
        <f t="shared" si="1108"/>
        <v>38.311817279046672</v>
      </c>
      <c r="M5969" s="16">
        <f t="shared" si="1109"/>
        <v>1.0427027027027027</v>
      </c>
      <c r="N5969" s="44">
        <f t="shared" si="1110"/>
        <v>50.660000000000004</v>
      </c>
      <c r="O5969" s="44">
        <f t="shared" si="1111"/>
        <v>3908.66</v>
      </c>
      <c r="P5969" s="45">
        <f t="shared" si="1113"/>
        <v>38.814895729890765</v>
      </c>
      <c r="Q5969" s="45">
        <f t="shared" si="1112"/>
        <v>1.0563945945945945</v>
      </c>
      <c r="R5969" s="17"/>
      <c r="S5969" s="51">
        <f t="shared" ref="S5969:S6005" si="1114">((O5969/O5513)-1)*100</f>
        <v>1.9520999942615802</v>
      </c>
      <c r="T5969" s="16"/>
    </row>
    <row r="5970" spans="1:20" x14ac:dyDescent="0.25">
      <c r="A5970" s="72">
        <f t="shared" ref="A5970:A6004" si="1115">A5969</f>
        <v>45122</v>
      </c>
      <c r="B5970" s="73" t="s">
        <v>0</v>
      </c>
      <c r="C5970" s="73" t="s">
        <v>359</v>
      </c>
      <c r="D5970" s="73" t="s">
        <v>235</v>
      </c>
      <c r="E5970" s="73" t="s">
        <v>263</v>
      </c>
      <c r="F5970" s="73" t="s">
        <v>264</v>
      </c>
      <c r="G5970" s="73" t="s">
        <v>34</v>
      </c>
      <c r="H5970" t="s">
        <v>37</v>
      </c>
      <c r="I5970">
        <v>1530</v>
      </c>
      <c r="J5970" s="61">
        <v>7640</v>
      </c>
      <c r="K5970" s="16">
        <v>0.17</v>
      </c>
      <c r="L5970" s="16">
        <f t="shared" si="1108"/>
        <v>75.868917576961266</v>
      </c>
      <c r="M5970" s="16">
        <f t="shared" si="1109"/>
        <v>2.0648648648648646</v>
      </c>
      <c r="N5970" s="44">
        <f t="shared" si="1110"/>
        <v>260.10000000000002</v>
      </c>
      <c r="O5970" s="44">
        <f t="shared" si="1111"/>
        <v>7900.1</v>
      </c>
      <c r="P5970" s="45">
        <f t="shared" si="1113"/>
        <v>78.451837140019862</v>
      </c>
      <c r="Q5970" s="45">
        <f t="shared" si="1112"/>
        <v>2.1351621621621621</v>
      </c>
      <c r="S5970" s="51">
        <f t="shared" si="1114"/>
        <v>-5.8693864906406823</v>
      </c>
      <c r="T5970" s="16"/>
    </row>
    <row r="5971" spans="1:20" x14ac:dyDescent="0.25">
      <c r="A5971" s="72">
        <f t="shared" si="1115"/>
        <v>45122</v>
      </c>
      <c r="B5971" s="73" t="s">
        <v>0</v>
      </c>
      <c r="C5971" s="73" t="s">
        <v>359</v>
      </c>
      <c r="D5971" s="73" t="s">
        <v>235</v>
      </c>
      <c r="E5971" s="73" t="s">
        <v>265</v>
      </c>
      <c r="F5971" s="73" t="s">
        <v>266</v>
      </c>
      <c r="G5971" s="73" t="s">
        <v>34</v>
      </c>
      <c r="H5971" t="s">
        <v>36</v>
      </c>
      <c r="I5971">
        <v>890</v>
      </c>
      <c r="J5971" s="61">
        <v>4825</v>
      </c>
      <c r="K5971" s="16">
        <v>0.37</v>
      </c>
      <c r="L5971" s="16">
        <f t="shared" si="1108"/>
        <v>47.91459781529295</v>
      </c>
      <c r="M5971" s="16">
        <f t="shared" si="1109"/>
        <v>1.3040540540540539</v>
      </c>
      <c r="N5971" s="44">
        <f t="shared" si="1110"/>
        <v>329.3</v>
      </c>
      <c r="O5971" s="44">
        <f t="shared" si="1111"/>
        <v>5154.3</v>
      </c>
      <c r="P5971" s="45">
        <f t="shared" si="1113"/>
        <v>51.184707050645486</v>
      </c>
      <c r="Q5971" s="45">
        <f t="shared" si="1112"/>
        <v>1.3930540540540541</v>
      </c>
      <c r="S5971" s="51">
        <f t="shared" si="1114"/>
        <v>-1.3153360137851733</v>
      </c>
      <c r="T5971" s="16"/>
    </row>
    <row r="5972" spans="1:20" x14ac:dyDescent="0.25">
      <c r="A5972" s="72">
        <f t="shared" si="1115"/>
        <v>45122</v>
      </c>
      <c r="B5972" s="73" t="s">
        <v>0</v>
      </c>
      <c r="C5972" s="73" t="s">
        <v>238</v>
      </c>
      <c r="D5972" s="73" t="s">
        <v>239</v>
      </c>
      <c r="E5972" s="73" t="s">
        <v>267</v>
      </c>
      <c r="F5972" s="73" t="s">
        <v>241</v>
      </c>
      <c r="G5972" s="73" t="s">
        <v>34</v>
      </c>
      <c r="H5972" s="65" t="s">
        <v>37</v>
      </c>
      <c r="I5972" s="65">
        <v>1256</v>
      </c>
      <c r="J5972" s="61">
        <v>7376</v>
      </c>
      <c r="K5972" s="16">
        <v>0.17</v>
      </c>
      <c r="L5972" s="77">
        <f t="shared" si="1108"/>
        <v>73.247269116186686</v>
      </c>
      <c r="M5972" s="77">
        <f t="shared" si="1109"/>
        <v>1.9935135135135136</v>
      </c>
      <c r="N5972" s="62">
        <f t="shared" si="1110"/>
        <v>213.52</v>
      </c>
      <c r="O5972" s="62">
        <f t="shared" si="1111"/>
        <v>7589.52</v>
      </c>
      <c r="P5972" s="63">
        <f t="shared" si="1113"/>
        <v>75.367626613704076</v>
      </c>
      <c r="Q5972" s="63">
        <f t="shared" si="1112"/>
        <v>2.0512216216216217</v>
      </c>
      <c r="R5972" s="65"/>
      <c r="S5972" s="64">
        <f t="shared" si="1114"/>
        <v>-4.7385227135799397</v>
      </c>
      <c r="T5972" s="16"/>
    </row>
    <row r="5973" spans="1:20" x14ac:dyDescent="0.25">
      <c r="A5973" s="72">
        <f t="shared" si="1115"/>
        <v>45122</v>
      </c>
      <c r="B5973" s="73" t="s">
        <v>0</v>
      </c>
      <c r="C5973" s="73" t="s">
        <v>358</v>
      </c>
      <c r="D5973" s="73" t="s">
        <v>235</v>
      </c>
      <c r="E5973" s="73" t="s">
        <v>267</v>
      </c>
      <c r="F5973" s="73" t="s">
        <v>241</v>
      </c>
      <c r="G5973" s="73" t="s">
        <v>34</v>
      </c>
      <c r="H5973" t="s">
        <v>36</v>
      </c>
      <c r="I5973">
        <v>975</v>
      </c>
      <c r="J5973" s="61">
        <v>5075</v>
      </c>
      <c r="K5973" s="16">
        <v>0.37</v>
      </c>
      <c r="L5973" s="16">
        <f t="shared" si="1108"/>
        <v>50.397219463753721</v>
      </c>
      <c r="M5973" s="16">
        <f t="shared" si="1109"/>
        <v>1.3716216216216217</v>
      </c>
      <c r="N5973" s="44">
        <f t="shared" si="1110"/>
        <v>360.75</v>
      </c>
      <c r="O5973" s="44">
        <f t="shared" si="1111"/>
        <v>5435.75</v>
      </c>
      <c r="P5973" s="45">
        <f t="shared" si="1113"/>
        <v>53.979642502482619</v>
      </c>
      <c r="Q5973" s="45">
        <f t="shared" si="1112"/>
        <v>1.4691216216216216</v>
      </c>
      <c r="S5973" s="51">
        <f t="shared" si="1114"/>
        <v>-1.7487573429733394</v>
      </c>
      <c r="T5973" s="16"/>
    </row>
    <row r="5974" spans="1:20" x14ac:dyDescent="0.25">
      <c r="A5974" s="72">
        <f t="shared" si="1115"/>
        <v>45122</v>
      </c>
      <c r="B5974" s="73" t="s">
        <v>0</v>
      </c>
      <c r="C5974" s="73" t="s">
        <v>240</v>
      </c>
      <c r="D5974" s="73" t="s">
        <v>241</v>
      </c>
      <c r="E5974" s="73" t="s">
        <v>263</v>
      </c>
      <c r="F5974" s="73" t="s">
        <v>264</v>
      </c>
      <c r="G5974" s="73" t="s">
        <v>34</v>
      </c>
      <c r="H5974" t="s">
        <v>36</v>
      </c>
      <c r="I5974">
        <v>1357</v>
      </c>
      <c r="J5974" s="66">
        <v>5121</v>
      </c>
      <c r="K5974" s="16">
        <v>0.37</v>
      </c>
      <c r="L5974" s="16">
        <f t="shared" si="1108"/>
        <v>50.854021847070506</v>
      </c>
      <c r="M5974" s="16">
        <f t="shared" si="1109"/>
        <v>1.384054054054054</v>
      </c>
      <c r="N5974" s="44">
        <f t="shared" si="1110"/>
        <v>502.09</v>
      </c>
      <c r="O5974" s="44">
        <f t="shared" si="1111"/>
        <v>5623.09</v>
      </c>
      <c r="P5974" s="45">
        <f t="shared" si="1113"/>
        <v>55.840019860973186</v>
      </c>
      <c r="Q5974" s="45">
        <f t="shared" si="1112"/>
        <v>1.5197540540540542</v>
      </c>
      <c r="S5974" s="51">
        <f t="shared" si="1114"/>
        <v>-7.3763362928066627</v>
      </c>
      <c r="T5974" s="16"/>
    </row>
    <row r="5975" spans="1:20" x14ac:dyDescent="0.25">
      <c r="A5975" s="72">
        <f t="shared" si="1115"/>
        <v>45122</v>
      </c>
      <c r="B5975" s="73" t="s">
        <v>67</v>
      </c>
      <c r="C5975" s="73" t="s">
        <v>242</v>
      </c>
      <c r="D5975" s="73" t="s">
        <v>243</v>
      </c>
      <c r="E5975" s="73" t="s">
        <v>265</v>
      </c>
      <c r="F5975" s="73" t="s">
        <v>266</v>
      </c>
      <c r="G5975" s="73" t="s">
        <v>34</v>
      </c>
      <c r="H5975" t="s">
        <v>36</v>
      </c>
      <c r="I5975">
        <v>1006</v>
      </c>
      <c r="J5975" s="66">
        <v>4000</v>
      </c>
      <c r="K5975" s="16">
        <v>0.37</v>
      </c>
      <c r="L5975" s="16">
        <f t="shared" si="1108"/>
        <v>39.72194637537239</v>
      </c>
      <c r="M5975" s="16">
        <f t="shared" si="1109"/>
        <v>1.0090090090090089</v>
      </c>
      <c r="N5975" s="44">
        <f t="shared" si="1110"/>
        <v>372.21999999999997</v>
      </c>
      <c r="O5975" s="44">
        <f t="shared" si="1111"/>
        <v>4372.22</v>
      </c>
      <c r="P5975" s="45">
        <f t="shared" si="1113"/>
        <v>43.418272095332675</v>
      </c>
      <c r="Q5975" s="45">
        <f t="shared" si="1112"/>
        <v>1.1029023423423425</v>
      </c>
      <c r="S5975" s="51">
        <f t="shared" si="1114"/>
        <v>-7.057097912503707</v>
      </c>
      <c r="T5975" s="16"/>
    </row>
    <row r="5976" spans="1:20" x14ac:dyDescent="0.25">
      <c r="A5976" s="72">
        <f t="shared" si="1115"/>
        <v>45122</v>
      </c>
      <c r="B5976" s="73" t="s">
        <v>67</v>
      </c>
      <c r="C5976" s="73" t="s">
        <v>244</v>
      </c>
      <c r="D5976" s="73" t="s">
        <v>245</v>
      </c>
      <c r="E5976" s="73" t="s">
        <v>268</v>
      </c>
      <c r="F5976" s="73" t="s">
        <v>269</v>
      </c>
      <c r="G5976" s="73" t="s">
        <v>34</v>
      </c>
      <c r="H5976" t="s">
        <v>38</v>
      </c>
      <c r="I5976">
        <v>860</v>
      </c>
      <c r="J5976" s="43">
        <v>8551</v>
      </c>
      <c r="K5976" s="16">
        <v>0</v>
      </c>
      <c r="L5976" s="16">
        <f t="shared" si="1108"/>
        <v>84.915590863952332</v>
      </c>
      <c r="M5976" s="16">
        <f t="shared" si="1109"/>
        <v>2.157009009009009</v>
      </c>
      <c r="N5976" s="44">
        <f t="shared" si="1110"/>
        <v>0</v>
      </c>
      <c r="O5976" s="44">
        <f t="shared" si="1111"/>
        <v>8551</v>
      </c>
      <c r="P5976" s="45">
        <f t="shared" si="1113"/>
        <v>84.915590863952332</v>
      </c>
      <c r="Q5976" s="45">
        <f t="shared" si="1112"/>
        <v>2.157009009009009</v>
      </c>
      <c r="S5976" s="51">
        <f t="shared" si="1114"/>
        <v>5.1783517835178428</v>
      </c>
      <c r="T5976" s="16"/>
    </row>
    <row r="5977" spans="1:20" x14ac:dyDescent="0.25">
      <c r="A5977" s="72">
        <f t="shared" si="1115"/>
        <v>45122</v>
      </c>
      <c r="B5977" s="73" t="s">
        <v>67</v>
      </c>
      <c r="C5977" s="73" t="s">
        <v>246</v>
      </c>
      <c r="D5977" s="73" t="s">
        <v>247</v>
      </c>
      <c r="E5977" s="73" t="s">
        <v>270</v>
      </c>
      <c r="F5977" s="73" t="s">
        <v>247</v>
      </c>
      <c r="G5977" s="73" t="s">
        <v>34</v>
      </c>
      <c r="H5977" t="s">
        <v>36</v>
      </c>
      <c r="I5977">
        <v>213</v>
      </c>
      <c r="J5977" s="43">
        <v>2655</v>
      </c>
      <c r="K5977" s="16">
        <v>0.37</v>
      </c>
      <c r="L5977" s="16">
        <f t="shared" si="1108"/>
        <v>26.365441906653427</v>
      </c>
      <c r="M5977" s="16">
        <f t="shared" si="1109"/>
        <v>0.66972972972972977</v>
      </c>
      <c r="N5977" s="44">
        <f t="shared" si="1110"/>
        <v>78.81</v>
      </c>
      <c r="O5977" s="44">
        <f t="shared" si="1111"/>
        <v>2733.81</v>
      </c>
      <c r="P5977" s="45">
        <f t="shared" si="1113"/>
        <v>27.148063555114199</v>
      </c>
      <c r="Q5977" s="45">
        <f t="shared" si="1112"/>
        <v>0.68960972972972978</v>
      </c>
      <c r="S5977" s="51">
        <f t="shared" si="1114"/>
        <v>3.0032779473267768</v>
      </c>
      <c r="T5977" s="16"/>
    </row>
    <row r="5978" spans="1:20" x14ac:dyDescent="0.25">
      <c r="A5978" s="72">
        <f t="shared" si="1115"/>
        <v>45122</v>
      </c>
      <c r="B5978" s="73" t="s">
        <v>67</v>
      </c>
      <c r="C5978" s="73" t="s">
        <v>248</v>
      </c>
      <c r="D5978" s="73" t="s">
        <v>249</v>
      </c>
      <c r="E5978" s="73" t="s">
        <v>271</v>
      </c>
      <c r="F5978" s="73" t="s">
        <v>272</v>
      </c>
      <c r="G5978" s="73" t="s">
        <v>34</v>
      </c>
      <c r="H5978" t="s">
        <v>38</v>
      </c>
      <c r="I5978">
        <v>646</v>
      </c>
      <c r="J5978" s="43">
        <v>6593</v>
      </c>
      <c r="K5978" s="16">
        <v>0</v>
      </c>
      <c r="L5978" s="16">
        <f t="shared" si="1108"/>
        <v>65.471698113207552</v>
      </c>
      <c r="M5978" s="16">
        <f t="shared" si="1109"/>
        <v>1.663099099099099</v>
      </c>
      <c r="N5978" s="44">
        <f t="shared" si="1110"/>
        <v>0</v>
      </c>
      <c r="O5978" s="44">
        <f t="shared" si="1111"/>
        <v>6593</v>
      </c>
      <c r="P5978" s="45">
        <f t="shared" si="1113"/>
        <v>65.471698113207552</v>
      </c>
      <c r="Q5978" s="45">
        <f t="shared" si="1112"/>
        <v>1.663099099099099</v>
      </c>
      <c r="S5978" s="51">
        <f t="shared" si="1114"/>
        <v>5.8776296772121484</v>
      </c>
      <c r="T5978" s="16"/>
    </row>
    <row r="5979" spans="1:20" x14ac:dyDescent="0.25">
      <c r="A5979" s="72">
        <f t="shared" si="1115"/>
        <v>45122</v>
      </c>
      <c r="B5979" s="73" t="s">
        <v>67</v>
      </c>
      <c r="C5979" s="73" t="s">
        <v>248</v>
      </c>
      <c r="D5979" s="73" t="s">
        <v>249</v>
      </c>
      <c r="E5979" s="73" t="s">
        <v>273</v>
      </c>
      <c r="F5979" s="73" t="s">
        <v>274</v>
      </c>
      <c r="G5979" s="73" t="s">
        <v>34</v>
      </c>
      <c r="H5979" t="s">
        <v>38</v>
      </c>
      <c r="I5979">
        <v>418</v>
      </c>
      <c r="J5979" s="43">
        <v>5564</v>
      </c>
      <c r="K5979" s="16">
        <v>0</v>
      </c>
      <c r="L5979" s="16">
        <f t="shared" si="1108"/>
        <v>55.253227408142997</v>
      </c>
      <c r="M5979" s="16">
        <f t="shared" si="1109"/>
        <v>1.4035315315315315</v>
      </c>
      <c r="N5979" s="44">
        <f t="shared" si="1110"/>
        <v>0</v>
      </c>
      <c r="O5979" s="44">
        <f t="shared" si="1111"/>
        <v>5564</v>
      </c>
      <c r="P5979" s="45">
        <f t="shared" si="1113"/>
        <v>55.253227408142997</v>
      </c>
      <c r="Q5979" s="45">
        <f t="shared" si="1112"/>
        <v>1.4035315315315315</v>
      </c>
      <c r="S5979" s="51">
        <f t="shared" si="1114"/>
        <v>6.0415475509815186</v>
      </c>
      <c r="T5979" s="16"/>
    </row>
    <row r="5980" spans="1:20" x14ac:dyDescent="0.25">
      <c r="A5980" s="72">
        <f t="shared" si="1115"/>
        <v>45122</v>
      </c>
      <c r="B5980" s="73" t="s">
        <v>67</v>
      </c>
      <c r="C5980" s="73" t="s">
        <v>246</v>
      </c>
      <c r="D5980" s="73" t="s">
        <v>247</v>
      </c>
      <c r="E5980" s="73" t="s">
        <v>275</v>
      </c>
      <c r="F5980" s="73" t="s">
        <v>276</v>
      </c>
      <c r="G5980" s="73" t="s">
        <v>34</v>
      </c>
      <c r="H5980" t="s">
        <v>36</v>
      </c>
      <c r="I5980">
        <v>626</v>
      </c>
      <c r="J5980" s="61">
        <v>4250</v>
      </c>
      <c r="K5980" s="16">
        <v>0.37</v>
      </c>
      <c r="L5980" s="16">
        <f t="shared" si="1108"/>
        <v>42.204568023833168</v>
      </c>
      <c r="M5980" s="16">
        <f t="shared" si="1109"/>
        <v>1.072072072072072</v>
      </c>
      <c r="N5980" s="44">
        <f t="shared" si="1110"/>
        <v>231.62</v>
      </c>
      <c r="O5980" s="44">
        <f t="shared" si="1111"/>
        <v>4481.62</v>
      </c>
      <c r="P5980" s="45">
        <f t="shared" si="1113"/>
        <v>44.504667328699107</v>
      </c>
      <c r="Q5980" s="45">
        <f t="shared" si="1112"/>
        <v>1.1304987387387386</v>
      </c>
      <c r="S5980" s="51">
        <f t="shared" si="1114"/>
        <v>0.97832454598711927</v>
      </c>
      <c r="T5980" s="16"/>
    </row>
    <row r="5981" spans="1:20" x14ac:dyDescent="0.25">
      <c r="A5981" s="72">
        <f t="shared" si="1115"/>
        <v>45122</v>
      </c>
      <c r="B5981" s="73" t="s">
        <v>67</v>
      </c>
      <c r="C5981" s="73" t="s">
        <v>246</v>
      </c>
      <c r="D5981" s="73" t="s">
        <v>247</v>
      </c>
      <c r="E5981" s="73" t="s">
        <v>263</v>
      </c>
      <c r="F5981" s="73" t="s">
        <v>264</v>
      </c>
      <c r="G5981" s="73" t="s">
        <v>34</v>
      </c>
      <c r="H5981" t="s">
        <v>36</v>
      </c>
      <c r="I5981">
        <v>1823</v>
      </c>
      <c r="J5981" s="61">
        <v>6130</v>
      </c>
      <c r="K5981" s="16">
        <v>0.37</v>
      </c>
      <c r="L5981" s="16">
        <f t="shared" si="1108"/>
        <v>60.873882820258189</v>
      </c>
      <c r="M5981" s="16">
        <f t="shared" si="1109"/>
        <v>1.5463063063063063</v>
      </c>
      <c r="N5981" s="44">
        <f t="shared" si="1110"/>
        <v>674.51</v>
      </c>
      <c r="O5981" s="44">
        <f t="shared" si="1111"/>
        <v>6804.51</v>
      </c>
      <c r="P5981" s="45">
        <f t="shared" si="1113"/>
        <v>67.572095332671296</v>
      </c>
      <c r="Q5981" s="45">
        <f t="shared" si="1112"/>
        <v>1.7164529729729729</v>
      </c>
      <c r="S5981" s="51">
        <f t="shared" si="1114"/>
        <v>-4.9131510180126075</v>
      </c>
      <c r="T5981" s="16"/>
    </row>
    <row r="5982" spans="1:20" x14ac:dyDescent="0.25">
      <c r="A5982" s="72">
        <f t="shared" si="1115"/>
        <v>45122</v>
      </c>
      <c r="B5982" s="73" t="s">
        <v>18</v>
      </c>
      <c r="C5982" s="73" t="s">
        <v>250</v>
      </c>
      <c r="D5982" s="73" t="s">
        <v>251</v>
      </c>
      <c r="E5982" s="73" t="s">
        <v>265</v>
      </c>
      <c r="F5982" s="73" t="s">
        <v>266</v>
      </c>
      <c r="G5982" s="73" t="s">
        <v>34</v>
      </c>
      <c r="H5982" s="65" t="s">
        <v>39</v>
      </c>
      <c r="I5982">
        <v>1277</v>
      </c>
      <c r="J5982" s="61">
        <v>3472</v>
      </c>
      <c r="K5982" s="16">
        <v>0.42199999999999999</v>
      </c>
      <c r="L5982" s="77">
        <f t="shared" si="1108"/>
        <v>34.478649453823238</v>
      </c>
      <c r="M5982" s="77">
        <f t="shared" si="1109"/>
        <v>0.93837837837837834</v>
      </c>
      <c r="N5982" s="62">
        <f t="shared" si="1110"/>
        <v>538.89400000000001</v>
      </c>
      <c r="O5982" s="62">
        <f t="shared" si="1111"/>
        <v>4010.8940000000002</v>
      </c>
      <c r="P5982" s="63">
        <f t="shared" si="1113"/>
        <v>39.83012909632572</v>
      </c>
      <c r="Q5982" s="63">
        <f t="shared" si="1112"/>
        <v>1.0840254054054055</v>
      </c>
      <c r="R5982" s="65"/>
      <c r="S5982" s="64">
        <f t="shared" si="1114"/>
        <v>-27.308944425847812</v>
      </c>
      <c r="T5982" s="16"/>
    </row>
    <row r="5983" spans="1:20" x14ac:dyDescent="0.25">
      <c r="A5983" s="72">
        <f t="shared" si="1115"/>
        <v>45122</v>
      </c>
      <c r="B5983" s="73" t="s">
        <v>18</v>
      </c>
      <c r="C5983" s="73" t="s">
        <v>244</v>
      </c>
      <c r="D5983" s="73" t="s">
        <v>245</v>
      </c>
      <c r="E5983" s="73" t="s">
        <v>277</v>
      </c>
      <c r="F5983" s="73" t="s">
        <v>278</v>
      </c>
      <c r="G5983" s="73" t="s">
        <v>34</v>
      </c>
      <c r="H5983" s="65" t="s">
        <v>38</v>
      </c>
      <c r="I5983" s="65">
        <v>613</v>
      </c>
      <c r="J5983" s="61">
        <v>7037</v>
      </c>
      <c r="K5983" s="16">
        <v>0</v>
      </c>
      <c r="L5983" s="77">
        <f t="shared" si="1108"/>
        <v>69.880834160873874</v>
      </c>
      <c r="M5983" s="77">
        <f t="shared" si="1109"/>
        <v>1.9018918918918919</v>
      </c>
      <c r="N5983" s="62">
        <f t="shared" si="1110"/>
        <v>0</v>
      </c>
      <c r="O5983" s="62">
        <f t="shared" si="1111"/>
        <v>7037</v>
      </c>
      <c r="P5983" s="63">
        <f t="shared" si="1113"/>
        <v>69.880834160873874</v>
      </c>
      <c r="Q5983" s="63">
        <f t="shared" si="1112"/>
        <v>1.9018918918918919</v>
      </c>
      <c r="R5983" s="65"/>
      <c r="S5983" s="64">
        <f t="shared" si="1114"/>
        <v>4.8108430145963554</v>
      </c>
      <c r="T5983" s="16"/>
    </row>
    <row r="5984" spans="1:20" x14ac:dyDescent="0.25">
      <c r="A5984" s="72">
        <f>A5983</f>
        <v>45122</v>
      </c>
      <c r="B5984" s="73" t="s">
        <v>18</v>
      </c>
      <c r="C5984" s="73" t="s">
        <v>248</v>
      </c>
      <c r="D5984" s="73" t="s">
        <v>249</v>
      </c>
      <c r="E5984" s="73" t="s">
        <v>268</v>
      </c>
      <c r="F5984" s="73" t="s">
        <v>269</v>
      </c>
      <c r="G5984" s="73" t="s">
        <v>34</v>
      </c>
      <c r="H5984" s="65" t="s">
        <v>38</v>
      </c>
      <c r="I5984" s="65">
        <v>872</v>
      </c>
      <c r="J5984" s="61">
        <v>7843</v>
      </c>
      <c r="K5984" s="16">
        <v>0</v>
      </c>
      <c r="L5984" s="77">
        <f t="shared" si="1108"/>
        <v>77.884806355511415</v>
      </c>
      <c r="M5984" s="77">
        <f t="shared" si="1109"/>
        <v>2.11972972972973</v>
      </c>
      <c r="N5984" s="62">
        <f t="shared" si="1110"/>
        <v>0</v>
      </c>
      <c r="O5984" s="62">
        <f t="shared" si="1111"/>
        <v>7843</v>
      </c>
      <c r="P5984" s="63">
        <f t="shared" si="1113"/>
        <v>77.884806355511415</v>
      </c>
      <c r="Q5984" s="63">
        <f t="shared" si="1112"/>
        <v>2.11972972972973</v>
      </c>
      <c r="R5984" s="65"/>
      <c r="S5984" s="64">
        <f t="shared" si="1114"/>
        <v>5.6723255187281163</v>
      </c>
      <c r="T5984" s="16"/>
    </row>
    <row r="5985" spans="1:20" x14ac:dyDescent="0.25">
      <c r="A5985" s="72">
        <f t="shared" si="1115"/>
        <v>45122</v>
      </c>
      <c r="B5985" s="73" t="s">
        <v>18</v>
      </c>
      <c r="C5985" s="73" t="s">
        <v>248</v>
      </c>
      <c r="D5985" s="73" t="s">
        <v>249</v>
      </c>
      <c r="E5985" s="73" t="s">
        <v>277</v>
      </c>
      <c r="F5985" s="73" t="s">
        <v>278</v>
      </c>
      <c r="G5985" s="73" t="s">
        <v>34</v>
      </c>
      <c r="H5985" s="65" t="s">
        <v>38</v>
      </c>
      <c r="I5985" s="65">
        <v>414</v>
      </c>
      <c r="J5985" s="61">
        <v>5689</v>
      </c>
      <c r="K5985" s="16">
        <v>0</v>
      </c>
      <c r="L5985" s="77">
        <f t="shared" si="1108"/>
        <v>56.494538232373387</v>
      </c>
      <c r="M5985" s="77">
        <f t="shared" si="1109"/>
        <v>1.5375675675675675</v>
      </c>
      <c r="N5985" s="62">
        <f t="shared" si="1110"/>
        <v>0</v>
      </c>
      <c r="O5985" s="62">
        <f t="shared" si="1111"/>
        <v>5689</v>
      </c>
      <c r="P5985" s="63">
        <f t="shared" si="1113"/>
        <v>56.494538232373387</v>
      </c>
      <c r="Q5985" s="63">
        <f t="shared" si="1112"/>
        <v>1.5375675675675675</v>
      </c>
      <c r="R5985" s="65"/>
      <c r="S5985" s="64">
        <f t="shared" si="1114"/>
        <v>5.9996273523383659</v>
      </c>
      <c r="T5985" s="16"/>
    </row>
    <row r="5986" spans="1:20" x14ac:dyDescent="0.25">
      <c r="A5986" s="72">
        <f t="shared" si="1115"/>
        <v>45122</v>
      </c>
      <c r="B5986" s="73" t="s">
        <v>18</v>
      </c>
      <c r="C5986" s="73" t="s">
        <v>242</v>
      </c>
      <c r="D5986" s="73" t="s">
        <v>243</v>
      </c>
      <c r="E5986" s="73" t="s">
        <v>265</v>
      </c>
      <c r="F5986" s="73" t="s">
        <v>266</v>
      </c>
      <c r="G5986" s="73" t="s">
        <v>34</v>
      </c>
      <c r="H5986" t="s">
        <v>36</v>
      </c>
      <c r="I5986">
        <v>1006</v>
      </c>
      <c r="J5986" s="43">
        <v>4865</v>
      </c>
      <c r="K5986" s="16">
        <v>0.37</v>
      </c>
      <c r="L5986" s="16">
        <f t="shared" si="1108"/>
        <v>48.311817279046672</v>
      </c>
      <c r="M5986" s="16">
        <f t="shared" si="1109"/>
        <v>1.3148648648648649</v>
      </c>
      <c r="N5986" s="44">
        <f t="shared" si="1110"/>
        <v>372.21999999999997</v>
      </c>
      <c r="O5986" s="44">
        <f t="shared" si="1111"/>
        <v>5237.22</v>
      </c>
      <c r="P5986" s="45">
        <f t="shared" si="1113"/>
        <v>52.008142999006949</v>
      </c>
      <c r="Q5986" s="45">
        <f t="shared" si="1112"/>
        <v>1.4154648648648649</v>
      </c>
      <c r="S5986" s="51">
        <f t="shared" si="1114"/>
        <v>-2.4580943157267332</v>
      </c>
      <c r="T5986" s="16"/>
    </row>
    <row r="5987" spans="1:20" x14ac:dyDescent="0.25">
      <c r="A5987" s="72">
        <f t="shared" si="1115"/>
        <v>45122</v>
      </c>
      <c r="B5987" s="73" t="s">
        <v>0</v>
      </c>
      <c r="C5987" s="73" t="s">
        <v>252</v>
      </c>
      <c r="D5987" s="73" t="s">
        <v>117</v>
      </c>
      <c r="E5987" s="73" t="s">
        <v>279</v>
      </c>
      <c r="F5987" s="73" t="s">
        <v>280</v>
      </c>
      <c r="G5987" s="73" t="s">
        <v>35</v>
      </c>
      <c r="H5987" t="s">
        <v>37</v>
      </c>
      <c r="I5987">
        <v>880</v>
      </c>
      <c r="J5987" s="43">
        <v>4393</v>
      </c>
      <c r="K5987" s="16">
        <v>0.17</v>
      </c>
      <c r="L5987" s="16">
        <f t="shared" si="1108"/>
        <v>43.624627606752732</v>
      </c>
      <c r="M5987" s="16">
        <f t="shared" si="1109"/>
        <v>1.1872972972972973</v>
      </c>
      <c r="N5987" s="44">
        <f t="shared" si="1110"/>
        <v>149.60000000000002</v>
      </c>
      <c r="O5987" s="44">
        <f t="shared" si="1111"/>
        <v>4542.6000000000004</v>
      </c>
      <c r="P5987" s="45">
        <f t="shared" si="1113"/>
        <v>45.110228401191662</v>
      </c>
      <c r="Q5987" s="45">
        <f t="shared" si="1112"/>
        <v>1.2277297297297298</v>
      </c>
      <c r="S5987" s="51">
        <f t="shared" si="1114"/>
        <v>-3.5991681168031753</v>
      </c>
      <c r="T5987" s="16"/>
    </row>
    <row r="5988" spans="1:20" x14ac:dyDescent="0.25">
      <c r="A5988" s="72">
        <f t="shared" si="1115"/>
        <v>45122</v>
      </c>
      <c r="B5988" s="73" t="s">
        <v>0</v>
      </c>
      <c r="C5988" s="73" t="s">
        <v>359</v>
      </c>
      <c r="D5988" s="73" t="s">
        <v>235</v>
      </c>
      <c r="E5988" s="73" t="s">
        <v>267</v>
      </c>
      <c r="F5988" s="73" t="s">
        <v>241</v>
      </c>
      <c r="G5988" s="73" t="s">
        <v>35</v>
      </c>
      <c r="H5988" t="s">
        <v>37</v>
      </c>
      <c r="I5988">
        <v>685</v>
      </c>
      <c r="J5988" s="61">
        <v>4611</v>
      </c>
      <c r="K5988" s="16">
        <v>0.17</v>
      </c>
      <c r="L5988" s="16">
        <f t="shared" si="1108"/>
        <v>45.789473684210527</v>
      </c>
      <c r="M5988" s="16">
        <f t="shared" si="1109"/>
        <v>1.2462162162162163</v>
      </c>
      <c r="N5988" s="44">
        <f t="shared" si="1110"/>
        <v>116.45</v>
      </c>
      <c r="O5988" s="44">
        <f t="shared" si="1111"/>
        <v>4727.45</v>
      </c>
      <c r="P5988" s="45">
        <f t="shared" si="1113"/>
        <v>46.94587884806355</v>
      </c>
      <c r="Q5988" s="45">
        <f t="shared" si="1112"/>
        <v>1.2776891891891891</v>
      </c>
      <c r="S5988" s="51">
        <f t="shared" si="1114"/>
        <v>-5.7366180473166324</v>
      </c>
      <c r="T5988" s="16"/>
    </row>
    <row r="5989" spans="1:20" x14ac:dyDescent="0.25">
      <c r="A5989" s="72">
        <f t="shared" si="1115"/>
        <v>45122</v>
      </c>
      <c r="B5989" s="73" t="s">
        <v>0</v>
      </c>
      <c r="C5989" s="73" t="s">
        <v>253</v>
      </c>
      <c r="D5989" s="73" t="s">
        <v>243</v>
      </c>
      <c r="E5989" s="73" t="s">
        <v>281</v>
      </c>
      <c r="F5989" s="73" t="s">
        <v>282</v>
      </c>
      <c r="G5989" s="73" t="s">
        <v>35</v>
      </c>
      <c r="H5989" t="s">
        <v>38</v>
      </c>
      <c r="I5989">
        <v>812</v>
      </c>
      <c r="J5989" s="43">
        <v>7090</v>
      </c>
      <c r="K5989" s="16">
        <v>0</v>
      </c>
      <c r="L5989" s="16">
        <f t="shared" si="1108"/>
        <v>70.407149950347559</v>
      </c>
      <c r="M5989" s="16">
        <f t="shared" si="1109"/>
        <v>1.9162162162162162</v>
      </c>
      <c r="N5989" s="44">
        <f t="shared" si="1110"/>
        <v>0</v>
      </c>
      <c r="O5989" s="44">
        <f t="shared" si="1111"/>
        <v>7090</v>
      </c>
      <c r="P5989" s="45">
        <f t="shared" si="1113"/>
        <v>70.407149950347559</v>
      </c>
      <c r="Q5989" s="45">
        <f t="shared" si="1112"/>
        <v>1.9162162162162162</v>
      </c>
      <c r="S5989" s="51">
        <f t="shared" si="1114"/>
        <v>6.2968515742128917</v>
      </c>
      <c r="T5989" s="16"/>
    </row>
    <row r="5990" spans="1:20" x14ac:dyDescent="0.25">
      <c r="A5990" s="72">
        <f t="shared" si="1115"/>
        <v>45122</v>
      </c>
      <c r="B5990" s="73" t="s">
        <v>0</v>
      </c>
      <c r="C5990" s="73" t="s">
        <v>236</v>
      </c>
      <c r="D5990" s="73" t="s">
        <v>237</v>
      </c>
      <c r="E5990" s="73" t="s">
        <v>279</v>
      </c>
      <c r="F5990" s="73" t="s">
        <v>280</v>
      </c>
      <c r="G5990" s="73" t="s">
        <v>35</v>
      </c>
      <c r="H5990" t="s">
        <v>37</v>
      </c>
      <c r="I5990">
        <v>1520</v>
      </c>
      <c r="J5990" s="61">
        <v>6051</v>
      </c>
      <c r="K5990" s="16">
        <v>0.17</v>
      </c>
      <c r="L5990" s="16">
        <f t="shared" si="1108"/>
        <v>60.089374379344584</v>
      </c>
      <c r="M5990" s="16">
        <f t="shared" si="1109"/>
        <v>1.6354054054054055</v>
      </c>
      <c r="N5990" s="44">
        <f t="shared" si="1110"/>
        <v>258.40000000000003</v>
      </c>
      <c r="O5990" s="44">
        <f t="shared" si="1111"/>
        <v>6309.4</v>
      </c>
      <c r="P5990" s="45">
        <f t="shared" si="1113"/>
        <v>62.655412115193641</v>
      </c>
      <c r="Q5990" s="45">
        <f t="shared" si="1112"/>
        <v>1.7052432432432432</v>
      </c>
      <c r="S5990" s="51">
        <f t="shared" si="1114"/>
        <v>-6.4969323335012934</v>
      </c>
      <c r="T5990" s="16"/>
    </row>
    <row r="5991" spans="1:20" x14ac:dyDescent="0.25">
      <c r="A5991" s="72">
        <f t="shared" si="1115"/>
        <v>45122</v>
      </c>
      <c r="B5991" s="73" t="s">
        <v>0</v>
      </c>
      <c r="C5991" s="73" t="s">
        <v>236</v>
      </c>
      <c r="D5991" s="73" t="s">
        <v>237</v>
      </c>
      <c r="E5991" s="73" t="s">
        <v>267</v>
      </c>
      <c r="F5991" s="73" t="s">
        <v>241</v>
      </c>
      <c r="G5991" s="73" t="s">
        <v>35</v>
      </c>
      <c r="H5991" t="s">
        <v>37</v>
      </c>
      <c r="I5991">
        <v>1583</v>
      </c>
      <c r="J5991" s="43">
        <v>5399</v>
      </c>
      <c r="K5991" s="16">
        <v>0.17</v>
      </c>
      <c r="L5991" s="16">
        <f t="shared" si="1108"/>
        <v>53.614697120158887</v>
      </c>
      <c r="M5991" s="16">
        <f t="shared" si="1109"/>
        <v>1.4591891891891893</v>
      </c>
      <c r="N5991" s="44">
        <f t="shared" si="1110"/>
        <v>269.11</v>
      </c>
      <c r="O5991" s="44">
        <f t="shared" si="1111"/>
        <v>5668.11</v>
      </c>
      <c r="P5991" s="45">
        <f t="shared" si="1113"/>
        <v>56.287090367428</v>
      </c>
      <c r="Q5991" s="45">
        <f t="shared" si="1112"/>
        <v>1.5319216216216216</v>
      </c>
      <c r="S5991" s="51">
        <f t="shared" si="1114"/>
        <v>-7.5796881445694408</v>
      </c>
      <c r="T5991" s="16"/>
    </row>
    <row r="5992" spans="1:20" x14ac:dyDescent="0.25">
      <c r="A5992" s="72">
        <f t="shared" si="1115"/>
        <v>45122</v>
      </c>
      <c r="B5992" s="73" t="s">
        <v>0</v>
      </c>
      <c r="C5992" s="73" t="s">
        <v>358</v>
      </c>
      <c r="D5992" s="73" t="s">
        <v>235</v>
      </c>
      <c r="E5992" s="73" t="s">
        <v>279</v>
      </c>
      <c r="F5992" s="73" t="s">
        <v>280</v>
      </c>
      <c r="G5992" s="73" t="s">
        <v>35</v>
      </c>
      <c r="H5992" t="s">
        <v>36</v>
      </c>
      <c r="I5992">
        <v>1599</v>
      </c>
      <c r="J5992" s="66">
        <v>5923</v>
      </c>
      <c r="K5992" s="16">
        <v>0.37</v>
      </c>
      <c r="L5992" s="16">
        <f t="shared" si="1108"/>
        <v>58.818272095332667</v>
      </c>
      <c r="M5992" s="16">
        <f t="shared" si="1109"/>
        <v>1.6008108108108108</v>
      </c>
      <c r="N5992" s="44">
        <f t="shared" si="1110"/>
        <v>591.63</v>
      </c>
      <c r="O5992" s="44">
        <f t="shared" si="1111"/>
        <v>6514.63</v>
      </c>
      <c r="P5992" s="45">
        <f t="shared" si="1113"/>
        <v>64.693445878848067</v>
      </c>
      <c r="Q5992" s="45">
        <f t="shared" si="1112"/>
        <v>1.7607108108108109</v>
      </c>
      <c r="S5992" s="51">
        <f t="shared" si="1114"/>
        <v>-7.4928645470939914</v>
      </c>
      <c r="T5992" s="16"/>
    </row>
    <row r="5993" spans="1:20" x14ac:dyDescent="0.25">
      <c r="A5993" s="72">
        <f t="shared" si="1115"/>
        <v>45122</v>
      </c>
      <c r="B5993" s="73" t="s">
        <v>67</v>
      </c>
      <c r="C5993" s="73" t="s">
        <v>250</v>
      </c>
      <c r="D5993" s="73" t="s">
        <v>251</v>
      </c>
      <c r="E5993" s="73" t="s">
        <v>279</v>
      </c>
      <c r="F5993" s="73" t="s">
        <v>280</v>
      </c>
      <c r="G5993" s="73" t="s">
        <v>35</v>
      </c>
      <c r="H5993" t="s">
        <v>37</v>
      </c>
      <c r="I5993">
        <v>1851</v>
      </c>
      <c r="J5993" s="43">
        <v>5660</v>
      </c>
      <c r="K5993" s="16">
        <v>0.17</v>
      </c>
      <c r="L5993" s="16">
        <f t="shared" si="1108"/>
        <v>56.206554121151932</v>
      </c>
      <c r="M5993" s="16">
        <f t="shared" si="1109"/>
        <v>1.4277477477477478</v>
      </c>
      <c r="N5993" s="44">
        <f t="shared" si="1110"/>
        <v>314.67</v>
      </c>
      <c r="O5993" s="44">
        <f t="shared" si="1111"/>
        <v>5974.67</v>
      </c>
      <c r="P5993" s="45">
        <f t="shared" si="1113"/>
        <v>59.331380337636546</v>
      </c>
      <c r="Q5993" s="45">
        <f t="shared" si="1112"/>
        <v>1.507123963963964</v>
      </c>
      <c r="S5993" s="51">
        <f t="shared" si="1114"/>
        <v>-7.6856162383403204</v>
      </c>
      <c r="T5993" s="16"/>
    </row>
    <row r="5994" spans="1:20" x14ac:dyDescent="0.25">
      <c r="A5994" s="72">
        <f t="shared" si="1115"/>
        <v>45122</v>
      </c>
      <c r="B5994" s="73" t="s">
        <v>67</v>
      </c>
      <c r="C5994" s="73" t="s">
        <v>238</v>
      </c>
      <c r="D5994" s="73" t="s">
        <v>239</v>
      </c>
      <c r="E5994" s="73" t="s">
        <v>283</v>
      </c>
      <c r="F5994" s="73" t="s">
        <v>284</v>
      </c>
      <c r="G5994" s="73" t="s">
        <v>35</v>
      </c>
      <c r="H5994" t="s">
        <v>37</v>
      </c>
      <c r="I5994">
        <v>1695</v>
      </c>
      <c r="J5994" s="43">
        <v>5620</v>
      </c>
      <c r="K5994" s="16">
        <v>0.17</v>
      </c>
      <c r="L5994" s="16">
        <f t="shared" si="1108"/>
        <v>55.80933465739821</v>
      </c>
      <c r="M5994" s="16">
        <f t="shared" si="1109"/>
        <v>1.4176576576576576</v>
      </c>
      <c r="N5994" s="44">
        <f t="shared" si="1110"/>
        <v>288.15000000000003</v>
      </c>
      <c r="O5994" s="44">
        <f t="shared" si="1111"/>
        <v>5908.15</v>
      </c>
      <c r="P5994" s="45">
        <f t="shared" si="1113"/>
        <v>58.670804369414093</v>
      </c>
      <c r="Q5994" s="45">
        <f t="shared" si="1112"/>
        <v>1.4903441441441441</v>
      </c>
      <c r="S5994" s="51">
        <f t="shared" si="1114"/>
        <v>-6.8122491147546205</v>
      </c>
      <c r="T5994" s="16"/>
    </row>
    <row r="5995" spans="1:20" x14ac:dyDescent="0.25">
      <c r="A5995" s="72">
        <f t="shared" si="1115"/>
        <v>45122</v>
      </c>
      <c r="B5995" s="73" t="s">
        <v>67</v>
      </c>
      <c r="C5995" s="73" t="s">
        <v>242</v>
      </c>
      <c r="D5995" s="73" t="s">
        <v>243</v>
      </c>
      <c r="E5995" s="73" t="s">
        <v>265</v>
      </c>
      <c r="F5995" s="73" t="s">
        <v>266</v>
      </c>
      <c r="G5995" s="73" t="s">
        <v>35</v>
      </c>
      <c r="H5995" t="s">
        <v>36</v>
      </c>
      <c r="I5995">
        <v>1006</v>
      </c>
      <c r="J5995" s="43">
        <v>4170</v>
      </c>
      <c r="K5995" s="16">
        <v>0.37</v>
      </c>
      <c r="L5995" s="16">
        <f t="shared" si="1108"/>
        <v>41.410129096325718</v>
      </c>
      <c r="M5995" s="16">
        <f t="shared" si="1109"/>
        <v>1.0518918918918918</v>
      </c>
      <c r="N5995" s="44">
        <f t="shared" si="1110"/>
        <v>372.21999999999997</v>
      </c>
      <c r="O5995" s="44">
        <f t="shared" si="1111"/>
        <v>4542.22</v>
      </c>
      <c r="P5995" s="45">
        <f t="shared" si="1113"/>
        <v>45.106454816285996</v>
      </c>
      <c r="Q5995" s="45">
        <f t="shared" si="1112"/>
        <v>1.1457852252252254</v>
      </c>
      <c r="S5995" s="51">
        <f t="shared" si="1114"/>
        <v>-1.7728471951905078</v>
      </c>
      <c r="T5995" s="16"/>
    </row>
    <row r="5996" spans="1:20" x14ac:dyDescent="0.25">
      <c r="A5996" s="72">
        <f t="shared" si="1115"/>
        <v>45122</v>
      </c>
      <c r="B5996" s="73" t="s">
        <v>67</v>
      </c>
      <c r="C5996" s="73" t="s">
        <v>254</v>
      </c>
      <c r="D5996" s="73" t="s">
        <v>255</v>
      </c>
      <c r="E5996" s="73" t="s">
        <v>267</v>
      </c>
      <c r="F5996" s="73" t="s">
        <v>241</v>
      </c>
      <c r="G5996" s="73" t="s">
        <v>35</v>
      </c>
      <c r="H5996" t="s">
        <v>37</v>
      </c>
      <c r="I5996">
        <v>988</v>
      </c>
      <c r="J5996" s="43">
        <v>4360</v>
      </c>
      <c r="K5996" s="16">
        <v>0.17</v>
      </c>
      <c r="L5996" s="16">
        <f t="shared" si="1108"/>
        <v>43.296921549155904</v>
      </c>
      <c r="M5996" s="16">
        <f t="shared" si="1109"/>
        <v>1.0998198198198199</v>
      </c>
      <c r="N5996" s="44">
        <f t="shared" si="1110"/>
        <v>167.96</v>
      </c>
      <c r="O5996" s="44">
        <f t="shared" si="1111"/>
        <v>4527.96</v>
      </c>
      <c r="P5996" s="45">
        <f t="shared" si="1113"/>
        <v>44.964846077457793</v>
      </c>
      <c r="Q5996" s="45">
        <f t="shared" si="1112"/>
        <v>1.1421881081081082</v>
      </c>
      <c r="S5996" s="51">
        <f t="shared" si="1114"/>
        <v>-2.8943237284791534</v>
      </c>
      <c r="T5996" s="16"/>
    </row>
    <row r="5997" spans="1:20" x14ac:dyDescent="0.25">
      <c r="A5997" s="72">
        <f t="shared" si="1115"/>
        <v>45122</v>
      </c>
      <c r="B5997" s="73" t="s">
        <v>67</v>
      </c>
      <c r="C5997" s="73" t="s">
        <v>246</v>
      </c>
      <c r="D5997" s="73" t="s">
        <v>247</v>
      </c>
      <c r="E5997" s="73" t="s">
        <v>240</v>
      </c>
      <c r="F5997" s="73" t="s">
        <v>241</v>
      </c>
      <c r="G5997" s="73" t="s">
        <v>35</v>
      </c>
      <c r="H5997" t="s">
        <v>36</v>
      </c>
      <c r="I5997">
        <v>787</v>
      </c>
      <c r="J5997" s="43">
        <v>4670</v>
      </c>
      <c r="K5997" s="16">
        <v>0.37</v>
      </c>
      <c r="L5997" s="16">
        <f t="shared" si="1108"/>
        <v>46.375372393247268</v>
      </c>
      <c r="M5997" s="16">
        <f t="shared" si="1109"/>
        <v>1.178018018018018</v>
      </c>
      <c r="N5997" s="44">
        <f t="shared" si="1110"/>
        <v>291.19</v>
      </c>
      <c r="O5997" s="44">
        <f t="shared" si="1111"/>
        <v>4961.1899999999996</v>
      </c>
      <c r="P5997" s="45">
        <f t="shared" si="1113"/>
        <v>49.267030784508435</v>
      </c>
      <c r="Q5997" s="45">
        <f t="shared" si="1112"/>
        <v>1.2514713513513513</v>
      </c>
      <c r="S5997" s="51">
        <f t="shared" si="1114"/>
        <v>-0.19533686052827237</v>
      </c>
      <c r="T5997" s="16"/>
    </row>
    <row r="5998" spans="1:20" x14ac:dyDescent="0.25">
      <c r="A5998" s="72">
        <f t="shared" si="1115"/>
        <v>45122</v>
      </c>
      <c r="B5998" s="73" t="s">
        <v>67</v>
      </c>
      <c r="C5998" s="73" t="s">
        <v>250</v>
      </c>
      <c r="D5998" s="73" t="s">
        <v>251</v>
      </c>
      <c r="E5998" s="73" t="s">
        <v>283</v>
      </c>
      <c r="F5998" s="73" t="s">
        <v>284</v>
      </c>
      <c r="G5998" s="73" t="s">
        <v>35</v>
      </c>
      <c r="H5998" t="s">
        <v>37</v>
      </c>
      <c r="I5998">
        <v>1836</v>
      </c>
      <c r="J5998" s="43">
        <v>5660</v>
      </c>
      <c r="K5998" s="16">
        <v>0.17</v>
      </c>
      <c r="L5998" s="16">
        <f t="shared" ref="L5998:L6035" si="1116">J5998/100.7</f>
        <v>56.206554121151932</v>
      </c>
      <c r="M5998" s="16">
        <f t="shared" ref="M5998:M6035" si="1117">IF(B5998="corn",J5998/(111*2000/56),J5998/(111*2000/60))</f>
        <v>1.4277477477477478</v>
      </c>
      <c r="N5998" s="44">
        <f t="shared" ref="N5998:N6035" si="1118">I5998*K5998</f>
        <v>312.12</v>
      </c>
      <c r="O5998" s="44">
        <f t="shared" ref="O5998:O6035" si="1119">J5998+N5998</f>
        <v>5972.12</v>
      </c>
      <c r="P5998" s="45">
        <f t="shared" si="1113"/>
        <v>59.306057596822242</v>
      </c>
      <c r="Q5998" s="45">
        <f t="shared" ref="Q5998:Q6035" si="1120">IF(B5998="corn",O5998/(111*2000/56),O5998/(111*2000/60))</f>
        <v>1.5064807207207207</v>
      </c>
      <c r="S5998" s="51">
        <f t="shared" si="1114"/>
        <v>-7.5986656847030325</v>
      </c>
      <c r="T5998" s="16"/>
    </row>
    <row r="5999" spans="1:20" x14ac:dyDescent="0.25">
      <c r="A5999" s="72">
        <f t="shared" si="1115"/>
        <v>45122</v>
      </c>
      <c r="B5999" s="73" t="s">
        <v>67</v>
      </c>
      <c r="C5999" s="73" t="s">
        <v>256</v>
      </c>
      <c r="D5999" s="73" t="s">
        <v>247</v>
      </c>
      <c r="E5999" s="73" t="s">
        <v>285</v>
      </c>
      <c r="F5999" s="73" t="s">
        <v>264</v>
      </c>
      <c r="G5999" s="73" t="s">
        <v>35</v>
      </c>
      <c r="H5999" t="s">
        <v>37</v>
      </c>
      <c r="I5999">
        <v>1899</v>
      </c>
      <c r="J5999" s="43">
        <v>5580</v>
      </c>
      <c r="K5999" s="16">
        <v>0.17</v>
      </c>
      <c r="L5999" s="16">
        <f t="shared" si="1116"/>
        <v>55.412115193644489</v>
      </c>
      <c r="M5999" s="16">
        <f t="shared" si="1117"/>
        <v>1.4075675675675676</v>
      </c>
      <c r="N5999" s="44">
        <f t="shared" si="1118"/>
        <v>322.83000000000004</v>
      </c>
      <c r="O5999" s="44">
        <f t="shared" si="1119"/>
        <v>5902.83</v>
      </c>
      <c r="P5999" s="45">
        <f t="shared" si="1113"/>
        <v>58.617974180734855</v>
      </c>
      <c r="Q5999" s="45">
        <f t="shared" si="1120"/>
        <v>1.4890021621621621</v>
      </c>
      <c r="S5999" s="51">
        <f t="shared" si="1114"/>
        <v>-8.061478939818489</v>
      </c>
      <c r="T5999" s="16"/>
    </row>
    <row r="6000" spans="1:20" x14ac:dyDescent="0.25">
      <c r="A6000" s="72">
        <f t="shared" si="1115"/>
        <v>45122</v>
      </c>
      <c r="B6000" s="73" t="s">
        <v>18</v>
      </c>
      <c r="C6000" s="73" t="s">
        <v>238</v>
      </c>
      <c r="D6000" s="73" t="s">
        <v>239</v>
      </c>
      <c r="E6000" s="73" t="s">
        <v>283</v>
      </c>
      <c r="F6000" s="73" t="s">
        <v>284</v>
      </c>
      <c r="G6000" s="73" t="s">
        <v>35</v>
      </c>
      <c r="H6000" t="s">
        <v>37</v>
      </c>
      <c r="I6000">
        <v>1695</v>
      </c>
      <c r="J6000" s="43">
        <v>6350</v>
      </c>
      <c r="K6000" s="16">
        <v>0.17</v>
      </c>
      <c r="L6000" s="16">
        <f t="shared" si="1116"/>
        <v>63.058589870903674</v>
      </c>
      <c r="M6000" s="16">
        <f t="shared" si="1117"/>
        <v>1.7162162162162162</v>
      </c>
      <c r="N6000" s="44">
        <f t="shared" si="1118"/>
        <v>288.15000000000003</v>
      </c>
      <c r="O6000" s="44">
        <f t="shared" si="1119"/>
        <v>6638.15</v>
      </c>
      <c r="P6000" s="45">
        <f t="shared" si="1113"/>
        <v>65.920059582919563</v>
      </c>
      <c r="Q6000" s="45">
        <f t="shared" si="1120"/>
        <v>1.7940945945945945</v>
      </c>
      <c r="S6000" s="51">
        <f t="shared" si="1114"/>
        <v>-5.8425117552357904</v>
      </c>
      <c r="T6000" s="16"/>
    </row>
    <row r="6001" spans="1:20" x14ac:dyDescent="0.25">
      <c r="A6001" s="72">
        <f t="shared" si="1115"/>
        <v>45122</v>
      </c>
      <c r="B6001" s="73" t="s">
        <v>18</v>
      </c>
      <c r="C6001" s="73" t="s">
        <v>250</v>
      </c>
      <c r="D6001" s="73" t="s">
        <v>251</v>
      </c>
      <c r="E6001" s="73" t="s">
        <v>279</v>
      </c>
      <c r="F6001" s="73" t="s">
        <v>280</v>
      </c>
      <c r="G6001" s="73" t="s">
        <v>35</v>
      </c>
      <c r="H6001" t="s">
        <v>37</v>
      </c>
      <c r="I6001">
        <v>1851</v>
      </c>
      <c r="J6001" s="43">
        <v>6400</v>
      </c>
      <c r="K6001" s="16">
        <v>0.17</v>
      </c>
      <c r="L6001" s="16">
        <f t="shared" si="1116"/>
        <v>63.555114200595824</v>
      </c>
      <c r="M6001" s="16">
        <f t="shared" si="1117"/>
        <v>1.7297297297297298</v>
      </c>
      <c r="N6001" s="44">
        <f t="shared" si="1118"/>
        <v>314.67</v>
      </c>
      <c r="O6001" s="44">
        <f t="shared" si="1119"/>
        <v>6714.67</v>
      </c>
      <c r="P6001" s="45">
        <f t="shared" si="1113"/>
        <v>66.679940417080431</v>
      </c>
      <c r="Q6001" s="45">
        <f t="shared" si="1120"/>
        <v>1.8147756756756757</v>
      </c>
      <c r="S6001" s="51">
        <f t="shared" si="1114"/>
        <v>-6.6381260523714296</v>
      </c>
      <c r="T6001" s="16"/>
    </row>
    <row r="6002" spans="1:20" x14ac:dyDescent="0.25">
      <c r="A6002" s="72">
        <f t="shared" si="1115"/>
        <v>45122</v>
      </c>
      <c r="B6002" s="73" t="s">
        <v>18</v>
      </c>
      <c r="C6002" s="73" t="s">
        <v>257</v>
      </c>
      <c r="D6002" s="73" t="s">
        <v>237</v>
      </c>
      <c r="E6002" s="73" t="s">
        <v>283</v>
      </c>
      <c r="F6002" s="73" t="s">
        <v>284</v>
      </c>
      <c r="G6002" s="73" t="s">
        <v>35</v>
      </c>
      <c r="H6002" t="s">
        <v>37</v>
      </c>
      <c r="I6002">
        <v>1507</v>
      </c>
      <c r="J6002" s="43">
        <v>6250</v>
      </c>
      <c r="K6002" s="16">
        <v>0.17</v>
      </c>
      <c r="L6002" s="16">
        <f t="shared" si="1116"/>
        <v>62.06554121151936</v>
      </c>
      <c r="M6002" s="16">
        <f t="shared" si="1117"/>
        <v>1.6891891891891893</v>
      </c>
      <c r="N6002" s="44">
        <f t="shared" si="1118"/>
        <v>256.19</v>
      </c>
      <c r="O6002" s="44">
        <f t="shared" si="1119"/>
        <v>6506.19</v>
      </c>
      <c r="P6002" s="45">
        <f t="shared" si="1113"/>
        <v>64.609632571996016</v>
      </c>
      <c r="Q6002" s="45">
        <f t="shared" si="1120"/>
        <v>1.7584297297297296</v>
      </c>
      <c r="S6002" s="51">
        <f t="shared" si="1114"/>
        <v>-4.8681630558272797</v>
      </c>
      <c r="T6002" s="16"/>
    </row>
    <row r="6003" spans="1:20" x14ac:dyDescent="0.25">
      <c r="A6003" s="72">
        <f t="shared" si="1115"/>
        <v>45122</v>
      </c>
      <c r="B6003" s="73" t="s">
        <v>18</v>
      </c>
      <c r="C6003" s="73" t="s">
        <v>256</v>
      </c>
      <c r="D6003" s="73" t="s">
        <v>247</v>
      </c>
      <c r="E6003" s="73" t="s">
        <v>265</v>
      </c>
      <c r="F6003" s="73" t="s">
        <v>266</v>
      </c>
      <c r="G6003" s="73" t="s">
        <v>35</v>
      </c>
      <c r="H6003" t="s">
        <v>36</v>
      </c>
      <c r="I6003">
        <v>1160</v>
      </c>
      <c r="J6003" s="43">
        <v>5095</v>
      </c>
      <c r="K6003" s="16">
        <v>0.37</v>
      </c>
      <c r="L6003" s="16">
        <f t="shared" si="1116"/>
        <v>50.595829195630586</v>
      </c>
      <c r="M6003" s="16">
        <f t="shared" si="1117"/>
        <v>1.3770270270270271</v>
      </c>
      <c r="N6003" s="44">
        <f t="shared" si="1118"/>
        <v>429.2</v>
      </c>
      <c r="O6003" s="44">
        <f t="shared" si="1119"/>
        <v>5524.2</v>
      </c>
      <c r="P6003" s="45">
        <f t="shared" si="1113"/>
        <v>54.857994041708039</v>
      </c>
      <c r="Q6003" s="45">
        <f t="shared" si="1120"/>
        <v>1.4930270270270269</v>
      </c>
      <c r="S6003" s="51">
        <f t="shared" si="1114"/>
        <v>-3.2030839320133175</v>
      </c>
      <c r="T6003" s="16"/>
    </row>
    <row r="6004" spans="1:20" x14ac:dyDescent="0.25">
      <c r="A6004" s="72">
        <f t="shared" si="1115"/>
        <v>45122</v>
      </c>
      <c r="B6004" s="73" t="s">
        <v>18</v>
      </c>
      <c r="C6004" s="73" t="s">
        <v>244</v>
      </c>
      <c r="D6004" s="73" t="s">
        <v>245</v>
      </c>
      <c r="E6004" s="73" t="s">
        <v>277</v>
      </c>
      <c r="F6004" s="73" t="s">
        <v>278</v>
      </c>
      <c r="G6004" s="73" t="s">
        <v>35</v>
      </c>
      <c r="H6004" s="73" t="s">
        <v>38</v>
      </c>
      <c r="I6004" s="65">
        <v>613</v>
      </c>
      <c r="J6004" s="61">
        <v>5277</v>
      </c>
      <c r="K6004" s="16">
        <v>0</v>
      </c>
      <c r="L6004" s="77">
        <f t="shared" si="1116"/>
        <v>52.403177755710026</v>
      </c>
      <c r="M6004" s="77">
        <f t="shared" si="1117"/>
        <v>1.4262162162162162</v>
      </c>
      <c r="N6004" s="62">
        <f t="shared" si="1118"/>
        <v>0</v>
      </c>
      <c r="O6004" s="62">
        <f t="shared" si="1119"/>
        <v>5277</v>
      </c>
      <c r="P6004" s="63">
        <f t="shared" si="1113"/>
        <v>52.403177755710026</v>
      </c>
      <c r="Q6004" s="63">
        <f t="shared" si="1120"/>
        <v>1.4262162162162162</v>
      </c>
      <c r="R6004" s="65"/>
      <c r="S6004" s="64">
        <f t="shared" si="1114"/>
        <v>6.5199838514331754</v>
      </c>
      <c r="T6004" s="16"/>
    </row>
    <row r="6005" spans="1:20" x14ac:dyDescent="0.25">
      <c r="A6005" s="74">
        <f>A6003</f>
        <v>45122</v>
      </c>
      <c r="B6005" s="75" t="s">
        <v>18</v>
      </c>
      <c r="C6005" s="75" t="s">
        <v>258</v>
      </c>
      <c r="D6005" s="75" t="s">
        <v>255</v>
      </c>
      <c r="E6005" s="75" t="s">
        <v>279</v>
      </c>
      <c r="F6005" s="75" t="s">
        <v>280</v>
      </c>
      <c r="G6005" s="75" t="s">
        <v>35</v>
      </c>
      <c r="H6005" s="76" t="s">
        <v>36</v>
      </c>
      <c r="I6005" s="76">
        <v>1637</v>
      </c>
      <c r="J6005" s="46">
        <v>5730</v>
      </c>
      <c r="K6005" s="78">
        <v>0.37</v>
      </c>
      <c r="L6005" s="78">
        <f t="shared" si="1116"/>
        <v>56.901688182720953</v>
      </c>
      <c r="M6005" s="78">
        <f t="shared" si="1117"/>
        <v>1.5486486486486486</v>
      </c>
      <c r="N6005" s="47">
        <f t="shared" si="1118"/>
        <v>605.68999999999994</v>
      </c>
      <c r="O6005" s="47">
        <f t="shared" si="1119"/>
        <v>6335.69</v>
      </c>
      <c r="P6005" s="48">
        <f t="shared" si="1113"/>
        <v>62.916484607745772</v>
      </c>
      <c r="Q6005" s="48">
        <f t="shared" si="1120"/>
        <v>1.7123486486486486</v>
      </c>
      <c r="R6005" s="76"/>
      <c r="S6005" s="53">
        <f t="shared" si="1114"/>
        <v>-1.4038500443517621</v>
      </c>
      <c r="T6005" s="78"/>
    </row>
    <row r="6006" spans="1:20" x14ac:dyDescent="0.25">
      <c r="A6006" s="72">
        <f>DATE(YEAR(A6005), MONTH(A6005)+1, 15)</f>
        <v>45153</v>
      </c>
      <c r="B6006" s="73" t="s">
        <v>0</v>
      </c>
      <c r="C6006" s="73" t="s">
        <v>359</v>
      </c>
      <c r="D6006" s="73" t="s">
        <v>235</v>
      </c>
      <c r="E6006" s="73" t="s">
        <v>260</v>
      </c>
      <c r="F6006" s="73" t="s">
        <v>261</v>
      </c>
      <c r="G6006" s="73" t="s">
        <v>34</v>
      </c>
      <c r="H6006" t="s">
        <v>36</v>
      </c>
      <c r="I6006">
        <v>506</v>
      </c>
      <c r="J6006" s="61">
        <v>4095</v>
      </c>
      <c r="K6006" s="16">
        <v>0.35</v>
      </c>
      <c r="L6006" s="16">
        <f t="shared" si="1116"/>
        <v>40.665342601787486</v>
      </c>
      <c r="M6006" s="16">
        <f t="shared" si="1117"/>
        <v>1.1067567567567567</v>
      </c>
      <c r="N6006" s="44">
        <f t="shared" si="1118"/>
        <v>177.1</v>
      </c>
      <c r="O6006" s="44">
        <f t="shared" si="1119"/>
        <v>4272.1000000000004</v>
      </c>
      <c r="P6006" s="45">
        <f t="shared" ref="P6006:P6043" si="1121">O6006/100.7</f>
        <v>42.424031777557104</v>
      </c>
      <c r="Q6006" s="45">
        <f t="shared" si="1120"/>
        <v>1.1546216216216216</v>
      </c>
      <c r="R6006" s="17"/>
      <c r="S6006" s="51">
        <f>((O6006/O5550)-1)*100</f>
        <v>0.65167607505349778</v>
      </c>
      <c r="T6006" s="16"/>
    </row>
    <row r="6007" spans="1:20" x14ac:dyDescent="0.25">
      <c r="A6007" s="72">
        <f>A6006</f>
        <v>45153</v>
      </c>
      <c r="B6007" s="73" t="s">
        <v>0</v>
      </c>
      <c r="C6007" s="73" t="s">
        <v>236</v>
      </c>
      <c r="D6007" s="73" t="s">
        <v>237</v>
      </c>
      <c r="E6007" s="73" t="s">
        <v>262</v>
      </c>
      <c r="F6007" s="73" t="s">
        <v>251</v>
      </c>
      <c r="G6007" s="73" t="s">
        <v>34</v>
      </c>
      <c r="H6007" t="s">
        <v>37</v>
      </c>
      <c r="I6007">
        <v>298</v>
      </c>
      <c r="J6007" s="43">
        <v>4008</v>
      </c>
      <c r="K6007" s="16">
        <v>0.14000000000000001</v>
      </c>
      <c r="L6007" s="16">
        <f t="shared" si="1116"/>
        <v>39.801390268123136</v>
      </c>
      <c r="M6007" s="16">
        <f t="shared" si="1117"/>
        <v>1.0832432432432433</v>
      </c>
      <c r="N6007" s="44">
        <f t="shared" si="1118"/>
        <v>41.720000000000006</v>
      </c>
      <c r="O6007" s="44">
        <f t="shared" si="1119"/>
        <v>4049.72</v>
      </c>
      <c r="P6007" s="45">
        <f t="shared" si="1121"/>
        <v>40.21569016881827</v>
      </c>
      <c r="Q6007" s="45">
        <f t="shared" si="1120"/>
        <v>1.0945189189189188</v>
      </c>
      <c r="R6007" s="17"/>
      <c r="S6007" s="51">
        <f t="shared" ref="S6007:S6043" si="1122">((O6007/O5551)-1)*100</f>
        <v>9.837508094934222E-2</v>
      </c>
      <c r="T6007" s="16"/>
    </row>
    <row r="6008" spans="1:20" x14ac:dyDescent="0.25">
      <c r="A6008" s="72">
        <f t="shared" ref="A6008:A6042" si="1123">A6007</f>
        <v>45153</v>
      </c>
      <c r="B6008" s="73" t="s">
        <v>0</v>
      </c>
      <c r="C6008" s="73" t="s">
        <v>359</v>
      </c>
      <c r="D6008" s="73" t="s">
        <v>235</v>
      </c>
      <c r="E6008" s="73" t="s">
        <v>263</v>
      </c>
      <c r="F6008" s="73" t="s">
        <v>264</v>
      </c>
      <c r="G6008" s="73" t="s">
        <v>34</v>
      </c>
      <c r="H6008" t="s">
        <v>37</v>
      </c>
      <c r="I6008">
        <v>1530</v>
      </c>
      <c r="J6008" s="61">
        <v>7340</v>
      </c>
      <c r="K6008" s="16">
        <v>0.14000000000000001</v>
      </c>
      <c r="L6008" s="16">
        <f t="shared" si="1116"/>
        <v>72.889771598808338</v>
      </c>
      <c r="M6008" s="16">
        <f t="shared" si="1117"/>
        <v>1.9837837837837837</v>
      </c>
      <c r="N6008" s="44">
        <f t="shared" si="1118"/>
        <v>214.20000000000002</v>
      </c>
      <c r="O6008" s="44">
        <f t="shared" si="1119"/>
        <v>7554.2</v>
      </c>
      <c r="P6008" s="45">
        <f t="shared" si="1121"/>
        <v>75.016881827209531</v>
      </c>
      <c r="Q6008" s="45">
        <f t="shared" si="1120"/>
        <v>2.0416756756756755</v>
      </c>
      <c r="S6008" s="51">
        <f t="shared" si="1122"/>
        <v>-10.642425389465215</v>
      </c>
      <c r="T6008" s="16"/>
    </row>
    <row r="6009" spans="1:20" x14ac:dyDescent="0.25">
      <c r="A6009" s="72">
        <f t="shared" si="1123"/>
        <v>45153</v>
      </c>
      <c r="B6009" s="73" t="s">
        <v>0</v>
      </c>
      <c r="C6009" s="73" t="s">
        <v>359</v>
      </c>
      <c r="D6009" s="73" t="s">
        <v>235</v>
      </c>
      <c r="E6009" s="73" t="s">
        <v>265</v>
      </c>
      <c r="F6009" s="73" t="s">
        <v>266</v>
      </c>
      <c r="G6009" s="73" t="s">
        <v>34</v>
      </c>
      <c r="H6009" t="s">
        <v>36</v>
      </c>
      <c r="I6009">
        <v>890</v>
      </c>
      <c r="J6009" s="61">
        <v>4825</v>
      </c>
      <c r="K6009" s="16">
        <v>0.35</v>
      </c>
      <c r="L6009" s="16">
        <f t="shared" si="1116"/>
        <v>47.91459781529295</v>
      </c>
      <c r="M6009" s="16">
        <f t="shared" si="1117"/>
        <v>1.3040540540540539</v>
      </c>
      <c r="N6009" s="44">
        <f t="shared" si="1118"/>
        <v>311.5</v>
      </c>
      <c r="O6009" s="44">
        <f t="shared" si="1119"/>
        <v>5136.5</v>
      </c>
      <c r="P6009" s="45">
        <f t="shared" si="1121"/>
        <v>51.007944389275075</v>
      </c>
      <c r="Q6009" s="45">
        <f t="shared" si="1120"/>
        <v>1.3882432432432432</v>
      </c>
      <c r="S6009" s="51">
        <f t="shared" si="1122"/>
        <v>-2.3219107747309287</v>
      </c>
      <c r="T6009" s="16"/>
    </row>
    <row r="6010" spans="1:20" x14ac:dyDescent="0.25">
      <c r="A6010" s="72">
        <f t="shared" si="1123"/>
        <v>45153</v>
      </c>
      <c r="B6010" s="73" t="s">
        <v>0</v>
      </c>
      <c r="C6010" s="73" t="s">
        <v>238</v>
      </c>
      <c r="D6010" s="73" t="s">
        <v>239</v>
      </c>
      <c r="E6010" s="73" t="s">
        <v>267</v>
      </c>
      <c r="F6010" s="73" t="s">
        <v>241</v>
      </c>
      <c r="G6010" s="73" t="s">
        <v>34</v>
      </c>
      <c r="H6010" s="65" t="s">
        <v>37</v>
      </c>
      <c r="I6010" s="65">
        <v>1256</v>
      </c>
      <c r="J6010" s="61">
        <v>7111</v>
      </c>
      <c r="K6010" s="16">
        <v>0.14000000000000001</v>
      </c>
      <c r="L6010" s="77">
        <f t="shared" si="1116"/>
        <v>70.615690168818276</v>
      </c>
      <c r="M6010" s="77">
        <f t="shared" si="1117"/>
        <v>1.9218918918918919</v>
      </c>
      <c r="N6010" s="62">
        <f t="shared" si="1118"/>
        <v>175.84</v>
      </c>
      <c r="O6010" s="62">
        <f t="shared" si="1119"/>
        <v>7286.84</v>
      </c>
      <c r="P6010" s="63">
        <f t="shared" si="1121"/>
        <v>72.361866931479639</v>
      </c>
      <c r="Q6010" s="63">
        <f t="shared" si="1120"/>
        <v>1.9694162162162163</v>
      </c>
      <c r="R6010" s="65"/>
      <c r="S6010" s="64">
        <f t="shared" si="1122"/>
        <v>-9.1108206274447152</v>
      </c>
      <c r="T6010" s="16"/>
    </row>
    <row r="6011" spans="1:20" x14ac:dyDescent="0.25">
      <c r="A6011" s="72">
        <f t="shared" si="1123"/>
        <v>45153</v>
      </c>
      <c r="B6011" s="73" t="s">
        <v>0</v>
      </c>
      <c r="C6011" s="73" t="s">
        <v>358</v>
      </c>
      <c r="D6011" s="73" t="s">
        <v>235</v>
      </c>
      <c r="E6011" s="73" t="s">
        <v>267</v>
      </c>
      <c r="F6011" s="73" t="s">
        <v>241</v>
      </c>
      <c r="G6011" s="73" t="s">
        <v>34</v>
      </c>
      <c r="H6011" t="s">
        <v>36</v>
      </c>
      <c r="I6011">
        <v>975</v>
      </c>
      <c r="J6011" s="61">
        <v>5075</v>
      </c>
      <c r="K6011" s="16">
        <v>0.35</v>
      </c>
      <c r="L6011" s="16">
        <f t="shared" si="1116"/>
        <v>50.397219463753721</v>
      </c>
      <c r="M6011" s="16">
        <f t="shared" si="1117"/>
        <v>1.3716216216216217</v>
      </c>
      <c r="N6011" s="44">
        <f t="shared" si="1118"/>
        <v>341.25</v>
      </c>
      <c r="O6011" s="44">
        <f t="shared" si="1119"/>
        <v>5416.25</v>
      </c>
      <c r="P6011" s="45">
        <f t="shared" si="1121"/>
        <v>53.785998013902677</v>
      </c>
      <c r="Q6011" s="45">
        <f t="shared" si="1120"/>
        <v>1.4638513513513514</v>
      </c>
      <c r="S6011" s="51">
        <f t="shared" si="1122"/>
        <v>-2.7865027371443918</v>
      </c>
      <c r="T6011" s="16"/>
    </row>
    <row r="6012" spans="1:20" x14ac:dyDescent="0.25">
      <c r="A6012" s="72">
        <f t="shared" si="1123"/>
        <v>45153</v>
      </c>
      <c r="B6012" s="73" t="s">
        <v>0</v>
      </c>
      <c r="C6012" s="73" t="s">
        <v>240</v>
      </c>
      <c r="D6012" s="73" t="s">
        <v>241</v>
      </c>
      <c r="E6012" s="73" t="s">
        <v>263</v>
      </c>
      <c r="F6012" s="73" t="s">
        <v>264</v>
      </c>
      <c r="G6012" s="73" t="s">
        <v>34</v>
      </c>
      <c r="H6012" t="s">
        <v>36</v>
      </c>
      <c r="I6012">
        <v>1357</v>
      </c>
      <c r="J6012" s="66">
        <v>5121</v>
      </c>
      <c r="K6012" s="16">
        <v>0.35</v>
      </c>
      <c r="L6012" s="16">
        <f t="shared" si="1116"/>
        <v>50.854021847070506</v>
      </c>
      <c r="M6012" s="16">
        <f t="shared" si="1117"/>
        <v>1.384054054054054</v>
      </c>
      <c r="N6012" s="44">
        <f t="shared" si="1118"/>
        <v>474.95</v>
      </c>
      <c r="O6012" s="44">
        <f t="shared" si="1119"/>
        <v>5595.95</v>
      </c>
      <c r="P6012" s="45">
        <f t="shared" si="1121"/>
        <v>55.570506454816282</v>
      </c>
      <c r="Q6012" s="45">
        <f t="shared" si="1120"/>
        <v>1.5124189189189188</v>
      </c>
      <c r="S6012" s="51">
        <f t="shared" si="1122"/>
        <v>-8.6402358787823434</v>
      </c>
      <c r="T6012" s="16"/>
    </row>
    <row r="6013" spans="1:20" x14ac:dyDescent="0.25">
      <c r="A6013" s="72">
        <f t="shared" si="1123"/>
        <v>45153</v>
      </c>
      <c r="B6013" s="73" t="s">
        <v>67</v>
      </c>
      <c r="C6013" s="73" t="s">
        <v>242</v>
      </c>
      <c r="D6013" s="73" t="s">
        <v>243</v>
      </c>
      <c r="E6013" s="73" t="s">
        <v>265</v>
      </c>
      <c r="F6013" s="73" t="s">
        <v>266</v>
      </c>
      <c r="G6013" s="73" t="s">
        <v>34</v>
      </c>
      <c r="H6013" t="s">
        <v>36</v>
      </c>
      <c r="I6013">
        <v>1006</v>
      </c>
      <c r="J6013" s="66">
        <v>4000</v>
      </c>
      <c r="K6013" s="16">
        <v>0.35</v>
      </c>
      <c r="L6013" s="16">
        <f t="shared" si="1116"/>
        <v>39.72194637537239</v>
      </c>
      <c r="M6013" s="16">
        <f t="shared" si="1117"/>
        <v>1.0090090090090089</v>
      </c>
      <c r="N6013" s="44">
        <f t="shared" si="1118"/>
        <v>352.09999999999997</v>
      </c>
      <c r="O6013" s="44">
        <f t="shared" si="1119"/>
        <v>4352.1000000000004</v>
      </c>
      <c r="P6013" s="45">
        <f t="shared" si="1121"/>
        <v>43.218470705064547</v>
      </c>
      <c r="Q6013" s="45">
        <f t="shared" si="1120"/>
        <v>1.0978270270270272</v>
      </c>
      <c r="S6013" s="51">
        <f t="shared" si="1122"/>
        <v>-8.2694691048890707</v>
      </c>
      <c r="T6013" s="16"/>
    </row>
    <row r="6014" spans="1:20" x14ac:dyDescent="0.25">
      <c r="A6014" s="72">
        <f t="shared" si="1123"/>
        <v>45153</v>
      </c>
      <c r="B6014" s="73" t="s">
        <v>67</v>
      </c>
      <c r="C6014" s="73" t="s">
        <v>244</v>
      </c>
      <c r="D6014" s="73" t="s">
        <v>245</v>
      </c>
      <c r="E6014" s="73" t="s">
        <v>268</v>
      </c>
      <c r="F6014" s="73" t="s">
        <v>269</v>
      </c>
      <c r="G6014" s="73" t="s">
        <v>34</v>
      </c>
      <c r="H6014" t="s">
        <v>38</v>
      </c>
      <c r="I6014">
        <v>860</v>
      </c>
      <c r="J6014" s="43">
        <v>8551</v>
      </c>
      <c r="K6014" s="16">
        <v>0</v>
      </c>
      <c r="L6014" s="16">
        <f t="shared" si="1116"/>
        <v>84.915590863952332</v>
      </c>
      <c r="M6014" s="16">
        <f t="shared" si="1117"/>
        <v>2.157009009009009</v>
      </c>
      <c r="N6014" s="44">
        <f t="shared" si="1118"/>
        <v>0</v>
      </c>
      <c r="O6014" s="44">
        <f t="shared" si="1119"/>
        <v>8551</v>
      </c>
      <c r="P6014" s="45">
        <f t="shared" si="1121"/>
        <v>84.915590863952332</v>
      </c>
      <c r="Q6014" s="45">
        <f t="shared" si="1120"/>
        <v>2.157009009009009</v>
      </c>
      <c r="S6014" s="51">
        <f t="shared" si="1122"/>
        <v>5.1783517835178428</v>
      </c>
      <c r="T6014" s="16"/>
    </row>
    <row r="6015" spans="1:20" x14ac:dyDescent="0.25">
      <c r="A6015" s="72">
        <f t="shared" si="1123"/>
        <v>45153</v>
      </c>
      <c r="B6015" s="73" t="s">
        <v>67</v>
      </c>
      <c r="C6015" s="73" t="s">
        <v>246</v>
      </c>
      <c r="D6015" s="73" t="s">
        <v>247</v>
      </c>
      <c r="E6015" s="73" t="s">
        <v>270</v>
      </c>
      <c r="F6015" s="73" t="s">
        <v>247</v>
      </c>
      <c r="G6015" s="73" t="s">
        <v>34</v>
      </c>
      <c r="H6015" t="s">
        <v>36</v>
      </c>
      <c r="I6015">
        <v>213</v>
      </c>
      <c r="J6015" s="43">
        <v>2655</v>
      </c>
      <c r="K6015" s="16">
        <v>0.35</v>
      </c>
      <c r="L6015" s="16">
        <f t="shared" si="1116"/>
        <v>26.365441906653427</v>
      </c>
      <c r="M6015" s="16">
        <f t="shared" si="1117"/>
        <v>0.66972972972972977</v>
      </c>
      <c r="N6015" s="44">
        <f t="shared" si="1118"/>
        <v>74.55</v>
      </c>
      <c r="O6015" s="44">
        <f t="shared" si="1119"/>
        <v>2729.55</v>
      </c>
      <c r="P6015" s="45">
        <f t="shared" si="1121"/>
        <v>27.105759682224431</v>
      </c>
      <c r="Q6015" s="45">
        <f t="shared" si="1120"/>
        <v>0.6885351351351352</v>
      </c>
      <c r="S6015" s="51">
        <f t="shared" si="1122"/>
        <v>2.513689523852447</v>
      </c>
      <c r="T6015" s="16"/>
    </row>
    <row r="6016" spans="1:20" x14ac:dyDescent="0.25">
      <c r="A6016" s="72">
        <f t="shared" si="1123"/>
        <v>45153</v>
      </c>
      <c r="B6016" s="73" t="s">
        <v>67</v>
      </c>
      <c r="C6016" s="73" t="s">
        <v>248</v>
      </c>
      <c r="D6016" s="73" t="s">
        <v>249</v>
      </c>
      <c r="E6016" s="73" t="s">
        <v>271</v>
      </c>
      <c r="F6016" s="73" t="s">
        <v>272</v>
      </c>
      <c r="G6016" s="73" t="s">
        <v>34</v>
      </c>
      <c r="H6016" t="s">
        <v>38</v>
      </c>
      <c r="I6016">
        <v>646</v>
      </c>
      <c r="J6016" s="43">
        <v>6593</v>
      </c>
      <c r="K6016" s="16">
        <v>0</v>
      </c>
      <c r="L6016" s="16">
        <f t="shared" si="1116"/>
        <v>65.471698113207552</v>
      </c>
      <c r="M6016" s="16">
        <f t="shared" si="1117"/>
        <v>1.663099099099099</v>
      </c>
      <c r="N6016" s="44">
        <f t="shared" si="1118"/>
        <v>0</v>
      </c>
      <c r="O6016" s="44">
        <f t="shared" si="1119"/>
        <v>6593</v>
      </c>
      <c r="P6016" s="45">
        <f t="shared" si="1121"/>
        <v>65.471698113207552</v>
      </c>
      <c r="Q6016" s="45">
        <f t="shared" si="1120"/>
        <v>1.663099099099099</v>
      </c>
      <c r="S6016" s="51">
        <f t="shared" si="1122"/>
        <v>5.8776296772121484</v>
      </c>
      <c r="T6016" s="16"/>
    </row>
    <row r="6017" spans="1:20" x14ac:dyDescent="0.25">
      <c r="A6017" s="72">
        <f t="shared" si="1123"/>
        <v>45153</v>
      </c>
      <c r="B6017" s="73" t="s">
        <v>67</v>
      </c>
      <c r="C6017" s="73" t="s">
        <v>248</v>
      </c>
      <c r="D6017" s="73" t="s">
        <v>249</v>
      </c>
      <c r="E6017" s="73" t="s">
        <v>273</v>
      </c>
      <c r="F6017" s="73" t="s">
        <v>274</v>
      </c>
      <c r="G6017" s="73" t="s">
        <v>34</v>
      </c>
      <c r="H6017" t="s">
        <v>38</v>
      </c>
      <c r="I6017">
        <v>418</v>
      </c>
      <c r="J6017" s="43">
        <v>5564</v>
      </c>
      <c r="K6017" s="16">
        <v>0</v>
      </c>
      <c r="L6017" s="16">
        <f t="shared" si="1116"/>
        <v>55.253227408142997</v>
      </c>
      <c r="M6017" s="16">
        <f t="shared" si="1117"/>
        <v>1.4035315315315315</v>
      </c>
      <c r="N6017" s="44">
        <f t="shared" si="1118"/>
        <v>0</v>
      </c>
      <c r="O6017" s="44">
        <f t="shared" si="1119"/>
        <v>5564</v>
      </c>
      <c r="P6017" s="45">
        <f t="shared" si="1121"/>
        <v>55.253227408142997</v>
      </c>
      <c r="Q6017" s="45">
        <f t="shared" si="1120"/>
        <v>1.4035315315315315</v>
      </c>
      <c r="S6017" s="51">
        <f t="shared" si="1122"/>
        <v>6.0415475509815186</v>
      </c>
      <c r="T6017" s="16"/>
    </row>
    <row r="6018" spans="1:20" x14ac:dyDescent="0.25">
      <c r="A6018" s="72">
        <f t="shared" si="1123"/>
        <v>45153</v>
      </c>
      <c r="B6018" s="73" t="s">
        <v>67</v>
      </c>
      <c r="C6018" s="73" t="s">
        <v>246</v>
      </c>
      <c r="D6018" s="73" t="s">
        <v>247</v>
      </c>
      <c r="E6018" s="73" t="s">
        <v>275</v>
      </c>
      <c r="F6018" s="73" t="s">
        <v>276</v>
      </c>
      <c r="G6018" s="73" t="s">
        <v>34</v>
      </c>
      <c r="H6018" t="s">
        <v>36</v>
      </c>
      <c r="I6018">
        <v>626</v>
      </c>
      <c r="J6018" s="61">
        <v>4250</v>
      </c>
      <c r="K6018" s="16">
        <v>0.35</v>
      </c>
      <c r="L6018" s="16">
        <f t="shared" si="1116"/>
        <v>42.204568023833168</v>
      </c>
      <c r="M6018" s="16">
        <f t="shared" si="1117"/>
        <v>1.072072072072072</v>
      </c>
      <c r="N6018" s="44">
        <f t="shared" si="1118"/>
        <v>219.1</v>
      </c>
      <c r="O6018" s="44">
        <f t="shared" si="1119"/>
        <v>4469.1000000000004</v>
      </c>
      <c r="P6018" s="45">
        <f t="shared" si="1121"/>
        <v>44.380337636544191</v>
      </c>
      <c r="Q6018" s="45">
        <f t="shared" si="1120"/>
        <v>1.1273405405405406</v>
      </c>
      <c r="S6018" s="51">
        <f t="shared" si="1122"/>
        <v>0.13129475448330208</v>
      </c>
      <c r="T6018" s="16"/>
    </row>
    <row r="6019" spans="1:20" x14ac:dyDescent="0.25">
      <c r="A6019" s="72">
        <f t="shared" si="1123"/>
        <v>45153</v>
      </c>
      <c r="B6019" s="73" t="s">
        <v>67</v>
      </c>
      <c r="C6019" s="73" t="s">
        <v>246</v>
      </c>
      <c r="D6019" s="73" t="s">
        <v>247</v>
      </c>
      <c r="E6019" s="73" t="s">
        <v>263</v>
      </c>
      <c r="F6019" s="73" t="s">
        <v>264</v>
      </c>
      <c r="G6019" s="73" t="s">
        <v>34</v>
      </c>
      <c r="H6019" t="s">
        <v>36</v>
      </c>
      <c r="I6019">
        <v>1823</v>
      </c>
      <c r="J6019" s="61">
        <v>6130</v>
      </c>
      <c r="K6019" s="16">
        <v>0.35</v>
      </c>
      <c r="L6019" s="16">
        <f t="shared" si="1116"/>
        <v>60.873882820258189</v>
      </c>
      <c r="M6019" s="16">
        <f t="shared" si="1117"/>
        <v>1.5463063063063063</v>
      </c>
      <c r="N6019" s="44">
        <f t="shared" si="1118"/>
        <v>638.04999999999995</v>
      </c>
      <c r="O6019" s="44">
        <f t="shared" si="1119"/>
        <v>6768.05</v>
      </c>
      <c r="P6019" s="45">
        <f t="shared" si="1121"/>
        <v>67.210029791459775</v>
      </c>
      <c r="Q6019" s="45">
        <f t="shared" si="1120"/>
        <v>1.7072558558558559</v>
      </c>
      <c r="S6019" s="51">
        <f t="shared" si="1122"/>
        <v>-6.3766596302126777</v>
      </c>
      <c r="T6019" s="16"/>
    </row>
    <row r="6020" spans="1:20" x14ac:dyDescent="0.25">
      <c r="A6020" s="72">
        <f t="shared" si="1123"/>
        <v>45153</v>
      </c>
      <c r="B6020" s="73" t="s">
        <v>18</v>
      </c>
      <c r="C6020" s="73" t="s">
        <v>250</v>
      </c>
      <c r="D6020" s="73" t="s">
        <v>251</v>
      </c>
      <c r="E6020" s="73" t="s">
        <v>265</v>
      </c>
      <c r="F6020" s="73" t="s">
        <v>266</v>
      </c>
      <c r="G6020" s="73" t="s">
        <v>34</v>
      </c>
      <c r="H6020" s="65" t="s">
        <v>39</v>
      </c>
      <c r="I6020">
        <v>1277</v>
      </c>
      <c r="J6020" s="61">
        <v>3472</v>
      </c>
      <c r="K6020" s="16">
        <v>0.39600000000000002</v>
      </c>
      <c r="L6020" s="77">
        <f t="shared" si="1116"/>
        <v>34.478649453823238</v>
      </c>
      <c r="M6020" s="77">
        <f t="shared" si="1117"/>
        <v>0.93837837837837834</v>
      </c>
      <c r="N6020" s="62">
        <f t="shared" si="1118"/>
        <v>505.69200000000001</v>
      </c>
      <c r="O6020" s="62">
        <f t="shared" si="1119"/>
        <v>3977.692</v>
      </c>
      <c r="P6020" s="63">
        <f t="shared" si="1121"/>
        <v>39.500417080436939</v>
      </c>
      <c r="Q6020" s="63">
        <f t="shared" si="1120"/>
        <v>1.0750518918918919</v>
      </c>
      <c r="R6020" s="65"/>
      <c r="S6020" s="64">
        <f t="shared" si="1122"/>
        <v>-28.767931841140548</v>
      </c>
      <c r="T6020" s="16"/>
    </row>
    <row r="6021" spans="1:20" x14ac:dyDescent="0.25">
      <c r="A6021" s="72">
        <f t="shared" si="1123"/>
        <v>45153</v>
      </c>
      <c r="B6021" s="73" t="s">
        <v>18</v>
      </c>
      <c r="C6021" s="73" t="s">
        <v>244</v>
      </c>
      <c r="D6021" s="73" t="s">
        <v>245</v>
      </c>
      <c r="E6021" s="73" t="s">
        <v>277</v>
      </c>
      <c r="F6021" s="73" t="s">
        <v>278</v>
      </c>
      <c r="G6021" s="73" t="s">
        <v>34</v>
      </c>
      <c r="H6021" s="65" t="s">
        <v>38</v>
      </c>
      <c r="I6021" s="65">
        <v>613</v>
      </c>
      <c r="J6021" s="61">
        <v>7037</v>
      </c>
      <c r="K6021" s="16">
        <v>0</v>
      </c>
      <c r="L6021" s="77">
        <f t="shared" si="1116"/>
        <v>69.880834160873874</v>
      </c>
      <c r="M6021" s="77">
        <f t="shared" si="1117"/>
        <v>1.9018918918918919</v>
      </c>
      <c r="N6021" s="62">
        <f t="shared" si="1118"/>
        <v>0</v>
      </c>
      <c r="O6021" s="62">
        <f t="shared" si="1119"/>
        <v>7037</v>
      </c>
      <c r="P6021" s="63">
        <f t="shared" si="1121"/>
        <v>69.880834160873874</v>
      </c>
      <c r="Q6021" s="63">
        <f t="shared" si="1120"/>
        <v>1.9018918918918919</v>
      </c>
      <c r="R6021" s="65"/>
      <c r="S6021" s="64">
        <f t="shared" si="1122"/>
        <v>4.8108430145963554</v>
      </c>
      <c r="T6021" s="16"/>
    </row>
    <row r="6022" spans="1:20" x14ac:dyDescent="0.25">
      <c r="A6022" s="72">
        <f>A6021</f>
        <v>45153</v>
      </c>
      <c r="B6022" s="73" t="s">
        <v>18</v>
      </c>
      <c r="C6022" s="73" t="s">
        <v>248</v>
      </c>
      <c r="D6022" s="73" t="s">
        <v>249</v>
      </c>
      <c r="E6022" s="73" t="s">
        <v>268</v>
      </c>
      <c r="F6022" s="73" t="s">
        <v>269</v>
      </c>
      <c r="G6022" s="73" t="s">
        <v>34</v>
      </c>
      <c r="H6022" s="65" t="s">
        <v>38</v>
      </c>
      <c r="I6022" s="65">
        <v>872</v>
      </c>
      <c r="J6022" s="61">
        <v>7843</v>
      </c>
      <c r="K6022" s="16">
        <v>0</v>
      </c>
      <c r="L6022" s="77">
        <f t="shared" si="1116"/>
        <v>77.884806355511415</v>
      </c>
      <c r="M6022" s="77">
        <f t="shared" si="1117"/>
        <v>2.11972972972973</v>
      </c>
      <c r="N6022" s="62">
        <f t="shared" si="1118"/>
        <v>0</v>
      </c>
      <c r="O6022" s="62">
        <f t="shared" si="1119"/>
        <v>7843</v>
      </c>
      <c r="P6022" s="63">
        <f t="shared" si="1121"/>
        <v>77.884806355511415</v>
      </c>
      <c r="Q6022" s="63">
        <f t="shared" si="1120"/>
        <v>2.11972972972973</v>
      </c>
      <c r="R6022" s="65"/>
      <c r="S6022" s="64">
        <f t="shared" si="1122"/>
        <v>5.6723255187281163</v>
      </c>
      <c r="T6022" s="16"/>
    </row>
    <row r="6023" spans="1:20" x14ac:dyDescent="0.25">
      <c r="A6023" s="72">
        <f t="shared" si="1123"/>
        <v>45153</v>
      </c>
      <c r="B6023" s="73" t="s">
        <v>18</v>
      </c>
      <c r="C6023" s="73" t="s">
        <v>248</v>
      </c>
      <c r="D6023" s="73" t="s">
        <v>249</v>
      </c>
      <c r="E6023" s="73" t="s">
        <v>277</v>
      </c>
      <c r="F6023" s="73" t="s">
        <v>278</v>
      </c>
      <c r="G6023" s="73" t="s">
        <v>34</v>
      </c>
      <c r="H6023" s="65" t="s">
        <v>38</v>
      </c>
      <c r="I6023" s="65">
        <v>414</v>
      </c>
      <c r="J6023" s="61">
        <v>5689</v>
      </c>
      <c r="K6023" s="16">
        <v>0</v>
      </c>
      <c r="L6023" s="77">
        <f t="shared" si="1116"/>
        <v>56.494538232373387</v>
      </c>
      <c r="M6023" s="77">
        <f t="shared" si="1117"/>
        <v>1.5375675675675675</v>
      </c>
      <c r="N6023" s="62">
        <f t="shared" si="1118"/>
        <v>0</v>
      </c>
      <c r="O6023" s="62">
        <f t="shared" si="1119"/>
        <v>5689</v>
      </c>
      <c r="P6023" s="63">
        <f t="shared" si="1121"/>
        <v>56.494538232373387</v>
      </c>
      <c r="Q6023" s="63">
        <f t="shared" si="1120"/>
        <v>1.5375675675675675</v>
      </c>
      <c r="R6023" s="65"/>
      <c r="S6023" s="64">
        <f t="shared" si="1122"/>
        <v>5.9996273523383659</v>
      </c>
      <c r="T6023" s="16"/>
    </row>
    <row r="6024" spans="1:20" x14ac:dyDescent="0.25">
      <c r="A6024" s="72">
        <f t="shared" si="1123"/>
        <v>45153</v>
      </c>
      <c r="B6024" s="73" t="s">
        <v>18</v>
      </c>
      <c r="C6024" s="73" t="s">
        <v>242</v>
      </c>
      <c r="D6024" s="73" t="s">
        <v>243</v>
      </c>
      <c r="E6024" s="73" t="s">
        <v>265</v>
      </c>
      <c r="F6024" s="73" t="s">
        <v>266</v>
      </c>
      <c r="G6024" s="73" t="s">
        <v>34</v>
      </c>
      <c r="H6024" t="s">
        <v>36</v>
      </c>
      <c r="I6024">
        <v>1006</v>
      </c>
      <c r="J6024" s="43">
        <v>4865</v>
      </c>
      <c r="K6024" s="16">
        <v>0.35</v>
      </c>
      <c r="L6024" s="16">
        <f t="shared" si="1116"/>
        <v>48.311817279046672</v>
      </c>
      <c r="M6024" s="16">
        <f t="shared" si="1117"/>
        <v>1.3148648648648649</v>
      </c>
      <c r="N6024" s="44">
        <f t="shared" si="1118"/>
        <v>352.09999999999997</v>
      </c>
      <c r="O6024" s="44">
        <f t="shared" si="1119"/>
        <v>5217.1000000000004</v>
      </c>
      <c r="P6024" s="45">
        <f t="shared" si="1121"/>
        <v>51.808341608738829</v>
      </c>
      <c r="Q6024" s="45">
        <f t="shared" si="1120"/>
        <v>1.4100270270270272</v>
      </c>
      <c r="S6024" s="51">
        <f t="shared" si="1122"/>
        <v>-3.5556360732349246</v>
      </c>
      <c r="T6024" s="16"/>
    </row>
    <row r="6025" spans="1:20" x14ac:dyDescent="0.25">
      <c r="A6025" s="72">
        <f t="shared" si="1123"/>
        <v>45153</v>
      </c>
      <c r="B6025" s="73" t="s">
        <v>0</v>
      </c>
      <c r="C6025" s="73" t="s">
        <v>252</v>
      </c>
      <c r="D6025" s="73" t="s">
        <v>117</v>
      </c>
      <c r="E6025" s="73" t="s">
        <v>279</v>
      </c>
      <c r="F6025" s="73" t="s">
        <v>280</v>
      </c>
      <c r="G6025" s="73" t="s">
        <v>35</v>
      </c>
      <c r="H6025" t="s">
        <v>37</v>
      </c>
      <c r="I6025">
        <v>880</v>
      </c>
      <c r="J6025" s="43">
        <v>4543</v>
      </c>
      <c r="K6025" s="16">
        <v>0.14000000000000001</v>
      </c>
      <c r="L6025" s="16">
        <f t="shared" si="1116"/>
        <v>45.114200595829196</v>
      </c>
      <c r="M6025" s="16">
        <f t="shared" si="1117"/>
        <v>1.2278378378378378</v>
      </c>
      <c r="N6025" s="44">
        <f t="shared" si="1118"/>
        <v>123.20000000000002</v>
      </c>
      <c r="O6025" s="44">
        <f t="shared" si="1119"/>
        <v>4666.2</v>
      </c>
      <c r="P6025" s="45">
        <f t="shared" si="1121"/>
        <v>46.337636544190666</v>
      </c>
      <c r="Q6025" s="45">
        <f t="shared" si="1120"/>
        <v>1.261135135135135</v>
      </c>
      <c r="S6025" s="51">
        <f t="shared" si="1122"/>
        <v>-5.6837935077010071</v>
      </c>
      <c r="T6025" s="16"/>
    </row>
    <row r="6026" spans="1:20" x14ac:dyDescent="0.25">
      <c r="A6026" s="72">
        <f t="shared" si="1123"/>
        <v>45153</v>
      </c>
      <c r="B6026" s="73" t="s">
        <v>0</v>
      </c>
      <c r="C6026" s="73" t="s">
        <v>359</v>
      </c>
      <c r="D6026" s="73" t="s">
        <v>235</v>
      </c>
      <c r="E6026" s="73" t="s">
        <v>267</v>
      </c>
      <c r="F6026" s="73" t="s">
        <v>241</v>
      </c>
      <c r="G6026" s="73" t="s">
        <v>35</v>
      </c>
      <c r="H6026" t="s">
        <v>37</v>
      </c>
      <c r="I6026">
        <v>685</v>
      </c>
      <c r="J6026" s="61">
        <v>4611</v>
      </c>
      <c r="K6026" s="16">
        <v>0.14000000000000001</v>
      </c>
      <c r="L6026" s="16">
        <f t="shared" si="1116"/>
        <v>45.789473684210527</v>
      </c>
      <c r="M6026" s="16">
        <f t="shared" si="1117"/>
        <v>1.2462162162162163</v>
      </c>
      <c r="N6026" s="44">
        <f t="shared" si="1118"/>
        <v>95.9</v>
      </c>
      <c r="O6026" s="44">
        <f t="shared" si="1119"/>
        <v>4706.8999999999996</v>
      </c>
      <c r="P6026" s="45">
        <f t="shared" si="1121"/>
        <v>46.741807348560073</v>
      </c>
      <c r="Q6026" s="45">
        <f t="shared" si="1120"/>
        <v>1.2721351351351351</v>
      </c>
      <c r="S6026" s="51">
        <f t="shared" si="1122"/>
        <v>-6.656354423853017</v>
      </c>
      <c r="T6026" s="16"/>
    </row>
    <row r="6027" spans="1:20" x14ac:dyDescent="0.25">
      <c r="A6027" s="72">
        <f t="shared" si="1123"/>
        <v>45153</v>
      </c>
      <c r="B6027" s="73" t="s">
        <v>0</v>
      </c>
      <c r="C6027" s="73" t="s">
        <v>253</v>
      </c>
      <c r="D6027" s="73" t="s">
        <v>243</v>
      </c>
      <c r="E6027" s="73" t="s">
        <v>281</v>
      </c>
      <c r="F6027" s="73" t="s">
        <v>282</v>
      </c>
      <c r="G6027" s="73" t="s">
        <v>35</v>
      </c>
      <c r="H6027" t="s">
        <v>38</v>
      </c>
      <c r="I6027">
        <v>812</v>
      </c>
      <c r="J6027" s="43">
        <v>7090</v>
      </c>
      <c r="K6027" s="16">
        <v>0</v>
      </c>
      <c r="L6027" s="16">
        <f t="shared" si="1116"/>
        <v>70.407149950347559</v>
      </c>
      <c r="M6027" s="16">
        <f t="shared" si="1117"/>
        <v>1.9162162162162162</v>
      </c>
      <c r="N6027" s="44">
        <f t="shared" si="1118"/>
        <v>0</v>
      </c>
      <c r="O6027" s="44">
        <f t="shared" si="1119"/>
        <v>7090</v>
      </c>
      <c r="P6027" s="45">
        <f t="shared" si="1121"/>
        <v>70.407149950347559</v>
      </c>
      <c r="Q6027" s="45">
        <f t="shared" si="1120"/>
        <v>1.9162162162162162</v>
      </c>
      <c r="S6027" s="51">
        <f t="shared" si="1122"/>
        <v>6.2968515742128917</v>
      </c>
      <c r="T6027" s="16"/>
    </row>
    <row r="6028" spans="1:20" x14ac:dyDescent="0.25">
      <c r="A6028" s="72">
        <f t="shared" si="1123"/>
        <v>45153</v>
      </c>
      <c r="B6028" s="73" t="s">
        <v>0</v>
      </c>
      <c r="C6028" s="73" t="s">
        <v>236</v>
      </c>
      <c r="D6028" s="73" t="s">
        <v>237</v>
      </c>
      <c r="E6028" s="73" t="s">
        <v>279</v>
      </c>
      <c r="F6028" s="73" t="s">
        <v>280</v>
      </c>
      <c r="G6028" s="73" t="s">
        <v>35</v>
      </c>
      <c r="H6028" t="s">
        <v>37</v>
      </c>
      <c r="I6028">
        <v>1520</v>
      </c>
      <c r="J6028" s="61">
        <v>6201</v>
      </c>
      <c r="K6028" s="16">
        <v>0.14000000000000001</v>
      </c>
      <c r="L6028" s="16">
        <f t="shared" si="1116"/>
        <v>61.578947368421048</v>
      </c>
      <c r="M6028" s="16">
        <f t="shared" si="1117"/>
        <v>1.675945945945946</v>
      </c>
      <c r="N6028" s="44">
        <f t="shared" si="1118"/>
        <v>212.8</v>
      </c>
      <c r="O6028" s="44">
        <f t="shared" si="1119"/>
        <v>6413.8</v>
      </c>
      <c r="P6028" s="45">
        <f t="shared" si="1121"/>
        <v>63.692154915590862</v>
      </c>
      <c r="Q6028" s="45">
        <f t="shared" si="1120"/>
        <v>1.7334594594594595</v>
      </c>
      <c r="S6028" s="51">
        <f t="shared" si="1122"/>
        <v>-8.4867163199497835</v>
      </c>
      <c r="T6028" s="16"/>
    </row>
    <row r="6029" spans="1:20" x14ac:dyDescent="0.25">
      <c r="A6029" s="72">
        <f t="shared" si="1123"/>
        <v>45153</v>
      </c>
      <c r="B6029" s="73" t="s">
        <v>0</v>
      </c>
      <c r="C6029" s="73" t="s">
        <v>236</v>
      </c>
      <c r="D6029" s="73" t="s">
        <v>237</v>
      </c>
      <c r="E6029" s="73" t="s">
        <v>267</v>
      </c>
      <c r="F6029" s="73" t="s">
        <v>241</v>
      </c>
      <c r="G6029" s="73" t="s">
        <v>35</v>
      </c>
      <c r="H6029" t="s">
        <v>37</v>
      </c>
      <c r="I6029">
        <v>1583</v>
      </c>
      <c r="J6029" s="43">
        <v>5549</v>
      </c>
      <c r="K6029" s="16">
        <v>0.14000000000000001</v>
      </c>
      <c r="L6029" s="16">
        <f t="shared" si="1116"/>
        <v>55.104270109235351</v>
      </c>
      <c r="M6029" s="16">
        <f t="shared" si="1117"/>
        <v>1.4997297297297296</v>
      </c>
      <c r="N6029" s="44">
        <f t="shared" si="1118"/>
        <v>221.62000000000003</v>
      </c>
      <c r="O6029" s="44">
        <f t="shared" si="1119"/>
        <v>5770.62</v>
      </c>
      <c r="P6029" s="45">
        <f t="shared" si="1121"/>
        <v>57.305064548162861</v>
      </c>
      <c r="Q6029" s="45">
        <f t="shared" si="1120"/>
        <v>1.5596270270270269</v>
      </c>
      <c r="S6029" s="51">
        <f t="shared" si="1122"/>
        <v>-9.7817641163862152</v>
      </c>
      <c r="T6029" s="16"/>
    </row>
    <row r="6030" spans="1:20" x14ac:dyDescent="0.25">
      <c r="A6030" s="72">
        <f t="shared" si="1123"/>
        <v>45153</v>
      </c>
      <c r="B6030" s="73" t="s">
        <v>0</v>
      </c>
      <c r="C6030" s="73" t="s">
        <v>358</v>
      </c>
      <c r="D6030" s="73" t="s">
        <v>235</v>
      </c>
      <c r="E6030" s="73" t="s">
        <v>279</v>
      </c>
      <c r="F6030" s="73" t="s">
        <v>280</v>
      </c>
      <c r="G6030" s="73" t="s">
        <v>35</v>
      </c>
      <c r="H6030" t="s">
        <v>36</v>
      </c>
      <c r="I6030">
        <v>1599</v>
      </c>
      <c r="J6030" s="66">
        <v>5923</v>
      </c>
      <c r="K6030" s="16">
        <v>0.35</v>
      </c>
      <c r="L6030" s="16">
        <f t="shared" si="1116"/>
        <v>58.818272095332667</v>
      </c>
      <c r="M6030" s="16">
        <f t="shared" si="1117"/>
        <v>1.6008108108108108</v>
      </c>
      <c r="N6030" s="44">
        <f t="shared" si="1118"/>
        <v>559.65</v>
      </c>
      <c r="O6030" s="44">
        <f t="shared" si="1119"/>
        <v>6482.65</v>
      </c>
      <c r="P6030" s="45">
        <f t="shared" si="1121"/>
        <v>64.375868917576952</v>
      </c>
      <c r="Q6030" s="45">
        <f t="shared" si="1120"/>
        <v>1.7520675675675674</v>
      </c>
      <c r="S6030" s="51">
        <f t="shared" si="1122"/>
        <v>-8.7755021628817538</v>
      </c>
      <c r="T6030" s="16"/>
    </row>
    <row r="6031" spans="1:20" x14ac:dyDescent="0.25">
      <c r="A6031" s="72">
        <f t="shared" si="1123"/>
        <v>45153</v>
      </c>
      <c r="B6031" s="73" t="s">
        <v>67</v>
      </c>
      <c r="C6031" s="73" t="s">
        <v>250</v>
      </c>
      <c r="D6031" s="73" t="s">
        <v>251</v>
      </c>
      <c r="E6031" s="73" t="s">
        <v>279</v>
      </c>
      <c r="F6031" s="73" t="s">
        <v>280</v>
      </c>
      <c r="G6031" s="73" t="s">
        <v>35</v>
      </c>
      <c r="H6031" t="s">
        <v>37</v>
      </c>
      <c r="I6031">
        <v>1851</v>
      </c>
      <c r="J6031" s="43">
        <v>5660</v>
      </c>
      <c r="K6031" s="16">
        <v>0.14000000000000001</v>
      </c>
      <c r="L6031" s="16">
        <f t="shared" si="1116"/>
        <v>56.206554121151932</v>
      </c>
      <c r="M6031" s="16">
        <f t="shared" si="1117"/>
        <v>1.4277477477477478</v>
      </c>
      <c r="N6031" s="44">
        <f t="shared" si="1118"/>
        <v>259.14000000000004</v>
      </c>
      <c r="O6031" s="44">
        <f t="shared" si="1119"/>
        <v>5919.14</v>
      </c>
      <c r="P6031" s="45">
        <f t="shared" si="1121"/>
        <v>58.779940417080439</v>
      </c>
      <c r="Q6031" s="45">
        <f t="shared" si="1120"/>
        <v>1.4931163963963965</v>
      </c>
      <c r="S6031" s="51">
        <f t="shared" si="1122"/>
        <v>-9.5780254898695798</v>
      </c>
      <c r="T6031" s="16"/>
    </row>
    <row r="6032" spans="1:20" x14ac:dyDescent="0.25">
      <c r="A6032" s="72">
        <f t="shared" si="1123"/>
        <v>45153</v>
      </c>
      <c r="B6032" s="73" t="s">
        <v>67</v>
      </c>
      <c r="C6032" s="73" t="s">
        <v>238</v>
      </c>
      <c r="D6032" s="73" t="s">
        <v>239</v>
      </c>
      <c r="E6032" s="73" t="s">
        <v>283</v>
      </c>
      <c r="F6032" s="73" t="s">
        <v>284</v>
      </c>
      <c r="G6032" s="73" t="s">
        <v>35</v>
      </c>
      <c r="H6032" t="s">
        <v>37</v>
      </c>
      <c r="I6032">
        <v>1695</v>
      </c>
      <c r="J6032" s="43">
        <v>5620</v>
      </c>
      <c r="K6032" s="16">
        <v>0.14000000000000001</v>
      </c>
      <c r="L6032" s="16">
        <f t="shared" si="1116"/>
        <v>55.80933465739821</v>
      </c>
      <c r="M6032" s="16">
        <f t="shared" si="1117"/>
        <v>1.4176576576576576</v>
      </c>
      <c r="N6032" s="44">
        <f t="shared" si="1118"/>
        <v>237.3</v>
      </c>
      <c r="O6032" s="44">
        <f t="shared" si="1119"/>
        <v>5857.3</v>
      </c>
      <c r="P6032" s="45">
        <f t="shared" si="1121"/>
        <v>58.165839126117177</v>
      </c>
      <c r="Q6032" s="45">
        <f t="shared" si="1120"/>
        <v>1.4775171171171171</v>
      </c>
      <c r="S6032" s="51">
        <f t="shared" si="1122"/>
        <v>-8.5918053637335507</v>
      </c>
      <c r="T6032" s="16"/>
    </row>
    <row r="6033" spans="1:20" x14ac:dyDescent="0.25">
      <c r="A6033" s="72">
        <f t="shared" si="1123"/>
        <v>45153</v>
      </c>
      <c r="B6033" s="73" t="s">
        <v>67</v>
      </c>
      <c r="C6033" s="73" t="s">
        <v>242</v>
      </c>
      <c r="D6033" s="73" t="s">
        <v>243</v>
      </c>
      <c r="E6033" s="73" t="s">
        <v>265</v>
      </c>
      <c r="F6033" s="73" t="s">
        <v>266</v>
      </c>
      <c r="G6033" s="73" t="s">
        <v>35</v>
      </c>
      <c r="H6033" t="s">
        <v>36</v>
      </c>
      <c r="I6033">
        <v>1006</v>
      </c>
      <c r="J6033" s="43">
        <v>4170</v>
      </c>
      <c r="K6033" s="16">
        <v>0.35</v>
      </c>
      <c r="L6033" s="16">
        <f t="shared" si="1116"/>
        <v>41.410129096325718</v>
      </c>
      <c r="M6033" s="16">
        <f t="shared" si="1117"/>
        <v>1.0518918918918918</v>
      </c>
      <c r="N6033" s="44">
        <f t="shared" si="1118"/>
        <v>352.09999999999997</v>
      </c>
      <c r="O6033" s="44">
        <f t="shared" si="1119"/>
        <v>4522.1000000000004</v>
      </c>
      <c r="P6033" s="45">
        <f t="shared" si="1121"/>
        <v>44.906653426017876</v>
      </c>
      <c r="Q6033" s="45">
        <f t="shared" si="1120"/>
        <v>1.1407099099099101</v>
      </c>
      <c r="S6033" s="51">
        <f t="shared" si="1122"/>
        <v>-3.0515989057635862</v>
      </c>
      <c r="T6033" s="16"/>
    </row>
    <row r="6034" spans="1:20" x14ac:dyDescent="0.25">
      <c r="A6034" s="72">
        <f t="shared" si="1123"/>
        <v>45153</v>
      </c>
      <c r="B6034" s="73" t="s">
        <v>67</v>
      </c>
      <c r="C6034" s="73" t="s">
        <v>254</v>
      </c>
      <c r="D6034" s="73" t="s">
        <v>255</v>
      </c>
      <c r="E6034" s="73" t="s">
        <v>267</v>
      </c>
      <c r="F6034" s="73" t="s">
        <v>241</v>
      </c>
      <c r="G6034" s="73" t="s">
        <v>35</v>
      </c>
      <c r="H6034" t="s">
        <v>37</v>
      </c>
      <c r="I6034">
        <v>988</v>
      </c>
      <c r="J6034" s="43">
        <v>4360</v>
      </c>
      <c r="K6034" s="16">
        <v>0.14000000000000001</v>
      </c>
      <c r="L6034" s="16">
        <f t="shared" si="1116"/>
        <v>43.296921549155904</v>
      </c>
      <c r="M6034" s="16">
        <f t="shared" si="1117"/>
        <v>1.0998198198198199</v>
      </c>
      <c r="N6034" s="44">
        <f t="shared" si="1118"/>
        <v>138.32000000000002</v>
      </c>
      <c r="O6034" s="44">
        <f t="shared" si="1119"/>
        <v>4498.32</v>
      </c>
      <c r="P6034" s="45">
        <f t="shared" si="1121"/>
        <v>44.670506454816284</v>
      </c>
      <c r="Q6034" s="45">
        <f t="shared" si="1120"/>
        <v>1.1347113513513514</v>
      </c>
      <c r="S6034" s="51">
        <f t="shared" si="1122"/>
        <v>-4.3407252405134544</v>
      </c>
      <c r="T6034" s="16"/>
    </row>
    <row r="6035" spans="1:20" x14ac:dyDescent="0.25">
      <c r="A6035" s="72">
        <f t="shared" si="1123"/>
        <v>45153</v>
      </c>
      <c r="B6035" s="73" t="s">
        <v>67</v>
      </c>
      <c r="C6035" s="73" t="s">
        <v>246</v>
      </c>
      <c r="D6035" s="73" t="s">
        <v>247</v>
      </c>
      <c r="E6035" s="73" t="s">
        <v>240</v>
      </c>
      <c r="F6035" s="73" t="s">
        <v>241</v>
      </c>
      <c r="G6035" s="73" t="s">
        <v>35</v>
      </c>
      <c r="H6035" t="s">
        <v>36</v>
      </c>
      <c r="I6035">
        <v>787</v>
      </c>
      <c r="J6035" s="43">
        <v>4670</v>
      </c>
      <c r="K6035" s="16">
        <v>0.35</v>
      </c>
      <c r="L6035" s="16">
        <f t="shared" si="1116"/>
        <v>46.375372393247268</v>
      </c>
      <c r="M6035" s="16">
        <f t="shared" si="1117"/>
        <v>1.178018018018018</v>
      </c>
      <c r="N6035" s="44">
        <f t="shared" si="1118"/>
        <v>275.45</v>
      </c>
      <c r="O6035" s="44">
        <f t="shared" si="1119"/>
        <v>4945.45</v>
      </c>
      <c r="P6035" s="45">
        <f t="shared" si="1121"/>
        <v>49.110724925521346</v>
      </c>
      <c r="Q6035" s="45">
        <f t="shared" si="1120"/>
        <v>1.2475009009009008</v>
      </c>
      <c r="S6035" s="51">
        <f t="shared" si="1122"/>
        <v>-1.1380582842567044</v>
      </c>
      <c r="T6035" s="16"/>
    </row>
    <row r="6036" spans="1:20" x14ac:dyDescent="0.25">
      <c r="A6036" s="72">
        <f t="shared" si="1123"/>
        <v>45153</v>
      </c>
      <c r="B6036" s="73" t="s">
        <v>67</v>
      </c>
      <c r="C6036" s="73" t="s">
        <v>250</v>
      </c>
      <c r="D6036" s="73" t="s">
        <v>251</v>
      </c>
      <c r="E6036" s="73" t="s">
        <v>283</v>
      </c>
      <c r="F6036" s="73" t="s">
        <v>284</v>
      </c>
      <c r="G6036" s="73" t="s">
        <v>35</v>
      </c>
      <c r="H6036" t="s">
        <v>37</v>
      </c>
      <c r="I6036">
        <v>1836</v>
      </c>
      <c r="J6036" s="43">
        <v>5660</v>
      </c>
      <c r="K6036" s="16">
        <v>0.14000000000000001</v>
      </c>
      <c r="L6036" s="16">
        <f t="shared" ref="L6036:L6073" si="1124">J6036/100.7</f>
        <v>56.206554121151932</v>
      </c>
      <c r="M6036" s="16">
        <f t="shared" ref="M6036:M6073" si="1125">IF(B6036="corn",J6036/(111*2000/56),J6036/(111*2000/60))</f>
        <v>1.4277477477477478</v>
      </c>
      <c r="N6036" s="44">
        <f t="shared" ref="N6036:N6073" si="1126">I6036*K6036</f>
        <v>257.04000000000002</v>
      </c>
      <c r="O6036" s="44">
        <f t="shared" ref="O6036:O6073" si="1127">J6036+N6036</f>
        <v>5917.04</v>
      </c>
      <c r="P6036" s="45">
        <f t="shared" si="1121"/>
        <v>58.759086395233368</v>
      </c>
      <c r="Q6036" s="45">
        <f t="shared" ref="Q6036:Q6073" si="1128">IF(B6036="corn",O6036/(111*2000/56),O6036/(111*2000/60))</f>
        <v>1.4925866666666667</v>
      </c>
      <c r="S6036" s="51">
        <f t="shared" si="1122"/>
        <v>-9.4794299246712459</v>
      </c>
      <c r="T6036" s="16"/>
    </row>
    <row r="6037" spans="1:20" x14ac:dyDescent="0.25">
      <c r="A6037" s="72">
        <f t="shared" si="1123"/>
        <v>45153</v>
      </c>
      <c r="B6037" s="73" t="s">
        <v>67</v>
      </c>
      <c r="C6037" s="73" t="s">
        <v>256</v>
      </c>
      <c r="D6037" s="73" t="s">
        <v>247</v>
      </c>
      <c r="E6037" s="73" t="s">
        <v>285</v>
      </c>
      <c r="F6037" s="73" t="s">
        <v>264</v>
      </c>
      <c r="G6037" s="73" t="s">
        <v>35</v>
      </c>
      <c r="H6037" t="s">
        <v>37</v>
      </c>
      <c r="I6037">
        <v>1899</v>
      </c>
      <c r="J6037" s="43">
        <v>5580</v>
      </c>
      <c r="K6037" s="16">
        <v>0.14000000000000001</v>
      </c>
      <c r="L6037" s="16">
        <f t="shared" si="1124"/>
        <v>55.412115193644489</v>
      </c>
      <c r="M6037" s="16">
        <f t="shared" si="1125"/>
        <v>1.4075675675675676</v>
      </c>
      <c r="N6037" s="44">
        <f t="shared" si="1126"/>
        <v>265.86</v>
      </c>
      <c r="O6037" s="44">
        <f t="shared" si="1127"/>
        <v>5845.86</v>
      </c>
      <c r="P6037" s="45">
        <f t="shared" si="1121"/>
        <v>58.052234359483613</v>
      </c>
      <c r="Q6037" s="45">
        <f t="shared" si="1128"/>
        <v>1.4746313513513514</v>
      </c>
      <c r="S6037" s="51">
        <f t="shared" si="1122"/>
        <v>-10.013438273989939</v>
      </c>
      <c r="T6037" s="16"/>
    </row>
    <row r="6038" spans="1:20" x14ac:dyDescent="0.25">
      <c r="A6038" s="72">
        <f t="shared" si="1123"/>
        <v>45153</v>
      </c>
      <c r="B6038" s="73" t="s">
        <v>18</v>
      </c>
      <c r="C6038" s="73" t="s">
        <v>238</v>
      </c>
      <c r="D6038" s="73" t="s">
        <v>239</v>
      </c>
      <c r="E6038" s="73" t="s">
        <v>283</v>
      </c>
      <c r="F6038" s="73" t="s">
        <v>284</v>
      </c>
      <c r="G6038" s="73" t="s">
        <v>35</v>
      </c>
      <c r="H6038" t="s">
        <v>37</v>
      </c>
      <c r="I6038">
        <v>1695</v>
      </c>
      <c r="J6038" s="43">
        <v>6350</v>
      </c>
      <c r="K6038" s="16">
        <v>0.14000000000000001</v>
      </c>
      <c r="L6038" s="16">
        <f t="shared" si="1124"/>
        <v>63.058589870903674</v>
      </c>
      <c r="M6038" s="16">
        <f t="shared" si="1125"/>
        <v>1.7162162162162162</v>
      </c>
      <c r="N6038" s="44">
        <f t="shared" si="1126"/>
        <v>237.3</v>
      </c>
      <c r="O6038" s="44">
        <f t="shared" si="1127"/>
        <v>6587.3</v>
      </c>
      <c r="P6038" s="45">
        <f t="shared" si="1121"/>
        <v>65.415094339622641</v>
      </c>
      <c r="Q6038" s="45">
        <f t="shared" si="1128"/>
        <v>1.7803513513513514</v>
      </c>
      <c r="S6038" s="51">
        <f t="shared" si="1122"/>
        <v>-7.4537957388818299</v>
      </c>
      <c r="T6038" s="16"/>
    </row>
    <row r="6039" spans="1:20" x14ac:dyDescent="0.25">
      <c r="A6039" s="72">
        <f t="shared" si="1123"/>
        <v>45153</v>
      </c>
      <c r="B6039" s="73" t="s">
        <v>18</v>
      </c>
      <c r="C6039" s="73" t="s">
        <v>250</v>
      </c>
      <c r="D6039" s="73" t="s">
        <v>251</v>
      </c>
      <c r="E6039" s="73" t="s">
        <v>279</v>
      </c>
      <c r="F6039" s="73" t="s">
        <v>280</v>
      </c>
      <c r="G6039" s="73" t="s">
        <v>35</v>
      </c>
      <c r="H6039" t="s">
        <v>37</v>
      </c>
      <c r="I6039">
        <v>1851</v>
      </c>
      <c r="J6039" s="43">
        <v>6400</v>
      </c>
      <c r="K6039" s="16">
        <v>0.14000000000000001</v>
      </c>
      <c r="L6039" s="16">
        <f t="shared" si="1124"/>
        <v>63.555114200595824</v>
      </c>
      <c r="M6039" s="16">
        <f t="shared" si="1125"/>
        <v>1.7297297297297298</v>
      </c>
      <c r="N6039" s="44">
        <f t="shared" si="1126"/>
        <v>259.14000000000004</v>
      </c>
      <c r="O6039" s="44">
        <f t="shared" si="1127"/>
        <v>6659.14</v>
      </c>
      <c r="P6039" s="45">
        <f t="shared" si="1121"/>
        <v>66.128500496524325</v>
      </c>
      <c r="Q6039" s="45">
        <f t="shared" si="1128"/>
        <v>1.7997675675675677</v>
      </c>
      <c r="S6039" s="51">
        <f t="shared" si="1122"/>
        <v>-8.3536903413508945</v>
      </c>
      <c r="T6039" s="16"/>
    </row>
    <row r="6040" spans="1:20" x14ac:dyDescent="0.25">
      <c r="A6040" s="72">
        <f t="shared" si="1123"/>
        <v>45153</v>
      </c>
      <c r="B6040" s="73" t="s">
        <v>18</v>
      </c>
      <c r="C6040" s="73" t="s">
        <v>257</v>
      </c>
      <c r="D6040" s="73" t="s">
        <v>237</v>
      </c>
      <c r="E6040" s="73" t="s">
        <v>283</v>
      </c>
      <c r="F6040" s="73" t="s">
        <v>284</v>
      </c>
      <c r="G6040" s="73" t="s">
        <v>35</v>
      </c>
      <c r="H6040" t="s">
        <v>37</v>
      </c>
      <c r="I6040">
        <v>1507</v>
      </c>
      <c r="J6040" s="43">
        <v>6250</v>
      </c>
      <c r="K6040" s="16">
        <v>0.14000000000000001</v>
      </c>
      <c r="L6040" s="16">
        <f t="shared" si="1124"/>
        <v>62.06554121151936</v>
      </c>
      <c r="M6040" s="16">
        <f t="shared" si="1125"/>
        <v>1.6891891891891893</v>
      </c>
      <c r="N6040" s="44">
        <f t="shared" si="1126"/>
        <v>210.98000000000002</v>
      </c>
      <c r="O6040" s="44">
        <f t="shared" si="1127"/>
        <v>6460.98</v>
      </c>
      <c r="P6040" s="45">
        <f t="shared" si="1121"/>
        <v>64.160675273088373</v>
      </c>
      <c r="Q6040" s="45">
        <f t="shared" si="1128"/>
        <v>1.7462108108108108</v>
      </c>
      <c r="S6040" s="51">
        <f t="shared" si="1122"/>
        <v>-6.3546013354765174</v>
      </c>
      <c r="T6040" s="16"/>
    </row>
    <row r="6041" spans="1:20" x14ac:dyDescent="0.25">
      <c r="A6041" s="72">
        <f t="shared" si="1123"/>
        <v>45153</v>
      </c>
      <c r="B6041" s="73" t="s">
        <v>18</v>
      </c>
      <c r="C6041" s="73" t="s">
        <v>256</v>
      </c>
      <c r="D6041" s="73" t="s">
        <v>247</v>
      </c>
      <c r="E6041" s="73" t="s">
        <v>265</v>
      </c>
      <c r="F6041" s="73" t="s">
        <v>266</v>
      </c>
      <c r="G6041" s="73" t="s">
        <v>35</v>
      </c>
      <c r="H6041" t="s">
        <v>36</v>
      </c>
      <c r="I6041">
        <v>1160</v>
      </c>
      <c r="J6041" s="43">
        <v>5095</v>
      </c>
      <c r="K6041" s="16">
        <v>0.35</v>
      </c>
      <c r="L6041" s="16">
        <f t="shared" si="1124"/>
        <v>50.595829195630586</v>
      </c>
      <c r="M6041" s="16">
        <f t="shared" si="1125"/>
        <v>1.3770270270270271</v>
      </c>
      <c r="N6041" s="44">
        <f t="shared" si="1126"/>
        <v>406</v>
      </c>
      <c r="O6041" s="44">
        <f t="shared" si="1127"/>
        <v>5501</v>
      </c>
      <c r="P6041" s="45">
        <f t="shared" si="1121"/>
        <v>54.627606752730884</v>
      </c>
      <c r="Q6041" s="45">
        <f t="shared" si="1128"/>
        <v>1.4867567567567568</v>
      </c>
      <c r="S6041" s="51">
        <f t="shared" si="1122"/>
        <v>-4.3869711822574375</v>
      </c>
      <c r="T6041" s="16"/>
    </row>
    <row r="6042" spans="1:20" x14ac:dyDescent="0.25">
      <c r="A6042" s="72">
        <f t="shared" si="1123"/>
        <v>45153</v>
      </c>
      <c r="B6042" s="73" t="s">
        <v>18</v>
      </c>
      <c r="C6042" s="73" t="s">
        <v>244</v>
      </c>
      <c r="D6042" s="73" t="s">
        <v>245</v>
      </c>
      <c r="E6042" s="73" t="s">
        <v>277</v>
      </c>
      <c r="F6042" s="73" t="s">
        <v>278</v>
      </c>
      <c r="G6042" s="73" t="s">
        <v>35</v>
      </c>
      <c r="H6042" s="73" t="s">
        <v>38</v>
      </c>
      <c r="I6042" s="65">
        <v>613</v>
      </c>
      <c r="J6042" s="61">
        <v>5277</v>
      </c>
      <c r="K6042" s="16">
        <v>0</v>
      </c>
      <c r="L6042" s="77">
        <f t="shared" si="1124"/>
        <v>52.403177755710026</v>
      </c>
      <c r="M6042" s="77">
        <f t="shared" si="1125"/>
        <v>1.4262162162162162</v>
      </c>
      <c r="N6042" s="62">
        <f t="shared" si="1126"/>
        <v>0</v>
      </c>
      <c r="O6042" s="62">
        <f t="shared" si="1127"/>
        <v>5277</v>
      </c>
      <c r="P6042" s="63">
        <f t="shared" si="1121"/>
        <v>52.403177755710026</v>
      </c>
      <c r="Q6042" s="63">
        <f t="shared" si="1128"/>
        <v>1.4262162162162162</v>
      </c>
      <c r="R6042" s="65"/>
      <c r="S6042" s="64">
        <f t="shared" si="1122"/>
        <v>6.5199838514331754</v>
      </c>
      <c r="T6042" s="16"/>
    </row>
    <row r="6043" spans="1:20" x14ac:dyDescent="0.25">
      <c r="A6043" s="74">
        <f>A6041</f>
        <v>45153</v>
      </c>
      <c r="B6043" s="75" t="s">
        <v>18</v>
      </c>
      <c r="C6043" s="75" t="s">
        <v>258</v>
      </c>
      <c r="D6043" s="75" t="s">
        <v>255</v>
      </c>
      <c r="E6043" s="75" t="s">
        <v>279</v>
      </c>
      <c r="F6043" s="75" t="s">
        <v>280</v>
      </c>
      <c r="G6043" s="75" t="s">
        <v>35</v>
      </c>
      <c r="H6043" s="76" t="s">
        <v>36</v>
      </c>
      <c r="I6043" s="76">
        <v>1637</v>
      </c>
      <c r="J6043" s="46">
        <v>5730</v>
      </c>
      <c r="K6043" s="78">
        <v>0.35</v>
      </c>
      <c r="L6043" s="78">
        <f t="shared" si="1124"/>
        <v>56.901688182720953</v>
      </c>
      <c r="M6043" s="78">
        <f t="shared" si="1125"/>
        <v>1.5486486486486486</v>
      </c>
      <c r="N6043" s="47">
        <f t="shared" si="1126"/>
        <v>572.94999999999993</v>
      </c>
      <c r="O6043" s="47">
        <f t="shared" si="1127"/>
        <v>6302.95</v>
      </c>
      <c r="P6043" s="48">
        <f t="shared" si="1121"/>
        <v>62.591360476663354</v>
      </c>
      <c r="Q6043" s="48">
        <f t="shared" si="1128"/>
        <v>1.7035</v>
      </c>
      <c r="R6043" s="76"/>
      <c r="S6043" s="53">
        <f t="shared" si="1122"/>
        <v>-2.9027725999710374</v>
      </c>
      <c r="T6043" s="78"/>
    </row>
    <row r="6044" spans="1:20" x14ac:dyDescent="0.25">
      <c r="A6044" s="72">
        <f>DATE(YEAR(A6043), MONTH(A6043)+1, 15)</f>
        <v>45184</v>
      </c>
      <c r="B6044" s="73" t="s">
        <v>0</v>
      </c>
      <c r="C6044" s="73" t="s">
        <v>359</v>
      </c>
      <c r="D6044" s="73" t="s">
        <v>235</v>
      </c>
      <c r="E6044" s="73" t="s">
        <v>260</v>
      </c>
      <c r="F6044" s="73" t="s">
        <v>261</v>
      </c>
      <c r="G6044" s="73" t="s">
        <v>34</v>
      </c>
      <c r="H6044" t="s">
        <v>36</v>
      </c>
      <c r="I6044">
        <v>506</v>
      </c>
      <c r="J6044" s="61">
        <v>4095</v>
      </c>
      <c r="K6044" s="16">
        <v>0.36</v>
      </c>
      <c r="L6044" s="16">
        <f t="shared" si="1124"/>
        <v>40.665342601787486</v>
      </c>
      <c r="M6044" s="16">
        <f t="shared" si="1125"/>
        <v>1.1067567567567567</v>
      </c>
      <c r="N6044" s="44">
        <f t="shared" si="1126"/>
        <v>182.16</v>
      </c>
      <c r="O6044" s="44">
        <f t="shared" si="1127"/>
        <v>4277.16</v>
      </c>
      <c r="P6044" s="45">
        <f t="shared" ref="P6044:P6081" si="1129">O6044/100.7</f>
        <v>42.474280039721947</v>
      </c>
      <c r="Q6044" s="45">
        <f t="shared" si="1128"/>
        <v>1.1559891891891891</v>
      </c>
      <c r="R6044" s="17"/>
      <c r="S6044" s="51">
        <f>((O6044/O5588)-1)*100</f>
        <v>1.4968866276862336</v>
      </c>
      <c r="T6044" s="16">
        <f>AVERAGE(P5968,P6006,P6044)</f>
        <v>42.474280039721947</v>
      </c>
    </row>
    <row r="6045" spans="1:20" x14ac:dyDescent="0.25">
      <c r="A6045" s="72">
        <f>A6044</f>
        <v>45184</v>
      </c>
      <c r="B6045" s="73" t="s">
        <v>0</v>
      </c>
      <c r="C6045" s="73" t="s">
        <v>236</v>
      </c>
      <c r="D6045" s="73" t="s">
        <v>237</v>
      </c>
      <c r="E6045" s="73" t="s">
        <v>262</v>
      </c>
      <c r="F6045" s="73" t="s">
        <v>251</v>
      </c>
      <c r="G6045" s="73" t="s">
        <v>34</v>
      </c>
      <c r="H6045" t="s">
        <v>37</v>
      </c>
      <c r="I6045">
        <v>298</v>
      </c>
      <c r="J6045" s="43">
        <v>4008</v>
      </c>
      <c r="K6045" s="16">
        <v>0.16</v>
      </c>
      <c r="L6045" s="16">
        <f t="shared" si="1124"/>
        <v>39.801390268123136</v>
      </c>
      <c r="M6045" s="16">
        <f t="shared" si="1125"/>
        <v>1.0832432432432433</v>
      </c>
      <c r="N6045" s="44">
        <f t="shared" si="1126"/>
        <v>47.68</v>
      </c>
      <c r="O6045" s="44">
        <f t="shared" si="1127"/>
        <v>4055.68</v>
      </c>
      <c r="P6045" s="45">
        <f t="shared" si="1129"/>
        <v>40.274875868917576</v>
      </c>
      <c r="Q6045" s="45">
        <f t="shared" si="1128"/>
        <v>1.0961297297297297</v>
      </c>
      <c r="R6045" s="17"/>
      <c r="S6045" s="51">
        <f t="shared" ref="S6045:S6081" si="1130">((O6045/O5589)-1)*100</f>
        <v>0.76524020591917097</v>
      </c>
      <c r="T6045" s="16">
        <f t="shared" ref="T6045:T6081" si="1131">AVERAGE(P5969,P6007,P6045)</f>
        <v>39.768487255875534</v>
      </c>
    </row>
    <row r="6046" spans="1:20" x14ac:dyDescent="0.25">
      <c r="A6046" s="72">
        <f t="shared" ref="A6046:A6080" si="1132">A6045</f>
        <v>45184</v>
      </c>
      <c r="B6046" s="73" t="s">
        <v>0</v>
      </c>
      <c r="C6046" s="73" t="s">
        <v>359</v>
      </c>
      <c r="D6046" s="73" t="s">
        <v>235</v>
      </c>
      <c r="E6046" s="73" t="s">
        <v>263</v>
      </c>
      <c r="F6046" s="73" t="s">
        <v>264</v>
      </c>
      <c r="G6046" s="73" t="s">
        <v>34</v>
      </c>
      <c r="H6046" t="s">
        <v>37</v>
      </c>
      <c r="I6046">
        <v>1530</v>
      </c>
      <c r="J6046" s="61">
        <v>7340</v>
      </c>
      <c r="K6046" s="16">
        <v>0.16</v>
      </c>
      <c r="L6046" s="16">
        <f t="shared" si="1124"/>
        <v>72.889771598808338</v>
      </c>
      <c r="M6046" s="16">
        <f t="shared" si="1125"/>
        <v>1.9837837837837837</v>
      </c>
      <c r="N6046" s="44">
        <f t="shared" si="1126"/>
        <v>244.8</v>
      </c>
      <c r="O6046" s="44">
        <f t="shared" si="1127"/>
        <v>7584.8</v>
      </c>
      <c r="P6046" s="45">
        <f t="shared" si="1129"/>
        <v>75.320754716981128</v>
      </c>
      <c r="Q6046" s="45">
        <f t="shared" si="1128"/>
        <v>2.0499459459459461</v>
      </c>
      <c r="S6046" s="51">
        <f t="shared" si="1130"/>
        <v>-9.129247136627205</v>
      </c>
      <c r="T6046" s="16">
        <f t="shared" si="1131"/>
        <v>76.263157894736835</v>
      </c>
    </row>
    <row r="6047" spans="1:20" x14ac:dyDescent="0.25">
      <c r="A6047" s="72">
        <f t="shared" si="1132"/>
        <v>45184</v>
      </c>
      <c r="B6047" s="73" t="s">
        <v>0</v>
      </c>
      <c r="C6047" s="73" t="s">
        <v>359</v>
      </c>
      <c r="D6047" s="73" t="s">
        <v>235</v>
      </c>
      <c r="E6047" s="73" t="s">
        <v>265</v>
      </c>
      <c r="F6047" s="73" t="s">
        <v>266</v>
      </c>
      <c r="G6047" s="73" t="s">
        <v>34</v>
      </c>
      <c r="H6047" t="s">
        <v>36</v>
      </c>
      <c r="I6047">
        <v>890</v>
      </c>
      <c r="J6047" s="61">
        <v>4825</v>
      </c>
      <c r="K6047" s="16">
        <v>0.36</v>
      </c>
      <c r="L6047" s="16">
        <f t="shared" si="1124"/>
        <v>47.91459781529295</v>
      </c>
      <c r="M6047" s="16">
        <f t="shared" si="1125"/>
        <v>1.3040540540540539</v>
      </c>
      <c r="N6047" s="44">
        <f t="shared" si="1126"/>
        <v>320.39999999999998</v>
      </c>
      <c r="O6047" s="44">
        <f t="shared" si="1127"/>
        <v>5145.3999999999996</v>
      </c>
      <c r="P6047" s="45">
        <f t="shared" si="1129"/>
        <v>51.096325719960277</v>
      </c>
      <c r="Q6047" s="45">
        <f t="shared" si="1128"/>
        <v>1.3906486486486485</v>
      </c>
      <c r="S6047" s="51">
        <f t="shared" si="1130"/>
        <v>-1.1488511488511488</v>
      </c>
      <c r="T6047" s="16">
        <f t="shared" si="1131"/>
        <v>51.096325719960277</v>
      </c>
    </row>
    <row r="6048" spans="1:20" x14ac:dyDescent="0.25">
      <c r="A6048" s="72">
        <f t="shared" si="1132"/>
        <v>45184</v>
      </c>
      <c r="B6048" s="73" t="s">
        <v>0</v>
      </c>
      <c r="C6048" s="73" t="s">
        <v>238</v>
      </c>
      <c r="D6048" s="73" t="s">
        <v>239</v>
      </c>
      <c r="E6048" s="73" t="s">
        <v>267</v>
      </c>
      <c r="F6048" s="73" t="s">
        <v>241</v>
      </c>
      <c r="G6048" s="73" t="s">
        <v>34</v>
      </c>
      <c r="H6048" s="65" t="s">
        <v>37</v>
      </c>
      <c r="I6048" s="65">
        <v>1256</v>
      </c>
      <c r="J6048" s="61">
        <v>7111</v>
      </c>
      <c r="K6048" s="16">
        <v>0.16</v>
      </c>
      <c r="L6048" s="77">
        <f t="shared" si="1124"/>
        <v>70.615690168818276</v>
      </c>
      <c r="M6048" s="77">
        <f t="shared" si="1125"/>
        <v>1.9218918918918919</v>
      </c>
      <c r="N6048" s="62">
        <f t="shared" si="1126"/>
        <v>200.96</v>
      </c>
      <c r="O6048" s="62">
        <f t="shared" si="1127"/>
        <v>7311.96</v>
      </c>
      <c r="P6048" s="63">
        <f t="shared" si="1129"/>
        <v>72.611320754716985</v>
      </c>
      <c r="Q6048" s="63">
        <f t="shared" si="1128"/>
        <v>1.9762054054054055</v>
      </c>
      <c r="R6048" s="65"/>
      <c r="S6048" s="64">
        <f t="shared" si="1130"/>
        <v>-7.7862526105511591</v>
      </c>
      <c r="T6048" s="16">
        <f t="shared" si="1131"/>
        <v>73.4469380999669</v>
      </c>
    </row>
    <row r="6049" spans="1:20" x14ac:dyDescent="0.25">
      <c r="A6049" s="72">
        <f t="shared" si="1132"/>
        <v>45184</v>
      </c>
      <c r="B6049" s="73" t="s">
        <v>0</v>
      </c>
      <c r="C6049" s="73" t="s">
        <v>358</v>
      </c>
      <c r="D6049" s="73" t="s">
        <v>235</v>
      </c>
      <c r="E6049" s="73" t="s">
        <v>267</v>
      </c>
      <c r="F6049" s="73" t="s">
        <v>241</v>
      </c>
      <c r="G6049" s="73" t="s">
        <v>34</v>
      </c>
      <c r="H6049" t="s">
        <v>36</v>
      </c>
      <c r="I6049">
        <v>975</v>
      </c>
      <c r="J6049" s="61">
        <v>5075</v>
      </c>
      <c r="K6049" s="16">
        <v>0.36</v>
      </c>
      <c r="L6049" s="16">
        <f t="shared" si="1124"/>
        <v>50.397219463753721</v>
      </c>
      <c r="M6049" s="16">
        <f t="shared" si="1125"/>
        <v>1.3716216216216217</v>
      </c>
      <c r="N6049" s="44">
        <f t="shared" si="1126"/>
        <v>351</v>
      </c>
      <c r="O6049" s="44">
        <f t="shared" si="1127"/>
        <v>5426</v>
      </c>
      <c r="P6049" s="45">
        <f t="shared" si="1129"/>
        <v>53.882820258192652</v>
      </c>
      <c r="Q6049" s="45">
        <f t="shared" si="1128"/>
        <v>1.4664864864864864</v>
      </c>
      <c r="S6049" s="51">
        <f t="shared" si="1130"/>
        <v>-1.5780881552693637</v>
      </c>
      <c r="T6049" s="16">
        <f t="shared" si="1131"/>
        <v>53.882820258192652</v>
      </c>
    </row>
    <row r="6050" spans="1:20" x14ac:dyDescent="0.25">
      <c r="A6050" s="72">
        <f t="shared" si="1132"/>
        <v>45184</v>
      </c>
      <c r="B6050" s="73" t="s">
        <v>0</v>
      </c>
      <c r="C6050" s="73" t="s">
        <v>240</v>
      </c>
      <c r="D6050" s="73" t="s">
        <v>241</v>
      </c>
      <c r="E6050" s="73" t="s">
        <v>263</v>
      </c>
      <c r="F6050" s="73" t="s">
        <v>264</v>
      </c>
      <c r="G6050" s="73" t="s">
        <v>34</v>
      </c>
      <c r="H6050" t="s">
        <v>36</v>
      </c>
      <c r="I6050">
        <v>1357</v>
      </c>
      <c r="J6050" s="66">
        <v>5121</v>
      </c>
      <c r="K6050" s="16">
        <v>0.36</v>
      </c>
      <c r="L6050" s="16">
        <f t="shared" si="1124"/>
        <v>50.854021847070506</v>
      </c>
      <c r="M6050" s="16">
        <f t="shared" si="1125"/>
        <v>1.384054054054054</v>
      </c>
      <c r="N6050" s="44">
        <f t="shared" si="1126"/>
        <v>488.52</v>
      </c>
      <c r="O6050" s="44">
        <f t="shared" si="1127"/>
        <v>5609.52</v>
      </c>
      <c r="P6050" s="45">
        <f t="shared" si="1129"/>
        <v>55.705263157894741</v>
      </c>
      <c r="Q6050" s="45">
        <f t="shared" si="1128"/>
        <v>1.5160864864864867</v>
      </c>
      <c r="S6050" s="51">
        <f t="shared" si="1130"/>
        <v>-7.1849312348604144</v>
      </c>
      <c r="T6050" s="16">
        <f t="shared" si="1131"/>
        <v>55.705263157894734</v>
      </c>
    </row>
    <row r="6051" spans="1:20" x14ac:dyDescent="0.25">
      <c r="A6051" s="72">
        <f t="shared" si="1132"/>
        <v>45184</v>
      </c>
      <c r="B6051" s="73" t="s">
        <v>67</v>
      </c>
      <c r="C6051" s="73" t="s">
        <v>242</v>
      </c>
      <c r="D6051" s="73" t="s">
        <v>243</v>
      </c>
      <c r="E6051" s="73" t="s">
        <v>265</v>
      </c>
      <c r="F6051" s="73" t="s">
        <v>266</v>
      </c>
      <c r="G6051" s="73" t="s">
        <v>34</v>
      </c>
      <c r="H6051" t="s">
        <v>36</v>
      </c>
      <c r="I6051">
        <v>1006</v>
      </c>
      <c r="J6051" s="66">
        <v>4000</v>
      </c>
      <c r="K6051" s="16">
        <v>0.36</v>
      </c>
      <c r="L6051" s="16">
        <f t="shared" si="1124"/>
        <v>39.72194637537239</v>
      </c>
      <c r="M6051" s="16">
        <f t="shared" si="1125"/>
        <v>1.0090090090090089</v>
      </c>
      <c r="N6051" s="44">
        <f t="shared" si="1126"/>
        <v>362.15999999999997</v>
      </c>
      <c r="O6051" s="44">
        <f t="shared" si="1127"/>
        <v>4362.16</v>
      </c>
      <c r="P6051" s="45">
        <f t="shared" si="1129"/>
        <v>43.318371400198608</v>
      </c>
      <c r="Q6051" s="45">
        <f t="shared" si="1128"/>
        <v>1.1003646846846846</v>
      </c>
      <c r="S6051" s="51">
        <f t="shared" si="1130"/>
        <v>-6.8726409455005077</v>
      </c>
      <c r="T6051" s="16">
        <f t="shared" si="1131"/>
        <v>43.318371400198608</v>
      </c>
    </row>
    <row r="6052" spans="1:20" x14ac:dyDescent="0.25">
      <c r="A6052" s="72">
        <f t="shared" si="1132"/>
        <v>45184</v>
      </c>
      <c r="B6052" s="73" t="s">
        <v>67</v>
      </c>
      <c r="C6052" s="73" t="s">
        <v>244</v>
      </c>
      <c r="D6052" s="73" t="s">
        <v>245</v>
      </c>
      <c r="E6052" s="73" t="s">
        <v>268</v>
      </c>
      <c r="F6052" s="73" t="s">
        <v>269</v>
      </c>
      <c r="G6052" s="73" t="s">
        <v>34</v>
      </c>
      <c r="H6052" t="s">
        <v>38</v>
      </c>
      <c r="I6052">
        <v>860</v>
      </c>
      <c r="J6052" s="43">
        <v>8551</v>
      </c>
      <c r="K6052" s="16">
        <v>0</v>
      </c>
      <c r="L6052" s="16">
        <f t="shared" si="1124"/>
        <v>84.915590863952332</v>
      </c>
      <c r="M6052" s="16">
        <f t="shared" si="1125"/>
        <v>2.157009009009009</v>
      </c>
      <c r="N6052" s="44">
        <f t="shared" si="1126"/>
        <v>0</v>
      </c>
      <c r="O6052" s="44">
        <f t="shared" si="1127"/>
        <v>8551</v>
      </c>
      <c r="P6052" s="45">
        <f t="shared" si="1129"/>
        <v>84.915590863952332</v>
      </c>
      <c r="Q6052" s="45">
        <f t="shared" si="1128"/>
        <v>2.157009009009009</v>
      </c>
      <c r="S6052" s="51">
        <f t="shared" si="1130"/>
        <v>5.1783517835178428</v>
      </c>
      <c r="T6052" s="16">
        <f t="shared" si="1131"/>
        <v>84.915590863952332</v>
      </c>
    </row>
    <row r="6053" spans="1:20" x14ac:dyDescent="0.25">
      <c r="A6053" s="72">
        <f t="shared" si="1132"/>
        <v>45184</v>
      </c>
      <c r="B6053" s="73" t="s">
        <v>67</v>
      </c>
      <c r="C6053" s="73" t="s">
        <v>246</v>
      </c>
      <c r="D6053" s="73" t="s">
        <v>247</v>
      </c>
      <c r="E6053" s="73" t="s">
        <v>270</v>
      </c>
      <c r="F6053" s="73" t="s">
        <v>247</v>
      </c>
      <c r="G6053" s="73" t="s">
        <v>34</v>
      </c>
      <c r="H6053" t="s">
        <v>36</v>
      </c>
      <c r="I6053">
        <v>213</v>
      </c>
      <c r="J6053" s="43">
        <v>2655</v>
      </c>
      <c r="K6053" s="16">
        <v>0.36</v>
      </c>
      <c r="L6053" s="16">
        <f t="shared" si="1124"/>
        <v>26.365441906653427</v>
      </c>
      <c r="M6053" s="16">
        <f t="shared" si="1125"/>
        <v>0.66972972972972977</v>
      </c>
      <c r="N6053" s="44">
        <f t="shared" si="1126"/>
        <v>76.679999999999993</v>
      </c>
      <c r="O6053" s="44">
        <f t="shared" si="1127"/>
        <v>2731.68</v>
      </c>
      <c r="P6053" s="45">
        <f t="shared" si="1129"/>
        <v>27.126911618669311</v>
      </c>
      <c r="Q6053" s="45">
        <f t="shared" si="1128"/>
        <v>0.68907243243243244</v>
      </c>
      <c r="S6053" s="51">
        <f t="shared" si="1130"/>
        <v>3.0884883615614367</v>
      </c>
      <c r="T6053" s="16">
        <f t="shared" si="1131"/>
        <v>27.126911618669311</v>
      </c>
    </row>
    <row r="6054" spans="1:20" x14ac:dyDescent="0.25">
      <c r="A6054" s="72">
        <f t="shared" si="1132"/>
        <v>45184</v>
      </c>
      <c r="B6054" s="73" t="s">
        <v>67</v>
      </c>
      <c r="C6054" s="73" t="s">
        <v>248</v>
      </c>
      <c r="D6054" s="73" t="s">
        <v>249</v>
      </c>
      <c r="E6054" s="73" t="s">
        <v>271</v>
      </c>
      <c r="F6054" s="73" t="s">
        <v>272</v>
      </c>
      <c r="G6054" s="73" t="s">
        <v>34</v>
      </c>
      <c r="H6054" t="s">
        <v>38</v>
      </c>
      <c r="I6054">
        <v>646</v>
      </c>
      <c r="J6054" s="43">
        <v>6593</v>
      </c>
      <c r="K6054" s="16">
        <v>0</v>
      </c>
      <c r="L6054" s="16">
        <f t="shared" si="1124"/>
        <v>65.471698113207552</v>
      </c>
      <c r="M6054" s="16">
        <f t="shared" si="1125"/>
        <v>1.663099099099099</v>
      </c>
      <c r="N6054" s="44">
        <f t="shared" si="1126"/>
        <v>0</v>
      </c>
      <c r="O6054" s="44">
        <f t="shared" si="1127"/>
        <v>6593</v>
      </c>
      <c r="P6054" s="45">
        <f t="shared" si="1129"/>
        <v>65.471698113207552</v>
      </c>
      <c r="Q6054" s="45">
        <f t="shared" si="1128"/>
        <v>1.663099099099099</v>
      </c>
      <c r="S6054" s="51">
        <f t="shared" si="1130"/>
        <v>5.8776296772121484</v>
      </c>
      <c r="T6054" s="16">
        <f t="shared" si="1131"/>
        <v>65.471698113207552</v>
      </c>
    </row>
    <row r="6055" spans="1:20" x14ac:dyDescent="0.25">
      <c r="A6055" s="72">
        <f t="shared" si="1132"/>
        <v>45184</v>
      </c>
      <c r="B6055" s="73" t="s">
        <v>67</v>
      </c>
      <c r="C6055" s="73" t="s">
        <v>248</v>
      </c>
      <c r="D6055" s="73" t="s">
        <v>249</v>
      </c>
      <c r="E6055" s="73" t="s">
        <v>273</v>
      </c>
      <c r="F6055" s="73" t="s">
        <v>274</v>
      </c>
      <c r="G6055" s="73" t="s">
        <v>34</v>
      </c>
      <c r="H6055" t="s">
        <v>38</v>
      </c>
      <c r="I6055">
        <v>418</v>
      </c>
      <c r="J6055" s="43">
        <v>5564</v>
      </c>
      <c r="K6055" s="16">
        <v>0</v>
      </c>
      <c r="L6055" s="16">
        <f t="shared" si="1124"/>
        <v>55.253227408142997</v>
      </c>
      <c r="M6055" s="16">
        <f t="shared" si="1125"/>
        <v>1.4035315315315315</v>
      </c>
      <c r="N6055" s="44">
        <f t="shared" si="1126"/>
        <v>0</v>
      </c>
      <c r="O6055" s="44">
        <f t="shared" si="1127"/>
        <v>5564</v>
      </c>
      <c r="P6055" s="45">
        <f t="shared" si="1129"/>
        <v>55.253227408142997</v>
      </c>
      <c r="Q6055" s="45">
        <f t="shared" si="1128"/>
        <v>1.4035315315315315</v>
      </c>
      <c r="S6055" s="51">
        <f t="shared" si="1130"/>
        <v>6.0415475509815186</v>
      </c>
      <c r="T6055" s="16">
        <f t="shared" si="1131"/>
        <v>55.253227408142997</v>
      </c>
    </row>
    <row r="6056" spans="1:20" x14ac:dyDescent="0.25">
      <c r="A6056" s="72">
        <f t="shared" si="1132"/>
        <v>45184</v>
      </c>
      <c r="B6056" s="73" t="s">
        <v>67</v>
      </c>
      <c r="C6056" s="73" t="s">
        <v>246</v>
      </c>
      <c r="D6056" s="73" t="s">
        <v>247</v>
      </c>
      <c r="E6056" s="73" t="s">
        <v>275</v>
      </c>
      <c r="F6056" s="73" t="s">
        <v>276</v>
      </c>
      <c r="G6056" s="73" t="s">
        <v>34</v>
      </c>
      <c r="H6056" t="s">
        <v>36</v>
      </c>
      <c r="I6056">
        <v>626</v>
      </c>
      <c r="J6056" s="61">
        <v>4250</v>
      </c>
      <c r="K6056" s="16">
        <v>0.36</v>
      </c>
      <c r="L6056" s="16">
        <f t="shared" si="1124"/>
        <v>42.204568023833168</v>
      </c>
      <c r="M6056" s="16">
        <f t="shared" si="1125"/>
        <v>1.072072072072072</v>
      </c>
      <c r="N6056" s="44">
        <f t="shared" si="1126"/>
        <v>225.35999999999999</v>
      </c>
      <c r="O6056" s="44">
        <f t="shared" si="1127"/>
        <v>4475.3599999999997</v>
      </c>
      <c r="P6056" s="45">
        <f t="shared" si="1129"/>
        <v>44.442502482621641</v>
      </c>
      <c r="Q6056" s="45">
        <f t="shared" si="1128"/>
        <v>1.1289196396396395</v>
      </c>
      <c r="S6056" s="51">
        <f t="shared" si="1130"/>
        <v>1.1225393611828949</v>
      </c>
      <c r="T6056" s="16">
        <f t="shared" si="1131"/>
        <v>44.442502482621649</v>
      </c>
    </row>
    <row r="6057" spans="1:20" x14ac:dyDescent="0.25">
      <c r="A6057" s="72">
        <f t="shared" si="1132"/>
        <v>45184</v>
      </c>
      <c r="B6057" s="73" t="s">
        <v>67</v>
      </c>
      <c r="C6057" s="73" t="s">
        <v>246</v>
      </c>
      <c r="D6057" s="73" t="s">
        <v>247</v>
      </c>
      <c r="E6057" s="73" t="s">
        <v>263</v>
      </c>
      <c r="F6057" s="73" t="s">
        <v>264</v>
      </c>
      <c r="G6057" s="73" t="s">
        <v>34</v>
      </c>
      <c r="H6057" t="s">
        <v>36</v>
      </c>
      <c r="I6057">
        <v>1823</v>
      </c>
      <c r="J6057" s="61">
        <v>6130</v>
      </c>
      <c r="K6057" s="16">
        <v>0.36</v>
      </c>
      <c r="L6057" s="16">
        <f t="shared" si="1124"/>
        <v>60.873882820258189</v>
      </c>
      <c r="M6057" s="16">
        <f t="shared" si="1125"/>
        <v>1.5463063063063063</v>
      </c>
      <c r="N6057" s="44">
        <f t="shared" si="1126"/>
        <v>656.28</v>
      </c>
      <c r="O6057" s="44">
        <f t="shared" si="1127"/>
        <v>6786.28</v>
      </c>
      <c r="P6057" s="45">
        <f t="shared" si="1129"/>
        <v>67.391062562065542</v>
      </c>
      <c r="Q6057" s="45">
        <f t="shared" si="1128"/>
        <v>1.7118544144144143</v>
      </c>
      <c r="S6057" s="51">
        <f t="shared" si="1130"/>
        <v>-4.6822592153535902</v>
      </c>
      <c r="T6057" s="16">
        <f t="shared" si="1131"/>
        <v>67.391062562065542</v>
      </c>
    </row>
    <row r="6058" spans="1:20" x14ac:dyDescent="0.25">
      <c r="A6058" s="72">
        <f t="shared" si="1132"/>
        <v>45184</v>
      </c>
      <c r="B6058" s="73" t="s">
        <v>18</v>
      </c>
      <c r="C6058" s="73" t="s">
        <v>250</v>
      </c>
      <c r="D6058" s="73" t="s">
        <v>251</v>
      </c>
      <c r="E6058" s="73" t="s">
        <v>265</v>
      </c>
      <c r="F6058" s="73" t="s">
        <v>266</v>
      </c>
      <c r="G6058" s="73" t="s">
        <v>34</v>
      </c>
      <c r="H6058" s="65" t="s">
        <v>39</v>
      </c>
      <c r="I6058">
        <v>1277</v>
      </c>
      <c r="J6058" s="61">
        <v>3156</v>
      </c>
      <c r="K6058" s="16">
        <v>0.41549999999999998</v>
      </c>
      <c r="L6058" s="77">
        <f t="shared" si="1124"/>
        <v>31.340615690168818</v>
      </c>
      <c r="M6058" s="77">
        <f t="shared" si="1125"/>
        <v>0.85297297297297292</v>
      </c>
      <c r="N6058" s="62">
        <f t="shared" si="1126"/>
        <v>530.59349999999995</v>
      </c>
      <c r="O6058" s="62">
        <f t="shared" si="1127"/>
        <v>3686.5934999999999</v>
      </c>
      <c r="P6058" s="63">
        <f t="shared" si="1129"/>
        <v>36.609667328699103</v>
      </c>
      <c r="Q6058" s="63">
        <f t="shared" si="1128"/>
        <v>0.99637662162162166</v>
      </c>
      <c r="R6058" s="65"/>
      <c r="S6058" s="64">
        <f t="shared" si="1130"/>
        <v>-32.883476818988697</v>
      </c>
      <c r="T6058" s="16">
        <f t="shared" si="1131"/>
        <v>38.646737835153921</v>
      </c>
    </row>
    <row r="6059" spans="1:20" x14ac:dyDescent="0.25">
      <c r="A6059" s="72">
        <f t="shared" si="1132"/>
        <v>45184</v>
      </c>
      <c r="B6059" s="73" t="s">
        <v>18</v>
      </c>
      <c r="C6059" s="73" t="s">
        <v>244</v>
      </c>
      <c r="D6059" s="73" t="s">
        <v>245</v>
      </c>
      <c r="E6059" s="73" t="s">
        <v>277</v>
      </c>
      <c r="F6059" s="73" t="s">
        <v>278</v>
      </c>
      <c r="G6059" s="73" t="s">
        <v>34</v>
      </c>
      <c r="H6059" s="65" t="s">
        <v>38</v>
      </c>
      <c r="I6059" s="65">
        <v>613</v>
      </c>
      <c r="J6059" s="61">
        <v>7037</v>
      </c>
      <c r="K6059" s="16">
        <v>0</v>
      </c>
      <c r="L6059" s="77">
        <f t="shared" si="1124"/>
        <v>69.880834160873874</v>
      </c>
      <c r="M6059" s="77">
        <f t="shared" si="1125"/>
        <v>1.9018918918918919</v>
      </c>
      <c r="N6059" s="62">
        <f t="shared" si="1126"/>
        <v>0</v>
      </c>
      <c r="O6059" s="62">
        <f t="shared" si="1127"/>
        <v>7037</v>
      </c>
      <c r="P6059" s="63">
        <f t="shared" si="1129"/>
        <v>69.880834160873874</v>
      </c>
      <c r="Q6059" s="63">
        <f t="shared" si="1128"/>
        <v>1.9018918918918919</v>
      </c>
      <c r="R6059" s="65"/>
      <c r="S6059" s="64">
        <f t="shared" si="1130"/>
        <v>4.8108430145963554</v>
      </c>
      <c r="T6059" s="16">
        <f t="shared" si="1131"/>
        <v>69.880834160873874</v>
      </c>
    </row>
    <row r="6060" spans="1:20" x14ac:dyDescent="0.25">
      <c r="A6060" s="72">
        <f>A6059</f>
        <v>45184</v>
      </c>
      <c r="B6060" s="73" t="s">
        <v>18</v>
      </c>
      <c r="C6060" s="73" t="s">
        <v>248</v>
      </c>
      <c r="D6060" s="73" t="s">
        <v>249</v>
      </c>
      <c r="E6060" s="73" t="s">
        <v>268</v>
      </c>
      <c r="F6060" s="73" t="s">
        <v>269</v>
      </c>
      <c r="G6060" s="73" t="s">
        <v>34</v>
      </c>
      <c r="H6060" s="65" t="s">
        <v>38</v>
      </c>
      <c r="I6060" s="65">
        <v>872</v>
      </c>
      <c r="J6060" s="61">
        <v>7843</v>
      </c>
      <c r="K6060" s="16">
        <v>0</v>
      </c>
      <c r="L6060" s="77">
        <f t="shared" si="1124"/>
        <v>77.884806355511415</v>
      </c>
      <c r="M6060" s="77">
        <f t="shared" si="1125"/>
        <v>2.11972972972973</v>
      </c>
      <c r="N6060" s="62">
        <f t="shared" si="1126"/>
        <v>0</v>
      </c>
      <c r="O6060" s="62">
        <f t="shared" si="1127"/>
        <v>7843</v>
      </c>
      <c r="P6060" s="63">
        <f t="shared" si="1129"/>
        <v>77.884806355511415</v>
      </c>
      <c r="Q6060" s="63">
        <f t="shared" si="1128"/>
        <v>2.11972972972973</v>
      </c>
      <c r="R6060" s="65"/>
      <c r="S6060" s="64">
        <f t="shared" si="1130"/>
        <v>5.6723255187281163</v>
      </c>
      <c r="T6060" s="16">
        <f t="shared" si="1131"/>
        <v>77.884806355511415</v>
      </c>
    </row>
    <row r="6061" spans="1:20" x14ac:dyDescent="0.25">
      <c r="A6061" s="72">
        <f t="shared" si="1132"/>
        <v>45184</v>
      </c>
      <c r="B6061" s="73" t="s">
        <v>18</v>
      </c>
      <c r="C6061" s="73" t="s">
        <v>248</v>
      </c>
      <c r="D6061" s="73" t="s">
        <v>249</v>
      </c>
      <c r="E6061" s="73" t="s">
        <v>277</v>
      </c>
      <c r="F6061" s="73" t="s">
        <v>278</v>
      </c>
      <c r="G6061" s="73" t="s">
        <v>34</v>
      </c>
      <c r="H6061" s="65" t="s">
        <v>38</v>
      </c>
      <c r="I6061" s="65">
        <v>414</v>
      </c>
      <c r="J6061" s="61">
        <v>5689</v>
      </c>
      <c r="K6061" s="16">
        <v>0</v>
      </c>
      <c r="L6061" s="77">
        <f t="shared" si="1124"/>
        <v>56.494538232373387</v>
      </c>
      <c r="M6061" s="77">
        <f t="shared" si="1125"/>
        <v>1.5375675675675675</v>
      </c>
      <c r="N6061" s="62">
        <f t="shared" si="1126"/>
        <v>0</v>
      </c>
      <c r="O6061" s="62">
        <f t="shared" si="1127"/>
        <v>5689</v>
      </c>
      <c r="P6061" s="63">
        <f t="shared" si="1129"/>
        <v>56.494538232373387</v>
      </c>
      <c r="Q6061" s="63">
        <f t="shared" si="1128"/>
        <v>1.5375675675675675</v>
      </c>
      <c r="R6061" s="65"/>
      <c r="S6061" s="64">
        <f t="shared" si="1130"/>
        <v>5.9996273523383659</v>
      </c>
      <c r="T6061" s="16">
        <f t="shared" si="1131"/>
        <v>56.494538232373394</v>
      </c>
    </row>
    <row r="6062" spans="1:20" x14ac:dyDescent="0.25">
      <c r="A6062" s="72">
        <f t="shared" si="1132"/>
        <v>45184</v>
      </c>
      <c r="B6062" s="73" t="s">
        <v>18</v>
      </c>
      <c r="C6062" s="73" t="s">
        <v>242</v>
      </c>
      <c r="D6062" s="73" t="s">
        <v>243</v>
      </c>
      <c r="E6062" s="73" t="s">
        <v>265</v>
      </c>
      <c r="F6062" s="73" t="s">
        <v>266</v>
      </c>
      <c r="G6062" s="73" t="s">
        <v>34</v>
      </c>
      <c r="H6062" t="s">
        <v>36</v>
      </c>
      <c r="I6062">
        <v>1006</v>
      </c>
      <c r="J6062" s="43">
        <v>5040</v>
      </c>
      <c r="K6062" s="16">
        <v>0.36</v>
      </c>
      <c r="L6062" s="16">
        <f t="shared" si="1124"/>
        <v>50.049652432969211</v>
      </c>
      <c r="M6062" s="16">
        <f t="shared" si="1125"/>
        <v>1.3621621621621622</v>
      </c>
      <c r="N6062" s="44">
        <f t="shared" si="1126"/>
        <v>362.15999999999997</v>
      </c>
      <c r="O6062" s="44">
        <f t="shared" si="1127"/>
        <v>5402.16</v>
      </c>
      <c r="P6062" s="45">
        <f t="shared" si="1129"/>
        <v>53.646077457795428</v>
      </c>
      <c r="Q6062" s="45">
        <f t="shared" si="1128"/>
        <v>1.4600432432432433</v>
      </c>
      <c r="S6062" s="51">
        <f t="shared" si="1130"/>
        <v>-2.6476460962898352</v>
      </c>
      <c r="T6062" s="16">
        <f t="shared" si="1131"/>
        <v>52.487520688513733</v>
      </c>
    </row>
    <row r="6063" spans="1:20" x14ac:dyDescent="0.25">
      <c r="A6063" s="72">
        <f t="shared" si="1132"/>
        <v>45184</v>
      </c>
      <c r="B6063" s="73" t="s">
        <v>0</v>
      </c>
      <c r="C6063" s="73" t="s">
        <v>252</v>
      </c>
      <c r="D6063" s="73" t="s">
        <v>117</v>
      </c>
      <c r="E6063" s="73" t="s">
        <v>279</v>
      </c>
      <c r="F6063" s="73" t="s">
        <v>280</v>
      </c>
      <c r="G6063" s="73" t="s">
        <v>35</v>
      </c>
      <c r="H6063" t="s">
        <v>37</v>
      </c>
      <c r="I6063">
        <v>880</v>
      </c>
      <c r="J6063" s="43">
        <v>4543</v>
      </c>
      <c r="K6063" s="16">
        <v>0.16</v>
      </c>
      <c r="L6063" s="16">
        <f t="shared" si="1124"/>
        <v>45.114200595829196</v>
      </c>
      <c r="M6063" s="16">
        <f t="shared" si="1125"/>
        <v>1.2278378378378378</v>
      </c>
      <c r="N6063" s="44">
        <f t="shared" si="1126"/>
        <v>140.80000000000001</v>
      </c>
      <c r="O6063" s="44">
        <f t="shared" si="1127"/>
        <v>4683.8</v>
      </c>
      <c r="P6063" s="45">
        <f t="shared" si="1129"/>
        <v>46.512413108242306</v>
      </c>
      <c r="Q6063" s="45">
        <f t="shared" si="1128"/>
        <v>1.265891891891892</v>
      </c>
      <c r="S6063" s="51">
        <f t="shared" si="1130"/>
        <v>-4.1344303901101114</v>
      </c>
      <c r="T6063" s="16">
        <f t="shared" si="1131"/>
        <v>45.986759351208207</v>
      </c>
    </row>
    <row r="6064" spans="1:20" x14ac:dyDescent="0.25">
      <c r="A6064" s="72">
        <f t="shared" si="1132"/>
        <v>45184</v>
      </c>
      <c r="B6064" s="73" t="s">
        <v>0</v>
      </c>
      <c r="C6064" s="73" t="s">
        <v>359</v>
      </c>
      <c r="D6064" s="73" t="s">
        <v>235</v>
      </c>
      <c r="E6064" s="73" t="s">
        <v>267</v>
      </c>
      <c r="F6064" s="73" t="s">
        <v>241</v>
      </c>
      <c r="G6064" s="73" t="s">
        <v>35</v>
      </c>
      <c r="H6064" t="s">
        <v>37</v>
      </c>
      <c r="I6064">
        <v>685</v>
      </c>
      <c r="J6064" s="61">
        <v>4611</v>
      </c>
      <c r="K6064" s="16">
        <v>0.16</v>
      </c>
      <c r="L6064" s="16">
        <f t="shared" si="1124"/>
        <v>45.789473684210527</v>
      </c>
      <c r="M6064" s="16">
        <f t="shared" si="1125"/>
        <v>1.2462162162162163</v>
      </c>
      <c r="N6064" s="44">
        <f t="shared" si="1126"/>
        <v>109.60000000000001</v>
      </c>
      <c r="O6064" s="44">
        <f t="shared" si="1127"/>
        <v>4720.6000000000004</v>
      </c>
      <c r="P6064" s="45">
        <f t="shared" si="1129"/>
        <v>46.877855014895729</v>
      </c>
      <c r="Q6064" s="45">
        <f t="shared" si="1128"/>
        <v>1.2758378378378379</v>
      </c>
      <c r="S6064" s="51">
        <f t="shared" si="1130"/>
        <v>-5.4859247987826816</v>
      </c>
      <c r="T6064" s="16">
        <f t="shared" si="1131"/>
        <v>46.855180403839789</v>
      </c>
    </row>
    <row r="6065" spans="1:20" x14ac:dyDescent="0.25">
      <c r="A6065" s="72">
        <f t="shared" si="1132"/>
        <v>45184</v>
      </c>
      <c r="B6065" s="73" t="s">
        <v>0</v>
      </c>
      <c r="C6065" s="73" t="s">
        <v>253</v>
      </c>
      <c r="D6065" s="73" t="s">
        <v>243</v>
      </c>
      <c r="E6065" s="73" t="s">
        <v>281</v>
      </c>
      <c r="F6065" s="73" t="s">
        <v>282</v>
      </c>
      <c r="G6065" s="73" t="s">
        <v>35</v>
      </c>
      <c r="H6065" t="s">
        <v>38</v>
      </c>
      <c r="I6065">
        <v>812</v>
      </c>
      <c r="J6065" s="43">
        <v>7090</v>
      </c>
      <c r="K6065" s="16">
        <v>0</v>
      </c>
      <c r="L6065" s="16">
        <f t="shared" si="1124"/>
        <v>70.407149950347559</v>
      </c>
      <c r="M6065" s="16">
        <f t="shared" si="1125"/>
        <v>1.9162162162162162</v>
      </c>
      <c r="N6065" s="44">
        <f t="shared" si="1126"/>
        <v>0</v>
      </c>
      <c r="O6065" s="44">
        <f t="shared" si="1127"/>
        <v>7090</v>
      </c>
      <c r="P6065" s="45">
        <f t="shared" si="1129"/>
        <v>70.407149950347559</v>
      </c>
      <c r="Q6065" s="45">
        <f t="shared" si="1128"/>
        <v>1.9162162162162162</v>
      </c>
      <c r="S6065" s="51">
        <f t="shared" si="1130"/>
        <v>6.2968515742128917</v>
      </c>
      <c r="T6065" s="16">
        <f t="shared" si="1131"/>
        <v>70.407149950347559</v>
      </c>
    </row>
    <row r="6066" spans="1:20" x14ac:dyDescent="0.25">
      <c r="A6066" s="72">
        <f t="shared" si="1132"/>
        <v>45184</v>
      </c>
      <c r="B6066" s="73" t="s">
        <v>0</v>
      </c>
      <c r="C6066" s="73" t="s">
        <v>236</v>
      </c>
      <c r="D6066" s="73" t="s">
        <v>237</v>
      </c>
      <c r="E6066" s="73" t="s">
        <v>279</v>
      </c>
      <c r="F6066" s="73" t="s">
        <v>280</v>
      </c>
      <c r="G6066" s="73" t="s">
        <v>35</v>
      </c>
      <c r="H6066" t="s">
        <v>37</v>
      </c>
      <c r="I6066">
        <v>1520</v>
      </c>
      <c r="J6066" s="61">
        <v>6201</v>
      </c>
      <c r="K6066" s="16">
        <v>0.16</v>
      </c>
      <c r="L6066" s="16">
        <f t="shared" si="1124"/>
        <v>61.578947368421048</v>
      </c>
      <c r="M6066" s="16">
        <f t="shared" si="1125"/>
        <v>1.675945945945946</v>
      </c>
      <c r="N6066" s="44">
        <f t="shared" si="1126"/>
        <v>243.20000000000002</v>
      </c>
      <c r="O6066" s="44">
        <f t="shared" si="1127"/>
        <v>6444.2</v>
      </c>
      <c r="P6066" s="45">
        <f t="shared" si="1129"/>
        <v>63.994041708043689</v>
      </c>
      <c r="Q6066" s="45">
        <f t="shared" si="1128"/>
        <v>1.7416756756756757</v>
      </c>
      <c r="S6066" s="51">
        <f t="shared" si="1130"/>
        <v>-6.6355654718785351</v>
      </c>
      <c r="T6066" s="16">
        <f t="shared" si="1131"/>
        <v>63.447202912942736</v>
      </c>
    </row>
    <row r="6067" spans="1:20" x14ac:dyDescent="0.25">
      <c r="A6067" s="72">
        <f t="shared" si="1132"/>
        <v>45184</v>
      </c>
      <c r="B6067" s="73" t="s">
        <v>0</v>
      </c>
      <c r="C6067" s="73" t="s">
        <v>236</v>
      </c>
      <c r="D6067" s="73" t="s">
        <v>237</v>
      </c>
      <c r="E6067" s="73" t="s">
        <v>267</v>
      </c>
      <c r="F6067" s="73" t="s">
        <v>241</v>
      </c>
      <c r="G6067" s="73" t="s">
        <v>35</v>
      </c>
      <c r="H6067" t="s">
        <v>37</v>
      </c>
      <c r="I6067">
        <v>1583</v>
      </c>
      <c r="J6067" s="43">
        <v>5549</v>
      </c>
      <c r="K6067" s="16">
        <v>0.16</v>
      </c>
      <c r="L6067" s="16">
        <f t="shared" si="1124"/>
        <v>55.104270109235351</v>
      </c>
      <c r="M6067" s="16">
        <f t="shared" si="1125"/>
        <v>1.4997297297297296</v>
      </c>
      <c r="N6067" s="44">
        <f t="shared" si="1126"/>
        <v>253.28</v>
      </c>
      <c r="O6067" s="44">
        <f t="shared" si="1127"/>
        <v>5802.28</v>
      </c>
      <c r="P6067" s="45">
        <f t="shared" si="1129"/>
        <v>57.619463753723927</v>
      </c>
      <c r="Q6067" s="45">
        <f t="shared" si="1128"/>
        <v>1.5681837837837838</v>
      </c>
      <c r="S6067" s="51">
        <f t="shared" si="1130"/>
        <v>-7.6875592635725631</v>
      </c>
      <c r="T6067" s="16">
        <f t="shared" si="1131"/>
        <v>57.070539556438263</v>
      </c>
    </row>
    <row r="6068" spans="1:20" x14ac:dyDescent="0.25">
      <c r="A6068" s="72">
        <f t="shared" si="1132"/>
        <v>45184</v>
      </c>
      <c r="B6068" s="73" t="s">
        <v>0</v>
      </c>
      <c r="C6068" s="73" t="s">
        <v>358</v>
      </c>
      <c r="D6068" s="73" t="s">
        <v>235</v>
      </c>
      <c r="E6068" s="73" t="s">
        <v>279</v>
      </c>
      <c r="F6068" s="73" t="s">
        <v>280</v>
      </c>
      <c r="G6068" s="73" t="s">
        <v>35</v>
      </c>
      <c r="H6068" t="s">
        <v>36</v>
      </c>
      <c r="I6068">
        <v>1599</v>
      </c>
      <c r="J6068" s="66">
        <v>5923</v>
      </c>
      <c r="K6068" s="16">
        <v>0.36</v>
      </c>
      <c r="L6068" s="16">
        <f t="shared" si="1124"/>
        <v>58.818272095332667</v>
      </c>
      <c r="M6068" s="16">
        <f t="shared" si="1125"/>
        <v>1.6008108108108108</v>
      </c>
      <c r="N6068" s="44">
        <f t="shared" si="1126"/>
        <v>575.64</v>
      </c>
      <c r="O6068" s="44">
        <f t="shared" si="1127"/>
        <v>6498.64</v>
      </c>
      <c r="P6068" s="45">
        <f t="shared" si="1129"/>
        <v>64.534657398212516</v>
      </c>
      <c r="Q6068" s="45">
        <f t="shared" si="1128"/>
        <v>1.7563891891891892</v>
      </c>
      <c r="S6068" s="51">
        <f t="shared" si="1130"/>
        <v>-7.2989535427769319</v>
      </c>
      <c r="T6068" s="16">
        <f t="shared" si="1131"/>
        <v>64.534657398212516</v>
      </c>
    </row>
    <row r="6069" spans="1:20" x14ac:dyDescent="0.25">
      <c r="A6069" s="72">
        <f t="shared" si="1132"/>
        <v>45184</v>
      </c>
      <c r="B6069" s="73" t="s">
        <v>67</v>
      </c>
      <c r="C6069" s="73" t="s">
        <v>250</v>
      </c>
      <c r="D6069" s="73" t="s">
        <v>251</v>
      </c>
      <c r="E6069" s="73" t="s">
        <v>279</v>
      </c>
      <c r="F6069" s="73" t="s">
        <v>280</v>
      </c>
      <c r="G6069" s="73" t="s">
        <v>35</v>
      </c>
      <c r="H6069" t="s">
        <v>37</v>
      </c>
      <c r="I6069">
        <v>1851</v>
      </c>
      <c r="J6069" s="43">
        <v>5660</v>
      </c>
      <c r="K6069" s="16">
        <v>0.16</v>
      </c>
      <c r="L6069" s="16">
        <f t="shared" si="1124"/>
        <v>56.206554121151932</v>
      </c>
      <c r="M6069" s="16">
        <f t="shared" si="1125"/>
        <v>1.4277477477477478</v>
      </c>
      <c r="N6069" s="44">
        <f t="shared" si="1126"/>
        <v>296.16000000000003</v>
      </c>
      <c r="O6069" s="44">
        <f t="shared" si="1127"/>
        <v>5956.16</v>
      </c>
      <c r="P6069" s="45">
        <f t="shared" si="1129"/>
        <v>59.147567030784508</v>
      </c>
      <c r="Q6069" s="45">
        <f t="shared" si="1128"/>
        <v>1.5024547747747747</v>
      </c>
      <c r="S6069" s="51">
        <f t="shared" si="1130"/>
        <v>-7.1751842108544235</v>
      </c>
      <c r="T6069" s="16">
        <f t="shared" si="1131"/>
        <v>59.086295928500498</v>
      </c>
    </row>
    <row r="6070" spans="1:20" x14ac:dyDescent="0.25">
      <c r="A6070" s="72">
        <f t="shared" si="1132"/>
        <v>45184</v>
      </c>
      <c r="B6070" s="73" t="s">
        <v>67</v>
      </c>
      <c r="C6070" s="73" t="s">
        <v>238</v>
      </c>
      <c r="D6070" s="73" t="s">
        <v>239</v>
      </c>
      <c r="E6070" s="73" t="s">
        <v>283</v>
      </c>
      <c r="F6070" s="73" t="s">
        <v>284</v>
      </c>
      <c r="G6070" s="73" t="s">
        <v>35</v>
      </c>
      <c r="H6070" t="s">
        <v>37</v>
      </c>
      <c r="I6070">
        <v>1695</v>
      </c>
      <c r="J6070" s="43">
        <v>5620</v>
      </c>
      <c r="K6070" s="16">
        <v>0.16</v>
      </c>
      <c r="L6070" s="16">
        <f t="shared" si="1124"/>
        <v>55.80933465739821</v>
      </c>
      <c r="M6070" s="16">
        <f t="shared" si="1125"/>
        <v>1.4176576576576576</v>
      </c>
      <c r="N6070" s="44">
        <f t="shared" si="1126"/>
        <v>271.2</v>
      </c>
      <c r="O6070" s="44">
        <f t="shared" si="1127"/>
        <v>5891.2</v>
      </c>
      <c r="P6070" s="45">
        <f t="shared" si="1129"/>
        <v>58.502482621648454</v>
      </c>
      <c r="Q6070" s="45">
        <f t="shared" si="1128"/>
        <v>1.4860684684684684</v>
      </c>
      <c r="S6070" s="51">
        <f t="shared" si="1130"/>
        <v>-6.3283088469121669</v>
      </c>
      <c r="T6070" s="16">
        <f t="shared" si="1131"/>
        <v>58.446375372393241</v>
      </c>
    </row>
    <row r="6071" spans="1:20" x14ac:dyDescent="0.25">
      <c r="A6071" s="72">
        <f t="shared" si="1132"/>
        <v>45184</v>
      </c>
      <c r="B6071" s="73" t="s">
        <v>67</v>
      </c>
      <c r="C6071" s="73" t="s">
        <v>242</v>
      </c>
      <c r="D6071" s="73" t="s">
        <v>243</v>
      </c>
      <c r="E6071" s="73" t="s">
        <v>265</v>
      </c>
      <c r="F6071" s="73" t="s">
        <v>266</v>
      </c>
      <c r="G6071" s="73" t="s">
        <v>35</v>
      </c>
      <c r="H6071" t="s">
        <v>36</v>
      </c>
      <c r="I6071">
        <v>1006</v>
      </c>
      <c r="J6071" s="43">
        <v>4170</v>
      </c>
      <c r="K6071" s="16">
        <v>0.36</v>
      </c>
      <c r="L6071" s="16">
        <f t="shared" si="1124"/>
        <v>41.410129096325718</v>
      </c>
      <c r="M6071" s="16">
        <f t="shared" si="1125"/>
        <v>1.0518918918918918</v>
      </c>
      <c r="N6071" s="44">
        <f t="shared" si="1126"/>
        <v>362.15999999999997</v>
      </c>
      <c r="O6071" s="44">
        <f t="shared" si="1127"/>
        <v>4532.16</v>
      </c>
      <c r="P6071" s="45">
        <f t="shared" si="1129"/>
        <v>45.006554121151936</v>
      </c>
      <c r="Q6071" s="45">
        <f t="shared" si="1128"/>
        <v>1.1432475675675675</v>
      </c>
      <c r="S6071" s="51">
        <f t="shared" si="1130"/>
        <v>-1.5620927525151651</v>
      </c>
      <c r="T6071" s="16">
        <f t="shared" si="1131"/>
        <v>45.006554121151936</v>
      </c>
    </row>
    <row r="6072" spans="1:20" x14ac:dyDescent="0.25">
      <c r="A6072" s="72">
        <f t="shared" si="1132"/>
        <v>45184</v>
      </c>
      <c r="B6072" s="73" t="s">
        <v>67</v>
      </c>
      <c r="C6072" s="73" t="s">
        <v>254</v>
      </c>
      <c r="D6072" s="73" t="s">
        <v>255</v>
      </c>
      <c r="E6072" s="73" t="s">
        <v>267</v>
      </c>
      <c r="F6072" s="73" t="s">
        <v>241</v>
      </c>
      <c r="G6072" s="73" t="s">
        <v>35</v>
      </c>
      <c r="H6072" t="s">
        <v>37</v>
      </c>
      <c r="I6072">
        <v>988</v>
      </c>
      <c r="J6072" s="43">
        <v>4360</v>
      </c>
      <c r="K6072" s="16">
        <v>0.16</v>
      </c>
      <c r="L6072" s="16">
        <f t="shared" si="1124"/>
        <v>43.296921549155904</v>
      </c>
      <c r="M6072" s="16">
        <f t="shared" si="1125"/>
        <v>1.0998198198198199</v>
      </c>
      <c r="N6072" s="44">
        <f t="shared" si="1126"/>
        <v>158.08000000000001</v>
      </c>
      <c r="O6072" s="44">
        <f t="shared" si="1127"/>
        <v>4518.08</v>
      </c>
      <c r="P6072" s="45">
        <f t="shared" si="1129"/>
        <v>44.866732869910621</v>
      </c>
      <c r="Q6072" s="45">
        <f t="shared" si="1128"/>
        <v>1.1396958558558559</v>
      </c>
      <c r="S6072" s="51">
        <f t="shared" si="1130"/>
        <v>-2.4863595552178985</v>
      </c>
      <c r="T6072" s="16">
        <f t="shared" si="1131"/>
        <v>44.834028467394909</v>
      </c>
    </row>
    <row r="6073" spans="1:20" x14ac:dyDescent="0.25">
      <c r="A6073" s="72">
        <f t="shared" si="1132"/>
        <v>45184</v>
      </c>
      <c r="B6073" s="73" t="s">
        <v>67</v>
      </c>
      <c r="C6073" s="73" t="s">
        <v>246</v>
      </c>
      <c r="D6073" s="73" t="s">
        <v>247</v>
      </c>
      <c r="E6073" s="73" t="s">
        <v>240</v>
      </c>
      <c r="F6073" s="73" t="s">
        <v>241</v>
      </c>
      <c r="G6073" s="73" t="s">
        <v>35</v>
      </c>
      <c r="H6073" t="s">
        <v>36</v>
      </c>
      <c r="I6073">
        <v>787</v>
      </c>
      <c r="J6073" s="43">
        <v>4670</v>
      </c>
      <c r="K6073" s="16">
        <v>0.36</v>
      </c>
      <c r="L6073" s="16">
        <f t="shared" si="1124"/>
        <v>46.375372393247268</v>
      </c>
      <c r="M6073" s="16">
        <f t="shared" si="1125"/>
        <v>1.178018018018018</v>
      </c>
      <c r="N6073" s="44">
        <f t="shared" si="1126"/>
        <v>283.32</v>
      </c>
      <c r="O6073" s="44">
        <f t="shared" si="1127"/>
        <v>4953.32</v>
      </c>
      <c r="P6073" s="45">
        <f t="shared" si="1129"/>
        <v>49.188877855014894</v>
      </c>
      <c r="Q6073" s="45">
        <f t="shared" si="1128"/>
        <v>1.2494861261261261</v>
      </c>
      <c r="S6073" s="51">
        <f t="shared" si="1130"/>
        <v>-3.7133008823131419E-2</v>
      </c>
      <c r="T6073" s="16">
        <f t="shared" si="1131"/>
        <v>49.188877855014901</v>
      </c>
    </row>
    <row r="6074" spans="1:20" x14ac:dyDescent="0.25">
      <c r="A6074" s="72">
        <f t="shared" si="1132"/>
        <v>45184</v>
      </c>
      <c r="B6074" s="73" t="s">
        <v>67</v>
      </c>
      <c r="C6074" s="73" t="s">
        <v>250</v>
      </c>
      <c r="D6074" s="73" t="s">
        <v>251</v>
      </c>
      <c r="E6074" s="73" t="s">
        <v>283</v>
      </c>
      <c r="F6074" s="73" t="s">
        <v>284</v>
      </c>
      <c r="G6074" s="73" t="s">
        <v>35</v>
      </c>
      <c r="H6074" t="s">
        <v>37</v>
      </c>
      <c r="I6074">
        <v>1836</v>
      </c>
      <c r="J6074" s="43">
        <v>5660</v>
      </c>
      <c r="K6074" s="16">
        <v>0.16</v>
      </c>
      <c r="L6074" s="16">
        <f t="shared" ref="L6074:L6111" si="1133">J6074/100.7</f>
        <v>56.206554121151932</v>
      </c>
      <c r="M6074" s="16">
        <f t="shared" ref="M6074:M6111" si="1134">IF(B6074="corn",J6074/(111*2000/56),J6074/(111*2000/60))</f>
        <v>1.4277477477477478</v>
      </c>
      <c r="N6074" s="44">
        <f t="shared" ref="N6074:N6111" si="1135">I6074*K6074</f>
        <v>293.76</v>
      </c>
      <c r="O6074" s="44">
        <f t="shared" ref="O6074:O6111" si="1136">J6074+N6074</f>
        <v>5953.76</v>
      </c>
      <c r="P6074" s="45">
        <f t="shared" si="1129"/>
        <v>59.123733862959284</v>
      </c>
      <c r="Q6074" s="45">
        <f t="shared" ref="Q6074:Q6111" si="1137">IF(B6074="corn",O6074/(111*2000/56),O6074/(111*2000/60))</f>
        <v>1.5018493693693695</v>
      </c>
      <c r="S6074" s="51">
        <f t="shared" si="1130"/>
        <v>-7.0909590272402623</v>
      </c>
      <c r="T6074" s="16">
        <f t="shared" si="1131"/>
        <v>59.062959285004958</v>
      </c>
    </row>
    <row r="6075" spans="1:20" x14ac:dyDescent="0.25">
      <c r="A6075" s="72">
        <f t="shared" si="1132"/>
        <v>45184</v>
      </c>
      <c r="B6075" s="73" t="s">
        <v>67</v>
      </c>
      <c r="C6075" s="73" t="s">
        <v>256</v>
      </c>
      <c r="D6075" s="73" t="s">
        <v>247</v>
      </c>
      <c r="E6075" s="73" t="s">
        <v>285</v>
      </c>
      <c r="F6075" s="73" t="s">
        <v>264</v>
      </c>
      <c r="G6075" s="73" t="s">
        <v>35</v>
      </c>
      <c r="H6075" t="s">
        <v>37</v>
      </c>
      <c r="I6075">
        <v>1899</v>
      </c>
      <c r="J6075" s="43">
        <v>5580</v>
      </c>
      <c r="K6075" s="16">
        <v>0.16</v>
      </c>
      <c r="L6075" s="16">
        <f t="shared" si="1133"/>
        <v>55.412115193644489</v>
      </c>
      <c r="M6075" s="16">
        <f t="shared" si="1134"/>
        <v>1.4075675675675676</v>
      </c>
      <c r="N6075" s="44">
        <f t="shared" si="1135"/>
        <v>303.84000000000003</v>
      </c>
      <c r="O6075" s="44">
        <f t="shared" si="1136"/>
        <v>5883.84</v>
      </c>
      <c r="P6075" s="45">
        <f t="shared" si="1129"/>
        <v>58.429394240317777</v>
      </c>
      <c r="Q6075" s="45">
        <f t="shared" si="1137"/>
        <v>1.4842118918918918</v>
      </c>
      <c r="S6075" s="51">
        <f t="shared" si="1130"/>
        <v>-7.5368039928089274</v>
      </c>
      <c r="T6075" s="16">
        <f t="shared" si="1131"/>
        <v>58.366534260178753</v>
      </c>
    </row>
    <row r="6076" spans="1:20" x14ac:dyDescent="0.25">
      <c r="A6076" s="72">
        <f t="shared" si="1132"/>
        <v>45184</v>
      </c>
      <c r="B6076" s="73" t="s">
        <v>18</v>
      </c>
      <c r="C6076" s="73" t="s">
        <v>238</v>
      </c>
      <c r="D6076" s="73" t="s">
        <v>239</v>
      </c>
      <c r="E6076" s="73" t="s">
        <v>283</v>
      </c>
      <c r="F6076" s="73" t="s">
        <v>284</v>
      </c>
      <c r="G6076" s="73" t="s">
        <v>35</v>
      </c>
      <c r="H6076" t="s">
        <v>37</v>
      </c>
      <c r="I6076">
        <v>1695</v>
      </c>
      <c r="J6076" s="43">
        <v>6535</v>
      </c>
      <c r="K6076" s="16">
        <v>0.16</v>
      </c>
      <c r="L6076" s="16">
        <f t="shared" si="1133"/>
        <v>64.895729890764642</v>
      </c>
      <c r="M6076" s="16">
        <f t="shared" si="1134"/>
        <v>1.7662162162162163</v>
      </c>
      <c r="N6076" s="44">
        <f t="shared" si="1135"/>
        <v>271.2</v>
      </c>
      <c r="O6076" s="44">
        <f t="shared" si="1136"/>
        <v>6806.2</v>
      </c>
      <c r="P6076" s="45">
        <f t="shared" si="1129"/>
        <v>67.588877855014886</v>
      </c>
      <c r="Q6076" s="45">
        <f t="shared" si="1137"/>
        <v>1.8395135135135134</v>
      </c>
      <c r="S6076" s="51">
        <f t="shared" si="1130"/>
        <v>-6.7541648399824687</v>
      </c>
      <c r="T6076" s="16">
        <f t="shared" si="1131"/>
        <v>66.308010592519025</v>
      </c>
    </row>
    <row r="6077" spans="1:20" x14ac:dyDescent="0.25">
      <c r="A6077" s="72">
        <f t="shared" si="1132"/>
        <v>45184</v>
      </c>
      <c r="B6077" s="73" t="s">
        <v>18</v>
      </c>
      <c r="C6077" s="73" t="s">
        <v>250</v>
      </c>
      <c r="D6077" s="73" t="s">
        <v>251</v>
      </c>
      <c r="E6077" s="73" t="s">
        <v>279</v>
      </c>
      <c r="F6077" s="73" t="s">
        <v>280</v>
      </c>
      <c r="G6077" s="73" t="s">
        <v>35</v>
      </c>
      <c r="H6077" t="s">
        <v>37</v>
      </c>
      <c r="I6077">
        <v>1851</v>
      </c>
      <c r="J6077" s="43">
        <v>6585</v>
      </c>
      <c r="K6077" s="16">
        <v>0.16</v>
      </c>
      <c r="L6077" s="16">
        <f t="shared" si="1133"/>
        <v>65.392254220456806</v>
      </c>
      <c r="M6077" s="16">
        <f t="shared" si="1134"/>
        <v>1.7797297297297296</v>
      </c>
      <c r="N6077" s="44">
        <f t="shared" si="1135"/>
        <v>296.16000000000003</v>
      </c>
      <c r="O6077" s="44">
        <f t="shared" si="1136"/>
        <v>6881.16</v>
      </c>
      <c r="P6077" s="45">
        <f t="shared" si="1129"/>
        <v>68.333267130089368</v>
      </c>
      <c r="Q6077" s="45">
        <f t="shared" si="1137"/>
        <v>1.8597729729729728</v>
      </c>
      <c r="S6077" s="51">
        <f t="shared" si="1130"/>
        <v>-7.4685069440709189</v>
      </c>
      <c r="T6077" s="16">
        <f t="shared" si="1131"/>
        <v>67.047236014564703</v>
      </c>
    </row>
    <row r="6078" spans="1:20" x14ac:dyDescent="0.25">
      <c r="A6078" s="72">
        <f t="shared" si="1132"/>
        <v>45184</v>
      </c>
      <c r="B6078" s="73" t="s">
        <v>18</v>
      </c>
      <c r="C6078" s="73" t="s">
        <v>257</v>
      </c>
      <c r="D6078" s="73" t="s">
        <v>237</v>
      </c>
      <c r="E6078" s="73" t="s">
        <v>283</v>
      </c>
      <c r="F6078" s="73" t="s">
        <v>284</v>
      </c>
      <c r="G6078" s="73" t="s">
        <v>35</v>
      </c>
      <c r="H6078" t="s">
        <v>37</v>
      </c>
      <c r="I6078">
        <v>1507</v>
      </c>
      <c r="J6078" s="43">
        <v>6435</v>
      </c>
      <c r="K6078" s="16">
        <v>0.16</v>
      </c>
      <c r="L6078" s="16">
        <f t="shared" si="1133"/>
        <v>63.902681231380335</v>
      </c>
      <c r="M6078" s="16">
        <f t="shared" si="1134"/>
        <v>1.7391891891891893</v>
      </c>
      <c r="N6078" s="44">
        <f t="shared" si="1135"/>
        <v>241.12</v>
      </c>
      <c r="O6078" s="44">
        <f t="shared" si="1136"/>
        <v>6676.12</v>
      </c>
      <c r="P6078" s="45">
        <f t="shared" si="1129"/>
        <v>66.297120158887779</v>
      </c>
      <c r="Q6078" s="45">
        <f t="shared" si="1137"/>
        <v>1.8043567567567567</v>
      </c>
      <c r="S6078" s="51">
        <f t="shared" si="1130"/>
        <v>-5.8895504883054839</v>
      </c>
      <c r="T6078" s="16">
        <f t="shared" si="1131"/>
        <v>65.022476001324051</v>
      </c>
    </row>
    <row r="6079" spans="1:20" x14ac:dyDescent="0.25">
      <c r="A6079" s="72">
        <f t="shared" si="1132"/>
        <v>45184</v>
      </c>
      <c r="B6079" s="73" t="s">
        <v>18</v>
      </c>
      <c r="C6079" s="73" t="s">
        <v>256</v>
      </c>
      <c r="D6079" s="73" t="s">
        <v>247</v>
      </c>
      <c r="E6079" s="73" t="s">
        <v>265</v>
      </c>
      <c r="F6079" s="73" t="s">
        <v>266</v>
      </c>
      <c r="G6079" s="73" t="s">
        <v>35</v>
      </c>
      <c r="H6079" t="s">
        <v>36</v>
      </c>
      <c r="I6079">
        <v>1160</v>
      </c>
      <c r="J6079" s="43">
        <v>5270</v>
      </c>
      <c r="K6079" s="16">
        <v>0.36</v>
      </c>
      <c r="L6079" s="16">
        <f t="shared" si="1133"/>
        <v>52.333664349553125</v>
      </c>
      <c r="M6079" s="16">
        <f t="shared" si="1134"/>
        <v>1.4243243243243244</v>
      </c>
      <c r="N6079" s="44">
        <f t="shared" si="1135"/>
        <v>417.59999999999997</v>
      </c>
      <c r="O6079" s="44">
        <f t="shared" si="1136"/>
        <v>5687.6</v>
      </c>
      <c r="P6079" s="45">
        <f t="shared" si="1129"/>
        <v>56.480635551142008</v>
      </c>
      <c r="Q6079" s="45">
        <f t="shared" si="1137"/>
        <v>1.5371891891891893</v>
      </c>
      <c r="S6079" s="51">
        <f t="shared" si="1130"/>
        <v>-3.334579693395423</v>
      </c>
      <c r="T6079" s="16">
        <f t="shared" si="1131"/>
        <v>55.322078781860313</v>
      </c>
    </row>
    <row r="6080" spans="1:20" x14ac:dyDescent="0.25">
      <c r="A6080" s="72">
        <f t="shared" si="1132"/>
        <v>45184</v>
      </c>
      <c r="B6080" s="73" t="s">
        <v>18</v>
      </c>
      <c r="C6080" s="73" t="s">
        <v>244</v>
      </c>
      <c r="D6080" s="73" t="s">
        <v>245</v>
      </c>
      <c r="E6080" s="73" t="s">
        <v>277</v>
      </c>
      <c r="F6080" s="73" t="s">
        <v>278</v>
      </c>
      <c r="G6080" s="73" t="s">
        <v>35</v>
      </c>
      <c r="H6080" s="73" t="s">
        <v>38</v>
      </c>
      <c r="I6080" s="65">
        <v>613</v>
      </c>
      <c r="J6080" s="61">
        <v>5277</v>
      </c>
      <c r="K6080" s="16">
        <v>0</v>
      </c>
      <c r="L6080" s="77">
        <f t="shared" si="1133"/>
        <v>52.403177755710026</v>
      </c>
      <c r="M6080" s="77">
        <f t="shared" si="1134"/>
        <v>1.4262162162162162</v>
      </c>
      <c r="N6080" s="62">
        <f t="shared" si="1135"/>
        <v>0</v>
      </c>
      <c r="O6080" s="62">
        <f t="shared" si="1136"/>
        <v>5277</v>
      </c>
      <c r="P6080" s="63">
        <f t="shared" si="1129"/>
        <v>52.403177755710026</v>
      </c>
      <c r="Q6080" s="63">
        <f t="shared" si="1137"/>
        <v>1.4262162162162162</v>
      </c>
      <c r="R6080" s="65"/>
      <c r="S6080" s="64">
        <f t="shared" si="1130"/>
        <v>6.5199838514331754</v>
      </c>
      <c r="T6080" s="16">
        <f>AVERAGE(P6004,P6042,P6080)</f>
        <v>52.403177755710026</v>
      </c>
    </row>
    <row r="6081" spans="1:20" x14ac:dyDescent="0.25">
      <c r="A6081" s="74">
        <f>A6079</f>
        <v>45184</v>
      </c>
      <c r="B6081" s="75" t="s">
        <v>18</v>
      </c>
      <c r="C6081" s="75" t="s">
        <v>258</v>
      </c>
      <c r="D6081" s="75" t="s">
        <v>255</v>
      </c>
      <c r="E6081" s="75" t="s">
        <v>279</v>
      </c>
      <c r="F6081" s="75" t="s">
        <v>280</v>
      </c>
      <c r="G6081" s="75" t="s">
        <v>35</v>
      </c>
      <c r="H6081" s="76" t="s">
        <v>36</v>
      </c>
      <c r="I6081" s="76">
        <v>1637</v>
      </c>
      <c r="J6081" s="46">
        <v>5905</v>
      </c>
      <c r="K6081" s="78">
        <v>0.36</v>
      </c>
      <c r="L6081" s="78">
        <f t="shared" si="1133"/>
        <v>58.639523336643492</v>
      </c>
      <c r="M6081" s="78">
        <f t="shared" si="1134"/>
        <v>1.595945945945946</v>
      </c>
      <c r="N6081" s="47">
        <f t="shared" si="1135"/>
        <v>589.31999999999994</v>
      </c>
      <c r="O6081" s="47">
        <f t="shared" si="1136"/>
        <v>6494.32</v>
      </c>
      <c r="P6081" s="48">
        <f t="shared" si="1129"/>
        <v>64.49175769612711</v>
      </c>
      <c r="Q6081" s="48">
        <f t="shared" si="1137"/>
        <v>1.7552216216216217</v>
      </c>
      <c r="R6081" s="76"/>
      <c r="S6081" s="53">
        <f t="shared" si="1130"/>
        <v>-5.0976449476557661</v>
      </c>
      <c r="T6081" s="78">
        <f t="shared" si="1131"/>
        <v>63.333200926845414</v>
      </c>
    </row>
    <row r="6082" spans="1:20" x14ac:dyDescent="0.25">
      <c r="A6082" s="72">
        <f>DATE(YEAR(A6081), MONTH(A6081)+1, 15)</f>
        <v>45214</v>
      </c>
      <c r="B6082" s="73" t="s">
        <v>0</v>
      </c>
      <c r="C6082" s="73" t="s">
        <v>359</v>
      </c>
      <c r="D6082" s="73" t="s">
        <v>235</v>
      </c>
      <c r="E6082" s="73" t="s">
        <v>260</v>
      </c>
      <c r="F6082" s="73" t="s">
        <v>261</v>
      </c>
      <c r="G6082" s="73" t="s">
        <v>34</v>
      </c>
      <c r="H6082" t="s">
        <v>36</v>
      </c>
      <c r="I6082">
        <v>506</v>
      </c>
      <c r="J6082" s="61">
        <v>4095</v>
      </c>
      <c r="K6082" s="16">
        <v>0.46</v>
      </c>
      <c r="L6082" s="16">
        <f t="shared" si="1133"/>
        <v>40.665342601787486</v>
      </c>
      <c r="M6082" s="16">
        <f t="shared" si="1134"/>
        <v>1.1067567567567567</v>
      </c>
      <c r="N6082" s="44">
        <f t="shared" si="1135"/>
        <v>232.76000000000002</v>
      </c>
      <c r="O6082" s="44">
        <f t="shared" si="1136"/>
        <v>4327.76</v>
      </c>
      <c r="P6082" s="45">
        <f t="shared" ref="P6082:P6119" si="1138">O6082/100.7</f>
        <v>42.976762661370408</v>
      </c>
      <c r="Q6082" s="45">
        <f t="shared" si="1137"/>
        <v>1.1696648648648649</v>
      </c>
      <c r="R6082" s="17"/>
      <c r="S6082" s="51">
        <f>((O6082/O5626)-1)*100</f>
        <v>3.8195627245990238</v>
      </c>
      <c r="T6082" s="16"/>
    </row>
    <row r="6083" spans="1:20" x14ac:dyDescent="0.25">
      <c r="A6083" s="72">
        <f>A6082</f>
        <v>45214</v>
      </c>
      <c r="B6083" s="73" t="s">
        <v>0</v>
      </c>
      <c r="C6083" s="73" t="s">
        <v>236</v>
      </c>
      <c r="D6083" s="73" t="s">
        <v>237</v>
      </c>
      <c r="E6083" s="73" t="s">
        <v>262</v>
      </c>
      <c r="F6083" s="73" t="s">
        <v>251</v>
      </c>
      <c r="G6083" s="73" t="s">
        <v>34</v>
      </c>
      <c r="H6083" t="s">
        <v>37</v>
      </c>
      <c r="I6083">
        <v>298</v>
      </c>
      <c r="J6083" s="43">
        <v>4008</v>
      </c>
      <c r="K6083" s="16">
        <v>0.28999999999999998</v>
      </c>
      <c r="L6083" s="16">
        <f t="shared" si="1133"/>
        <v>39.801390268123136</v>
      </c>
      <c r="M6083" s="16">
        <f t="shared" si="1134"/>
        <v>1.0832432432432433</v>
      </c>
      <c r="N6083" s="44">
        <f t="shared" si="1135"/>
        <v>86.419999999999987</v>
      </c>
      <c r="O6083" s="44">
        <f t="shared" si="1136"/>
        <v>4094.42</v>
      </c>
      <c r="P6083" s="45">
        <f t="shared" si="1138"/>
        <v>40.659582919563057</v>
      </c>
      <c r="Q6083" s="45">
        <f t="shared" si="1137"/>
        <v>1.1066</v>
      </c>
      <c r="R6083" s="17"/>
      <c r="S6083" s="51">
        <f t="shared" ref="S6083:S6119" si="1139">((O6083/O5627)-1)*100</f>
        <v>2.563062047543907</v>
      </c>
      <c r="T6083" s="16"/>
    </row>
    <row r="6084" spans="1:20" x14ac:dyDescent="0.25">
      <c r="A6084" s="72">
        <f t="shared" ref="A6084:A6118" si="1140">A6083</f>
        <v>45214</v>
      </c>
      <c r="B6084" s="73" t="s">
        <v>0</v>
      </c>
      <c r="C6084" s="73" t="s">
        <v>359</v>
      </c>
      <c r="D6084" s="73" t="s">
        <v>235</v>
      </c>
      <c r="E6084" s="73" t="s">
        <v>263</v>
      </c>
      <c r="F6084" s="73" t="s">
        <v>264</v>
      </c>
      <c r="G6084" s="73" t="s">
        <v>34</v>
      </c>
      <c r="H6084" t="s">
        <v>37</v>
      </c>
      <c r="I6084">
        <v>1530</v>
      </c>
      <c r="J6084" s="61">
        <v>7340</v>
      </c>
      <c r="K6084" s="16">
        <v>0.28999999999999998</v>
      </c>
      <c r="L6084" s="16">
        <f t="shared" si="1133"/>
        <v>72.889771598808338</v>
      </c>
      <c r="M6084" s="16">
        <f t="shared" si="1134"/>
        <v>1.9837837837837837</v>
      </c>
      <c r="N6084" s="44">
        <f t="shared" si="1135"/>
        <v>443.7</v>
      </c>
      <c r="O6084" s="44">
        <f t="shared" si="1136"/>
        <v>7783.7</v>
      </c>
      <c r="P6084" s="45">
        <f t="shared" si="1138"/>
        <v>77.295928500496515</v>
      </c>
      <c r="Q6084" s="45">
        <f t="shared" si="1137"/>
        <v>2.1037027027027024</v>
      </c>
      <c r="S6084" s="51">
        <f t="shared" si="1139"/>
        <v>-4.8272910680442589</v>
      </c>
      <c r="T6084" s="16"/>
    </row>
    <row r="6085" spans="1:20" x14ac:dyDescent="0.25">
      <c r="A6085" s="72">
        <f t="shared" si="1140"/>
        <v>45214</v>
      </c>
      <c r="B6085" s="73" t="s">
        <v>0</v>
      </c>
      <c r="C6085" s="73" t="s">
        <v>359</v>
      </c>
      <c r="D6085" s="73" t="s">
        <v>235</v>
      </c>
      <c r="E6085" s="73" t="s">
        <v>265</v>
      </c>
      <c r="F6085" s="73" t="s">
        <v>266</v>
      </c>
      <c r="G6085" s="73" t="s">
        <v>34</v>
      </c>
      <c r="H6085" t="s">
        <v>36</v>
      </c>
      <c r="I6085">
        <v>890</v>
      </c>
      <c r="J6085" s="61">
        <v>4825</v>
      </c>
      <c r="K6085" s="16">
        <v>0.46</v>
      </c>
      <c r="L6085" s="16">
        <f t="shared" si="1133"/>
        <v>47.91459781529295</v>
      </c>
      <c r="M6085" s="16">
        <f t="shared" si="1134"/>
        <v>1.3040540540540539</v>
      </c>
      <c r="N6085" s="44">
        <f t="shared" si="1135"/>
        <v>409.40000000000003</v>
      </c>
      <c r="O6085" s="44">
        <f t="shared" si="1136"/>
        <v>5234.3999999999996</v>
      </c>
      <c r="P6085" s="45">
        <f t="shared" si="1138"/>
        <v>51.98013902681231</v>
      </c>
      <c r="Q6085" s="45">
        <f t="shared" si="1137"/>
        <v>1.4147027027027026</v>
      </c>
      <c r="S6085" s="51">
        <f t="shared" si="1139"/>
        <v>2.1326413143158085</v>
      </c>
      <c r="T6085" s="16"/>
    </row>
    <row r="6086" spans="1:20" x14ac:dyDescent="0.25">
      <c r="A6086" s="72">
        <f t="shared" si="1140"/>
        <v>45214</v>
      </c>
      <c r="B6086" s="73" t="s">
        <v>0</v>
      </c>
      <c r="C6086" s="73" t="s">
        <v>238</v>
      </c>
      <c r="D6086" s="73" t="s">
        <v>239</v>
      </c>
      <c r="E6086" s="73" t="s">
        <v>267</v>
      </c>
      <c r="F6086" s="73" t="s">
        <v>241</v>
      </c>
      <c r="G6086" s="73" t="s">
        <v>34</v>
      </c>
      <c r="H6086" s="65" t="s">
        <v>37</v>
      </c>
      <c r="I6086" s="65">
        <v>1256</v>
      </c>
      <c r="J6086" s="61">
        <v>7111</v>
      </c>
      <c r="K6086" s="16">
        <v>0.28999999999999998</v>
      </c>
      <c r="L6086" s="77">
        <f t="shared" si="1133"/>
        <v>70.615690168818276</v>
      </c>
      <c r="M6086" s="77">
        <f t="shared" si="1134"/>
        <v>1.9218918918918919</v>
      </c>
      <c r="N6086" s="62">
        <f t="shared" si="1135"/>
        <v>364.23999999999995</v>
      </c>
      <c r="O6086" s="62">
        <f t="shared" si="1136"/>
        <v>7475.24</v>
      </c>
      <c r="P6086" s="63">
        <f t="shared" si="1138"/>
        <v>74.232770605759683</v>
      </c>
      <c r="Q6086" s="63">
        <f t="shared" si="1137"/>
        <v>2.0203351351351353</v>
      </c>
      <c r="R6086" s="65"/>
      <c r="S6086" s="64">
        <f t="shared" si="1139"/>
        <v>-4.0553444912208692</v>
      </c>
      <c r="T6086" s="16"/>
    </row>
    <row r="6087" spans="1:20" x14ac:dyDescent="0.25">
      <c r="A6087" s="72">
        <f t="shared" si="1140"/>
        <v>45214</v>
      </c>
      <c r="B6087" s="73" t="s">
        <v>0</v>
      </c>
      <c r="C6087" s="73" t="s">
        <v>358</v>
      </c>
      <c r="D6087" s="73" t="s">
        <v>235</v>
      </c>
      <c r="E6087" s="73" t="s">
        <v>267</v>
      </c>
      <c r="F6087" s="73" t="s">
        <v>241</v>
      </c>
      <c r="G6087" s="73" t="s">
        <v>34</v>
      </c>
      <c r="H6087" t="s">
        <v>36</v>
      </c>
      <c r="I6087">
        <v>975</v>
      </c>
      <c r="J6087" s="61">
        <v>5075</v>
      </c>
      <c r="K6087" s="16">
        <v>0.46</v>
      </c>
      <c r="L6087" s="16">
        <f t="shared" si="1133"/>
        <v>50.397219463753721</v>
      </c>
      <c r="M6087" s="16">
        <f t="shared" si="1134"/>
        <v>1.3716216216216217</v>
      </c>
      <c r="N6087" s="44">
        <f t="shared" si="1135"/>
        <v>448.5</v>
      </c>
      <c r="O6087" s="44">
        <f t="shared" si="1136"/>
        <v>5523.5</v>
      </c>
      <c r="P6087" s="45">
        <f t="shared" si="1138"/>
        <v>54.851042701092354</v>
      </c>
      <c r="Q6087" s="45">
        <f t="shared" si="1137"/>
        <v>1.4928378378378377</v>
      </c>
      <c r="S6087" s="51">
        <f t="shared" si="1139"/>
        <v>1.8109764526980321</v>
      </c>
      <c r="T6087" s="16"/>
    </row>
    <row r="6088" spans="1:20" x14ac:dyDescent="0.25">
      <c r="A6088" s="72">
        <f t="shared" si="1140"/>
        <v>45214</v>
      </c>
      <c r="B6088" s="73" t="s">
        <v>0</v>
      </c>
      <c r="C6088" s="73" t="s">
        <v>240</v>
      </c>
      <c r="D6088" s="73" t="s">
        <v>241</v>
      </c>
      <c r="E6088" s="73" t="s">
        <v>263</v>
      </c>
      <c r="F6088" s="73" t="s">
        <v>264</v>
      </c>
      <c r="G6088" s="73" t="s">
        <v>34</v>
      </c>
      <c r="H6088" t="s">
        <v>36</v>
      </c>
      <c r="I6088">
        <v>1357</v>
      </c>
      <c r="J6088" s="66">
        <v>5121</v>
      </c>
      <c r="K6088" s="16">
        <v>0.46</v>
      </c>
      <c r="L6088" s="16">
        <f t="shared" si="1133"/>
        <v>50.854021847070506</v>
      </c>
      <c r="M6088" s="16">
        <f t="shared" si="1134"/>
        <v>1.384054054054054</v>
      </c>
      <c r="N6088" s="44">
        <f t="shared" si="1135"/>
        <v>624.22</v>
      </c>
      <c r="O6088" s="44">
        <f t="shared" si="1136"/>
        <v>5745.22</v>
      </c>
      <c r="P6088" s="45">
        <f t="shared" si="1138"/>
        <v>57.052830188679245</v>
      </c>
      <c r="Q6088" s="45">
        <f t="shared" si="1137"/>
        <v>1.5527621621621623</v>
      </c>
      <c r="S6088" s="51">
        <f t="shared" si="1139"/>
        <v>-2.9790783956444411</v>
      </c>
      <c r="T6088" s="16"/>
    </row>
    <row r="6089" spans="1:20" x14ac:dyDescent="0.25">
      <c r="A6089" s="72">
        <f t="shared" si="1140"/>
        <v>45214</v>
      </c>
      <c r="B6089" s="73" t="s">
        <v>67</v>
      </c>
      <c r="C6089" s="73" t="s">
        <v>242</v>
      </c>
      <c r="D6089" s="73" t="s">
        <v>243</v>
      </c>
      <c r="E6089" s="73" t="s">
        <v>265</v>
      </c>
      <c r="F6089" s="73" t="s">
        <v>266</v>
      </c>
      <c r="G6089" s="73" t="s">
        <v>34</v>
      </c>
      <c r="H6089" t="s">
        <v>36</v>
      </c>
      <c r="I6089">
        <v>1006</v>
      </c>
      <c r="J6089" s="66">
        <v>4000</v>
      </c>
      <c r="K6089" s="16">
        <v>0.46</v>
      </c>
      <c r="L6089" s="16">
        <f t="shared" si="1133"/>
        <v>39.72194637537239</v>
      </c>
      <c r="M6089" s="16">
        <f t="shared" si="1134"/>
        <v>1.0090090090090089</v>
      </c>
      <c r="N6089" s="44">
        <f t="shared" si="1135"/>
        <v>462.76000000000005</v>
      </c>
      <c r="O6089" s="44">
        <f t="shared" si="1136"/>
        <v>4462.76</v>
      </c>
      <c r="P6089" s="45">
        <f t="shared" si="1138"/>
        <v>44.317378351539226</v>
      </c>
      <c r="Q6089" s="45">
        <f t="shared" si="1137"/>
        <v>1.1257412612612614</v>
      </c>
      <c r="S6089" s="51">
        <f t="shared" si="1139"/>
        <v>-2.8470417151042482</v>
      </c>
      <c r="T6089" s="16"/>
    </row>
    <row r="6090" spans="1:20" x14ac:dyDescent="0.25">
      <c r="A6090" s="72">
        <f t="shared" si="1140"/>
        <v>45214</v>
      </c>
      <c r="B6090" s="73" t="s">
        <v>67</v>
      </c>
      <c r="C6090" s="73" t="s">
        <v>244</v>
      </c>
      <c r="D6090" s="73" t="s">
        <v>245</v>
      </c>
      <c r="E6090" s="73" t="s">
        <v>268</v>
      </c>
      <c r="F6090" s="73" t="s">
        <v>269</v>
      </c>
      <c r="G6090" s="73" t="s">
        <v>34</v>
      </c>
      <c r="H6090" t="s">
        <v>38</v>
      </c>
      <c r="I6090">
        <v>860</v>
      </c>
      <c r="J6090" s="61">
        <v>8877</v>
      </c>
      <c r="K6090" s="16">
        <v>0</v>
      </c>
      <c r="L6090" s="16">
        <f t="shared" si="1133"/>
        <v>88.152929493545187</v>
      </c>
      <c r="M6090" s="16">
        <f t="shared" si="1134"/>
        <v>2.2392432432432434</v>
      </c>
      <c r="N6090" s="44">
        <f t="shared" si="1135"/>
        <v>0</v>
      </c>
      <c r="O6090" s="44">
        <f t="shared" si="1136"/>
        <v>8877</v>
      </c>
      <c r="P6090" s="45">
        <f t="shared" si="1138"/>
        <v>88.152929493545187</v>
      </c>
      <c r="Q6090" s="45">
        <f t="shared" si="1137"/>
        <v>2.2392432432432434</v>
      </c>
      <c r="S6090" s="51">
        <f t="shared" si="1139"/>
        <v>3.8124196000467681</v>
      </c>
      <c r="T6090" s="16"/>
    </row>
    <row r="6091" spans="1:20" x14ac:dyDescent="0.25">
      <c r="A6091" s="72">
        <f t="shared" si="1140"/>
        <v>45214</v>
      </c>
      <c r="B6091" s="73" t="s">
        <v>67</v>
      </c>
      <c r="C6091" s="73" t="s">
        <v>246</v>
      </c>
      <c r="D6091" s="73" t="s">
        <v>247</v>
      </c>
      <c r="E6091" s="73" t="s">
        <v>270</v>
      </c>
      <c r="F6091" s="73" t="s">
        <v>247</v>
      </c>
      <c r="G6091" s="73" t="s">
        <v>34</v>
      </c>
      <c r="H6091" t="s">
        <v>36</v>
      </c>
      <c r="I6091">
        <v>213</v>
      </c>
      <c r="J6091" s="43">
        <v>2830</v>
      </c>
      <c r="K6091" s="16">
        <v>0.46</v>
      </c>
      <c r="L6091" s="16">
        <f t="shared" si="1133"/>
        <v>28.103277060575966</v>
      </c>
      <c r="M6091" s="16">
        <f t="shared" si="1134"/>
        <v>0.71387387387387391</v>
      </c>
      <c r="N6091" s="44">
        <f t="shared" si="1135"/>
        <v>97.98</v>
      </c>
      <c r="O6091" s="44">
        <f t="shared" si="1136"/>
        <v>2927.98</v>
      </c>
      <c r="P6091" s="45">
        <f t="shared" si="1138"/>
        <v>29.076266137040715</v>
      </c>
      <c r="Q6091" s="45">
        <f t="shared" si="1137"/>
        <v>0.73858954954954958</v>
      </c>
      <c r="S6091" s="51">
        <f t="shared" si="1139"/>
        <v>5.2976440929703994</v>
      </c>
      <c r="T6091" s="16"/>
    </row>
    <row r="6092" spans="1:20" x14ac:dyDescent="0.25">
      <c r="A6092" s="72">
        <f t="shared" si="1140"/>
        <v>45214</v>
      </c>
      <c r="B6092" s="73" t="s">
        <v>67</v>
      </c>
      <c r="C6092" s="73" t="s">
        <v>248</v>
      </c>
      <c r="D6092" s="73" t="s">
        <v>249</v>
      </c>
      <c r="E6092" s="73" t="s">
        <v>271</v>
      </c>
      <c r="F6092" s="73" t="s">
        <v>272</v>
      </c>
      <c r="G6092" s="73" t="s">
        <v>34</v>
      </c>
      <c r="H6092" t="s">
        <v>38</v>
      </c>
      <c r="I6092">
        <v>646</v>
      </c>
      <c r="J6092" s="61">
        <v>6866</v>
      </c>
      <c r="K6092" s="16">
        <v>0</v>
      </c>
      <c r="L6092" s="16">
        <f t="shared" si="1133"/>
        <v>68.182720953326708</v>
      </c>
      <c r="M6092" s="16">
        <f t="shared" si="1134"/>
        <v>1.7319639639639639</v>
      </c>
      <c r="N6092" s="44">
        <f t="shared" si="1135"/>
        <v>0</v>
      </c>
      <c r="O6092" s="44">
        <f t="shared" si="1136"/>
        <v>6866</v>
      </c>
      <c r="P6092" s="45">
        <f t="shared" si="1138"/>
        <v>68.182720953326708</v>
      </c>
      <c r="Q6092" s="45">
        <f t="shared" si="1137"/>
        <v>1.7319639639639639</v>
      </c>
      <c r="S6092" s="51">
        <f t="shared" si="1139"/>
        <v>4.1407553465797164</v>
      </c>
      <c r="T6092" s="16"/>
    </row>
    <row r="6093" spans="1:20" x14ac:dyDescent="0.25">
      <c r="A6093" s="72">
        <f t="shared" si="1140"/>
        <v>45214</v>
      </c>
      <c r="B6093" s="73" t="s">
        <v>67</v>
      </c>
      <c r="C6093" s="73" t="s">
        <v>248</v>
      </c>
      <c r="D6093" s="73" t="s">
        <v>249</v>
      </c>
      <c r="E6093" s="73" t="s">
        <v>273</v>
      </c>
      <c r="F6093" s="73" t="s">
        <v>274</v>
      </c>
      <c r="G6093" s="73" t="s">
        <v>34</v>
      </c>
      <c r="H6093" t="s">
        <v>38</v>
      </c>
      <c r="I6093">
        <v>418</v>
      </c>
      <c r="J6093" s="61">
        <v>5790</v>
      </c>
      <c r="K6093" s="16">
        <v>0</v>
      </c>
      <c r="L6093" s="16">
        <f t="shared" si="1133"/>
        <v>57.497517378351539</v>
      </c>
      <c r="M6093" s="16">
        <f t="shared" si="1134"/>
        <v>1.4605405405405405</v>
      </c>
      <c r="N6093" s="44">
        <f t="shared" si="1135"/>
        <v>0</v>
      </c>
      <c r="O6093" s="44">
        <f t="shared" si="1136"/>
        <v>5790</v>
      </c>
      <c r="P6093" s="45">
        <f t="shared" si="1138"/>
        <v>57.497517378351539</v>
      </c>
      <c r="Q6093" s="45">
        <f t="shared" si="1137"/>
        <v>1.4605405405405405</v>
      </c>
      <c r="S6093" s="51">
        <f t="shared" si="1139"/>
        <v>4.0618260244428495</v>
      </c>
      <c r="T6093" s="16"/>
    </row>
    <row r="6094" spans="1:20" x14ac:dyDescent="0.25">
      <c r="A6094" s="72">
        <f t="shared" si="1140"/>
        <v>45214</v>
      </c>
      <c r="B6094" s="73" t="s">
        <v>67</v>
      </c>
      <c r="C6094" s="73" t="s">
        <v>246</v>
      </c>
      <c r="D6094" s="73" t="s">
        <v>247</v>
      </c>
      <c r="E6094" s="73" t="s">
        <v>275</v>
      </c>
      <c r="F6094" s="73" t="s">
        <v>276</v>
      </c>
      <c r="G6094" s="73" t="s">
        <v>34</v>
      </c>
      <c r="H6094" t="s">
        <v>36</v>
      </c>
      <c r="I6094">
        <v>626</v>
      </c>
      <c r="J6094" s="61">
        <v>4425</v>
      </c>
      <c r="K6094" s="16">
        <v>0.46</v>
      </c>
      <c r="L6094" s="16">
        <f t="shared" si="1133"/>
        <v>43.942403177755708</v>
      </c>
      <c r="M6094" s="16">
        <f t="shared" si="1134"/>
        <v>1.1162162162162161</v>
      </c>
      <c r="N6094" s="44">
        <f t="shared" si="1135"/>
        <v>287.96000000000004</v>
      </c>
      <c r="O6094" s="44">
        <f t="shared" si="1136"/>
        <v>4712.96</v>
      </c>
      <c r="P6094" s="45">
        <f t="shared" si="1138"/>
        <v>46.801986097318768</v>
      </c>
      <c r="Q6094" s="45">
        <f t="shared" si="1137"/>
        <v>1.1888547747747749</v>
      </c>
      <c r="S6094" s="51">
        <f t="shared" si="1139"/>
        <v>2.0266964544718435</v>
      </c>
      <c r="T6094" s="16"/>
    </row>
    <row r="6095" spans="1:20" x14ac:dyDescent="0.25">
      <c r="A6095" s="72">
        <f t="shared" si="1140"/>
        <v>45214</v>
      </c>
      <c r="B6095" s="73" t="s">
        <v>67</v>
      </c>
      <c r="C6095" s="73" t="s">
        <v>246</v>
      </c>
      <c r="D6095" s="73" t="s">
        <v>247</v>
      </c>
      <c r="E6095" s="73" t="s">
        <v>263</v>
      </c>
      <c r="F6095" s="73" t="s">
        <v>264</v>
      </c>
      <c r="G6095" s="73" t="s">
        <v>34</v>
      </c>
      <c r="H6095" t="s">
        <v>36</v>
      </c>
      <c r="I6095">
        <v>1823</v>
      </c>
      <c r="J6095" s="61">
        <v>6305</v>
      </c>
      <c r="K6095" s="16">
        <v>0.46</v>
      </c>
      <c r="L6095" s="16">
        <f t="shared" si="1133"/>
        <v>62.611717974180735</v>
      </c>
      <c r="M6095" s="16">
        <f t="shared" si="1134"/>
        <v>1.5904504504504504</v>
      </c>
      <c r="N6095" s="44">
        <f t="shared" si="1135"/>
        <v>838.58</v>
      </c>
      <c r="O6095" s="44">
        <f t="shared" si="1136"/>
        <v>7143.58</v>
      </c>
      <c r="P6095" s="45">
        <f t="shared" si="1138"/>
        <v>70.939225422045681</v>
      </c>
      <c r="Q6095" s="45">
        <f t="shared" si="1137"/>
        <v>1.8019841441441442</v>
      </c>
      <c r="S6095" s="51">
        <f t="shared" si="1139"/>
        <v>-0.86030667941605632</v>
      </c>
      <c r="T6095" s="16"/>
    </row>
    <row r="6096" spans="1:20" x14ac:dyDescent="0.25">
      <c r="A6096" s="72">
        <f t="shared" si="1140"/>
        <v>45214</v>
      </c>
      <c r="B6096" s="73" t="s">
        <v>18</v>
      </c>
      <c r="C6096" s="73" t="s">
        <v>250</v>
      </c>
      <c r="D6096" s="73" t="s">
        <v>251</v>
      </c>
      <c r="E6096" s="73" t="s">
        <v>265</v>
      </c>
      <c r="F6096" s="73" t="s">
        <v>266</v>
      </c>
      <c r="G6096" s="73" t="s">
        <v>34</v>
      </c>
      <c r="H6096" s="65" t="s">
        <v>39</v>
      </c>
      <c r="I6096">
        <v>1277</v>
      </c>
      <c r="J6096" s="61">
        <v>3556</v>
      </c>
      <c r="K6096" s="16">
        <v>0.53900000000000003</v>
      </c>
      <c r="L6096" s="77">
        <f t="shared" si="1133"/>
        <v>35.312810327706053</v>
      </c>
      <c r="M6096" s="77">
        <f t="shared" si="1134"/>
        <v>0.96108108108108103</v>
      </c>
      <c r="N6096" s="62">
        <f t="shared" si="1135"/>
        <v>688.303</v>
      </c>
      <c r="O6096" s="62">
        <f t="shared" si="1136"/>
        <v>4244.3029999999999</v>
      </c>
      <c r="P6096" s="63">
        <f t="shared" si="1138"/>
        <v>42.147994041708039</v>
      </c>
      <c r="Q6096" s="63">
        <f t="shared" si="1137"/>
        <v>1.147108918918919</v>
      </c>
      <c r="R6096" s="65"/>
      <c r="S6096" s="64">
        <f t="shared" si="1139"/>
        <v>-20.44590970468121</v>
      </c>
      <c r="T6096" s="16"/>
    </row>
    <row r="6097" spans="1:20" x14ac:dyDescent="0.25">
      <c r="A6097" s="72">
        <f t="shared" si="1140"/>
        <v>45214</v>
      </c>
      <c r="B6097" s="73" t="s">
        <v>18</v>
      </c>
      <c r="C6097" s="73" t="s">
        <v>244</v>
      </c>
      <c r="D6097" s="73" t="s">
        <v>245</v>
      </c>
      <c r="E6097" s="73" t="s">
        <v>277</v>
      </c>
      <c r="F6097" s="73" t="s">
        <v>278</v>
      </c>
      <c r="G6097" s="73" t="s">
        <v>34</v>
      </c>
      <c r="H6097" s="65" t="s">
        <v>38</v>
      </c>
      <c r="I6097" s="65">
        <v>613</v>
      </c>
      <c r="J6097" s="61">
        <v>7269</v>
      </c>
      <c r="K6097" s="16">
        <v>0</v>
      </c>
      <c r="L6097" s="77">
        <f t="shared" si="1133"/>
        <v>72.184707050645486</v>
      </c>
      <c r="M6097" s="77">
        <f t="shared" si="1134"/>
        <v>1.9645945945945946</v>
      </c>
      <c r="N6097" s="62">
        <f t="shared" si="1135"/>
        <v>0</v>
      </c>
      <c r="O6097" s="62">
        <f t="shared" si="1136"/>
        <v>7269</v>
      </c>
      <c r="P6097" s="63">
        <f t="shared" si="1138"/>
        <v>72.184707050645486</v>
      </c>
      <c r="Q6097" s="63">
        <f t="shared" si="1137"/>
        <v>1.9645945945945946</v>
      </c>
      <c r="R6097" s="65"/>
      <c r="S6097" s="64">
        <f t="shared" si="1139"/>
        <v>3.2968594571550325</v>
      </c>
      <c r="T6097" s="16"/>
    </row>
    <row r="6098" spans="1:20" x14ac:dyDescent="0.25">
      <c r="A6098" s="72">
        <f>A6097</f>
        <v>45214</v>
      </c>
      <c r="B6098" s="73" t="s">
        <v>18</v>
      </c>
      <c r="C6098" s="73" t="s">
        <v>248</v>
      </c>
      <c r="D6098" s="73" t="s">
        <v>249</v>
      </c>
      <c r="E6098" s="73" t="s">
        <v>268</v>
      </c>
      <c r="F6098" s="73" t="s">
        <v>269</v>
      </c>
      <c r="G6098" s="73" t="s">
        <v>34</v>
      </c>
      <c r="H6098" s="65" t="s">
        <v>38</v>
      </c>
      <c r="I6098" s="65">
        <v>872</v>
      </c>
      <c r="J6098" s="61">
        <v>8169</v>
      </c>
      <c r="K6098" s="16">
        <v>0</v>
      </c>
      <c r="L6098" s="77">
        <f t="shared" si="1133"/>
        <v>81.122144985104271</v>
      </c>
      <c r="M6098" s="77">
        <f t="shared" si="1134"/>
        <v>2.2078378378378378</v>
      </c>
      <c r="N6098" s="62">
        <f t="shared" si="1135"/>
        <v>0</v>
      </c>
      <c r="O6098" s="62">
        <f t="shared" si="1136"/>
        <v>8169</v>
      </c>
      <c r="P6098" s="63">
        <f t="shared" si="1138"/>
        <v>81.122144985104271</v>
      </c>
      <c r="Q6098" s="63">
        <f t="shared" si="1137"/>
        <v>2.2078378378378378</v>
      </c>
      <c r="R6098" s="65"/>
      <c r="S6098" s="64">
        <f t="shared" si="1139"/>
        <v>4.1565727400229457</v>
      </c>
      <c r="T6098" s="16"/>
    </row>
    <row r="6099" spans="1:20" x14ac:dyDescent="0.25">
      <c r="A6099" s="72">
        <f t="shared" si="1140"/>
        <v>45214</v>
      </c>
      <c r="B6099" s="73" t="s">
        <v>18</v>
      </c>
      <c r="C6099" s="73" t="s">
        <v>248</v>
      </c>
      <c r="D6099" s="73" t="s">
        <v>249</v>
      </c>
      <c r="E6099" s="73" t="s">
        <v>277</v>
      </c>
      <c r="F6099" s="73" t="s">
        <v>278</v>
      </c>
      <c r="G6099" s="73" t="s">
        <v>34</v>
      </c>
      <c r="H6099" s="65" t="s">
        <v>38</v>
      </c>
      <c r="I6099" s="65">
        <v>414</v>
      </c>
      <c r="J6099" s="61">
        <v>5921</v>
      </c>
      <c r="K6099" s="16">
        <v>0</v>
      </c>
      <c r="L6099" s="77">
        <f t="shared" si="1133"/>
        <v>58.798411122144984</v>
      </c>
      <c r="M6099" s="77">
        <f t="shared" si="1134"/>
        <v>1.6002702702702702</v>
      </c>
      <c r="N6099" s="62">
        <f t="shared" si="1135"/>
        <v>0</v>
      </c>
      <c r="O6099" s="62">
        <f t="shared" si="1136"/>
        <v>5921</v>
      </c>
      <c r="P6099" s="63">
        <f t="shared" si="1138"/>
        <v>58.798411122144984</v>
      </c>
      <c r="Q6099" s="63">
        <f t="shared" si="1137"/>
        <v>1.6002702702702702</v>
      </c>
      <c r="R6099" s="65"/>
      <c r="S6099" s="64">
        <f t="shared" si="1139"/>
        <v>4.0780453506767511</v>
      </c>
      <c r="T6099" s="16"/>
    </row>
    <row r="6100" spans="1:20" x14ac:dyDescent="0.25">
      <c r="A6100" s="72">
        <f t="shared" si="1140"/>
        <v>45214</v>
      </c>
      <c r="B6100" s="73" t="s">
        <v>18</v>
      </c>
      <c r="C6100" s="73" t="s">
        <v>242</v>
      </c>
      <c r="D6100" s="73" t="s">
        <v>243</v>
      </c>
      <c r="E6100" s="73" t="s">
        <v>265</v>
      </c>
      <c r="F6100" s="73" t="s">
        <v>266</v>
      </c>
      <c r="G6100" s="73" t="s">
        <v>34</v>
      </c>
      <c r="H6100" t="s">
        <v>36</v>
      </c>
      <c r="I6100">
        <v>1006</v>
      </c>
      <c r="J6100" s="43">
        <v>5040</v>
      </c>
      <c r="K6100" s="16">
        <v>0.46</v>
      </c>
      <c r="L6100" s="16">
        <f t="shared" si="1133"/>
        <v>50.049652432969211</v>
      </c>
      <c r="M6100" s="16">
        <f t="shared" si="1134"/>
        <v>1.3621621621621622</v>
      </c>
      <c r="N6100" s="44">
        <f t="shared" si="1135"/>
        <v>462.76000000000005</v>
      </c>
      <c r="O6100" s="44">
        <f t="shared" si="1136"/>
        <v>5502.76</v>
      </c>
      <c r="P6100" s="45">
        <f t="shared" si="1138"/>
        <v>54.645084409136047</v>
      </c>
      <c r="Q6100" s="45">
        <f t="shared" si="1137"/>
        <v>1.4872324324324324</v>
      </c>
      <c r="S6100" s="51">
        <f t="shared" si="1139"/>
        <v>0.81010673183672388</v>
      </c>
      <c r="T6100" s="16"/>
    </row>
    <row r="6101" spans="1:20" x14ac:dyDescent="0.25">
      <c r="A6101" s="72">
        <f t="shared" si="1140"/>
        <v>45214</v>
      </c>
      <c r="B6101" s="73" t="s">
        <v>0</v>
      </c>
      <c r="C6101" s="73" t="s">
        <v>252</v>
      </c>
      <c r="D6101" s="73" t="s">
        <v>117</v>
      </c>
      <c r="E6101" s="73" t="s">
        <v>279</v>
      </c>
      <c r="F6101" s="73" t="s">
        <v>280</v>
      </c>
      <c r="G6101" s="73" t="s">
        <v>35</v>
      </c>
      <c r="H6101" t="s">
        <v>37</v>
      </c>
      <c r="I6101">
        <v>880</v>
      </c>
      <c r="J6101" s="43">
        <v>4543</v>
      </c>
      <c r="K6101" s="16">
        <v>0.28999999999999998</v>
      </c>
      <c r="L6101" s="16">
        <f t="shared" si="1133"/>
        <v>45.114200595829196</v>
      </c>
      <c r="M6101" s="16">
        <f t="shared" si="1134"/>
        <v>1.2278378378378378</v>
      </c>
      <c r="N6101" s="44">
        <f t="shared" si="1135"/>
        <v>255.2</v>
      </c>
      <c r="O6101" s="44">
        <f t="shared" si="1136"/>
        <v>4798.2</v>
      </c>
      <c r="P6101" s="45">
        <f t="shared" si="1138"/>
        <v>47.648460774577948</v>
      </c>
      <c r="Q6101" s="45">
        <f t="shared" si="1137"/>
        <v>1.2968108108108107</v>
      </c>
      <c r="S6101" s="51">
        <f t="shared" si="1139"/>
        <v>0.19210691167257377</v>
      </c>
      <c r="T6101" s="16"/>
    </row>
    <row r="6102" spans="1:20" x14ac:dyDescent="0.25">
      <c r="A6102" s="72">
        <f t="shared" si="1140"/>
        <v>45214</v>
      </c>
      <c r="B6102" s="73" t="s">
        <v>0</v>
      </c>
      <c r="C6102" s="73" t="s">
        <v>359</v>
      </c>
      <c r="D6102" s="73" t="s">
        <v>235</v>
      </c>
      <c r="E6102" s="73" t="s">
        <v>267</v>
      </c>
      <c r="F6102" s="73" t="s">
        <v>241</v>
      </c>
      <c r="G6102" s="73" t="s">
        <v>35</v>
      </c>
      <c r="H6102" t="s">
        <v>37</v>
      </c>
      <c r="I6102">
        <v>685</v>
      </c>
      <c r="J6102" s="61">
        <v>4611</v>
      </c>
      <c r="K6102" s="16">
        <v>0.28999999999999998</v>
      </c>
      <c r="L6102" s="16">
        <f t="shared" si="1133"/>
        <v>45.789473684210527</v>
      </c>
      <c r="M6102" s="16">
        <f t="shared" si="1134"/>
        <v>1.2462162162162163</v>
      </c>
      <c r="N6102" s="44">
        <f t="shared" si="1135"/>
        <v>198.64999999999998</v>
      </c>
      <c r="O6102" s="44">
        <f t="shared" si="1136"/>
        <v>4809.6499999999996</v>
      </c>
      <c r="P6102" s="45">
        <f t="shared" si="1138"/>
        <v>47.762164846077454</v>
      </c>
      <c r="Q6102" s="45">
        <f t="shared" si="1137"/>
        <v>1.2999054054054053</v>
      </c>
      <c r="S6102" s="51">
        <f t="shared" si="1139"/>
        <v>4.1218812577799246</v>
      </c>
      <c r="T6102" s="16"/>
    </row>
    <row r="6103" spans="1:20" x14ac:dyDescent="0.25">
      <c r="A6103" s="72">
        <f t="shared" si="1140"/>
        <v>45214</v>
      </c>
      <c r="B6103" s="73" t="s">
        <v>0</v>
      </c>
      <c r="C6103" s="73" t="s">
        <v>253</v>
      </c>
      <c r="D6103" s="73" t="s">
        <v>243</v>
      </c>
      <c r="E6103" s="73" t="s">
        <v>281</v>
      </c>
      <c r="F6103" s="73" t="s">
        <v>282</v>
      </c>
      <c r="G6103" s="73" t="s">
        <v>35</v>
      </c>
      <c r="H6103" t="s">
        <v>38</v>
      </c>
      <c r="I6103">
        <v>812</v>
      </c>
      <c r="J6103" s="61">
        <v>7413</v>
      </c>
      <c r="K6103" s="16">
        <v>0</v>
      </c>
      <c r="L6103" s="16">
        <f t="shared" si="1133"/>
        <v>73.61469712015888</v>
      </c>
      <c r="M6103" s="16">
        <f t="shared" si="1134"/>
        <v>2.0035135135135134</v>
      </c>
      <c r="N6103" s="44">
        <f t="shared" si="1135"/>
        <v>0</v>
      </c>
      <c r="O6103" s="44">
        <f t="shared" si="1136"/>
        <v>7413</v>
      </c>
      <c r="P6103" s="45">
        <f t="shared" si="1138"/>
        <v>73.61469712015888</v>
      </c>
      <c r="Q6103" s="45">
        <f t="shared" si="1137"/>
        <v>2.0035135135135134</v>
      </c>
      <c r="S6103" s="51">
        <f t="shared" si="1139"/>
        <v>4.5557122708039577</v>
      </c>
      <c r="T6103" s="16"/>
    </row>
    <row r="6104" spans="1:20" x14ac:dyDescent="0.25">
      <c r="A6104" s="72">
        <f t="shared" si="1140"/>
        <v>45214</v>
      </c>
      <c r="B6104" s="73" t="s">
        <v>0</v>
      </c>
      <c r="C6104" s="73" t="s">
        <v>236</v>
      </c>
      <c r="D6104" s="73" t="s">
        <v>237</v>
      </c>
      <c r="E6104" s="73" t="s">
        <v>279</v>
      </c>
      <c r="F6104" s="73" t="s">
        <v>280</v>
      </c>
      <c r="G6104" s="73" t="s">
        <v>35</v>
      </c>
      <c r="H6104" t="s">
        <v>37</v>
      </c>
      <c r="I6104">
        <v>1520</v>
      </c>
      <c r="J6104" s="61">
        <v>6201</v>
      </c>
      <c r="K6104" s="16">
        <v>0.28999999999999998</v>
      </c>
      <c r="L6104" s="16">
        <f t="shared" si="1133"/>
        <v>61.578947368421048</v>
      </c>
      <c r="M6104" s="16">
        <f t="shared" si="1134"/>
        <v>1.675945945945946</v>
      </c>
      <c r="N6104" s="44">
        <f t="shared" si="1135"/>
        <v>440.79999999999995</v>
      </c>
      <c r="O6104" s="44">
        <f t="shared" si="1136"/>
        <v>6641.8</v>
      </c>
      <c r="P6104" s="45">
        <f t="shared" si="1138"/>
        <v>65.956305858987093</v>
      </c>
      <c r="Q6104" s="45">
        <f t="shared" si="1137"/>
        <v>1.7950810810810811</v>
      </c>
      <c r="S6104" s="51">
        <f t="shared" si="1139"/>
        <v>-1.3838158871566364</v>
      </c>
      <c r="T6104" s="16"/>
    </row>
    <row r="6105" spans="1:20" x14ac:dyDescent="0.25">
      <c r="A6105" s="72">
        <f t="shared" si="1140"/>
        <v>45214</v>
      </c>
      <c r="B6105" s="73" t="s">
        <v>0</v>
      </c>
      <c r="C6105" s="73" t="s">
        <v>236</v>
      </c>
      <c r="D6105" s="73" t="s">
        <v>237</v>
      </c>
      <c r="E6105" s="73" t="s">
        <v>267</v>
      </c>
      <c r="F6105" s="73" t="s">
        <v>241</v>
      </c>
      <c r="G6105" s="73" t="s">
        <v>35</v>
      </c>
      <c r="H6105" t="s">
        <v>37</v>
      </c>
      <c r="I6105">
        <v>1583</v>
      </c>
      <c r="J6105" s="43">
        <v>5549</v>
      </c>
      <c r="K6105" s="16">
        <v>0.28999999999999998</v>
      </c>
      <c r="L6105" s="16">
        <f t="shared" si="1133"/>
        <v>55.104270109235351</v>
      </c>
      <c r="M6105" s="16">
        <f t="shared" si="1134"/>
        <v>1.4997297297297296</v>
      </c>
      <c r="N6105" s="44">
        <f t="shared" si="1135"/>
        <v>459.07</v>
      </c>
      <c r="O6105" s="44">
        <f t="shared" si="1136"/>
        <v>6008.07</v>
      </c>
      <c r="P6105" s="45">
        <f t="shared" si="1138"/>
        <v>59.6630585898709</v>
      </c>
      <c r="Q6105" s="45">
        <f t="shared" si="1137"/>
        <v>1.6238027027027027</v>
      </c>
      <c r="S6105" s="51">
        <f t="shared" si="1139"/>
        <v>-1.6899703011609701</v>
      </c>
      <c r="T6105" s="16"/>
    </row>
    <row r="6106" spans="1:20" x14ac:dyDescent="0.25">
      <c r="A6106" s="72">
        <f t="shared" si="1140"/>
        <v>45214</v>
      </c>
      <c r="B6106" s="73" t="s">
        <v>0</v>
      </c>
      <c r="C6106" s="73" t="s">
        <v>358</v>
      </c>
      <c r="D6106" s="73" t="s">
        <v>235</v>
      </c>
      <c r="E6106" s="73" t="s">
        <v>279</v>
      </c>
      <c r="F6106" s="73" t="s">
        <v>280</v>
      </c>
      <c r="G6106" s="73" t="s">
        <v>35</v>
      </c>
      <c r="H6106" t="s">
        <v>36</v>
      </c>
      <c r="I6106">
        <v>1599</v>
      </c>
      <c r="J6106" s="66">
        <v>5923</v>
      </c>
      <c r="K6106" s="16">
        <v>0.46</v>
      </c>
      <c r="L6106" s="16">
        <f t="shared" si="1133"/>
        <v>58.818272095332667</v>
      </c>
      <c r="M6106" s="16">
        <f t="shared" si="1134"/>
        <v>1.6008108108108108</v>
      </c>
      <c r="N6106" s="44">
        <f t="shared" si="1135"/>
        <v>735.54000000000008</v>
      </c>
      <c r="O6106" s="44">
        <f t="shared" si="1136"/>
        <v>6658.54</v>
      </c>
      <c r="P6106" s="45">
        <f t="shared" si="1138"/>
        <v>66.12254220456802</v>
      </c>
      <c r="Q6106" s="45">
        <f t="shared" si="1137"/>
        <v>1.7996054054054054</v>
      </c>
      <c r="S6106" s="51">
        <f t="shared" si="1139"/>
        <v>-3.0273461677936542</v>
      </c>
      <c r="T6106" s="16"/>
    </row>
    <row r="6107" spans="1:20" x14ac:dyDescent="0.25">
      <c r="A6107" s="72">
        <f t="shared" si="1140"/>
        <v>45214</v>
      </c>
      <c r="B6107" s="73" t="s">
        <v>67</v>
      </c>
      <c r="C6107" s="73" t="s">
        <v>250</v>
      </c>
      <c r="D6107" s="73" t="s">
        <v>251</v>
      </c>
      <c r="E6107" s="73" t="s">
        <v>279</v>
      </c>
      <c r="F6107" s="73" t="s">
        <v>280</v>
      </c>
      <c r="G6107" s="73" t="s">
        <v>35</v>
      </c>
      <c r="H6107" t="s">
        <v>37</v>
      </c>
      <c r="I6107">
        <v>1851</v>
      </c>
      <c r="J6107" s="43">
        <v>5660</v>
      </c>
      <c r="K6107" s="16">
        <v>0.28999999999999998</v>
      </c>
      <c r="L6107" s="16">
        <f t="shared" si="1133"/>
        <v>56.206554121151932</v>
      </c>
      <c r="M6107" s="16">
        <f t="shared" si="1134"/>
        <v>1.4277477477477478</v>
      </c>
      <c r="N6107" s="44">
        <f t="shared" si="1135"/>
        <v>536.79</v>
      </c>
      <c r="O6107" s="44">
        <f t="shared" si="1136"/>
        <v>6196.79</v>
      </c>
      <c r="P6107" s="45">
        <f t="shared" si="1138"/>
        <v>61.537140019860971</v>
      </c>
      <c r="Q6107" s="45">
        <f t="shared" si="1137"/>
        <v>1.5631542342342342</v>
      </c>
      <c r="S6107" s="51">
        <f t="shared" si="1139"/>
        <v>-4.5612548995448865</v>
      </c>
      <c r="T6107" s="16"/>
    </row>
    <row r="6108" spans="1:20" x14ac:dyDescent="0.25">
      <c r="A6108" s="72">
        <f t="shared" si="1140"/>
        <v>45214</v>
      </c>
      <c r="B6108" s="73" t="s">
        <v>67</v>
      </c>
      <c r="C6108" s="73" t="s">
        <v>238</v>
      </c>
      <c r="D6108" s="73" t="s">
        <v>239</v>
      </c>
      <c r="E6108" s="73" t="s">
        <v>283</v>
      </c>
      <c r="F6108" s="73" t="s">
        <v>284</v>
      </c>
      <c r="G6108" s="73" t="s">
        <v>35</v>
      </c>
      <c r="H6108" t="s">
        <v>37</v>
      </c>
      <c r="I6108">
        <v>1695</v>
      </c>
      <c r="J6108" s="43">
        <v>5620</v>
      </c>
      <c r="K6108" s="16">
        <v>0.28999999999999998</v>
      </c>
      <c r="L6108" s="16">
        <f t="shared" si="1133"/>
        <v>55.80933465739821</v>
      </c>
      <c r="M6108" s="16">
        <f t="shared" si="1134"/>
        <v>1.4176576576576576</v>
      </c>
      <c r="N6108" s="44">
        <f t="shared" si="1135"/>
        <v>491.54999999999995</v>
      </c>
      <c r="O6108" s="44">
        <f t="shared" si="1136"/>
        <v>6111.55</v>
      </c>
      <c r="P6108" s="45">
        <f t="shared" si="1138"/>
        <v>60.69066534260179</v>
      </c>
      <c r="Q6108" s="45">
        <f t="shared" si="1137"/>
        <v>1.5416522522522522</v>
      </c>
      <c r="S6108" s="51">
        <f t="shared" si="1139"/>
        <v>-4.2489522541224396</v>
      </c>
      <c r="T6108" s="16"/>
    </row>
    <row r="6109" spans="1:20" x14ac:dyDescent="0.25">
      <c r="A6109" s="72">
        <f t="shared" si="1140"/>
        <v>45214</v>
      </c>
      <c r="B6109" s="73" t="s">
        <v>67</v>
      </c>
      <c r="C6109" s="73" t="s">
        <v>242</v>
      </c>
      <c r="D6109" s="73" t="s">
        <v>243</v>
      </c>
      <c r="E6109" s="73" t="s">
        <v>265</v>
      </c>
      <c r="F6109" s="73" t="s">
        <v>266</v>
      </c>
      <c r="G6109" s="73" t="s">
        <v>35</v>
      </c>
      <c r="H6109" t="s">
        <v>36</v>
      </c>
      <c r="I6109">
        <v>1006</v>
      </c>
      <c r="J6109" s="43">
        <v>4345</v>
      </c>
      <c r="K6109" s="16">
        <v>0.46</v>
      </c>
      <c r="L6109" s="16">
        <f t="shared" si="1133"/>
        <v>43.147964250248258</v>
      </c>
      <c r="M6109" s="16">
        <f t="shared" si="1134"/>
        <v>1.0960360360360359</v>
      </c>
      <c r="N6109" s="44">
        <f t="shared" si="1135"/>
        <v>462.76000000000005</v>
      </c>
      <c r="O6109" s="44">
        <f t="shared" si="1136"/>
        <v>4807.76</v>
      </c>
      <c r="P6109" s="45">
        <f t="shared" si="1138"/>
        <v>47.743396226415094</v>
      </c>
      <c r="Q6109" s="45">
        <f t="shared" si="1137"/>
        <v>1.2127682882882884</v>
      </c>
      <c r="S6109" s="51">
        <f t="shared" si="1139"/>
        <v>0.92830122136058346</v>
      </c>
      <c r="T6109" s="16"/>
    </row>
    <row r="6110" spans="1:20" x14ac:dyDescent="0.25">
      <c r="A6110" s="72">
        <f t="shared" si="1140"/>
        <v>45214</v>
      </c>
      <c r="B6110" s="73" t="s">
        <v>67</v>
      </c>
      <c r="C6110" s="73" t="s">
        <v>254</v>
      </c>
      <c r="D6110" s="73" t="s">
        <v>255</v>
      </c>
      <c r="E6110" s="73" t="s">
        <v>267</v>
      </c>
      <c r="F6110" s="73" t="s">
        <v>241</v>
      </c>
      <c r="G6110" s="73" t="s">
        <v>35</v>
      </c>
      <c r="H6110" t="s">
        <v>37</v>
      </c>
      <c r="I6110">
        <v>988</v>
      </c>
      <c r="J6110" s="43">
        <v>4560</v>
      </c>
      <c r="K6110" s="16">
        <v>0.28999999999999998</v>
      </c>
      <c r="L6110" s="16">
        <f t="shared" si="1133"/>
        <v>45.283018867924525</v>
      </c>
      <c r="M6110" s="16">
        <f t="shared" si="1134"/>
        <v>1.1502702702702703</v>
      </c>
      <c r="N6110" s="44">
        <f t="shared" si="1135"/>
        <v>286.52</v>
      </c>
      <c r="O6110" s="44">
        <f t="shared" si="1136"/>
        <v>4846.5200000000004</v>
      </c>
      <c r="P6110" s="45">
        <f t="shared" si="1138"/>
        <v>48.128301886792457</v>
      </c>
      <c r="Q6110" s="45">
        <f t="shared" si="1137"/>
        <v>1.2225455855855858</v>
      </c>
      <c r="S6110" s="51">
        <f t="shared" si="1139"/>
        <v>0.87249719019273364</v>
      </c>
      <c r="T6110" s="16"/>
    </row>
    <row r="6111" spans="1:20" x14ac:dyDescent="0.25">
      <c r="A6111" s="72">
        <f t="shared" si="1140"/>
        <v>45214</v>
      </c>
      <c r="B6111" s="73" t="s">
        <v>67</v>
      </c>
      <c r="C6111" s="73" t="s">
        <v>246</v>
      </c>
      <c r="D6111" s="73" t="s">
        <v>247</v>
      </c>
      <c r="E6111" s="73" t="s">
        <v>240</v>
      </c>
      <c r="F6111" s="73" t="s">
        <v>241</v>
      </c>
      <c r="G6111" s="73" t="s">
        <v>35</v>
      </c>
      <c r="H6111" t="s">
        <v>36</v>
      </c>
      <c r="I6111">
        <v>787</v>
      </c>
      <c r="J6111" s="43">
        <v>4845</v>
      </c>
      <c r="K6111" s="16">
        <v>0.46</v>
      </c>
      <c r="L6111" s="16">
        <f t="shared" si="1133"/>
        <v>48.113207547169807</v>
      </c>
      <c r="M6111" s="16">
        <f t="shared" si="1134"/>
        <v>1.2221621621621621</v>
      </c>
      <c r="N6111" s="44">
        <f t="shared" si="1135"/>
        <v>362.02000000000004</v>
      </c>
      <c r="O6111" s="44">
        <f t="shared" si="1136"/>
        <v>5207.0200000000004</v>
      </c>
      <c r="P6111" s="45">
        <f t="shared" si="1138"/>
        <v>51.708242303872893</v>
      </c>
      <c r="Q6111" s="45">
        <f t="shared" si="1137"/>
        <v>1.3134825225225226</v>
      </c>
      <c r="S6111" s="51">
        <f t="shared" si="1139"/>
        <v>1.4157640821684803</v>
      </c>
      <c r="T6111" s="16"/>
    </row>
    <row r="6112" spans="1:20" x14ac:dyDescent="0.25">
      <c r="A6112" s="72">
        <f t="shared" si="1140"/>
        <v>45214</v>
      </c>
      <c r="B6112" s="73" t="s">
        <v>67</v>
      </c>
      <c r="C6112" s="73" t="s">
        <v>250</v>
      </c>
      <c r="D6112" s="73" t="s">
        <v>251</v>
      </c>
      <c r="E6112" s="73" t="s">
        <v>283</v>
      </c>
      <c r="F6112" s="73" t="s">
        <v>284</v>
      </c>
      <c r="G6112" s="73" t="s">
        <v>35</v>
      </c>
      <c r="H6112" t="s">
        <v>37</v>
      </c>
      <c r="I6112">
        <v>1836</v>
      </c>
      <c r="J6112" s="43">
        <v>5660</v>
      </c>
      <c r="K6112" s="16">
        <v>0.28999999999999998</v>
      </c>
      <c r="L6112" s="16">
        <f t="shared" ref="L6112:L6149" si="1141">J6112/100.7</f>
        <v>56.206554121151932</v>
      </c>
      <c r="M6112" s="16">
        <f t="shared" ref="M6112:M6149" si="1142">IF(B6112="corn",J6112/(111*2000/56),J6112/(111*2000/60))</f>
        <v>1.4277477477477478</v>
      </c>
      <c r="N6112" s="44">
        <f t="shared" ref="N6112:N6149" si="1143">I6112*K6112</f>
        <v>532.43999999999994</v>
      </c>
      <c r="O6112" s="44">
        <f t="shared" ref="O6112:O6149" si="1144">J6112+N6112</f>
        <v>6192.44</v>
      </c>
      <c r="P6112" s="45">
        <f t="shared" si="1138"/>
        <v>61.493942403177748</v>
      </c>
      <c r="Q6112" s="45">
        <f t="shared" ref="Q6112:Q6149" si="1145">IF(B6112="corn",O6112/(111*2000/56),O6112/(111*2000/60))</f>
        <v>1.5620569369369368</v>
      </c>
      <c r="S6112" s="51">
        <f t="shared" si="1139"/>
        <v>-4.5290000308346956</v>
      </c>
      <c r="T6112" s="16"/>
    </row>
    <row r="6113" spans="1:20" x14ac:dyDescent="0.25">
      <c r="A6113" s="72">
        <f t="shared" si="1140"/>
        <v>45214</v>
      </c>
      <c r="B6113" s="73" t="s">
        <v>67</v>
      </c>
      <c r="C6113" s="73" t="s">
        <v>256</v>
      </c>
      <c r="D6113" s="73" t="s">
        <v>247</v>
      </c>
      <c r="E6113" s="73" t="s">
        <v>285</v>
      </c>
      <c r="F6113" s="73" t="s">
        <v>264</v>
      </c>
      <c r="G6113" s="73" t="s">
        <v>35</v>
      </c>
      <c r="H6113" t="s">
        <v>37</v>
      </c>
      <c r="I6113">
        <v>1899</v>
      </c>
      <c r="J6113" s="43">
        <v>5780</v>
      </c>
      <c r="K6113" s="16">
        <v>0.28999999999999998</v>
      </c>
      <c r="L6113" s="16">
        <f t="shared" si="1141"/>
        <v>57.39821251241311</v>
      </c>
      <c r="M6113" s="16">
        <f t="shared" si="1142"/>
        <v>1.458018018018018</v>
      </c>
      <c r="N6113" s="44">
        <f t="shared" si="1143"/>
        <v>550.70999999999992</v>
      </c>
      <c r="O6113" s="44">
        <f t="shared" si="1144"/>
        <v>6330.71</v>
      </c>
      <c r="P6113" s="45">
        <f t="shared" si="1138"/>
        <v>62.867030784508437</v>
      </c>
      <c r="Q6113" s="45">
        <f t="shared" si="1145"/>
        <v>1.596935855855856</v>
      </c>
      <c r="S6113" s="51">
        <f t="shared" si="1139"/>
        <v>-1.6137880659875203</v>
      </c>
      <c r="T6113" s="16"/>
    </row>
    <row r="6114" spans="1:20" x14ac:dyDescent="0.25">
      <c r="A6114" s="72">
        <f t="shared" si="1140"/>
        <v>45214</v>
      </c>
      <c r="B6114" s="73" t="s">
        <v>18</v>
      </c>
      <c r="C6114" s="73" t="s">
        <v>238</v>
      </c>
      <c r="D6114" s="73" t="s">
        <v>239</v>
      </c>
      <c r="E6114" s="73" t="s">
        <v>283</v>
      </c>
      <c r="F6114" s="73" t="s">
        <v>284</v>
      </c>
      <c r="G6114" s="73" t="s">
        <v>35</v>
      </c>
      <c r="H6114" t="s">
        <v>37</v>
      </c>
      <c r="I6114">
        <v>1695</v>
      </c>
      <c r="J6114" s="43">
        <v>6535</v>
      </c>
      <c r="K6114" s="16">
        <v>0.28999999999999998</v>
      </c>
      <c r="L6114" s="16">
        <f t="shared" si="1141"/>
        <v>64.895729890764642</v>
      </c>
      <c r="M6114" s="16">
        <f t="shared" si="1142"/>
        <v>1.7662162162162163</v>
      </c>
      <c r="N6114" s="44">
        <f t="shared" si="1143"/>
        <v>491.54999999999995</v>
      </c>
      <c r="O6114" s="44">
        <f t="shared" si="1144"/>
        <v>7026.55</v>
      </c>
      <c r="P6114" s="45">
        <f t="shared" si="1138"/>
        <v>69.777060575968221</v>
      </c>
      <c r="Q6114" s="45">
        <f t="shared" si="1145"/>
        <v>1.8990675675675677</v>
      </c>
      <c r="S6114" s="51">
        <f t="shared" si="1139"/>
        <v>-1.2119081930336395</v>
      </c>
      <c r="T6114" s="16"/>
    </row>
    <row r="6115" spans="1:20" x14ac:dyDescent="0.25">
      <c r="A6115" s="72">
        <f t="shared" si="1140"/>
        <v>45214</v>
      </c>
      <c r="B6115" s="73" t="s">
        <v>18</v>
      </c>
      <c r="C6115" s="73" t="s">
        <v>250</v>
      </c>
      <c r="D6115" s="73" t="s">
        <v>251</v>
      </c>
      <c r="E6115" s="73" t="s">
        <v>279</v>
      </c>
      <c r="F6115" s="73" t="s">
        <v>280</v>
      </c>
      <c r="G6115" s="73" t="s">
        <v>35</v>
      </c>
      <c r="H6115" t="s">
        <v>37</v>
      </c>
      <c r="I6115">
        <v>1851</v>
      </c>
      <c r="J6115" s="43">
        <v>6585</v>
      </c>
      <c r="K6115" s="16">
        <v>0.28999999999999998</v>
      </c>
      <c r="L6115" s="16">
        <f t="shared" si="1141"/>
        <v>65.392254220456806</v>
      </c>
      <c r="M6115" s="16">
        <f t="shared" si="1142"/>
        <v>1.7797297297297296</v>
      </c>
      <c r="N6115" s="44">
        <f t="shared" si="1143"/>
        <v>536.79</v>
      </c>
      <c r="O6115" s="44">
        <f t="shared" si="1144"/>
        <v>7121.79</v>
      </c>
      <c r="P6115" s="45">
        <f t="shared" si="1138"/>
        <v>70.722840119165838</v>
      </c>
      <c r="Q6115" s="45">
        <f t="shared" si="1145"/>
        <v>1.9248081081081081</v>
      </c>
      <c r="S6115" s="51">
        <f t="shared" si="1139"/>
        <v>-1.5368556398150157</v>
      </c>
      <c r="T6115" s="16"/>
    </row>
    <row r="6116" spans="1:20" x14ac:dyDescent="0.25">
      <c r="A6116" s="72">
        <f t="shared" si="1140"/>
        <v>45214</v>
      </c>
      <c r="B6116" s="73" t="s">
        <v>18</v>
      </c>
      <c r="C6116" s="73" t="s">
        <v>257</v>
      </c>
      <c r="D6116" s="73" t="s">
        <v>237</v>
      </c>
      <c r="E6116" s="73" t="s">
        <v>283</v>
      </c>
      <c r="F6116" s="73" t="s">
        <v>284</v>
      </c>
      <c r="G6116" s="73" t="s">
        <v>35</v>
      </c>
      <c r="H6116" t="s">
        <v>37</v>
      </c>
      <c r="I6116">
        <v>1507</v>
      </c>
      <c r="J6116" s="43">
        <v>6435</v>
      </c>
      <c r="K6116" s="16">
        <v>0.28999999999999998</v>
      </c>
      <c r="L6116" s="16">
        <f t="shared" si="1141"/>
        <v>63.902681231380335</v>
      </c>
      <c r="M6116" s="16">
        <f t="shared" si="1142"/>
        <v>1.7391891891891893</v>
      </c>
      <c r="N6116" s="44">
        <f t="shared" si="1143"/>
        <v>437.03</v>
      </c>
      <c r="O6116" s="44">
        <f t="shared" si="1144"/>
        <v>6872.03</v>
      </c>
      <c r="P6116" s="45">
        <f t="shared" si="1138"/>
        <v>68.242601787487587</v>
      </c>
      <c r="Q6116" s="45">
        <f t="shared" si="1145"/>
        <v>1.8573054054054052</v>
      </c>
      <c r="S6116" s="51">
        <f t="shared" si="1139"/>
        <v>-0.81002865122723477</v>
      </c>
      <c r="T6116" s="16"/>
    </row>
    <row r="6117" spans="1:20" x14ac:dyDescent="0.25">
      <c r="A6117" s="72">
        <f t="shared" si="1140"/>
        <v>45214</v>
      </c>
      <c r="B6117" s="73" t="s">
        <v>18</v>
      </c>
      <c r="C6117" s="73" t="s">
        <v>256</v>
      </c>
      <c r="D6117" s="73" t="s">
        <v>247</v>
      </c>
      <c r="E6117" s="73" t="s">
        <v>265</v>
      </c>
      <c r="F6117" s="73" t="s">
        <v>266</v>
      </c>
      <c r="G6117" s="73" t="s">
        <v>35</v>
      </c>
      <c r="H6117" t="s">
        <v>36</v>
      </c>
      <c r="I6117">
        <v>1160</v>
      </c>
      <c r="J6117" s="43">
        <v>5270</v>
      </c>
      <c r="K6117" s="16">
        <v>0.46</v>
      </c>
      <c r="L6117" s="16">
        <f t="shared" si="1141"/>
        <v>52.333664349553125</v>
      </c>
      <c r="M6117" s="16">
        <f t="shared" si="1142"/>
        <v>1.4243243243243244</v>
      </c>
      <c r="N6117" s="44">
        <f t="shared" si="1143"/>
        <v>533.6</v>
      </c>
      <c r="O6117" s="44">
        <f t="shared" si="1144"/>
        <v>5803.6</v>
      </c>
      <c r="P6117" s="45">
        <f t="shared" si="1138"/>
        <v>57.632571996027806</v>
      </c>
      <c r="Q6117" s="45">
        <f t="shared" si="1145"/>
        <v>1.5685405405405406</v>
      </c>
      <c r="S6117" s="51">
        <f t="shared" si="1139"/>
        <v>0.41872858774267829</v>
      </c>
      <c r="T6117" s="16"/>
    </row>
    <row r="6118" spans="1:20" x14ac:dyDescent="0.25">
      <c r="A6118" s="72">
        <f t="shared" si="1140"/>
        <v>45214</v>
      </c>
      <c r="B6118" s="73" t="s">
        <v>18</v>
      </c>
      <c r="C6118" s="73" t="s">
        <v>244</v>
      </c>
      <c r="D6118" s="73" t="s">
        <v>245</v>
      </c>
      <c r="E6118" s="73" t="s">
        <v>277</v>
      </c>
      <c r="F6118" s="73" t="s">
        <v>278</v>
      </c>
      <c r="G6118" s="73" t="s">
        <v>35</v>
      </c>
      <c r="H6118" s="73" t="s">
        <v>38</v>
      </c>
      <c r="I6118" s="65">
        <v>613</v>
      </c>
      <c r="J6118" s="61">
        <v>5509</v>
      </c>
      <c r="K6118" s="16">
        <v>0</v>
      </c>
      <c r="L6118" s="77">
        <f t="shared" si="1141"/>
        <v>54.70705064548163</v>
      </c>
      <c r="M6118" s="77">
        <f t="shared" si="1142"/>
        <v>1.4889189189189189</v>
      </c>
      <c r="N6118" s="62">
        <f t="shared" si="1143"/>
        <v>0</v>
      </c>
      <c r="O6118" s="62">
        <f t="shared" si="1144"/>
        <v>5509</v>
      </c>
      <c r="P6118" s="63">
        <f t="shared" si="1138"/>
        <v>54.70705064548163</v>
      </c>
      <c r="Q6118" s="63">
        <f t="shared" si="1145"/>
        <v>1.4889189189189189</v>
      </c>
      <c r="R6118" s="65"/>
      <c r="S6118" s="64">
        <f t="shared" si="1139"/>
        <v>4.3964373697176429</v>
      </c>
      <c r="T6118" s="16"/>
    </row>
    <row r="6119" spans="1:20" x14ac:dyDescent="0.25">
      <c r="A6119" s="74">
        <f>A6117</f>
        <v>45214</v>
      </c>
      <c r="B6119" s="75" t="s">
        <v>18</v>
      </c>
      <c r="C6119" s="75" t="s">
        <v>258</v>
      </c>
      <c r="D6119" s="75" t="s">
        <v>255</v>
      </c>
      <c r="E6119" s="75" t="s">
        <v>279</v>
      </c>
      <c r="F6119" s="75" t="s">
        <v>280</v>
      </c>
      <c r="G6119" s="75" t="s">
        <v>35</v>
      </c>
      <c r="H6119" s="76" t="s">
        <v>36</v>
      </c>
      <c r="I6119" s="76">
        <v>1637</v>
      </c>
      <c r="J6119" s="46">
        <v>5905</v>
      </c>
      <c r="K6119" s="78">
        <v>0.46</v>
      </c>
      <c r="L6119" s="78">
        <f t="shared" si="1141"/>
        <v>58.639523336643492</v>
      </c>
      <c r="M6119" s="78">
        <f t="shared" si="1142"/>
        <v>1.595945945945946</v>
      </c>
      <c r="N6119" s="47">
        <f t="shared" si="1143"/>
        <v>753.02</v>
      </c>
      <c r="O6119" s="47">
        <f t="shared" si="1144"/>
        <v>6658.02</v>
      </c>
      <c r="P6119" s="48">
        <f t="shared" si="1138"/>
        <v>66.11737835153923</v>
      </c>
      <c r="Q6119" s="48">
        <f t="shared" si="1145"/>
        <v>1.799464864864865</v>
      </c>
      <c r="R6119" s="76"/>
      <c r="S6119" s="53">
        <f t="shared" si="1139"/>
        <v>-0.56467980817911378</v>
      </c>
      <c r="T6119" s="78"/>
    </row>
    <row r="6120" spans="1:20" x14ac:dyDescent="0.25">
      <c r="A6120" s="72">
        <f>DATE(YEAR(A6119), MONTH(A6119)+1, 15)</f>
        <v>45245</v>
      </c>
      <c r="B6120" s="73" t="s">
        <v>0</v>
      </c>
      <c r="C6120" s="73" t="s">
        <v>359</v>
      </c>
      <c r="D6120" s="73" t="s">
        <v>235</v>
      </c>
      <c r="E6120" s="73" t="s">
        <v>260</v>
      </c>
      <c r="F6120" s="73" t="s">
        <v>261</v>
      </c>
      <c r="G6120" s="73" t="s">
        <v>34</v>
      </c>
      <c r="H6120" t="s">
        <v>36</v>
      </c>
      <c r="I6120">
        <v>506</v>
      </c>
      <c r="J6120" s="61">
        <v>4095</v>
      </c>
      <c r="K6120" s="16">
        <v>0.5</v>
      </c>
      <c r="L6120" s="16">
        <f t="shared" si="1141"/>
        <v>40.665342601787486</v>
      </c>
      <c r="M6120" s="16">
        <f t="shared" si="1142"/>
        <v>1.1067567567567567</v>
      </c>
      <c r="N6120" s="44">
        <f t="shared" si="1143"/>
        <v>253</v>
      </c>
      <c r="O6120" s="44">
        <f t="shared" si="1144"/>
        <v>4348</v>
      </c>
      <c r="P6120" s="45">
        <f t="shared" ref="P6120:P6157" si="1146">O6120/100.7</f>
        <v>43.177755710029793</v>
      </c>
      <c r="Q6120" s="45">
        <f t="shared" si="1145"/>
        <v>1.1751351351351351</v>
      </c>
      <c r="R6120" s="17"/>
      <c r="S6120" s="51">
        <f>((O6120/O5664)-1)*100</f>
        <v>4.4318694937888647</v>
      </c>
      <c r="T6120" s="16"/>
    </row>
    <row r="6121" spans="1:20" x14ac:dyDescent="0.25">
      <c r="A6121" s="72">
        <f>A6120</f>
        <v>45245</v>
      </c>
      <c r="B6121" s="73" t="s">
        <v>0</v>
      </c>
      <c r="C6121" s="73" t="s">
        <v>236</v>
      </c>
      <c r="D6121" s="73" t="s">
        <v>237</v>
      </c>
      <c r="E6121" s="73" t="s">
        <v>262</v>
      </c>
      <c r="F6121" s="73" t="s">
        <v>251</v>
      </c>
      <c r="G6121" s="73" t="s">
        <v>34</v>
      </c>
      <c r="H6121" t="s">
        <v>37</v>
      </c>
      <c r="I6121">
        <v>298</v>
      </c>
      <c r="J6121" s="43">
        <v>4008</v>
      </c>
      <c r="K6121" s="16">
        <v>0.33</v>
      </c>
      <c r="L6121" s="16">
        <f t="shared" si="1141"/>
        <v>39.801390268123136</v>
      </c>
      <c r="M6121" s="16">
        <f t="shared" si="1142"/>
        <v>1.0832432432432433</v>
      </c>
      <c r="N6121" s="44">
        <f t="shared" si="1143"/>
        <v>98.34</v>
      </c>
      <c r="O6121" s="44">
        <f t="shared" si="1144"/>
        <v>4106.34</v>
      </c>
      <c r="P6121" s="45">
        <f t="shared" si="1146"/>
        <v>40.777954319761669</v>
      </c>
      <c r="Q6121" s="45">
        <f t="shared" si="1145"/>
        <v>1.1098216216216217</v>
      </c>
      <c r="R6121" s="17"/>
      <c r="S6121" s="51">
        <f t="shared" ref="S6121:S6157" si="1147">((O6121/O5665)-1)*100</f>
        <v>2.9384927001443906</v>
      </c>
      <c r="T6121" s="16"/>
    </row>
    <row r="6122" spans="1:20" x14ac:dyDescent="0.25">
      <c r="A6122" s="72">
        <f t="shared" ref="A6122:A6156" si="1148">A6121</f>
        <v>45245</v>
      </c>
      <c r="B6122" s="73" t="s">
        <v>0</v>
      </c>
      <c r="C6122" s="73" t="s">
        <v>359</v>
      </c>
      <c r="D6122" s="73" t="s">
        <v>235</v>
      </c>
      <c r="E6122" s="73" t="s">
        <v>263</v>
      </c>
      <c r="F6122" s="73" t="s">
        <v>264</v>
      </c>
      <c r="G6122" s="73" t="s">
        <v>34</v>
      </c>
      <c r="H6122" t="s">
        <v>37</v>
      </c>
      <c r="I6122">
        <v>1530</v>
      </c>
      <c r="J6122" s="61">
        <v>7340</v>
      </c>
      <c r="K6122" s="16">
        <v>0.33</v>
      </c>
      <c r="L6122" s="16">
        <f t="shared" si="1141"/>
        <v>72.889771598808338</v>
      </c>
      <c r="M6122" s="16">
        <f t="shared" si="1142"/>
        <v>1.9837837837837837</v>
      </c>
      <c r="N6122" s="44">
        <f t="shared" si="1143"/>
        <v>504.90000000000003</v>
      </c>
      <c r="O6122" s="44">
        <f t="shared" si="1144"/>
        <v>7844.9</v>
      </c>
      <c r="P6122" s="45">
        <f t="shared" si="1146"/>
        <v>77.903674280039709</v>
      </c>
      <c r="Q6122" s="45">
        <f t="shared" si="1145"/>
        <v>2.1202432432432432</v>
      </c>
      <c r="S6122" s="51">
        <f t="shared" si="1147"/>
        <v>-3.8992061936495515</v>
      </c>
      <c r="T6122" s="16"/>
    </row>
    <row r="6123" spans="1:20" x14ac:dyDescent="0.25">
      <c r="A6123" s="72">
        <f t="shared" si="1148"/>
        <v>45245</v>
      </c>
      <c r="B6123" s="73" t="s">
        <v>0</v>
      </c>
      <c r="C6123" s="73" t="s">
        <v>359</v>
      </c>
      <c r="D6123" s="73" t="s">
        <v>235</v>
      </c>
      <c r="E6123" s="73" t="s">
        <v>265</v>
      </c>
      <c r="F6123" s="73" t="s">
        <v>266</v>
      </c>
      <c r="G6123" s="73" t="s">
        <v>34</v>
      </c>
      <c r="H6123" t="s">
        <v>36</v>
      </c>
      <c r="I6123">
        <v>890</v>
      </c>
      <c r="J6123" s="61">
        <v>4825</v>
      </c>
      <c r="K6123" s="16">
        <v>0.5</v>
      </c>
      <c r="L6123" s="16">
        <f t="shared" si="1141"/>
        <v>47.91459781529295</v>
      </c>
      <c r="M6123" s="16">
        <f t="shared" si="1142"/>
        <v>1.3040540540540539</v>
      </c>
      <c r="N6123" s="44">
        <f t="shared" si="1143"/>
        <v>445</v>
      </c>
      <c r="O6123" s="44">
        <f t="shared" si="1144"/>
        <v>5270</v>
      </c>
      <c r="P6123" s="45">
        <f t="shared" si="1146"/>
        <v>52.333664349553125</v>
      </c>
      <c r="Q6123" s="45">
        <f t="shared" si="1145"/>
        <v>1.4243243243243244</v>
      </c>
      <c r="S6123" s="51">
        <f t="shared" si="1147"/>
        <v>3.0061373675775105</v>
      </c>
      <c r="T6123" s="16"/>
    </row>
    <row r="6124" spans="1:20" x14ac:dyDescent="0.25">
      <c r="A6124" s="72">
        <f t="shared" si="1148"/>
        <v>45245</v>
      </c>
      <c r="B6124" s="73" t="s">
        <v>0</v>
      </c>
      <c r="C6124" s="73" t="s">
        <v>238</v>
      </c>
      <c r="D6124" s="73" t="s">
        <v>239</v>
      </c>
      <c r="E6124" s="73" t="s">
        <v>267</v>
      </c>
      <c r="F6124" s="73" t="s">
        <v>241</v>
      </c>
      <c r="G6124" s="73" t="s">
        <v>34</v>
      </c>
      <c r="H6124" s="65" t="s">
        <v>37</v>
      </c>
      <c r="I6124" s="65">
        <v>1256</v>
      </c>
      <c r="J6124" s="61">
        <v>7111</v>
      </c>
      <c r="K6124" s="16">
        <v>0.33</v>
      </c>
      <c r="L6124" s="77">
        <f t="shared" si="1141"/>
        <v>70.615690168818276</v>
      </c>
      <c r="M6124" s="77">
        <f t="shared" si="1142"/>
        <v>1.9218918918918919</v>
      </c>
      <c r="N6124" s="62">
        <f t="shared" si="1143"/>
        <v>414.48</v>
      </c>
      <c r="O6124" s="62">
        <f t="shared" si="1144"/>
        <v>7525.48</v>
      </c>
      <c r="P6124" s="63">
        <f t="shared" si="1146"/>
        <v>74.73167825223436</v>
      </c>
      <c r="Q6124" s="63">
        <f t="shared" si="1145"/>
        <v>2.0339135135135136</v>
      </c>
      <c r="R6124" s="65"/>
      <c r="S6124" s="64">
        <f t="shared" si="1147"/>
        <v>-3.2545534952125421</v>
      </c>
      <c r="T6124" s="16"/>
    </row>
    <row r="6125" spans="1:20" x14ac:dyDescent="0.25">
      <c r="A6125" s="72">
        <f t="shared" si="1148"/>
        <v>45245</v>
      </c>
      <c r="B6125" s="73" t="s">
        <v>0</v>
      </c>
      <c r="C6125" s="73" t="s">
        <v>358</v>
      </c>
      <c r="D6125" s="73" t="s">
        <v>235</v>
      </c>
      <c r="E6125" s="73" t="s">
        <v>267</v>
      </c>
      <c r="F6125" s="73" t="s">
        <v>241</v>
      </c>
      <c r="G6125" s="73" t="s">
        <v>34</v>
      </c>
      <c r="H6125" t="s">
        <v>36</v>
      </c>
      <c r="I6125">
        <v>975</v>
      </c>
      <c r="J6125" s="61">
        <v>5075</v>
      </c>
      <c r="K6125" s="16">
        <v>0.5</v>
      </c>
      <c r="L6125" s="16">
        <f t="shared" si="1141"/>
        <v>50.397219463753721</v>
      </c>
      <c r="M6125" s="16">
        <f t="shared" si="1142"/>
        <v>1.3716216216216217</v>
      </c>
      <c r="N6125" s="44">
        <f t="shared" si="1143"/>
        <v>487.5</v>
      </c>
      <c r="O6125" s="44">
        <f t="shared" si="1144"/>
        <v>5562.5</v>
      </c>
      <c r="P6125" s="45">
        <f t="shared" si="1146"/>
        <v>55.23833167825223</v>
      </c>
      <c r="Q6125" s="45">
        <f t="shared" si="1145"/>
        <v>1.5033783783783783</v>
      </c>
      <c r="S6125" s="51">
        <f t="shared" si="1147"/>
        <v>2.7144308004801054</v>
      </c>
      <c r="T6125" s="16"/>
    </row>
    <row r="6126" spans="1:20" x14ac:dyDescent="0.25">
      <c r="A6126" s="72">
        <f t="shared" si="1148"/>
        <v>45245</v>
      </c>
      <c r="B6126" s="73" t="s">
        <v>0</v>
      </c>
      <c r="C6126" s="73" t="s">
        <v>240</v>
      </c>
      <c r="D6126" s="73" t="s">
        <v>241</v>
      </c>
      <c r="E6126" s="73" t="s">
        <v>263</v>
      </c>
      <c r="F6126" s="73" t="s">
        <v>264</v>
      </c>
      <c r="G6126" s="73" t="s">
        <v>34</v>
      </c>
      <c r="H6126" t="s">
        <v>36</v>
      </c>
      <c r="I6126">
        <v>1357</v>
      </c>
      <c r="J6126" s="66">
        <v>5121</v>
      </c>
      <c r="K6126" s="16">
        <v>0.5</v>
      </c>
      <c r="L6126" s="16">
        <f t="shared" si="1141"/>
        <v>50.854021847070506</v>
      </c>
      <c r="M6126" s="16">
        <f t="shared" si="1142"/>
        <v>1.384054054054054</v>
      </c>
      <c r="N6126" s="44">
        <f t="shared" si="1143"/>
        <v>678.5</v>
      </c>
      <c r="O6126" s="44">
        <f t="shared" si="1144"/>
        <v>5799.5</v>
      </c>
      <c r="P6126" s="45">
        <f t="shared" si="1146"/>
        <v>57.591857000993045</v>
      </c>
      <c r="Q6126" s="45">
        <f t="shared" si="1145"/>
        <v>1.5674324324324325</v>
      </c>
      <c r="S6126" s="51">
        <f t="shared" si="1147"/>
        <v>-1.8374898020669939</v>
      </c>
      <c r="T6126" s="16"/>
    </row>
    <row r="6127" spans="1:20" x14ac:dyDescent="0.25">
      <c r="A6127" s="72">
        <f t="shared" si="1148"/>
        <v>45245</v>
      </c>
      <c r="B6127" s="73" t="s">
        <v>67</v>
      </c>
      <c r="C6127" s="73" t="s">
        <v>242</v>
      </c>
      <c r="D6127" s="73" t="s">
        <v>243</v>
      </c>
      <c r="E6127" s="73" t="s">
        <v>265</v>
      </c>
      <c r="F6127" s="73" t="s">
        <v>266</v>
      </c>
      <c r="G6127" s="73" t="s">
        <v>34</v>
      </c>
      <c r="H6127" t="s">
        <v>36</v>
      </c>
      <c r="I6127">
        <v>1006</v>
      </c>
      <c r="J6127" s="66">
        <v>4000</v>
      </c>
      <c r="K6127" s="16">
        <v>0.5</v>
      </c>
      <c r="L6127" s="16">
        <f t="shared" si="1141"/>
        <v>39.72194637537239</v>
      </c>
      <c r="M6127" s="16">
        <f t="shared" si="1142"/>
        <v>1.0090090090090089</v>
      </c>
      <c r="N6127" s="44">
        <f t="shared" si="1143"/>
        <v>503</v>
      </c>
      <c r="O6127" s="44">
        <f t="shared" si="1144"/>
        <v>4503</v>
      </c>
      <c r="P6127" s="45">
        <f t="shared" si="1146"/>
        <v>44.716981132075468</v>
      </c>
      <c r="Q6127" s="45">
        <f t="shared" si="1145"/>
        <v>1.1358918918918919</v>
      </c>
      <c r="S6127" s="51">
        <f t="shared" si="1147"/>
        <v>-1.7558710848525449</v>
      </c>
      <c r="T6127" s="16"/>
    </row>
    <row r="6128" spans="1:20" x14ac:dyDescent="0.25">
      <c r="A6128" s="72">
        <f t="shared" si="1148"/>
        <v>45245</v>
      </c>
      <c r="B6128" s="73" t="s">
        <v>67</v>
      </c>
      <c r="C6128" s="73" t="s">
        <v>244</v>
      </c>
      <c r="D6128" s="73" t="s">
        <v>245</v>
      </c>
      <c r="E6128" s="73" t="s">
        <v>268</v>
      </c>
      <c r="F6128" s="73" t="s">
        <v>269</v>
      </c>
      <c r="G6128" s="73" t="s">
        <v>34</v>
      </c>
      <c r="H6128" t="s">
        <v>38</v>
      </c>
      <c r="I6128">
        <v>860</v>
      </c>
      <c r="J6128" s="61">
        <v>8877</v>
      </c>
      <c r="K6128" s="16">
        <v>0</v>
      </c>
      <c r="L6128" s="16">
        <f t="shared" si="1141"/>
        <v>88.152929493545187</v>
      </c>
      <c r="M6128" s="16">
        <f t="shared" si="1142"/>
        <v>2.2392432432432434</v>
      </c>
      <c r="N6128" s="44">
        <f t="shared" si="1143"/>
        <v>0</v>
      </c>
      <c r="O6128" s="44">
        <f t="shared" si="1144"/>
        <v>8877</v>
      </c>
      <c r="P6128" s="45">
        <f t="shared" si="1146"/>
        <v>88.152929493545187</v>
      </c>
      <c r="Q6128" s="45">
        <f t="shared" si="1145"/>
        <v>2.2392432432432434</v>
      </c>
      <c r="S6128" s="51">
        <f t="shared" si="1147"/>
        <v>3.8124196000467681</v>
      </c>
      <c r="T6128" s="16"/>
    </row>
    <row r="6129" spans="1:20" x14ac:dyDescent="0.25">
      <c r="A6129" s="72">
        <f t="shared" si="1148"/>
        <v>45245</v>
      </c>
      <c r="B6129" s="73" t="s">
        <v>67</v>
      </c>
      <c r="C6129" s="73" t="s">
        <v>246</v>
      </c>
      <c r="D6129" s="73" t="s">
        <v>247</v>
      </c>
      <c r="E6129" s="73" t="s">
        <v>270</v>
      </c>
      <c r="F6129" s="73" t="s">
        <v>247</v>
      </c>
      <c r="G6129" s="73" t="s">
        <v>34</v>
      </c>
      <c r="H6129" t="s">
        <v>36</v>
      </c>
      <c r="I6129">
        <v>213</v>
      </c>
      <c r="J6129" s="43">
        <v>2830</v>
      </c>
      <c r="K6129" s="16">
        <v>0.5</v>
      </c>
      <c r="L6129" s="16">
        <f t="shared" si="1141"/>
        <v>28.103277060575966</v>
      </c>
      <c r="M6129" s="16">
        <f t="shared" si="1142"/>
        <v>0.71387387387387391</v>
      </c>
      <c r="N6129" s="44">
        <f t="shared" si="1143"/>
        <v>106.5</v>
      </c>
      <c r="O6129" s="44">
        <f t="shared" si="1144"/>
        <v>2936.5</v>
      </c>
      <c r="P6129" s="45">
        <f t="shared" si="1146"/>
        <v>29.160873882820258</v>
      </c>
      <c r="Q6129" s="45">
        <f t="shared" si="1145"/>
        <v>0.74073873873873874</v>
      </c>
      <c r="S6129" s="51">
        <f t="shared" si="1147"/>
        <v>5.6850000359901287</v>
      </c>
      <c r="T6129" s="16"/>
    </row>
    <row r="6130" spans="1:20" x14ac:dyDescent="0.25">
      <c r="A6130" s="72">
        <f t="shared" si="1148"/>
        <v>45245</v>
      </c>
      <c r="B6130" s="73" t="s">
        <v>67</v>
      </c>
      <c r="C6130" s="73" t="s">
        <v>248</v>
      </c>
      <c r="D6130" s="73" t="s">
        <v>249</v>
      </c>
      <c r="E6130" s="73" t="s">
        <v>271</v>
      </c>
      <c r="F6130" s="73" t="s">
        <v>272</v>
      </c>
      <c r="G6130" s="73" t="s">
        <v>34</v>
      </c>
      <c r="H6130" t="s">
        <v>38</v>
      </c>
      <c r="I6130">
        <v>646</v>
      </c>
      <c r="J6130" s="61">
        <v>6866</v>
      </c>
      <c r="K6130" s="16">
        <v>0</v>
      </c>
      <c r="L6130" s="16">
        <f t="shared" si="1141"/>
        <v>68.182720953326708</v>
      </c>
      <c r="M6130" s="16">
        <f t="shared" si="1142"/>
        <v>1.7319639639639639</v>
      </c>
      <c r="N6130" s="44">
        <f t="shared" si="1143"/>
        <v>0</v>
      </c>
      <c r="O6130" s="44">
        <f t="shared" si="1144"/>
        <v>6866</v>
      </c>
      <c r="P6130" s="45">
        <f t="shared" si="1146"/>
        <v>68.182720953326708</v>
      </c>
      <c r="Q6130" s="45">
        <f t="shared" si="1145"/>
        <v>1.7319639639639639</v>
      </c>
      <c r="S6130" s="51">
        <f t="shared" si="1147"/>
        <v>4.1407553465797164</v>
      </c>
      <c r="T6130" s="16"/>
    </row>
    <row r="6131" spans="1:20" x14ac:dyDescent="0.25">
      <c r="A6131" s="72">
        <f t="shared" si="1148"/>
        <v>45245</v>
      </c>
      <c r="B6131" s="73" t="s">
        <v>67</v>
      </c>
      <c r="C6131" s="73" t="s">
        <v>248</v>
      </c>
      <c r="D6131" s="73" t="s">
        <v>249</v>
      </c>
      <c r="E6131" s="73" t="s">
        <v>273</v>
      </c>
      <c r="F6131" s="73" t="s">
        <v>274</v>
      </c>
      <c r="G6131" s="73" t="s">
        <v>34</v>
      </c>
      <c r="H6131" t="s">
        <v>38</v>
      </c>
      <c r="I6131">
        <v>418</v>
      </c>
      <c r="J6131" s="61">
        <v>5790</v>
      </c>
      <c r="K6131" s="16">
        <v>0</v>
      </c>
      <c r="L6131" s="16">
        <f t="shared" si="1141"/>
        <v>57.497517378351539</v>
      </c>
      <c r="M6131" s="16">
        <f t="shared" si="1142"/>
        <v>1.4605405405405405</v>
      </c>
      <c r="N6131" s="44">
        <f t="shared" si="1143"/>
        <v>0</v>
      </c>
      <c r="O6131" s="44">
        <f t="shared" si="1144"/>
        <v>5790</v>
      </c>
      <c r="P6131" s="45">
        <f t="shared" si="1146"/>
        <v>57.497517378351539</v>
      </c>
      <c r="Q6131" s="45">
        <f t="shared" si="1145"/>
        <v>1.4605405405405405</v>
      </c>
      <c r="S6131" s="51">
        <f t="shared" si="1147"/>
        <v>4.0618260244428495</v>
      </c>
      <c r="T6131" s="16"/>
    </row>
    <row r="6132" spans="1:20" x14ac:dyDescent="0.25">
      <c r="A6132" s="72">
        <f t="shared" si="1148"/>
        <v>45245</v>
      </c>
      <c r="B6132" s="73" t="s">
        <v>67</v>
      </c>
      <c r="C6132" s="73" t="s">
        <v>246</v>
      </c>
      <c r="D6132" s="73" t="s">
        <v>247</v>
      </c>
      <c r="E6132" s="73" t="s">
        <v>275</v>
      </c>
      <c r="F6132" s="73" t="s">
        <v>276</v>
      </c>
      <c r="G6132" s="73" t="s">
        <v>34</v>
      </c>
      <c r="H6132" t="s">
        <v>36</v>
      </c>
      <c r="I6132">
        <v>626</v>
      </c>
      <c r="J6132" s="61">
        <v>4425</v>
      </c>
      <c r="K6132" s="16">
        <v>0.5</v>
      </c>
      <c r="L6132" s="16">
        <f t="shared" si="1141"/>
        <v>43.942403177755708</v>
      </c>
      <c r="M6132" s="16">
        <f t="shared" si="1142"/>
        <v>1.1162162162162161</v>
      </c>
      <c r="N6132" s="44">
        <f t="shared" si="1143"/>
        <v>313</v>
      </c>
      <c r="O6132" s="44">
        <f t="shared" si="1144"/>
        <v>4738</v>
      </c>
      <c r="P6132" s="45">
        <f t="shared" si="1146"/>
        <v>47.050645481628599</v>
      </c>
      <c r="Q6132" s="45">
        <f t="shared" si="1145"/>
        <v>1.1951711711711712</v>
      </c>
      <c r="S6132" s="51">
        <f t="shared" si="1147"/>
        <v>2.7079521707839449</v>
      </c>
      <c r="T6132" s="16"/>
    </row>
    <row r="6133" spans="1:20" x14ac:dyDescent="0.25">
      <c r="A6133" s="72">
        <f t="shared" si="1148"/>
        <v>45245</v>
      </c>
      <c r="B6133" s="73" t="s">
        <v>67</v>
      </c>
      <c r="C6133" s="73" t="s">
        <v>246</v>
      </c>
      <c r="D6133" s="73" t="s">
        <v>247</v>
      </c>
      <c r="E6133" s="73" t="s">
        <v>263</v>
      </c>
      <c r="F6133" s="73" t="s">
        <v>264</v>
      </c>
      <c r="G6133" s="73" t="s">
        <v>34</v>
      </c>
      <c r="H6133" t="s">
        <v>36</v>
      </c>
      <c r="I6133">
        <v>1823</v>
      </c>
      <c r="J6133" s="61">
        <v>6305</v>
      </c>
      <c r="K6133" s="16">
        <v>0.5</v>
      </c>
      <c r="L6133" s="16">
        <f t="shared" si="1141"/>
        <v>62.611717974180735</v>
      </c>
      <c r="M6133" s="16">
        <f t="shared" si="1142"/>
        <v>1.5904504504504504</v>
      </c>
      <c r="N6133" s="44">
        <f t="shared" si="1143"/>
        <v>911.5</v>
      </c>
      <c r="O6133" s="44">
        <f t="shared" si="1144"/>
        <v>7216.5</v>
      </c>
      <c r="P6133" s="45">
        <f t="shared" si="1146"/>
        <v>71.663356504468723</v>
      </c>
      <c r="Q6133" s="45">
        <f t="shared" si="1145"/>
        <v>1.8203783783783785</v>
      </c>
      <c r="S6133" s="51">
        <f t="shared" si="1147"/>
        <v>0.40571337935870755</v>
      </c>
      <c r="T6133" s="16"/>
    </row>
    <row r="6134" spans="1:20" x14ac:dyDescent="0.25">
      <c r="A6134" s="72">
        <f t="shared" si="1148"/>
        <v>45245</v>
      </c>
      <c r="B6134" s="73" t="s">
        <v>18</v>
      </c>
      <c r="C6134" s="73" t="s">
        <v>250</v>
      </c>
      <c r="D6134" s="73" t="s">
        <v>251</v>
      </c>
      <c r="E6134" s="73" t="s">
        <v>265</v>
      </c>
      <c r="F6134" s="73" t="s">
        <v>266</v>
      </c>
      <c r="G6134" s="73" t="s">
        <v>34</v>
      </c>
      <c r="H6134" s="65" t="s">
        <v>39</v>
      </c>
      <c r="I6134">
        <v>1277</v>
      </c>
      <c r="J6134" s="61">
        <v>3356</v>
      </c>
      <c r="K6134" s="16">
        <v>0.59099999999999997</v>
      </c>
      <c r="L6134" s="77">
        <f t="shared" si="1141"/>
        <v>33.326713008937439</v>
      </c>
      <c r="M6134" s="77">
        <f t="shared" si="1142"/>
        <v>0.90702702702702698</v>
      </c>
      <c r="N6134" s="62">
        <f t="shared" si="1143"/>
        <v>754.70699999999999</v>
      </c>
      <c r="O6134" s="62">
        <f t="shared" si="1144"/>
        <v>4110.7070000000003</v>
      </c>
      <c r="P6134" s="63">
        <f t="shared" si="1146"/>
        <v>40.821320754716986</v>
      </c>
      <c r="Q6134" s="63">
        <f t="shared" si="1145"/>
        <v>1.111001891891892</v>
      </c>
      <c r="R6134" s="65"/>
      <c r="S6134" s="64">
        <f t="shared" si="1147"/>
        <v>-35.027234475226912</v>
      </c>
      <c r="T6134" s="16"/>
    </row>
    <row r="6135" spans="1:20" x14ac:dyDescent="0.25">
      <c r="A6135" s="72">
        <f t="shared" si="1148"/>
        <v>45245</v>
      </c>
      <c r="B6135" s="73" t="s">
        <v>18</v>
      </c>
      <c r="C6135" s="73" t="s">
        <v>244</v>
      </c>
      <c r="D6135" s="73" t="s">
        <v>245</v>
      </c>
      <c r="E6135" s="73" t="s">
        <v>277</v>
      </c>
      <c r="F6135" s="73" t="s">
        <v>278</v>
      </c>
      <c r="G6135" s="73" t="s">
        <v>34</v>
      </c>
      <c r="H6135" s="65" t="s">
        <v>38</v>
      </c>
      <c r="I6135" s="65">
        <v>613</v>
      </c>
      <c r="J6135" s="61">
        <v>7269</v>
      </c>
      <c r="K6135" s="16">
        <v>0</v>
      </c>
      <c r="L6135" s="77">
        <f t="shared" si="1141"/>
        <v>72.184707050645486</v>
      </c>
      <c r="M6135" s="77">
        <f t="shared" si="1142"/>
        <v>1.9645945945945946</v>
      </c>
      <c r="N6135" s="62">
        <f t="shared" si="1143"/>
        <v>0</v>
      </c>
      <c r="O6135" s="62">
        <f t="shared" si="1144"/>
        <v>7269</v>
      </c>
      <c r="P6135" s="63">
        <f t="shared" si="1146"/>
        <v>72.184707050645486</v>
      </c>
      <c r="Q6135" s="63">
        <f t="shared" si="1145"/>
        <v>1.9645945945945946</v>
      </c>
      <c r="R6135" s="65"/>
      <c r="S6135" s="64">
        <f t="shared" si="1147"/>
        <v>3.2968594571550325</v>
      </c>
      <c r="T6135" s="16"/>
    </row>
    <row r="6136" spans="1:20" x14ac:dyDescent="0.25">
      <c r="A6136" s="72">
        <f>A6135</f>
        <v>45245</v>
      </c>
      <c r="B6136" s="73" t="s">
        <v>18</v>
      </c>
      <c r="C6136" s="73" t="s">
        <v>248</v>
      </c>
      <c r="D6136" s="73" t="s">
        <v>249</v>
      </c>
      <c r="E6136" s="73" t="s">
        <v>268</v>
      </c>
      <c r="F6136" s="73" t="s">
        <v>269</v>
      </c>
      <c r="G6136" s="73" t="s">
        <v>34</v>
      </c>
      <c r="H6136" s="65" t="s">
        <v>38</v>
      </c>
      <c r="I6136" s="65">
        <v>872</v>
      </c>
      <c r="J6136" s="61">
        <v>8169</v>
      </c>
      <c r="K6136" s="16">
        <v>0</v>
      </c>
      <c r="L6136" s="77">
        <f t="shared" si="1141"/>
        <v>81.122144985104271</v>
      </c>
      <c r="M6136" s="77">
        <f t="shared" si="1142"/>
        <v>2.2078378378378378</v>
      </c>
      <c r="N6136" s="62">
        <f t="shared" si="1143"/>
        <v>0</v>
      </c>
      <c r="O6136" s="62">
        <f t="shared" si="1144"/>
        <v>8169</v>
      </c>
      <c r="P6136" s="63">
        <f t="shared" si="1146"/>
        <v>81.122144985104271</v>
      </c>
      <c r="Q6136" s="63">
        <f t="shared" si="1145"/>
        <v>2.2078378378378378</v>
      </c>
      <c r="R6136" s="65"/>
      <c r="S6136" s="64">
        <f t="shared" si="1147"/>
        <v>4.1565727400229457</v>
      </c>
      <c r="T6136" s="16"/>
    </row>
    <row r="6137" spans="1:20" x14ac:dyDescent="0.25">
      <c r="A6137" s="72">
        <f t="shared" si="1148"/>
        <v>45245</v>
      </c>
      <c r="B6137" s="73" t="s">
        <v>18</v>
      </c>
      <c r="C6137" s="73" t="s">
        <v>248</v>
      </c>
      <c r="D6137" s="73" t="s">
        <v>249</v>
      </c>
      <c r="E6137" s="73" t="s">
        <v>277</v>
      </c>
      <c r="F6137" s="73" t="s">
        <v>278</v>
      </c>
      <c r="G6137" s="73" t="s">
        <v>34</v>
      </c>
      <c r="H6137" s="65" t="s">
        <v>38</v>
      </c>
      <c r="I6137" s="65">
        <v>414</v>
      </c>
      <c r="J6137" s="61">
        <v>5921</v>
      </c>
      <c r="K6137" s="16">
        <v>0</v>
      </c>
      <c r="L6137" s="77">
        <f t="shared" si="1141"/>
        <v>58.798411122144984</v>
      </c>
      <c r="M6137" s="77">
        <f t="shared" si="1142"/>
        <v>1.6002702702702702</v>
      </c>
      <c r="N6137" s="62">
        <f t="shared" si="1143"/>
        <v>0</v>
      </c>
      <c r="O6137" s="62">
        <f t="shared" si="1144"/>
        <v>5921</v>
      </c>
      <c r="P6137" s="63">
        <f t="shared" si="1146"/>
        <v>58.798411122144984</v>
      </c>
      <c r="Q6137" s="63">
        <f t="shared" si="1145"/>
        <v>1.6002702702702702</v>
      </c>
      <c r="R6137" s="65"/>
      <c r="S6137" s="64">
        <f t="shared" si="1147"/>
        <v>4.0780453506767511</v>
      </c>
      <c r="T6137" s="16"/>
    </row>
    <row r="6138" spans="1:20" x14ac:dyDescent="0.25">
      <c r="A6138" s="72">
        <f t="shared" si="1148"/>
        <v>45245</v>
      </c>
      <c r="B6138" s="73" t="s">
        <v>18</v>
      </c>
      <c r="C6138" s="73" t="s">
        <v>242</v>
      </c>
      <c r="D6138" s="73" t="s">
        <v>243</v>
      </c>
      <c r="E6138" s="73" t="s">
        <v>265</v>
      </c>
      <c r="F6138" s="73" t="s">
        <v>266</v>
      </c>
      <c r="G6138" s="73" t="s">
        <v>34</v>
      </c>
      <c r="H6138" t="s">
        <v>36</v>
      </c>
      <c r="I6138">
        <v>1006</v>
      </c>
      <c r="J6138" s="43">
        <v>5040</v>
      </c>
      <c r="K6138" s="16">
        <v>0.5</v>
      </c>
      <c r="L6138" s="16">
        <f t="shared" si="1141"/>
        <v>50.049652432969211</v>
      </c>
      <c r="M6138" s="16">
        <f t="shared" si="1142"/>
        <v>1.3621621621621622</v>
      </c>
      <c r="N6138" s="44">
        <f t="shared" si="1143"/>
        <v>503</v>
      </c>
      <c r="O6138" s="44">
        <f t="shared" si="1144"/>
        <v>5543</v>
      </c>
      <c r="P6138" s="45">
        <f t="shared" si="1146"/>
        <v>55.044687189672295</v>
      </c>
      <c r="Q6138" s="45">
        <f t="shared" si="1145"/>
        <v>1.498108108108108</v>
      </c>
      <c r="S6138" s="51">
        <f t="shared" si="1147"/>
        <v>1.7347957595512886</v>
      </c>
      <c r="T6138" s="16"/>
    </row>
    <row r="6139" spans="1:20" x14ac:dyDescent="0.25">
      <c r="A6139" s="72">
        <f t="shared" si="1148"/>
        <v>45245</v>
      </c>
      <c r="B6139" s="73" t="s">
        <v>0</v>
      </c>
      <c r="C6139" s="73" t="s">
        <v>252</v>
      </c>
      <c r="D6139" s="73" t="s">
        <v>117</v>
      </c>
      <c r="E6139" s="73" t="s">
        <v>279</v>
      </c>
      <c r="F6139" s="73" t="s">
        <v>280</v>
      </c>
      <c r="G6139" s="73" t="s">
        <v>35</v>
      </c>
      <c r="H6139" t="s">
        <v>37</v>
      </c>
      <c r="I6139">
        <v>880</v>
      </c>
      <c r="J6139" s="43">
        <v>4543</v>
      </c>
      <c r="K6139" s="16">
        <v>0.33</v>
      </c>
      <c r="L6139" s="16">
        <f t="shared" si="1141"/>
        <v>45.114200595829196</v>
      </c>
      <c r="M6139" s="16">
        <f t="shared" si="1142"/>
        <v>1.2278378378378378</v>
      </c>
      <c r="N6139" s="44">
        <f t="shared" si="1143"/>
        <v>290.40000000000003</v>
      </c>
      <c r="O6139" s="44">
        <f t="shared" si="1144"/>
        <v>4833.3999999999996</v>
      </c>
      <c r="P6139" s="45">
        <f t="shared" si="1146"/>
        <v>47.99801390268123</v>
      </c>
      <c r="Q6139" s="45">
        <f t="shared" si="1145"/>
        <v>1.3063243243243243</v>
      </c>
      <c r="S6139" s="51">
        <f t="shared" si="1147"/>
        <v>1.1129241454332472</v>
      </c>
      <c r="T6139" s="16"/>
    </row>
    <row r="6140" spans="1:20" x14ac:dyDescent="0.25">
      <c r="A6140" s="72">
        <f t="shared" si="1148"/>
        <v>45245</v>
      </c>
      <c r="B6140" s="73" t="s">
        <v>0</v>
      </c>
      <c r="C6140" s="73" t="s">
        <v>359</v>
      </c>
      <c r="D6140" s="73" t="s">
        <v>235</v>
      </c>
      <c r="E6140" s="73" t="s">
        <v>267</v>
      </c>
      <c r="F6140" s="73" t="s">
        <v>241</v>
      </c>
      <c r="G6140" s="73" t="s">
        <v>35</v>
      </c>
      <c r="H6140" t="s">
        <v>37</v>
      </c>
      <c r="I6140">
        <v>685</v>
      </c>
      <c r="J6140" s="61">
        <v>4611</v>
      </c>
      <c r="K6140" s="16">
        <v>0.33</v>
      </c>
      <c r="L6140" s="16">
        <f t="shared" si="1141"/>
        <v>45.789473684210527</v>
      </c>
      <c r="M6140" s="16">
        <f t="shared" si="1142"/>
        <v>1.2462162162162163</v>
      </c>
      <c r="N6140" s="44">
        <f t="shared" si="1143"/>
        <v>226.05</v>
      </c>
      <c r="O6140" s="44">
        <f t="shared" si="1144"/>
        <v>4837.05</v>
      </c>
      <c r="P6140" s="45">
        <f t="shared" si="1146"/>
        <v>48.03426017874876</v>
      </c>
      <c r="Q6140" s="45">
        <f t="shared" si="1145"/>
        <v>1.3073108108108109</v>
      </c>
      <c r="S6140" s="51">
        <f t="shared" si="1147"/>
        <v>4.8705662995403909</v>
      </c>
      <c r="T6140" s="16"/>
    </row>
    <row r="6141" spans="1:20" x14ac:dyDescent="0.25">
      <c r="A6141" s="72">
        <f t="shared" si="1148"/>
        <v>45245</v>
      </c>
      <c r="B6141" s="73" t="s">
        <v>0</v>
      </c>
      <c r="C6141" s="73" t="s">
        <v>253</v>
      </c>
      <c r="D6141" s="73" t="s">
        <v>243</v>
      </c>
      <c r="E6141" s="73" t="s">
        <v>281</v>
      </c>
      <c r="F6141" s="73" t="s">
        <v>282</v>
      </c>
      <c r="G6141" s="73" t="s">
        <v>35</v>
      </c>
      <c r="H6141" t="s">
        <v>38</v>
      </c>
      <c r="I6141">
        <v>812</v>
      </c>
      <c r="J6141" s="61">
        <v>7413</v>
      </c>
      <c r="K6141" s="16">
        <v>0</v>
      </c>
      <c r="L6141" s="16">
        <f t="shared" si="1141"/>
        <v>73.61469712015888</v>
      </c>
      <c r="M6141" s="16">
        <f t="shared" si="1142"/>
        <v>2.0035135135135134</v>
      </c>
      <c r="N6141" s="44">
        <f t="shared" si="1143"/>
        <v>0</v>
      </c>
      <c r="O6141" s="44">
        <f t="shared" si="1144"/>
        <v>7413</v>
      </c>
      <c r="P6141" s="45">
        <f t="shared" si="1146"/>
        <v>73.61469712015888</v>
      </c>
      <c r="Q6141" s="45">
        <f t="shared" si="1145"/>
        <v>2.0035135135135134</v>
      </c>
      <c r="S6141" s="51">
        <f t="shared" si="1147"/>
        <v>4.5557122708039577</v>
      </c>
      <c r="T6141" s="16"/>
    </row>
    <row r="6142" spans="1:20" x14ac:dyDescent="0.25">
      <c r="A6142" s="72">
        <f t="shared" si="1148"/>
        <v>45245</v>
      </c>
      <c r="B6142" s="73" t="s">
        <v>0</v>
      </c>
      <c r="C6142" s="73" t="s">
        <v>236</v>
      </c>
      <c r="D6142" s="73" t="s">
        <v>237</v>
      </c>
      <c r="E6142" s="73" t="s">
        <v>279</v>
      </c>
      <c r="F6142" s="73" t="s">
        <v>280</v>
      </c>
      <c r="G6142" s="73" t="s">
        <v>35</v>
      </c>
      <c r="H6142" t="s">
        <v>37</v>
      </c>
      <c r="I6142">
        <v>1520</v>
      </c>
      <c r="J6142" s="61">
        <v>6201</v>
      </c>
      <c r="K6142" s="16">
        <v>0.33</v>
      </c>
      <c r="L6142" s="16">
        <f t="shared" si="1141"/>
        <v>61.578947368421048</v>
      </c>
      <c r="M6142" s="16">
        <f t="shared" si="1142"/>
        <v>1.675945945945946</v>
      </c>
      <c r="N6142" s="44">
        <f t="shared" si="1143"/>
        <v>501.6</v>
      </c>
      <c r="O6142" s="44">
        <f t="shared" si="1144"/>
        <v>6702.6</v>
      </c>
      <c r="P6142" s="45">
        <f t="shared" si="1146"/>
        <v>66.560079443892747</v>
      </c>
      <c r="Q6142" s="45">
        <f t="shared" si="1145"/>
        <v>1.8115135135135136</v>
      </c>
      <c r="S6142" s="51">
        <f t="shared" si="1147"/>
        <v>-0.25595999880948517</v>
      </c>
      <c r="T6142" s="16"/>
    </row>
    <row r="6143" spans="1:20" x14ac:dyDescent="0.25">
      <c r="A6143" s="72">
        <f t="shared" si="1148"/>
        <v>45245</v>
      </c>
      <c r="B6143" s="73" t="s">
        <v>0</v>
      </c>
      <c r="C6143" s="73" t="s">
        <v>236</v>
      </c>
      <c r="D6143" s="73" t="s">
        <v>237</v>
      </c>
      <c r="E6143" s="73" t="s">
        <v>267</v>
      </c>
      <c r="F6143" s="73" t="s">
        <v>241</v>
      </c>
      <c r="G6143" s="73" t="s">
        <v>35</v>
      </c>
      <c r="H6143" t="s">
        <v>37</v>
      </c>
      <c r="I6143">
        <v>1583</v>
      </c>
      <c r="J6143" s="43">
        <v>5549</v>
      </c>
      <c r="K6143" s="16">
        <v>0.33</v>
      </c>
      <c r="L6143" s="16">
        <f t="shared" si="1141"/>
        <v>55.104270109235351</v>
      </c>
      <c r="M6143" s="16">
        <f t="shared" si="1142"/>
        <v>1.4997297297297296</v>
      </c>
      <c r="N6143" s="44">
        <f t="shared" si="1143"/>
        <v>522.39</v>
      </c>
      <c r="O6143" s="44">
        <f t="shared" si="1144"/>
        <v>6071.39</v>
      </c>
      <c r="P6143" s="45">
        <f t="shared" si="1146"/>
        <v>60.291857000993048</v>
      </c>
      <c r="Q6143" s="45">
        <f t="shared" si="1145"/>
        <v>1.6409162162162163</v>
      </c>
      <c r="S6143" s="51">
        <f t="shared" si="1147"/>
        <v>-0.39586450376670745</v>
      </c>
      <c r="T6143" s="16"/>
    </row>
    <row r="6144" spans="1:20" x14ac:dyDescent="0.25">
      <c r="A6144" s="72">
        <f t="shared" si="1148"/>
        <v>45245</v>
      </c>
      <c r="B6144" s="73" t="s">
        <v>0</v>
      </c>
      <c r="C6144" s="73" t="s">
        <v>358</v>
      </c>
      <c r="D6144" s="73" t="s">
        <v>235</v>
      </c>
      <c r="E6144" s="73" t="s">
        <v>279</v>
      </c>
      <c r="F6144" s="73" t="s">
        <v>280</v>
      </c>
      <c r="G6144" s="73" t="s">
        <v>35</v>
      </c>
      <c r="H6144" t="s">
        <v>36</v>
      </c>
      <c r="I6144">
        <v>1599</v>
      </c>
      <c r="J6144" s="66">
        <v>5923</v>
      </c>
      <c r="K6144" s="16">
        <v>0.5</v>
      </c>
      <c r="L6144" s="16">
        <f t="shared" si="1141"/>
        <v>58.818272095332667</v>
      </c>
      <c r="M6144" s="16">
        <f t="shared" si="1142"/>
        <v>1.6008108108108108</v>
      </c>
      <c r="N6144" s="44">
        <f t="shared" si="1143"/>
        <v>799.5</v>
      </c>
      <c r="O6144" s="44">
        <f t="shared" si="1144"/>
        <v>6722.5</v>
      </c>
      <c r="P6144" s="45">
        <f t="shared" si="1146"/>
        <v>66.757696127110222</v>
      </c>
      <c r="Q6144" s="45">
        <f t="shared" si="1145"/>
        <v>1.8168918918918919</v>
      </c>
      <c r="S6144" s="51">
        <f t="shared" si="1147"/>
        <v>-1.8673307622014468</v>
      </c>
      <c r="T6144" s="16"/>
    </row>
    <row r="6145" spans="1:20" x14ac:dyDescent="0.25">
      <c r="A6145" s="72">
        <f t="shared" si="1148"/>
        <v>45245</v>
      </c>
      <c r="B6145" s="73" t="s">
        <v>67</v>
      </c>
      <c r="C6145" s="73" t="s">
        <v>250</v>
      </c>
      <c r="D6145" s="73" t="s">
        <v>251</v>
      </c>
      <c r="E6145" s="73" t="s">
        <v>279</v>
      </c>
      <c r="F6145" s="73" t="s">
        <v>280</v>
      </c>
      <c r="G6145" s="73" t="s">
        <v>35</v>
      </c>
      <c r="H6145" t="s">
        <v>37</v>
      </c>
      <c r="I6145">
        <v>1851</v>
      </c>
      <c r="J6145" s="43">
        <v>5660</v>
      </c>
      <c r="K6145" s="16">
        <v>0.33</v>
      </c>
      <c r="L6145" s="16">
        <f t="shared" si="1141"/>
        <v>56.206554121151932</v>
      </c>
      <c r="M6145" s="16">
        <f t="shared" si="1142"/>
        <v>1.4277477477477478</v>
      </c>
      <c r="N6145" s="44">
        <f t="shared" si="1143"/>
        <v>610.83000000000004</v>
      </c>
      <c r="O6145" s="44">
        <f t="shared" si="1144"/>
        <v>6270.83</v>
      </c>
      <c r="P6145" s="45">
        <f t="shared" si="1146"/>
        <v>62.272393247269115</v>
      </c>
      <c r="Q6145" s="45">
        <f t="shared" si="1145"/>
        <v>1.5818309909909909</v>
      </c>
      <c r="S6145" s="51">
        <f t="shared" si="1147"/>
        <v>-3.1448279696776993</v>
      </c>
      <c r="T6145" s="16"/>
    </row>
    <row r="6146" spans="1:20" x14ac:dyDescent="0.25">
      <c r="A6146" s="72">
        <f t="shared" si="1148"/>
        <v>45245</v>
      </c>
      <c r="B6146" s="73" t="s">
        <v>67</v>
      </c>
      <c r="C6146" s="73" t="s">
        <v>238</v>
      </c>
      <c r="D6146" s="73" t="s">
        <v>239</v>
      </c>
      <c r="E6146" s="73" t="s">
        <v>283</v>
      </c>
      <c r="F6146" s="73" t="s">
        <v>284</v>
      </c>
      <c r="G6146" s="73" t="s">
        <v>35</v>
      </c>
      <c r="H6146" t="s">
        <v>37</v>
      </c>
      <c r="I6146">
        <v>1695</v>
      </c>
      <c r="J6146" s="43">
        <v>5620</v>
      </c>
      <c r="K6146" s="16">
        <v>0.33</v>
      </c>
      <c r="L6146" s="16">
        <f t="shared" si="1141"/>
        <v>55.80933465739821</v>
      </c>
      <c r="M6146" s="16">
        <f t="shared" si="1142"/>
        <v>1.4176576576576576</v>
      </c>
      <c r="N6146" s="44">
        <f t="shared" si="1143"/>
        <v>559.35</v>
      </c>
      <c r="O6146" s="44">
        <f t="shared" si="1144"/>
        <v>6179.35</v>
      </c>
      <c r="P6146" s="45">
        <f t="shared" si="1146"/>
        <v>61.363952333664351</v>
      </c>
      <c r="Q6146" s="45">
        <f t="shared" si="1145"/>
        <v>1.5587549549549551</v>
      </c>
      <c r="S6146" s="51">
        <f t="shared" si="1147"/>
        <v>-2.9289327342989058</v>
      </c>
      <c r="T6146" s="16"/>
    </row>
    <row r="6147" spans="1:20" x14ac:dyDescent="0.25">
      <c r="A6147" s="72">
        <f t="shared" si="1148"/>
        <v>45245</v>
      </c>
      <c r="B6147" s="73" t="s">
        <v>67</v>
      </c>
      <c r="C6147" s="73" t="s">
        <v>242</v>
      </c>
      <c r="D6147" s="73" t="s">
        <v>243</v>
      </c>
      <c r="E6147" s="73" t="s">
        <v>265</v>
      </c>
      <c r="F6147" s="73" t="s">
        <v>266</v>
      </c>
      <c r="G6147" s="73" t="s">
        <v>35</v>
      </c>
      <c r="H6147" t="s">
        <v>36</v>
      </c>
      <c r="I6147">
        <v>1006</v>
      </c>
      <c r="J6147" s="43">
        <v>4345</v>
      </c>
      <c r="K6147" s="16">
        <v>0.5</v>
      </c>
      <c r="L6147" s="16">
        <f t="shared" si="1141"/>
        <v>43.147964250248258</v>
      </c>
      <c r="M6147" s="16">
        <f t="shared" si="1142"/>
        <v>1.0960360360360359</v>
      </c>
      <c r="N6147" s="44">
        <f t="shared" si="1143"/>
        <v>503</v>
      </c>
      <c r="O6147" s="44">
        <f t="shared" si="1144"/>
        <v>4848</v>
      </c>
      <c r="P6147" s="45">
        <f t="shared" si="1146"/>
        <v>48.142999006951342</v>
      </c>
      <c r="Q6147" s="45">
        <f t="shared" si="1145"/>
        <v>1.2229189189189189</v>
      </c>
      <c r="S6147" s="51">
        <f t="shared" si="1147"/>
        <v>1.9884379444112588</v>
      </c>
      <c r="T6147" s="16"/>
    </row>
    <row r="6148" spans="1:20" x14ac:dyDescent="0.25">
      <c r="A6148" s="72">
        <f t="shared" si="1148"/>
        <v>45245</v>
      </c>
      <c r="B6148" s="73" t="s">
        <v>67</v>
      </c>
      <c r="C6148" s="73" t="s">
        <v>254</v>
      </c>
      <c r="D6148" s="73" t="s">
        <v>255</v>
      </c>
      <c r="E6148" s="73" t="s">
        <v>267</v>
      </c>
      <c r="F6148" s="73" t="s">
        <v>241</v>
      </c>
      <c r="G6148" s="73" t="s">
        <v>35</v>
      </c>
      <c r="H6148" t="s">
        <v>37</v>
      </c>
      <c r="I6148">
        <v>988</v>
      </c>
      <c r="J6148" s="43">
        <v>4560</v>
      </c>
      <c r="K6148" s="16">
        <v>0.33</v>
      </c>
      <c r="L6148" s="16">
        <f t="shared" si="1141"/>
        <v>45.283018867924525</v>
      </c>
      <c r="M6148" s="16">
        <f t="shared" si="1142"/>
        <v>1.1502702702702703</v>
      </c>
      <c r="N6148" s="44">
        <f t="shared" si="1143"/>
        <v>326.04000000000002</v>
      </c>
      <c r="O6148" s="44">
        <f t="shared" si="1144"/>
        <v>4886.04</v>
      </c>
      <c r="P6148" s="45">
        <f t="shared" si="1146"/>
        <v>48.520754716981131</v>
      </c>
      <c r="Q6148" s="45">
        <f t="shared" si="1145"/>
        <v>1.2325145945945946</v>
      </c>
      <c r="S6148" s="51">
        <f t="shared" si="1147"/>
        <v>1.9045950545599988</v>
      </c>
      <c r="T6148" s="16"/>
    </row>
    <row r="6149" spans="1:20" x14ac:dyDescent="0.25">
      <c r="A6149" s="72">
        <f t="shared" si="1148"/>
        <v>45245</v>
      </c>
      <c r="B6149" s="73" t="s">
        <v>67</v>
      </c>
      <c r="C6149" s="73" t="s">
        <v>246</v>
      </c>
      <c r="D6149" s="73" t="s">
        <v>247</v>
      </c>
      <c r="E6149" s="73" t="s">
        <v>240</v>
      </c>
      <c r="F6149" s="73" t="s">
        <v>241</v>
      </c>
      <c r="G6149" s="73" t="s">
        <v>35</v>
      </c>
      <c r="H6149" t="s">
        <v>36</v>
      </c>
      <c r="I6149">
        <v>787</v>
      </c>
      <c r="J6149" s="43">
        <v>4845</v>
      </c>
      <c r="K6149" s="16">
        <v>0.5</v>
      </c>
      <c r="L6149" s="16">
        <f t="shared" si="1141"/>
        <v>48.113207547169807</v>
      </c>
      <c r="M6149" s="16">
        <f t="shared" si="1142"/>
        <v>1.2221621621621621</v>
      </c>
      <c r="N6149" s="44">
        <f t="shared" si="1143"/>
        <v>393.5</v>
      </c>
      <c r="O6149" s="44">
        <f t="shared" si="1144"/>
        <v>5238.5</v>
      </c>
      <c r="P6149" s="45">
        <f t="shared" si="1146"/>
        <v>52.020854021847072</v>
      </c>
      <c r="Q6149" s="45">
        <f t="shared" si="1145"/>
        <v>1.3214234234234234</v>
      </c>
      <c r="S6149" s="51">
        <f t="shared" si="1147"/>
        <v>2.1855237337265798</v>
      </c>
      <c r="T6149" s="16"/>
    </row>
    <row r="6150" spans="1:20" x14ac:dyDescent="0.25">
      <c r="A6150" s="72">
        <f t="shared" si="1148"/>
        <v>45245</v>
      </c>
      <c r="B6150" s="73" t="s">
        <v>67</v>
      </c>
      <c r="C6150" s="73" t="s">
        <v>250</v>
      </c>
      <c r="D6150" s="73" t="s">
        <v>251</v>
      </c>
      <c r="E6150" s="73" t="s">
        <v>283</v>
      </c>
      <c r="F6150" s="73" t="s">
        <v>284</v>
      </c>
      <c r="G6150" s="73" t="s">
        <v>35</v>
      </c>
      <c r="H6150" t="s">
        <v>37</v>
      </c>
      <c r="I6150">
        <v>1836</v>
      </c>
      <c r="J6150" s="43">
        <v>5660</v>
      </c>
      <c r="K6150" s="16">
        <v>0.33</v>
      </c>
      <c r="L6150" s="16">
        <f t="shared" ref="L6150:L6187" si="1149">J6150/100.7</f>
        <v>56.206554121151932</v>
      </c>
      <c r="M6150" s="16">
        <f t="shared" ref="M6150:M6187" si="1150">IF(B6150="corn",J6150/(111*2000/56),J6150/(111*2000/60))</f>
        <v>1.4277477477477478</v>
      </c>
      <c r="N6150" s="44">
        <f t="shared" ref="N6150:N6187" si="1151">I6150*K6150</f>
        <v>605.88</v>
      </c>
      <c r="O6150" s="44">
        <f t="shared" ref="O6150:O6187" si="1152">J6150+N6150</f>
        <v>6265.88</v>
      </c>
      <c r="P6150" s="45">
        <f t="shared" si="1146"/>
        <v>62.223237338629595</v>
      </c>
      <c r="Q6150" s="45">
        <f t="shared" ref="Q6150:Q6187" si="1153">IF(B6150="corn",O6150/(111*2000/56),O6150/(111*2000/60))</f>
        <v>1.5805823423423424</v>
      </c>
      <c r="S6150" s="51">
        <f t="shared" si="1147"/>
        <v>-3.1225262220463068</v>
      </c>
      <c r="T6150" s="16"/>
    </row>
    <row r="6151" spans="1:20" x14ac:dyDescent="0.25">
      <c r="A6151" s="72">
        <f t="shared" si="1148"/>
        <v>45245</v>
      </c>
      <c r="B6151" s="73" t="s">
        <v>67</v>
      </c>
      <c r="C6151" s="73" t="s">
        <v>256</v>
      </c>
      <c r="D6151" s="73" t="s">
        <v>247</v>
      </c>
      <c r="E6151" s="73" t="s">
        <v>285</v>
      </c>
      <c r="F6151" s="73" t="s">
        <v>264</v>
      </c>
      <c r="G6151" s="73" t="s">
        <v>35</v>
      </c>
      <c r="H6151" t="s">
        <v>37</v>
      </c>
      <c r="I6151">
        <v>1899</v>
      </c>
      <c r="J6151" s="43">
        <v>5780</v>
      </c>
      <c r="K6151" s="16">
        <v>0.33</v>
      </c>
      <c r="L6151" s="16">
        <f t="shared" si="1149"/>
        <v>57.39821251241311</v>
      </c>
      <c r="M6151" s="16">
        <f t="shared" si="1150"/>
        <v>1.458018018018018</v>
      </c>
      <c r="N6151" s="44">
        <f t="shared" si="1151"/>
        <v>626.67000000000007</v>
      </c>
      <c r="O6151" s="44">
        <f t="shared" si="1152"/>
        <v>6406.67</v>
      </c>
      <c r="P6151" s="45">
        <f t="shared" si="1146"/>
        <v>63.621350546176764</v>
      </c>
      <c r="Q6151" s="45">
        <f t="shared" si="1153"/>
        <v>1.6160969369369369</v>
      </c>
      <c r="S6151" s="51">
        <f t="shared" si="1147"/>
        <v>-0.13856935325988751</v>
      </c>
      <c r="T6151" s="16"/>
    </row>
    <row r="6152" spans="1:20" x14ac:dyDescent="0.25">
      <c r="A6152" s="72">
        <f t="shared" si="1148"/>
        <v>45245</v>
      </c>
      <c r="B6152" s="73" t="s">
        <v>18</v>
      </c>
      <c r="C6152" s="73" t="s">
        <v>238</v>
      </c>
      <c r="D6152" s="73" t="s">
        <v>239</v>
      </c>
      <c r="E6152" s="73" t="s">
        <v>283</v>
      </c>
      <c r="F6152" s="73" t="s">
        <v>284</v>
      </c>
      <c r="G6152" s="73" t="s">
        <v>35</v>
      </c>
      <c r="H6152" t="s">
        <v>37</v>
      </c>
      <c r="I6152">
        <v>1695</v>
      </c>
      <c r="J6152" s="43">
        <v>6335</v>
      </c>
      <c r="K6152" s="16">
        <v>0.33</v>
      </c>
      <c r="L6152" s="16">
        <f t="shared" si="1149"/>
        <v>62.909632571996028</v>
      </c>
      <c r="M6152" s="16">
        <f t="shared" si="1150"/>
        <v>1.7121621621621621</v>
      </c>
      <c r="N6152" s="44">
        <f t="shared" si="1151"/>
        <v>559.35</v>
      </c>
      <c r="O6152" s="44">
        <f t="shared" si="1152"/>
        <v>6894.35</v>
      </c>
      <c r="P6152" s="45">
        <f t="shared" si="1146"/>
        <v>68.464250248262161</v>
      </c>
      <c r="Q6152" s="45">
        <f t="shared" si="1153"/>
        <v>1.863337837837838</v>
      </c>
      <c r="S6152" s="51">
        <f t="shared" si="1147"/>
        <v>-2.8390033540967918</v>
      </c>
      <c r="T6152" s="16"/>
    </row>
    <row r="6153" spans="1:20" x14ac:dyDescent="0.25">
      <c r="A6153" s="72">
        <f t="shared" si="1148"/>
        <v>45245</v>
      </c>
      <c r="B6153" s="73" t="s">
        <v>18</v>
      </c>
      <c r="C6153" s="73" t="s">
        <v>250</v>
      </c>
      <c r="D6153" s="73" t="s">
        <v>251</v>
      </c>
      <c r="E6153" s="73" t="s">
        <v>279</v>
      </c>
      <c r="F6153" s="73" t="s">
        <v>280</v>
      </c>
      <c r="G6153" s="73" t="s">
        <v>35</v>
      </c>
      <c r="H6153" t="s">
        <v>37</v>
      </c>
      <c r="I6153">
        <v>1851</v>
      </c>
      <c r="J6153" s="43">
        <v>6385</v>
      </c>
      <c r="K6153" s="16">
        <v>0.33</v>
      </c>
      <c r="L6153" s="16">
        <f t="shared" si="1149"/>
        <v>63.406156901688178</v>
      </c>
      <c r="M6153" s="16">
        <f t="shared" si="1150"/>
        <v>1.7256756756756757</v>
      </c>
      <c r="N6153" s="44">
        <f t="shared" si="1151"/>
        <v>610.83000000000004</v>
      </c>
      <c r="O6153" s="44">
        <f t="shared" si="1152"/>
        <v>6995.83</v>
      </c>
      <c r="P6153" s="45">
        <f t="shared" si="1146"/>
        <v>69.471996027805361</v>
      </c>
      <c r="Q6153" s="45">
        <f t="shared" si="1153"/>
        <v>1.8907648648648649</v>
      </c>
      <c r="S6153" s="51">
        <f t="shared" si="1147"/>
        <v>-3.0301728200664346</v>
      </c>
      <c r="T6153" s="16"/>
    </row>
    <row r="6154" spans="1:20" x14ac:dyDescent="0.25">
      <c r="A6154" s="72">
        <f t="shared" si="1148"/>
        <v>45245</v>
      </c>
      <c r="B6154" s="73" t="s">
        <v>18</v>
      </c>
      <c r="C6154" s="73" t="s">
        <v>257</v>
      </c>
      <c r="D6154" s="73" t="s">
        <v>237</v>
      </c>
      <c r="E6154" s="73" t="s">
        <v>283</v>
      </c>
      <c r="F6154" s="73" t="s">
        <v>284</v>
      </c>
      <c r="G6154" s="73" t="s">
        <v>35</v>
      </c>
      <c r="H6154" t="s">
        <v>37</v>
      </c>
      <c r="I6154">
        <v>1507</v>
      </c>
      <c r="J6154" s="43">
        <v>6235</v>
      </c>
      <c r="K6154" s="16">
        <v>0.33</v>
      </c>
      <c r="L6154" s="16">
        <f t="shared" si="1149"/>
        <v>61.916583912611713</v>
      </c>
      <c r="M6154" s="16">
        <f t="shared" si="1150"/>
        <v>1.6851351351351351</v>
      </c>
      <c r="N6154" s="44">
        <f t="shared" si="1151"/>
        <v>497.31</v>
      </c>
      <c r="O6154" s="44">
        <f t="shared" si="1152"/>
        <v>6732.31</v>
      </c>
      <c r="P6154" s="45">
        <f t="shared" si="1146"/>
        <v>66.855114200595835</v>
      </c>
      <c r="Q6154" s="45">
        <f t="shared" si="1153"/>
        <v>1.8195432432432435</v>
      </c>
      <c r="S6154" s="51">
        <f t="shared" si="1147"/>
        <v>-2.6148981351293399</v>
      </c>
      <c r="T6154" s="16"/>
    </row>
    <row r="6155" spans="1:20" x14ac:dyDescent="0.25">
      <c r="A6155" s="72">
        <f t="shared" si="1148"/>
        <v>45245</v>
      </c>
      <c r="B6155" s="73" t="s">
        <v>18</v>
      </c>
      <c r="C6155" s="73" t="s">
        <v>256</v>
      </c>
      <c r="D6155" s="73" t="s">
        <v>247</v>
      </c>
      <c r="E6155" s="73" t="s">
        <v>265</v>
      </c>
      <c r="F6155" s="73" t="s">
        <v>266</v>
      </c>
      <c r="G6155" s="73" t="s">
        <v>35</v>
      </c>
      <c r="H6155" t="s">
        <v>36</v>
      </c>
      <c r="I6155">
        <v>1160</v>
      </c>
      <c r="J6155" s="43">
        <v>5270</v>
      </c>
      <c r="K6155" s="16">
        <v>0.5</v>
      </c>
      <c r="L6155" s="16">
        <f t="shared" si="1149"/>
        <v>52.333664349553125</v>
      </c>
      <c r="M6155" s="16">
        <f t="shared" si="1150"/>
        <v>1.4243243243243244</v>
      </c>
      <c r="N6155" s="44">
        <f t="shared" si="1151"/>
        <v>580</v>
      </c>
      <c r="O6155" s="44">
        <f t="shared" si="1152"/>
        <v>5850</v>
      </c>
      <c r="P6155" s="45">
        <f t="shared" si="1146"/>
        <v>58.093346573982124</v>
      </c>
      <c r="Q6155" s="45">
        <f t="shared" si="1153"/>
        <v>1.5810810810810811</v>
      </c>
      <c r="S6155" s="51">
        <f t="shared" si="1147"/>
        <v>1.4251534380526287</v>
      </c>
      <c r="T6155" s="16"/>
    </row>
    <row r="6156" spans="1:20" x14ac:dyDescent="0.25">
      <c r="A6156" s="72">
        <f t="shared" si="1148"/>
        <v>45245</v>
      </c>
      <c r="B6156" s="73" t="s">
        <v>18</v>
      </c>
      <c r="C6156" s="73" t="s">
        <v>244</v>
      </c>
      <c r="D6156" s="73" t="s">
        <v>245</v>
      </c>
      <c r="E6156" s="73" t="s">
        <v>277</v>
      </c>
      <c r="F6156" s="73" t="s">
        <v>278</v>
      </c>
      <c r="G6156" s="73" t="s">
        <v>35</v>
      </c>
      <c r="H6156" s="73" t="s">
        <v>38</v>
      </c>
      <c r="I6156" s="65">
        <v>613</v>
      </c>
      <c r="J6156" s="61">
        <v>5509</v>
      </c>
      <c r="K6156" s="16">
        <v>0</v>
      </c>
      <c r="L6156" s="77">
        <f t="shared" si="1149"/>
        <v>54.70705064548163</v>
      </c>
      <c r="M6156" s="77">
        <f t="shared" si="1150"/>
        <v>1.4889189189189189</v>
      </c>
      <c r="N6156" s="62">
        <f t="shared" si="1151"/>
        <v>0</v>
      </c>
      <c r="O6156" s="62">
        <f t="shared" si="1152"/>
        <v>5509</v>
      </c>
      <c r="P6156" s="63">
        <f t="shared" si="1146"/>
        <v>54.70705064548163</v>
      </c>
      <c r="Q6156" s="63">
        <f t="shared" si="1153"/>
        <v>1.4889189189189189</v>
      </c>
      <c r="R6156" s="65"/>
      <c r="S6156" s="64">
        <f t="shared" si="1147"/>
        <v>4.3964373697176429</v>
      </c>
      <c r="T6156" s="16"/>
    </row>
    <row r="6157" spans="1:20" x14ac:dyDescent="0.25">
      <c r="A6157" s="74">
        <f>A6155</f>
        <v>45245</v>
      </c>
      <c r="B6157" s="75" t="s">
        <v>18</v>
      </c>
      <c r="C6157" s="75" t="s">
        <v>258</v>
      </c>
      <c r="D6157" s="75" t="s">
        <v>255</v>
      </c>
      <c r="E6157" s="75" t="s">
        <v>279</v>
      </c>
      <c r="F6157" s="75" t="s">
        <v>280</v>
      </c>
      <c r="G6157" s="75" t="s">
        <v>35</v>
      </c>
      <c r="H6157" s="76" t="s">
        <v>36</v>
      </c>
      <c r="I6157" s="76">
        <v>1637</v>
      </c>
      <c r="J6157" s="46">
        <v>5905</v>
      </c>
      <c r="K6157" s="78">
        <v>0.5</v>
      </c>
      <c r="L6157" s="78">
        <f t="shared" si="1149"/>
        <v>58.639523336643492</v>
      </c>
      <c r="M6157" s="78">
        <f t="shared" si="1150"/>
        <v>1.595945945945946</v>
      </c>
      <c r="N6157" s="47">
        <f t="shared" si="1151"/>
        <v>818.5</v>
      </c>
      <c r="O6157" s="47">
        <f t="shared" si="1152"/>
        <v>6723.5</v>
      </c>
      <c r="P6157" s="48">
        <f t="shared" si="1146"/>
        <v>66.767626613704067</v>
      </c>
      <c r="Q6157" s="48">
        <f t="shared" si="1153"/>
        <v>1.8171621621621621</v>
      </c>
      <c r="R6157" s="76"/>
      <c r="S6157" s="53">
        <f t="shared" si="1147"/>
        <v>0.65933473664039344</v>
      </c>
      <c r="T6157" s="78"/>
    </row>
    <row r="6158" spans="1:20" x14ac:dyDescent="0.25">
      <c r="A6158" s="72">
        <f>DATE(YEAR(A6157), MONTH(A6157)+1, 15)</f>
        <v>45275</v>
      </c>
      <c r="B6158" s="73" t="s">
        <v>0</v>
      </c>
      <c r="C6158" s="73" t="s">
        <v>359</v>
      </c>
      <c r="D6158" s="73" t="s">
        <v>235</v>
      </c>
      <c r="E6158" s="73" t="s">
        <v>260</v>
      </c>
      <c r="F6158" s="73" t="s">
        <v>261</v>
      </c>
      <c r="G6158" s="73" t="s">
        <v>34</v>
      </c>
      <c r="H6158" t="s">
        <v>36</v>
      </c>
      <c r="I6158">
        <v>506</v>
      </c>
      <c r="J6158" s="61">
        <v>4095</v>
      </c>
      <c r="K6158" s="16">
        <v>0.49</v>
      </c>
      <c r="L6158" s="16">
        <f t="shared" si="1149"/>
        <v>40.665342601787486</v>
      </c>
      <c r="M6158" s="16">
        <f t="shared" si="1150"/>
        <v>1.1067567567567567</v>
      </c>
      <c r="N6158" s="44">
        <f t="shared" si="1151"/>
        <v>247.94</v>
      </c>
      <c r="O6158" s="44">
        <f t="shared" si="1152"/>
        <v>4342.9399999999996</v>
      </c>
      <c r="P6158" s="45">
        <f t="shared" ref="P6158:P6195" si="1154">O6158/100.7</f>
        <v>43.127507447864943</v>
      </c>
      <c r="Q6158" s="45">
        <f t="shared" si="1153"/>
        <v>1.1737675675675674</v>
      </c>
      <c r="R6158" s="17"/>
      <c r="S6158" s="51">
        <f>((O6158/O5702)-1)*100</f>
        <v>3.6803078700719416</v>
      </c>
      <c r="T6158" s="16">
        <f>AVERAGE(P6082,P6120,P6158)</f>
        <v>43.09400860642171</v>
      </c>
    </row>
    <row r="6159" spans="1:20" x14ac:dyDescent="0.25">
      <c r="A6159" s="72">
        <f>A6158</f>
        <v>45275</v>
      </c>
      <c r="B6159" s="73" t="s">
        <v>0</v>
      </c>
      <c r="C6159" s="73" t="s">
        <v>236</v>
      </c>
      <c r="D6159" s="73" t="s">
        <v>237</v>
      </c>
      <c r="E6159" s="73" t="s">
        <v>262</v>
      </c>
      <c r="F6159" s="73" t="s">
        <v>251</v>
      </c>
      <c r="G6159" s="73" t="s">
        <v>34</v>
      </c>
      <c r="H6159" t="s">
        <v>37</v>
      </c>
      <c r="I6159">
        <v>298</v>
      </c>
      <c r="J6159" s="43">
        <v>4008</v>
      </c>
      <c r="K6159" s="16">
        <v>0.32</v>
      </c>
      <c r="L6159" s="16">
        <f t="shared" si="1149"/>
        <v>39.801390268123136</v>
      </c>
      <c r="M6159" s="16">
        <f t="shared" si="1150"/>
        <v>1.0832432432432433</v>
      </c>
      <c r="N6159" s="44">
        <f t="shared" si="1151"/>
        <v>95.36</v>
      </c>
      <c r="O6159" s="44">
        <f t="shared" si="1152"/>
        <v>4103.3599999999997</v>
      </c>
      <c r="P6159" s="45">
        <f t="shared" si="1154"/>
        <v>40.748361469712009</v>
      </c>
      <c r="Q6159" s="45">
        <f t="shared" si="1153"/>
        <v>1.109016216216216</v>
      </c>
      <c r="R6159" s="17"/>
      <c r="S6159" s="51">
        <f t="shared" ref="S6159:S6195" si="1155">((O6159/O5703)-1)*100</f>
        <v>2.4047916146743065</v>
      </c>
      <c r="T6159" s="16">
        <f t="shared" ref="T6159:T6195" si="1156">AVERAGE(P6083,P6121,P6159)</f>
        <v>40.728632903012247</v>
      </c>
    </row>
    <row r="6160" spans="1:20" x14ac:dyDescent="0.25">
      <c r="A6160" s="72">
        <f t="shared" ref="A6160:A6194" si="1157">A6159</f>
        <v>45275</v>
      </c>
      <c r="B6160" s="73" t="s">
        <v>0</v>
      </c>
      <c r="C6160" s="73" t="s">
        <v>359</v>
      </c>
      <c r="D6160" s="73" t="s">
        <v>235</v>
      </c>
      <c r="E6160" s="73" t="s">
        <v>263</v>
      </c>
      <c r="F6160" s="73" t="s">
        <v>264</v>
      </c>
      <c r="G6160" s="73" t="s">
        <v>34</v>
      </c>
      <c r="H6160" t="s">
        <v>37</v>
      </c>
      <c r="I6160">
        <v>1530</v>
      </c>
      <c r="J6160" s="61">
        <v>7340</v>
      </c>
      <c r="K6160" s="16">
        <v>0.32</v>
      </c>
      <c r="L6160" s="16">
        <f t="shared" si="1149"/>
        <v>72.889771598808338</v>
      </c>
      <c r="M6160" s="16">
        <f t="shared" si="1150"/>
        <v>1.9837837837837837</v>
      </c>
      <c r="N6160" s="44">
        <f t="shared" si="1151"/>
        <v>489.6</v>
      </c>
      <c r="O6160" s="44">
        <f t="shared" si="1152"/>
        <v>7829.6</v>
      </c>
      <c r="P6160" s="45">
        <f t="shared" si="1154"/>
        <v>77.751737835153918</v>
      </c>
      <c r="Q6160" s="45">
        <f t="shared" si="1153"/>
        <v>2.1161081081081083</v>
      </c>
      <c r="S6160" s="51">
        <f t="shared" si="1155"/>
        <v>-5.1532404603270692</v>
      </c>
      <c r="T6160" s="16">
        <f t="shared" si="1156"/>
        <v>77.650446871896705</v>
      </c>
    </row>
    <row r="6161" spans="1:20" x14ac:dyDescent="0.25">
      <c r="A6161" s="72">
        <f t="shared" si="1157"/>
        <v>45275</v>
      </c>
      <c r="B6161" s="73" t="s">
        <v>0</v>
      </c>
      <c r="C6161" s="73" t="s">
        <v>359</v>
      </c>
      <c r="D6161" s="73" t="s">
        <v>235</v>
      </c>
      <c r="E6161" s="73" t="s">
        <v>265</v>
      </c>
      <c r="F6161" s="73" t="s">
        <v>266</v>
      </c>
      <c r="G6161" s="73" t="s">
        <v>34</v>
      </c>
      <c r="H6161" t="s">
        <v>36</v>
      </c>
      <c r="I6161">
        <v>890</v>
      </c>
      <c r="J6161" s="61">
        <v>4825</v>
      </c>
      <c r="K6161" s="16">
        <v>0.49</v>
      </c>
      <c r="L6161" s="16">
        <f t="shared" si="1149"/>
        <v>47.91459781529295</v>
      </c>
      <c r="M6161" s="16">
        <f t="shared" si="1150"/>
        <v>1.3040540540540539</v>
      </c>
      <c r="N6161" s="44">
        <f t="shared" si="1151"/>
        <v>436.09999999999997</v>
      </c>
      <c r="O6161" s="44">
        <f t="shared" si="1152"/>
        <v>5261.1</v>
      </c>
      <c r="P6161" s="45">
        <f t="shared" si="1154"/>
        <v>52.24528301886793</v>
      </c>
      <c r="Q6161" s="45">
        <f t="shared" si="1153"/>
        <v>1.421918918918919</v>
      </c>
      <c r="S6161" s="51">
        <f t="shared" si="1155"/>
        <v>1.9454725134187223</v>
      </c>
      <c r="T6161" s="16">
        <f t="shared" si="1156"/>
        <v>52.186362131744453</v>
      </c>
    </row>
    <row r="6162" spans="1:20" x14ac:dyDescent="0.25">
      <c r="A6162" s="72">
        <f t="shared" si="1157"/>
        <v>45275</v>
      </c>
      <c r="B6162" s="73" t="s">
        <v>0</v>
      </c>
      <c r="C6162" s="73" t="s">
        <v>238</v>
      </c>
      <c r="D6162" s="73" t="s">
        <v>239</v>
      </c>
      <c r="E6162" s="73" t="s">
        <v>267</v>
      </c>
      <c r="F6162" s="73" t="s">
        <v>241</v>
      </c>
      <c r="G6162" s="73" t="s">
        <v>34</v>
      </c>
      <c r="H6162" s="65" t="s">
        <v>37</v>
      </c>
      <c r="I6162" s="65">
        <v>1256</v>
      </c>
      <c r="J6162" s="61">
        <v>7111</v>
      </c>
      <c r="K6162" s="16">
        <v>0.32</v>
      </c>
      <c r="L6162" s="77">
        <f t="shared" si="1149"/>
        <v>70.615690168818276</v>
      </c>
      <c r="M6162" s="77">
        <f t="shared" si="1150"/>
        <v>1.9218918918918919</v>
      </c>
      <c r="N6162" s="62">
        <f t="shared" si="1151"/>
        <v>401.92</v>
      </c>
      <c r="O6162" s="62">
        <f t="shared" si="1152"/>
        <v>7512.92</v>
      </c>
      <c r="P6162" s="63">
        <f t="shared" si="1154"/>
        <v>74.606951340615694</v>
      </c>
      <c r="Q6162" s="63">
        <f t="shared" si="1153"/>
        <v>2.030518918918919</v>
      </c>
      <c r="R6162" s="65"/>
      <c r="S6162" s="64">
        <f t="shared" si="1155"/>
        <v>-4.342755283931754</v>
      </c>
      <c r="T6162" s="16">
        <f t="shared" si="1156"/>
        <v>74.52380006620325</v>
      </c>
    </row>
    <row r="6163" spans="1:20" x14ac:dyDescent="0.25">
      <c r="A6163" s="72">
        <f t="shared" si="1157"/>
        <v>45275</v>
      </c>
      <c r="B6163" s="73" t="s">
        <v>0</v>
      </c>
      <c r="C6163" s="73" t="s">
        <v>358</v>
      </c>
      <c r="D6163" s="73" t="s">
        <v>235</v>
      </c>
      <c r="E6163" s="73" t="s">
        <v>267</v>
      </c>
      <c r="F6163" s="73" t="s">
        <v>241</v>
      </c>
      <c r="G6163" s="73" t="s">
        <v>34</v>
      </c>
      <c r="H6163" t="s">
        <v>36</v>
      </c>
      <c r="I6163">
        <v>975</v>
      </c>
      <c r="J6163" s="61">
        <v>5075</v>
      </c>
      <c r="K6163" s="16">
        <v>0.49</v>
      </c>
      <c r="L6163" s="16">
        <f t="shared" si="1149"/>
        <v>50.397219463753721</v>
      </c>
      <c r="M6163" s="16">
        <f t="shared" si="1150"/>
        <v>1.3716216216216217</v>
      </c>
      <c r="N6163" s="44">
        <f t="shared" si="1151"/>
        <v>477.75</v>
      </c>
      <c r="O6163" s="44">
        <f t="shared" si="1152"/>
        <v>5552.75</v>
      </c>
      <c r="P6163" s="45">
        <f t="shared" si="1154"/>
        <v>55.141509433962263</v>
      </c>
      <c r="Q6163" s="45">
        <f t="shared" si="1153"/>
        <v>1.5007432432432433</v>
      </c>
      <c r="S6163" s="51">
        <f t="shared" si="1155"/>
        <v>1.6196184288786108</v>
      </c>
      <c r="T6163" s="16">
        <f t="shared" si="1156"/>
        <v>55.076961271102277</v>
      </c>
    </row>
    <row r="6164" spans="1:20" x14ac:dyDescent="0.25">
      <c r="A6164" s="72">
        <f t="shared" si="1157"/>
        <v>45275</v>
      </c>
      <c r="B6164" s="73" t="s">
        <v>0</v>
      </c>
      <c r="C6164" s="73" t="s">
        <v>240</v>
      </c>
      <c r="D6164" s="73" t="s">
        <v>241</v>
      </c>
      <c r="E6164" s="73" t="s">
        <v>263</v>
      </c>
      <c r="F6164" s="73" t="s">
        <v>264</v>
      </c>
      <c r="G6164" s="73" t="s">
        <v>34</v>
      </c>
      <c r="H6164" t="s">
        <v>36</v>
      </c>
      <c r="I6164">
        <v>1357</v>
      </c>
      <c r="J6164" s="66">
        <v>5121</v>
      </c>
      <c r="K6164" s="16">
        <v>0.49</v>
      </c>
      <c r="L6164" s="16">
        <f t="shared" si="1149"/>
        <v>50.854021847070506</v>
      </c>
      <c r="M6164" s="16">
        <f t="shared" si="1150"/>
        <v>1.384054054054054</v>
      </c>
      <c r="N6164" s="44">
        <f t="shared" si="1151"/>
        <v>664.93</v>
      </c>
      <c r="O6164" s="44">
        <f t="shared" si="1152"/>
        <v>5785.93</v>
      </c>
      <c r="P6164" s="45">
        <f t="shared" si="1154"/>
        <v>57.4571002979146</v>
      </c>
      <c r="Q6164" s="45">
        <f t="shared" si="1153"/>
        <v>1.563764864864865</v>
      </c>
      <c r="S6164" s="51">
        <f t="shared" si="1155"/>
        <v>-3.1790974094321967</v>
      </c>
      <c r="T6164" s="16">
        <f t="shared" si="1156"/>
        <v>57.367262495862292</v>
      </c>
    </row>
    <row r="6165" spans="1:20" x14ac:dyDescent="0.25">
      <c r="A6165" s="72">
        <f t="shared" si="1157"/>
        <v>45275</v>
      </c>
      <c r="B6165" s="73" t="s">
        <v>67</v>
      </c>
      <c r="C6165" s="73" t="s">
        <v>242</v>
      </c>
      <c r="D6165" s="73" t="s">
        <v>243</v>
      </c>
      <c r="E6165" s="73" t="s">
        <v>265</v>
      </c>
      <c r="F6165" s="73" t="s">
        <v>266</v>
      </c>
      <c r="G6165" s="73" t="s">
        <v>34</v>
      </c>
      <c r="H6165" t="s">
        <v>36</v>
      </c>
      <c r="I6165">
        <v>1006</v>
      </c>
      <c r="J6165" s="66">
        <v>4000</v>
      </c>
      <c r="K6165" s="16">
        <v>0.49</v>
      </c>
      <c r="L6165" s="16">
        <f t="shared" si="1149"/>
        <v>39.72194637537239</v>
      </c>
      <c r="M6165" s="16">
        <f t="shared" si="1150"/>
        <v>1.0090090090090089</v>
      </c>
      <c r="N6165" s="44">
        <f t="shared" si="1151"/>
        <v>492.94</v>
      </c>
      <c r="O6165" s="44">
        <f t="shared" si="1152"/>
        <v>4492.9399999999996</v>
      </c>
      <c r="P6165" s="45">
        <f t="shared" si="1154"/>
        <v>44.617080436941407</v>
      </c>
      <c r="Q6165" s="45">
        <f t="shared" si="1153"/>
        <v>1.1333542342342342</v>
      </c>
      <c r="S6165" s="51">
        <f t="shared" si="1155"/>
        <v>-3.039419221456352</v>
      </c>
      <c r="T6165" s="16">
        <f t="shared" si="1156"/>
        <v>44.550479973518698</v>
      </c>
    </row>
    <row r="6166" spans="1:20" x14ac:dyDescent="0.25">
      <c r="A6166" s="72">
        <f t="shared" si="1157"/>
        <v>45275</v>
      </c>
      <c r="B6166" s="73" t="s">
        <v>67</v>
      </c>
      <c r="C6166" s="73" t="s">
        <v>244</v>
      </c>
      <c r="D6166" s="73" t="s">
        <v>245</v>
      </c>
      <c r="E6166" s="73" t="s">
        <v>268</v>
      </c>
      <c r="F6166" s="73" t="s">
        <v>269</v>
      </c>
      <c r="G6166" s="73" t="s">
        <v>34</v>
      </c>
      <c r="H6166" t="s">
        <v>38</v>
      </c>
      <c r="I6166">
        <v>860</v>
      </c>
      <c r="J6166" s="61">
        <v>8877</v>
      </c>
      <c r="K6166" s="16">
        <v>0</v>
      </c>
      <c r="L6166" s="16">
        <f t="shared" si="1149"/>
        <v>88.152929493545187</v>
      </c>
      <c r="M6166" s="16">
        <f t="shared" si="1150"/>
        <v>2.2392432432432434</v>
      </c>
      <c r="N6166" s="44">
        <f t="shared" si="1151"/>
        <v>0</v>
      </c>
      <c r="O6166" s="44">
        <f t="shared" si="1152"/>
        <v>8877</v>
      </c>
      <c r="P6166" s="45">
        <f t="shared" si="1154"/>
        <v>88.152929493545187</v>
      </c>
      <c r="Q6166" s="45">
        <f t="shared" si="1153"/>
        <v>2.2392432432432434</v>
      </c>
      <c r="S6166" s="51">
        <f t="shared" si="1155"/>
        <v>3.8124196000467681</v>
      </c>
      <c r="T6166" s="16">
        <f t="shared" si="1156"/>
        <v>88.152929493545187</v>
      </c>
    </row>
    <row r="6167" spans="1:20" x14ac:dyDescent="0.25">
      <c r="A6167" s="72">
        <f t="shared" si="1157"/>
        <v>45275</v>
      </c>
      <c r="B6167" s="73" t="s">
        <v>67</v>
      </c>
      <c r="C6167" s="73" t="s">
        <v>246</v>
      </c>
      <c r="D6167" s="73" t="s">
        <v>247</v>
      </c>
      <c r="E6167" s="73" t="s">
        <v>270</v>
      </c>
      <c r="F6167" s="73" t="s">
        <v>247</v>
      </c>
      <c r="G6167" s="73" t="s">
        <v>34</v>
      </c>
      <c r="H6167" t="s">
        <v>36</v>
      </c>
      <c r="I6167">
        <v>213</v>
      </c>
      <c r="J6167" s="43">
        <v>2830</v>
      </c>
      <c r="K6167" s="16">
        <v>0.49</v>
      </c>
      <c r="L6167" s="16">
        <f t="shared" si="1149"/>
        <v>28.103277060575966</v>
      </c>
      <c r="M6167" s="16">
        <f t="shared" si="1150"/>
        <v>0.71387387387387391</v>
      </c>
      <c r="N6167" s="44">
        <f t="shared" si="1151"/>
        <v>104.37</v>
      </c>
      <c r="O6167" s="44">
        <f t="shared" si="1152"/>
        <v>2934.37</v>
      </c>
      <c r="P6167" s="45">
        <f t="shared" si="1154"/>
        <v>29.139721946375371</v>
      </c>
      <c r="Q6167" s="45">
        <f t="shared" si="1153"/>
        <v>0.7402014414414414</v>
      </c>
      <c r="S6167" s="51">
        <f t="shared" si="1155"/>
        <v>5.2050953861156657</v>
      </c>
      <c r="T6167" s="16">
        <f t="shared" si="1156"/>
        <v>29.125620655412117</v>
      </c>
    </row>
    <row r="6168" spans="1:20" x14ac:dyDescent="0.25">
      <c r="A6168" s="72">
        <f t="shared" si="1157"/>
        <v>45275</v>
      </c>
      <c r="B6168" s="73" t="s">
        <v>67</v>
      </c>
      <c r="C6168" s="73" t="s">
        <v>248</v>
      </c>
      <c r="D6168" s="73" t="s">
        <v>249</v>
      </c>
      <c r="E6168" s="73" t="s">
        <v>271</v>
      </c>
      <c r="F6168" s="73" t="s">
        <v>272</v>
      </c>
      <c r="G6168" s="73" t="s">
        <v>34</v>
      </c>
      <c r="H6168" t="s">
        <v>38</v>
      </c>
      <c r="I6168">
        <v>646</v>
      </c>
      <c r="J6168" s="61">
        <v>6866</v>
      </c>
      <c r="K6168" s="16">
        <v>0</v>
      </c>
      <c r="L6168" s="16">
        <f t="shared" si="1149"/>
        <v>68.182720953326708</v>
      </c>
      <c r="M6168" s="16">
        <f t="shared" si="1150"/>
        <v>1.7319639639639639</v>
      </c>
      <c r="N6168" s="44">
        <f t="shared" si="1151"/>
        <v>0</v>
      </c>
      <c r="O6168" s="44">
        <f t="shared" si="1152"/>
        <v>6866</v>
      </c>
      <c r="P6168" s="45">
        <f t="shared" si="1154"/>
        <v>68.182720953326708</v>
      </c>
      <c r="Q6168" s="45">
        <f t="shared" si="1153"/>
        <v>1.7319639639639639</v>
      </c>
      <c r="S6168" s="51">
        <f t="shared" si="1155"/>
        <v>4.1407553465797164</v>
      </c>
      <c r="T6168" s="16">
        <f t="shared" si="1156"/>
        <v>68.182720953326708</v>
      </c>
    </row>
    <row r="6169" spans="1:20" x14ac:dyDescent="0.25">
      <c r="A6169" s="72">
        <f t="shared" si="1157"/>
        <v>45275</v>
      </c>
      <c r="B6169" s="73" t="s">
        <v>67</v>
      </c>
      <c r="C6169" s="73" t="s">
        <v>248</v>
      </c>
      <c r="D6169" s="73" t="s">
        <v>249</v>
      </c>
      <c r="E6169" s="73" t="s">
        <v>273</v>
      </c>
      <c r="F6169" s="73" t="s">
        <v>274</v>
      </c>
      <c r="G6169" s="73" t="s">
        <v>34</v>
      </c>
      <c r="H6169" t="s">
        <v>38</v>
      </c>
      <c r="I6169">
        <v>418</v>
      </c>
      <c r="J6169" s="61">
        <v>5790</v>
      </c>
      <c r="K6169" s="16">
        <v>0</v>
      </c>
      <c r="L6169" s="16">
        <f t="shared" si="1149"/>
        <v>57.497517378351539</v>
      </c>
      <c r="M6169" s="16">
        <f t="shared" si="1150"/>
        <v>1.4605405405405405</v>
      </c>
      <c r="N6169" s="44">
        <f t="shared" si="1151"/>
        <v>0</v>
      </c>
      <c r="O6169" s="44">
        <f t="shared" si="1152"/>
        <v>5790</v>
      </c>
      <c r="P6169" s="45">
        <f t="shared" si="1154"/>
        <v>57.497517378351539</v>
      </c>
      <c r="Q6169" s="45">
        <f t="shared" si="1153"/>
        <v>1.4605405405405405</v>
      </c>
      <c r="S6169" s="51">
        <f t="shared" si="1155"/>
        <v>4.0618260244428495</v>
      </c>
      <c r="T6169" s="16">
        <f t="shared" si="1156"/>
        <v>57.497517378351539</v>
      </c>
    </row>
    <row r="6170" spans="1:20" x14ac:dyDescent="0.25">
      <c r="A6170" s="72">
        <f t="shared" si="1157"/>
        <v>45275</v>
      </c>
      <c r="B6170" s="73" t="s">
        <v>67</v>
      </c>
      <c r="C6170" s="73" t="s">
        <v>246</v>
      </c>
      <c r="D6170" s="73" t="s">
        <v>247</v>
      </c>
      <c r="E6170" s="73" t="s">
        <v>275</v>
      </c>
      <c r="F6170" s="73" t="s">
        <v>276</v>
      </c>
      <c r="G6170" s="73" t="s">
        <v>34</v>
      </c>
      <c r="H6170" t="s">
        <v>36</v>
      </c>
      <c r="I6170">
        <v>626</v>
      </c>
      <c r="J6170" s="61">
        <v>4425</v>
      </c>
      <c r="K6170" s="16">
        <v>0.49</v>
      </c>
      <c r="L6170" s="16">
        <f t="shared" si="1149"/>
        <v>43.942403177755708</v>
      </c>
      <c r="M6170" s="16">
        <f t="shared" si="1150"/>
        <v>1.1162162162162161</v>
      </c>
      <c r="N6170" s="44">
        <f t="shared" si="1151"/>
        <v>306.74</v>
      </c>
      <c r="O6170" s="44">
        <f t="shared" si="1152"/>
        <v>4731.74</v>
      </c>
      <c r="P6170" s="45">
        <f t="shared" si="1154"/>
        <v>46.988480635551142</v>
      </c>
      <c r="Q6170" s="45">
        <f t="shared" si="1153"/>
        <v>1.1935920720720721</v>
      </c>
      <c r="S6170" s="51">
        <f t="shared" si="1155"/>
        <v>1.8809830375636771</v>
      </c>
      <c r="T6170" s="16">
        <f t="shared" si="1156"/>
        <v>46.947037404832834</v>
      </c>
    </row>
    <row r="6171" spans="1:20" x14ac:dyDescent="0.25">
      <c r="A6171" s="72">
        <f t="shared" si="1157"/>
        <v>45275</v>
      </c>
      <c r="B6171" s="73" t="s">
        <v>67</v>
      </c>
      <c r="C6171" s="73" t="s">
        <v>246</v>
      </c>
      <c r="D6171" s="73" t="s">
        <v>247</v>
      </c>
      <c r="E6171" s="73" t="s">
        <v>263</v>
      </c>
      <c r="F6171" s="73" t="s">
        <v>264</v>
      </c>
      <c r="G6171" s="73" t="s">
        <v>34</v>
      </c>
      <c r="H6171" t="s">
        <v>36</v>
      </c>
      <c r="I6171">
        <v>1823</v>
      </c>
      <c r="J6171" s="61">
        <v>6305</v>
      </c>
      <c r="K6171" s="16">
        <v>0.49</v>
      </c>
      <c r="L6171" s="16">
        <f t="shared" si="1149"/>
        <v>62.611717974180735</v>
      </c>
      <c r="M6171" s="16">
        <f t="shared" si="1150"/>
        <v>1.5904504504504504</v>
      </c>
      <c r="N6171" s="44">
        <f t="shared" si="1151"/>
        <v>893.27</v>
      </c>
      <c r="O6171" s="44">
        <f t="shared" si="1152"/>
        <v>7198.27</v>
      </c>
      <c r="P6171" s="45">
        <f t="shared" si="1154"/>
        <v>71.482323733862955</v>
      </c>
      <c r="Q6171" s="45">
        <f t="shared" si="1153"/>
        <v>1.8157798198198201</v>
      </c>
      <c r="S6171" s="51">
        <f t="shared" si="1155"/>
        <v>-1.102151682560526</v>
      </c>
      <c r="T6171" s="16">
        <f t="shared" si="1156"/>
        <v>71.361635220125791</v>
      </c>
    </row>
    <row r="6172" spans="1:20" x14ac:dyDescent="0.25">
      <c r="A6172" s="72">
        <f t="shared" si="1157"/>
        <v>45275</v>
      </c>
      <c r="B6172" s="73" t="s">
        <v>18</v>
      </c>
      <c r="C6172" s="73" t="s">
        <v>250</v>
      </c>
      <c r="D6172" s="73" t="s">
        <v>251</v>
      </c>
      <c r="E6172" s="73" t="s">
        <v>265</v>
      </c>
      <c r="F6172" s="73" t="s">
        <v>266</v>
      </c>
      <c r="G6172" s="73" t="s">
        <v>34</v>
      </c>
      <c r="H6172" s="65" t="s">
        <v>39</v>
      </c>
      <c r="I6172">
        <v>1277</v>
      </c>
      <c r="J6172" s="61">
        <v>3156</v>
      </c>
      <c r="K6172" s="16">
        <v>0.57799999999999996</v>
      </c>
      <c r="L6172" s="77">
        <f t="shared" si="1149"/>
        <v>31.340615690168818</v>
      </c>
      <c r="M6172" s="77">
        <f t="shared" si="1150"/>
        <v>0.85297297297297292</v>
      </c>
      <c r="N6172" s="62">
        <f t="shared" si="1151"/>
        <v>738.10599999999999</v>
      </c>
      <c r="O6172" s="62">
        <f t="shared" si="1152"/>
        <v>3894.1059999999998</v>
      </c>
      <c r="P6172" s="63">
        <f t="shared" si="1154"/>
        <v>38.670367428003971</v>
      </c>
      <c r="Q6172" s="63">
        <f t="shared" si="1153"/>
        <v>1.0524610810810811</v>
      </c>
      <c r="R6172" s="65"/>
      <c r="S6172" s="64">
        <f t="shared" si="1155"/>
        <v>-39.169041102738113</v>
      </c>
      <c r="T6172" s="16">
        <f t="shared" si="1156"/>
        <v>40.546560741476334</v>
      </c>
    </row>
    <row r="6173" spans="1:20" x14ac:dyDescent="0.25">
      <c r="A6173" s="72">
        <f t="shared" si="1157"/>
        <v>45275</v>
      </c>
      <c r="B6173" s="73" t="s">
        <v>18</v>
      </c>
      <c r="C6173" s="73" t="s">
        <v>244</v>
      </c>
      <c r="D6173" s="73" t="s">
        <v>245</v>
      </c>
      <c r="E6173" s="73" t="s">
        <v>277</v>
      </c>
      <c r="F6173" s="73" t="s">
        <v>278</v>
      </c>
      <c r="G6173" s="73" t="s">
        <v>34</v>
      </c>
      <c r="H6173" s="65" t="s">
        <v>38</v>
      </c>
      <c r="I6173" s="65">
        <v>613</v>
      </c>
      <c r="J6173" s="61">
        <v>7269</v>
      </c>
      <c r="K6173" s="16">
        <v>0</v>
      </c>
      <c r="L6173" s="77">
        <f t="shared" si="1149"/>
        <v>72.184707050645486</v>
      </c>
      <c r="M6173" s="77">
        <f t="shared" si="1150"/>
        <v>1.9645945945945946</v>
      </c>
      <c r="N6173" s="62">
        <f t="shared" si="1151"/>
        <v>0</v>
      </c>
      <c r="O6173" s="62">
        <f t="shared" si="1152"/>
        <v>7269</v>
      </c>
      <c r="P6173" s="63">
        <f t="shared" si="1154"/>
        <v>72.184707050645486</v>
      </c>
      <c r="Q6173" s="63">
        <f t="shared" si="1153"/>
        <v>1.9645945945945946</v>
      </c>
      <c r="R6173" s="65"/>
      <c r="S6173" s="64">
        <f t="shared" si="1155"/>
        <v>3.2968594571550325</v>
      </c>
      <c r="T6173" s="16">
        <f t="shared" si="1156"/>
        <v>72.184707050645486</v>
      </c>
    </row>
    <row r="6174" spans="1:20" x14ac:dyDescent="0.25">
      <c r="A6174" s="72">
        <f>A6173</f>
        <v>45275</v>
      </c>
      <c r="B6174" s="73" t="s">
        <v>18</v>
      </c>
      <c r="C6174" s="73" t="s">
        <v>248</v>
      </c>
      <c r="D6174" s="73" t="s">
        <v>249</v>
      </c>
      <c r="E6174" s="73" t="s">
        <v>268</v>
      </c>
      <c r="F6174" s="73" t="s">
        <v>269</v>
      </c>
      <c r="G6174" s="73" t="s">
        <v>34</v>
      </c>
      <c r="H6174" s="65" t="s">
        <v>38</v>
      </c>
      <c r="I6174" s="65">
        <v>872</v>
      </c>
      <c r="J6174" s="61">
        <v>8169</v>
      </c>
      <c r="K6174" s="16">
        <v>0</v>
      </c>
      <c r="L6174" s="77">
        <f t="shared" si="1149"/>
        <v>81.122144985104271</v>
      </c>
      <c r="M6174" s="77">
        <f t="shared" si="1150"/>
        <v>2.2078378378378378</v>
      </c>
      <c r="N6174" s="62">
        <f t="shared" si="1151"/>
        <v>0</v>
      </c>
      <c r="O6174" s="62">
        <f t="shared" si="1152"/>
        <v>8169</v>
      </c>
      <c r="P6174" s="63">
        <f t="shared" si="1154"/>
        <v>81.122144985104271</v>
      </c>
      <c r="Q6174" s="63">
        <f t="shared" si="1153"/>
        <v>2.2078378378378378</v>
      </c>
      <c r="R6174" s="65"/>
      <c r="S6174" s="64">
        <f t="shared" si="1155"/>
        <v>4.1565727400229457</v>
      </c>
      <c r="T6174" s="16">
        <f t="shared" si="1156"/>
        <v>81.122144985104271</v>
      </c>
    </row>
    <row r="6175" spans="1:20" x14ac:dyDescent="0.25">
      <c r="A6175" s="72">
        <f t="shared" si="1157"/>
        <v>45275</v>
      </c>
      <c r="B6175" s="73" t="s">
        <v>18</v>
      </c>
      <c r="C6175" s="73" t="s">
        <v>248</v>
      </c>
      <c r="D6175" s="73" t="s">
        <v>249</v>
      </c>
      <c r="E6175" s="73" t="s">
        <v>277</v>
      </c>
      <c r="F6175" s="73" t="s">
        <v>278</v>
      </c>
      <c r="G6175" s="73" t="s">
        <v>34</v>
      </c>
      <c r="H6175" s="65" t="s">
        <v>38</v>
      </c>
      <c r="I6175" s="65">
        <v>414</v>
      </c>
      <c r="J6175" s="61">
        <v>5921</v>
      </c>
      <c r="K6175" s="16">
        <v>0</v>
      </c>
      <c r="L6175" s="77">
        <f t="shared" si="1149"/>
        <v>58.798411122144984</v>
      </c>
      <c r="M6175" s="77">
        <f t="shared" si="1150"/>
        <v>1.6002702702702702</v>
      </c>
      <c r="N6175" s="62">
        <f t="shared" si="1151"/>
        <v>0</v>
      </c>
      <c r="O6175" s="62">
        <f t="shared" si="1152"/>
        <v>5921</v>
      </c>
      <c r="P6175" s="63">
        <f t="shared" si="1154"/>
        <v>58.798411122144984</v>
      </c>
      <c r="Q6175" s="63">
        <f t="shared" si="1153"/>
        <v>1.6002702702702702</v>
      </c>
      <c r="R6175" s="65"/>
      <c r="S6175" s="64">
        <f t="shared" si="1155"/>
        <v>4.0780453506767511</v>
      </c>
      <c r="T6175" s="16">
        <f t="shared" si="1156"/>
        <v>58.798411122144984</v>
      </c>
    </row>
    <row r="6176" spans="1:20" x14ac:dyDescent="0.25">
      <c r="A6176" s="72">
        <f t="shared" si="1157"/>
        <v>45275</v>
      </c>
      <c r="B6176" s="73" t="s">
        <v>18</v>
      </c>
      <c r="C6176" s="73" t="s">
        <v>242</v>
      </c>
      <c r="D6176" s="73" t="s">
        <v>243</v>
      </c>
      <c r="E6176" s="73" t="s">
        <v>265</v>
      </c>
      <c r="F6176" s="73" t="s">
        <v>266</v>
      </c>
      <c r="G6176" s="73" t="s">
        <v>34</v>
      </c>
      <c r="H6176" t="s">
        <v>36</v>
      </c>
      <c r="I6176">
        <v>1006</v>
      </c>
      <c r="J6176" s="43">
        <v>5040</v>
      </c>
      <c r="K6176" s="16">
        <v>0.49</v>
      </c>
      <c r="L6176" s="16">
        <f t="shared" si="1149"/>
        <v>50.049652432969211</v>
      </c>
      <c r="M6176" s="16">
        <f t="shared" si="1150"/>
        <v>1.3621621621621622</v>
      </c>
      <c r="N6176" s="44">
        <f t="shared" si="1151"/>
        <v>492.94</v>
      </c>
      <c r="O6176" s="44">
        <f t="shared" si="1152"/>
        <v>5532.94</v>
      </c>
      <c r="P6176" s="45">
        <f t="shared" si="1154"/>
        <v>54.944786494538228</v>
      </c>
      <c r="Q6176" s="45">
        <f t="shared" si="1153"/>
        <v>1.4953891891891891</v>
      </c>
      <c r="S6176" s="51">
        <f t="shared" si="1155"/>
        <v>0.62122870891361259</v>
      </c>
      <c r="T6176" s="16">
        <f t="shared" si="1156"/>
        <v>54.878186031115519</v>
      </c>
    </row>
    <row r="6177" spans="1:20" x14ac:dyDescent="0.25">
      <c r="A6177" s="72">
        <f t="shared" si="1157"/>
        <v>45275</v>
      </c>
      <c r="B6177" s="73" t="s">
        <v>0</v>
      </c>
      <c r="C6177" s="73" t="s">
        <v>252</v>
      </c>
      <c r="D6177" s="73" t="s">
        <v>117</v>
      </c>
      <c r="E6177" s="73" t="s">
        <v>279</v>
      </c>
      <c r="F6177" s="73" t="s">
        <v>280</v>
      </c>
      <c r="G6177" s="73" t="s">
        <v>35</v>
      </c>
      <c r="H6177" t="s">
        <v>37</v>
      </c>
      <c r="I6177">
        <v>880</v>
      </c>
      <c r="J6177" s="43">
        <v>4543</v>
      </c>
      <c r="K6177" s="16">
        <v>0.32</v>
      </c>
      <c r="L6177" s="16">
        <f t="shared" si="1149"/>
        <v>45.114200595829196</v>
      </c>
      <c r="M6177" s="16">
        <f t="shared" si="1150"/>
        <v>1.2278378378378378</v>
      </c>
      <c r="N6177" s="44">
        <f t="shared" si="1151"/>
        <v>281.60000000000002</v>
      </c>
      <c r="O6177" s="44">
        <f t="shared" si="1152"/>
        <v>4824.6000000000004</v>
      </c>
      <c r="P6177" s="45">
        <f t="shared" si="1154"/>
        <v>47.910625620655416</v>
      </c>
      <c r="Q6177" s="45">
        <f t="shared" si="1153"/>
        <v>1.3039459459459461</v>
      </c>
      <c r="S6177" s="51">
        <f t="shared" si="1155"/>
        <v>-0.17380509000619604</v>
      </c>
      <c r="T6177" s="16">
        <f t="shared" si="1156"/>
        <v>47.852366765971531</v>
      </c>
    </row>
    <row r="6178" spans="1:20" x14ac:dyDescent="0.25">
      <c r="A6178" s="72">
        <f t="shared" si="1157"/>
        <v>45275</v>
      </c>
      <c r="B6178" s="73" t="s">
        <v>0</v>
      </c>
      <c r="C6178" s="73" t="s">
        <v>359</v>
      </c>
      <c r="D6178" s="73" t="s">
        <v>235</v>
      </c>
      <c r="E6178" s="73" t="s">
        <v>267</v>
      </c>
      <c r="F6178" s="73" t="s">
        <v>241</v>
      </c>
      <c r="G6178" s="73" t="s">
        <v>35</v>
      </c>
      <c r="H6178" t="s">
        <v>37</v>
      </c>
      <c r="I6178">
        <v>685</v>
      </c>
      <c r="J6178" s="61">
        <v>4611</v>
      </c>
      <c r="K6178" s="16">
        <v>0.32</v>
      </c>
      <c r="L6178" s="16">
        <f t="shared" si="1149"/>
        <v>45.789473684210527</v>
      </c>
      <c r="M6178" s="16">
        <f t="shared" si="1150"/>
        <v>1.2462162162162163</v>
      </c>
      <c r="N6178" s="44">
        <f t="shared" si="1151"/>
        <v>219.20000000000002</v>
      </c>
      <c r="O6178" s="44">
        <f t="shared" si="1152"/>
        <v>4830.2</v>
      </c>
      <c r="P6178" s="45">
        <f t="shared" si="1154"/>
        <v>47.966236345580931</v>
      </c>
      <c r="Q6178" s="45">
        <f t="shared" si="1153"/>
        <v>1.3054594594594595</v>
      </c>
      <c r="S6178" s="51">
        <f t="shared" si="1155"/>
        <v>3.797141936177062</v>
      </c>
      <c r="T6178" s="16">
        <f t="shared" si="1156"/>
        <v>47.920887123469051</v>
      </c>
    </row>
    <row r="6179" spans="1:20" x14ac:dyDescent="0.25">
      <c r="A6179" s="72">
        <f t="shared" si="1157"/>
        <v>45275</v>
      </c>
      <c r="B6179" s="73" t="s">
        <v>0</v>
      </c>
      <c r="C6179" s="73" t="s">
        <v>253</v>
      </c>
      <c r="D6179" s="73" t="s">
        <v>243</v>
      </c>
      <c r="E6179" s="73" t="s">
        <v>281</v>
      </c>
      <c r="F6179" s="73" t="s">
        <v>282</v>
      </c>
      <c r="G6179" s="73" t="s">
        <v>35</v>
      </c>
      <c r="H6179" t="s">
        <v>38</v>
      </c>
      <c r="I6179">
        <v>812</v>
      </c>
      <c r="J6179" s="61">
        <v>7413</v>
      </c>
      <c r="K6179" s="16">
        <v>0</v>
      </c>
      <c r="L6179" s="16">
        <f t="shared" si="1149"/>
        <v>73.61469712015888</v>
      </c>
      <c r="M6179" s="16">
        <f t="shared" si="1150"/>
        <v>2.0035135135135134</v>
      </c>
      <c r="N6179" s="44">
        <f t="shared" si="1151"/>
        <v>0</v>
      </c>
      <c r="O6179" s="44">
        <f t="shared" si="1152"/>
        <v>7413</v>
      </c>
      <c r="P6179" s="45">
        <f t="shared" si="1154"/>
        <v>73.61469712015888</v>
      </c>
      <c r="Q6179" s="45">
        <f t="shared" si="1153"/>
        <v>2.0035135135135134</v>
      </c>
      <c r="S6179" s="51">
        <f t="shared" si="1155"/>
        <v>4.5557122708039577</v>
      </c>
      <c r="T6179" s="16">
        <f t="shared" si="1156"/>
        <v>73.61469712015888</v>
      </c>
    </row>
    <row r="6180" spans="1:20" x14ac:dyDescent="0.25">
      <c r="A6180" s="72">
        <f t="shared" si="1157"/>
        <v>45275</v>
      </c>
      <c r="B6180" s="73" t="s">
        <v>0</v>
      </c>
      <c r="C6180" s="73" t="s">
        <v>236</v>
      </c>
      <c r="D6180" s="73" t="s">
        <v>237</v>
      </c>
      <c r="E6180" s="73" t="s">
        <v>279</v>
      </c>
      <c r="F6180" s="73" t="s">
        <v>280</v>
      </c>
      <c r="G6180" s="73" t="s">
        <v>35</v>
      </c>
      <c r="H6180" t="s">
        <v>37</v>
      </c>
      <c r="I6180">
        <v>1520</v>
      </c>
      <c r="J6180" s="61">
        <v>6201</v>
      </c>
      <c r="K6180" s="16">
        <v>0.32</v>
      </c>
      <c r="L6180" s="16">
        <f t="shared" si="1149"/>
        <v>61.578947368421048</v>
      </c>
      <c r="M6180" s="16">
        <f t="shared" si="1150"/>
        <v>1.675945945945946</v>
      </c>
      <c r="N6180" s="44">
        <f t="shared" si="1151"/>
        <v>486.40000000000003</v>
      </c>
      <c r="O6180" s="44">
        <f t="shared" si="1152"/>
        <v>6687.4</v>
      </c>
      <c r="P6180" s="45">
        <f t="shared" si="1154"/>
        <v>66.409136047666337</v>
      </c>
      <c r="Q6180" s="45">
        <f t="shared" si="1153"/>
        <v>1.8074054054054054</v>
      </c>
      <c r="S6180" s="51">
        <f t="shared" si="1155"/>
        <v>-1.8147114961092448</v>
      </c>
      <c r="T6180" s="16">
        <f t="shared" si="1156"/>
        <v>66.308507116848716</v>
      </c>
    </row>
    <row r="6181" spans="1:20" x14ac:dyDescent="0.25">
      <c r="A6181" s="72">
        <f t="shared" si="1157"/>
        <v>45275</v>
      </c>
      <c r="B6181" s="73" t="s">
        <v>0</v>
      </c>
      <c r="C6181" s="73" t="s">
        <v>236</v>
      </c>
      <c r="D6181" s="73" t="s">
        <v>237</v>
      </c>
      <c r="E6181" s="73" t="s">
        <v>267</v>
      </c>
      <c r="F6181" s="73" t="s">
        <v>241</v>
      </c>
      <c r="G6181" s="73" t="s">
        <v>35</v>
      </c>
      <c r="H6181" t="s">
        <v>37</v>
      </c>
      <c r="I6181">
        <v>1583</v>
      </c>
      <c r="J6181" s="43">
        <v>5549</v>
      </c>
      <c r="K6181" s="16">
        <v>0.32</v>
      </c>
      <c r="L6181" s="16">
        <f t="shared" si="1149"/>
        <v>55.104270109235351</v>
      </c>
      <c r="M6181" s="16">
        <f t="shared" si="1150"/>
        <v>1.4997297297297296</v>
      </c>
      <c r="N6181" s="44">
        <f t="shared" si="1151"/>
        <v>506.56</v>
      </c>
      <c r="O6181" s="44">
        <f t="shared" si="1152"/>
        <v>6055.56</v>
      </c>
      <c r="P6181" s="45">
        <f t="shared" si="1154"/>
        <v>60.134657398212518</v>
      </c>
      <c r="Q6181" s="45">
        <f t="shared" si="1153"/>
        <v>1.6366378378378379</v>
      </c>
      <c r="S6181" s="51">
        <f t="shared" si="1155"/>
        <v>-2.1797916161860886</v>
      </c>
      <c r="T6181" s="16">
        <f t="shared" si="1156"/>
        <v>60.029857663025489</v>
      </c>
    </row>
    <row r="6182" spans="1:20" x14ac:dyDescent="0.25">
      <c r="A6182" s="72">
        <f t="shared" si="1157"/>
        <v>45275</v>
      </c>
      <c r="B6182" s="73" t="s">
        <v>0</v>
      </c>
      <c r="C6182" s="73" t="s">
        <v>358</v>
      </c>
      <c r="D6182" s="73" t="s">
        <v>235</v>
      </c>
      <c r="E6182" s="73" t="s">
        <v>279</v>
      </c>
      <c r="F6182" s="73" t="s">
        <v>280</v>
      </c>
      <c r="G6182" s="73" t="s">
        <v>35</v>
      </c>
      <c r="H6182" t="s">
        <v>36</v>
      </c>
      <c r="I6182">
        <v>1599</v>
      </c>
      <c r="J6182" s="66">
        <v>5923</v>
      </c>
      <c r="K6182" s="16">
        <v>0.49</v>
      </c>
      <c r="L6182" s="16">
        <f t="shared" si="1149"/>
        <v>58.818272095332667</v>
      </c>
      <c r="M6182" s="16">
        <f t="shared" si="1150"/>
        <v>1.6008108108108108</v>
      </c>
      <c r="N6182" s="44">
        <f t="shared" si="1151"/>
        <v>783.51</v>
      </c>
      <c r="O6182" s="44">
        <f t="shared" si="1152"/>
        <v>6706.51</v>
      </c>
      <c r="P6182" s="45">
        <f t="shared" si="1154"/>
        <v>66.598907646474672</v>
      </c>
      <c r="Q6182" s="45">
        <f t="shared" si="1153"/>
        <v>1.8125702702702704</v>
      </c>
      <c r="S6182" s="51">
        <f t="shared" si="1155"/>
        <v>-3.2301305702292948</v>
      </c>
      <c r="T6182" s="16">
        <f t="shared" si="1156"/>
        <v>66.493048659384314</v>
      </c>
    </row>
    <row r="6183" spans="1:20" x14ac:dyDescent="0.25">
      <c r="A6183" s="72">
        <f t="shared" si="1157"/>
        <v>45275</v>
      </c>
      <c r="B6183" s="73" t="s">
        <v>67</v>
      </c>
      <c r="C6183" s="73" t="s">
        <v>250</v>
      </c>
      <c r="D6183" s="73" t="s">
        <v>251</v>
      </c>
      <c r="E6183" s="73" t="s">
        <v>279</v>
      </c>
      <c r="F6183" s="73" t="s">
        <v>280</v>
      </c>
      <c r="G6183" s="73" t="s">
        <v>35</v>
      </c>
      <c r="H6183" t="s">
        <v>37</v>
      </c>
      <c r="I6183">
        <v>1851</v>
      </c>
      <c r="J6183" s="43">
        <v>5660</v>
      </c>
      <c r="K6183" s="16">
        <v>0.32</v>
      </c>
      <c r="L6183" s="16">
        <f t="shared" si="1149"/>
        <v>56.206554121151932</v>
      </c>
      <c r="M6183" s="16">
        <f t="shared" si="1150"/>
        <v>1.4277477477477478</v>
      </c>
      <c r="N6183" s="44">
        <f t="shared" si="1151"/>
        <v>592.32000000000005</v>
      </c>
      <c r="O6183" s="44">
        <f t="shared" si="1152"/>
        <v>6252.32</v>
      </c>
      <c r="P6183" s="45">
        <f t="shared" si="1154"/>
        <v>62.088579940417077</v>
      </c>
      <c r="Q6183" s="45">
        <f t="shared" si="1153"/>
        <v>1.5771618018018017</v>
      </c>
      <c r="S6183" s="51">
        <f t="shared" si="1155"/>
        <v>-5.0592969402475152</v>
      </c>
      <c r="T6183" s="16">
        <f t="shared" si="1156"/>
        <v>61.966037735849056</v>
      </c>
    </row>
    <row r="6184" spans="1:20" x14ac:dyDescent="0.25">
      <c r="A6184" s="72">
        <f t="shared" si="1157"/>
        <v>45275</v>
      </c>
      <c r="B6184" s="73" t="s">
        <v>67</v>
      </c>
      <c r="C6184" s="73" t="s">
        <v>238</v>
      </c>
      <c r="D6184" s="73" t="s">
        <v>239</v>
      </c>
      <c r="E6184" s="73" t="s">
        <v>283</v>
      </c>
      <c r="F6184" s="73" t="s">
        <v>284</v>
      </c>
      <c r="G6184" s="73" t="s">
        <v>35</v>
      </c>
      <c r="H6184" t="s">
        <v>37</v>
      </c>
      <c r="I6184">
        <v>1695</v>
      </c>
      <c r="J6184" s="43">
        <v>5620</v>
      </c>
      <c r="K6184" s="16">
        <v>0.32</v>
      </c>
      <c r="L6184" s="16">
        <f t="shared" si="1149"/>
        <v>55.80933465739821</v>
      </c>
      <c r="M6184" s="16">
        <f t="shared" si="1150"/>
        <v>1.4176576576576576</v>
      </c>
      <c r="N6184" s="44">
        <f t="shared" si="1151"/>
        <v>542.4</v>
      </c>
      <c r="O6184" s="44">
        <f t="shared" si="1152"/>
        <v>6162.4</v>
      </c>
      <c r="P6184" s="45">
        <f t="shared" si="1154"/>
        <v>61.195630585898705</v>
      </c>
      <c r="Q6184" s="45">
        <f t="shared" si="1153"/>
        <v>1.5544792792792792</v>
      </c>
      <c r="S6184" s="51">
        <f t="shared" si="1155"/>
        <v>-4.7174333204484054</v>
      </c>
      <c r="T6184" s="16">
        <f t="shared" si="1156"/>
        <v>61.083416087388279</v>
      </c>
    </row>
    <row r="6185" spans="1:20" x14ac:dyDescent="0.25">
      <c r="A6185" s="72">
        <f t="shared" si="1157"/>
        <v>45275</v>
      </c>
      <c r="B6185" s="73" t="s">
        <v>67</v>
      </c>
      <c r="C6185" s="73" t="s">
        <v>242</v>
      </c>
      <c r="D6185" s="73" t="s">
        <v>243</v>
      </c>
      <c r="E6185" s="73" t="s">
        <v>265</v>
      </c>
      <c r="F6185" s="73" t="s">
        <v>266</v>
      </c>
      <c r="G6185" s="73" t="s">
        <v>35</v>
      </c>
      <c r="H6185" t="s">
        <v>36</v>
      </c>
      <c r="I6185">
        <v>1006</v>
      </c>
      <c r="J6185" s="43">
        <v>4345</v>
      </c>
      <c r="K6185" s="16">
        <v>0.49</v>
      </c>
      <c r="L6185" s="16">
        <f t="shared" si="1149"/>
        <v>43.147964250248258</v>
      </c>
      <c r="M6185" s="16">
        <f t="shared" si="1150"/>
        <v>1.0960360360360359</v>
      </c>
      <c r="N6185" s="44">
        <f t="shared" si="1151"/>
        <v>492.94</v>
      </c>
      <c r="O6185" s="44">
        <f t="shared" si="1152"/>
        <v>4837.9399999999996</v>
      </c>
      <c r="P6185" s="45">
        <f t="shared" si="1154"/>
        <v>48.043098311817275</v>
      </c>
      <c r="Q6185" s="45">
        <f t="shared" si="1153"/>
        <v>1.2203812612612612</v>
      </c>
      <c r="S6185" s="51">
        <f t="shared" si="1155"/>
        <v>0.71110667016391904</v>
      </c>
      <c r="T6185" s="16">
        <f t="shared" si="1156"/>
        <v>47.97649784839458</v>
      </c>
    </row>
    <row r="6186" spans="1:20" x14ac:dyDescent="0.25">
      <c r="A6186" s="72">
        <f t="shared" si="1157"/>
        <v>45275</v>
      </c>
      <c r="B6186" s="73" t="s">
        <v>67</v>
      </c>
      <c r="C6186" s="73" t="s">
        <v>254</v>
      </c>
      <c r="D6186" s="73" t="s">
        <v>255</v>
      </c>
      <c r="E6186" s="73" t="s">
        <v>267</v>
      </c>
      <c r="F6186" s="73" t="s">
        <v>241</v>
      </c>
      <c r="G6186" s="73" t="s">
        <v>35</v>
      </c>
      <c r="H6186" t="s">
        <v>37</v>
      </c>
      <c r="I6186">
        <v>988</v>
      </c>
      <c r="J6186" s="43">
        <v>4560</v>
      </c>
      <c r="K6186" s="16">
        <v>0.32</v>
      </c>
      <c r="L6186" s="16">
        <f t="shared" si="1149"/>
        <v>45.283018867924525</v>
      </c>
      <c r="M6186" s="16">
        <f t="shared" si="1150"/>
        <v>1.1502702702702703</v>
      </c>
      <c r="N6186" s="44">
        <f t="shared" si="1151"/>
        <v>316.16000000000003</v>
      </c>
      <c r="O6186" s="44">
        <f t="shared" si="1152"/>
        <v>4876.16</v>
      </c>
      <c r="P6186" s="45">
        <f t="shared" si="1154"/>
        <v>48.422641509433959</v>
      </c>
      <c r="Q6186" s="45">
        <f t="shared" si="1153"/>
        <v>1.2300223423423424</v>
      </c>
      <c r="S6186" s="51">
        <f t="shared" si="1155"/>
        <v>0.45653069633291299</v>
      </c>
      <c r="T6186" s="16">
        <f t="shared" si="1156"/>
        <v>48.35723270440252</v>
      </c>
    </row>
    <row r="6187" spans="1:20" x14ac:dyDescent="0.25">
      <c r="A6187" s="72">
        <f t="shared" si="1157"/>
        <v>45275</v>
      </c>
      <c r="B6187" s="73" t="s">
        <v>67</v>
      </c>
      <c r="C6187" s="73" t="s">
        <v>246</v>
      </c>
      <c r="D6187" s="73" t="s">
        <v>247</v>
      </c>
      <c r="E6187" s="73" t="s">
        <v>240</v>
      </c>
      <c r="F6187" s="73" t="s">
        <v>241</v>
      </c>
      <c r="G6187" s="73" t="s">
        <v>35</v>
      </c>
      <c r="H6187" t="s">
        <v>36</v>
      </c>
      <c r="I6187">
        <v>787</v>
      </c>
      <c r="J6187" s="43">
        <v>4845</v>
      </c>
      <c r="K6187" s="16">
        <v>0.49</v>
      </c>
      <c r="L6187" s="16">
        <f t="shared" si="1149"/>
        <v>48.113207547169807</v>
      </c>
      <c r="M6187" s="16">
        <f t="shared" si="1150"/>
        <v>1.2221621621621621</v>
      </c>
      <c r="N6187" s="44">
        <f t="shared" si="1151"/>
        <v>385.63</v>
      </c>
      <c r="O6187" s="44">
        <f t="shared" si="1152"/>
        <v>5230.63</v>
      </c>
      <c r="P6187" s="45">
        <f t="shared" si="1154"/>
        <v>51.942701092353524</v>
      </c>
      <c r="Q6187" s="45">
        <f t="shared" si="1153"/>
        <v>1.3194381981981982</v>
      </c>
      <c r="S6187" s="51">
        <f t="shared" si="1155"/>
        <v>1.2547886972226863</v>
      </c>
      <c r="T6187" s="16">
        <f t="shared" si="1156"/>
        <v>51.890599139357825</v>
      </c>
    </row>
    <row r="6188" spans="1:20" x14ac:dyDescent="0.25">
      <c r="A6188" s="72">
        <f t="shared" si="1157"/>
        <v>45275</v>
      </c>
      <c r="B6188" s="73" t="s">
        <v>67</v>
      </c>
      <c r="C6188" s="73" t="s">
        <v>250</v>
      </c>
      <c r="D6188" s="73" t="s">
        <v>251</v>
      </c>
      <c r="E6188" s="73" t="s">
        <v>283</v>
      </c>
      <c r="F6188" s="73" t="s">
        <v>284</v>
      </c>
      <c r="G6188" s="73" t="s">
        <v>35</v>
      </c>
      <c r="H6188" t="s">
        <v>37</v>
      </c>
      <c r="I6188">
        <v>1836</v>
      </c>
      <c r="J6188" s="43">
        <v>5660</v>
      </c>
      <c r="K6188" s="16">
        <v>0.32</v>
      </c>
      <c r="L6188" s="16">
        <f t="shared" ref="L6188:L6225" si="1158">J6188/100.7</f>
        <v>56.206554121151932</v>
      </c>
      <c r="M6188" s="16">
        <f t="shared" ref="M6188:M6225" si="1159">IF(B6188="corn",J6188/(111*2000/56),J6188/(111*2000/60))</f>
        <v>1.4277477477477478</v>
      </c>
      <c r="N6188" s="44">
        <f t="shared" ref="N6188:N6225" si="1160">I6188*K6188</f>
        <v>587.52</v>
      </c>
      <c r="O6188" s="44">
        <f t="shared" ref="O6188:O6225" si="1161">J6188+N6188</f>
        <v>6247.52</v>
      </c>
      <c r="P6188" s="45">
        <f t="shared" si="1154"/>
        <v>62.040913604766637</v>
      </c>
      <c r="Q6188" s="45">
        <f t="shared" ref="Q6188:Q6225" si="1162">IF(B6188="corn",O6188/(111*2000/56),O6188/(111*2000/60))</f>
        <v>1.5759509909909912</v>
      </c>
      <c r="S6188" s="51">
        <f t="shared" si="1155"/>
        <v>-5.0240194588020648</v>
      </c>
      <c r="T6188" s="16">
        <f t="shared" si="1156"/>
        <v>61.919364448857998</v>
      </c>
    </row>
    <row r="6189" spans="1:20" x14ac:dyDescent="0.25">
      <c r="A6189" s="72">
        <f t="shared" si="1157"/>
        <v>45275</v>
      </c>
      <c r="B6189" s="73" t="s">
        <v>67</v>
      </c>
      <c r="C6189" s="73" t="s">
        <v>256</v>
      </c>
      <c r="D6189" s="73" t="s">
        <v>247</v>
      </c>
      <c r="E6189" s="73" t="s">
        <v>285</v>
      </c>
      <c r="F6189" s="73" t="s">
        <v>264</v>
      </c>
      <c r="G6189" s="73" t="s">
        <v>35</v>
      </c>
      <c r="H6189" t="s">
        <v>37</v>
      </c>
      <c r="I6189">
        <v>1899</v>
      </c>
      <c r="J6189" s="43">
        <v>5780</v>
      </c>
      <c r="K6189" s="16">
        <v>0.32</v>
      </c>
      <c r="L6189" s="16">
        <f t="shared" si="1158"/>
        <v>57.39821251241311</v>
      </c>
      <c r="M6189" s="16">
        <f t="shared" si="1159"/>
        <v>1.458018018018018</v>
      </c>
      <c r="N6189" s="44">
        <f t="shared" si="1160"/>
        <v>607.68000000000006</v>
      </c>
      <c r="O6189" s="44">
        <f t="shared" si="1161"/>
        <v>6387.68</v>
      </c>
      <c r="P6189" s="45">
        <f t="shared" si="1154"/>
        <v>63.432770605759686</v>
      </c>
      <c r="Q6189" s="45">
        <f t="shared" si="1162"/>
        <v>1.6113066666666667</v>
      </c>
      <c r="S6189" s="51">
        <f t="shared" si="1155"/>
        <v>-2.171988666819813</v>
      </c>
      <c r="T6189" s="16">
        <f t="shared" si="1156"/>
        <v>63.307050645481631</v>
      </c>
    </row>
    <row r="6190" spans="1:20" x14ac:dyDescent="0.25">
      <c r="A6190" s="72">
        <f t="shared" si="1157"/>
        <v>45275</v>
      </c>
      <c r="B6190" s="73" t="s">
        <v>18</v>
      </c>
      <c r="C6190" s="73" t="s">
        <v>238</v>
      </c>
      <c r="D6190" s="73" t="s">
        <v>239</v>
      </c>
      <c r="E6190" s="73" t="s">
        <v>283</v>
      </c>
      <c r="F6190" s="73" t="s">
        <v>284</v>
      </c>
      <c r="G6190" s="73" t="s">
        <v>35</v>
      </c>
      <c r="H6190" t="s">
        <v>37</v>
      </c>
      <c r="I6190">
        <v>1695</v>
      </c>
      <c r="J6190" s="43">
        <v>6335</v>
      </c>
      <c r="K6190" s="16">
        <v>0.32</v>
      </c>
      <c r="L6190" s="16">
        <f t="shared" si="1158"/>
        <v>62.909632571996028</v>
      </c>
      <c r="M6190" s="16">
        <f t="shared" si="1159"/>
        <v>1.7121621621621621</v>
      </c>
      <c r="N6190" s="44">
        <f t="shared" si="1160"/>
        <v>542.4</v>
      </c>
      <c r="O6190" s="44">
        <f t="shared" si="1161"/>
        <v>6877.4</v>
      </c>
      <c r="P6190" s="45">
        <f t="shared" si="1154"/>
        <v>68.295928500496515</v>
      </c>
      <c r="Q6190" s="45">
        <f t="shared" si="1162"/>
        <v>1.8587567567567567</v>
      </c>
      <c r="S6190" s="51">
        <f t="shared" si="1155"/>
        <v>-4.4473775616533544</v>
      </c>
      <c r="T6190" s="16">
        <f t="shared" si="1156"/>
        <v>68.845746441575628</v>
      </c>
    </row>
    <row r="6191" spans="1:20" x14ac:dyDescent="0.25">
      <c r="A6191" s="72">
        <f t="shared" si="1157"/>
        <v>45275</v>
      </c>
      <c r="B6191" s="73" t="s">
        <v>18</v>
      </c>
      <c r="C6191" s="73" t="s">
        <v>250</v>
      </c>
      <c r="D6191" s="73" t="s">
        <v>251</v>
      </c>
      <c r="E6191" s="73" t="s">
        <v>279</v>
      </c>
      <c r="F6191" s="73" t="s">
        <v>280</v>
      </c>
      <c r="G6191" s="73" t="s">
        <v>35</v>
      </c>
      <c r="H6191" t="s">
        <v>37</v>
      </c>
      <c r="I6191">
        <v>1851</v>
      </c>
      <c r="J6191" s="43">
        <v>6385</v>
      </c>
      <c r="K6191" s="16">
        <v>0.32</v>
      </c>
      <c r="L6191" s="16">
        <f t="shared" si="1158"/>
        <v>63.406156901688178</v>
      </c>
      <c r="M6191" s="16">
        <f t="shared" si="1159"/>
        <v>1.7256756756756757</v>
      </c>
      <c r="N6191" s="44">
        <f t="shared" si="1160"/>
        <v>592.32000000000005</v>
      </c>
      <c r="O6191" s="44">
        <f t="shared" si="1161"/>
        <v>6977.32</v>
      </c>
      <c r="P6191" s="45">
        <f t="shared" si="1154"/>
        <v>69.288182720953316</v>
      </c>
      <c r="Q6191" s="45">
        <f t="shared" si="1162"/>
        <v>1.8857621621621621</v>
      </c>
      <c r="S6191" s="51">
        <f t="shared" si="1155"/>
        <v>-4.7529861442904942</v>
      </c>
      <c r="T6191" s="16">
        <f t="shared" si="1156"/>
        <v>69.827672955974833</v>
      </c>
    </row>
    <row r="6192" spans="1:20" x14ac:dyDescent="0.25">
      <c r="A6192" s="72">
        <f t="shared" si="1157"/>
        <v>45275</v>
      </c>
      <c r="B6192" s="73" t="s">
        <v>18</v>
      </c>
      <c r="C6192" s="73" t="s">
        <v>257</v>
      </c>
      <c r="D6192" s="73" t="s">
        <v>237</v>
      </c>
      <c r="E6192" s="73" t="s">
        <v>283</v>
      </c>
      <c r="F6192" s="73" t="s">
        <v>284</v>
      </c>
      <c r="G6192" s="73" t="s">
        <v>35</v>
      </c>
      <c r="H6192" t="s">
        <v>37</v>
      </c>
      <c r="I6192">
        <v>1507</v>
      </c>
      <c r="J6192" s="43">
        <v>6235</v>
      </c>
      <c r="K6192" s="16">
        <v>0.32</v>
      </c>
      <c r="L6192" s="16">
        <f t="shared" si="1158"/>
        <v>61.916583912611713</v>
      </c>
      <c r="M6192" s="16">
        <f t="shared" si="1159"/>
        <v>1.6851351351351351</v>
      </c>
      <c r="N6192" s="44">
        <f t="shared" si="1160"/>
        <v>482.24</v>
      </c>
      <c r="O6192" s="44">
        <f t="shared" si="1161"/>
        <v>6717.24</v>
      </c>
      <c r="P6192" s="45">
        <f t="shared" si="1154"/>
        <v>66.705461767626616</v>
      </c>
      <c r="Q6192" s="45">
        <f t="shared" si="1162"/>
        <v>1.8154702702702703</v>
      </c>
      <c r="S6192" s="51">
        <f t="shared" si="1155"/>
        <v>-4.0873848789890754</v>
      </c>
      <c r="T6192" s="16">
        <f t="shared" si="1156"/>
        <v>67.267725918570008</v>
      </c>
    </row>
    <row r="6193" spans="1:20" x14ac:dyDescent="0.25">
      <c r="A6193" s="72">
        <f t="shared" si="1157"/>
        <v>45275</v>
      </c>
      <c r="B6193" s="73" t="s">
        <v>18</v>
      </c>
      <c r="C6193" s="73" t="s">
        <v>256</v>
      </c>
      <c r="D6193" s="73" t="s">
        <v>247</v>
      </c>
      <c r="E6193" s="73" t="s">
        <v>265</v>
      </c>
      <c r="F6193" s="73" t="s">
        <v>266</v>
      </c>
      <c r="G6193" s="73" t="s">
        <v>35</v>
      </c>
      <c r="H6193" t="s">
        <v>36</v>
      </c>
      <c r="I6193">
        <v>1160</v>
      </c>
      <c r="J6193" s="43">
        <v>5270</v>
      </c>
      <c r="K6193" s="16">
        <v>0.49</v>
      </c>
      <c r="L6193" s="16">
        <f t="shared" si="1158"/>
        <v>52.333664349553125</v>
      </c>
      <c r="M6193" s="16">
        <f t="shared" si="1159"/>
        <v>1.4243243243243244</v>
      </c>
      <c r="N6193" s="44">
        <f t="shared" si="1160"/>
        <v>568.4</v>
      </c>
      <c r="O6193" s="44">
        <f t="shared" si="1161"/>
        <v>5838.4</v>
      </c>
      <c r="P6193" s="45">
        <f t="shared" si="1154"/>
        <v>57.97815292949354</v>
      </c>
      <c r="Q6193" s="45">
        <f t="shared" si="1162"/>
        <v>1.5779459459459459</v>
      </c>
      <c r="S6193" s="51">
        <f t="shared" si="1155"/>
        <v>0.21627930927941019</v>
      </c>
      <c r="T6193" s="16">
        <f t="shared" si="1156"/>
        <v>57.901357166501157</v>
      </c>
    </row>
    <row r="6194" spans="1:20" x14ac:dyDescent="0.25">
      <c r="A6194" s="72">
        <f t="shared" si="1157"/>
        <v>45275</v>
      </c>
      <c r="B6194" s="73" t="s">
        <v>18</v>
      </c>
      <c r="C6194" s="73" t="s">
        <v>244</v>
      </c>
      <c r="D6194" s="73" t="s">
        <v>245</v>
      </c>
      <c r="E6194" s="73" t="s">
        <v>277</v>
      </c>
      <c r="F6194" s="73" t="s">
        <v>278</v>
      </c>
      <c r="G6194" s="73" t="s">
        <v>35</v>
      </c>
      <c r="H6194" s="73" t="s">
        <v>38</v>
      </c>
      <c r="I6194" s="65">
        <v>613</v>
      </c>
      <c r="J6194" s="61">
        <v>5509</v>
      </c>
      <c r="K6194" s="16">
        <v>0</v>
      </c>
      <c r="L6194" s="77">
        <f t="shared" si="1158"/>
        <v>54.70705064548163</v>
      </c>
      <c r="M6194" s="77">
        <f t="shared" si="1159"/>
        <v>1.4889189189189189</v>
      </c>
      <c r="N6194" s="62">
        <f t="shared" si="1160"/>
        <v>0</v>
      </c>
      <c r="O6194" s="62">
        <f t="shared" si="1161"/>
        <v>5509</v>
      </c>
      <c r="P6194" s="63">
        <f t="shared" si="1154"/>
        <v>54.70705064548163</v>
      </c>
      <c r="Q6194" s="63">
        <f t="shared" si="1162"/>
        <v>1.4889189189189189</v>
      </c>
      <c r="R6194" s="65"/>
      <c r="S6194" s="64">
        <f t="shared" si="1155"/>
        <v>4.3964373697176429</v>
      </c>
      <c r="T6194" s="16">
        <f>AVERAGE(P6118,P6156,P6194)</f>
        <v>54.707050645481637</v>
      </c>
    </row>
    <row r="6195" spans="1:20" x14ac:dyDescent="0.25">
      <c r="A6195" s="74">
        <f>A6193</f>
        <v>45275</v>
      </c>
      <c r="B6195" s="75" t="s">
        <v>18</v>
      </c>
      <c r="C6195" s="75" t="s">
        <v>258</v>
      </c>
      <c r="D6195" s="75" t="s">
        <v>255</v>
      </c>
      <c r="E6195" s="75" t="s">
        <v>279</v>
      </c>
      <c r="F6195" s="75" t="s">
        <v>280</v>
      </c>
      <c r="G6195" s="75" t="s">
        <v>35</v>
      </c>
      <c r="H6195" s="76" t="s">
        <v>36</v>
      </c>
      <c r="I6195" s="76">
        <v>1637</v>
      </c>
      <c r="J6195" s="46">
        <v>5905</v>
      </c>
      <c r="K6195" s="78">
        <v>0.49</v>
      </c>
      <c r="L6195" s="78">
        <f t="shared" si="1158"/>
        <v>58.639523336643492</v>
      </c>
      <c r="M6195" s="78">
        <f t="shared" si="1159"/>
        <v>1.595945945945946</v>
      </c>
      <c r="N6195" s="47">
        <f t="shared" si="1160"/>
        <v>802.13</v>
      </c>
      <c r="O6195" s="47">
        <f t="shared" si="1161"/>
        <v>6707.13</v>
      </c>
      <c r="P6195" s="48">
        <f t="shared" si="1154"/>
        <v>66.605064548162858</v>
      </c>
      <c r="Q6195" s="48">
        <f t="shared" si="1162"/>
        <v>1.8127378378378378</v>
      </c>
      <c r="R6195" s="76"/>
      <c r="S6195" s="53">
        <f t="shared" si="1155"/>
        <v>-0.80132400378032376</v>
      </c>
      <c r="T6195" s="78">
        <f t="shared" si="1156"/>
        <v>66.496689837802052</v>
      </c>
    </row>
    <row r="6196" spans="1:20" x14ac:dyDescent="0.25">
      <c r="A6196" s="72">
        <f>DATE(YEAR(A6195), MONTH(A6195)+1, 15)</f>
        <v>45306</v>
      </c>
      <c r="B6196" s="73" t="s">
        <v>0</v>
      </c>
      <c r="C6196" s="73" t="s">
        <v>359</v>
      </c>
      <c r="D6196" s="73" t="s">
        <v>235</v>
      </c>
      <c r="E6196" s="73" t="s">
        <v>260</v>
      </c>
      <c r="F6196" s="73" t="s">
        <v>261</v>
      </c>
      <c r="G6196" s="73" t="s">
        <v>34</v>
      </c>
      <c r="H6196" t="s">
        <v>36</v>
      </c>
      <c r="I6196">
        <v>506</v>
      </c>
      <c r="J6196" s="61">
        <v>4095</v>
      </c>
      <c r="K6196" s="16">
        <v>0.44</v>
      </c>
      <c r="L6196" s="16">
        <f t="shared" si="1158"/>
        <v>40.665342601787486</v>
      </c>
      <c r="M6196" s="16">
        <f t="shared" si="1159"/>
        <v>1.1067567567567567</v>
      </c>
      <c r="N6196" s="44">
        <f t="shared" si="1160"/>
        <v>222.64000000000001</v>
      </c>
      <c r="O6196" s="44">
        <f t="shared" si="1161"/>
        <v>4317.6400000000003</v>
      </c>
      <c r="P6196" s="45">
        <f t="shared" ref="P6196:P6233" si="1163">O6196/100.7</f>
        <v>42.876266137040716</v>
      </c>
      <c r="Q6196" s="45">
        <f t="shared" si="1162"/>
        <v>1.1669297297297299</v>
      </c>
      <c r="R6196" s="17"/>
      <c r="S6196" s="51">
        <f>((O6196/O5740)-1)*100</f>
        <v>2.9519485721916094</v>
      </c>
      <c r="T6196" s="16"/>
    </row>
    <row r="6197" spans="1:20" x14ac:dyDescent="0.25">
      <c r="A6197" s="72">
        <f>A6196</f>
        <v>45306</v>
      </c>
      <c r="B6197" s="73" t="s">
        <v>0</v>
      </c>
      <c r="C6197" s="73" t="s">
        <v>236</v>
      </c>
      <c r="D6197" s="73" t="s">
        <v>237</v>
      </c>
      <c r="E6197" s="73" t="s">
        <v>262</v>
      </c>
      <c r="F6197" s="73" t="s">
        <v>251</v>
      </c>
      <c r="G6197" s="73" t="s">
        <v>34</v>
      </c>
      <c r="H6197" t="s">
        <v>37</v>
      </c>
      <c r="I6197">
        <v>298</v>
      </c>
      <c r="J6197" s="43">
        <v>3508</v>
      </c>
      <c r="K6197" s="16">
        <v>0.26</v>
      </c>
      <c r="L6197" s="16">
        <f t="shared" si="1158"/>
        <v>34.836146971201586</v>
      </c>
      <c r="M6197" s="16">
        <f t="shared" si="1159"/>
        <v>0.94810810810810808</v>
      </c>
      <c r="N6197" s="44">
        <f t="shared" si="1160"/>
        <v>77.48</v>
      </c>
      <c r="O6197" s="44">
        <f t="shared" si="1161"/>
        <v>3585.48</v>
      </c>
      <c r="P6197" s="45">
        <f t="shared" si="1163"/>
        <v>35.605561072492549</v>
      </c>
      <c r="Q6197" s="45">
        <f t="shared" si="1162"/>
        <v>0.9690486486486487</v>
      </c>
      <c r="R6197" s="17"/>
      <c r="S6197" s="51">
        <f t="shared" ref="S6197:S6233" si="1164">((O6197/O5741)-1)*100</f>
        <v>-10.586087711160651</v>
      </c>
      <c r="T6197" s="16"/>
    </row>
    <row r="6198" spans="1:20" x14ac:dyDescent="0.25">
      <c r="A6198" s="72">
        <f t="shared" ref="A6198:A6232" si="1165">A6197</f>
        <v>45306</v>
      </c>
      <c r="B6198" s="73" t="s">
        <v>0</v>
      </c>
      <c r="C6198" s="73" t="s">
        <v>359</v>
      </c>
      <c r="D6198" s="73" t="s">
        <v>235</v>
      </c>
      <c r="E6198" s="73" t="s">
        <v>263</v>
      </c>
      <c r="F6198" s="73" t="s">
        <v>264</v>
      </c>
      <c r="G6198" s="73" t="s">
        <v>34</v>
      </c>
      <c r="H6198" t="s">
        <v>37</v>
      </c>
      <c r="I6198">
        <v>1530</v>
      </c>
      <c r="J6198" s="61">
        <v>6840</v>
      </c>
      <c r="K6198" s="16">
        <v>0.26</v>
      </c>
      <c r="L6198" s="16">
        <f t="shared" si="1158"/>
        <v>67.924528301886795</v>
      </c>
      <c r="M6198" s="16">
        <f t="shared" si="1159"/>
        <v>1.8486486486486486</v>
      </c>
      <c r="N6198" s="44">
        <f t="shared" si="1160"/>
        <v>397.8</v>
      </c>
      <c r="O6198" s="44">
        <f t="shared" si="1161"/>
        <v>7237.8</v>
      </c>
      <c r="P6198" s="45">
        <f t="shared" si="1163"/>
        <v>71.87487586891757</v>
      </c>
      <c r="Q6198" s="45">
        <f t="shared" si="1162"/>
        <v>1.9561621621621623</v>
      </c>
      <c r="S6198" s="51">
        <f t="shared" si="1164"/>
        <v>-12.484432245504994</v>
      </c>
      <c r="T6198" s="16"/>
    </row>
    <row r="6199" spans="1:20" x14ac:dyDescent="0.25">
      <c r="A6199" s="72">
        <f t="shared" si="1165"/>
        <v>45306</v>
      </c>
      <c r="B6199" s="73" t="s">
        <v>0</v>
      </c>
      <c r="C6199" s="73" t="s">
        <v>359</v>
      </c>
      <c r="D6199" s="73" t="s">
        <v>235</v>
      </c>
      <c r="E6199" s="73" t="s">
        <v>265</v>
      </c>
      <c r="F6199" s="73" t="s">
        <v>266</v>
      </c>
      <c r="G6199" s="73" t="s">
        <v>34</v>
      </c>
      <c r="H6199" t="s">
        <v>36</v>
      </c>
      <c r="I6199">
        <v>890</v>
      </c>
      <c r="J6199" s="61">
        <v>4825</v>
      </c>
      <c r="K6199" s="16">
        <v>0.44</v>
      </c>
      <c r="L6199" s="16">
        <f t="shared" si="1158"/>
        <v>47.91459781529295</v>
      </c>
      <c r="M6199" s="16">
        <f t="shared" si="1159"/>
        <v>1.3040540540540539</v>
      </c>
      <c r="N6199" s="44">
        <f t="shared" si="1160"/>
        <v>391.6</v>
      </c>
      <c r="O6199" s="44">
        <f t="shared" si="1161"/>
        <v>5216.6000000000004</v>
      </c>
      <c r="P6199" s="45">
        <f t="shared" si="1163"/>
        <v>51.803376365441906</v>
      </c>
      <c r="Q6199" s="45">
        <f t="shared" si="1162"/>
        <v>1.4098918918918919</v>
      </c>
      <c r="S6199" s="51">
        <f t="shared" si="1164"/>
        <v>0.90916125038686957</v>
      </c>
      <c r="T6199" s="16"/>
    </row>
    <row r="6200" spans="1:20" x14ac:dyDescent="0.25">
      <c r="A6200" s="72">
        <f t="shared" si="1165"/>
        <v>45306</v>
      </c>
      <c r="B6200" s="73" t="s">
        <v>0</v>
      </c>
      <c r="C6200" s="73" t="s">
        <v>238</v>
      </c>
      <c r="D6200" s="73" t="s">
        <v>239</v>
      </c>
      <c r="E6200" s="73" t="s">
        <v>267</v>
      </c>
      <c r="F6200" s="73" t="s">
        <v>241</v>
      </c>
      <c r="G6200" s="73" t="s">
        <v>34</v>
      </c>
      <c r="H6200" s="65" t="s">
        <v>37</v>
      </c>
      <c r="I6200" s="65">
        <v>1256</v>
      </c>
      <c r="J6200" s="61">
        <v>6611</v>
      </c>
      <c r="K6200" s="16">
        <v>0.26</v>
      </c>
      <c r="L6200" s="77">
        <f t="shared" si="1158"/>
        <v>65.650446871896719</v>
      </c>
      <c r="M6200" s="77">
        <f t="shared" si="1159"/>
        <v>1.7867567567567568</v>
      </c>
      <c r="N6200" s="62">
        <f t="shared" si="1160"/>
        <v>326.56</v>
      </c>
      <c r="O6200" s="62">
        <f t="shared" si="1161"/>
        <v>6937.56</v>
      </c>
      <c r="P6200" s="63">
        <f t="shared" si="1163"/>
        <v>68.893346573982129</v>
      </c>
      <c r="Q6200" s="63">
        <f t="shared" si="1162"/>
        <v>1.8750162162162163</v>
      </c>
      <c r="R6200" s="65"/>
      <c r="S6200" s="64">
        <f t="shared" si="1164"/>
        <v>-11.809482162469997</v>
      </c>
      <c r="T6200" s="16"/>
    </row>
    <row r="6201" spans="1:20" x14ac:dyDescent="0.25">
      <c r="A6201" s="72">
        <f t="shared" si="1165"/>
        <v>45306</v>
      </c>
      <c r="B6201" s="73" t="s">
        <v>0</v>
      </c>
      <c r="C6201" s="73" t="s">
        <v>358</v>
      </c>
      <c r="D6201" s="73" t="s">
        <v>235</v>
      </c>
      <c r="E6201" s="73" t="s">
        <v>267</v>
      </c>
      <c r="F6201" s="73" t="s">
        <v>241</v>
      </c>
      <c r="G6201" s="73" t="s">
        <v>34</v>
      </c>
      <c r="H6201" t="s">
        <v>36</v>
      </c>
      <c r="I6201">
        <v>975</v>
      </c>
      <c r="J6201" s="61">
        <v>5075</v>
      </c>
      <c r="K6201" s="16">
        <v>0.44</v>
      </c>
      <c r="L6201" s="16">
        <f t="shared" si="1158"/>
        <v>50.397219463753721</v>
      </c>
      <c r="M6201" s="16">
        <f t="shared" si="1159"/>
        <v>1.3716216216216217</v>
      </c>
      <c r="N6201" s="44">
        <f t="shared" si="1160"/>
        <v>429</v>
      </c>
      <c r="O6201" s="44">
        <f t="shared" si="1161"/>
        <v>5504</v>
      </c>
      <c r="P6201" s="45">
        <f t="shared" si="1163"/>
        <v>54.657398212512412</v>
      </c>
      <c r="Q6201" s="45">
        <f t="shared" si="1162"/>
        <v>1.4875675675675675</v>
      </c>
      <c r="S6201" s="51">
        <f t="shared" si="1164"/>
        <v>0.54804530507854832</v>
      </c>
      <c r="T6201" s="16"/>
    </row>
    <row r="6202" spans="1:20" x14ac:dyDescent="0.25">
      <c r="A6202" s="72">
        <f t="shared" si="1165"/>
        <v>45306</v>
      </c>
      <c r="B6202" s="73" t="s">
        <v>0</v>
      </c>
      <c r="C6202" s="73" t="s">
        <v>240</v>
      </c>
      <c r="D6202" s="73" t="s">
        <v>241</v>
      </c>
      <c r="E6202" s="73" t="s">
        <v>263</v>
      </c>
      <c r="F6202" s="73" t="s">
        <v>264</v>
      </c>
      <c r="G6202" s="73" t="s">
        <v>34</v>
      </c>
      <c r="H6202" t="s">
        <v>36</v>
      </c>
      <c r="I6202">
        <v>1357</v>
      </c>
      <c r="J6202" s="66">
        <v>5121</v>
      </c>
      <c r="K6202" s="16">
        <v>0.44</v>
      </c>
      <c r="L6202" s="16">
        <f t="shared" si="1158"/>
        <v>50.854021847070506</v>
      </c>
      <c r="M6202" s="16">
        <f t="shared" si="1159"/>
        <v>1.384054054054054</v>
      </c>
      <c r="N6202" s="44">
        <f t="shared" si="1160"/>
        <v>597.08000000000004</v>
      </c>
      <c r="O6202" s="44">
        <f t="shared" si="1161"/>
        <v>5718.08</v>
      </c>
      <c r="P6202" s="45">
        <f t="shared" si="1163"/>
        <v>56.783316782522341</v>
      </c>
      <c r="Q6202" s="45">
        <f t="shared" si="1162"/>
        <v>1.5454270270270269</v>
      </c>
      <c r="S6202" s="51">
        <f t="shared" si="1164"/>
        <v>-4.5312781743991115</v>
      </c>
      <c r="T6202" s="16"/>
    </row>
    <row r="6203" spans="1:20" x14ac:dyDescent="0.25">
      <c r="A6203" s="72">
        <f t="shared" si="1165"/>
        <v>45306</v>
      </c>
      <c r="B6203" s="73" t="s">
        <v>67</v>
      </c>
      <c r="C6203" s="73" t="s">
        <v>242</v>
      </c>
      <c r="D6203" s="73" t="s">
        <v>243</v>
      </c>
      <c r="E6203" s="73" t="s">
        <v>265</v>
      </c>
      <c r="F6203" s="73" t="s">
        <v>266</v>
      </c>
      <c r="G6203" s="73" t="s">
        <v>34</v>
      </c>
      <c r="H6203" t="s">
        <v>36</v>
      </c>
      <c r="I6203">
        <v>1006</v>
      </c>
      <c r="J6203" s="66">
        <v>4000</v>
      </c>
      <c r="K6203" s="16">
        <v>0.44</v>
      </c>
      <c r="L6203" s="16">
        <f t="shared" si="1158"/>
        <v>39.72194637537239</v>
      </c>
      <c r="M6203" s="16">
        <f t="shared" si="1159"/>
        <v>1.0090090090090089</v>
      </c>
      <c r="N6203" s="44">
        <f t="shared" si="1160"/>
        <v>442.64</v>
      </c>
      <c r="O6203" s="44">
        <f t="shared" si="1161"/>
        <v>4442.6400000000003</v>
      </c>
      <c r="P6203" s="45">
        <f t="shared" si="1163"/>
        <v>44.117576961271105</v>
      </c>
      <c r="Q6203" s="45">
        <f t="shared" si="1162"/>
        <v>1.120665945945946</v>
      </c>
      <c r="S6203" s="51">
        <f t="shared" si="1164"/>
        <v>-4.3326212789415619</v>
      </c>
      <c r="T6203" s="16"/>
    </row>
    <row r="6204" spans="1:20" x14ac:dyDescent="0.25">
      <c r="A6204" s="72">
        <f t="shared" si="1165"/>
        <v>45306</v>
      </c>
      <c r="B6204" s="73" t="s">
        <v>67</v>
      </c>
      <c r="C6204" s="73" t="s">
        <v>244</v>
      </c>
      <c r="D6204" s="73" t="s">
        <v>245</v>
      </c>
      <c r="E6204" s="73" t="s">
        <v>268</v>
      </c>
      <c r="F6204" s="73" t="s">
        <v>269</v>
      </c>
      <c r="G6204" s="73" t="s">
        <v>34</v>
      </c>
      <c r="H6204" t="s">
        <v>38</v>
      </c>
      <c r="I6204">
        <v>860</v>
      </c>
      <c r="J6204" s="61">
        <v>8877</v>
      </c>
      <c r="K6204" s="16">
        <v>0</v>
      </c>
      <c r="L6204" s="16">
        <f t="shared" si="1158"/>
        <v>88.152929493545187</v>
      </c>
      <c r="M6204" s="16">
        <f t="shared" si="1159"/>
        <v>2.2392432432432434</v>
      </c>
      <c r="N6204" s="44">
        <f t="shared" si="1160"/>
        <v>0</v>
      </c>
      <c r="O6204" s="44">
        <f t="shared" si="1161"/>
        <v>8877</v>
      </c>
      <c r="P6204" s="45">
        <f t="shared" si="1163"/>
        <v>88.152929493545187</v>
      </c>
      <c r="Q6204" s="45">
        <f t="shared" si="1162"/>
        <v>2.2392432432432434</v>
      </c>
      <c r="S6204" s="51">
        <f t="shared" si="1164"/>
        <v>3.8124196000467681</v>
      </c>
      <c r="T6204" s="16"/>
    </row>
    <row r="6205" spans="1:20" x14ac:dyDescent="0.25">
      <c r="A6205" s="72">
        <f t="shared" si="1165"/>
        <v>45306</v>
      </c>
      <c r="B6205" s="73" t="s">
        <v>67</v>
      </c>
      <c r="C6205" s="73" t="s">
        <v>246</v>
      </c>
      <c r="D6205" s="73" t="s">
        <v>247</v>
      </c>
      <c r="E6205" s="73" t="s">
        <v>270</v>
      </c>
      <c r="F6205" s="73" t="s">
        <v>247</v>
      </c>
      <c r="G6205" s="73" t="s">
        <v>34</v>
      </c>
      <c r="H6205" t="s">
        <v>36</v>
      </c>
      <c r="I6205">
        <v>213</v>
      </c>
      <c r="J6205" s="43">
        <v>2830</v>
      </c>
      <c r="K6205" s="16">
        <v>0.44</v>
      </c>
      <c r="L6205" s="16">
        <f t="shared" si="1158"/>
        <v>28.103277060575966</v>
      </c>
      <c r="M6205" s="16">
        <f t="shared" si="1159"/>
        <v>0.71387387387387391</v>
      </c>
      <c r="N6205" s="44">
        <f t="shared" si="1160"/>
        <v>93.72</v>
      </c>
      <c r="O6205" s="44">
        <f t="shared" si="1161"/>
        <v>2923.72</v>
      </c>
      <c r="P6205" s="45">
        <f t="shared" si="1163"/>
        <v>29.03396226415094</v>
      </c>
      <c r="Q6205" s="45">
        <f t="shared" si="1162"/>
        <v>0.73751495495495489</v>
      </c>
      <c r="S6205" s="51">
        <f t="shared" si="1164"/>
        <v>4.7432755828783479</v>
      </c>
      <c r="T6205" s="16"/>
    </row>
    <row r="6206" spans="1:20" x14ac:dyDescent="0.25">
      <c r="A6206" s="72">
        <f t="shared" si="1165"/>
        <v>45306</v>
      </c>
      <c r="B6206" s="73" t="s">
        <v>67</v>
      </c>
      <c r="C6206" s="73" t="s">
        <v>248</v>
      </c>
      <c r="D6206" s="73" t="s">
        <v>249</v>
      </c>
      <c r="E6206" s="73" t="s">
        <v>271</v>
      </c>
      <c r="F6206" s="73" t="s">
        <v>272</v>
      </c>
      <c r="G6206" s="73" t="s">
        <v>34</v>
      </c>
      <c r="H6206" t="s">
        <v>38</v>
      </c>
      <c r="I6206">
        <v>646</v>
      </c>
      <c r="J6206" s="61">
        <v>6866</v>
      </c>
      <c r="K6206" s="16">
        <v>0</v>
      </c>
      <c r="L6206" s="16">
        <f t="shared" si="1158"/>
        <v>68.182720953326708</v>
      </c>
      <c r="M6206" s="16">
        <f t="shared" si="1159"/>
        <v>1.7319639639639639</v>
      </c>
      <c r="N6206" s="44">
        <f t="shared" si="1160"/>
        <v>0</v>
      </c>
      <c r="O6206" s="44">
        <f t="shared" si="1161"/>
        <v>6866</v>
      </c>
      <c r="P6206" s="45">
        <f t="shared" si="1163"/>
        <v>68.182720953326708</v>
      </c>
      <c r="Q6206" s="45">
        <f t="shared" si="1162"/>
        <v>1.7319639639639639</v>
      </c>
      <c r="S6206" s="51">
        <f t="shared" si="1164"/>
        <v>4.1407553465797164</v>
      </c>
      <c r="T6206" s="16"/>
    </row>
    <row r="6207" spans="1:20" x14ac:dyDescent="0.25">
      <c r="A6207" s="72">
        <f t="shared" si="1165"/>
        <v>45306</v>
      </c>
      <c r="B6207" s="73" t="s">
        <v>67</v>
      </c>
      <c r="C6207" s="73" t="s">
        <v>248</v>
      </c>
      <c r="D6207" s="73" t="s">
        <v>249</v>
      </c>
      <c r="E6207" s="73" t="s">
        <v>273</v>
      </c>
      <c r="F6207" s="73" t="s">
        <v>274</v>
      </c>
      <c r="G6207" s="73" t="s">
        <v>34</v>
      </c>
      <c r="H6207" t="s">
        <v>38</v>
      </c>
      <c r="I6207">
        <v>418</v>
      </c>
      <c r="J6207" s="61">
        <v>5790</v>
      </c>
      <c r="K6207" s="16">
        <v>0</v>
      </c>
      <c r="L6207" s="16">
        <f t="shared" si="1158"/>
        <v>57.497517378351539</v>
      </c>
      <c r="M6207" s="16">
        <f t="shared" si="1159"/>
        <v>1.4605405405405405</v>
      </c>
      <c r="N6207" s="44">
        <f t="shared" si="1160"/>
        <v>0</v>
      </c>
      <c r="O6207" s="44">
        <f t="shared" si="1161"/>
        <v>5790</v>
      </c>
      <c r="P6207" s="45">
        <f t="shared" si="1163"/>
        <v>57.497517378351539</v>
      </c>
      <c r="Q6207" s="45">
        <f t="shared" si="1162"/>
        <v>1.4605405405405405</v>
      </c>
      <c r="S6207" s="51">
        <f t="shared" si="1164"/>
        <v>4.0618260244428495</v>
      </c>
      <c r="T6207" s="16"/>
    </row>
    <row r="6208" spans="1:20" x14ac:dyDescent="0.25">
      <c r="A6208" s="72">
        <f t="shared" si="1165"/>
        <v>45306</v>
      </c>
      <c r="B6208" s="73" t="s">
        <v>67</v>
      </c>
      <c r="C6208" s="73" t="s">
        <v>246</v>
      </c>
      <c r="D6208" s="73" t="s">
        <v>247</v>
      </c>
      <c r="E6208" s="73" t="s">
        <v>275</v>
      </c>
      <c r="F6208" s="73" t="s">
        <v>276</v>
      </c>
      <c r="G6208" s="73" t="s">
        <v>34</v>
      </c>
      <c r="H6208" t="s">
        <v>36</v>
      </c>
      <c r="I6208">
        <v>626</v>
      </c>
      <c r="J6208" s="61">
        <v>4425</v>
      </c>
      <c r="K6208" s="16">
        <v>0.44</v>
      </c>
      <c r="L6208" s="16">
        <f t="shared" si="1158"/>
        <v>43.942403177755708</v>
      </c>
      <c r="M6208" s="16">
        <f t="shared" si="1159"/>
        <v>1.1162162162162161</v>
      </c>
      <c r="N6208" s="44">
        <f t="shared" si="1160"/>
        <v>275.44</v>
      </c>
      <c r="O6208" s="44">
        <f t="shared" si="1161"/>
        <v>4700.4399999999996</v>
      </c>
      <c r="P6208" s="45">
        <f t="shared" si="1163"/>
        <v>46.677656405163845</v>
      </c>
      <c r="Q6208" s="45">
        <f t="shared" si="1162"/>
        <v>1.1856965765765766</v>
      </c>
      <c r="S6208" s="51">
        <f t="shared" si="1164"/>
        <v>1.0708203602084687</v>
      </c>
      <c r="T6208" s="16"/>
    </row>
    <row r="6209" spans="1:20" x14ac:dyDescent="0.25">
      <c r="A6209" s="72">
        <f t="shared" si="1165"/>
        <v>45306</v>
      </c>
      <c r="B6209" s="73" t="s">
        <v>67</v>
      </c>
      <c r="C6209" s="73" t="s">
        <v>246</v>
      </c>
      <c r="D6209" s="73" t="s">
        <v>247</v>
      </c>
      <c r="E6209" s="73" t="s">
        <v>263</v>
      </c>
      <c r="F6209" s="73" t="s">
        <v>264</v>
      </c>
      <c r="G6209" s="73" t="s">
        <v>34</v>
      </c>
      <c r="H6209" t="s">
        <v>36</v>
      </c>
      <c r="I6209">
        <v>1823</v>
      </c>
      <c r="J6209" s="61">
        <v>6305</v>
      </c>
      <c r="K6209" s="16">
        <v>0.44</v>
      </c>
      <c r="L6209" s="16">
        <f t="shared" si="1158"/>
        <v>62.611717974180735</v>
      </c>
      <c r="M6209" s="16">
        <f t="shared" si="1159"/>
        <v>1.5904504504504504</v>
      </c>
      <c r="N6209" s="44">
        <f t="shared" si="1160"/>
        <v>802.12</v>
      </c>
      <c r="O6209" s="44">
        <f t="shared" si="1161"/>
        <v>7107.12</v>
      </c>
      <c r="P6209" s="45">
        <f t="shared" si="1163"/>
        <v>70.577159880834159</v>
      </c>
      <c r="Q6209" s="45">
        <f t="shared" si="1162"/>
        <v>1.792787027027027</v>
      </c>
      <c r="S6209" s="51">
        <f t="shared" si="1164"/>
        <v>-2.5984277867315719</v>
      </c>
      <c r="T6209" s="16"/>
    </row>
    <row r="6210" spans="1:20" x14ac:dyDescent="0.25">
      <c r="A6210" s="72">
        <f t="shared" si="1165"/>
        <v>45306</v>
      </c>
      <c r="B6210" s="73" t="s">
        <v>18</v>
      </c>
      <c r="C6210" s="73" t="s">
        <v>250</v>
      </c>
      <c r="D6210" s="73" t="s">
        <v>251</v>
      </c>
      <c r="E6210" s="73" t="s">
        <v>265</v>
      </c>
      <c r="F6210" s="73" t="s">
        <v>266</v>
      </c>
      <c r="G6210" s="73" t="s">
        <v>34</v>
      </c>
      <c r="H6210" s="65" t="s">
        <v>39</v>
      </c>
      <c r="I6210">
        <v>1277</v>
      </c>
      <c r="J6210" s="61">
        <v>3156</v>
      </c>
      <c r="K6210" s="16">
        <v>0.51300000000000001</v>
      </c>
      <c r="L6210" s="77">
        <f t="shared" si="1158"/>
        <v>31.340615690168818</v>
      </c>
      <c r="M6210" s="77">
        <f t="shared" si="1159"/>
        <v>0.85297297297297292</v>
      </c>
      <c r="N6210" s="62">
        <f t="shared" si="1160"/>
        <v>655.101</v>
      </c>
      <c r="O6210" s="62">
        <f t="shared" si="1161"/>
        <v>3811.1010000000001</v>
      </c>
      <c r="P6210" s="63">
        <f t="shared" si="1163"/>
        <v>37.846087388282022</v>
      </c>
      <c r="Q6210" s="63">
        <f t="shared" si="1162"/>
        <v>1.0300272972972973</v>
      </c>
      <c r="R6210" s="65"/>
      <c r="S6210" s="64">
        <f t="shared" si="1164"/>
        <v>-21.308986498582215</v>
      </c>
      <c r="T6210" s="16"/>
    </row>
    <row r="6211" spans="1:20" x14ac:dyDescent="0.25">
      <c r="A6211" s="72">
        <f t="shared" si="1165"/>
        <v>45306</v>
      </c>
      <c r="B6211" s="73" t="s">
        <v>18</v>
      </c>
      <c r="C6211" s="73" t="s">
        <v>244</v>
      </c>
      <c r="D6211" s="73" t="s">
        <v>245</v>
      </c>
      <c r="E6211" s="73" t="s">
        <v>277</v>
      </c>
      <c r="F6211" s="73" t="s">
        <v>278</v>
      </c>
      <c r="G6211" s="73" t="s">
        <v>34</v>
      </c>
      <c r="H6211" s="65" t="s">
        <v>38</v>
      </c>
      <c r="I6211" s="65">
        <v>613</v>
      </c>
      <c r="J6211" s="61">
        <v>7269</v>
      </c>
      <c r="K6211" s="16">
        <v>0</v>
      </c>
      <c r="L6211" s="77">
        <f t="shared" si="1158"/>
        <v>72.184707050645486</v>
      </c>
      <c r="M6211" s="77">
        <f t="shared" si="1159"/>
        <v>1.9645945945945946</v>
      </c>
      <c r="N6211" s="62">
        <f t="shared" si="1160"/>
        <v>0</v>
      </c>
      <c r="O6211" s="62">
        <f t="shared" si="1161"/>
        <v>7269</v>
      </c>
      <c r="P6211" s="63">
        <f t="shared" si="1163"/>
        <v>72.184707050645486</v>
      </c>
      <c r="Q6211" s="63">
        <f t="shared" si="1162"/>
        <v>1.9645945945945946</v>
      </c>
      <c r="R6211" s="65"/>
      <c r="S6211" s="64">
        <f t="shared" si="1164"/>
        <v>3.2968594571550325</v>
      </c>
      <c r="T6211" s="16"/>
    </row>
    <row r="6212" spans="1:20" x14ac:dyDescent="0.25">
      <c r="A6212" s="72">
        <f>A6211</f>
        <v>45306</v>
      </c>
      <c r="B6212" s="73" t="s">
        <v>18</v>
      </c>
      <c r="C6212" s="73" t="s">
        <v>248</v>
      </c>
      <c r="D6212" s="73" t="s">
        <v>249</v>
      </c>
      <c r="E6212" s="73" t="s">
        <v>268</v>
      </c>
      <c r="F6212" s="73" t="s">
        <v>269</v>
      </c>
      <c r="G6212" s="73" t="s">
        <v>34</v>
      </c>
      <c r="H6212" s="65" t="s">
        <v>38</v>
      </c>
      <c r="I6212" s="65">
        <v>872</v>
      </c>
      <c r="J6212" s="61">
        <v>8169</v>
      </c>
      <c r="K6212" s="16">
        <v>0</v>
      </c>
      <c r="L6212" s="77">
        <f t="shared" si="1158"/>
        <v>81.122144985104271</v>
      </c>
      <c r="M6212" s="77">
        <f t="shared" si="1159"/>
        <v>2.2078378378378378</v>
      </c>
      <c r="N6212" s="62">
        <f t="shared" si="1160"/>
        <v>0</v>
      </c>
      <c r="O6212" s="62">
        <f t="shared" si="1161"/>
        <v>8169</v>
      </c>
      <c r="P6212" s="63">
        <f t="shared" si="1163"/>
        <v>81.122144985104271</v>
      </c>
      <c r="Q6212" s="63">
        <f t="shared" si="1162"/>
        <v>2.2078378378378378</v>
      </c>
      <c r="R6212" s="65"/>
      <c r="S6212" s="64">
        <f t="shared" si="1164"/>
        <v>4.1565727400229457</v>
      </c>
      <c r="T6212" s="16"/>
    </row>
    <row r="6213" spans="1:20" x14ac:dyDescent="0.25">
      <c r="A6213" s="72">
        <f t="shared" si="1165"/>
        <v>45306</v>
      </c>
      <c r="B6213" s="73" t="s">
        <v>18</v>
      </c>
      <c r="C6213" s="73" t="s">
        <v>248</v>
      </c>
      <c r="D6213" s="73" t="s">
        <v>249</v>
      </c>
      <c r="E6213" s="73" t="s">
        <v>277</v>
      </c>
      <c r="F6213" s="73" t="s">
        <v>278</v>
      </c>
      <c r="G6213" s="73" t="s">
        <v>34</v>
      </c>
      <c r="H6213" s="65" t="s">
        <v>38</v>
      </c>
      <c r="I6213" s="65">
        <v>414</v>
      </c>
      <c r="J6213" s="61">
        <v>5921</v>
      </c>
      <c r="K6213" s="16">
        <v>0</v>
      </c>
      <c r="L6213" s="77">
        <f t="shared" si="1158"/>
        <v>58.798411122144984</v>
      </c>
      <c r="M6213" s="77">
        <f t="shared" si="1159"/>
        <v>1.6002702702702702</v>
      </c>
      <c r="N6213" s="62">
        <f t="shared" si="1160"/>
        <v>0</v>
      </c>
      <c r="O6213" s="62">
        <f t="shared" si="1161"/>
        <v>5921</v>
      </c>
      <c r="P6213" s="63">
        <f t="shared" si="1163"/>
        <v>58.798411122144984</v>
      </c>
      <c r="Q6213" s="63">
        <f t="shared" si="1162"/>
        <v>1.6002702702702702</v>
      </c>
      <c r="R6213" s="65"/>
      <c r="S6213" s="64">
        <f t="shared" si="1164"/>
        <v>4.0780453506767511</v>
      </c>
      <c r="T6213" s="16"/>
    </row>
    <row r="6214" spans="1:20" x14ac:dyDescent="0.25">
      <c r="A6214" s="72">
        <f t="shared" si="1165"/>
        <v>45306</v>
      </c>
      <c r="B6214" s="73" t="s">
        <v>18</v>
      </c>
      <c r="C6214" s="73" t="s">
        <v>242</v>
      </c>
      <c r="D6214" s="73" t="s">
        <v>243</v>
      </c>
      <c r="E6214" s="73" t="s">
        <v>265</v>
      </c>
      <c r="F6214" s="73" t="s">
        <v>266</v>
      </c>
      <c r="G6214" s="73" t="s">
        <v>34</v>
      </c>
      <c r="H6214" t="s">
        <v>36</v>
      </c>
      <c r="I6214">
        <v>1006</v>
      </c>
      <c r="J6214" s="43">
        <v>5040</v>
      </c>
      <c r="K6214" s="16">
        <v>0.44</v>
      </c>
      <c r="L6214" s="16">
        <f t="shared" si="1158"/>
        <v>50.049652432969211</v>
      </c>
      <c r="M6214" s="16">
        <f t="shared" si="1159"/>
        <v>1.3621621621621622</v>
      </c>
      <c r="N6214" s="44">
        <f t="shared" si="1160"/>
        <v>442.64</v>
      </c>
      <c r="O6214" s="44">
        <f t="shared" si="1161"/>
        <v>5482.64</v>
      </c>
      <c r="P6214" s="45">
        <f t="shared" si="1163"/>
        <v>54.445283018867926</v>
      </c>
      <c r="Q6214" s="45">
        <f t="shared" si="1162"/>
        <v>1.4817945945945947</v>
      </c>
      <c r="S6214" s="51">
        <f t="shared" si="1164"/>
        <v>-0.47559921871028754</v>
      </c>
      <c r="T6214" s="16"/>
    </row>
    <row r="6215" spans="1:20" x14ac:dyDescent="0.25">
      <c r="A6215" s="72">
        <f t="shared" si="1165"/>
        <v>45306</v>
      </c>
      <c r="B6215" s="73" t="s">
        <v>0</v>
      </c>
      <c r="C6215" s="73" t="s">
        <v>252</v>
      </c>
      <c r="D6215" s="73" t="s">
        <v>117</v>
      </c>
      <c r="E6215" s="73" t="s">
        <v>279</v>
      </c>
      <c r="F6215" s="73" t="s">
        <v>280</v>
      </c>
      <c r="G6215" s="73" t="s">
        <v>35</v>
      </c>
      <c r="H6215" t="s">
        <v>37</v>
      </c>
      <c r="I6215">
        <v>880</v>
      </c>
      <c r="J6215" s="43">
        <v>4043</v>
      </c>
      <c r="K6215" s="16">
        <v>0.26</v>
      </c>
      <c r="L6215" s="16">
        <f t="shared" si="1158"/>
        <v>40.148957298907646</v>
      </c>
      <c r="M6215" s="16">
        <f t="shared" si="1159"/>
        <v>1.0927027027027028</v>
      </c>
      <c r="N6215" s="44">
        <f t="shared" si="1160"/>
        <v>228.8</v>
      </c>
      <c r="O6215" s="44">
        <f t="shared" si="1161"/>
        <v>4271.8</v>
      </c>
      <c r="P6215" s="45">
        <f t="shared" si="1163"/>
        <v>42.421052631578945</v>
      </c>
      <c r="Q6215" s="45">
        <f t="shared" si="1162"/>
        <v>1.1545405405405407</v>
      </c>
      <c r="S6215" s="51">
        <f t="shared" si="1164"/>
        <v>-11.772481308604233</v>
      </c>
      <c r="T6215" s="16"/>
    </row>
    <row r="6216" spans="1:20" x14ac:dyDescent="0.25">
      <c r="A6216" s="72">
        <f t="shared" si="1165"/>
        <v>45306</v>
      </c>
      <c r="B6216" s="73" t="s">
        <v>0</v>
      </c>
      <c r="C6216" s="73" t="s">
        <v>359</v>
      </c>
      <c r="D6216" s="73" t="s">
        <v>235</v>
      </c>
      <c r="E6216" s="73" t="s">
        <v>267</v>
      </c>
      <c r="F6216" s="73" t="s">
        <v>241</v>
      </c>
      <c r="G6216" s="73" t="s">
        <v>35</v>
      </c>
      <c r="H6216" t="s">
        <v>37</v>
      </c>
      <c r="I6216">
        <v>685</v>
      </c>
      <c r="J6216" s="61">
        <v>4111</v>
      </c>
      <c r="K6216" s="16">
        <v>0.26</v>
      </c>
      <c r="L6216" s="16">
        <f t="shared" si="1158"/>
        <v>40.824230387288978</v>
      </c>
      <c r="M6216" s="16">
        <f t="shared" si="1159"/>
        <v>1.1110810810810812</v>
      </c>
      <c r="N6216" s="44">
        <f t="shared" si="1160"/>
        <v>178.1</v>
      </c>
      <c r="O6216" s="44">
        <f t="shared" si="1161"/>
        <v>4289.1000000000004</v>
      </c>
      <c r="P6216" s="45">
        <f t="shared" si="1163"/>
        <v>42.592850049652434</v>
      </c>
      <c r="Q6216" s="45">
        <f t="shared" si="1162"/>
        <v>1.1592162162162163</v>
      </c>
      <c r="S6216" s="51">
        <f t="shared" si="1164"/>
        <v>-7.9661398821976874</v>
      </c>
      <c r="T6216" s="16"/>
    </row>
    <row r="6217" spans="1:20" x14ac:dyDescent="0.25">
      <c r="A6217" s="72">
        <f t="shared" si="1165"/>
        <v>45306</v>
      </c>
      <c r="B6217" s="73" t="s">
        <v>0</v>
      </c>
      <c r="C6217" s="73" t="s">
        <v>253</v>
      </c>
      <c r="D6217" s="73" t="s">
        <v>243</v>
      </c>
      <c r="E6217" s="73" t="s">
        <v>281</v>
      </c>
      <c r="F6217" s="73" t="s">
        <v>282</v>
      </c>
      <c r="G6217" s="73" t="s">
        <v>35</v>
      </c>
      <c r="H6217" t="s">
        <v>38</v>
      </c>
      <c r="I6217">
        <v>812</v>
      </c>
      <c r="J6217" s="61">
        <v>7413</v>
      </c>
      <c r="K6217" s="16">
        <v>0</v>
      </c>
      <c r="L6217" s="16">
        <f t="shared" si="1158"/>
        <v>73.61469712015888</v>
      </c>
      <c r="M6217" s="16">
        <f t="shared" si="1159"/>
        <v>2.0035135135135134</v>
      </c>
      <c r="N6217" s="44">
        <f t="shared" si="1160"/>
        <v>0</v>
      </c>
      <c r="O6217" s="44">
        <f t="shared" si="1161"/>
        <v>7413</v>
      </c>
      <c r="P6217" s="45">
        <f t="shared" si="1163"/>
        <v>73.61469712015888</v>
      </c>
      <c r="Q6217" s="45">
        <f t="shared" si="1162"/>
        <v>2.0035135135135134</v>
      </c>
      <c r="S6217" s="51">
        <f t="shared" si="1164"/>
        <v>4.5557122708039577</v>
      </c>
      <c r="T6217" s="16"/>
    </row>
    <row r="6218" spans="1:20" x14ac:dyDescent="0.25">
      <c r="A6218" s="72">
        <f t="shared" si="1165"/>
        <v>45306</v>
      </c>
      <c r="B6218" s="73" t="s">
        <v>0</v>
      </c>
      <c r="C6218" s="73" t="s">
        <v>236</v>
      </c>
      <c r="D6218" s="73" t="s">
        <v>237</v>
      </c>
      <c r="E6218" s="73" t="s">
        <v>279</v>
      </c>
      <c r="F6218" s="73" t="s">
        <v>280</v>
      </c>
      <c r="G6218" s="73" t="s">
        <v>35</v>
      </c>
      <c r="H6218" t="s">
        <v>37</v>
      </c>
      <c r="I6218">
        <v>1520</v>
      </c>
      <c r="J6218" s="61">
        <v>5701</v>
      </c>
      <c r="K6218" s="16">
        <v>0.26</v>
      </c>
      <c r="L6218" s="16">
        <f t="shared" si="1158"/>
        <v>56.613704071499505</v>
      </c>
      <c r="M6218" s="16">
        <f t="shared" si="1159"/>
        <v>1.5408108108108107</v>
      </c>
      <c r="N6218" s="44">
        <f t="shared" si="1160"/>
        <v>395.2</v>
      </c>
      <c r="O6218" s="44">
        <f t="shared" si="1161"/>
        <v>6096.2</v>
      </c>
      <c r="P6218" s="45">
        <f t="shared" si="1163"/>
        <v>60.538232373386293</v>
      </c>
      <c r="Q6218" s="45">
        <f t="shared" si="1162"/>
        <v>1.6476216216216215</v>
      </c>
      <c r="S6218" s="51">
        <f t="shared" si="1164"/>
        <v>-10.694090416337055</v>
      </c>
      <c r="T6218" s="16"/>
    </row>
    <row r="6219" spans="1:20" x14ac:dyDescent="0.25">
      <c r="A6219" s="72">
        <f t="shared" si="1165"/>
        <v>45306</v>
      </c>
      <c r="B6219" s="73" t="s">
        <v>0</v>
      </c>
      <c r="C6219" s="73" t="s">
        <v>236</v>
      </c>
      <c r="D6219" s="73" t="s">
        <v>237</v>
      </c>
      <c r="E6219" s="73" t="s">
        <v>267</v>
      </c>
      <c r="F6219" s="73" t="s">
        <v>241</v>
      </c>
      <c r="G6219" s="73" t="s">
        <v>35</v>
      </c>
      <c r="H6219" t="s">
        <v>37</v>
      </c>
      <c r="I6219">
        <v>1559</v>
      </c>
      <c r="J6219" s="43">
        <v>5146</v>
      </c>
      <c r="K6219" s="16">
        <v>0.26</v>
      </c>
      <c r="L6219" s="16">
        <f t="shared" si="1158"/>
        <v>51.102284011916581</v>
      </c>
      <c r="M6219" s="16">
        <f t="shared" si="1159"/>
        <v>1.3908108108108108</v>
      </c>
      <c r="N6219" s="44">
        <f t="shared" si="1160"/>
        <v>405.34000000000003</v>
      </c>
      <c r="O6219" s="44">
        <f t="shared" si="1161"/>
        <v>5551.34</v>
      </c>
      <c r="P6219" s="45">
        <f t="shared" si="1163"/>
        <v>55.127507447864943</v>
      </c>
      <c r="Q6219" s="45">
        <f t="shared" si="1162"/>
        <v>1.5003621621621621</v>
      </c>
      <c r="S6219" s="51">
        <f t="shared" si="1164"/>
        <v>-10.553579973994287</v>
      </c>
      <c r="T6219" s="16"/>
    </row>
    <row r="6220" spans="1:20" x14ac:dyDescent="0.25">
      <c r="A6220" s="72">
        <f t="shared" si="1165"/>
        <v>45306</v>
      </c>
      <c r="B6220" s="73" t="s">
        <v>0</v>
      </c>
      <c r="C6220" s="73" t="s">
        <v>358</v>
      </c>
      <c r="D6220" s="73" t="s">
        <v>235</v>
      </c>
      <c r="E6220" s="73" t="s">
        <v>279</v>
      </c>
      <c r="F6220" s="73" t="s">
        <v>280</v>
      </c>
      <c r="G6220" s="73" t="s">
        <v>35</v>
      </c>
      <c r="H6220" t="s">
        <v>36</v>
      </c>
      <c r="I6220">
        <v>1599</v>
      </c>
      <c r="J6220" s="66">
        <v>5923</v>
      </c>
      <c r="K6220" s="16">
        <v>0.44</v>
      </c>
      <c r="L6220" s="16">
        <f t="shared" si="1158"/>
        <v>58.818272095332667</v>
      </c>
      <c r="M6220" s="16">
        <f t="shared" si="1159"/>
        <v>1.6008108108108108</v>
      </c>
      <c r="N6220" s="44">
        <f t="shared" si="1160"/>
        <v>703.56000000000006</v>
      </c>
      <c r="O6220" s="44">
        <f t="shared" si="1161"/>
        <v>6626.56</v>
      </c>
      <c r="P6220" s="45">
        <f t="shared" si="1163"/>
        <v>65.80496524329692</v>
      </c>
      <c r="Q6220" s="45">
        <f t="shared" si="1162"/>
        <v>1.7909621621621623</v>
      </c>
      <c r="S6220" s="51">
        <f t="shared" si="1164"/>
        <v>-4.6038500739955746</v>
      </c>
      <c r="T6220" s="16"/>
    </row>
    <row r="6221" spans="1:20" x14ac:dyDescent="0.25">
      <c r="A6221" s="72">
        <f t="shared" si="1165"/>
        <v>45306</v>
      </c>
      <c r="B6221" s="73" t="s">
        <v>67</v>
      </c>
      <c r="C6221" s="73" t="s">
        <v>250</v>
      </c>
      <c r="D6221" s="73" t="s">
        <v>251</v>
      </c>
      <c r="E6221" s="73" t="s">
        <v>279</v>
      </c>
      <c r="F6221" s="73" t="s">
        <v>280</v>
      </c>
      <c r="G6221" s="73" t="s">
        <v>35</v>
      </c>
      <c r="H6221" t="s">
        <v>37</v>
      </c>
      <c r="I6221">
        <v>1851</v>
      </c>
      <c r="J6221" s="43">
        <v>5660</v>
      </c>
      <c r="K6221" s="16">
        <v>0.26</v>
      </c>
      <c r="L6221" s="16">
        <f t="shared" si="1158"/>
        <v>56.206554121151932</v>
      </c>
      <c r="M6221" s="16">
        <f t="shared" si="1159"/>
        <v>1.4277477477477478</v>
      </c>
      <c r="N6221" s="44">
        <f t="shared" si="1160"/>
        <v>481.26</v>
      </c>
      <c r="O6221" s="44">
        <f t="shared" si="1161"/>
        <v>6141.26</v>
      </c>
      <c r="P6221" s="45">
        <f t="shared" si="1163"/>
        <v>60.985700099304864</v>
      </c>
      <c r="Q6221" s="45">
        <f t="shared" si="1162"/>
        <v>1.5491466666666667</v>
      </c>
      <c r="S6221" s="51">
        <f t="shared" si="1164"/>
        <v>-7.0071062884520146</v>
      </c>
      <c r="T6221" s="16"/>
    </row>
    <row r="6222" spans="1:20" x14ac:dyDescent="0.25">
      <c r="A6222" s="72">
        <f t="shared" si="1165"/>
        <v>45306</v>
      </c>
      <c r="B6222" s="73" t="s">
        <v>67</v>
      </c>
      <c r="C6222" s="73" t="s">
        <v>238</v>
      </c>
      <c r="D6222" s="73" t="s">
        <v>239</v>
      </c>
      <c r="E6222" s="73" t="s">
        <v>283</v>
      </c>
      <c r="F6222" s="73" t="s">
        <v>284</v>
      </c>
      <c r="G6222" s="73" t="s">
        <v>35</v>
      </c>
      <c r="H6222" t="s">
        <v>37</v>
      </c>
      <c r="I6222">
        <v>1695</v>
      </c>
      <c r="J6222" s="43">
        <v>5620</v>
      </c>
      <c r="K6222" s="16">
        <v>0.26</v>
      </c>
      <c r="L6222" s="16">
        <f t="shared" si="1158"/>
        <v>55.80933465739821</v>
      </c>
      <c r="M6222" s="16">
        <f t="shared" si="1159"/>
        <v>1.4176576576576576</v>
      </c>
      <c r="N6222" s="44">
        <f t="shared" si="1160"/>
        <v>440.7</v>
      </c>
      <c r="O6222" s="44">
        <f t="shared" si="1161"/>
        <v>6060.7</v>
      </c>
      <c r="P6222" s="45">
        <f t="shared" si="1163"/>
        <v>60.18570009930486</v>
      </c>
      <c r="Q6222" s="45">
        <f t="shared" si="1162"/>
        <v>1.5288252252252252</v>
      </c>
      <c r="S6222" s="51">
        <f t="shared" si="1164"/>
        <v>-6.5348641750649588</v>
      </c>
      <c r="T6222" s="16"/>
    </row>
    <row r="6223" spans="1:20" x14ac:dyDescent="0.25">
      <c r="A6223" s="72">
        <f t="shared" si="1165"/>
        <v>45306</v>
      </c>
      <c r="B6223" s="73" t="s">
        <v>67</v>
      </c>
      <c r="C6223" s="73" t="s">
        <v>242</v>
      </c>
      <c r="D6223" s="73" t="s">
        <v>243</v>
      </c>
      <c r="E6223" s="73" t="s">
        <v>265</v>
      </c>
      <c r="F6223" s="73" t="s">
        <v>266</v>
      </c>
      <c r="G6223" s="73" t="s">
        <v>35</v>
      </c>
      <c r="H6223" t="s">
        <v>36</v>
      </c>
      <c r="I6223">
        <v>1006</v>
      </c>
      <c r="J6223" s="43">
        <v>4345</v>
      </c>
      <c r="K6223" s="16">
        <v>0.44</v>
      </c>
      <c r="L6223" s="16">
        <f t="shared" si="1158"/>
        <v>43.147964250248258</v>
      </c>
      <c r="M6223" s="16">
        <f t="shared" si="1159"/>
        <v>1.0960360360360359</v>
      </c>
      <c r="N6223" s="44">
        <f t="shared" si="1160"/>
        <v>442.64</v>
      </c>
      <c r="O6223" s="44">
        <f t="shared" si="1161"/>
        <v>4787.6400000000003</v>
      </c>
      <c r="P6223" s="45">
        <f t="shared" si="1163"/>
        <v>47.543594836146973</v>
      </c>
      <c r="Q6223" s="45">
        <f t="shared" si="1162"/>
        <v>1.2076929729729731</v>
      </c>
      <c r="S6223" s="51">
        <f t="shared" si="1164"/>
        <v>-0.54426403868844675</v>
      </c>
      <c r="T6223" s="16"/>
    </row>
    <row r="6224" spans="1:20" x14ac:dyDescent="0.25">
      <c r="A6224" s="72">
        <f t="shared" si="1165"/>
        <v>45306</v>
      </c>
      <c r="B6224" s="73" t="s">
        <v>67</v>
      </c>
      <c r="C6224" s="73" t="s">
        <v>254</v>
      </c>
      <c r="D6224" s="73" t="s">
        <v>255</v>
      </c>
      <c r="E6224" s="73" t="s">
        <v>267</v>
      </c>
      <c r="F6224" s="73" t="s">
        <v>241</v>
      </c>
      <c r="G6224" s="73" t="s">
        <v>35</v>
      </c>
      <c r="H6224" t="s">
        <v>37</v>
      </c>
      <c r="I6224">
        <v>988</v>
      </c>
      <c r="J6224" s="43">
        <v>4560</v>
      </c>
      <c r="K6224" s="16">
        <v>0.26</v>
      </c>
      <c r="L6224" s="16">
        <f t="shared" si="1158"/>
        <v>45.283018867924525</v>
      </c>
      <c r="M6224" s="16">
        <f t="shared" si="1159"/>
        <v>1.1502702702702703</v>
      </c>
      <c r="N6224" s="44">
        <f t="shared" si="1160"/>
        <v>256.88</v>
      </c>
      <c r="O6224" s="44">
        <f t="shared" si="1161"/>
        <v>4816.88</v>
      </c>
      <c r="P6224" s="45">
        <f t="shared" si="1163"/>
        <v>47.833962264150941</v>
      </c>
      <c r="Q6224" s="45">
        <f t="shared" si="1162"/>
        <v>1.2150688288288289</v>
      </c>
      <c r="S6224" s="51">
        <f t="shared" si="1164"/>
        <v>-0.96630673454114469</v>
      </c>
      <c r="T6224" s="16"/>
    </row>
    <row r="6225" spans="1:20" x14ac:dyDescent="0.25">
      <c r="A6225" s="72">
        <f t="shared" si="1165"/>
        <v>45306</v>
      </c>
      <c r="B6225" s="73" t="s">
        <v>67</v>
      </c>
      <c r="C6225" s="73" t="s">
        <v>246</v>
      </c>
      <c r="D6225" s="73" t="s">
        <v>247</v>
      </c>
      <c r="E6225" s="73" t="s">
        <v>240</v>
      </c>
      <c r="F6225" s="73" t="s">
        <v>241</v>
      </c>
      <c r="G6225" s="73" t="s">
        <v>35</v>
      </c>
      <c r="H6225" t="s">
        <v>36</v>
      </c>
      <c r="I6225">
        <v>787</v>
      </c>
      <c r="J6225" s="43">
        <v>4845</v>
      </c>
      <c r="K6225" s="16">
        <v>0.44</v>
      </c>
      <c r="L6225" s="16">
        <f t="shared" si="1158"/>
        <v>48.113207547169807</v>
      </c>
      <c r="M6225" s="16">
        <f t="shared" si="1159"/>
        <v>1.2221621621621621</v>
      </c>
      <c r="N6225" s="44">
        <f t="shared" si="1160"/>
        <v>346.28000000000003</v>
      </c>
      <c r="O6225" s="44">
        <f t="shared" si="1161"/>
        <v>5191.28</v>
      </c>
      <c r="P6225" s="45">
        <f t="shared" si="1163"/>
        <v>51.551936444885797</v>
      </c>
      <c r="Q6225" s="45">
        <f t="shared" si="1162"/>
        <v>1.3095120720720721</v>
      </c>
      <c r="S6225" s="51">
        <f t="shared" si="1164"/>
        <v>0.34018338977284124</v>
      </c>
      <c r="T6225" s="16"/>
    </row>
    <row r="6226" spans="1:20" x14ac:dyDescent="0.25">
      <c r="A6226" s="72">
        <f t="shared" si="1165"/>
        <v>45306</v>
      </c>
      <c r="B6226" s="73" t="s">
        <v>67</v>
      </c>
      <c r="C6226" s="73" t="s">
        <v>250</v>
      </c>
      <c r="D6226" s="73" t="s">
        <v>251</v>
      </c>
      <c r="E6226" s="73" t="s">
        <v>283</v>
      </c>
      <c r="F6226" s="73" t="s">
        <v>284</v>
      </c>
      <c r="G6226" s="73" t="s">
        <v>35</v>
      </c>
      <c r="H6226" t="s">
        <v>37</v>
      </c>
      <c r="I6226">
        <v>1836</v>
      </c>
      <c r="J6226" s="43">
        <v>5660</v>
      </c>
      <c r="K6226" s="16">
        <v>0.26</v>
      </c>
      <c r="L6226" s="16">
        <f t="shared" ref="L6226:L6263" si="1166">J6226/100.7</f>
        <v>56.206554121151932</v>
      </c>
      <c r="M6226" s="16">
        <f t="shared" ref="M6226:M6263" si="1167">IF(B6226="corn",J6226/(111*2000/56),J6226/(111*2000/60))</f>
        <v>1.4277477477477478</v>
      </c>
      <c r="N6226" s="44">
        <f t="shared" ref="N6226:N6263" si="1168">I6226*K6226</f>
        <v>477.36</v>
      </c>
      <c r="O6226" s="44">
        <f t="shared" ref="O6226:O6263" si="1169">J6226+N6226</f>
        <v>6137.36</v>
      </c>
      <c r="P6226" s="45">
        <f t="shared" si="1163"/>
        <v>60.946971201588873</v>
      </c>
      <c r="Q6226" s="45">
        <f t="shared" ref="Q6226:Q6263" si="1170">IF(B6226="corn",O6226/(111*2000/56),O6226/(111*2000/60))</f>
        <v>1.5481628828828828</v>
      </c>
      <c r="S6226" s="51">
        <f t="shared" si="1164"/>
        <v>-6.958383108259703</v>
      </c>
      <c r="T6226" s="16"/>
    </row>
    <row r="6227" spans="1:20" x14ac:dyDescent="0.25">
      <c r="A6227" s="72">
        <f t="shared" si="1165"/>
        <v>45306</v>
      </c>
      <c r="B6227" s="73" t="s">
        <v>67</v>
      </c>
      <c r="C6227" s="73" t="s">
        <v>256</v>
      </c>
      <c r="D6227" s="73" t="s">
        <v>247</v>
      </c>
      <c r="E6227" s="73" t="s">
        <v>285</v>
      </c>
      <c r="F6227" s="73" t="s">
        <v>264</v>
      </c>
      <c r="G6227" s="73" t="s">
        <v>35</v>
      </c>
      <c r="H6227" t="s">
        <v>37</v>
      </c>
      <c r="I6227">
        <v>1899</v>
      </c>
      <c r="J6227" s="43">
        <v>5780</v>
      </c>
      <c r="K6227" s="16">
        <v>0.26</v>
      </c>
      <c r="L6227" s="16">
        <f t="shared" si="1166"/>
        <v>57.39821251241311</v>
      </c>
      <c r="M6227" s="16">
        <f t="shared" si="1167"/>
        <v>1.458018018018018</v>
      </c>
      <c r="N6227" s="44">
        <f t="shared" si="1168"/>
        <v>493.74</v>
      </c>
      <c r="O6227" s="44">
        <f t="shared" si="1169"/>
        <v>6273.74</v>
      </c>
      <c r="P6227" s="45">
        <f t="shared" si="1163"/>
        <v>62.301290963257195</v>
      </c>
      <c r="Q6227" s="45">
        <f t="shared" si="1170"/>
        <v>1.582565045045045</v>
      </c>
      <c r="S6227" s="51">
        <f t="shared" si="1164"/>
        <v>-4.1956237239424654</v>
      </c>
      <c r="T6227" s="16"/>
    </row>
    <row r="6228" spans="1:20" x14ac:dyDescent="0.25">
      <c r="A6228" s="72">
        <f t="shared" si="1165"/>
        <v>45306</v>
      </c>
      <c r="B6228" s="73" t="s">
        <v>18</v>
      </c>
      <c r="C6228" s="73" t="s">
        <v>238</v>
      </c>
      <c r="D6228" s="73" t="s">
        <v>239</v>
      </c>
      <c r="E6228" s="73" t="s">
        <v>283</v>
      </c>
      <c r="F6228" s="73" t="s">
        <v>284</v>
      </c>
      <c r="G6228" s="73" t="s">
        <v>35</v>
      </c>
      <c r="H6228" t="s">
        <v>37</v>
      </c>
      <c r="I6228">
        <v>1695</v>
      </c>
      <c r="J6228" s="43">
        <v>6335</v>
      </c>
      <c r="K6228" s="16">
        <v>0.26</v>
      </c>
      <c r="L6228" s="16">
        <f t="shared" si="1166"/>
        <v>62.909632571996028</v>
      </c>
      <c r="M6228" s="16">
        <f t="shared" si="1167"/>
        <v>1.7121621621621621</v>
      </c>
      <c r="N6228" s="44">
        <f t="shared" si="1168"/>
        <v>440.7</v>
      </c>
      <c r="O6228" s="44">
        <f t="shared" si="1169"/>
        <v>6775.7</v>
      </c>
      <c r="P6228" s="45">
        <f t="shared" si="1163"/>
        <v>67.285998013902685</v>
      </c>
      <c r="Q6228" s="45">
        <f t="shared" si="1170"/>
        <v>1.8312702702702701</v>
      </c>
      <c r="S6228" s="51">
        <f t="shared" si="1164"/>
        <v>-6.0815446776954607</v>
      </c>
      <c r="T6228" s="16"/>
    </row>
    <row r="6229" spans="1:20" x14ac:dyDescent="0.25">
      <c r="A6229" s="72">
        <f t="shared" si="1165"/>
        <v>45306</v>
      </c>
      <c r="B6229" s="73" t="s">
        <v>18</v>
      </c>
      <c r="C6229" s="73" t="s">
        <v>250</v>
      </c>
      <c r="D6229" s="73" t="s">
        <v>251</v>
      </c>
      <c r="E6229" s="73" t="s">
        <v>279</v>
      </c>
      <c r="F6229" s="73" t="s">
        <v>280</v>
      </c>
      <c r="G6229" s="73" t="s">
        <v>35</v>
      </c>
      <c r="H6229" t="s">
        <v>37</v>
      </c>
      <c r="I6229">
        <v>1851</v>
      </c>
      <c r="J6229" s="43">
        <v>6385</v>
      </c>
      <c r="K6229" s="16">
        <v>0.26</v>
      </c>
      <c r="L6229" s="16">
        <f t="shared" si="1166"/>
        <v>63.406156901688178</v>
      </c>
      <c r="M6229" s="16">
        <f t="shared" si="1167"/>
        <v>1.7256756756756757</v>
      </c>
      <c r="N6229" s="44">
        <f t="shared" si="1168"/>
        <v>481.26</v>
      </c>
      <c r="O6229" s="44">
        <f t="shared" si="1169"/>
        <v>6866.26</v>
      </c>
      <c r="P6229" s="45">
        <f t="shared" si="1163"/>
        <v>68.185302879841117</v>
      </c>
      <c r="Q6229" s="45">
        <f t="shared" si="1170"/>
        <v>1.855745945945946</v>
      </c>
      <c r="S6229" s="51">
        <f t="shared" si="1164"/>
        <v>-6.5053015995348629</v>
      </c>
      <c r="T6229" s="16"/>
    </row>
    <row r="6230" spans="1:20" x14ac:dyDescent="0.25">
      <c r="A6230" s="72">
        <f t="shared" si="1165"/>
        <v>45306</v>
      </c>
      <c r="B6230" s="73" t="s">
        <v>18</v>
      </c>
      <c r="C6230" s="73" t="s">
        <v>257</v>
      </c>
      <c r="D6230" s="73" t="s">
        <v>237</v>
      </c>
      <c r="E6230" s="73" t="s">
        <v>283</v>
      </c>
      <c r="F6230" s="73" t="s">
        <v>284</v>
      </c>
      <c r="G6230" s="73" t="s">
        <v>35</v>
      </c>
      <c r="H6230" t="s">
        <v>37</v>
      </c>
      <c r="I6230">
        <v>1507</v>
      </c>
      <c r="J6230" s="43">
        <v>6235</v>
      </c>
      <c r="K6230" s="16">
        <v>0.26</v>
      </c>
      <c r="L6230" s="16">
        <f t="shared" si="1166"/>
        <v>61.916583912611713</v>
      </c>
      <c r="M6230" s="16">
        <f t="shared" si="1167"/>
        <v>1.6851351351351351</v>
      </c>
      <c r="N6230" s="44">
        <f t="shared" si="1168"/>
        <v>391.82</v>
      </c>
      <c r="O6230" s="44">
        <f t="shared" si="1169"/>
        <v>6626.82</v>
      </c>
      <c r="P6230" s="45">
        <f t="shared" si="1163"/>
        <v>65.807547169811315</v>
      </c>
      <c r="Q6230" s="45">
        <f t="shared" si="1170"/>
        <v>1.7910324324324323</v>
      </c>
      <c r="S6230" s="51">
        <f t="shared" si="1164"/>
        <v>-5.5816213274213933</v>
      </c>
      <c r="T6230" s="16"/>
    </row>
    <row r="6231" spans="1:20" x14ac:dyDescent="0.25">
      <c r="A6231" s="72">
        <f t="shared" si="1165"/>
        <v>45306</v>
      </c>
      <c r="B6231" s="73" t="s">
        <v>18</v>
      </c>
      <c r="C6231" s="73" t="s">
        <v>256</v>
      </c>
      <c r="D6231" s="73" t="s">
        <v>247</v>
      </c>
      <c r="E6231" s="73" t="s">
        <v>265</v>
      </c>
      <c r="F6231" s="73" t="s">
        <v>266</v>
      </c>
      <c r="G6231" s="73" t="s">
        <v>35</v>
      </c>
      <c r="H6231" t="s">
        <v>36</v>
      </c>
      <c r="I6231">
        <v>1160</v>
      </c>
      <c r="J6231" s="43">
        <v>5270</v>
      </c>
      <c r="K6231" s="16">
        <v>0.44</v>
      </c>
      <c r="L6231" s="16">
        <f t="shared" si="1166"/>
        <v>52.333664349553125</v>
      </c>
      <c r="M6231" s="16">
        <f t="shared" si="1167"/>
        <v>1.4243243243243244</v>
      </c>
      <c r="N6231" s="44">
        <f t="shared" si="1168"/>
        <v>510.4</v>
      </c>
      <c r="O6231" s="44">
        <f t="shared" si="1169"/>
        <v>5780.4</v>
      </c>
      <c r="P6231" s="45">
        <f t="shared" si="1163"/>
        <v>57.402184707050637</v>
      </c>
      <c r="Q6231" s="45">
        <f t="shared" si="1170"/>
        <v>1.5622702702702702</v>
      </c>
      <c r="S6231" s="51">
        <f t="shared" si="1164"/>
        <v>-0.97646212354814965</v>
      </c>
      <c r="T6231" s="16"/>
    </row>
    <row r="6232" spans="1:20" x14ac:dyDescent="0.25">
      <c r="A6232" s="72">
        <f t="shared" si="1165"/>
        <v>45306</v>
      </c>
      <c r="B6232" s="73" t="s">
        <v>18</v>
      </c>
      <c r="C6232" s="73" t="s">
        <v>244</v>
      </c>
      <c r="D6232" s="73" t="s">
        <v>245</v>
      </c>
      <c r="E6232" s="73" t="s">
        <v>277</v>
      </c>
      <c r="F6232" s="73" t="s">
        <v>278</v>
      </c>
      <c r="G6232" s="73" t="s">
        <v>35</v>
      </c>
      <c r="H6232" s="73" t="s">
        <v>38</v>
      </c>
      <c r="I6232" s="65">
        <v>613</v>
      </c>
      <c r="J6232" s="61">
        <v>5509</v>
      </c>
      <c r="K6232" s="16">
        <v>0</v>
      </c>
      <c r="L6232" s="77">
        <f t="shared" si="1166"/>
        <v>54.70705064548163</v>
      </c>
      <c r="M6232" s="77">
        <f t="shared" si="1167"/>
        <v>1.4889189189189189</v>
      </c>
      <c r="N6232" s="62">
        <f t="shared" si="1168"/>
        <v>0</v>
      </c>
      <c r="O6232" s="62">
        <f t="shared" si="1169"/>
        <v>5509</v>
      </c>
      <c r="P6232" s="63">
        <f t="shared" si="1163"/>
        <v>54.70705064548163</v>
      </c>
      <c r="Q6232" s="63">
        <f t="shared" si="1170"/>
        <v>1.4889189189189189</v>
      </c>
      <c r="R6232" s="65"/>
      <c r="S6232" s="64">
        <f t="shared" si="1164"/>
        <v>4.3964373697176429</v>
      </c>
      <c r="T6232" s="16"/>
    </row>
    <row r="6233" spans="1:20" x14ac:dyDescent="0.25">
      <c r="A6233" s="74">
        <f>A6231</f>
        <v>45306</v>
      </c>
      <c r="B6233" s="75" t="s">
        <v>18</v>
      </c>
      <c r="C6233" s="75" t="s">
        <v>258</v>
      </c>
      <c r="D6233" s="75" t="s">
        <v>255</v>
      </c>
      <c r="E6233" s="75" t="s">
        <v>279</v>
      </c>
      <c r="F6233" s="75" t="s">
        <v>280</v>
      </c>
      <c r="G6233" s="75" t="s">
        <v>35</v>
      </c>
      <c r="H6233" s="76" t="s">
        <v>36</v>
      </c>
      <c r="I6233" s="76">
        <v>1637</v>
      </c>
      <c r="J6233" s="46">
        <v>5905</v>
      </c>
      <c r="K6233" s="78">
        <v>0.44</v>
      </c>
      <c r="L6233" s="78">
        <f t="shared" si="1166"/>
        <v>58.639523336643492</v>
      </c>
      <c r="M6233" s="78">
        <f t="shared" si="1167"/>
        <v>1.595945945945946</v>
      </c>
      <c r="N6233" s="47">
        <f t="shared" si="1168"/>
        <v>720.28</v>
      </c>
      <c r="O6233" s="47">
        <f t="shared" si="1169"/>
        <v>6625.28</v>
      </c>
      <c r="P6233" s="48">
        <f t="shared" si="1163"/>
        <v>65.792254220456797</v>
      </c>
      <c r="Q6233" s="48">
        <f t="shared" si="1170"/>
        <v>1.7906162162162162</v>
      </c>
      <c r="R6233" s="76"/>
      <c r="S6233" s="53">
        <f t="shared" si="1164"/>
        <v>-2.2485570283636958</v>
      </c>
      <c r="T6233" s="78"/>
    </row>
    <row r="6234" spans="1:20" x14ac:dyDescent="0.25">
      <c r="A6234" s="72">
        <f>DATE(YEAR(A6233), MONTH(A6233)+1, 15)</f>
        <v>45337</v>
      </c>
      <c r="B6234" s="73" t="s">
        <v>0</v>
      </c>
      <c r="C6234" s="73" t="s">
        <v>359</v>
      </c>
      <c r="D6234" s="73" t="s">
        <v>235</v>
      </c>
      <c r="E6234" s="73" t="s">
        <v>260</v>
      </c>
      <c r="F6234" s="73" t="s">
        <v>261</v>
      </c>
      <c r="G6234" s="73" t="s">
        <v>34</v>
      </c>
      <c r="H6234" t="s">
        <v>36</v>
      </c>
      <c r="I6234">
        <v>506</v>
      </c>
      <c r="J6234" s="61">
        <v>4095</v>
      </c>
      <c r="K6234" s="16">
        <v>0.38</v>
      </c>
      <c r="L6234" s="16">
        <f t="shared" si="1166"/>
        <v>40.665342601787486</v>
      </c>
      <c r="M6234" s="16">
        <f t="shared" si="1167"/>
        <v>1.1067567567567567</v>
      </c>
      <c r="N6234" s="44">
        <f t="shared" si="1168"/>
        <v>192.28</v>
      </c>
      <c r="O6234" s="44">
        <f t="shared" si="1169"/>
        <v>4287.28</v>
      </c>
      <c r="P6234" s="45">
        <f t="shared" ref="P6234:P6271" si="1171">O6234/100.7</f>
        <v>42.574776564051632</v>
      </c>
      <c r="Q6234" s="45">
        <f t="shared" si="1170"/>
        <v>1.1587243243243242</v>
      </c>
      <c r="R6234" s="17"/>
      <c r="S6234" s="51">
        <f>((O6234/O5778)-1)*100</f>
        <v>3.6030332175013946</v>
      </c>
      <c r="T6234" s="16"/>
    </row>
    <row r="6235" spans="1:20" x14ac:dyDescent="0.25">
      <c r="A6235" s="72">
        <f>A6234</f>
        <v>45337</v>
      </c>
      <c r="B6235" s="73" t="s">
        <v>0</v>
      </c>
      <c r="C6235" s="73" t="s">
        <v>236</v>
      </c>
      <c r="D6235" s="73" t="s">
        <v>237</v>
      </c>
      <c r="E6235" s="73" t="s">
        <v>262</v>
      </c>
      <c r="F6235" s="73" t="s">
        <v>251</v>
      </c>
      <c r="G6235" s="73" t="s">
        <v>34</v>
      </c>
      <c r="H6235" t="s">
        <v>37</v>
      </c>
      <c r="I6235">
        <v>298</v>
      </c>
      <c r="J6235" s="43">
        <v>3508</v>
      </c>
      <c r="K6235" s="16">
        <v>0.19</v>
      </c>
      <c r="L6235" s="16">
        <f t="shared" si="1166"/>
        <v>34.836146971201586</v>
      </c>
      <c r="M6235" s="16">
        <f t="shared" si="1167"/>
        <v>0.94810810810810808</v>
      </c>
      <c r="N6235" s="44">
        <f t="shared" si="1168"/>
        <v>56.62</v>
      </c>
      <c r="O6235" s="44">
        <f t="shared" si="1169"/>
        <v>3564.62</v>
      </c>
      <c r="P6235" s="45">
        <f t="shared" si="1171"/>
        <v>35.398411122144985</v>
      </c>
      <c r="Q6235" s="45">
        <f t="shared" si="1170"/>
        <v>0.96341081081081081</v>
      </c>
      <c r="R6235" s="17"/>
      <c r="S6235" s="51">
        <f t="shared" ref="S6235:S6271" si="1172">((O6235/O5779)-1)*100</f>
        <v>-10.171712538996946</v>
      </c>
      <c r="T6235" s="16"/>
    </row>
    <row r="6236" spans="1:20" x14ac:dyDescent="0.25">
      <c r="A6236" s="72">
        <f t="shared" ref="A6236:A6270" si="1173">A6235</f>
        <v>45337</v>
      </c>
      <c r="B6236" s="73" t="s">
        <v>0</v>
      </c>
      <c r="C6236" s="73" t="s">
        <v>359</v>
      </c>
      <c r="D6236" s="73" t="s">
        <v>235</v>
      </c>
      <c r="E6236" s="73" t="s">
        <v>263</v>
      </c>
      <c r="F6236" s="73" t="s">
        <v>264</v>
      </c>
      <c r="G6236" s="73" t="s">
        <v>34</v>
      </c>
      <c r="H6236" t="s">
        <v>37</v>
      </c>
      <c r="I6236">
        <v>1530</v>
      </c>
      <c r="J6236" s="61">
        <v>6840</v>
      </c>
      <c r="K6236" s="16">
        <v>0.19</v>
      </c>
      <c r="L6236" s="16">
        <f t="shared" si="1166"/>
        <v>67.924528301886795</v>
      </c>
      <c r="M6236" s="16">
        <f t="shared" si="1167"/>
        <v>1.8486486486486486</v>
      </c>
      <c r="N6236" s="44">
        <f t="shared" si="1168"/>
        <v>290.7</v>
      </c>
      <c r="O6236" s="44">
        <f t="shared" si="1169"/>
        <v>7130.7</v>
      </c>
      <c r="P6236" s="45">
        <f t="shared" si="1171"/>
        <v>70.811320754716974</v>
      </c>
      <c r="Q6236" s="45">
        <f t="shared" si="1170"/>
        <v>1.9272162162162161</v>
      </c>
      <c r="S6236" s="51">
        <f t="shared" si="1172"/>
        <v>-11.486947778701861</v>
      </c>
      <c r="T6236" s="16"/>
    </row>
    <row r="6237" spans="1:20" x14ac:dyDescent="0.25">
      <c r="A6237" s="72">
        <f t="shared" si="1173"/>
        <v>45337</v>
      </c>
      <c r="B6237" s="73" t="s">
        <v>0</v>
      </c>
      <c r="C6237" s="73" t="s">
        <v>359</v>
      </c>
      <c r="D6237" s="73" t="s">
        <v>235</v>
      </c>
      <c r="E6237" s="73" t="s">
        <v>265</v>
      </c>
      <c r="F6237" s="73" t="s">
        <v>266</v>
      </c>
      <c r="G6237" s="73" t="s">
        <v>34</v>
      </c>
      <c r="H6237" t="s">
        <v>36</v>
      </c>
      <c r="I6237">
        <v>890</v>
      </c>
      <c r="J6237" s="61">
        <v>4825</v>
      </c>
      <c r="K6237" s="16">
        <v>0.38</v>
      </c>
      <c r="L6237" s="16">
        <f t="shared" si="1166"/>
        <v>47.91459781529295</v>
      </c>
      <c r="M6237" s="16">
        <f t="shared" si="1167"/>
        <v>1.3040540540540539</v>
      </c>
      <c r="N6237" s="44">
        <f t="shared" si="1168"/>
        <v>338.2</v>
      </c>
      <c r="O6237" s="44">
        <f t="shared" si="1169"/>
        <v>5163.2</v>
      </c>
      <c r="P6237" s="45">
        <f t="shared" si="1171"/>
        <v>51.27308838133068</v>
      </c>
      <c r="Q6237" s="45">
        <f t="shared" si="1170"/>
        <v>1.3954594594594594</v>
      </c>
      <c r="S6237" s="51">
        <f t="shared" si="1172"/>
        <v>1.8041287931068517</v>
      </c>
      <c r="T6237" s="16"/>
    </row>
    <row r="6238" spans="1:20" x14ac:dyDescent="0.25">
      <c r="A6238" s="72">
        <f t="shared" si="1173"/>
        <v>45337</v>
      </c>
      <c r="B6238" s="73" t="s">
        <v>0</v>
      </c>
      <c r="C6238" s="73" t="s">
        <v>238</v>
      </c>
      <c r="D6238" s="73" t="s">
        <v>239</v>
      </c>
      <c r="E6238" s="73" t="s">
        <v>267</v>
      </c>
      <c r="F6238" s="73" t="s">
        <v>241</v>
      </c>
      <c r="G6238" s="73" t="s">
        <v>34</v>
      </c>
      <c r="H6238" s="65" t="s">
        <v>37</v>
      </c>
      <c r="I6238" s="65">
        <v>1256</v>
      </c>
      <c r="J6238" s="61">
        <v>6611</v>
      </c>
      <c r="K6238" s="16">
        <v>0.19</v>
      </c>
      <c r="L6238" s="77">
        <f t="shared" si="1166"/>
        <v>65.650446871896719</v>
      </c>
      <c r="M6238" s="77">
        <f t="shared" si="1167"/>
        <v>1.7867567567567568</v>
      </c>
      <c r="N6238" s="62">
        <f t="shared" si="1168"/>
        <v>238.64000000000001</v>
      </c>
      <c r="O6238" s="62">
        <f t="shared" si="1169"/>
        <v>6849.64</v>
      </c>
      <c r="P6238" s="63">
        <f t="shared" si="1171"/>
        <v>68.02025819265144</v>
      </c>
      <c r="Q6238" s="63">
        <f t="shared" si="1170"/>
        <v>1.8512540540540541</v>
      </c>
      <c r="R6238" s="65"/>
      <c r="S6238" s="64">
        <f t="shared" si="1172"/>
        <v>-10.936297251752759</v>
      </c>
      <c r="T6238" s="16"/>
    </row>
    <row r="6239" spans="1:20" x14ac:dyDescent="0.25">
      <c r="A6239" s="72">
        <f t="shared" si="1173"/>
        <v>45337</v>
      </c>
      <c r="B6239" s="73" t="s">
        <v>0</v>
      </c>
      <c r="C6239" s="73" t="s">
        <v>358</v>
      </c>
      <c r="D6239" s="73" t="s">
        <v>235</v>
      </c>
      <c r="E6239" s="73" t="s">
        <v>267</v>
      </c>
      <c r="F6239" s="73" t="s">
        <v>241</v>
      </c>
      <c r="G6239" s="73" t="s">
        <v>34</v>
      </c>
      <c r="H6239" t="s">
        <v>36</v>
      </c>
      <c r="I6239">
        <v>975</v>
      </c>
      <c r="J6239" s="61">
        <v>5075</v>
      </c>
      <c r="K6239" s="16">
        <v>0.38</v>
      </c>
      <c r="L6239" s="16">
        <f t="shared" si="1166"/>
        <v>50.397219463753721</v>
      </c>
      <c r="M6239" s="16">
        <f t="shared" si="1167"/>
        <v>1.3716216216216217</v>
      </c>
      <c r="N6239" s="44">
        <f t="shared" si="1168"/>
        <v>370.5</v>
      </c>
      <c r="O6239" s="44">
        <f t="shared" si="1169"/>
        <v>5445.5</v>
      </c>
      <c r="P6239" s="45">
        <f t="shared" si="1171"/>
        <v>54.076464746772594</v>
      </c>
      <c r="Q6239" s="45">
        <f t="shared" si="1170"/>
        <v>1.4717567567567567</v>
      </c>
      <c r="S6239" s="51">
        <f t="shared" si="1172"/>
        <v>1.4673685191223695</v>
      </c>
      <c r="T6239" s="16"/>
    </row>
    <row r="6240" spans="1:20" x14ac:dyDescent="0.25">
      <c r="A6240" s="72">
        <f t="shared" si="1173"/>
        <v>45337</v>
      </c>
      <c r="B6240" s="73" t="s">
        <v>0</v>
      </c>
      <c r="C6240" s="73" t="s">
        <v>240</v>
      </c>
      <c r="D6240" s="73" t="s">
        <v>241</v>
      </c>
      <c r="E6240" s="73" t="s">
        <v>263</v>
      </c>
      <c r="F6240" s="73" t="s">
        <v>264</v>
      </c>
      <c r="G6240" s="73" t="s">
        <v>34</v>
      </c>
      <c r="H6240" t="s">
        <v>36</v>
      </c>
      <c r="I6240">
        <v>1357</v>
      </c>
      <c r="J6240" s="66">
        <v>5121</v>
      </c>
      <c r="K6240" s="16">
        <v>0.38</v>
      </c>
      <c r="L6240" s="16">
        <f t="shared" si="1166"/>
        <v>50.854021847070506</v>
      </c>
      <c r="M6240" s="16">
        <f t="shared" si="1167"/>
        <v>1.384054054054054</v>
      </c>
      <c r="N6240" s="44">
        <f t="shared" si="1168"/>
        <v>515.66</v>
      </c>
      <c r="O6240" s="44">
        <f t="shared" si="1169"/>
        <v>5636.66</v>
      </c>
      <c r="P6240" s="45">
        <f t="shared" si="1171"/>
        <v>55.974776564051638</v>
      </c>
      <c r="Q6240" s="45">
        <f t="shared" si="1170"/>
        <v>1.5234216216216216</v>
      </c>
      <c r="S6240" s="51">
        <f t="shared" si="1172"/>
        <v>-3.4853198771962024</v>
      </c>
      <c r="T6240" s="16"/>
    </row>
    <row r="6241" spans="1:20" x14ac:dyDescent="0.25">
      <c r="A6241" s="72">
        <f t="shared" si="1173"/>
        <v>45337</v>
      </c>
      <c r="B6241" s="73" t="s">
        <v>67</v>
      </c>
      <c r="C6241" s="73" t="s">
        <v>242</v>
      </c>
      <c r="D6241" s="73" t="s">
        <v>243</v>
      </c>
      <c r="E6241" s="73" t="s">
        <v>265</v>
      </c>
      <c r="F6241" s="73" t="s">
        <v>266</v>
      </c>
      <c r="G6241" s="73" t="s">
        <v>34</v>
      </c>
      <c r="H6241" t="s">
        <v>36</v>
      </c>
      <c r="I6241">
        <v>1006</v>
      </c>
      <c r="J6241" s="66">
        <v>4000</v>
      </c>
      <c r="K6241" s="16">
        <v>0.38</v>
      </c>
      <c r="L6241" s="16">
        <f t="shared" si="1166"/>
        <v>39.72194637537239</v>
      </c>
      <c r="M6241" s="16">
        <f t="shared" si="1167"/>
        <v>1.0090090090090089</v>
      </c>
      <c r="N6241" s="44">
        <f t="shared" si="1168"/>
        <v>382.28000000000003</v>
      </c>
      <c r="O6241" s="44">
        <f t="shared" si="1169"/>
        <v>4382.28</v>
      </c>
      <c r="P6241" s="45">
        <f t="shared" si="1171"/>
        <v>43.518172790466728</v>
      </c>
      <c r="Q6241" s="45">
        <f t="shared" si="1170"/>
        <v>1.10544</v>
      </c>
      <c r="S6241" s="51">
        <f t="shared" si="1172"/>
        <v>-3.3287890619829952</v>
      </c>
      <c r="T6241" s="16"/>
    </row>
    <row r="6242" spans="1:20" x14ac:dyDescent="0.25">
      <c r="A6242" s="72">
        <f t="shared" si="1173"/>
        <v>45337</v>
      </c>
      <c r="B6242" s="73" t="s">
        <v>67</v>
      </c>
      <c r="C6242" s="73" t="s">
        <v>244</v>
      </c>
      <c r="D6242" s="73" t="s">
        <v>245</v>
      </c>
      <c r="E6242" s="73" t="s">
        <v>268</v>
      </c>
      <c r="F6242" s="73" t="s">
        <v>269</v>
      </c>
      <c r="G6242" s="73" t="s">
        <v>34</v>
      </c>
      <c r="H6242" t="s">
        <v>38</v>
      </c>
      <c r="I6242">
        <v>860</v>
      </c>
      <c r="J6242" s="61">
        <v>8877</v>
      </c>
      <c r="K6242" s="16">
        <v>0</v>
      </c>
      <c r="L6242" s="16">
        <f t="shared" si="1166"/>
        <v>88.152929493545187</v>
      </c>
      <c r="M6242" s="16">
        <f t="shared" si="1167"/>
        <v>2.2392432432432434</v>
      </c>
      <c r="N6242" s="44">
        <f t="shared" si="1168"/>
        <v>0</v>
      </c>
      <c r="O6242" s="44">
        <f t="shared" si="1169"/>
        <v>8877</v>
      </c>
      <c r="P6242" s="45">
        <f t="shared" si="1171"/>
        <v>88.152929493545187</v>
      </c>
      <c r="Q6242" s="45">
        <f t="shared" si="1170"/>
        <v>2.2392432432432434</v>
      </c>
      <c r="S6242" s="51">
        <f t="shared" si="1172"/>
        <v>3.8124196000467681</v>
      </c>
      <c r="T6242" s="16"/>
    </row>
    <row r="6243" spans="1:20" x14ac:dyDescent="0.25">
      <c r="A6243" s="72">
        <f t="shared" si="1173"/>
        <v>45337</v>
      </c>
      <c r="B6243" s="73" t="s">
        <v>67</v>
      </c>
      <c r="C6243" s="73" t="s">
        <v>246</v>
      </c>
      <c r="D6243" s="73" t="s">
        <v>247</v>
      </c>
      <c r="E6243" s="73" t="s">
        <v>270</v>
      </c>
      <c r="F6243" s="73" t="s">
        <v>247</v>
      </c>
      <c r="G6243" s="73" t="s">
        <v>34</v>
      </c>
      <c r="H6243" t="s">
        <v>36</v>
      </c>
      <c r="I6243">
        <v>213</v>
      </c>
      <c r="J6243" s="43">
        <v>2830</v>
      </c>
      <c r="K6243" s="16">
        <v>0.38</v>
      </c>
      <c r="L6243" s="16">
        <f t="shared" si="1166"/>
        <v>28.103277060575966</v>
      </c>
      <c r="M6243" s="16">
        <f t="shared" si="1167"/>
        <v>0.71387387387387391</v>
      </c>
      <c r="N6243" s="44">
        <f t="shared" si="1168"/>
        <v>80.94</v>
      </c>
      <c r="O6243" s="44">
        <f t="shared" si="1169"/>
        <v>2910.94</v>
      </c>
      <c r="P6243" s="45">
        <f t="shared" si="1171"/>
        <v>28.907050645481629</v>
      </c>
      <c r="Q6243" s="45">
        <f t="shared" si="1170"/>
        <v>0.73429117117117115</v>
      </c>
      <c r="S6243" s="51">
        <f t="shared" si="1172"/>
        <v>5.1681967130196682</v>
      </c>
      <c r="T6243" s="16"/>
    </row>
    <row r="6244" spans="1:20" x14ac:dyDescent="0.25">
      <c r="A6244" s="72">
        <f t="shared" si="1173"/>
        <v>45337</v>
      </c>
      <c r="B6244" s="73" t="s">
        <v>67</v>
      </c>
      <c r="C6244" s="73" t="s">
        <v>248</v>
      </c>
      <c r="D6244" s="73" t="s">
        <v>249</v>
      </c>
      <c r="E6244" s="73" t="s">
        <v>271</v>
      </c>
      <c r="F6244" s="73" t="s">
        <v>272</v>
      </c>
      <c r="G6244" s="73" t="s">
        <v>34</v>
      </c>
      <c r="H6244" t="s">
        <v>38</v>
      </c>
      <c r="I6244">
        <v>646</v>
      </c>
      <c r="J6244" s="61">
        <v>6866</v>
      </c>
      <c r="K6244" s="16">
        <v>0</v>
      </c>
      <c r="L6244" s="16">
        <f t="shared" si="1166"/>
        <v>68.182720953326708</v>
      </c>
      <c r="M6244" s="16">
        <f t="shared" si="1167"/>
        <v>1.7319639639639639</v>
      </c>
      <c r="N6244" s="44">
        <f t="shared" si="1168"/>
        <v>0</v>
      </c>
      <c r="O6244" s="44">
        <f t="shared" si="1169"/>
        <v>6866</v>
      </c>
      <c r="P6244" s="45">
        <f t="shared" si="1171"/>
        <v>68.182720953326708</v>
      </c>
      <c r="Q6244" s="45">
        <f t="shared" si="1170"/>
        <v>1.7319639639639639</v>
      </c>
      <c r="S6244" s="51">
        <f t="shared" si="1172"/>
        <v>4.1407553465797164</v>
      </c>
      <c r="T6244" s="16"/>
    </row>
    <row r="6245" spans="1:20" x14ac:dyDescent="0.25">
      <c r="A6245" s="72">
        <f t="shared" si="1173"/>
        <v>45337</v>
      </c>
      <c r="B6245" s="73" t="s">
        <v>67</v>
      </c>
      <c r="C6245" s="73" t="s">
        <v>248</v>
      </c>
      <c r="D6245" s="73" t="s">
        <v>249</v>
      </c>
      <c r="E6245" s="73" t="s">
        <v>273</v>
      </c>
      <c r="F6245" s="73" t="s">
        <v>274</v>
      </c>
      <c r="G6245" s="73" t="s">
        <v>34</v>
      </c>
      <c r="H6245" t="s">
        <v>38</v>
      </c>
      <c r="I6245">
        <v>418</v>
      </c>
      <c r="J6245" s="61">
        <v>5790</v>
      </c>
      <c r="K6245" s="16">
        <v>0</v>
      </c>
      <c r="L6245" s="16">
        <f t="shared" si="1166"/>
        <v>57.497517378351539</v>
      </c>
      <c r="M6245" s="16">
        <f t="shared" si="1167"/>
        <v>1.4605405405405405</v>
      </c>
      <c r="N6245" s="44">
        <f t="shared" si="1168"/>
        <v>0</v>
      </c>
      <c r="O6245" s="44">
        <f t="shared" si="1169"/>
        <v>5790</v>
      </c>
      <c r="P6245" s="45">
        <f t="shared" si="1171"/>
        <v>57.497517378351539</v>
      </c>
      <c r="Q6245" s="45">
        <f t="shared" si="1170"/>
        <v>1.4605405405405405</v>
      </c>
      <c r="S6245" s="51">
        <f t="shared" si="1172"/>
        <v>4.0618260244428495</v>
      </c>
      <c r="T6245" s="16"/>
    </row>
    <row r="6246" spans="1:20" x14ac:dyDescent="0.25">
      <c r="A6246" s="72">
        <f t="shared" si="1173"/>
        <v>45337</v>
      </c>
      <c r="B6246" s="73" t="s">
        <v>67</v>
      </c>
      <c r="C6246" s="73" t="s">
        <v>246</v>
      </c>
      <c r="D6246" s="73" t="s">
        <v>247</v>
      </c>
      <c r="E6246" s="73" t="s">
        <v>275</v>
      </c>
      <c r="F6246" s="73" t="s">
        <v>276</v>
      </c>
      <c r="G6246" s="73" t="s">
        <v>34</v>
      </c>
      <c r="H6246" t="s">
        <v>36</v>
      </c>
      <c r="I6246">
        <v>626</v>
      </c>
      <c r="J6246" s="61">
        <v>4425</v>
      </c>
      <c r="K6246" s="16">
        <v>0.38</v>
      </c>
      <c r="L6246" s="16">
        <f t="shared" si="1166"/>
        <v>43.942403177755708</v>
      </c>
      <c r="M6246" s="16">
        <f t="shared" si="1167"/>
        <v>1.1162162162162161</v>
      </c>
      <c r="N6246" s="44">
        <f t="shared" si="1168"/>
        <v>237.88</v>
      </c>
      <c r="O6246" s="44">
        <f t="shared" si="1169"/>
        <v>4662.88</v>
      </c>
      <c r="P6246" s="45">
        <f t="shared" si="1171"/>
        <v>46.304667328699104</v>
      </c>
      <c r="Q6246" s="45">
        <f t="shared" si="1170"/>
        <v>1.1762219819819821</v>
      </c>
      <c r="S6246" s="51">
        <f t="shared" si="1172"/>
        <v>1.7700544329932955</v>
      </c>
      <c r="T6246" s="16"/>
    </row>
    <row r="6247" spans="1:20" x14ac:dyDescent="0.25">
      <c r="A6247" s="72">
        <f t="shared" si="1173"/>
        <v>45337</v>
      </c>
      <c r="B6247" s="73" t="s">
        <v>67</v>
      </c>
      <c r="C6247" s="73" t="s">
        <v>246</v>
      </c>
      <c r="D6247" s="73" t="s">
        <v>247</v>
      </c>
      <c r="E6247" s="73" t="s">
        <v>263</v>
      </c>
      <c r="F6247" s="73" t="s">
        <v>264</v>
      </c>
      <c r="G6247" s="73" t="s">
        <v>34</v>
      </c>
      <c r="H6247" t="s">
        <v>36</v>
      </c>
      <c r="I6247">
        <v>1823</v>
      </c>
      <c r="J6247" s="61">
        <v>6305</v>
      </c>
      <c r="K6247" s="16">
        <v>0.38</v>
      </c>
      <c r="L6247" s="16">
        <f t="shared" si="1166"/>
        <v>62.611717974180735</v>
      </c>
      <c r="M6247" s="16">
        <f t="shared" si="1167"/>
        <v>1.5904504504504504</v>
      </c>
      <c r="N6247" s="44">
        <f t="shared" si="1168"/>
        <v>692.74</v>
      </c>
      <c r="O6247" s="44">
        <f t="shared" si="1169"/>
        <v>6997.74</v>
      </c>
      <c r="P6247" s="45">
        <f t="shared" si="1171"/>
        <v>69.490963257199596</v>
      </c>
      <c r="Q6247" s="45">
        <f t="shared" si="1170"/>
        <v>1.7651956756756757</v>
      </c>
      <c r="S6247" s="51">
        <f t="shared" si="1172"/>
        <v>-1.3873642052989132</v>
      </c>
      <c r="T6247" s="16"/>
    </row>
    <row r="6248" spans="1:20" x14ac:dyDescent="0.25">
      <c r="A6248" s="72">
        <f t="shared" si="1173"/>
        <v>45337</v>
      </c>
      <c r="B6248" s="73" t="s">
        <v>18</v>
      </c>
      <c r="C6248" s="73" t="s">
        <v>250</v>
      </c>
      <c r="D6248" s="73" t="s">
        <v>251</v>
      </c>
      <c r="E6248" s="73" t="s">
        <v>265</v>
      </c>
      <c r="F6248" s="73" t="s">
        <v>266</v>
      </c>
      <c r="G6248" s="73" t="s">
        <v>34</v>
      </c>
      <c r="H6248" s="65" t="s">
        <v>39</v>
      </c>
      <c r="I6248">
        <v>1277</v>
      </c>
      <c r="J6248" s="61">
        <v>3156</v>
      </c>
      <c r="K6248" s="16">
        <v>0.435</v>
      </c>
      <c r="L6248" s="77">
        <f t="shared" si="1166"/>
        <v>31.340615690168818</v>
      </c>
      <c r="M6248" s="77">
        <f t="shared" si="1167"/>
        <v>0.85297297297297292</v>
      </c>
      <c r="N6248" s="62">
        <f t="shared" si="1168"/>
        <v>555.495</v>
      </c>
      <c r="O6248" s="62">
        <f t="shared" si="1169"/>
        <v>3711.4949999999999</v>
      </c>
      <c r="P6248" s="63">
        <f t="shared" si="1171"/>
        <v>36.856951340615687</v>
      </c>
      <c r="Q6248" s="63">
        <f t="shared" si="1170"/>
        <v>1.0031067567567566</v>
      </c>
      <c r="R6248" s="65"/>
      <c r="S6248" s="64">
        <f t="shared" si="1172"/>
        <v>-20.362900197617861</v>
      </c>
      <c r="T6248" s="16"/>
    </row>
    <row r="6249" spans="1:20" x14ac:dyDescent="0.25">
      <c r="A6249" s="72">
        <f t="shared" si="1173"/>
        <v>45337</v>
      </c>
      <c r="B6249" s="73" t="s">
        <v>18</v>
      </c>
      <c r="C6249" s="73" t="s">
        <v>244</v>
      </c>
      <c r="D6249" s="73" t="s">
        <v>245</v>
      </c>
      <c r="E6249" s="73" t="s">
        <v>277</v>
      </c>
      <c r="F6249" s="73" t="s">
        <v>278</v>
      </c>
      <c r="G6249" s="73" t="s">
        <v>34</v>
      </c>
      <c r="H6249" s="65" t="s">
        <v>38</v>
      </c>
      <c r="I6249" s="65">
        <v>613</v>
      </c>
      <c r="J6249" s="61">
        <v>7269</v>
      </c>
      <c r="K6249" s="16">
        <v>0</v>
      </c>
      <c r="L6249" s="77">
        <f t="shared" si="1166"/>
        <v>72.184707050645486</v>
      </c>
      <c r="M6249" s="77">
        <f t="shared" si="1167"/>
        <v>1.9645945945945946</v>
      </c>
      <c r="N6249" s="62">
        <f t="shared" si="1168"/>
        <v>0</v>
      </c>
      <c r="O6249" s="62">
        <f t="shared" si="1169"/>
        <v>7269</v>
      </c>
      <c r="P6249" s="63">
        <f t="shared" si="1171"/>
        <v>72.184707050645486</v>
      </c>
      <c r="Q6249" s="63">
        <f t="shared" si="1170"/>
        <v>1.9645945945945946</v>
      </c>
      <c r="R6249" s="65"/>
      <c r="S6249" s="64">
        <f t="shared" si="1172"/>
        <v>3.2968594571550325</v>
      </c>
      <c r="T6249" s="16"/>
    </row>
    <row r="6250" spans="1:20" x14ac:dyDescent="0.25">
      <c r="A6250" s="72">
        <f>A6249</f>
        <v>45337</v>
      </c>
      <c r="B6250" s="73" t="s">
        <v>18</v>
      </c>
      <c r="C6250" s="73" t="s">
        <v>248</v>
      </c>
      <c r="D6250" s="73" t="s">
        <v>249</v>
      </c>
      <c r="E6250" s="73" t="s">
        <v>268</v>
      </c>
      <c r="F6250" s="73" t="s">
        <v>269</v>
      </c>
      <c r="G6250" s="73" t="s">
        <v>34</v>
      </c>
      <c r="H6250" s="65" t="s">
        <v>38</v>
      </c>
      <c r="I6250" s="65">
        <v>872</v>
      </c>
      <c r="J6250" s="61">
        <v>8169</v>
      </c>
      <c r="K6250" s="16">
        <v>0</v>
      </c>
      <c r="L6250" s="77">
        <f t="shared" si="1166"/>
        <v>81.122144985104271</v>
      </c>
      <c r="M6250" s="77">
        <f t="shared" si="1167"/>
        <v>2.2078378378378378</v>
      </c>
      <c r="N6250" s="62">
        <f t="shared" si="1168"/>
        <v>0</v>
      </c>
      <c r="O6250" s="62">
        <f t="shared" si="1169"/>
        <v>8169</v>
      </c>
      <c r="P6250" s="63">
        <f t="shared" si="1171"/>
        <v>81.122144985104271</v>
      </c>
      <c r="Q6250" s="63">
        <f t="shared" si="1170"/>
        <v>2.2078378378378378</v>
      </c>
      <c r="R6250" s="65"/>
      <c r="S6250" s="64">
        <f t="shared" si="1172"/>
        <v>4.1565727400229457</v>
      </c>
      <c r="T6250" s="16"/>
    </row>
    <row r="6251" spans="1:20" x14ac:dyDescent="0.25">
      <c r="A6251" s="72">
        <f t="shared" si="1173"/>
        <v>45337</v>
      </c>
      <c r="B6251" s="73" t="s">
        <v>18</v>
      </c>
      <c r="C6251" s="73" t="s">
        <v>248</v>
      </c>
      <c r="D6251" s="73" t="s">
        <v>249</v>
      </c>
      <c r="E6251" s="73" t="s">
        <v>277</v>
      </c>
      <c r="F6251" s="73" t="s">
        <v>278</v>
      </c>
      <c r="G6251" s="73" t="s">
        <v>34</v>
      </c>
      <c r="H6251" s="65" t="s">
        <v>38</v>
      </c>
      <c r="I6251" s="65">
        <v>414</v>
      </c>
      <c r="J6251" s="61">
        <v>5921</v>
      </c>
      <c r="K6251" s="16">
        <v>0</v>
      </c>
      <c r="L6251" s="77">
        <f t="shared" si="1166"/>
        <v>58.798411122144984</v>
      </c>
      <c r="M6251" s="77">
        <f t="shared" si="1167"/>
        <v>1.6002702702702702</v>
      </c>
      <c r="N6251" s="62">
        <f t="shared" si="1168"/>
        <v>0</v>
      </c>
      <c r="O6251" s="62">
        <f t="shared" si="1169"/>
        <v>5921</v>
      </c>
      <c r="P6251" s="63">
        <f t="shared" si="1171"/>
        <v>58.798411122144984</v>
      </c>
      <c r="Q6251" s="63">
        <f t="shared" si="1170"/>
        <v>1.6002702702702702</v>
      </c>
      <c r="R6251" s="65"/>
      <c r="S6251" s="64">
        <f t="shared" si="1172"/>
        <v>4.0780453506767511</v>
      </c>
      <c r="T6251" s="16"/>
    </row>
    <row r="6252" spans="1:20" x14ac:dyDescent="0.25">
      <c r="A6252" s="72">
        <f t="shared" si="1173"/>
        <v>45337</v>
      </c>
      <c r="B6252" s="73" t="s">
        <v>18</v>
      </c>
      <c r="C6252" s="73" t="s">
        <v>242</v>
      </c>
      <c r="D6252" s="73" t="s">
        <v>243</v>
      </c>
      <c r="E6252" s="73" t="s">
        <v>265</v>
      </c>
      <c r="F6252" s="73" t="s">
        <v>266</v>
      </c>
      <c r="G6252" s="73" t="s">
        <v>34</v>
      </c>
      <c r="H6252" t="s">
        <v>36</v>
      </c>
      <c r="I6252">
        <v>1006</v>
      </c>
      <c r="J6252" s="43">
        <v>5040</v>
      </c>
      <c r="K6252" s="16">
        <v>0.38</v>
      </c>
      <c r="L6252" s="16">
        <f t="shared" si="1166"/>
        <v>50.049652432969211</v>
      </c>
      <c r="M6252" s="16">
        <f t="shared" si="1167"/>
        <v>1.3621621621621622</v>
      </c>
      <c r="N6252" s="44">
        <f t="shared" si="1168"/>
        <v>382.28000000000003</v>
      </c>
      <c r="O6252" s="44">
        <f t="shared" si="1169"/>
        <v>5422.28</v>
      </c>
      <c r="P6252" s="45">
        <f t="shared" si="1171"/>
        <v>53.845878848063549</v>
      </c>
      <c r="Q6252" s="45">
        <f t="shared" si="1170"/>
        <v>1.465481081081081</v>
      </c>
      <c r="S6252" s="51">
        <f t="shared" si="1172"/>
        <v>0.44644676539129513</v>
      </c>
      <c r="T6252" s="16"/>
    </row>
    <row r="6253" spans="1:20" x14ac:dyDescent="0.25">
      <c r="A6253" s="72">
        <f t="shared" si="1173"/>
        <v>45337</v>
      </c>
      <c r="B6253" s="73" t="s">
        <v>0</v>
      </c>
      <c r="C6253" s="73" t="s">
        <v>252</v>
      </c>
      <c r="D6253" s="73" t="s">
        <v>117</v>
      </c>
      <c r="E6253" s="73" t="s">
        <v>279</v>
      </c>
      <c r="F6253" s="73" t="s">
        <v>280</v>
      </c>
      <c r="G6253" s="73" t="s">
        <v>35</v>
      </c>
      <c r="H6253" t="s">
        <v>37</v>
      </c>
      <c r="I6253">
        <v>880</v>
      </c>
      <c r="J6253" s="43">
        <v>4043</v>
      </c>
      <c r="K6253" s="16">
        <v>0.19</v>
      </c>
      <c r="L6253" s="16">
        <f t="shared" si="1166"/>
        <v>40.148957298907646</v>
      </c>
      <c r="M6253" s="16">
        <f t="shared" si="1167"/>
        <v>1.0927027027027028</v>
      </c>
      <c r="N6253" s="44">
        <f t="shared" si="1168"/>
        <v>167.2</v>
      </c>
      <c r="O6253" s="44">
        <f t="shared" si="1169"/>
        <v>4210.2</v>
      </c>
      <c r="P6253" s="45">
        <f t="shared" si="1171"/>
        <v>41.80933465739821</v>
      </c>
      <c r="Q6253" s="45">
        <f t="shared" si="1170"/>
        <v>1.1378918918918919</v>
      </c>
      <c r="S6253" s="51">
        <f t="shared" si="1172"/>
        <v>-10.774382232017988</v>
      </c>
      <c r="T6253" s="16"/>
    </row>
    <row r="6254" spans="1:20" x14ac:dyDescent="0.25">
      <c r="A6254" s="72">
        <f t="shared" si="1173"/>
        <v>45337</v>
      </c>
      <c r="B6254" s="73" t="s">
        <v>0</v>
      </c>
      <c r="C6254" s="73" t="s">
        <v>359</v>
      </c>
      <c r="D6254" s="73" t="s">
        <v>235</v>
      </c>
      <c r="E6254" s="73" t="s">
        <v>267</v>
      </c>
      <c r="F6254" s="73" t="s">
        <v>241</v>
      </c>
      <c r="G6254" s="73" t="s">
        <v>35</v>
      </c>
      <c r="H6254" t="s">
        <v>37</v>
      </c>
      <c r="I6254">
        <v>685</v>
      </c>
      <c r="J6254" s="61">
        <v>4111</v>
      </c>
      <c r="K6254" s="16">
        <v>0.19</v>
      </c>
      <c r="L6254" s="16">
        <f t="shared" si="1166"/>
        <v>40.824230387288978</v>
      </c>
      <c r="M6254" s="16">
        <f t="shared" si="1167"/>
        <v>1.1110810810810812</v>
      </c>
      <c r="N6254" s="44">
        <f t="shared" si="1168"/>
        <v>130.15</v>
      </c>
      <c r="O6254" s="44">
        <f t="shared" si="1169"/>
        <v>4241.1499999999996</v>
      </c>
      <c r="P6254" s="45">
        <f t="shared" si="1171"/>
        <v>42.11668321747765</v>
      </c>
      <c r="Q6254" s="45">
        <f t="shared" si="1170"/>
        <v>1.1462567567567568</v>
      </c>
      <c r="S6254" s="51">
        <f t="shared" si="1172"/>
        <v>-7.0830001424048934</v>
      </c>
      <c r="T6254" s="16"/>
    </row>
    <row r="6255" spans="1:20" x14ac:dyDescent="0.25">
      <c r="A6255" s="72">
        <f t="shared" si="1173"/>
        <v>45337</v>
      </c>
      <c r="B6255" s="73" t="s">
        <v>0</v>
      </c>
      <c r="C6255" s="73" t="s">
        <v>253</v>
      </c>
      <c r="D6255" s="73" t="s">
        <v>243</v>
      </c>
      <c r="E6255" s="73" t="s">
        <v>281</v>
      </c>
      <c r="F6255" s="73" t="s">
        <v>282</v>
      </c>
      <c r="G6255" s="73" t="s">
        <v>35</v>
      </c>
      <c r="H6255" t="s">
        <v>38</v>
      </c>
      <c r="I6255">
        <v>812</v>
      </c>
      <c r="J6255" s="61">
        <v>7413</v>
      </c>
      <c r="K6255" s="16">
        <v>0</v>
      </c>
      <c r="L6255" s="16">
        <f t="shared" si="1166"/>
        <v>73.61469712015888</v>
      </c>
      <c r="M6255" s="16">
        <f t="shared" si="1167"/>
        <v>2.0035135135135134</v>
      </c>
      <c r="N6255" s="44">
        <f t="shared" si="1168"/>
        <v>0</v>
      </c>
      <c r="O6255" s="44">
        <f t="shared" si="1169"/>
        <v>7413</v>
      </c>
      <c r="P6255" s="45">
        <f t="shared" si="1171"/>
        <v>73.61469712015888</v>
      </c>
      <c r="Q6255" s="45">
        <f t="shared" si="1170"/>
        <v>2.0035135135135134</v>
      </c>
      <c r="S6255" s="51">
        <f t="shared" si="1172"/>
        <v>4.5557122708039577</v>
      </c>
      <c r="T6255" s="16"/>
    </row>
    <row r="6256" spans="1:20" x14ac:dyDescent="0.25">
      <c r="A6256" s="72">
        <f t="shared" si="1173"/>
        <v>45337</v>
      </c>
      <c r="B6256" s="73" t="s">
        <v>0</v>
      </c>
      <c r="C6256" s="73" t="s">
        <v>236</v>
      </c>
      <c r="D6256" s="73" t="s">
        <v>237</v>
      </c>
      <c r="E6256" s="73" t="s">
        <v>279</v>
      </c>
      <c r="F6256" s="73" t="s">
        <v>280</v>
      </c>
      <c r="G6256" s="73" t="s">
        <v>35</v>
      </c>
      <c r="H6256" t="s">
        <v>37</v>
      </c>
      <c r="I6256">
        <v>1520</v>
      </c>
      <c r="J6256" s="61">
        <v>5701</v>
      </c>
      <c r="K6256" s="16">
        <v>0.19</v>
      </c>
      <c r="L6256" s="16">
        <f t="shared" si="1166"/>
        <v>56.613704071499505</v>
      </c>
      <c r="M6256" s="16">
        <f t="shared" si="1167"/>
        <v>1.5408108108108107</v>
      </c>
      <c r="N6256" s="44">
        <f t="shared" si="1168"/>
        <v>288.8</v>
      </c>
      <c r="O6256" s="44">
        <f t="shared" si="1169"/>
        <v>5989.8</v>
      </c>
      <c r="P6256" s="45">
        <f t="shared" si="1171"/>
        <v>59.48162859980139</v>
      </c>
      <c r="Q6256" s="45">
        <f t="shared" si="1170"/>
        <v>1.6188648648648649</v>
      </c>
      <c r="S6256" s="51">
        <f t="shared" si="1172"/>
        <v>-9.4293404300359818</v>
      </c>
      <c r="T6256" s="16"/>
    </row>
    <row r="6257" spans="1:20" x14ac:dyDescent="0.25">
      <c r="A6257" s="72">
        <f t="shared" si="1173"/>
        <v>45337</v>
      </c>
      <c r="B6257" s="73" t="s">
        <v>0</v>
      </c>
      <c r="C6257" s="73" t="s">
        <v>236</v>
      </c>
      <c r="D6257" s="73" t="s">
        <v>237</v>
      </c>
      <c r="E6257" s="73" t="s">
        <v>267</v>
      </c>
      <c r="F6257" s="73" t="s">
        <v>241</v>
      </c>
      <c r="G6257" s="73" t="s">
        <v>35</v>
      </c>
      <c r="H6257" t="s">
        <v>37</v>
      </c>
      <c r="I6257">
        <v>1559</v>
      </c>
      <c r="J6257" s="43">
        <v>5146</v>
      </c>
      <c r="K6257" s="16">
        <v>0.19</v>
      </c>
      <c r="L6257" s="16">
        <f t="shared" si="1166"/>
        <v>51.102284011916581</v>
      </c>
      <c r="M6257" s="16">
        <f t="shared" si="1167"/>
        <v>1.3908108108108108</v>
      </c>
      <c r="N6257" s="44">
        <f t="shared" si="1168"/>
        <v>296.20999999999998</v>
      </c>
      <c r="O6257" s="44">
        <f t="shared" si="1169"/>
        <v>5442.21</v>
      </c>
      <c r="P6257" s="45">
        <f t="shared" si="1171"/>
        <v>54.043793445878848</v>
      </c>
      <c r="Q6257" s="45">
        <f t="shared" si="1170"/>
        <v>1.4708675675675675</v>
      </c>
      <c r="S6257" s="51">
        <f t="shared" si="1172"/>
        <v>-9.0647667138424417</v>
      </c>
      <c r="T6257" s="16"/>
    </row>
    <row r="6258" spans="1:20" x14ac:dyDescent="0.25">
      <c r="A6258" s="72">
        <f t="shared" si="1173"/>
        <v>45337</v>
      </c>
      <c r="B6258" s="73" t="s">
        <v>0</v>
      </c>
      <c r="C6258" s="73" t="s">
        <v>358</v>
      </c>
      <c r="D6258" s="73" t="s">
        <v>235</v>
      </c>
      <c r="E6258" s="73" t="s">
        <v>279</v>
      </c>
      <c r="F6258" s="73" t="s">
        <v>280</v>
      </c>
      <c r="G6258" s="73" t="s">
        <v>35</v>
      </c>
      <c r="H6258" t="s">
        <v>36</v>
      </c>
      <c r="I6258">
        <v>1599</v>
      </c>
      <c r="J6258" s="66">
        <v>5923</v>
      </c>
      <c r="K6258" s="16">
        <v>0.38</v>
      </c>
      <c r="L6258" s="16">
        <f t="shared" si="1166"/>
        <v>58.818272095332667</v>
      </c>
      <c r="M6258" s="16">
        <f t="shared" si="1167"/>
        <v>1.6008108108108108</v>
      </c>
      <c r="N6258" s="44">
        <f t="shared" si="1168"/>
        <v>607.62</v>
      </c>
      <c r="O6258" s="44">
        <f t="shared" si="1169"/>
        <v>6530.62</v>
      </c>
      <c r="P6258" s="45">
        <f t="shared" si="1171"/>
        <v>64.852234359483617</v>
      </c>
      <c r="Q6258" s="45">
        <f t="shared" si="1170"/>
        <v>1.7650324324324325</v>
      </c>
      <c r="S6258" s="51">
        <f t="shared" si="1172"/>
        <v>-3.5425901008349525</v>
      </c>
      <c r="T6258" s="16"/>
    </row>
    <row r="6259" spans="1:20" x14ac:dyDescent="0.25">
      <c r="A6259" s="72">
        <f t="shared" si="1173"/>
        <v>45337</v>
      </c>
      <c r="B6259" s="73" t="s">
        <v>67</v>
      </c>
      <c r="C6259" s="73" t="s">
        <v>250</v>
      </c>
      <c r="D6259" s="73" t="s">
        <v>251</v>
      </c>
      <c r="E6259" s="73" t="s">
        <v>279</v>
      </c>
      <c r="F6259" s="73" t="s">
        <v>280</v>
      </c>
      <c r="G6259" s="73" t="s">
        <v>35</v>
      </c>
      <c r="H6259" t="s">
        <v>37</v>
      </c>
      <c r="I6259">
        <v>1851</v>
      </c>
      <c r="J6259" s="43">
        <v>5660</v>
      </c>
      <c r="K6259" s="16">
        <v>0.19</v>
      </c>
      <c r="L6259" s="16">
        <f t="shared" si="1166"/>
        <v>56.206554121151932</v>
      </c>
      <c r="M6259" s="16">
        <f t="shared" si="1167"/>
        <v>1.4277477477477478</v>
      </c>
      <c r="N6259" s="44">
        <f t="shared" si="1168"/>
        <v>351.69</v>
      </c>
      <c r="O6259" s="44">
        <f t="shared" si="1169"/>
        <v>6011.69</v>
      </c>
      <c r="P6259" s="45">
        <f t="shared" si="1171"/>
        <v>59.699006951340607</v>
      </c>
      <c r="Q6259" s="45">
        <f t="shared" si="1170"/>
        <v>1.5164623423423422</v>
      </c>
      <c r="S6259" s="51">
        <f t="shared" si="1172"/>
        <v>-5.2511714187997605</v>
      </c>
      <c r="T6259" s="16"/>
    </row>
    <row r="6260" spans="1:20" x14ac:dyDescent="0.25">
      <c r="A6260" s="72">
        <f t="shared" si="1173"/>
        <v>45337</v>
      </c>
      <c r="B6260" s="73" t="s">
        <v>67</v>
      </c>
      <c r="C6260" s="73" t="s">
        <v>238</v>
      </c>
      <c r="D6260" s="73" t="s">
        <v>239</v>
      </c>
      <c r="E6260" s="73" t="s">
        <v>283</v>
      </c>
      <c r="F6260" s="73" t="s">
        <v>284</v>
      </c>
      <c r="G6260" s="73" t="s">
        <v>35</v>
      </c>
      <c r="H6260" t="s">
        <v>37</v>
      </c>
      <c r="I6260">
        <v>1695</v>
      </c>
      <c r="J6260" s="43">
        <v>5620</v>
      </c>
      <c r="K6260" s="16">
        <v>0.19</v>
      </c>
      <c r="L6260" s="16">
        <f t="shared" si="1166"/>
        <v>55.80933465739821</v>
      </c>
      <c r="M6260" s="16">
        <f t="shared" si="1167"/>
        <v>1.4176576576576576</v>
      </c>
      <c r="N6260" s="44">
        <f t="shared" si="1168"/>
        <v>322.05</v>
      </c>
      <c r="O6260" s="44">
        <f t="shared" si="1169"/>
        <v>5942.05</v>
      </c>
      <c r="P6260" s="45">
        <f t="shared" si="1171"/>
        <v>59.007447864945384</v>
      </c>
      <c r="Q6260" s="45">
        <f t="shared" si="1170"/>
        <v>1.4988954954954956</v>
      </c>
      <c r="S6260" s="51">
        <f t="shared" si="1172"/>
        <v>-4.8838270251234439</v>
      </c>
      <c r="T6260" s="16"/>
    </row>
    <row r="6261" spans="1:20" x14ac:dyDescent="0.25">
      <c r="A6261" s="72">
        <f t="shared" si="1173"/>
        <v>45337</v>
      </c>
      <c r="B6261" s="73" t="s">
        <v>67</v>
      </c>
      <c r="C6261" s="73" t="s">
        <v>242</v>
      </c>
      <c r="D6261" s="73" t="s">
        <v>243</v>
      </c>
      <c r="E6261" s="73" t="s">
        <v>265</v>
      </c>
      <c r="F6261" s="73" t="s">
        <v>266</v>
      </c>
      <c r="G6261" s="73" t="s">
        <v>35</v>
      </c>
      <c r="H6261" t="s">
        <v>36</v>
      </c>
      <c r="I6261">
        <v>1006</v>
      </c>
      <c r="J6261" s="43">
        <v>4345</v>
      </c>
      <c r="K6261" s="16">
        <v>0.38</v>
      </c>
      <c r="L6261" s="16">
        <f t="shared" si="1166"/>
        <v>43.147964250248258</v>
      </c>
      <c r="M6261" s="16">
        <f t="shared" si="1167"/>
        <v>1.0960360360360359</v>
      </c>
      <c r="N6261" s="44">
        <f t="shared" si="1168"/>
        <v>382.28000000000003</v>
      </c>
      <c r="O6261" s="44">
        <f t="shared" si="1169"/>
        <v>4727.28</v>
      </c>
      <c r="P6261" s="45">
        <f t="shared" si="1171"/>
        <v>46.944190665342596</v>
      </c>
      <c r="Q6261" s="45">
        <f t="shared" si="1170"/>
        <v>1.192467027027027</v>
      </c>
      <c r="S6261" s="51">
        <f t="shared" si="1172"/>
        <v>0.51241925675817868</v>
      </c>
      <c r="T6261" s="16"/>
    </row>
    <row r="6262" spans="1:20" x14ac:dyDescent="0.25">
      <c r="A6262" s="72">
        <f t="shared" si="1173"/>
        <v>45337</v>
      </c>
      <c r="B6262" s="73" t="s">
        <v>67</v>
      </c>
      <c r="C6262" s="73" t="s">
        <v>254</v>
      </c>
      <c r="D6262" s="73" t="s">
        <v>255</v>
      </c>
      <c r="E6262" s="73" t="s">
        <v>267</v>
      </c>
      <c r="F6262" s="73" t="s">
        <v>241</v>
      </c>
      <c r="G6262" s="73" t="s">
        <v>35</v>
      </c>
      <c r="H6262" t="s">
        <v>37</v>
      </c>
      <c r="I6262">
        <v>988</v>
      </c>
      <c r="J6262" s="43">
        <v>4560</v>
      </c>
      <c r="K6262" s="16">
        <v>0.19</v>
      </c>
      <c r="L6262" s="16">
        <f t="shared" si="1166"/>
        <v>45.283018867924525</v>
      </c>
      <c r="M6262" s="16">
        <f t="shared" si="1167"/>
        <v>1.1502702702702703</v>
      </c>
      <c r="N6262" s="44">
        <f t="shared" si="1168"/>
        <v>187.72</v>
      </c>
      <c r="O6262" s="44">
        <f t="shared" si="1169"/>
        <v>4747.72</v>
      </c>
      <c r="P6262" s="45">
        <f t="shared" si="1171"/>
        <v>47.147169811320758</v>
      </c>
      <c r="Q6262" s="45">
        <f t="shared" si="1170"/>
        <v>1.1976230630630631</v>
      </c>
      <c r="S6262" s="51">
        <f t="shared" si="1172"/>
        <v>0.46893913102361573</v>
      </c>
      <c r="T6262" s="16"/>
    </row>
    <row r="6263" spans="1:20" x14ac:dyDescent="0.25">
      <c r="A6263" s="72">
        <f t="shared" si="1173"/>
        <v>45337</v>
      </c>
      <c r="B6263" s="73" t="s">
        <v>67</v>
      </c>
      <c r="C6263" s="73" t="s">
        <v>246</v>
      </c>
      <c r="D6263" s="73" t="s">
        <v>247</v>
      </c>
      <c r="E6263" s="73" t="s">
        <v>240</v>
      </c>
      <c r="F6263" s="73" t="s">
        <v>241</v>
      </c>
      <c r="G6263" s="73" t="s">
        <v>35</v>
      </c>
      <c r="H6263" t="s">
        <v>36</v>
      </c>
      <c r="I6263">
        <v>787</v>
      </c>
      <c r="J6263" s="43">
        <v>4845</v>
      </c>
      <c r="K6263" s="16">
        <v>0.38</v>
      </c>
      <c r="L6263" s="16">
        <f t="shared" si="1166"/>
        <v>48.113207547169807</v>
      </c>
      <c r="M6263" s="16">
        <f t="shared" si="1167"/>
        <v>1.2221621621621621</v>
      </c>
      <c r="N6263" s="44">
        <f t="shared" si="1168"/>
        <v>299.06</v>
      </c>
      <c r="O6263" s="44">
        <f t="shared" si="1169"/>
        <v>5144.0600000000004</v>
      </c>
      <c r="P6263" s="45">
        <f t="shared" si="1171"/>
        <v>51.08301886792453</v>
      </c>
      <c r="Q6263" s="45">
        <f t="shared" si="1170"/>
        <v>1.2976007207207207</v>
      </c>
      <c r="S6263" s="51">
        <f t="shared" si="1172"/>
        <v>1.1194961382789304</v>
      </c>
      <c r="T6263" s="16"/>
    </row>
    <row r="6264" spans="1:20" x14ac:dyDescent="0.25">
      <c r="A6264" s="72">
        <f t="shared" si="1173"/>
        <v>45337</v>
      </c>
      <c r="B6264" s="73" t="s">
        <v>67</v>
      </c>
      <c r="C6264" s="73" t="s">
        <v>250</v>
      </c>
      <c r="D6264" s="73" t="s">
        <v>251</v>
      </c>
      <c r="E6264" s="73" t="s">
        <v>283</v>
      </c>
      <c r="F6264" s="73" t="s">
        <v>284</v>
      </c>
      <c r="G6264" s="73" t="s">
        <v>35</v>
      </c>
      <c r="H6264" t="s">
        <v>37</v>
      </c>
      <c r="I6264">
        <v>1836</v>
      </c>
      <c r="J6264" s="43">
        <v>5660</v>
      </c>
      <c r="K6264" s="16">
        <v>0.19</v>
      </c>
      <c r="L6264" s="16">
        <f t="shared" ref="L6264:L6301" si="1174">J6264/100.7</f>
        <v>56.206554121151932</v>
      </c>
      <c r="M6264" s="16">
        <f t="shared" ref="M6264:M6301" si="1175">IF(B6264="corn",J6264/(111*2000/56),J6264/(111*2000/60))</f>
        <v>1.4277477477477478</v>
      </c>
      <c r="N6264" s="44">
        <f t="shared" ref="N6264:N6301" si="1176">I6264*K6264</f>
        <v>348.84000000000003</v>
      </c>
      <c r="O6264" s="44">
        <f t="shared" ref="O6264:O6301" si="1177">J6264+N6264</f>
        <v>6008.84</v>
      </c>
      <c r="P6264" s="45">
        <f t="shared" si="1171"/>
        <v>59.670705064548166</v>
      </c>
      <c r="Q6264" s="45">
        <f t="shared" ref="Q6264:Q6301" si="1178">IF(B6264="corn",O6264/(111*2000/56),O6264/(111*2000/60))</f>
        <v>1.5157434234234235</v>
      </c>
      <c r="S6264" s="51">
        <f t="shared" si="1172"/>
        <v>-5.2131774385896223</v>
      </c>
      <c r="T6264" s="16"/>
    </row>
    <row r="6265" spans="1:20" x14ac:dyDescent="0.25">
      <c r="A6265" s="72">
        <f t="shared" si="1173"/>
        <v>45337</v>
      </c>
      <c r="B6265" s="73" t="s">
        <v>67</v>
      </c>
      <c r="C6265" s="73" t="s">
        <v>256</v>
      </c>
      <c r="D6265" s="73" t="s">
        <v>247</v>
      </c>
      <c r="E6265" s="73" t="s">
        <v>285</v>
      </c>
      <c r="F6265" s="73" t="s">
        <v>264</v>
      </c>
      <c r="G6265" s="73" t="s">
        <v>35</v>
      </c>
      <c r="H6265" t="s">
        <v>37</v>
      </c>
      <c r="I6265">
        <v>1899</v>
      </c>
      <c r="J6265" s="43">
        <v>5780</v>
      </c>
      <c r="K6265" s="16">
        <v>0.19</v>
      </c>
      <c r="L6265" s="16">
        <f t="shared" si="1174"/>
        <v>57.39821251241311</v>
      </c>
      <c r="M6265" s="16">
        <f t="shared" si="1175"/>
        <v>1.458018018018018</v>
      </c>
      <c r="N6265" s="44">
        <f t="shared" si="1176"/>
        <v>360.81</v>
      </c>
      <c r="O6265" s="44">
        <f t="shared" si="1177"/>
        <v>6140.81</v>
      </c>
      <c r="P6265" s="45">
        <f t="shared" si="1171"/>
        <v>60.98123138033764</v>
      </c>
      <c r="Q6265" s="45">
        <f t="shared" si="1178"/>
        <v>1.5490331531531534</v>
      </c>
      <c r="S6265" s="51">
        <f t="shared" si="1172"/>
        <v>-2.2573349059231473</v>
      </c>
      <c r="T6265" s="16"/>
    </row>
    <row r="6266" spans="1:20" x14ac:dyDescent="0.25">
      <c r="A6266" s="72">
        <f t="shared" si="1173"/>
        <v>45337</v>
      </c>
      <c r="B6266" s="73" t="s">
        <v>18</v>
      </c>
      <c r="C6266" s="73" t="s">
        <v>238</v>
      </c>
      <c r="D6266" s="73" t="s">
        <v>239</v>
      </c>
      <c r="E6266" s="73" t="s">
        <v>283</v>
      </c>
      <c r="F6266" s="73" t="s">
        <v>284</v>
      </c>
      <c r="G6266" s="73" t="s">
        <v>35</v>
      </c>
      <c r="H6266" t="s">
        <v>37</v>
      </c>
      <c r="I6266">
        <v>1695</v>
      </c>
      <c r="J6266" s="43">
        <v>6335</v>
      </c>
      <c r="K6266" s="16">
        <v>0.19</v>
      </c>
      <c r="L6266" s="16">
        <f t="shared" si="1174"/>
        <v>62.909632571996028</v>
      </c>
      <c r="M6266" s="16">
        <f t="shared" si="1175"/>
        <v>1.7121621621621621</v>
      </c>
      <c r="N6266" s="44">
        <f t="shared" si="1176"/>
        <v>322.05</v>
      </c>
      <c r="O6266" s="44">
        <f t="shared" si="1177"/>
        <v>6657.05</v>
      </c>
      <c r="P6266" s="45">
        <f t="shared" si="1171"/>
        <v>66.107745779543194</v>
      </c>
      <c r="Q6266" s="45">
        <f t="shared" si="1178"/>
        <v>1.7992027027027027</v>
      </c>
      <c r="S6266" s="51">
        <f t="shared" si="1172"/>
        <v>-4.5878331410389546</v>
      </c>
      <c r="T6266" s="16"/>
    </row>
    <row r="6267" spans="1:20" x14ac:dyDescent="0.25">
      <c r="A6267" s="72">
        <f t="shared" si="1173"/>
        <v>45337</v>
      </c>
      <c r="B6267" s="73" t="s">
        <v>18</v>
      </c>
      <c r="C6267" s="73" t="s">
        <v>250</v>
      </c>
      <c r="D6267" s="73" t="s">
        <v>251</v>
      </c>
      <c r="E6267" s="73" t="s">
        <v>279</v>
      </c>
      <c r="F6267" s="73" t="s">
        <v>280</v>
      </c>
      <c r="G6267" s="73" t="s">
        <v>35</v>
      </c>
      <c r="H6267" t="s">
        <v>37</v>
      </c>
      <c r="I6267">
        <v>1851</v>
      </c>
      <c r="J6267" s="43">
        <v>6385</v>
      </c>
      <c r="K6267" s="16">
        <v>0.19</v>
      </c>
      <c r="L6267" s="16">
        <f t="shared" si="1174"/>
        <v>63.406156901688178</v>
      </c>
      <c r="M6267" s="16">
        <f t="shared" si="1175"/>
        <v>1.7256756756756757</v>
      </c>
      <c r="N6267" s="44">
        <f t="shared" si="1176"/>
        <v>351.69</v>
      </c>
      <c r="O6267" s="44">
        <f t="shared" si="1177"/>
        <v>6736.69</v>
      </c>
      <c r="P6267" s="45">
        <f t="shared" si="1171"/>
        <v>66.89860973187686</v>
      </c>
      <c r="Q6267" s="45">
        <f t="shared" si="1178"/>
        <v>1.8207270270270268</v>
      </c>
      <c r="S6267" s="51">
        <f t="shared" si="1172"/>
        <v>-4.914416213706108</v>
      </c>
      <c r="T6267" s="16"/>
    </row>
    <row r="6268" spans="1:20" x14ac:dyDescent="0.25">
      <c r="A6268" s="72">
        <f t="shared" si="1173"/>
        <v>45337</v>
      </c>
      <c r="B6268" s="73" t="s">
        <v>18</v>
      </c>
      <c r="C6268" s="73" t="s">
        <v>257</v>
      </c>
      <c r="D6268" s="73" t="s">
        <v>237</v>
      </c>
      <c r="E6268" s="73" t="s">
        <v>283</v>
      </c>
      <c r="F6268" s="73" t="s">
        <v>284</v>
      </c>
      <c r="G6268" s="73" t="s">
        <v>35</v>
      </c>
      <c r="H6268" t="s">
        <v>37</v>
      </c>
      <c r="I6268">
        <v>1507</v>
      </c>
      <c r="J6268" s="43">
        <v>6235</v>
      </c>
      <c r="K6268" s="16">
        <v>0.19</v>
      </c>
      <c r="L6268" s="16">
        <f t="shared" si="1174"/>
        <v>61.916583912611713</v>
      </c>
      <c r="M6268" s="16">
        <f t="shared" si="1175"/>
        <v>1.6851351351351351</v>
      </c>
      <c r="N6268" s="44">
        <f t="shared" si="1176"/>
        <v>286.33</v>
      </c>
      <c r="O6268" s="44">
        <f t="shared" si="1177"/>
        <v>6521.33</v>
      </c>
      <c r="P6268" s="45">
        <f t="shared" si="1171"/>
        <v>64.759980139026808</v>
      </c>
      <c r="Q6268" s="45">
        <f t="shared" si="1178"/>
        <v>1.7625216216216215</v>
      </c>
      <c r="S6268" s="51">
        <f t="shared" si="1172"/>
        <v>-4.2050123465132376</v>
      </c>
      <c r="T6268" s="16"/>
    </row>
    <row r="6269" spans="1:20" x14ac:dyDescent="0.25">
      <c r="A6269" s="72">
        <f t="shared" si="1173"/>
        <v>45337</v>
      </c>
      <c r="B6269" s="73" t="s">
        <v>18</v>
      </c>
      <c r="C6269" s="73" t="s">
        <v>256</v>
      </c>
      <c r="D6269" s="73" t="s">
        <v>247</v>
      </c>
      <c r="E6269" s="73" t="s">
        <v>265</v>
      </c>
      <c r="F6269" s="73" t="s">
        <v>266</v>
      </c>
      <c r="G6269" s="73" t="s">
        <v>35</v>
      </c>
      <c r="H6269" t="s">
        <v>36</v>
      </c>
      <c r="I6269">
        <v>1160</v>
      </c>
      <c r="J6269" s="43">
        <v>5270</v>
      </c>
      <c r="K6269" s="16">
        <v>0.38</v>
      </c>
      <c r="L6269" s="16">
        <f t="shared" si="1174"/>
        <v>52.333664349553125</v>
      </c>
      <c r="M6269" s="16">
        <f t="shared" si="1175"/>
        <v>1.4243243243243244</v>
      </c>
      <c r="N6269" s="44">
        <f t="shared" si="1176"/>
        <v>440.8</v>
      </c>
      <c r="O6269" s="44">
        <f t="shared" si="1177"/>
        <v>5710.8</v>
      </c>
      <c r="P6269" s="45">
        <f t="shared" si="1171"/>
        <v>56.711022840119163</v>
      </c>
      <c r="Q6269" s="45">
        <f t="shared" si="1178"/>
        <v>1.5434594594594595</v>
      </c>
      <c r="S6269" s="51">
        <f t="shared" si="1172"/>
        <v>1.7513748292419251E-2</v>
      </c>
      <c r="T6269" s="16"/>
    </row>
    <row r="6270" spans="1:20" x14ac:dyDescent="0.25">
      <c r="A6270" s="72">
        <f t="shared" si="1173"/>
        <v>45337</v>
      </c>
      <c r="B6270" s="73" t="s">
        <v>18</v>
      </c>
      <c r="C6270" s="73" t="s">
        <v>244</v>
      </c>
      <c r="D6270" s="73" t="s">
        <v>245</v>
      </c>
      <c r="E6270" s="73" t="s">
        <v>277</v>
      </c>
      <c r="F6270" s="73" t="s">
        <v>278</v>
      </c>
      <c r="G6270" s="73" t="s">
        <v>35</v>
      </c>
      <c r="H6270" s="73" t="s">
        <v>38</v>
      </c>
      <c r="I6270" s="65">
        <v>613</v>
      </c>
      <c r="J6270" s="61">
        <v>5509</v>
      </c>
      <c r="K6270" s="16">
        <v>0</v>
      </c>
      <c r="L6270" s="77">
        <f t="shared" si="1174"/>
        <v>54.70705064548163</v>
      </c>
      <c r="M6270" s="77">
        <f t="shared" si="1175"/>
        <v>1.4889189189189189</v>
      </c>
      <c r="N6270" s="62">
        <f t="shared" si="1176"/>
        <v>0</v>
      </c>
      <c r="O6270" s="62">
        <f t="shared" si="1177"/>
        <v>5509</v>
      </c>
      <c r="P6270" s="63">
        <f t="shared" si="1171"/>
        <v>54.70705064548163</v>
      </c>
      <c r="Q6270" s="63">
        <f t="shared" si="1178"/>
        <v>1.4889189189189189</v>
      </c>
      <c r="R6270" s="65"/>
      <c r="S6270" s="64">
        <f t="shared" si="1172"/>
        <v>4.3964373697176429</v>
      </c>
      <c r="T6270" s="16"/>
    </row>
    <row r="6271" spans="1:20" x14ac:dyDescent="0.25">
      <c r="A6271" s="74">
        <f>A6269</f>
        <v>45337</v>
      </c>
      <c r="B6271" s="75" t="s">
        <v>18</v>
      </c>
      <c r="C6271" s="75" t="s">
        <v>258</v>
      </c>
      <c r="D6271" s="75" t="s">
        <v>255</v>
      </c>
      <c r="E6271" s="75" t="s">
        <v>279</v>
      </c>
      <c r="F6271" s="75" t="s">
        <v>280</v>
      </c>
      <c r="G6271" s="75" t="s">
        <v>35</v>
      </c>
      <c r="H6271" s="76" t="s">
        <v>36</v>
      </c>
      <c r="I6271" s="76">
        <v>1637</v>
      </c>
      <c r="J6271" s="46">
        <v>5905</v>
      </c>
      <c r="K6271" s="78">
        <v>0.38</v>
      </c>
      <c r="L6271" s="78">
        <f t="shared" si="1174"/>
        <v>58.639523336643492</v>
      </c>
      <c r="M6271" s="78">
        <f t="shared" si="1175"/>
        <v>1.595945945945946</v>
      </c>
      <c r="N6271" s="47">
        <f t="shared" si="1176"/>
        <v>622.06000000000006</v>
      </c>
      <c r="O6271" s="47">
        <f t="shared" si="1177"/>
        <v>6527.06</v>
      </c>
      <c r="P6271" s="48">
        <f t="shared" si="1171"/>
        <v>64.816881827209542</v>
      </c>
      <c r="Q6271" s="48">
        <f t="shared" si="1178"/>
        <v>1.7640702702702704</v>
      </c>
      <c r="R6271" s="76"/>
      <c r="S6271" s="53">
        <f t="shared" si="1172"/>
        <v>-1.0693266197911</v>
      </c>
      <c r="T6271" s="78"/>
    </row>
    <row r="6272" spans="1:20" x14ac:dyDescent="0.25">
      <c r="A6272" s="72">
        <f>DATE(YEAR(A6271), MONTH(A6271)+1, 15)</f>
        <v>45366</v>
      </c>
      <c r="B6272" s="73" t="s">
        <v>0</v>
      </c>
      <c r="C6272" s="73" t="s">
        <v>359</v>
      </c>
      <c r="D6272" s="73" t="s">
        <v>235</v>
      </c>
      <c r="E6272" s="73" t="s">
        <v>260</v>
      </c>
      <c r="F6272" s="73" t="s">
        <v>261</v>
      </c>
      <c r="G6272" s="73" t="s">
        <v>34</v>
      </c>
      <c r="H6272" t="s">
        <v>36</v>
      </c>
      <c r="I6272">
        <v>506</v>
      </c>
      <c r="J6272" s="61">
        <v>4095</v>
      </c>
      <c r="K6272" s="16">
        <v>0.36</v>
      </c>
      <c r="L6272" s="16">
        <f t="shared" si="1174"/>
        <v>40.665342601787486</v>
      </c>
      <c r="M6272" s="16">
        <f t="shared" si="1175"/>
        <v>1.1067567567567567</v>
      </c>
      <c r="N6272" s="44">
        <f t="shared" si="1176"/>
        <v>182.16</v>
      </c>
      <c r="O6272" s="44">
        <f t="shared" si="1177"/>
        <v>4277.16</v>
      </c>
      <c r="P6272" s="45">
        <f t="shared" ref="P6272:P6309" si="1179">O6272/100.7</f>
        <v>42.474280039721947</v>
      </c>
      <c r="Q6272" s="45">
        <f t="shared" si="1178"/>
        <v>1.1559891891891891</v>
      </c>
      <c r="R6272" s="17"/>
      <c r="S6272" s="51">
        <f>((O6272/O5816)-1)*100</f>
        <v>3.7390249818093579</v>
      </c>
      <c r="T6272" s="16">
        <f>AVERAGE(P6196,P6234,P6272)</f>
        <v>42.641774246938098</v>
      </c>
    </row>
    <row r="6273" spans="1:20" x14ac:dyDescent="0.25">
      <c r="A6273" s="72">
        <f>A6272</f>
        <v>45366</v>
      </c>
      <c r="B6273" s="73" t="s">
        <v>0</v>
      </c>
      <c r="C6273" s="73" t="s">
        <v>236</v>
      </c>
      <c r="D6273" s="73" t="s">
        <v>237</v>
      </c>
      <c r="E6273" s="73" t="s">
        <v>262</v>
      </c>
      <c r="F6273" s="73" t="s">
        <v>251</v>
      </c>
      <c r="G6273" s="73" t="s">
        <v>34</v>
      </c>
      <c r="H6273" t="s">
        <v>37</v>
      </c>
      <c r="I6273">
        <v>298</v>
      </c>
      <c r="J6273" s="43">
        <v>3508</v>
      </c>
      <c r="K6273" s="16">
        <v>0.16</v>
      </c>
      <c r="L6273" s="16">
        <f t="shared" si="1174"/>
        <v>34.836146971201586</v>
      </c>
      <c r="M6273" s="16">
        <f t="shared" si="1175"/>
        <v>0.94810810810810808</v>
      </c>
      <c r="N6273" s="44">
        <f t="shared" si="1176"/>
        <v>47.68</v>
      </c>
      <c r="O6273" s="44">
        <f t="shared" si="1177"/>
        <v>3555.68</v>
      </c>
      <c r="P6273" s="45">
        <f t="shared" si="1179"/>
        <v>35.309632571996026</v>
      </c>
      <c r="Q6273" s="45">
        <f t="shared" si="1178"/>
        <v>0.96099459459459458</v>
      </c>
      <c r="R6273" s="17"/>
      <c r="S6273" s="51">
        <f t="shared" ref="S6273:S6309" si="1180">((O6273/O5817)-1)*100</f>
        <v>-10.194679894527347</v>
      </c>
      <c r="T6273" s="16">
        <f t="shared" ref="T6273:T6309" si="1181">AVERAGE(P6197,P6235,P6273)</f>
        <v>35.437868255544515</v>
      </c>
    </row>
    <row r="6274" spans="1:20" x14ac:dyDescent="0.25">
      <c r="A6274" s="72">
        <f t="shared" ref="A6274:A6308" si="1182">A6273</f>
        <v>45366</v>
      </c>
      <c r="B6274" s="73" t="s">
        <v>0</v>
      </c>
      <c r="C6274" s="73" t="s">
        <v>359</v>
      </c>
      <c r="D6274" s="73" t="s">
        <v>235</v>
      </c>
      <c r="E6274" s="73" t="s">
        <v>263</v>
      </c>
      <c r="F6274" s="73" t="s">
        <v>264</v>
      </c>
      <c r="G6274" s="73" t="s">
        <v>34</v>
      </c>
      <c r="H6274" t="s">
        <v>37</v>
      </c>
      <c r="I6274">
        <v>1530</v>
      </c>
      <c r="J6274" s="61">
        <v>6840</v>
      </c>
      <c r="K6274" s="16">
        <v>0.16</v>
      </c>
      <c r="L6274" s="16">
        <f t="shared" si="1174"/>
        <v>67.924528301886795</v>
      </c>
      <c r="M6274" s="16">
        <f t="shared" si="1175"/>
        <v>1.8486486486486486</v>
      </c>
      <c r="N6274" s="44">
        <f t="shared" si="1176"/>
        <v>244.8</v>
      </c>
      <c r="O6274" s="44">
        <f t="shared" si="1177"/>
        <v>7084.8</v>
      </c>
      <c r="P6274" s="45">
        <f t="shared" si="1179"/>
        <v>70.355511420059585</v>
      </c>
      <c r="Q6274" s="45">
        <f t="shared" si="1178"/>
        <v>1.9148108108108108</v>
      </c>
      <c r="S6274" s="51">
        <f t="shared" si="1180"/>
        <v>-11.552770217972085</v>
      </c>
      <c r="T6274" s="16">
        <f t="shared" si="1181"/>
        <v>71.013902681231386</v>
      </c>
    </row>
    <row r="6275" spans="1:20" x14ac:dyDescent="0.25">
      <c r="A6275" s="72">
        <f t="shared" si="1182"/>
        <v>45366</v>
      </c>
      <c r="B6275" s="73" t="s">
        <v>0</v>
      </c>
      <c r="C6275" s="73" t="s">
        <v>359</v>
      </c>
      <c r="D6275" s="73" t="s">
        <v>235</v>
      </c>
      <c r="E6275" s="73" t="s">
        <v>265</v>
      </c>
      <c r="F6275" s="73" t="s">
        <v>266</v>
      </c>
      <c r="G6275" s="73" t="s">
        <v>34</v>
      </c>
      <c r="H6275" t="s">
        <v>36</v>
      </c>
      <c r="I6275">
        <v>890</v>
      </c>
      <c r="J6275" s="61">
        <v>4825</v>
      </c>
      <c r="K6275" s="16">
        <v>0.36</v>
      </c>
      <c r="L6275" s="16">
        <f t="shared" si="1174"/>
        <v>47.91459781529295</v>
      </c>
      <c r="M6275" s="16">
        <f t="shared" si="1175"/>
        <v>1.3040540540540539</v>
      </c>
      <c r="N6275" s="44">
        <f t="shared" si="1176"/>
        <v>320.39999999999998</v>
      </c>
      <c r="O6275" s="44">
        <f t="shared" si="1177"/>
        <v>5145.3999999999996</v>
      </c>
      <c r="P6275" s="45">
        <f t="shared" si="1179"/>
        <v>51.096325719960277</v>
      </c>
      <c r="Q6275" s="45">
        <f t="shared" si="1178"/>
        <v>1.3906486486486485</v>
      </c>
      <c r="S6275" s="51">
        <f t="shared" si="1180"/>
        <v>1.9900891972249646</v>
      </c>
      <c r="T6275" s="16">
        <f t="shared" si="1181"/>
        <v>51.390930155577621</v>
      </c>
    </row>
    <row r="6276" spans="1:20" x14ac:dyDescent="0.25">
      <c r="A6276" s="72">
        <f t="shared" si="1182"/>
        <v>45366</v>
      </c>
      <c r="B6276" s="73" t="s">
        <v>0</v>
      </c>
      <c r="C6276" s="73" t="s">
        <v>238</v>
      </c>
      <c r="D6276" s="73" t="s">
        <v>239</v>
      </c>
      <c r="E6276" s="73" t="s">
        <v>267</v>
      </c>
      <c r="F6276" s="73" t="s">
        <v>241</v>
      </c>
      <c r="G6276" s="73" t="s">
        <v>34</v>
      </c>
      <c r="H6276" s="65" t="s">
        <v>37</v>
      </c>
      <c r="I6276" s="65">
        <v>1256</v>
      </c>
      <c r="J6276" s="61">
        <v>6611</v>
      </c>
      <c r="K6276" s="16">
        <v>0.16</v>
      </c>
      <c r="L6276" s="77">
        <f t="shared" si="1174"/>
        <v>65.650446871896719</v>
      </c>
      <c r="M6276" s="77">
        <f t="shared" si="1175"/>
        <v>1.7867567567567568</v>
      </c>
      <c r="N6276" s="62">
        <f t="shared" si="1176"/>
        <v>200.96</v>
      </c>
      <c r="O6276" s="62">
        <f t="shared" si="1177"/>
        <v>6811.96</v>
      </c>
      <c r="P6276" s="63">
        <f t="shared" si="1179"/>
        <v>67.646077457795428</v>
      </c>
      <c r="Q6276" s="63">
        <f t="shared" si="1178"/>
        <v>1.8410702702702704</v>
      </c>
      <c r="R6276" s="65"/>
      <c r="S6276" s="64">
        <f t="shared" si="1180"/>
        <v>-10.99014247932848</v>
      </c>
      <c r="T6276" s="16">
        <f t="shared" si="1181"/>
        <v>68.186560741476328</v>
      </c>
    </row>
    <row r="6277" spans="1:20" x14ac:dyDescent="0.25">
      <c r="A6277" s="72">
        <f t="shared" si="1182"/>
        <v>45366</v>
      </c>
      <c r="B6277" s="73" t="s">
        <v>0</v>
      </c>
      <c r="C6277" s="73" t="s">
        <v>358</v>
      </c>
      <c r="D6277" s="73" t="s">
        <v>235</v>
      </c>
      <c r="E6277" s="73" t="s">
        <v>267</v>
      </c>
      <c r="F6277" s="73" t="s">
        <v>241</v>
      </c>
      <c r="G6277" s="73" t="s">
        <v>34</v>
      </c>
      <c r="H6277" t="s">
        <v>36</v>
      </c>
      <c r="I6277">
        <v>975</v>
      </c>
      <c r="J6277" s="61">
        <v>5075</v>
      </c>
      <c r="K6277" s="16">
        <v>0.36</v>
      </c>
      <c r="L6277" s="16">
        <f t="shared" si="1174"/>
        <v>50.397219463753721</v>
      </c>
      <c r="M6277" s="16">
        <f t="shared" si="1175"/>
        <v>1.3716216216216217</v>
      </c>
      <c r="N6277" s="44">
        <f t="shared" si="1176"/>
        <v>351</v>
      </c>
      <c r="O6277" s="44">
        <f t="shared" si="1177"/>
        <v>5426</v>
      </c>
      <c r="P6277" s="45">
        <f t="shared" si="1179"/>
        <v>53.882820258192652</v>
      </c>
      <c r="Q6277" s="45">
        <f t="shared" si="1178"/>
        <v>1.4664864864864864</v>
      </c>
      <c r="S6277" s="51">
        <f t="shared" si="1180"/>
        <v>1.658079625292741</v>
      </c>
      <c r="T6277" s="16">
        <f t="shared" si="1181"/>
        <v>54.20556107249255</v>
      </c>
    </row>
    <row r="6278" spans="1:20" x14ac:dyDescent="0.25">
      <c r="A6278" s="72">
        <f t="shared" si="1182"/>
        <v>45366</v>
      </c>
      <c r="B6278" s="73" t="s">
        <v>0</v>
      </c>
      <c r="C6278" s="73" t="s">
        <v>240</v>
      </c>
      <c r="D6278" s="73" t="s">
        <v>241</v>
      </c>
      <c r="E6278" s="73" t="s">
        <v>263</v>
      </c>
      <c r="F6278" s="73" t="s">
        <v>264</v>
      </c>
      <c r="G6278" s="73" t="s">
        <v>34</v>
      </c>
      <c r="H6278" t="s">
        <v>36</v>
      </c>
      <c r="I6278">
        <v>1357</v>
      </c>
      <c r="J6278" s="66">
        <v>5121</v>
      </c>
      <c r="K6278" s="16">
        <v>0.36</v>
      </c>
      <c r="L6278" s="16">
        <f t="shared" si="1174"/>
        <v>50.854021847070506</v>
      </c>
      <c r="M6278" s="16">
        <f t="shared" si="1175"/>
        <v>1.384054054054054</v>
      </c>
      <c r="N6278" s="44">
        <f t="shared" si="1176"/>
        <v>488.52</v>
      </c>
      <c r="O6278" s="44">
        <f t="shared" si="1177"/>
        <v>5609.52</v>
      </c>
      <c r="P6278" s="45">
        <f t="shared" si="1179"/>
        <v>55.705263157894741</v>
      </c>
      <c r="Q6278" s="45">
        <f t="shared" si="1178"/>
        <v>1.5160864864864867</v>
      </c>
      <c r="S6278" s="51">
        <f t="shared" si="1180"/>
        <v>-3.2757996378998122</v>
      </c>
      <c r="T6278" s="16">
        <f t="shared" si="1181"/>
        <v>56.15445216815624</v>
      </c>
    </row>
    <row r="6279" spans="1:20" x14ac:dyDescent="0.25">
      <c r="A6279" s="72">
        <f t="shared" si="1182"/>
        <v>45366</v>
      </c>
      <c r="B6279" s="73" t="s">
        <v>67</v>
      </c>
      <c r="C6279" s="73" t="s">
        <v>242</v>
      </c>
      <c r="D6279" s="73" t="s">
        <v>243</v>
      </c>
      <c r="E6279" s="73" t="s">
        <v>265</v>
      </c>
      <c r="F6279" s="73" t="s">
        <v>266</v>
      </c>
      <c r="G6279" s="73" t="s">
        <v>34</v>
      </c>
      <c r="H6279" t="s">
        <v>36</v>
      </c>
      <c r="I6279">
        <v>1006</v>
      </c>
      <c r="J6279" s="66">
        <v>4000</v>
      </c>
      <c r="K6279" s="16">
        <v>0.36</v>
      </c>
      <c r="L6279" s="16">
        <f t="shared" si="1174"/>
        <v>39.72194637537239</v>
      </c>
      <c r="M6279" s="16">
        <f t="shared" si="1175"/>
        <v>1.0090090090090089</v>
      </c>
      <c r="N6279" s="44">
        <f t="shared" si="1176"/>
        <v>362.15999999999997</v>
      </c>
      <c r="O6279" s="44">
        <f t="shared" si="1177"/>
        <v>4362.16</v>
      </c>
      <c r="P6279" s="45">
        <f t="shared" si="1179"/>
        <v>43.318371400198608</v>
      </c>
      <c r="Q6279" s="45">
        <f t="shared" si="1178"/>
        <v>1.1003646846846846</v>
      </c>
      <c r="S6279" s="51">
        <f t="shared" si="1180"/>
        <v>-3.127692649344882</v>
      </c>
      <c r="T6279" s="16">
        <f t="shared" si="1181"/>
        <v>43.651373717312147</v>
      </c>
    </row>
    <row r="6280" spans="1:20" x14ac:dyDescent="0.25">
      <c r="A6280" s="72">
        <f t="shared" si="1182"/>
        <v>45366</v>
      </c>
      <c r="B6280" s="73" t="s">
        <v>67</v>
      </c>
      <c r="C6280" s="73" t="s">
        <v>244</v>
      </c>
      <c r="D6280" s="73" t="s">
        <v>245</v>
      </c>
      <c r="E6280" s="73" t="s">
        <v>268</v>
      </c>
      <c r="F6280" s="73" t="s">
        <v>269</v>
      </c>
      <c r="G6280" s="73" t="s">
        <v>34</v>
      </c>
      <c r="H6280" t="s">
        <v>38</v>
      </c>
      <c r="I6280">
        <v>860</v>
      </c>
      <c r="J6280" s="61">
        <v>8877</v>
      </c>
      <c r="K6280" s="16">
        <v>0</v>
      </c>
      <c r="L6280" s="16">
        <f t="shared" si="1174"/>
        <v>88.152929493545187</v>
      </c>
      <c r="M6280" s="16">
        <f t="shared" si="1175"/>
        <v>2.2392432432432434</v>
      </c>
      <c r="N6280" s="44">
        <f t="shared" si="1176"/>
        <v>0</v>
      </c>
      <c r="O6280" s="44">
        <f t="shared" si="1177"/>
        <v>8877</v>
      </c>
      <c r="P6280" s="45">
        <f t="shared" si="1179"/>
        <v>88.152929493545187</v>
      </c>
      <c r="Q6280" s="45">
        <f t="shared" si="1178"/>
        <v>2.2392432432432434</v>
      </c>
      <c r="S6280" s="51">
        <f t="shared" si="1180"/>
        <v>3.8124196000467681</v>
      </c>
      <c r="T6280" s="16">
        <f t="shared" si="1181"/>
        <v>88.152929493545187</v>
      </c>
    </row>
    <row r="6281" spans="1:20" x14ac:dyDescent="0.25">
      <c r="A6281" s="72">
        <f t="shared" si="1182"/>
        <v>45366</v>
      </c>
      <c r="B6281" s="73" t="s">
        <v>67</v>
      </c>
      <c r="C6281" s="73" t="s">
        <v>246</v>
      </c>
      <c r="D6281" s="73" t="s">
        <v>247</v>
      </c>
      <c r="E6281" s="73" t="s">
        <v>270</v>
      </c>
      <c r="F6281" s="73" t="s">
        <v>247</v>
      </c>
      <c r="G6281" s="73" t="s">
        <v>34</v>
      </c>
      <c r="H6281" t="s">
        <v>36</v>
      </c>
      <c r="I6281">
        <v>213</v>
      </c>
      <c r="J6281" s="43">
        <v>2830</v>
      </c>
      <c r="K6281" s="16">
        <v>0.36</v>
      </c>
      <c r="L6281" s="16">
        <f t="shared" si="1174"/>
        <v>28.103277060575966</v>
      </c>
      <c r="M6281" s="16">
        <f t="shared" si="1175"/>
        <v>0.71387387387387391</v>
      </c>
      <c r="N6281" s="44">
        <f t="shared" si="1176"/>
        <v>76.679999999999993</v>
      </c>
      <c r="O6281" s="44">
        <f t="shared" si="1177"/>
        <v>2906.68</v>
      </c>
      <c r="P6281" s="45">
        <f t="shared" si="1179"/>
        <v>28.864746772591854</v>
      </c>
      <c r="Q6281" s="45">
        <f t="shared" si="1178"/>
        <v>0.73321657657657657</v>
      </c>
      <c r="S6281" s="51">
        <f t="shared" si="1180"/>
        <v>5.2572877059569034</v>
      </c>
      <c r="T6281" s="16">
        <f t="shared" si="1181"/>
        <v>28.93525322740814</v>
      </c>
    </row>
    <row r="6282" spans="1:20" x14ac:dyDescent="0.25">
      <c r="A6282" s="72">
        <f t="shared" si="1182"/>
        <v>45366</v>
      </c>
      <c r="B6282" s="73" t="s">
        <v>67</v>
      </c>
      <c r="C6282" s="73" t="s">
        <v>248</v>
      </c>
      <c r="D6282" s="73" t="s">
        <v>249</v>
      </c>
      <c r="E6282" s="73" t="s">
        <v>271</v>
      </c>
      <c r="F6282" s="73" t="s">
        <v>272</v>
      </c>
      <c r="G6282" s="73" t="s">
        <v>34</v>
      </c>
      <c r="H6282" t="s">
        <v>38</v>
      </c>
      <c r="I6282">
        <v>646</v>
      </c>
      <c r="J6282" s="61">
        <v>6866</v>
      </c>
      <c r="K6282" s="16">
        <v>0</v>
      </c>
      <c r="L6282" s="16">
        <f t="shared" si="1174"/>
        <v>68.182720953326708</v>
      </c>
      <c r="M6282" s="16">
        <f t="shared" si="1175"/>
        <v>1.7319639639639639</v>
      </c>
      <c r="N6282" s="44">
        <f t="shared" si="1176"/>
        <v>0</v>
      </c>
      <c r="O6282" s="44">
        <f t="shared" si="1177"/>
        <v>6866</v>
      </c>
      <c r="P6282" s="45">
        <f t="shared" si="1179"/>
        <v>68.182720953326708</v>
      </c>
      <c r="Q6282" s="45">
        <f t="shared" si="1178"/>
        <v>1.7319639639639639</v>
      </c>
      <c r="S6282" s="51">
        <f t="shared" si="1180"/>
        <v>4.1407553465797164</v>
      </c>
      <c r="T6282" s="16">
        <f t="shared" si="1181"/>
        <v>68.182720953326708</v>
      </c>
    </row>
    <row r="6283" spans="1:20" x14ac:dyDescent="0.25">
      <c r="A6283" s="72">
        <f t="shared" si="1182"/>
        <v>45366</v>
      </c>
      <c r="B6283" s="73" t="s">
        <v>67</v>
      </c>
      <c r="C6283" s="73" t="s">
        <v>248</v>
      </c>
      <c r="D6283" s="73" t="s">
        <v>249</v>
      </c>
      <c r="E6283" s="73" t="s">
        <v>273</v>
      </c>
      <c r="F6283" s="73" t="s">
        <v>274</v>
      </c>
      <c r="G6283" s="73" t="s">
        <v>34</v>
      </c>
      <c r="H6283" t="s">
        <v>38</v>
      </c>
      <c r="I6283">
        <v>418</v>
      </c>
      <c r="J6283" s="61">
        <v>5790</v>
      </c>
      <c r="K6283" s="16">
        <v>0</v>
      </c>
      <c r="L6283" s="16">
        <f t="shared" si="1174"/>
        <v>57.497517378351539</v>
      </c>
      <c r="M6283" s="16">
        <f t="shared" si="1175"/>
        <v>1.4605405405405405</v>
      </c>
      <c r="N6283" s="44">
        <f t="shared" si="1176"/>
        <v>0</v>
      </c>
      <c r="O6283" s="44">
        <f t="shared" si="1177"/>
        <v>5790</v>
      </c>
      <c r="P6283" s="45">
        <f t="shared" si="1179"/>
        <v>57.497517378351539</v>
      </c>
      <c r="Q6283" s="45">
        <f t="shared" si="1178"/>
        <v>1.4605405405405405</v>
      </c>
      <c r="S6283" s="51">
        <f t="shared" si="1180"/>
        <v>4.0618260244428495</v>
      </c>
      <c r="T6283" s="16">
        <f t="shared" si="1181"/>
        <v>57.497517378351539</v>
      </c>
    </row>
    <row r="6284" spans="1:20" x14ac:dyDescent="0.25">
      <c r="A6284" s="72">
        <f t="shared" si="1182"/>
        <v>45366</v>
      </c>
      <c r="B6284" s="73" t="s">
        <v>67</v>
      </c>
      <c r="C6284" s="73" t="s">
        <v>246</v>
      </c>
      <c r="D6284" s="73" t="s">
        <v>247</v>
      </c>
      <c r="E6284" s="73" t="s">
        <v>275</v>
      </c>
      <c r="F6284" s="73" t="s">
        <v>276</v>
      </c>
      <c r="G6284" s="73" t="s">
        <v>34</v>
      </c>
      <c r="H6284" t="s">
        <v>36</v>
      </c>
      <c r="I6284">
        <v>626</v>
      </c>
      <c r="J6284" s="61">
        <v>4425</v>
      </c>
      <c r="K6284" s="16">
        <v>0.36</v>
      </c>
      <c r="L6284" s="16">
        <f t="shared" si="1174"/>
        <v>43.942403177755708</v>
      </c>
      <c r="M6284" s="16">
        <f t="shared" si="1175"/>
        <v>1.1162162162162161</v>
      </c>
      <c r="N6284" s="44">
        <f t="shared" si="1176"/>
        <v>225.35999999999999</v>
      </c>
      <c r="O6284" s="44">
        <f t="shared" si="1177"/>
        <v>4650.3599999999997</v>
      </c>
      <c r="P6284" s="45">
        <f t="shared" si="1179"/>
        <v>46.180337636544188</v>
      </c>
      <c r="Q6284" s="45">
        <f t="shared" si="1178"/>
        <v>1.1730637837837836</v>
      </c>
      <c r="S6284" s="51">
        <f t="shared" si="1180"/>
        <v>1.9145299145299166</v>
      </c>
      <c r="T6284" s="16">
        <f t="shared" si="1181"/>
        <v>46.387553790135712</v>
      </c>
    </row>
    <row r="6285" spans="1:20" x14ac:dyDescent="0.25">
      <c r="A6285" s="72">
        <f t="shared" si="1182"/>
        <v>45366</v>
      </c>
      <c r="B6285" s="73" t="s">
        <v>67</v>
      </c>
      <c r="C6285" s="73" t="s">
        <v>246</v>
      </c>
      <c r="D6285" s="73" t="s">
        <v>247</v>
      </c>
      <c r="E6285" s="73" t="s">
        <v>263</v>
      </c>
      <c r="F6285" s="73" t="s">
        <v>264</v>
      </c>
      <c r="G6285" s="73" t="s">
        <v>34</v>
      </c>
      <c r="H6285" t="s">
        <v>36</v>
      </c>
      <c r="I6285">
        <v>1823</v>
      </c>
      <c r="J6285" s="61">
        <v>6305</v>
      </c>
      <c r="K6285" s="16">
        <v>0.36</v>
      </c>
      <c r="L6285" s="16">
        <f t="shared" si="1174"/>
        <v>62.611717974180735</v>
      </c>
      <c r="M6285" s="16">
        <f t="shared" si="1175"/>
        <v>1.5904504504504504</v>
      </c>
      <c r="N6285" s="44">
        <f t="shared" si="1176"/>
        <v>656.28</v>
      </c>
      <c r="O6285" s="44">
        <f t="shared" si="1177"/>
        <v>6961.28</v>
      </c>
      <c r="P6285" s="45">
        <f t="shared" si="1179"/>
        <v>69.128897715988074</v>
      </c>
      <c r="Q6285" s="45">
        <f t="shared" si="1178"/>
        <v>1.7559985585585585</v>
      </c>
      <c r="S6285" s="51">
        <f t="shared" si="1180"/>
        <v>-1.1392458993112253</v>
      </c>
      <c r="T6285" s="16">
        <f t="shared" si="1181"/>
        <v>69.732340284673938</v>
      </c>
    </row>
    <row r="6286" spans="1:20" x14ac:dyDescent="0.25">
      <c r="A6286" s="72">
        <f t="shared" si="1182"/>
        <v>45366</v>
      </c>
      <c r="B6286" s="73" t="s">
        <v>18</v>
      </c>
      <c r="C6286" s="73" t="s">
        <v>250</v>
      </c>
      <c r="D6286" s="73" t="s">
        <v>251</v>
      </c>
      <c r="E6286" s="73" t="s">
        <v>265</v>
      </c>
      <c r="F6286" s="73" t="s">
        <v>266</v>
      </c>
      <c r="G6286" s="73" t="s">
        <v>34</v>
      </c>
      <c r="H6286" s="65" t="s">
        <v>39</v>
      </c>
      <c r="I6286">
        <v>1277</v>
      </c>
      <c r="J6286" s="61">
        <v>3156</v>
      </c>
      <c r="K6286" s="16">
        <v>0.40899999999999997</v>
      </c>
      <c r="L6286" s="77">
        <f t="shared" si="1174"/>
        <v>31.340615690168818</v>
      </c>
      <c r="M6286" s="77">
        <f t="shared" si="1175"/>
        <v>0.85297297297297292</v>
      </c>
      <c r="N6286" s="62">
        <f t="shared" si="1176"/>
        <v>522.29300000000001</v>
      </c>
      <c r="O6286" s="62">
        <f t="shared" si="1177"/>
        <v>3678.2930000000001</v>
      </c>
      <c r="P6286" s="63">
        <f t="shared" si="1179"/>
        <v>36.527239324726914</v>
      </c>
      <c r="Q6286" s="63">
        <f t="shared" si="1178"/>
        <v>0.99413324324324326</v>
      </c>
      <c r="R6286" s="65"/>
      <c r="S6286" s="64">
        <f t="shared" si="1180"/>
        <v>-20.366160912273902</v>
      </c>
      <c r="T6286" s="16">
        <f t="shared" si="1181"/>
        <v>37.07675935120821</v>
      </c>
    </row>
    <row r="6287" spans="1:20" x14ac:dyDescent="0.25">
      <c r="A6287" s="72">
        <f t="shared" si="1182"/>
        <v>45366</v>
      </c>
      <c r="B6287" s="73" t="s">
        <v>18</v>
      </c>
      <c r="C6287" s="73" t="s">
        <v>244</v>
      </c>
      <c r="D6287" s="73" t="s">
        <v>245</v>
      </c>
      <c r="E6287" s="73" t="s">
        <v>277</v>
      </c>
      <c r="F6287" s="73" t="s">
        <v>278</v>
      </c>
      <c r="G6287" s="73" t="s">
        <v>34</v>
      </c>
      <c r="H6287" s="65" t="s">
        <v>38</v>
      </c>
      <c r="I6287" s="65">
        <v>613</v>
      </c>
      <c r="J6287" s="61">
        <v>7269</v>
      </c>
      <c r="K6287" s="16">
        <v>0</v>
      </c>
      <c r="L6287" s="77">
        <f t="shared" si="1174"/>
        <v>72.184707050645486</v>
      </c>
      <c r="M6287" s="77">
        <f t="shared" si="1175"/>
        <v>1.9645945945945946</v>
      </c>
      <c r="N6287" s="62">
        <f t="shared" si="1176"/>
        <v>0</v>
      </c>
      <c r="O6287" s="62">
        <f t="shared" si="1177"/>
        <v>7269</v>
      </c>
      <c r="P6287" s="63">
        <f t="shared" si="1179"/>
        <v>72.184707050645486</v>
      </c>
      <c r="Q6287" s="63">
        <f t="shared" si="1178"/>
        <v>1.9645945945945946</v>
      </c>
      <c r="R6287" s="65"/>
      <c r="S6287" s="64">
        <f t="shared" si="1180"/>
        <v>3.2968594571550325</v>
      </c>
      <c r="T6287" s="16">
        <f t="shared" si="1181"/>
        <v>72.184707050645486</v>
      </c>
    </row>
    <row r="6288" spans="1:20" x14ac:dyDescent="0.25">
      <c r="A6288" s="72">
        <f>A6287</f>
        <v>45366</v>
      </c>
      <c r="B6288" s="73" t="s">
        <v>18</v>
      </c>
      <c r="C6288" s="73" t="s">
        <v>248</v>
      </c>
      <c r="D6288" s="73" t="s">
        <v>249</v>
      </c>
      <c r="E6288" s="73" t="s">
        <v>268</v>
      </c>
      <c r="F6288" s="73" t="s">
        <v>269</v>
      </c>
      <c r="G6288" s="73" t="s">
        <v>34</v>
      </c>
      <c r="H6288" s="65" t="s">
        <v>38</v>
      </c>
      <c r="I6288" s="65">
        <v>872</v>
      </c>
      <c r="J6288" s="61">
        <v>8169</v>
      </c>
      <c r="K6288" s="16">
        <v>0</v>
      </c>
      <c r="L6288" s="77">
        <f t="shared" si="1174"/>
        <v>81.122144985104271</v>
      </c>
      <c r="M6288" s="77">
        <f t="shared" si="1175"/>
        <v>2.2078378378378378</v>
      </c>
      <c r="N6288" s="62">
        <f t="shared" si="1176"/>
        <v>0</v>
      </c>
      <c r="O6288" s="62">
        <f t="shared" si="1177"/>
        <v>8169</v>
      </c>
      <c r="P6288" s="63">
        <f t="shared" si="1179"/>
        <v>81.122144985104271</v>
      </c>
      <c r="Q6288" s="63">
        <f t="shared" si="1178"/>
        <v>2.2078378378378378</v>
      </c>
      <c r="R6288" s="65"/>
      <c r="S6288" s="64">
        <f t="shared" si="1180"/>
        <v>4.1565727400229457</v>
      </c>
      <c r="T6288" s="16">
        <f t="shared" si="1181"/>
        <v>81.122144985104271</v>
      </c>
    </row>
    <row r="6289" spans="1:20" x14ac:dyDescent="0.25">
      <c r="A6289" s="72">
        <f t="shared" si="1182"/>
        <v>45366</v>
      </c>
      <c r="B6289" s="73" t="s">
        <v>18</v>
      </c>
      <c r="C6289" s="73" t="s">
        <v>248</v>
      </c>
      <c r="D6289" s="73" t="s">
        <v>249</v>
      </c>
      <c r="E6289" s="73" t="s">
        <v>277</v>
      </c>
      <c r="F6289" s="73" t="s">
        <v>278</v>
      </c>
      <c r="G6289" s="73" t="s">
        <v>34</v>
      </c>
      <c r="H6289" s="65" t="s">
        <v>38</v>
      </c>
      <c r="I6289" s="65">
        <v>414</v>
      </c>
      <c r="J6289" s="61">
        <v>5921</v>
      </c>
      <c r="K6289" s="16">
        <v>0</v>
      </c>
      <c r="L6289" s="77">
        <f t="shared" si="1174"/>
        <v>58.798411122144984</v>
      </c>
      <c r="M6289" s="77">
        <f t="shared" si="1175"/>
        <v>1.6002702702702702</v>
      </c>
      <c r="N6289" s="62">
        <f t="shared" si="1176"/>
        <v>0</v>
      </c>
      <c r="O6289" s="62">
        <f t="shared" si="1177"/>
        <v>5921</v>
      </c>
      <c r="P6289" s="63">
        <f t="shared" si="1179"/>
        <v>58.798411122144984</v>
      </c>
      <c r="Q6289" s="63">
        <f t="shared" si="1178"/>
        <v>1.6002702702702702</v>
      </c>
      <c r="R6289" s="65"/>
      <c r="S6289" s="64">
        <f t="shared" si="1180"/>
        <v>4.0780453506767511</v>
      </c>
      <c r="T6289" s="16">
        <f t="shared" si="1181"/>
        <v>58.798411122144984</v>
      </c>
    </row>
    <row r="6290" spans="1:20" x14ac:dyDescent="0.25">
      <c r="A6290" s="72">
        <f t="shared" si="1182"/>
        <v>45366</v>
      </c>
      <c r="B6290" s="73" t="s">
        <v>18</v>
      </c>
      <c r="C6290" s="73" t="s">
        <v>242</v>
      </c>
      <c r="D6290" s="73" t="s">
        <v>243</v>
      </c>
      <c r="E6290" s="73" t="s">
        <v>265</v>
      </c>
      <c r="F6290" s="73" t="s">
        <v>266</v>
      </c>
      <c r="G6290" s="73" t="s">
        <v>34</v>
      </c>
      <c r="H6290" t="s">
        <v>36</v>
      </c>
      <c r="I6290">
        <v>1006</v>
      </c>
      <c r="J6290" s="43">
        <v>5040</v>
      </c>
      <c r="K6290" s="16">
        <v>0.36</v>
      </c>
      <c r="L6290" s="16">
        <f t="shared" si="1174"/>
        <v>50.049652432969211</v>
      </c>
      <c r="M6290" s="16">
        <f t="shared" si="1175"/>
        <v>1.3621621621621622</v>
      </c>
      <c r="N6290" s="44">
        <f t="shared" si="1176"/>
        <v>362.15999999999997</v>
      </c>
      <c r="O6290" s="44">
        <f t="shared" si="1177"/>
        <v>5402.16</v>
      </c>
      <c r="P6290" s="45">
        <f t="shared" si="1179"/>
        <v>53.646077457795428</v>
      </c>
      <c r="Q6290" s="45">
        <f t="shared" si="1178"/>
        <v>1.4600432432432433</v>
      </c>
      <c r="S6290" s="51">
        <f t="shared" si="1180"/>
        <v>0.63636363636363491</v>
      </c>
      <c r="T6290" s="16">
        <f t="shared" si="1181"/>
        <v>53.979079774908968</v>
      </c>
    </row>
    <row r="6291" spans="1:20" x14ac:dyDescent="0.25">
      <c r="A6291" s="72">
        <f t="shared" si="1182"/>
        <v>45366</v>
      </c>
      <c r="B6291" s="73" t="s">
        <v>0</v>
      </c>
      <c r="C6291" s="73" t="s">
        <v>252</v>
      </c>
      <c r="D6291" s="73" t="s">
        <v>117</v>
      </c>
      <c r="E6291" s="73" t="s">
        <v>279</v>
      </c>
      <c r="F6291" s="73" t="s">
        <v>280</v>
      </c>
      <c r="G6291" s="73" t="s">
        <v>35</v>
      </c>
      <c r="H6291" t="s">
        <v>37</v>
      </c>
      <c r="I6291">
        <v>880</v>
      </c>
      <c r="J6291" s="43">
        <v>4043</v>
      </c>
      <c r="K6291" s="16">
        <v>0.16</v>
      </c>
      <c r="L6291" s="16">
        <f t="shared" si="1174"/>
        <v>40.148957298907646</v>
      </c>
      <c r="M6291" s="16">
        <f t="shared" si="1175"/>
        <v>1.0927027027027028</v>
      </c>
      <c r="N6291" s="44">
        <f t="shared" si="1176"/>
        <v>140.80000000000001</v>
      </c>
      <c r="O6291" s="44">
        <f t="shared" si="1177"/>
        <v>4183.8</v>
      </c>
      <c r="P6291" s="45">
        <f t="shared" si="1179"/>
        <v>41.547169811320757</v>
      </c>
      <c r="Q6291" s="45">
        <f t="shared" si="1178"/>
        <v>1.1307567567567569</v>
      </c>
      <c r="S6291" s="51">
        <f t="shared" si="1180"/>
        <v>-10.835002770555381</v>
      </c>
      <c r="T6291" s="16">
        <f t="shared" si="1181"/>
        <v>41.925852366765973</v>
      </c>
    </row>
    <row r="6292" spans="1:20" x14ac:dyDescent="0.25">
      <c r="A6292" s="72">
        <f t="shared" si="1182"/>
        <v>45366</v>
      </c>
      <c r="B6292" s="73" t="s">
        <v>0</v>
      </c>
      <c r="C6292" s="73" t="s">
        <v>359</v>
      </c>
      <c r="D6292" s="73" t="s">
        <v>235</v>
      </c>
      <c r="E6292" s="73" t="s">
        <v>267</v>
      </c>
      <c r="F6292" s="73" t="s">
        <v>241</v>
      </c>
      <c r="G6292" s="73" t="s">
        <v>35</v>
      </c>
      <c r="H6292" t="s">
        <v>37</v>
      </c>
      <c r="I6292">
        <v>685</v>
      </c>
      <c r="J6292" s="61">
        <v>4111</v>
      </c>
      <c r="K6292" s="16">
        <v>0.16</v>
      </c>
      <c r="L6292" s="16">
        <f t="shared" si="1174"/>
        <v>40.824230387288978</v>
      </c>
      <c r="M6292" s="16">
        <f t="shared" si="1175"/>
        <v>1.1110810810810812</v>
      </c>
      <c r="N6292" s="44">
        <f t="shared" si="1176"/>
        <v>109.60000000000001</v>
      </c>
      <c r="O6292" s="44">
        <f t="shared" si="1177"/>
        <v>4220.6000000000004</v>
      </c>
      <c r="P6292" s="45">
        <f t="shared" si="1179"/>
        <v>41.91261171797418</v>
      </c>
      <c r="Q6292" s="45">
        <f t="shared" si="1178"/>
        <v>1.1407027027027028</v>
      </c>
      <c r="S6292" s="51">
        <f t="shared" si="1180"/>
        <v>-7.1150333414027429</v>
      </c>
      <c r="T6292" s="16">
        <f t="shared" si="1181"/>
        <v>42.207381661701419</v>
      </c>
    </row>
    <row r="6293" spans="1:20" x14ac:dyDescent="0.25">
      <c r="A6293" s="72">
        <f t="shared" si="1182"/>
        <v>45366</v>
      </c>
      <c r="B6293" s="73" t="s">
        <v>0</v>
      </c>
      <c r="C6293" s="73" t="s">
        <v>253</v>
      </c>
      <c r="D6293" s="73" t="s">
        <v>243</v>
      </c>
      <c r="E6293" s="73" t="s">
        <v>281</v>
      </c>
      <c r="F6293" s="73" t="s">
        <v>282</v>
      </c>
      <c r="G6293" s="73" t="s">
        <v>35</v>
      </c>
      <c r="H6293" t="s">
        <v>38</v>
      </c>
      <c r="I6293">
        <v>812</v>
      </c>
      <c r="J6293" s="61">
        <v>7413</v>
      </c>
      <c r="K6293" s="16">
        <v>0</v>
      </c>
      <c r="L6293" s="16">
        <f t="shared" si="1174"/>
        <v>73.61469712015888</v>
      </c>
      <c r="M6293" s="16">
        <f t="shared" si="1175"/>
        <v>2.0035135135135134</v>
      </c>
      <c r="N6293" s="44">
        <f t="shared" si="1176"/>
        <v>0</v>
      </c>
      <c r="O6293" s="44">
        <f t="shared" si="1177"/>
        <v>7413</v>
      </c>
      <c r="P6293" s="45">
        <f t="shared" si="1179"/>
        <v>73.61469712015888</v>
      </c>
      <c r="Q6293" s="45">
        <f t="shared" si="1178"/>
        <v>2.0035135135135134</v>
      </c>
      <c r="S6293" s="51">
        <f t="shared" si="1180"/>
        <v>4.5557122708039577</v>
      </c>
      <c r="T6293" s="16">
        <f t="shared" si="1181"/>
        <v>73.61469712015888</v>
      </c>
    </row>
    <row r="6294" spans="1:20" x14ac:dyDescent="0.25">
      <c r="A6294" s="72">
        <f t="shared" si="1182"/>
        <v>45366</v>
      </c>
      <c r="B6294" s="73" t="s">
        <v>0</v>
      </c>
      <c r="C6294" s="73" t="s">
        <v>236</v>
      </c>
      <c r="D6294" s="73" t="s">
        <v>237</v>
      </c>
      <c r="E6294" s="73" t="s">
        <v>279</v>
      </c>
      <c r="F6294" s="73" t="s">
        <v>280</v>
      </c>
      <c r="G6294" s="73" t="s">
        <v>35</v>
      </c>
      <c r="H6294" t="s">
        <v>37</v>
      </c>
      <c r="I6294">
        <v>1520</v>
      </c>
      <c r="J6294" s="61">
        <v>5701</v>
      </c>
      <c r="K6294" s="16">
        <v>0.16</v>
      </c>
      <c r="L6294" s="16">
        <f t="shared" si="1174"/>
        <v>56.613704071499505</v>
      </c>
      <c r="M6294" s="16">
        <f t="shared" si="1175"/>
        <v>1.5408108108108107</v>
      </c>
      <c r="N6294" s="44">
        <f t="shared" si="1176"/>
        <v>243.20000000000002</v>
      </c>
      <c r="O6294" s="44">
        <f t="shared" si="1177"/>
        <v>5944.2</v>
      </c>
      <c r="P6294" s="45">
        <f t="shared" si="1179"/>
        <v>59.028798411122139</v>
      </c>
      <c r="Q6294" s="45">
        <f t="shared" si="1178"/>
        <v>1.6065405405405404</v>
      </c>
      <c r="S6294" s="51">
        <f t="shared" si="1180"/>
        <v>-9.4948080026797435</v>
      </c>
      <c r="T6294" s="16">
        <f t="shared" si="1181"/>
        <v>59.682886461436603</v>
      </c>
    </row>
    <row r="6295" spans="1:20" x14ac:dyDescent="0.25">
      <c r="A6295" s="72">
        <f t="shared" si="1182"/>
        <v>45366</v>
      </c>
      <c r="B6295" s="73" t="s">
        <v>0</v>
      </c>
      <c r="C6295" s="73" t="s">
        <v>236</v>
      </c>
      <c r="D6295" s="73" t="s">
        <v>237</v>
      </c>
      <c r="E6295" s="73" t="s">
        <v>267</v>
      </c>
      <c r="F6295" s="73" t="s">
        <v>241</v>
      </c>
      <c r="G6295" s="73" t="s">
        <v>35</v>
      </c>
      <c r="H6295" t="s">
        <v>37</v>
      </c>
      <c r="I6295">
        <v>1559</v>
      </c>
      <c r="J6295" s="43">
        <v>5146</v>
      </c>
      <c r="K6295" s="16">
        <v>0.16</v>
      </c>
      <c r="L6295" s="16">
        <f t="shared" si="1174"/>
        <v>51.102284011916581</v>
      </c>
      <c r="M6295" s="16">
        <f t="shared" si="1175"/>
        <v>1.3908108108108108</v>
      </c>
      <c r="N6295" s="44">
        <f t="shared" si="1176"/>
        <v>249.44</v>
      </c>
      <c r="O6295" s="44">
        <f t="shared" si="1177"/>
        <v>5395.44</v>
      </c>
      <c r="P6295" s="45">
        <f t="shared" si="1179"/>
        <v>53.579344587884798</v>
      </c>
      <c r="Q6295" s="45">
        <f t="shared" si="1178"/>
        <v>1.458227027027027</v>
      </c>
      <c r="S6295" s="51">
        <f t="shared" si="1180"/>
        <v>-9.1251461121535158</v>
      </c>
      <c r="T6295" s="16">
        <f t="shared" si="1181"/>
        <v>54.250215160542865</v>
      </c>
    </row>
    <row r="6296" spans="1:20" x14ac:dyDescent="0.25">
      <c r="A6296" s="72">
        <f t="shared" si="1182"/>
        <v>45366</v>
      </c>
      <c r="B6296" s="73" t="s">
        <v>0</v>
      </c>
      <c r="C6296" s="73" t="s">
        <v>358</v>
      </c>
      <c r="D6296" s="73" t="s">
        <v>235</v>
      </c>
      <c r="E6296" s="73" t="s">
        <v>279</v>
      </c>
      <c r="F6296" s="73" t="s">
        <v>280</v>
      </c>
      <c r="G6296" s="73" t="s">
        <v>35</v>
      </c>
      <c r="H6296" t="s">
        <v>36</v>
      </c>
      <c r="I6296">
        <v>1599</v>
      </c>
      <c r="J6296" s="66">
        <v>5923</v>
      </c>
      <c r="K6296" s="16">
        <v>0.36</v>
      </c>
      <c r="L6296" s="16">
        <f t="shared" si="1174"/>
        <v>58.818272095332667</v>
      </c>
      <c r="M6296" s="16">
        <f t="shared" si="1175"/>
        <v>1.6008108108108108</v>
      </c>
      <c r="N6296" s="44">
        <f t="shared" si="1176"/>
        <v>575.64</v>
      </c>
      <c r="O6296" s="44">
        <f t="shared" si="1177"/>
        <v>6498.64</v>
      </c>
      <c r="P6296" s="45">
        <f t="shared" si="1179"/>
        <v>64.534657398212516</v>
      </c>
      <c r="Q6296" s="45">
        <f t="shared" si="1178"/>
        <v>1.7563891891891892</v>
      </c>
      <c r="S6296" s="51">
        <f t="shared" si="1180"/>
        <v>-3.3300111565637724</v>
      </c>
      <c r="T6296" s="16">
        <f t="shared" si="1181"/>
        <v>65.063952333664346</v>
      </c>
    </row>
    <row r="6297" spans="1:20" x14ac:dyDescent="0.25">
      <c r="A6297" s="72">
        <f t="shared" si="1182"/>
        <v>45366</v>
      </c>
      <c r="B6297" s="73" t="s">
        <v>67</v>
      </c>
      <c r="C6297" s="73" t="s">
        <v>250</v>
      </c>
      <c r="D6297" s="73" t="s">
        <v>251</v>
      </c>
      <c r="E6297" s="73" t="s">
        <v>279</v>
      </c>
      <c r="F6297" s="73" t="s">
        <v>280</v>
      </c>
      <c r="G6297" s="73" t="s">
        <v>35</v>
      </c>
      <c r="H6297" t="s">
        <v>37</v>
      </c>
      <c r="I6297">
        <v>1851</v>
      </c>
      <c r="J6297" s="43">
        <v>5660</v>
      </c>
      <c r="K6297" s="16">
        <v>0.16</v>
      </c>
      <c r="L6297" s="16">
        <f t="shared" si="1174"/>
        <v>56.206554121151932</v>
      </c>
      <c r="M6297" s="16">
        <f t="shared" si="1175"/>
        <v>1.4277477477477478</v>
      </c>
      <c r="N6297" s="44">
        <f t="shared" si="1176"/>
        <v>296.16000000000003</v>
      </c>
      <c r="O6297" s="44">
        <f t="shared" si="1177"/>
        <v>5956.16</v>
      </c>
      <c r="P6297" s="45">
        <f t="shared" si="1179"/>
        <v>59.147567030784508</v>
      </c>
      <c r="Q6297" s="45">
        <f t="shared" si="1178"/>
        <v>1.5024547747747747</v>
      </c>
      <c r="S6297" s="51">
        <f t="shared" si="1180"/>
        <v>-5.2975351944719247</v>
      </c>
      <c r="T6297" s="16">
        <f t="shared" si="1181"/>
        <v>59.944091360476655</v>
      </c>
    </row>
    <row r="6298" spans="1:20" x14ac:dyDescent="0.25">
      <c r="A6298" s="72">
        <f t="shared" si="1182"/>
        <v>45366</v>
      </c>
      <c r="B6298" s="73" t="s">
        <v>67</v>
      </c>
      <c r="C6298" s="73" t="s">
        <v>238</v>
      </c>
      <c r="D6298" s="73" t="s">
        <v>239</v>
      </c>
      <c r="E6298" s="73" t="s">
        <v>283</v>
      </c>
      <c r="F6298" s="73" t="s">
        <v>284</v>
      </c>
      <c r="G6298" s="73" t="s">
        <v>35</v>
      </c>
      <c r="H6298" t="s">
        <v>37</v>
      </c>
      <c r="I6298">
        <v>1695</v>
      </c>
      <c r="J6298" s="43">
        <v>5620</v>
      </c>
      <c r="K6298" s="16">
        <v>0.16</v>
      </c>
      <c r="L6298" s="16">
        <f t="shared" si="1174"/>
        <v>55.80933465739821</v>
      </c>
      <c r="M6298" s="16">
        <f t="shared" si="1175"/>
        <v>1.4176576576576576</v>
      </c>
      <c r="N6298" s="44">
        <f t="shared" si="1176"/>
        <v>271.2</v>
      </c>
      <c r="O6298" s="44">
        <f t="shared" si="1177"/>
        <v>5891.2</v>
      </c>
      <c r="P6298" s="45">
        <f t="shared" si="1179"/>
        <v>58.502482621648454</v>
      </c>
      <c r="Q6298" s="45">
        <f t="shared" si="1178"/>
        <v>1.4860684684684684</v>
      </c>
      <c r="S6298" s="51">
        <f t="shared" si="1180"/>
        <v>-4.9239062020883466</v>
      </c>
      <c r="T6298" s="16">
        <f t="shared" si="1181"/>
        <v>59.231876861966235</v>
      </c>
    </row>
    <row r="6299" spans="1:20" x14ac:dyDescent="0.25">
      <c r="A6299" s="72">
        <f t="shared" si="1182"/>
        <v>45366</v>
      </c>
      <c r="B6299" s="73" t="s">
        <v>67</v>
      </c>
      <c r="C6299" s="73" t="s">
        <v>242</v>
      </c>
      <c r="D6299" s="73" t="s">
        <v>243</v>
      </c>
      <c r="E6299" s="73" t="s">
        <v>265</v>
      </c>
      <c r="F6299" s="73" t="s">
        <v>266</v>
      </c>
      <c r="G6299" s="73" t="s">
        <v>35</v>
      </c>
      <c r="H6299" t="s">
        <v>36</v>
      </c>
      <c r="I6299">
        <v>1006</v>
      </c>
      <c r="J6299" s="43">
        <v>4345</v>
      </c>
      <c r="K6299" s="16">
        <v>0.36</v>
      </c>
      <c r="L6299" s="16">
        <f t="shared" si="1174"/>
        <v>43.147964250248258</v>
      </c>
      <c r="M6299" s="16">
        <f t="shared" si="1175"/>
        <v>1.0960360360360359</v>
      </c>
      <c r="N6299" s="44">
        <f t="shared" si="1176"/>
        <v>362.15999999999997</v>
      </c>
      <c r="O6299" s="44">
        <f t="shared" si="1177"/>
        <v>4707.16</v>
      </c>
      <c r="P6299" s="45">
        <f t="shared" si="1179"/>
        <v>46.744389275074475</v>
      </c>
      <c r="Q6299" s="45">
        <f t="shared" si="1178"/>
        <v>1.1873917117117117</v>
      </c>
      <c r="S6299" s="51">
        <f t="shared" si="1180"/>
        <v>0.73100791782580998</v>
      </c>
      <c r="T6299" s="16">
        <f t="shared" si="1181"/>
        <v>47.077391592188015</v>
      </c>
    </row>
    <row r="6300" spans="1:20" x14ac:dyDescent="0.25">
      <c r="A6300" s="72">
        <f t="shared" si="1182"/>
        <v>45366</v>
      </c>
      <c r="B6300" s="73" t="s">
        <v>67</v>
      </c>
      <c r="C6300" s="73" t="s">
        <v>254</v>
      </c>
      <c r="D6300" s="73" t="s">
        <v>255</v>
      </c>
      <c r="E6300" s="73" t="s">
        <v>267</v>
      </c>
      <c r="F6300" s="73" t="s">
        <v>241</v>
      </c>
      <c r="G6300" s="73" t="s">
        <v>35</v>
      </c>
      <c r="H6300" t="s">
        <v>37</v>
      </c>
      <c r="I6300">
        <v>988</v>
      </c>
      <c r="J6300" s="43">
        <v>4560</v>
      </c>
      <c r="K6300" s="16">
        <v>0.16</v>
      </c>
      <c r="L6300" s="16">
        <f t="shared" si="1174"/>
        <v>45.283018867924525</v>
      </c>
      <c r="M6300" s="16">
        <f t="shared" si="1175"/>
        <v>1.1502702702702703</v>
      </c>
      <c r="N6300" s="44">
        <f t="shared" si="1176"/>
        <v>158.08000000000001</v>
      </c>
      <c r="O6300" s="44">
        <f t="shared" si="1177"/>
        <v>4718.08</v>
      </c>
      <c r="P6300" s="45">
        <f t="shared" si="1179"/>
        <v>46.852830188679242</v>
      </c>
      <c r="Q6300" s="45">
        <f t="shared" si="1178"/>
        <v>1.1901463063063062</v>
      </c>
      <c r="S6300" s="51">
        <f t="shared" si="1180"/>
        <v>0.47189901020459057</v>
      </c>
      <c r="T6300" s="16">
        <f t="shared" si="1181"/>
        <v>47.277987421383642</v>
      </c>
    </row>
    <row r="6301" spans="1:20" x14ac:dyDescent="0.25">
      <c r="A6301" s="72">
        <f t="shared" si="1182"/>
        <v>45366</v>
      </c>
      <c r="B6301" s="73" t="s">
        <v>67</v>
      </c>
      <c r="C6301" s="73" t="s">
        <v>246</v>
      </c>
      <c r="D6301" s="73" t="s">
        <v>247</v>
      </c>
      <c r="E6301" s="73" t="s">
        <v>240</v>
      </c>
      <c r="F6301" s="73" t="s">
        <v>241</v>
      </c>
      <c r="G6301" s="73" t="s">
        <v>35</v>
      </c>
      <c r="H6301" t="s">
        <v>36</v>
      </c>
      <c r="I6301">
        <v>787</v>
      </c>
      <c r="J6301" s="43">
        <v>4845</v>
      </c>
      <c r="K6301" s="16">
        <v>0.36</v>
      </c>
      <c r="L6301" s="16">
        <f t="shared" si="1174"/>
        <v>48.113207547169807</v>
      </c>
      <c r="M6301" s="16">
        <f t="shared" si="1175"/>
        <v>1.2221621621621621</v>
      </c>
      <c r="N6301" s="44">
        <f t="shared" si="1176"/>
        <v>283.32</v>
      </c>
      <c r="O6301" s="44">
        <f t="shared" si="1177"/>
        <v>5128.32</v>
      </c>
      <c r="P6301" s="45">
        <f t="shared" si="1179"/>
        <v>50.926713008937433</v>
      </c>
      <c r="Q6301" s="45">
        <f t="shared" si="1178"/>
        <v>1.2936302702702702</v>
      </c>
      <c r="S6301" s="51">
        <f t="shared" si="1180"/>
        <v>1.2801421941344815</v>
      </c>
      <c r="T6301" s="16">
        <f t="shared" si="1181"/>
        <v>51.18722277391592</v>
      </c>
    </row>
    <row r="6302" spans="1:20" x14ac:dyDescent="0.25">
      <c r="A6302" s="72">
        <f t="shared" si="1182"/>
        <v>45366</v>
      </c>
      <c r="B6302" s="73" t="s">
        <v>67</v>
      </c>
      <c r="C6302" s="73" t="s">
        <v>250</v>
      </c>
      <c r="D6302" s="73" t="s">
        <v>251</v>
      </c>
      <c r="E6302" s="73" t="s">
        <v>283</v>
      </c>
      <c r="F6302" s="73" t="s">
        <v>284</v>
      </c>
      <c r="G6302" s="73" t="s">
        <v>35</v>
      </c>
      <c r="H6302" t="s">
        <v>37</v>
      </c>
      <c r="I6302">
        <v>1836</v>
      </c>
      <c r="J6302" s="43">
        <v>5660</v>
      </c>
      <c r="K6302" s="16">
        <v>0.16</v>
      </c>
      <c r="L6302" s="16">
        <f t="shared" ref="L6302:L6339" si="1183">J6302/100.7</f>
        <v>56.206554121151932</v>
      </c>
      <c r="M6302" s="16">
        <f t="shared" ref="M6302:M6339" si="1184">IF(B6302="corn",J6302/(111*2000/56),J6302/(111*2000/60))</f>
        <v>1.4277477477477478</v>
      </c>
      <c r="N6302" s="44">
        <f t="shared" ref="N6302:N6339" si="1185">I6302*K6302</f>
        <v>293.76</v>
      </c>
      <c r="O6302" s="44">
        <f t="shared" ref="O6302:O6339" si="1186">J6302+N6302</f>
        <v>5953.76</v>
      </c>
      <c r="P6302" s="45">
        <f t="shared" si="1179"/>
        <v>59.123733862959284</v>
      </c>
      <c r="Q6302" s="45">
        <f t="shared" ref="Q6302:Q6339" si="1187">IF(B6302="corn",O6302/(111*2000/56),O6302/(111*2000/60))</f>
        <v>1.5018493693693695</v>
      </c>
      <c r="S6302" s="51">
        <f t="shared" si="1180"/>
        <v>-5.2588698076457829</v>
      </c>
      <c r="T6302" s="16">
        <f t="shared" si="1181"/>
        <v>59.913803376365443</v>
      </c>
    </row>
    <row r="6303" spans="1:20" x14ac:dyDescent="0.25">
      <c r="A6303" s="72">
        <f t="shared" si="1182"/>
        <v>45366</v>
      </c>
      <c r="B6303" s="73" t="s">
        <v>67</v>
      </c>
      <c r="C6303" s="73" t="s">
        <v>256</v>
      </c>
      <c r="D6303" s="73" t="s">
        <v>247</v>
      </c>
      <c r="E6303" s="73" t="s">
        <v>285</v>
      </c>
      <c r="F6303" s="73" t="s">
        <v>264</v>
      </c>
      <c r="G6303" s="73" t="s">
        <v>35</v>
      </c>
      <c r="H6303" t="s">
        <v>37</v>
      </c>
      <c r="I6303">
        <v>1899</v>
      </c>
      <c r="J6303" s="43">
        <v>5780</v>
      </c>
      <c r="K6303" s="16">
        <v>0.16</v>
      </c>
      <c r="L6303" s="16">
        <f t="shared" si="1183"/>
        <v>57.39821251241311</v>
      </c>
      <c r="M6303" s="16">
        <f t="shared" si="1184"/>
        <v>1.458018018018018</v>
      </c>
      <c r="N6303" s="44">
        <f t="shared" si="1185"/>
        <v>303.84000000000003</v>
      </c>
      <c r="O6303" s="44">
        <f t="shared" si="1186"/>
        <v>6083.84</v>
      </c>
      <c r="P6303" s="45">
        <f t="shared" si="1179"/>
        <v>60.415491559086398</v>
      </c>
      <c r="Q6303" s="45">
        <f t="shared" si="1187"/>
        <v>1.5346623423423424</v>
      </c>
      <c r="S6303" s="51">
        <f t="shared" si="1180"/>
        <v>-2.2779914097461051</v>
      </c>
      <c r="T6303" s="16">
        <f t="shared" si="1181"/>
        <v>61.232671300893742</v>
      </c>
    </row>
    <row r="6304" spans="1:20" x14ac:dyDescent="0.25">
      <c r="A6304" s="72">
        <f t="shared" si="1182"/>
        <v>45366</v>
      </c>
      <c r="B6304" s="73" t="s">
        <v>18</v>
      </c>
      <c r="C6304" s="73" t="s">
        <v>238</v>
      </c>
      <c r="D6304" s="73" t="s">
        <v>239</v>
      </c>
      <c r="E6304" s="73" t="s">
        <v>283</v>
      </c>
      <c r="F6304" s="73" t="s">
        <v>284</v>
      </c>
      <c r="G6304" s="73" t="s">
        <v>35</v>
      </c>
      <c r="H6304" t="s">
        <v>37</v>
      </c>
      <c r="I6304">
        <v>1695</v>
      </c>
      <c r="J6304" s="43">
        <v>6335</v>
      </c>
      <c r="K6304" s="16">
        <v>0.16</v>
      </c>
      <c r="L6304" s="16">
        <f t="shared" si="1183"/>
        <v>62.909632571996028</v>
      </c>
      <c r="M6304" s="16">
        <f t="shared" si="1184"/>
        <v>1.7121621621621621</v>
      </c>
      <c r="N6304" s="44">
        <f t="shared" si="1185"/>
        <v>271.2</v>
      </c>
      <c r="O6304" s="44">
        <f t="shared" si="1186"/>
        <v>6606.2</v>
      </c>
      <c r="P6304" s="45">
        <f t="shared" si="1179"/>
        <v>65.602780536246271</v>
      </c>
      <c r="Q6304" s="45">
        <f t="shared" si="1187"/>
        <v>1.7854594594594595</v>
      </c>
      <c r="S6304" s="51">
        <f t="shared" si="1180"/>
        <v>-4.6215150946392836</v>
      </c>
      <c r="T6304" s="16">
        <f t="shared" si="1181"/>
        <v>66.332174776564045</v>
      </c>
    </row>
    <row r="6305" spans="1:20" x14ac:dyDescent="0.25">
      <c r="A6305" s="72">
        <f t="shared" si="1182"/>
        <v>45366</v>
      </c>
      <c r="B6305" s="73" t="s">
        <v>18</v>
      </c>
      <c r="C6305" s="73" t="s">
        <v>250</v>
      </c>
      <c r="D6305" s="73" t="s">
        <v>251</v>
      </c>
      <c r="E6305" s="73" t="s">
        <v>279</v>
      </c>
      <c r="F6305" s="73" t="s">
        <v>280</v>
      </c>
      <c r="G6305" s="73" t="s">
        <v>35</v>
      </c>
      <c r="H6305" t="s">
        <v>37</v>
      </c>
      <c r="I6305">
        <v>1851</v>
      </c>
      <c r="J6305" s="43">
        <v>6385</v>
      </c>
      <c r="K6305" s="16">
        <v>0.16</v>
      </c>
      <c r="L6305" s="16">
        <f t="shared" si="1183"/>
        <v>63.406156901688178</v>
      </c>
      <c r="M6305" s="16">
        <f t="shared" si="1184"/>
        <v>1.7256756756756757</v>
      </c>
      <c r="N6305" s="44">
        <f t="shared" si="1185"/>
        <v>296.16000000000003</v>
      </c>
      <c r="O6305" s="44">
        <f t="shared" si="1186"/>
        <v>6681.16</v>
      </c>
      <c r="P6305" s="45">
        <f t="shared" si="1179"/>
        <v>66.347169811320754</v>
      </c>
      <c r="Q6305" s="45">
        <f t="shared" si="1187"/>
        <v>1.8057189189189189</v>
      </c>
      <c r="S6305" s="51">
        <f t="shared" si="1180"/>
        <v>-4.9532388531497995</v>
      </c>
      <c r="T6305" s="16">
        <f t="shared" si="1181"/>
        <v>67.143694141012915</v>
      </c>
    </row>
    <row r="6306" spans="1:20" x14ac:dyDescent="0.25">
      <c r="A6306" s="72">
        <f t="shared" si="1182"/>
        <v>45366</v>
      </c>
      <c r="B6306" s="73" t="s">
        <v>18</v>
      </c>
      <c r="C6306" s="73" t="s">
        <v>257</v>
      </c>
      <c r="D6306" s="73" t="s">
        <v>237</v>
      </c>
      <c r="E6306" s="73" t="s">
        <v>283</v>
      </c>
      <c r="F6306" s="73" t="s">
        <v>284</v>
      </c>
      <c r="G6306" s="73" t="s">
        <v>35</v>
      </c>
      <c r="H6306" t="s">
        <v>37</v>
      </c>
      <c r="I6306">
        <v>1507</v>
      </c>
      <c r="J6306" s="43">
        <v>6235</v>
      </c>
      <c r="K6306" s="16">
        <v>0.16</v>
      </c>
      <c r="L6306" s="16">
        <f t="shared" si="1183"/>
        <v>61.916583912611713</v>
      </c>
      <c r="M6306" s="16">
        <f t="shared" si="1184"/>
        <v>1.6851351351351351</v>
      </c>
      <c r="N6306" s="44">
        <f t="shared" si="1185"/>
        <v>241.12</v>
      </c>
      <c r="O6306" s="44">
        <f t="shared" si="1186"/>
        <v>6476.12</v>
      </c>
      <c r="P6306" s="45">
        <f t="shared" si="1179"/>
        <v>64.311022840119165</v>
      </c>
      <c r="Q6306" s="45">
        <f t="shared" si="1187"/>
        <v>1.7503027027027027</v>
      </c>
      <c r="S6306" s="51">
        <f t="shared" si="1180"/>
        <v>-4.233125024030004</v>
      </c>
      <c r="T6306" s="16">
        <f t="shared" si="1181"/>
        <v>64.959516716319101</v>
      </c>
    </row>
    <row r="6307" spans="1:20" x14ac:dyDescent="0.25">
      <c r="A6307" s="72">
        <f t="shared" si="1182"/>
        <v>45366</v>
      </c>
      <c r="B6307" s="73" t="s">
        <v>18</v>
      </c>
      <c r="C6307" s="73" t="s">
        <v>256</v>
      </c>
      <c r="D6307" s="73" t="s">
        <v>247</v>
      </c>
      <c r="E6307" s="73" t="s">
        <v>265</v>
      </c>
      <c r="F6307" s="73" t="s">
        <v>266</v>
      </c>
      <c r="G6307" s="73" t="s">
        <v>35</v>
      </c>
      <c r="H6307" t="s">
        <v>36</v>
      </c>
      <c r="I6307">
        <v>1160</v>
      </c>
      <c r="J6307" s="43">
        <v>5270</v>
      </c>
      <c r="K6307" s="16">
        <v>0.36</v>
      </c>
      <c r="L6307" s="16">
        <f t="shared" si="1183"/>
        <v>52.333664349553125</v>
      </c>
      <c r="M6307" s="16">
        <f t="shared" si="1184"/>
        <v>1.4243243243243244</v>
      </c>
      <c r="N6307" s="44">
        <f t="shared" si="1185"/>
        <v>417.59999999999997</v>
      </c>
      <c r="O6307" s="44">
        <f t="shared" si="1186"/>
        <v>5687.6</v>
      </c>
      <c r="P6307" s="45">
        <f t="shared" si="1179"/>
        <v>56.480635551142008</v>
      </c>
      <c r="Q6307" s="45">
        <f t="shared" si="1187"/>
        <v>1.5371891891891893</v>
      </c>
      <c r="S6307" s="51">
        <f t="shared" si="1180"/>
        <v>0.22202643171806979</v>
      </c>
      <c r="T6307" s="16">
        <f t="shared" si="1181"/>
        <v>56.864614366103929</v>
      </c>
    </row>
    <row r="6308" spans="1:20" x14ac:dyDescent="0.25">
      <c r="A6308" s="72">
        <f t="shared" si="1182"/>
        <v>45366</v>
      </c>
      <c r="B6308" s="73" t="s">
        <v>18</v>
      </c>
      <c r="C6308" s="73" t="s">
        <v>244</v>
      </c>
      <c r="D6308" s="73" t="s">
        <v>245</v>
      </c>
      <c r="E6308" s="73" t="s">
        <v>277</v>
      </c>
      <c r="F6308" s="73" t="s">
        <v>278</v>
      </c>
      <c r="G6308" s="73" t="s">
        <v>35</v>
      </c>
      <c r="H6308" s="73" t="s">
        <v>38</v>
      </c>
      <c r="I6308" s="65">
        <v>613</v>
      </c>
      <c r="J6308" s="61">
        <v>5509</v>
      </c>
      <c r="K6308" s="16">
        <v>0</v>
      </c>
      <c r="L6308" s="77">
        <f t="shared" si="1183"/>
        <v>54.70705064548163</v>
      </c>
      <c r="M6308" s="77">
        <f t="shared" si="1184"/>
        <v>1.4889189189189189</v>
      </c>
      <c r="N6308" s="62">
        <f t="shared" si="1185"/>
        <v>0</v>
      </c>
      <c r="O6308" s="62">
        <f t="shared" si="1186"/>
        <v>5509</v>
      </c>
      <c r="P6308" s="63">
        <f t="shared" si="1179"/>
        <v>54.70705064548163</v>
      </c>
      <c r="Q6308" s="63">
        <f t="shared" si="1187"/>
        <v>1.4889189189189189</v>
      </c>
      <c r="R6308" s="65"/>
      <c r="S6308" s="64">
        <f t="shared" si="1180"/>
        <v>4.3964373697176429</v>
      </c>
      <c r="T6308" s="16">
        <f>AVERAGE(P6232,P6270,P6308)</f>
        <v>54.707050645481637</v>
      </c>
    </row>
    <row r="6309" spans="1:20" x14ac:dyDescent="0.25">
      <c r="A6309" s="74">
        <f>A6307</f>
        <v>45366</v>
      </c>
      <c r="B6309" s="75" t="s">
        <v>18</v>
      </c>
      <c r="C6309" s="75" t="s">
        <v>258</v>
      </c>
      <c r="D6309" s="75" t="s">
        <v>255</v>
      </c>
      <c r="E6309" s="75" t="s">
        <v>279</v>
      </c>
      <c r="F6309" s="75" t="s">
        <v>280</v>
      </c>
      <c r="G6309" s="75" t="s">
        <v>35</v>
      </c>
      <c r="H6309" s="76" t="s">
        <v>36</v>
      </c>
      <c r="I6309" s="76">
        <v>1637</v>
      </c>
      <c r="J6309" s="46">
        <v>5905</v>
      </c>
      <c r="K6309" s="78">
        <v>0.36</v>
      </c>
      <c r="L6309" s="78">
        <f t="shared" si="1183"/>
        <v>58.639523336643492</v>
      </c>
      <c r="M6309" s="78">
        <f t="shared" si="1184"/>
        <v>1.595945945945946</v>
      </c>
      <c r="N6309" s="47">
        <f t="shared" si="1185"/>
        <v>589.31999999999994</v>
      </c>
      <c r="O6309" s="47">
        <f t="shared" si="1186"/>
        <v>6494.32</v>
      </c>
      <c r="P6309" s="48">
        <f t="shared" si="1179"/>
        <v>64.49175769612711</v>
      </c>
      <c r="Q6309" s="48">
        <f t="shared" si="1187"/>
        <v>1.7552216216216217</v>
      </c>
      <c r="R6309" s="76"/>
      <c r="S6309" s="53">
        <f t="shared" si="1180"/>
        <v>-0.82736504543025058</v>
      </c>
      <c r="T6309" s="78">
        <f t="shared" si="1181"/>
        <v>65.033631247931154</v>
      </c>
    </row>
    <row r="6310" spans="1:20" x14ac:dyDescent="0.25">
      <c r="A6310" s="72">
        <f>DATE(YEAR(A6309), MONTH(A6309)+1, 15)</f>
        <v>45397</v>
      </c>
      <c r="B6310" s="73" t="s">
        <v>0</v>
      </c>
      <c r="C6310" s="73" t="s">
        <v>359</v>
      </c>
      <c r="D6310" s="73" t="s">
        <v>235</v>
      </c>
      <c r="E6310" s="73" t="s">
        <v>260</v>
      </c>
      <c r="F6310" s="73" t="s">
        <v>261</v>
      </c>
      <c r="G6310" s="73" t="s">
        <v>34</v>
      </c>
      <c r="H6310" t="s">
        <v>36</v>
      </c>
      <c r="I6310">
        <v>506</v>
      </c>
      <c r="J6310" s="61">
        <v>4095</v>
      </c>
      <c r="K6310" s="16">
        <v>0.39</v>
      </c>
      <c r="L6310" s="16">
        <f t="shared" si="1183"/>
        <v>40.665342601787486</v>
      </c>
      <c r="M6310" s="16">
        <f t="shared" si="1184"/>
        <v>1.1067567567567567</v>
      </c>
      <c r="N6310" s="44">
        <f t="shared" si="1185"/>
        <v>197.34</v>
      </c>
      <c r="O6310" s="44">
        <f t="shared" si="1186"/>
        <v>4292.34</v>
      </c>
      <c r="P6310" s="45">
        <f t="shared" ref="P6310:P6347" si="1188">O6310/100.7</f>
        <v>42.625024826216482</v>
      </c>
      <c r="Q6310" s="45">
        <f t="shared" si="1187"/>
        <v>1.1600918918918919</v>
      </c>
      <c r="R6310" s="17"/>
      <c r="S6310" s="51">
        <f>((O6310/O5854)-1)*100</f>
        <v>4.4919202886202436</v>
      </c>
      <c r="T6310" s="16"/>
    </row>
    <row r="6311" spans="1:20" x14ac:dyDescent="0.25">
      <c r="A6311" s="72">
        <f>A6310</f>
        <v>45397</v>
      </c>
      <c r="B6311" s="73" t="s">
        <v>0</v>
      </c>
      <c r="C6311" s="73" t="s">
        <v>236</v>
      </c>
      <c r="D6311" s="73" t="s">
        <v>237</v>
      </c>
      <c r="E6311" s="73" t="s">
        <v>262</v>
      </c>
      <c r="F6311" s="73" t="s">
        <v>251</v>
      </c>
      <c r="G6311" s="73" t="s">
        <v>34</v>
      </c>
      <c r="H6311" t="s">
        <v>37</v>
      </c>
      <c r="I6311">
        <v>298</v>
      </c>
      <c r="J6311" s="43">
        <v>3508</v>
      </c>
      <c r="K6311" s="16">
        <v>0.2</v>
      </c>
      <c r="L6311" s="16">
        <f t="shared" si="1183"/>
        <v>34.836146971201586</v>
      </c>
      <c r="M6311" s="16">
        <f t="shared" si="1184"/>
        <v>0.94810810810810808</v>
      </c>
      <c r="N6311" s="44">
        <f t="shared" si="1185"/>
        <v>59.6</v>
      </c>
      <c r="O6311" s="44">
        <f t="shared" si="1186"/>
        <v>3567.6</v>
      </c>
      <c r="P6311" s="45">
        <f t="shared" si="1188"/>
        <v>35.428003972194638</v>
      </c>
      <c r="Q6311" s="45">
        <f t="shared" si="1187"/>
        <v>0.96421621621621623</v>
      </c>
      <c r="R6311" s="17"/>
      <c r="S6311" s="51">
        <f t="shared" ref="S6311:S6347" si="1189">((O6311/O5855)-1)*100</f>
        <v>-9.6215230278157815</v>
      </c>
      <c r="T6311" s="16"/>
    </row>
    <row r="6312" spans="1:20" x14ac:dyDescent="0.25">
      <c r="A6312" s="72">
        <f t="shared" ref="A6312:A6346" si="1190">A6311</f>
        <v>45397</v>
      </c>
      <c r="B6312" s="73" t="s">
        <v>0</v>
      </c>
      <c r="C6312" s="73" t="s">
        <v>359</v>
      </c>
      <c r="D6312" s="73" t="s">
        <v>235</v>
      </c>
      <c r="E6312" s="73" t="s">
        <v>263</v>
      </c>
      <c r="F6312" s="73" t="s">
        <v>264</v>
      </c>
      <c r="G6312" s="73" t="s">
        <v>34</v>
      </c>
      <c r="H6312" t="s">
        <v>37</v>
      </c>
      <c r="I6312">
        <v>1530</v>
      </c>
      <c r="J6312" s="61">
        <v>6840</v>
      </c>
      <c r="K6312" s="16">
        <v>0.2</v>
      </c>
      <c r="L6312" s="16">
        <f t="shared" si="1183"/>
        <v>67.924528301886795</v>
      </c>
      <c r="M6312" s="16">
        <f t="shared" si="1184"/>
        <v>1.8486486486486486</v>
      </c>
      <c r="N6312" s="44">
        <f t="shared" si="1185"/>
        <v>306</v>
      </c>
      <c r="O6312" s="44">
        <f t="shared" si="1186"/>
        <v>7146</v>
      </c>
      <c r="P6312" s="45">
        <f t="shared" si="1188"/>
        <v>70.963257199602779</v>
      </c>
      <c r="Q6312" s="45">
        <f t="shared" si="1187"/>
        <v>1.9313513513513514</v>
      </c>
      <c r="S6312" s="51">
        <f t="shared" si="1189"/>
        <v>-10.101899610013842</v>
      </c>
      <c r="T6312" s="16"/>
    </row>
    <row r="6313" spans="1:20" x14ac:dyDescent="0.25">
      <c r="A6313" s="72">
        <f t="shared" si="1190"/>
        <v>45397</v>
      </c>
      <c r="B6313" s="73" t="s">
        <v>0</v>
      </c>
      <c r="C6313" s="73" t="s">
        <v>359</v>
      </c>
      <c r="D6313" s="73" t="s">
        <v>235</v>
      </c>
      <c r="E6313" s="73" t="s">
        <v>265</v>
      </c>
      <c r="F6313" s="73" t="s">
        <v>266</v>
      </c>
      <c r="G6313" s="73" t="s">
        <v>34</v>
      </c>
      <c r="H6313" t="s">
        <v>36</v>
      </c>
      <c r="I6313">
        <v>890</v>
      </c>
      <c r="J6313" s="61">
        <v>4825</v>
      </c>
      <c r="K6313" s="16">
        <v>0.39</v>
      </c>
      <c r="L6313" s="16">
        <f t="shared" si="1183"/>
        <v>47.91459781529295</v>
      </c>
      <c r="M6313" s="16">
        <f t="shared" si="1184"/>
        <v>1.3040540540540539</v>
      </c>
      <c r="N6313" s="44">
        <f t="shared" si="1185"/>
        <v>347.1</v>
      </c>
      <c r="O6313" s="44">
        <f t="shared" si="1186"/>
        <v>5172.1000000000004</v>
      </c>
      <c r="P6313" s="45">
        <f t="shared" si="1188"/>
        <v>51.361469712015889</v>
      </c>
      <c r="Q6313" s="45">
        <f t="shared" si="1187"/>
        <v>1.3978648648648651</v>
      </c>
      <c r="S6313" s="51">
        <f t="shared" si="1189"/>
        <v>3.0647828946057443</v>
      </c>
      <c r="T6313" s="16"/>
    </row>
    <row r="6314" spans="1:20" x14ac:dyDescent="0.25">
      <c r="A6314" s="72">
        <f t="shared" si="1190"/>
        <v>45397</v>
      </c>
      <c r="B6314" s="73" t="s">
        <v>0</v>
      </c>
      <c r="C6314" s="73" t="s">
        <v>238</v>
      </c>
      <c r="D6314" s="73" t="s">
        <v>239</v>
      </c>
      <c r="E6314" s="73" t="s">
        <v>267</v>
      </c>
      <c r="F6314" s="73" t="s">
        <v>241</v>
      </c>
      <c r="G6314" s="73" t="s">
        <v>34</v>
      </c>
      <c r="H6314" s="65" t="s">
        <v>37</v>
      </c>
      <c r="I6314" s="65">
        <v>1256</v>
      </c>
      <c r="J6314" s="61">
        <v>6611</v>
      </c>
      <c r="K6314" s="16">
        <v>0.2</v>
      </c>
      <c r="L6314" s="77">
        <f t="shared" si="1183"/>
        <v>65.650446871896719</v>
      </c>
      <c r="M6314" s="77">
        <f t="shared" si="1184"/>
        <v>1.7867567567567568</v>
      </c>
      <c r="N6314" s="62">
        <f t="shared" si="1185"/>
        <v>251.20000000000002</v>
      </c>
      <c r="O6314" s="62">
        <f t="shared" si="1186"/>
        <v>6862.2</v>
      </c>
      <c r="P6314" s="63">
        <f t="shared" si="1188"/>
        <v>68.144985104270106</v>
      </c>
      <c r="Q6314" s="63">
        <f t="shared" si="1187"/>
        <v>1.8546486486486486</v>
      </c>
      <c r="R6314" s="65"/>
      <c r="S6314" s="64">
        <f t="shared" si="1189"/>
        <v>-9.7411479981059692</v>
      </c>
      <c r="T6314" s="16"/>
    </row>
    <row r="6315" spans="1:20" x14ac:dyDescent="0.25">
      <c r="A6315" s="72">
        <f t="shared" si="1190"/>
        <v>45397</v>
      </c>
      <c r="B6315" s="73" t="s">
        <v>0</v>
      </c>
      <c r="C6315" s="73" t="s">
        <v>358</v>
      </c>
      <c r="D6315" s="73" t="s">
        <v>235</v>
      </c>
      <c r="E6315" s="73" t="s">
        <v>267</v>
      </c>
      <c r="F6315" s="73" t="s">
        <v>241</v>
      </c>
      <c r="G6315" s="73" t="s">
        <v>34</v>
      </c>
      <c r="H6315" t="s">
        <v>36</v>
      </c>
      <c r="I6315">
        <v>975</v>
      </c>
      <c r="J6315" s="61">
        <v>5075</v>
      </c>
      <c r="K6315" s="16">
        <v>0.39</v>
      </c>
      <c r="L6315" s="16">
        <f t="shared" si="1183"/>
        <v>50.397219463753721</v>
      </c>
      <c r="M6315" s="16">
        <f t="shared" si="1184"/>
        <v>1.3716216216216217</v>
      </c>
      <c r="N6315" s="44">
        <f t="shared" si="1185"/>
        <v>380.25</v>
      </c>
      <c r="O6315" s="44">
        <f t="shared" si="1186"/>
        <v>5455.25</v>
      </c>
      <c r="P6315" s="45">
        <f t="shared" si="1188"/>
        <v>54.173286991062561</v>
      </c>
      <c r="Q6315" s="45">
        <f t="shared" si="1187"/>
        <v>1.4743918918918919</v>
      </c>
      <c r="S6315" s="51">
        <f t="shared" si="1189"/>
        <v>2.7692742429237471</v>
      </c>
      <c r="T6315" s="16"/>
    </row>
    <row r="6316" spans="1:20" x14ac:dyDescent="0.25">
      <c r="A6316" s="72">
        <f t="shared" si="1190"/>
        <v>45397</v>
      </c>
      <c r="B6316" s="73" t="s">
        <v>0</v>
      </c>
      <c r="C6316" s="73" t="s">
        <v>240</v>
      </c>
      <c r="D6316" s="73" t="s">
        <v>241</v>
      </c>
      <c r="E6316" s="73" t="s">
        <v>263</v>
      </c>
      <c r="F6316" s="73" t="s">
        <v>264</v>
      </c>
      <c r="G6316" s="73" t="s">
        <v>34</v>
      </c>
      <c r="H6316" t="s">
        <v>36</v>
      </c>
      <c r="I6316">
        <v>1357</v>
      </c>
      <c r="J6316" s="66">
        <v>5121</v>
      </c>
      <c r="K6316" s="16">
        <v>0.39</v>
      </c>
      <c r="L6316" s="16">
        <f t="shared" si="1183"/>
        <v>50.854021847070506</v>
      </c>
      <c r="M6316" s="16">
        <f t="shared" si="1184"/>
        <v>1.384054054054054</v>
      </c>
      <c r="N6316" s="44">
        <f t="shared" si="1185"/>
        <v>529.23</v>
      </c>
      <c r="O6316" s="44">
        <f t="shared" si="1186"/>
        <v>5650.23</v>
      </c>
      <c r="P6316" s="45">
        <f t="shared" si="1188"/>
        <v>56.109533267130082</v>
      </c>
      <c r="Q6316" s="45">
        <f t="shared" si="1187"/>
        <v>1.5270891891891891</v>
      </c>
      <c r="S6316" s="51">
        <f t="shared" si="1189"/>
        <v>-1.8851182279610912</v>
      </c>
      <c r="T6316" s="16"/>
    </row>
    <row r="6317" spans="1:20" x14ac:dyDescent="0.25">
      <c r="A6317" s="72">
        <f t="shared" si="1190"/>
        <v>45397</v>
      </c>
      <c r="B6317" s="73" t="s">
        <v>67</v>
      </c>
      <c r="C6317" s="73" t="s">
        <v>242</v>
      </c>
      <c r="D6317" s="73" t="s">
        <v>243</v>
      </c>
      <c r="E6317" s="73" t="s">
        <v>265</v>
      </c>
      <c r="F6317" s="73" t="s">
        <v>266</v>
      </c>
      <c r="G6317" s="73" t="s">
        <v>34</v>
      </c>
      <c r="H6317" t="s">
        <v>36</v>
      </c>
      <c r="I6317">
        <v>1006</v>
      </c>
      <c r="J6317" s="66">
        <v>4000</v>
      </c>
      <c r="K6317" s="16">
        <v>0.39</v>
      </c>
      <c r="L6317" s="16">
        <f t="shared" si="1183"/>
        <v>39.72194637537239</v>
      </c>
      <c r="M6317" s="16">
        <f t="shared" si="1184"/>
        <v>1.0090090090090089</v>
      </c>
      <c r="N6317" s="44">
        <f t="shared" si="1185"/>
        <v>392.34000000000003</v>
      </c>
      <c r="O6317" s="44">
        <f t="shared" si="1186"/>
        <v>4392.34</v>
      </c>
      <c r="P6317" s="45">
        <f t="shared" si="1188"/>
        <v>43.618073485600796</v>
      </c>
      <c r="Q6317" s="45">
        <f t="shared" si="1187"/>
        <v>1.1079776576576577</v>
      </c>
      <c r="S6317" s="51">
        <f t="shared" si="1189"/>
        <v>-1.799312290680144</v>
      </c>
      <c r="T6317" s="16"/>
    </row>
    <row r="6318" spans="1:20" x14ac:dyDescent="0.25">
      <c r="A6318" s="72">
        <f t="shared" si="1190"/>
        <v>45397</v>
      </c>
      <c r="B6318" s="73" t="s">
        <v>67</v>
      </c>
      <c r="C6318" s="73" t="s">
        <v>244</v>
      </c>
      <c r="D6318" s="73" t="s">
        <v>245</v>
      </c>
      <c r="E6318" s="73" t="s">
        <v>268</v>
      </c>
      <c r="F6318" s="73" t="s">
        <v>269</v>
      </c>
      <c r="G6318" s="73" t="s">
        <v>34</v>
      </c>
      <c r="H6318" t="s">
        <v>38</v>
      </c>
      <c r="I6318">
        <v>860</v>
      </c>
      <c r="J6318" s="61">
        <v>8877</v>
      </c>
      <c r="K6318" s="16">
        <v>0</v>
      </c>
      <c r="L6318" s="16">
        <f t="shared" si="1183"/>
        <v>88.152929493545187</v>
      </c>
      <c r="M6318" s="16">
        <f t="shared" si="1184"/>
        <v>2.2392432432432434</v>
      </c>
      <c r="N6318" s="44">
        <f t="shared" si="1185"/>
        <v>0</v>
      </c>
      <c r="O6318" s="44">
        <f t="shared" si="1186"/>
        <v>8877</v>
      </c>
      <c r="P6318" s="45">
        <f t="shared" si="1188"/>
        <v>88.152929493545187</v>
      </c>
      <c r="Q6318" s="45">
        <f t="shared" si="1187"/>
        <v>2.2392432432432434</v>
      </c>
      <c r="S6318" s="51">
        <f t="shared" si="1189"/>
        <v>3.8124196000467681</v>
      </c>
      <c r="T6318" s="16"/>
    </row>
    <row r="6319" spans="1:20" x14ac:dyDescent="0.25">
      <c r="A6319" s="72">
        <f t="shared" si="1190"/>
        <v>45397</v>
      </c>
      <c r="B6319" s="73" t="s">
        <v>67</v>
      </c>
      <c r="C6319" s="73" t="s">
        <v>246</v>
      </c>
      <c r="D6319" s="73" t="s">
        <v>247</v>
      </c>
      <c r="E6319" s="73" t="s">
        <v>270</v>
      </c>
      <c r="F6319" s="73" t="s">
        <v>247</v>
      </c>
      <c r="G6319" s="73" t="s">
        <v>34</v>
      </c>
      <c r="H6319" t="s">
        <v>36</v>
      </c>
      <c r="I6319">
        <v>213</v>
      </c>
      <c r="J6319" s="43">
        <v>2830</v>
      </c>
      <c r="K6319" s="16">
        <v>0.39</v>
      </c>
      <c r="L6319" s="16">
        <f t="shared" si="1183"/>
        <v>28.103277060575966</v>
      </c>
      <c r="M6319" s="16">
        <f t="shared" si="1184"/>
        <v>0.71387387387387391</v>
      </c>
      <c r="N6319" s="44">
        <f t="shared" si="1185"/>
        <v>83.070000000000007</v>
      </c>
      <c r="O6319" s="44">
        <f t="shared" si="1186"/>
        <v>2913.07</v>
      </c>
      <c r="P6319" s="45">
        <f t="shared" si="1188"/>
        <v>28.928202581926517</v>
      </c>
      <c r="Q6319" s="45">
        <f t="shared" si="1187"/>
        <v>0.7348284684684685</v>
      </c>
      <c r="S6319" s="51">
        <f t="shared" si="1189"/>
        <v>5.733346399962258</v>
      </c>
      <c r="T6319" s="16"/>
    </row>
    <row r="6320" spans="1:20" x14ac:dyDescent="0.25">
      <c r="A6320" s="72">
        <f t="shared" si="1190"/>
        <v>45397</v>
      </c>
      <c r="B6320" s="73" t="s">
        <v>67</v>
      </c>
      <c r="C6320" s="73" t="s">
        <v>248</v>
      </c>
      <c r="D6320" s="73" t="s">
        <v>249</v>
      </c>
      <c r="E6320" s="73" t="s">
        <v>271</v>
      </c>
      <c r="F6320" s="73" t="s">
        <v>272</v>
      </c>
      <c r="G6320" s="73" t="s">
        <v>34</v>
      </c>
      <c r="H6320" t="s">
        <v>38</v>
      </c>
      <c r="I6320">
        <v>646</v>
      </c>
      <c r="J6320" s="61">
        <v>6866</v>
      </c>
      <c r="K6320" s="16">
        <v>0</v>
      </c>
      <c r="L6320" s="16">
        <f t="shared" si="1183"/>
        <v>68.182720953326708</v>
      </c>
      <c r="M6320" s="16">
        <f t="shared" si="1184"/>
        <v>1.7319639639639639</v>
      </c>
      <c r="N6320" s="44">
        <f t="shared" si="1185"/>
        <v>0</v>
      </c>
      <c r="O6320" s="44">
        <f t="shared" si="1186"/>
        <v>6866</v>
      </c>
      <c r="P6320" s="45">
        <f t="shared" si="1188"/>
        <v>68.182720953326708</v>
      </c>
      <c r="Q6320" s="45">
        <f t="shared" si="1187"/>
        <v>1.7319639639639639</v>
      </c>
      <c r="S6320" s="51">
        <f t="shared" si="1189"/>
        <v>4.1407553465797164</v>
      </c>
      <c r="T6320" s="16"/>
    </row>
    <row r="6321" spans="1:20" x14ac:dyDescent="0.25">
      <c r="A6321" s="72">
        <f t="shared" si="1190"/>
        <v>45397</v>
      </c>
      <c r="B6321" s="73" t="s">
        <v>67</v>
      </c>
      <c r="C6321" s="73" t="s">
        <v>248</v>
      </c>
      <c r="D6321" s="73" t="s">
        <v>249</v>
      </c>
      <c r="E6321" s="73" t="s">
        <v>273</v>
      </c>
      <c r="F6321" s="73" t="s">
        <v>274</v>
      </c>
      <c r="G6321" s="73" t="s">
        <v>34</v>
      </c>
      <c r="H6321" t="s">
        <v>38</v>
      </c>
      <c r="I6321">
        <v>418</v>
      </c>
      <c r="J6321" s="61">
        <v>5790</v>
      </c>
      <c r="K6321" s="16">
        <v>0</v>
      </c>
      <c r="L6321" s="16">
        <f t="shared" si="1183"/>
        <v>57.497517378351539</v>
      </c>
      <c r="M6321" s="16">
        <f t="shared" si="1184"/>
        <v>1.4605405405405405</v>
      </c>
      <c r="N6321" s="44">
        <f t="shared" si="1185"/>
        <v>0</v>
      </c>
      <c r="O6321" s="44">
        <f t="shared" si="1186"/>
        <v>5790</v>
      </c>
      <c r="P6321" s="45">
        <f t="shared" si="1188"/>
        <v>57.497517378351539</v>
      </c>
      <c r="Q6321" s="45">
        <f t="shared" si="1187"/>
        <v>1.4605405405405405</v>
      </c>
      <c r="S6321" s="51">
        <f t="shared" si="1189"/>
        <v>4.0618260244428495</v>
      </c>
      <c r="T6321" s="16"/>
    </row>
    <row r="6322" spans="1:20" x14ac:dyDescent="0.25">
      <c r="A6322" s="72">
        <f t="shared" si="1190"/>
        <v>45397</v>
      </c>
      <c r="B6322" s="73" t="s">
        <v>67</v>
      </c>
      <c r="C6322" s="73" t="s">
        <v>246</v>
      </c>
      <c r="D6322" s="73" t="s">
        <v>247</v>
      </c>
      <c r="E6322" s="73" t="s">
        <v>275</v>
      </c>
      <c r="F6322" s="73" t="s">
        <v>276</v>
      </c>
      <c r="G6322" s="73" t="s">
        <v>34</v>
      </c>
      <c r="H6322" t="s">
        <v>36</v>
      </c>
      <c r="I6322">
        <v>626</v>
      </c>
      <c r="J6322" s="61">
        <v>4425</v>
      </c>
      <c r="K6322" s="16">
        <v>0.39</v>
      </c>
      <c r="L6322" s="16">
        <f t="shared" si="1183"/>
        <v>43.942403177755708</v>
      </c>
      <c r="M6322" s="16">
        <f t="shared" si="1184"/>
        <v>1.1162162162162161</v>
      </c>
      <c r="N6322" s="44">
        <f t="shared" si="1185"/>
        <v>244.14000000000001</v>
      </c>
      <c r="O6322" s="44">
        <f t="shared" si="1186"/>
        <v>4669.1400000000003</v>
      </c>
      <c r="P6322" s="45">
        <f t="shared" si="1188"/>
        <v>46.366832174776569</v>
      </c>
      <c r="Q6322" s="45">
        <f t="shared" si="1187"/>
        <v>1.1778010810810813</v>
      </c>
      <c r="S6322" s="51">
        <f t="shared" si="1189"/>
        <v>2.7489866247672801</v>
      </c>
      <c r="T6322" s="16"/>
    </row>
    <row r="6323" spans="1:20" x14ac:dyDescent="0.25">
      <c r="A6323" s="72">
        <f t="shared" si="1190"/>
        <v>45397</v>
      </c>
      <c r="B6323" s="73" t="s">
        <v>67</v>
      </c>
      <c r="C6323" s="73" t="s">
        <v>246</v>
      </c>
      <c r="D6323" s="73" t="s">
        <v>247</v>
      </c>
      <c r="E6323" s="73" t="s">
        <v>263</v>
      </c>
      <c r="F6323" s="73" t="s">
        <v>264</v>
      </c>
      <c r="G6323" s="73" t="s">
        <v>34</v>
      </c>
      <c r="H6323" t="s">
        <v>36</v>
      </c>
      <c r="I6323">
        <v>1823</v>
      </c>
      <c r="J6323" s="61">
        <v>6305</v>
      </c>
      <c r="K6323" s="16">
        <v>0.39</v>
      </c>
      <c r="L6323" s="16">
        <f t="shared" si="1183"/>
        <v>62.611717974180735</v>
      </c>
      <c r="M6323" s="16">
        <f t="shared" si="1184"/>
        <v>1.5904504504504504</v>
      </c>
      <c r="N6323" s="44">
        <f t="shared" si="1185"/>
        <v>710.97</v>
      </c>
      <c r="O6323" s="44">
        <f t="shared" si="1186"/>
        <v>7015.97</v>
      </c>
      <c r="P6323" s="45">
        <f t="shared" si="1188"/>
        <v>69.671996027805363</v>
      </c>
      <c r="Q6323" s="45">
        <f t="shared" si="1187"/>
        <v>1.7697942342342343</v>
      </c>
      <c r="S6323" s="51">
        <f t="shared" si="1189"/>
        <v>0.41735785000596159</v>
      </c>
      <c r="T6323" s="16"/>
    </row>
    <row r="6324" spans="1:20" x14ac:dyDescent="0.25">
      <c r="A6324" s="72">
        <f t="shared" si="1190"/>
        <v>45397</v>
      </c>
      <c r="B6324" s="73" t="s">
        <v>18</v>
      </c>
      <c r="C6324" s="73" t="s">
        <v>250</v>
      </c>
      <c r="D6324" s="73" t="s">
        <v>251</v>
      </c>
      <c r="E6324" s="73" t="s">
        <v>265</v>
      </c>
      <c r="F6324" s="73" t="s">
        <v>266</v>
      </c>
      <c r="G6324" s="73" t="s">
        <v>34</v>
      </c>
      <c r="H6324" s="65" t="s">
        <v>39</v>
      </c>
      <c r="I6324">
        <v>1277</v>
      </c>
      <c r="J6324" s="61">
        <v>3156</v>
      </c>
      <c r="K6324" s="16">
        <v>0.45450000000000002</v>
      </c>
      <c r="L6324" s="77">
        <f t="shared" si="1183"/>
        <v>31.340615690168818</v>
      </c>
      <c r="M6324" s="77">
        <f t="shared" si="1184"/>
        <v>0.85297297297297292</v>
      </c>
      <c r="N6324" s="62">
        <f t="shared" si="1185"/>
        <v>580.39650000000006</v>
      </c>
      <c r="O6324" s="62">
        <f t="shared" si="1186"/>
        <v>3736.3964999999998</v>
      </c>
      <c r="P6324" s="63">
        <f t="shared" si="1188"/>
        <v>37.104235352532271</v>
      </c>
      <c r="Q6324" s="63">
        <f t="shared" si="1187"/>
        <v>1.0098368918918919</v>
      </c>
      <c r="R6324" s="65"/>
      <c r="S6324" s="64">
        <f t="shared" si="1189"/>
        <v>-18.077720995662272</v>
      </c>
      <c r="T6324" s="16"/>
    </row>
    <row r="6325" spans="1:20" x14ac:dyDescent="0.25">
      <c r="A6325" s="72">
        <f t="shared" si="1190"/>
        <v>45397</v>
      </c>
      <c r="B6325" s="73" t="s">
        <v>18</v>
      </c>
      <c r="C6325" s="73" t="s">
        <v>244</v>
      </c>
      <c r="D6325" s="73" t="s">
        <v>245</v>
      </c>
      <c r="E6325" s="73" t="s">
        <v>277</v>
      </c>
      <c r="F6325" s="73" t="s">
        <v>278</v>
      </c>
      <c r="G6325" s="73" t="s">
        <v>34</v>
      </c>
      <c r="H6325" s="65" t="s">
        <v>38</v>
      </c>
      <c r="I6325" s="65">
        <v>613</v>
      </c>
      <c r="J6325" s="61">
        <v>7269</v>
      </c>
      <c r="K6325" s="16">
        <v>0</v>
      </c>
      <c r="L6325" s="77">
        <f t="shared" si="1183"/>
        <v>72.184707050645486</v>
      </c>
      <c r="M6325" s="77">
        <f t="shared" si="1184"/>
        <v>1.9645945945945946</v>
      </c>
      <c r="N6325" s="62">
        <f t="shared" si="1185"/>
        <v>0</v>
      </c>
      <c r="O6325" s="62">
        <f t="shared" si="1186"/>
        <v>7269</v>
      </c>
      <c r="P6325" s="63">
        <f t="shared" si="1188"/>
        <v>72.184707050645486</v>
      </c>
      <c r="Q6325" s="63">
        <f t="shared" si="1187"/>
        <v>1.9645945945945946</v>
      </c>
      <c r="R6325" s="65"/>
      <c r="S6325" s="64">
        <f t="shared" si="1189"/>
        <v>3.2968594571550325</v>
      </c>
      <c r="T6325" s="16"/>
    </row>
    <row r="6326" spans="1:20" x14ac:dyDescent="0.25">
      <c r="A6326" s="72">
        <f>A6325</f>
        <v>45397</v>
      </c>
      <c r="B6326" s="73" t="s">
        <v>18</v>
      </c>
      <c r="C6326" s="73" t="s">
        <v>248</v>
      </c>
      <c r="D6326" s="73" t="s">
        <v>249</v>
      </c>
      <c r="E6326" s="73" t="s">
        <v>268</v>
      </c>
      <c r="F6326" s="73" t="s">
        <v>269</v>
      </c>
      <c r="G6326" s="73" t="s">
        <v>34</v>
      </c>
      <c r="H6326" s="65" t="s">
        <v>38</v>
      </c>
      <c r="I6326" s="65">
        <v>872</v>
      </c>
      <c r="J6326" s="61">
        <v>8169</v>
      </c>
      <c r="K6326" s="16">
        <v>0</v>
      </c>
      <c r="L6326" s="77">
        <f t="shared" si="1183"/>
        <v>81.122144985104271</v>
      </c>
      <c r="M6326" s="77">
        <f t="shared" si="1184"/>
        <v>2.2078378378378378</v>
      </c>
      <c r="N6326" s="62">
        <f t="shared" si="1185"/>
        <v>0</v>
      </c>
      <c r="O6326" s="62">
        <f t="shared" si="1186"/>
        <v>8169</v>
      </c>
      <c r="P6326" s="63">
        <f t="shared" si="1188"/>
        <v>81.122144985104271</v>
      </c>
      <c r="Q6326" s="63">
        <f t="shared" si="1187"/>
        <v>2.2078378378378378</v>
      </c>
      <c r="R6326" s="65"/>
      <c r="S6326" s="64">
        <f t="shared" si="1189"/>
        <v>4.1565727400229457</v>
      </c>
      <c r="T6326" s="16"/>
    </row>
    <row r="6327" spans="1:20" x14ac:dyDescent="0.25">
      <c r="A6327" s="72">
        <f t="shared" si="1190"/>
        <v>45397</v>
      </c>
      <c r="B6327" s="73" t="s">
        <v>18</v>
      </c>
      <c r="C6327" s="73" t="s">
        <v>248</v>
      </c>
      <c r="D6327" s="73" t="s">
        <v>249</v>
      </c>
      <c r="E6327" s="73" t="s">
        <v>277</v>
      </c>
      <c r="F6327" s="73" t="s">
        <v>278</v>
      </c>
      <c r="G6327" s="73" t="s">
        <v>34</v>
      </c>
      <c r="H6327" s="65" t="s">
        <v>38</v>
      </c>
      <c r="I6327" s="65">
        <v>414</v>
      </c>
      <c r="J6327" s="61">
        <v>5921</v>
      </c>
      <c r="K6327" s="16">
        <v>0</v>
      </c>
      <c r="L6327" s="77">
        <f t="shared" si="1183"/>
        <v>58.798411122144984</v>
      </c>
      <c r="M6327" s="77">
        <f t="shared" si="1184"/>
        <v>1.6002702702702702</v>
      </c>
      <c r="N6327" s="62">
        <f t="shared" si="1185"/>
        <v>0</v>
      </c>
      <c r="O6327" s="62">
        <f t="shared" si="1186"/>
        <v>5921</v>
      </c>
      <c r="P6327" s="63">
        <f t="shared" si="1188"/>
        <v>58.798411122144984</v>
      </c>
      <c r="Q6327" s="63">
        <f t="shared" si="1187"/>
        <v>1.6002702702702702</v>
      </c>
      <c r="R6327" s="65"/>
      <c r="S6327" s="64">
        <f t="shared" si="1189"/>
        <v>4.0780453506767511</v>
      </c>
      <c r="T6327" s="16"/>
    </row>
    <row r="6328" spans="1:20" x14ac:dyDescent="0.25">
      <c r="A6328" s="72">
        <f t="shared" si="1190"/>
        <v>45397</v>
      </c>
      <c r="B6328" s="73" t="s">
        <v>18</v>
      </c>
      <c r="C6328" s="73" t="s">
        <v>242</v>
      </c>
      <c r="D6328" s="73" t="s">
        <v>243</v>
      </c>
      <c r="E6328" s="73" t="s">
        <v>265</v>
      </c>
      <c r="F6328" s="73" t="s">
        <v>266</v>
      </c>
      <c r="G6328" s="73" t="s">
        <v>34</v>
      </c>
      <c r="H6328" t="s">
        <v>36</v>
      </c>
      <c r="I6328">
        <v>1006</v>
      </c>
      <c r="J6328" s="43">
        <v>5040</v>
      </c>
      <c r="K6328" s="16">
        <v>0.39</v>
      </c>
      <c r="L6328" s="16">
        <f t="shared" si="1183"/>
        <v>50.049652432969211</v>
      </c>
      <c r="M6328" s="16">
        <f t="shared" si="1184"/>
        <v>1.3621621621621622</v>
      </c>
      <c r="N6328" s="44">
        <f t="shared" si="1185"/>
        <v>392.34000000000003</v>
      </c>
      <c r="O6328" s="44">
        <f t="shared" si="1186"/>
        <v>5432.34</v>
      </c>
      <c r="P6328" s="45">
        <f t="shared" si="1188"/>
        <v>53.945779543197617</v>
      </c>
      <c r="Q6328" s="45">
        <f t="shared" si="1187"/>
        <v>1.4681999999999999</v>
      </c>
      <c r="S6328" s="51">
        <f t="shared" si="1189"/>
        <v>1.7707603478573697</v>
      </c>
      <c r="T6328" s="16"/>
    </row>
    <row r="6329" spans="1:20" x14ac:dyDescent="0.25">
      <c r="A6329" s="72">
        <f t="shared" si="1190"/>
        <v>45397</v>
      </c>
      <c r="B6329" s="73" t="s">
        <v>0</v>
      </c>
      <c r="C6329" s="73" t="s">
        <v>252</v>
      </c>
      <c r="D6329" s="73" t="s">
        <v>117</v>
      </c>
      <c r="E6329" s="73" t="s">
        <v>279</v>
      </c>
      <c r="F6329" s="73" t="s">
        <v>280</v>
      </c>
      <c r="G6329" s="73" t="s">
        <v>35</v>
      </c>
      <c r="H6329" t="s">
        <v>37</v>
      </c>
      <c r="I6329">
        <v>880</v>
      </c>
      <c r="J6329" s="43">
        <v>4043</v>
      </c>
      <c r="K6329" s="16">
        <v>0.2</v>
      </c>
      <c r="L6329" s="16">
        <f t="shared" si="1183"/>
        <v>40.148957298907646</v>
      </c>
      <c r="M6329" s="16">
        <f t="shared" si="1184"/>
        <v>1.0927027027027028</v>
      </c>
      <c r="N6329" s="44">
        <f t="shared" si="1185"/>
        <v>176</v>
      </c>
      <c r="O6329" s="44">
        <f t="shared" si="1186"/>
        <v>4219</v>
      </c>
      <c r="P6329" s="45">
        <f t="shared" si="1188"/>
        <v>41.896722939424031</v>
      </c>
      <c r="Q6329" s="45">
        <f t="shared" si="1187"/>
        <v>1.1402702702702703</v>
      </c>
      <c r="S6329" s="51">
        <f t="shared" si="1189"/>
        <v>-9.4051964784195867</v>
      </c>
      <c r="T6329" s="16"/>
    </row>
    <row r="6330" spans="1:20" x14ac:dyDescent="0.25">
      <c r="A6330" s="72">
        <f t="shared" si="1190"/>
        <v>45397</v>
      </c>
      <c r="B6330" s="73" t="s">
        <v>0</v>
      </c>
      <c r="C6330" s="73" t="s">
        <v>359</v>
      </c>
      <c r="D6330" s="73" t="s">
        <v>235</v>
      </c>
      <c r="E6330" s="73" t="s">
        <v>267</v>
      </c>
      <c r="F6330" s="73" t="s">
        <v>241</v>
      </c>
      <c r="G6330" s="73" t="s">
        <v>35</v>
      </c>
      <c r="H6330" t="s">
        <v>37</v>
      </c>
      <c r="I6330">
        <v>685</v>
      </c>
      <c r="J6330" s="61">
        <v>4111</v>
      </c>
      <c r="K6330" s="16">
        <v>0.2</v>
      </c>
      <c r="L6330" s="16">
        <f t="shared" si="1183"/>
        <v>40.824230387288978</v>
      </c>
      <c r="M6330" s="16">
        <f t="shared" si="1184"/>
        <v>1.1110810810810812</v>
      </c>
      <c r="N6330" s="44">
        <f t="shared" si="1185"/>
        <v>137</v>
      </c>
      <c r="O6330" s="44">
        <f t="shared" si="1186"/>
        <v>4248</v>
      </c>
      <c r="P6330" s="45">
        <f t="shared" si="1188"/>
        <v>42.184707050645478</v>
      </c>
      <c r="Q6330" s="45">
        <f t="shared" si="1187"/>
        <v>1.1481081081081081</v>
      </c>
      <c r="S6330" s="51">
        <f t="shared" si="1189"/>
        <v>-5.9448688143473927</v>
      </c>
      <c r="T6330" s="16"/>
    </row>
    <row r="6331" spans="1:20" x14ac:dyDescent="0.25">
      <c r="A6331" s="72">
        <f t="shared" si="1190"/>
        <v>45397</v>
      </c>
      <c r="B6331" s="73" t="s">
        <v>0</v>
      </c>
      <c r="C6331" s="73" t="s">
        <v>253</v>
      </c>
      <c r="D6331" s="73" t="s">
        <v>243</v>
      </c>
      <c r="E6331" s="73" t="s">
        <v>281</v>
      </c>
      <c r="F6331" s="73" t="s">
        <v>282</v>
      </c>
      <c r="G6331" s="73" t="s">
        <v>35</v>
      </c>
      <c r="H6331" t="s">
        <v>38</v>
      </c>
      <c r="I6331">
        <v>812</v>
      </c>
      <c r="J6331" s="61">
        <v>7413</v>
      </c>
      <c r="K6331" s="16">
        <v>0</v>
      </c>
      <c r="L6331" s="16">
        <f t="shared" si="1183"/>
        <v>73.61469712015888</v>
      </c>
      <c r="M6331" s="16">
        <f t="shared" si="1184"/>
        <v>2.0035135135135134</v>
      </c>
      <c r="N6331" s="44">
        <f t="shared" si="1185"/>
        <v>0</v>
      </c>
      <c r="O6331" s="44">
        <f t="shared" si="1186"/>
        <v>7413</v>
      </c>
      <c r="P6331" s="45">
        <f t="shared" si="1188"/>
        <v>73.61469712015888</v>
      </c>
      <c r="Q6331" s="45">
        <f t="shared" si="1187"/>
        <v>2.0035135135135134</v>
      </c>
      <c r="S6331" s="51">
        <f t="shared" si="1189"/>
        <v>4.5557122708039577</v>
      </c>
      <c r="T6331" s="16"/>
    </row>
    <row r="6332" spans="1:20" x14ac:dyDescent="0.25">
      <c r="A6332" s="72">
        <f t="shared" si="1190"/>
        <v>45397</v>
      </c>
      <c r="B6332" s="73" t="s">
        <v>0</v>
      </c>
      <c r="C6332" s="73" t="s">
        <v>236</v>
      </c>
      <c r="D6332" s="73" t="s">
        <v>237</v>
      </c>
      <c r="E6332" s="73" t="s">
        <v>279</v>
      </c>
      <c r="F6332" s="73" t="s">
        <v>280</v>
      </c>
      <c r="G6332" s="73" t="s">
        <v>35</v>
      </c>
      <c r="H6332" t="s">
        <v>37</v>
      </c>
      <c r="I6332">
        <v>1520</v>
      </c>
      <c r="J6332" s="61">
        <v>5701</v>
      </c>
      <c r="K6332" s="16">
        <v>0.2</v>
      </c>
      <c r="L6332" s="16">
        <f t="shared" si="1183"/>
        <v>56.613704071499505</v>
      </c>
      <c r="M6332" s="16">
        <f t="shared" si="1184"/>
        <v>1.5408108108108107</v>
      </c>
      <c r="N6332" s="44">
        <f t="shared" si="1185"/>
        <v>304</v>
      </c>
      <c r="O6332" s="44">
        <f t="shared" si="1186"/>
        <v>6005</v>
      </c>
      <c r="P6332" s="45">
        <f t="shared" si="1188"/>
        <v>59.632571996027806</v>
      </c>
      <c r="Q6332" s="45">
        <f t="shared" si="1187"/>
        <v>1.6229729729729729</v>
      </c>
      <c r="S6332" s="51">
        <f t="shared" si="1189"/>
        <v>-7.7147687106193352</v>
      </c>
      <c r="T6332" s="16"/>
    </row>
    <row r="6333" spans="1:20" x14ac:dyDescent="0.25">
      <c r="A6333" s="72">
        <f t="shared" si="1190"/>
        <v>45397</v>
      </c>
      <c r="B6333" s="73" t="s">
        <v>0</v>
      </c>
      <c r="C6333" s="73" t="s">
        <v>236</v>
      </c>
      <c r="D6333" s="73" t="s">
        <v>237</v>
      </c>
      <c r="E6333" s="73" t="s">
        <v>267</v>
      </c>
      <c r="F6333" s="73" t="s">
        <v>241</v>
      </c>
      <c r="G6333" s="73" t="s">
        <v>35</v>
      </c>
      <c r="H6333" t="s">
        <v>37</v>
      </c>
      <c r="I6333">
        <v>1559</v>
      </c>
      <c r="J6333" s="43">
        <v>5146</v>
      </c>
      <c r="K6333" s="16">
        <v>0.2</v>
      </c>
      <c r="L6333" s="16">
        <f t="shared" si="1183"/>
        <v>51.102284011916581</v>
      </c>
      <c r="M6333" s="16">
        <f t="shared" si="1184"/>
        <v>1.3908108108108108</v>
      </c>
      <c r="N6333" s="44">
        <f t="shared" si="1185"/>
        <v>311.8</v>
      </c>
      <c r="O6333" s="44">
        <f t="shared" si="1186"/>
        <v>5457.8</v>
      </c>
      <c r="P6333" s="45">
        <f t="shared" si="1188"/>
        <v>54.198609731876864</v>
      </c>
      <c r="Q6333" s="45">
        <f t="shared" si="1187"/>
        <v>1.475081081081081</v>
      </c>
      <c r="S6333" s="51">
        <f t="shared" si="1189"/>
        <v>-7.0838795348916346</v>
      </c>
      <c r="T6333" s="16"/>
    </row>
    <row r="6334" spans="1:20" x14ac:dyDescent="0.25">
      <c r="A6334" s="72">
        <f t="shared" si="1190"/>
        <v>45397</v>
      </c>
      <c r="B6334" s="73" t="s">
        <v>0</v>
      </c>
      <c r="C6334" s="73" t="s">
        <v>358</v>
      </c>
      <c r="D6334" s="73" t="s">
        <v>235</v>
      </c>
      <c r="E6334" s="73" t="s">
        <v>279</v>
      </c>
      <c r="F6334" s="73" t="s">
        <v>280</v>
      </c>
      <c r="G6334" s="73" t="s">
        <v>35</v>
      </c>
      <c r="H6334" t="s">
        <v>36</v>
      </c>
      <c r="I6334">
        <v>1599</v>
      </c>
      <c r="J6334" s="66">
        <v>5923</v>
      </c>
      <c r="K6334" s="16">
        <v>0.39</v>
      </c>
      <c r="L6334" s="16">
        <f t="shared" si="1183"/>
        <v>58.818272095332667</v>
      </c>
      <c r="M6334" s="16">
        <f t="shared" si="1184"/>
        <v>1.6008108108108108</v>
      </c>
      <c r="N6334" s="44">
        <f t="shared" si="1185"/>
        <v>623.61</v>
      </c>
      <c r="O6334" s="44">
        <f t="shared" si="1186"/>
        <v>6546.61</v>
      </c>
      <c r="P6334" s="45">
        <f t="shared" si="1188"/>
        <v>65.011022840119168</v>
      </c>
      <c r="Q6334" s="45">
        <f t="shared" si="1187"/>
        <v>1.769354054054054</v>
      </c>
      <c r="S6334" s="51">
        <f t="shared" si="1189"/>
        <v>-1.916539441728482</v>
      </c>
      <c r="T6334" s="16"/>
    </row>
    <row r="6335" spans="1:20" x14ac:dyDescent="0.25">
      <c r="A6335" s="72">
        <f t="shared" si="1190"/>
        <v>45397</v>
      </c>
      <c r="B6335" s="73" t="s">
        <v>67</v>
      </c>
      <c r="C6335" s="73" t="s">
        <v>250</v>
      </c>
      <c r="D6335" s="73" t="s">
        <v>251</v>
      </c>
      <c r="E6335" s="73" t="s">
        <v>279</v>
      </c>
      <c r="F6335" s="73" t="s">
        <v>280</v>
      </c>
      <c r="G6335" s="73" t="s">
        <v>35</v>
      </c>
      <c r="H6335" t="s">
        <v>37</v>
      </c>
      <c r="I6335">
        <v>1851</v>
      </c>
      <c r="J6335" s="43">
        <v>5660</v>
      </c>
      <c r="K6335" s="16">
        <v>0.2</v>
      </c>
      <c r="L6335" s="16">
        <f t="shared" si="1183"/>
        <v>56.206554121151932</v>
      </c>
      <c r="M6335" s="16">
        <f t="shared" si="1184"/>
        <v>1.4277477477477478</v>
      </c>
      <c r="N6335" s="44">
        <f t="shared" si="1185"/>
        <v>370.20000000000005</v>
      </c>
      <c r="O6335" s="44">
        <f t="shared" si="1186"/>
        <v>6030.2</v>
      </c>
      <c r="P6335" s="45">
        <f t="shared" si="1188"/>
        <v>59.882820258192645</v>
      </c>
      <c r="Q6335" s="45">
        <f t="shared" si="1187"/>
        <v>1.5211315315315315</v>
      </c>
      <c r="S6335" s="51">
        <f t="shared" si="1189"/>
        <v>-2.9781346033176281</v>
      </c>
      <c r="T6335" s="16"/>
    </row>
    <row r="6336" spans="1:20" x14ac:dyDescent="0.25">
      <c r="A6336" s="72">
        <f t="shared" si="1190"/>
        <v>45397</v>
      </c>
      <c r="B6336" s="73" t="s">
        <v>67</v>
      </c>
      <c r="C6336" s="73" t="s">
        <v>238</v>
      </c>
      <c r="D6336" s="73" t="s">
        <v>239</v>
      </c>
      <c r="E6336" s="73" t="s">
        <v>283</v>
      </c>
      <c r="F6336" s="73" t="s">
        <v>284</v>
      </c>
      <c r="G6336" s="73" t="s">
        <v>35</v>
      </c>
      <c r="H6336" t="s">
        <v>37</v>
      </c>
      <c r="I6336">
        <v>1695</v>
      </c>
      <c r="J6336" s="43">
        <v>5620</v>
      </c>
      <c r="K6336" s="16">
        <v>0.2</v>
      </c>
      <c r="L6336" s="16">
        <f t="shared" si="1183"/>
        <v>55.80933465739821</v>
      </c>
      <c r="M6336" s="16">
        <f t="shared" si="1184"/>
        <v>1.4176576576576576</v>
      </c>
      <c r="N6336" s="44">
        <f t="shared" si="1185"/>
        <v>339</v>
      </c>
      <c r="O6336" s="44">
        <f t="shared" si="1186"/>
        <v>5959</v>
      </c>
      <c r="P6336" s="45">
        <f t="shared" si="1188"/>
        <v>59.175769612711022</v>
      </c>
      <c r="Q6336" s="45">
        <f t="shared" si="1187"/>
        <v>1.5031711711711713</v>
      </c>
      <c r="S6336" s="51">
        <f t="shared" si="1189"/>
        <v>-2.7657665007750687</v>
      </c>
      <c r="T6336" s="16"/>
    </row>
    <row r="6337" spans="1:20" x14ac:dyDescent="0.25">
      <c r="A6337" s="72">
        <f t="shared" si="1190"/>
        <v>45397</v>
      </c>
      <c r="B6337" s="73" t="s">
        <v>67</v>
      </c>
      <c r="C6337" s="73" t="s">
        <v>242</v>
      </c>
      <c r="D6337" s="73" t="s">
        <v>243</v>
      </c>
      <c r="E6337" s="73" t="s">
        <v>265</v>
      </c>
      <c r="F6337" s="73" t="s">
        <v>266</v>
      </c>
      <c r="G6337" s="73" t="s">
        <v>35</v>
      </c>
      <c r="H6337" t="s">
        <v>36</v>
      </c>
      <c r="I6337">
        <v>1006</v>
      </c>
      <c r="J6337" s="43">
        <v>4345</v>
      </c>
      <c r="K6337" s="16">
        <v>0.39</v>
      </c>
      <c r="L6337" s="16">
        <f t="shared" si="1183"/>
        <v>43.147964250248258</v>
      </c>
      <c r="M6337" s="16">
        <f t="shared" si="1184"/>
        <v>1.0960360360360359</v>
      </c>
      <c r="N6337" s="44">
        <f t="shared" si="1185"/>
        <v>392.34000000000003</v>
      </c>
      <c r="O6337" s="44">
        <f t="shared" si="1186"/>
        <v>4737.34</v>
      </c>
      <c r="P6337" s="45">
        <f t="shared" si="1188"/>
        <v>47.044091360476664</v>
      </c>
      <c r="Q6337" s="45">
        <f t="shared" si="1187"/>
        <v>1.1950046846846847</v>
      </c>
      <c r="S6337" s="51">
        <f t="shared" si="1189"/>
        <v>2.035831671268773</v>
      </c>
      <c r="T6337" s="16"/>
    </row>
    <row r="6338" spans="1:20" x14ac:dyDescent="0.25">
      <c r="A6338" s="72">
        <f t="shared" si="1190"/>
        <v>45397</v>
      </c>
      <c r="B6338" s="73" t="s">
        <v>67</v>
      </c>
      <c r="C6338" s="73" t="s">
        <v>254</v>
      </c>
      <c r="D6338" s="73" t="s">
        <v>255</v>
      </c>
      <c r="E6338" s="73" t="s">
        <v>267</v>
      </c>
      <c r="F6338" s="73" t="s">
        <v>241</v>
      </c>
      <c r="G6338" s="73" t="s">
        <v>35</v>
      </c>
      <c r="H6338" t="s">
        <v>37</v>
      </c>
      <c r="I6338">
        <v>988</v>
      </c>
      <c r="J6338" s="43">
        <v>4560</v>
      </c>
      <c r="K6338" s="16">
        <v>0.2</v>
      </c>
      <c r="L6338" s="16">
        <f t="shared" si="1183"/>
        <v>45.283018867924525</v>
      </c>
      <c r="M6338" s="16">
        <f t="shared" si="1184"/>
        <v>1.1502702702702703</v>
      </c>
      <c r="N6338" s="44">
        <f t="shared" si="1185"/>
        <v>197.60000000000002</v>
      </c>
      <c r="O6338" s="44">
        <f t="shared" si="1186"/>
        <v>4757.6000000000004</v>
      </c>
      <c r="P6338" s="45">
        <f t="shared" si="1188"/>
        <v>47.24528301886793</v>
      </c>
      <c r="Q6338" s="45">
        <f t="shared" si="1187"/>
        <v>1.2001153153153155</v>
      </c>
      <c r="S6338" s="51">
        <f t="shared" si="1189"/>
        <v>2.1733528047418682</v>
      </c>
      <c r="T6338" s="16"/>
    </row>
    <row r="6339" spans="1:20" x14ac:dyDescent="0.25">
      <c r="A6339" s="72">
        <f t="shared" si="1190"/>
        <v>45397</v>
      </c>
      <c r="B6339" s="73" t="s">
        <v>67</v>
      </c>
      <c r="C6339" s="73" t="s">
        <v>246</v>
      </c>
      <c r="D6339" s="73" t="s">
        <v>247</v>
      </c>
      <c r="E6339" s="73" t="s">
        <v>240</v>
      </c>
      <c r="F6339" s="73" t="s">
        <v>241</v>
      </c>
      <c r="G6339" s="73" t="s">
        <v>35</v>
      </c>
      <c r="H6339" t="s">
        <v>36</v>
      </c>
      <c r="I6339">
        <v>787</v>
      </c>
      <c r="J6339" s="43">
        <v>4845</v>
      </c>
      <c r="K6339" s="16">
        <v>0.39</v>
      </c>
      <c r="L6339" s="16">
        <f t="shared" si="1183"/>
        <v>48.113207547169807</v>
      </c>
      <c r="M6339" s="16">
        <f t="shared" si="1184"/>
        <v>1.2221621621621621</v>
      </c>
      <c r="N6339" s="44">
        <f t="shared" si="1185"/>
        <v>306.93</v>
      </c>
      <c r="O6339" s="44">
        <f t="shared" si="1186"/>
        <v>5151.93</v>
      </c>
      <c r="P6339" s="45">
        <f t="shared" si="1188"/>
        <v>51.161171797418078</v>
      </c>
      <c r="Q6339" s="45">
        <f t="shared" si="1187"/>
        <v>1.299585945945946</v>
      </c>
      <c r="S6339" s="51">
        <f t="shared" si="1189"/>
        <v>2.2230643922783955</v>
      </c>
      <c r="T6339" s="16"/>
    </row>
    <row r="6340" spans="1:20" x14ac:dyDescent="0.25">
      <c r="A6340" s="72">
        <f t="shared" si="1190"/>
        <v>45397</v>
      </c>
      <c r="B6340" s="73" t="s">
        <v>67</v>
      </c>
      <c r="C6340" s="73" t="s">
        <v>250</v>
      </c>
      <c r="D6340" s="73" t="s">
        <v>251</v>
      </c>
      <c r="E6340" s="73" t="s">
        <v>283</v>
      </c>
      <c r="F6340" s="73" t="s">
        <v>284</v>
      </c>
      <c r="G6340" s="73" t="s">
        <v>35</v>
      </c>
      <c r="H6340" t="s">
        <v>37</v>
      </c>
      <c r="I6340">
        <v>1836</v>
      </c>
      <c r="J6340" s="43">
        <v>5660</v>
      </c>
      <c r="K6340" s="16">
        <v>0.2</v>
      </c>
      <c r="L6340" s="16">
        <f t="shared" ref="L6340:L6377" si="1191">J6340/100.7</f>
        <v>56.206554121151932</v>
      </c>
      <c r="M6340" s="16">
        <f t="shared" ref="M6340:M6377" si="1192">IF(B6340="corn",J6340/(111*2000/56),J6340/(111*2000/60))</f>
        <v>1.4277477477477478</v>
      </c>
      <c r="N6340" s="44">
        <f t="shared" ref="N6340:N6377" si="1193">I6340*K6340</f>
        <v>367.20000000000005</v>
      </c>
      <c r="O6340" s="44">
        <f t="shared" ref="O6340:O6377" si="1194">J6340+N6340</f>
        <v>6027.2</v>
      </c>
      <c r="P6340" s="45">
        <f t="shared" si="1188"/>
        <v>59.853028798411117</v>
      </c>
      <c r="Q6340" s="45">
        <f t="shared" ref="Q6340:Q6377" si="1195">IF(B6340="corn",O6340/(111*2000/56),O6340/(111*2000/60))</f>
        <v>1.5203747747747747</v>
      </c>
      <c r="S6340" s="51">
        <f t="shared" si="1189"/>
        <v>-2.956140915824057</v>
      </c>
      <c r="T6340" s="16"/>
    </row>
    <row r="6341" spans="1:20" x14ac:dyDescent="0.25">
      <c r="A6341" s="72">
        <f t="shared" si="1190"/>
        <v>45397</v>
      </c>
      <c r="B6341" s="73" t="s">
        <v>67</v>
      </c>
      <c r="C6341" s="73" t="s">
        <v>256</v>
      </c>
      <c r="D6341" s="73" t="s">
        <v>247</v>
      </c>
      <c r="E6341" s="73" t="s">
        <v>285</v>
      </c>
      <c r="F6341" s="73" t="s">
        <v>264</v>
      </c>
      <c r="G6341" s="73" t="s">
        <v>35</v>
      </c>
      <c r="H6341" t="s">
        <v>37</v>
      </c>
      <c r="I6341">
        <v>1899</v>
      </c>
      <c r="J6341" s="43">
        <v>5780</v>
      </c>
      <c r="K6341" s="16">
        <v>0.2</v>
      </c>
      <c r="L6341" s="16">
        <f t="shared" si="1191"/>
        <v>57.39821251241311</v>
      </c>
      <c r="M6341" s="16">
        <f t="shared" si="1192"/>
        <v>1.458018018018018</v>
      </c>
      <c r="N6341" s="44">
        <f t="shared" si="1193"/>
        <v>379.8</v>
      </c>
      <c r="O6341" s="44">
        <f t="shared" si="1194"/>
        <v>6159.8</v>
      </c>
      <c r="P6341" s="45">
        <f t="shared" si="1188"/>
        <v>61.169811320754718</v>
      </c>
      <c r="Q6341" s="45">
        <f t="shared" si="1195"/>
        <v>1.5538234234234234</v>
      </c>
      <c r="S6341" s="51">
        <f t="shared" si="1189"/>
        <v>0.16423565377172711</v>
      </c>
      <c r="T6341" s="16"/>
    </row>
    <row r="6342" spans="1:20" x14ac:dyDescent="0.25">
      <c r="A6342" s="72">
        <f t="shared" si="1190"/>
        <v>45397</v>
      </c>
      <c r="B6342" s="73" t="s">
        <v>18</v>
      </c>
      <c r="C6342" s="73" t="s">
        <v>238</v>
      </c>
      <c r="D6342" s="73" t="s">
        <v>239</v>
      </c>
      <c r="E6342" s="73" t="s">
        <v>283</v>
      </c>
      <c r="F6342" s="73" t="s">
        <v>284</v>
      </c>
      <c r="G6342" s="73" t="s">
        <v>35</v>
      </c>
      <c r="H6342" t="s">
        <v>37</v>
      </c>
      <c r="I6342">
        <v>1695</v>
      </c>
      <c r="J6342" s="43">
        <v>6335</v>
      </c>
      <c r="K6342" s="16">
        <v>0.2</v>
      </c>
      <c r="L6342" s="16">
        <f t="shared" si="1191"/>
        <v>62.909632571996028</v>
      </c>
      <c r="M6342" s="16">
        <f t="shared" si="1192"/>
        <v>1.7121621621621621</v>
      </c>
      <c r="N6342" s="44">
        <f t="shared" si="1193"/>
        <v>339</v>
      </c>
      <c r="O6342" s="44">
        <f t="shared" si="1194"/>
        <v>6674</v>
      </c>
      <c r="P6342" s="45">
        <f t="shared" si="1188"/>
        <v>66.27606752730884</v>
      </c>
      <c r="Q6342" s="45">
        <f t="shared" si="1195"/>
        <v>1.8037837837837838</v>
      </c>
      <c r="S6342" s="51">
        <f t="shared" si="1189"/>
        <v>-2.6900925858423852</v>
      </c>
      <c r="T6342" s="16"/>
    </row>
    <row r="6343" spans="1:20" x14ac:dyDescent="0.25">
      <c r="A6343" s="72">
        <f t="shared" si="1190"/>
        <v>45397</v>
      </c>
      <c r="B6343" s="73" t="s">
        <v>18</v>
      </c>
      <c r="C6343" s="73" t="s">
        <v>250</v>
      </c>
      <c r="D6343" s="73" t="s">
        <v>251</v>
      </c>
      <c r="E6343" s="73" t="s">
        <v>279</v>
      </c>
      <c r="F6343" s="73" t="s">
        <v>280</v>
      </c>
      <c r="G6343" s="73" t="s">
        <v>35</v>
      </c>
      <c r="H6343" t="s">
        <v>37</v>
      </c>
      <c r="I6343">
        <v>1851</v>
      </c>
      <c r="J6343" s="43">
        <v>6385</v>
      </c>
      <c r="K6343" s="16">
        <v>0.2</v>
      </c>
      <c r="L6343" s="16">
        <f t="shared" si="1191"/>
        <v>63.406156901688178</v>
      </c>
      <c r="M6343" s="16">
        <f t="shared" si="1192"/>
        <v>1.7256756756756757</v>
      </c>
      <c r="N6343" s="44">
        <f t="shared" si="1193"/>
        <v>370.20000000000005</v>
      </c>
      <c r="O6343" s="44">
        <f t="shared" si="1194"/>
        <v>6755.2</v>
      </c>
      <c r="P6343" s="45">
        <f t="shared" si="1188"/>
        <v>67.082423038728891</v>
      </c>
      <c r="Q6343" s="45">
        <f t="shared" si="1195"/>
        <v>1.8257297297297297</v>
      </c>
      <c r="S6343" s="51">
        <f t="shared" si="1189"/>
        <v>-2.8769427630727651</v>
      </c>
      <c r="T6343" s="16"/>
    </row>
    <row r="6344" spans="1:20" x14ac:dyDescent="0.25">
      <c r="A6344" s="72">
        <f t="shared" si="1190"/>
        <v>45397</v>
      </c>
      <c r="B6344" s="73" t="s">
        <v>18</v>
      </c>
      <c r="C6344" s="73" t="s">
        <v>257</v>
      </c>
      <c r="D6344" s="73" t="s">
        <v>237</v>
      </c>
      <c r="E6344" s="73" t="s">
        <v>283</v>
      </c>
      <c r="F6344" s="73" t="s">
        <v>284</v>
      </c>
      <c r="G6344" s="73" t="s">
        <v>35</v>
      </c>
      <c r="H6344" t="s">
        <v>37</v>
      </c>
      <c r="I6344">
        <v>1507</v>
      </c>
      <c r="J6344" s="43">
        <v>6235</v>
      </c>
      <c r="K6344" s="16">
        <v>0.2</v>
      </c>
      <c r="L6344" s="16">
        <f t="shared" si="1191"/>
        <v>61.916583912611713</v>
      </c>
      <c r="M6344" s="16">
        <f t="shared" si="1192"/>
        <v>1.6851351351351351</v>
      </c>
      <c r="N6344" s="44">
        <f t="shared" si="1193"/>
        <v>301.40000000000003</v>
      </c>
      <c r="O6344" s="44">
        <f t="shared" si="1194"/>
        <v>6536.4</v>
      </c>
      <c r="P6344" s="45">
        <f t="shared" si="1188"/>
        <v>64.909632571996028</v>
      </c>
      <c r="Q6344" s="45">
        <f t="shared" si="1195"/>
        <v>1.7665945945945944</v>
      </c>
      <c r="S6344" s="51">
        <f t="shared" si="1189"/>
        <v>-2.472359409737257</v>
      </c>
      <c r="T6344" s="16"/>
    </row>
    <row r="6345" spans="1:20" x14ac:dyDescent="0.25">
      <c r="A6345" s="72">
        <f t="shared" si="1190"/>
        <v>45397</v>
      </c>
      <c r="B6345" s="73" t="s">
        <v>18</v>
      </c>
      <c r="C6345" s="73" t="s">
        <v>256</v>
      </c>
      <c r="D6345" s="73" t="s">
        <v>247</v>
      </c>
      <c r="E6345" s="73" t="s">
        <v>265</v>
      </c>
      <c r="F6345" s="73" t="s">
        <v>266</v>
      </c>
      <c r="G6345" s="73" t="s">
        <v>35</v>
      </c>
      <c r="H6345" t="s">
        <v>36</v>
      </c>
      <c r="I6345">
        <v>1160</v>
      </c>
      <c r="J6345" s="43">
        <v>5270</v>
      </c>
      <c r="K6345" s="16">
        <v>0.39</v>
      </c>
      <c r="L6345" s="16">
        <f t="shared" si="1191"/>
        <v>52.333664349553125</v>
      </c>
      <c r="M6345" s="16">
        <f t="shared" si="1192"/>
        <v>1.4243243243243244</v>
      </c>
      <c r="N6345" s="44">
        <f t="shared" si="1193"/>
        <v>452.40000000000003</v>
      </c>
      <c r="O6345" s="44">
        <f t="shared" si="1194"/>
        <v>5722.4</v>
      </c>
      <c r="P6345" s="45">
        <f t="shared" si="1188"/>
        <v>56.826216484607741</v>
      </c>
      <c r="Q6345" s="45">
        <f t="shared" si="1195"/>
        <v>1.5465945945945945</v>
      </c>
      <c r="S6345" s="51">
        <f t="shared" si="1189"/>
        <v>1.4573951278323394</v>
      </c>
      <c r="T6345" s="16"/>
    </row>
    <row r="6346" spans="1:20" x14ac:dyDescent="0.25">
      <c r="A6346" s="72">
        <f t="shared" si="1190"/>
        <v>45397</v>
      </c>
      <c r="B6346" s="73" t="s">
        <v>18</v>
      </c>
      <c r="C6346" s="73" t="s">
        <v>244</v>
      </c>
      <c r="D6346" s="73" t="s">
        <v>245</v>
      </c>
      <c r="E6346" s="73" t="s">
        <v>277</v>
      </c>
      <c r="F6346" s="73" t="s">
        <v>278</v>
      </c>
      <c r="G6346" s="73" t="s">
        <v>35</v>
      </c>
      <c r="H6346" s="73" t="s">
        <v>38</v>
      </c>
      <c r="I6346" s="65">
        <v>613</v>
      </c>
      <c r="J6346" s="61">
        <v>5509</v>
      </c>
      <c r="K6346" s="16">
        <v>0</v>
      </c>
      <c r="L6346" s="77">
        <f t="shared" si="1191"/>
        <v>54.70705064548163</v>
      </c>
      <c r="M6346" s="77">
        <f t="shared" si="1192"/>
        <v>1.4889189189189189</v>
      </c>
      <c r="N6346" s="62">
        <f t="shared" si="1193"/>
        <v>0</v>
      </c>
      <c r="O6346" s="62">
        <f t="shared" si="1194"/>
        <v>5509</v>
      </c>
      <c r="P6346" s="63">
        <f t="shared" si="1188"/>
        <v>54.70705064548163</v>
      </c>
      <c r="Q6346" s="63">
        <f t="shared" si="1195"/>
        <v>1.4889189189189189</v>
      </c>
      <c r="R6346" s="65"/>
      <c r="S6346" s="64">
        <f t="shared" si="1189"/>
        <v>4.3964373697176429</v>
      </c>
      <c r="T6346" s="16"/>
    </row>
    <row r="6347" spans="1:20" x14ac:dyDescent="0.25">
      <c r="A6347" s="74">
        <f>A6345</f>
        <v>45397</v>
      </c>
      <c r="B6347" s="75" t="s">
        <v>18</v>
      </c>
      <c r="C6347" s="75" t="s">
        <v>258</v>
      </c>
      <c r="D6347" s="75" t="s">
        <v>255</v>
      </c>
      <c r="E6347" s="75" t="s">
        <v>279</v>
      </c>
      <c r="F6347" s="75" t="s">
        <v>280</v>
      </c>
      <c r="G6347" s="75" t="s">
        <v>35</v>
      </c>
      <c r="H6347" s="76" t="s">
        <v>36</v>
      </c>
      <c r="I6347" s="76">
        <v>1637</v>
      </c>
      <c r="J6347" s="46">
        <v>5905</v>
      </c>
      <c r="K6347" s="78">
        <v>0.39</v>
      </c>
      <c r="L6347" s="78">
        <f t="shared" si="1191"/>
        <v>58.639523336643492</v>
      </c>
      <c r="M6347" s="78">
        <f t="shared" si="1192"/>
        <v>1.595945945945946</v>
      </c>
      <c r="N6347" s="47">
        <f t="shared" si="1193"/>
        <v>638.43000000000006</v>
      </c>
      <c r="O6347" s="47">
        <f t="shared" si="1194"/>
        <v>6543.43</v>
      </c>
      <c r="P6347" s="48">
        <f t="shared" si="1188"/>
        <v>64.979443892750751</v>
      </c>
      <c r="Q6347" s="48">
        <f t="shared" si="1195"/>
        <v>1.7684945945945947</v>
      </c>
      <c r="R6347" s="76"/>
      <c r="S6347" s="53">
        <f t="shared" si="1189"/>
        <v>0.67760205188487355</v>
      </c>
      <c r="T6347" s="78"/>
    </row>
    <row r="6348" spans="1:20" x14ac:dyDescent="0.25">
      <c r="A6348" s="72">
        <f>DATE(YEAR(A6347), MONTH(A6347)+1, 15)</f>
        <v>45427</v>
      </c>
      <c r="B6348" s="73" t="s">
        <v>0</v>
      </c>
      <c r="C6348" s="73" t="s">
        <v>359</v>
      </c>
      <c r="D6348" s="73" t="s">
        <v>235</v>
      </c>
      <c r="E6348" s="73" t="s">
        <v>260</v>
      </c>
      <c r="F6348" s="73" t="s">
        <v>261</v>
      </c>
      <c r="G6348" s="73" t="s">
        <v>34</v>
      </c>
      <c r="H6348" t="s">
        <v>36</v>
      </c>
      <c r="I6348">
        <v>506</v>
      </c>
      <c r="J6348" s="61">
        <v>4095</v>
      </c>
      <c r="K6348" s="16">
        <v>0.39</v>
      </c>
      <c r="L6348" s="16">
        <f t="shared" si="1191"/>
        <v>40.665342601787486</v>
      </c>
      <c r="M6348" s="16">
        <f t="shared" si="1192"/>
        <v>1.1067567567567567</v>
      </c>
      <c r="N6348" s="44">
        <f t="shared" si="1193"/>
        <v>197.34</v>
      </c>
      <c r="O6348" s="44">
        <f t="shared" si="1194"/>
        <v>4292.34</v>
      </c>
      <c r="P6348" s="45">
        <f t="shared" ref="P6348:P6385" si="1196">O6348/100.7</f>
        <v>42.625024826216482</v>
      </c>
      <c r="Q6348" s="45">
        <f t="shared" si="1195"/>
        <v>1.1600918918918919</v>
      </c>
      <c r="R6348" s="17"/>
      <c r="S6348" s="51">
        <f>((O6348/O5892)-1)*100</f>
        <v>5.0093209184896681</v>
      </c>
      <c r="T6348" s="16"/>
    </row>
    <row r="6349" spans="1:20" x14ac:dyDescent="0.25">
      <c r="A6349" s="72">
        <f>A6348</f>
        <v>45427</v>
      </c>
      <c r="B6349" s="73" t="s">
        <v>0</v>
      </c>
      <c r="C6349" s="73" t="s">
        <v>236</v>
      </c>
      <c r="D6349" s="73" t="s">
        <v>237</v>
      </c>
      <c r="E6349" s="73" t="s">
        <v>262</v>
      </c>
      <c r="F6349" s="73" t="s">
        <v>251</v>
      </c>
      <c r="G6349" s="73" t="s">
        <v>34</v>
      </c>
      <c r="H6349" t="s">
        <v>37</v>
      </c>
      <c r="I6349">
        <v>298</v>
      </c>
      <c r="J6349" s="43">
        <v>3508</v>
      </c>
      <c r="K6349" s="16">
        <v>0.2</v>
      </c>
      <c r="L6349" s="16">
        <f t="shared" si="1191"/>
        <v>34.836146971201586</v>
      </c>
      <c r="M6349" s="16">
        <f t="shared" si="1192"/>
        <v>0.94810810810810808</v>
      </c>
      <c r="N6349" s="44">
        <f t="shared" si="1193"/>
        <v>59.6</v>
      </c>
      <c r="O6349" s="44">
        <f t="shared" si="1194"/>
        <v>3567.6</v>
      </c>
      <c r="P6349" s="45">
        <f t="shared" si="1196"/>
        <v>35.428003972194638</v>
      </c>
      <c r="Q6349" s="45">
        <f t="shared" si="1195"/>
        <v>0.96421621621621623</v>
      </c>
      <c r="R6349" s="17"/>
      <c r="S6349" s="51">
        <f t="shared" ref="S6349:S6385" si="1197">((O6349/O5893)-1)*100</f>
        <v>-9.2790845518118221</v>
      </c>
      <c r="T6349" s="16"/>
    </row>
    <row r="6350" spans="1:20" x14ac:dyDescent="0.25">
      <c r="A6350" s="72">
        <f t="shared" ref="A6350:A6384" si="1198">A6349</f>
        <v>45427</v>
      </c>
      <c r="B6350" s="73" t="s">
        <v>0</v>
      </c>
      <c r="C6350" s="73" t="s">
        <v>359</v>
      </c>
      <c r="D6350" s="73" t="s">
        <v>235</v>
      </c>
      <c r="E6350" s="73" t="s">
        <v>263</v>
      </c>
      <c r="F6350" s="73" t="s">
        <v>264</v>
      </c>
      <c r="G6350" s="73" t="s">
        <v>34</v>
      </c>
      <c r="H6350" t="s">
        <v>37</v>
      </c>
      <c r="I6350">
        <v>1530</v>
      </c>
      <c r="J6350" s="61">
        <v>6840</v>
      </c>
      <c r="K6350" s="16">
        <v>0.2</v>
      </c>
      <c r="L6350" s="16">
        <f t="shared" si="1191"/>
        <v>67.924528301886795</v>
      </c>
      <c r="M6350" s="16">
        <f t="shared" si="1192"/>
        <v>1.8486486486486486</v>
      </c>
      <c r="N6350" s="44">
        <f t="shared" si="1193"/>
        <v>306</v>
      </c>
      <c r="O6350" s="44">
        <f t="shared" si="1194"/>
        <v>7146</v>
      </c>
      <c r="P6350" s="45">
        <f t="shared" si="1196"/>
        <v>70.963257199602779</v>
      </c>
      <c r="Q6350" s="45">
        <f t="shared" si="1195"/>
        <v>1.9313513513513514</v>
      </c>
      <c r="S6350" s="51">
        <f t="shared" si="1197"/>
        <v>-9.2283264528421718</v>
      </c>
      <c r="T6350" s="16"/>
    </row>
    <row r="6351" spans="1:20" x14ac:dyDescent="0.25">
      <c r="A6351" s="72">
        <f t="shared" si="1198"/>
        <v>45427</v>
      </c>
      <c r="B6351" s="73" t="s">
        <v>0</v>
      </c>
      <c r="C6351" s="73" t="s">
        <v>359</v>
      </c>
      <c r="D6351" s="73" t="s">
        <v>235</v>
      </c>
      <c r="E6351" s="73" t="s">
        <v>265</v>
      </c>
      <c r="F6351" s="73" t="s">
        <v>266</v>
      </c>
      <c r="G6351" s="73" t="s">
        <v>34</v>
      </c>
      <c r="H6351" t="s">
        <v>36</v>
      </c>
      <c r="I6351">
        <v>890</v>
      </c>
      <c r="J6351" s="61">
        <v>4825</v>
      </c>
      <c r="K6351" s="16">
        <v>0.39</v>
      </c>
      <c r="L6351" s="16">
        <f t="shared" si="1191"/>
        <v>47.91459781529295</v>
      </c>
      <c r="M6351" s="16">
        <f t="shared" si="1192"/>
        <v>1.3040540540540539</v>
      </c>
      <c r="N6351" s="44">
        <f t="shared" si="1193"/>
        <v>347.1</v>
      </c>
      <c r="O6351" s="44">
        <f t="shared" si="1194"/>
        <v>5172.1000000000004</v>
      </c>
      <c r="P6351" s="45">
        <f t="shared" si="1196"/>
        <v>51.361469712015889</v>
      </c>
      <c r="Q6351" s="45">
        <f t="shared" si="1195"/>
        <v>1.3978648648648651</v>
      </c>
      <c r="S6351" s="51">
        <f t="shared" si="1197"/>
        <v>3.8011519858711207</v>
      </c>
      <c r="T6351" s="16"/>
    </row>
    <row r="6352" spans="1:20" x14ac:dyDescent="0.25">
      <c r="A6352" s="72">
        <f t="shared" si="1198"/>
        <v>45427</v>
      </c>
      <c r="B6352" s="73" t="s">
        <v>0</v>
      </c>
      <c r="C6352" s="73" t="s">
        <v>238</v>
      </c>
      <c r="D6352" s="73" t="s">
        <v>239</v>
      </c>
      <c r="E6352" s="73" t="s">
        <v>267</v>
      </c>
      <c r="F6352" s="73" t="s">
        <v>241</v>
      </c>
      <c r="G6352" s="73" t="s">
        <v>34</v>
      </c>
      <c r="H6352" s="65" t="s">
        <v>37</v>
      </c>
      <c r="I6352" s="65">
        <v>1256</v>
      </c>
      <c r="J6352" s="61">
        <v>6611</v>
      </c>
      <c r="K6352" s="16">
        <v>0.2</v>
      </c>
      <c r="L6352" s="77">
        <f t="shared" si="1191"/>
        <v>65.650446871896719</v>
      </c>
      <c r="M6352" s="77">
        <f t="shared" si="1192"/>
        <v>1.7867567567567568</v>
      </c>
      <c r="N6352" s="62">
        <f t="shared" si="1193"/>
        <v>251.20000000000002</v>
      </c>
      <c r="O6352" s="62">
        <f t="shared" si="1194"/>
        <v>6862.2</v>
      </c>
      <c r="P6352" s="63">
        <f t="shared" si="1196"/>
        <v>68.144985104270106</v>
      </c>
      <c r="Q6352" s="63">
        <f t="shared" si="1195"/>
        <v>1.8546486486486486</v>
      </c>
      <c r="R6352" s="65"/>
      <c r="S6352" s="64">
        <f t="shared" si="1197"/>
        <v>-8.9893899204244061</v>
      </c>
      <c r="T6352" s="16"/>
    </row>
    <row r="6353" spans="1:20" x14ac:dyDescent="0.25">
      <c r="A6353" s="72">
        <f t="shared" si="1198"/>
        <v>45427</v>
      </c>
      <c r="B6353" s="73" t="s">
        <v>0</v>
      </c>
      <c r="C6353" s="73" t="s">
        <v>358</v>
      </c>
      <c r="D6353" s="73" t="s">
        <v>235</v>
      </c>
      <c r="E6353" s="73" t="s">
        <v>267</v>
      </c>
      <c r="F6353" s="73" t="s">
        <v>241</v>
      </c>
      <c r="G6353" s="73" t="s">
        <v>34</v>
      </c>
      <c r="H6353" t="s">
        <v>36</v>
      </c>
      <c r="I6353">
        <v>975</v>
      </c>
      <c r="J6353" s="61">
        <v>5075</v>
      </c>
      <c r="K6353" s="16">
        <v>0.39</v>
      </c>
      <c r="L6353" s="16">
        <f t="shared" si="1191"/>
        <v>50.397219463753721</v>
      </c>
      <c r="M6353" s="16">
        <f t="shared" si="1192"/>
        <v>1.3716216216216217</v>
      </c>
      <c r="N6353" s="44">
        <f t="shared" si="1193"/>
        <v>380.25</v>
      </c>
      <c r="O6353" s="44">
        <f t="shared" si="1194"/>
        <v>5455.25</v>
      </c>
      <c r="P6353" s="45">
        <f t="shared" si="1196"/>
        <v>54.173286991062561</v>
      </c>
      <c r="Q6353" s="45">
        <f t="shared" si="1195"/>
        <v>1.4743918918918919</v>
      </c>
      <c r="S6353" s="51">
        <f t="shared" si="1197"/>
        <v>3.5299141244010013</v>
      </c>
      <c r="T6353" s="16"/>
    </row>
    <row r="6354" spans="1:20" x14ac:dyDescent="0.25">
      <c r="A6354" s="72">
        <f t="shared" si="1198"/>
        <v>45427</v>
      </c>
      <c r="B6354" s="73" t="s">
        <v>0</v>
      </c>
      <c r="C6354" s="73" t="s">
        <v>240</v>
      </c>
      <c r="D6354" s="73" t="s">
        <v>241</v>
      </c>
      <c r="E6354" s="73" t="s">
        <v>263</v>
      </c>
      <c r="F6354" s="73" t="s">
        <v>264</v>
      </c>
      <c r="G6354" s="73" t="s">
        <v>34</v>
      </c>
      <c r="H6354" t="s">
        <v>36</v>
      </c>
      <c r="I6354">
        <v>1357</v>
      </c>
      <c r="J6354" s="66">
        <v>5121</v>
      </c>
      <c r="K6354" s="16">
        <v>0.39</v>
      </c>
      <c r="L6354" s="16">
        <f t="shared" si="1191"/>
        <v>50.854021847070506</v>
      </c>
      <c r="M6354" s="16">
        <f t="shared" si="1192"/>
        <v>1.384054054054054</v>
      </c>
      <c r="N6354" s="44">
        <f t="shared" si="1193"/>
        <v>529.23</v>
      </c>
      <c r="O6354" s="44">
        <f t="shared" si="1194"/>
        <v>5650.23</v>
      </c>
      <c r="P6354" s="45">
        <f t="shared" si="1196"/>
        <v>56.109533267130082</v>
      </c>
      <c r="Q6354" s="45">
        <f t="shared" si="1195"/>
        <v>1.5270891891891891</v>
      </c>
      <c r="S6354" s="51">
        <f t="shared" si="1197"/>
        <v>-0.95152782622873744</v>
      </c>
      <c r="T6354" s="16"/>
    </row>
    <row r="6355" spans="1:20" x14ac:dyDescent="0.25">
      <c r="A6355" s="72">
        <f t="shared" si="1198"/>
        <v>45427</v>
      </c>
      <c r="B6355" s="73" t="s">
        <v>67</v>
      </c>
      <c r="C6355" s="73" t="s">
        <v>242</v>
      </c>
      <c r="D6355" s="73" t="s">
        <v>243</v>
      </c>
      <c r="E6355" s="73" t="s">
        <v>265</v>
      </c>
      <c r="F6355" s="73" t="s">
        <v>266</v>
      </c>
      <c r="G6355" s="73" t="s">
        <v>34</v>
      </c>
      <c r="H6355" t="s">
        <v>36</v>
      </c>
      <c r="I6355">
        <v>1006</v>
      </c>
      <c r="J6355" s="66">
        <v>4000</v>
      </c>
      <c r="K6355" s="16">
        <v>0.39</v>
      </c>
      <c r="L6355" s="16">
        <f t="shared" si="1191"/>
        <v>39.72194637537239</v>
      </c>
      <c r="M6355" s="16">
        <f t="shared" si="1192"/>
        <v>1.0090090090090089</v>
      </c>
      <c r="N6355" s="44">
        <f t="shared" si="1193"/>
        <v>392.34000000000003</v>
      </c>
      <c r="O6355" s="44">
        <f t="shared" si="1194"/>
        <v>4392.34</v>
      </c>
      <c r="P6355" s="45">
        <f t="shared" si="1196"/>
        <v>43.618073485600796</v>
      </c>
      <c r="Q6355" s="45">
        <f t="shared" si="1195"/>
        <v>1.1079776576576577</v>
      </c>
      <c r="S6355" s="51">
        <f t="shared" si="1197"/>
        <v>-0.90782343465881654</v>
      </c>
      <c r="T6355" s="16"/>
    </row>
    <row r="6356" spans="1:20" x14ac:dyDescent="0.25">
      <c r="A6356" s="72">
        <f t="shared" si="1198"/>
        <v>45427</v>
      </c>
      <c r="B6356" s="73" t="s">
        <v>67</v>
      </c>
      <c r="C6356" s="73" t="s">
        <v>244</v>
      </c>
      <c r="D6356" s="73" t="s">
        <v>245</v>
      </c>
      <c r="E6356" s="73" t="s">
        <v>268</v>
      </c>
      <c r="F6356" s="73" t="s">
        <v>269</v>
      </c>
      <c r="G6356" s="73" t="s">
        <v>34</v>
      </c>
      <c r="H6356" t="s">
        <v>38</v>
      </c>
      <c r="I6356">
        <v>860</v>
      </c>
      <c r="J6356" s="61">
        <v>8877</v>
      </c>
      <c r="K6356" s="16">
        <v>0</v>
      </c>
      <c r="L6356" s="16">
        <f t="shared" si="1191"/>
        <v>88.152929493545187</v>
      </c>
      <c r="M6356" s="16">
        <f t="shared" si="1192"/>
        <v>2.2392432432432434</v>
      </c>
      <c r="N6356" s="44">
        <f t="shared" si="1193"/>
        <v>0</v>
      </c>
      <c r="O6356" s="44">
        <f t="shared" si="1194"/>
        <v>8877</v>
      </c>
      <c r="P6356" s="45">
        <f t="shared" si="1196"/>
        <v>88.152929493545187</v>
      </c>
      <c r="Q6356" s="45">
        <f t="shared" si="1195"/>
        <v>2.2392432432432434</v>
      </c>
      <c r="S6356" s="51">
        <f t="shared" si="1197"/>
        <v>3.8124196000467681</v>
      </c>
      <c r="T6356" s="16"/>
    </row>
    <row r="6357" spans="1:20" x14ac:dyDescent="0.25">
      <c r="A6357" s="72">
        <f t="shared" si="1198"/>
        <v>45427</v>
      </c>
      <c r="B6357" s="73" t="s">
        <v>67</v>
      </c>
      <c r="C6357" s="73" t="s">
        <v>246</v>
      </c>
      <c r="D6357" s="73" t="s">
        <v>247</v>
      </c>
      <c r="E6357" s="73" t="s">
        <v>270</v>
      </c>
      <c r="F6357" s="73" t="s">
        <v>247</v>
      </c>
      <c r="G6357" s="73" t="s">
        <v>34</v>
      </c>
      <c r="H6357" t="s">
        <v>36</v>
      </c>
      <c r="I6357">
        <v>213</v>
      </c>
      <c r="J6357" s="43">
        <v>2830</v>
      </c>
      <c r="K6357" s="16">
        <v>0.39</v>
      </c>
      <c r="L6357" s="16">
        <f t="shared" si="1191"/>
        <v>28.103277060575966</v>
      </c>
      <c r="M6357" s="16">
        <f t="shared" si="1192"/>
        <v>0.71387387387387391</v>
      </c>
      <c r="N6357" s="44">
        <f t="shared" si="1193"/>
        <v>83.070000000000007</v>
      </c>
      <c r="O6357" s="44">
        <f t="shared" si="1194"/>
        <v>2913.07</v>
      </c>
      <c r="P6357" s="45">
        <f t="shared" si="1196"/>
        <v>28.928202581926517</v>
      </c>
      <c r="Q6357" s="45">
        <f t="shared" si="1195"/>
        <v>0.7348284684684685</v>
      </c>
      <c r="S6357" s="51">
        <f t="shared" si="1197"/>
        <v>6.0613342362711542</v>
      </c>
      <c r="T6357" s="16"/>
    </row>
    <row r="6358" spans="1:20" x14ac:dyDescent="0.25">
      <c r="A6358" s="72">
        <f t="shared" si="1198"/>
        <v>45427</v>
      </c>
      <c r="B6358" s="73" t="s">
        <v>67</v>
      </c>
      <c r="C6358" s="73" t="s">
        <v>248</v>
      </c>
      <c r="D6358" s="73" t="s">
        <v>249</v>
      </c>
      <c r="E6358" s="73" t="s">
        <v>271</v>
      </c>
      <c r="F6358" s="73" t="s">
        <v>272</v>
      </c>
      <c r="G6358" s="73" t="s">
        <v>34</v>
      </c>
      <c r="H6358" t="s">
        <v>38</v>
      </c>
      <c r="I6358">
        <v>646</v>
      </c>
      <c r="J6358" s="61">
        <v>6866</v>
      </c>
      <c r="K6358" s="16">
        <v>0</v>
      </c>
      <c r="L6358" s="16">
        <f t="shared" si="1191"/>
        <v>68.182720953326708</v>
      </c>
      <c r="M6358" s="16">
        <f t="shared" si="1192"/>
        <v>1.7319639639639639</v>
      </c>
      <c r="N6358" s="44">
        <f t="shared" si="1193"/>
        <v>0</v>
      </c>
      <c r="O6358" s="44">
        <f t="shared" si="1194"/>
        <v>6866</v>
      </c>
      <c r="P6358" s="45">
        <f t="shared" si="1196"/>
        <v>68.182720953326708</v>
      </c>
      <c r="Q6358" s="45">
        <f t="shared" si="1195"/>
        <v>1.7319639639639639</v>
      </c>
      <c r="S6358" s="51">
        <f t="shared" si="1197"/>
        <v>4.1407553465797164</v>
      </c>
      <c r="T6358" s="16"/>
    </row>
    <row r="6359" spans="1:20" x14ac:dyDescent="0.25">
      <c r="A6359" s="72">
        <f t="shared" si="1198"/>
        <v>45427</v>
      </c>
      <c r="B6359" s="73" t="s">
        <v>67</v>
      </c>
      <c r="C6359" s="73" t="s">
        <v>248</v>
      </c>
      <c r="D6359" s="73" t="s">
        <v>249</v>
      </c>
      <c r="E6359" s="73" t="s">
        <v>273</v>
      </c>
      <c r="F6359" s="73" t="s">
        <v>274</v>
      </c>
      <c r="G6359" s="73" t="s">
        <v>34</v>
      </c>
      <c r="H6359" t="s">
        <v>38</v>
      </c>
      <c r="I6359">
        <v>418</v>
      </c>
      <c r="J6359" s="61">
        <v>5790</v>
      </c>
      <c r="K6359" s="16">
        <v>0</v>
      </c>
      <c r="L6359" s="16">
        <f t="shared" si="1191"/>
        <v>57.497517378351539</v>
      </c>
      <c r="M6359" s="16">
        <f t="shared" si="1192"/>
        <v>1.4605405405405405</v>
      </c>
      <c r="N6359" s="44">
        <f t="shared" si="1193"/>
        <v>0</v>
      </c>
      <c r="O6359" s="44">
        <f t="shared" si="1194"/>
        <v>5790</v>
      </c>
      <c r="P6359" s="45">
        <f t="shared" si="1196"/>
        <v>57.497517378351539</v>
      </c>
      <c r="Q6359" s="45">
        <f t="shared" si="1195"/>
        <v>1.4605405405405405</v>
      </c>
      <c r="S6359" s="51">
        <f t="shared" si="1197"/>
        <v>4.0618260244428495</v>
      </c>
      <c r="T6359" s="16"/>
    </row>
    <row r="6360" spans="1:20" x14ac:dyDescent="0.25">
      <c r="A6360" s="72">
        <f t="shared" si="1198"/>
        <v>45427</v>
      </c>
      <c r="B6360" s="73" t="s">
        <v>67</v>
      </c>
      <c r="C6360" s="73" t="s">
        <v>246</v>
      </c>
      <c r="D6360" s="73" t="s">
        <v>247</v>
      </c>
      <c r="E6360" s="73" t="s">
        <v>275</v>
      </c>
      <c r="F6360" s="73" t="s">
        <v>276</v>
      </c>
      <c r="G6360" s="73" t="s">
        <v>34</v>
      </c>
      <c r="H6360" t="s">
        <v>36</v>
      </c>
      <c r="I6360">
        <v>626</v>
      </c>
      <c r="J6360" s="61">
        <v>4425</v>
      </c>
      <c r="K6360" s="16">
        <v>0.39</v>
      </c>
      <c r="L6360" s="16">
        <f t="shared" si="1191"/>
        <v>43.942403177755708</v>
      </c>
      <c r="M6360" s="16">
        <f t="shared" si="1192"/>
        <v>1.1162162162162161</v>
      </c>
      <c r="N6360" s="44">
        <f t="shared" si="1193"/>
        <v>244.14000000000001</v>
      </c>
      <c r="O6360" s="44">
        <f t="shared" si="1194"/>
        <v>4669.1400000000003</v>
      </c>
      <c r="P6360" s="45">
        <f t="shared" si="1196"/>
        <v>46.366832174776569</v>
      </c>
      <c r="Q6360" s="45">
        <f t="shared" si="1195"/>
        <v>1.1778010810810813</v>
      </c>
      <c r="S6360" s="51">
        <f t="shared" si="1197"/>
        <v>3.3183011077230873</v>
      </c>
      <c r="T6360" s="16"/>
    </row>
    <row r="6361" spans="1:20" x14ac:dyDescent="0.25">
      <c r="A6361" s="72">
        <f t="shared" si="1198"/>
        <v>45427</v>
      </c>
      <c r="B6361" s="73" t="s">
        <v>67</v>
      </c>
      <c r="C6361" s="73" t="s">
        <v>246</v>
      </c>
      <c r="D6361" s="73" t="s">
        <v>247</v>
      </c>
      <c r="E6361" s="73" t="s">
        <v>263</v>
      </c>
      <c r="F6361" s="73" t="s">
        <v>264</v>
      </c>
      <c r="G6361" s="73" t="s">
        <v>34</v>
      </c>
      <c r="H6361" t="s">
        <v>36</v>
      </c>
      <c r="I6361">
        <v>1823</v>
      </c>
      <c r="J6361" s="61">
        <v>6305</v>
      </c>
      <c r="K6361" s="16">
        <v>0.39</v>
      </c>
      <c r="L6361" s="16">
        <f t="shared" si="1191"/>
        <v>62.611717974180735</v>
      </c>
      <c r="M6361" s="16">
        <f t="shared" si="1192"/>
        <v>1.5904504504504504</v>
      </c>
      <c r="N6361" s="44">
        <f t="shared" si="1193"/>
        <v>710.97</v>
      </c>
      <c r="O6361" s="44">
        <f t="shared" si="1194"/>
        <v>7015.97</v>
      </c>
      <c r="P6361" s="45">
        <f t="shared" si="1196"/>
        <v>69.671996027805363</v>
      </c>
      <c r="Q6361" s="45">
        <f t="shared" si="1195"/>
        <v>1.7697942342342343</v>
      </c>
      <c r="S6361" s="51">
        <f t="shared" si="1197"/>
        <v>1.4764481355647785</v>
      </c>
      <c r="T6361" s="16"/>
    </row>
    <row r="6362" spans="1:20" x14ac:dyDescent="0.25">
      <c r="A6362" s="72">
        <f t="shared" si="1198"/>
        <v>45427</v>
      </c>
      <c r="B6362" s="73" t="s">
        <v>18</v>
      </c>
      <c r="C6362" s="73" t="s">
        <v>250</v>
      </c>
      <c r="D6362" s="73" t="s">
        <v>251</v>
      </c>
      <c r="E6362" s="73" t="s">
        <v>265</v>
      </c>
      <c r="F6362" s="73" t="s">
        <v>266</v>
      </c>
      <c r="G6362" s="73" t="s">
        <v>34</v>
      </c>
      <c r="H6362" s="65" t="s">
        <v>39</v>
      </c>
      <c r="I6362">
        <v>1277</v>
      </c>
      <c r="J6362" s="61">
        <v>3156</v>
      </c>
      <c r="K6362" s="16">
        <v>0.44800000000000001</v>
      </c>
      <c r="L6362" s="77">
        <f t="shared" si="1191"/>
        <v>31.340615690168818</v>
      </c>
      <c r="M6362" s="77">
        <f t="shared" si="1192"/>
        <v>0.85297297297297292</v>
      </c>
      <c r="N6362" s="62">
        <f t="shared" si="1193"/>
        <v>572.096</v>
      </c>
      <c r="O6362" s="62">
        <f t="shared" si="1194"/>
        <v>3728.096</v>
      </c>
      <c r="P6362" s="63">
        <f t="shared" si="1196"/>
        <v>37.021807348560081</v>
      </c>
      <c r="Q6362" s="63">
        <f t="shared" si="1195"/>
        <v>1.0075935135135135</v>
      </c>
      <c r="R6362" s="65"/>
      <c r="S6362" s="64">
        <f t="shared" si="1197"/>
        <v>-23.612416760577815</v>
      </c>
      <c r="T6362" s="16"/>
    </row>
    <row r="6363" spans="1:20" x14ac:dyDescent="0.25">
      <c r="A6363" s="72">
        <f t="shared" si="1198"/>
        <v>45427</v>
      </c>
      <c r="B6363" s="73" t="s">
        <v>18</v>
      </c>
      <c r="C6363" s="73" t="s">
        <v>244</v>
      </c>
      <c r="D6363" s="73" t="s">
        <v>245</v>
      </c>
      <c r="E6363" s="73" t="s">
        <v>277</v>
      </c>
      <c r="F6363" s="73" t="s">
        <v>278</v>
      </c>
      <c r="G6363" s="73" t="s">
        <v>34</v>
      </c>
      <c r="H6363" s="65" t="s">
        <v>38</v>
      </c>
      <c r="I6363" s="65">
        <v>613</v>
      </c>
      <c r="J6363" s="61">
        <v>7269</v>
      </c>
      <c r="K6363" s="16">
        <v>0</v>
      </c>
      <c r="L6363" s="77">
        <f t="shared" si="1191"/>
        <v>72.184707050645486</v>
      </c>
      <c r="M6363" s="77">
        <f t="shared" si="1192"/>
        <v>1.9645945945945946</v>
      </c>
      <c r="N6363" s="62">
        <f t="shared" si="1193"/>
        <v>0</v>
      </c>
      <c r="O6363" s="62">
        <f t="shared" si="1194"/>
        <v>7269</v>
      </c>
      <c r="P6363" s="63">
        <f t="shared" si="1196"/>
        <v>72.184707050645486</v>
      </c>
      <c r="Q6363" s="63">
        <f t="shared" si="1195"/>
        <v>1.9645945945945946</v>
      </c>
      <c r="R6363" s="65"/>
      <c r="S6363" s="64">
        <f t="shared" si="1197"/>
        <v>3.2968594571550325</v>
      </c>
      <c r="T6363" s="16"/>
    </row>
    <row r="6364" spans="1:20" x14ac:dyDescent="0.25">
      <c r="A6364" s="72">
        <f>A6363</f>
        <v>45427</v>
      </c>
      <c r="B6364" s="73" t="s">
        <v>18</v>
      </c>
      <c r="C6364" s="73" t="s">
        <v>248</v>
      </c>
      <c r="D6364" s="73" t="s">
        <v>249</v>
      </c>
      <c r="E6364" s="73" t="s">
        <v>268</v>
      </c>
      <c r="F6364" s="73" t="s">
        <v>269</v>
      </c>
      <c r="G6364" s="73" t="s">
        <v>34</v>
      </c>
      <c r="H6364" s="65" t="s">
        <v>38</v>
      </c>
      <c r="I6364" s="65">
        <v>872</v>
      </c>
      <c r="J6364" s="61">
        <v>8169</v>
      </c>
      <c r="K6364" s="16">
        <v>0</v>
      </c>
      <c r="L6364" s="77">
        <f t="shared" si="1191"/>
        <v>81.122144985104271</v>
      </c>
      <c r="M6364" s="77">
        <f t="shared" si="1192"/>
        <v>2.2078378378378378</v>
      </c>
      <c r="N6364" s="62">
        <f t="shared" si="1193"/>
        <v>0</v>
      </c>
      <c r="O6364" s="62">
        <f t="shared" si="1194"/>
        <v>8169</v>
      </c>
      <c r="P6364" s="63">
        <f t="shared" si="1196"/>
        <v>81.122144985104271</v>
      </c>
      <c r="Q6364" s="63">
        <f t="shared" si="1195"/>
        <v>2.2078378378378378</v>
      </c>
      <c r="R6364" s="65"/>
      <c r="S6364" s="64">
        <f t="shared" si="1197"/>
        <v>4.1565727400229457</v>
      </c>
      <c r="T6364" s="16"/>
    </row>
    <row r="6365" spans="1:20" x14ac:dyDescent="0.25">
      <c r="A6365" s="72">
        <f t="shared" si="1198"/>
        <v>45427</v>
      </c>
      <c r="B6365" s="73" t="s">
        <v>18</v>
      </c>
      <c r="C6365" s="73" t="s">
        <v>248</v>
      </c>
      <c r="D6365" s="73" t="s">
        <v>249</v>
      </c>
      <c r="E6365" s="73" t="s">
        <v>277</v>
      </c>
      <c r="F6365" s="73" t="s">
        <v>278</v>
      </c>
      <c r="G6365" s="73" t="s">
        <v>34</v>
      </c>
      <c r="H6365" s="65" t="s">
        <v>38</v>
      </c>
      <c r="I6365" s="65">
        <v>414</v>
      </c>
      <c r="J6365" s="61">
        <v>5921</v>
      </c>
      <c r="K6365" s="16">
        <v>0</v>
      </c>
      <c r="L6365" s="77">
        <f t="shared" si="1191"/>
        <v>58.798411122144984</v>
      </c>
      <c r="M6365" s="77">
        <f t="shared" si="1192"/>
        <v>1.6002702702702702</v>
      </c>
      <c r="N6365" s="62">
        <f t="shared" si="1193"/>
        <v>0</v>
      </c>
      <c r="O6365" s="62">
        <f t="shared" si="1194"/>
        <v>5921</v>
      </c>
      <c r="P6365" s="63">
        <f t="shared" si="1196"/>
        <v>58.798411122144984</v>
      </c>
      <c r="Q6365" s="63">
        <f t="shared" si="1195"/>
        <v>1.6002702702702702</v>
      </c>
      <c r="R6365" s="65"/>
      <c r="S6365" s="64">
        <f t="shared" si="1197"/>
        <v>4.0780453506767511</v>
      </c>
      <c r="T6365" s="16"/>
    </row>
    <row r="6366" spans="1:20" x14ac:dyDescent="0.25">
      <c r="A6366" s="72">
        <f t="shared" si="1198"/>
        <v>45427</v>
      </c>
      <c r="B6366" s="73" t="s">
        <v>18</v>
      </c>
      <c r="C6366" s="73" t="s">
        <v>242</v>
      </c>
      <c r="D6366" s="73" t="s">
        <v>243</v>
      </c>
      <c r="E6366" s="73" t="s">
        <v>265</v>
      </c>
      <c r="F6366" s="73" t="s">
        <v>266</v>
      </c>
      <c r="G6366" s="73" t="s">
        <v>34</v>
      </c>
      <c r="H6366" t="s">
        <v>36</v>
      </c>
      <c r="I6366">
        <v>1006</v>
      </c>
      <c r="J6366" s="43">
        <v>5040</v>
      </c>
      <c r="K6366" s="16">
        <v>0.39</v>
      </c>
      <c r="L6366" s="16">
        <f t="shared" si="1191"/>
        <v>50.049652432969211</v>
      </c>
      <c r="M6366" s="16">
        <f t="shared" si="1192"/>
        <v>1.3621621621621622</v>
      </c>
      <c r="N6366" s="44">
        <f t="shared" si="1193"/>
        <v>392.34000000000003</v>
      </c>
      <c r="O6366" s="44">
        <f t="shared" si="1194"/>
        <v>5432.34</v>
      </c>
      <c r="P6366" s="45">
        <f t="shared" si="1196"/>
        <v>53.945779543197617</v>
      </c>
      <c r="Q6366" s="45">
        <f t="shared" si="1195"/>
        <v>1.4681999999999999</v>
      </c>
      <c r="S6366" s="51">
        <f t="shared" si="1197"/>
        <v>2.5438030194919303</v>
      </c>
      <c r="T6366" s="16"/>
    </row>
    <row r="6367" spans="1:20" x14ac:dyDescent="0.25">
      <c r="A6367" s="72">
        <f t="shared" si="1198"/>
        <v>45427</v>
      </c>
      <c r="B6367" s="73" t="s">
        <v>0</v>
      </c>
      <c r="C6367" s="73" t="s">
        <v>252</v>
      </c>
      <c r="D6367" s="73" t="s">
        <v>117</v>
      </c>
      <c r="E6367" s="73" t="s">
        <v>279</v>
      </c>
      <c r="F6367" s="73" t="s">
        <v>280</v>
      </c>
      <c r="G6367" s="73" t="s">
        <v>35</v>
      </c>
      <c r="H6367" t="s">
        <v>37</v>
      </c>
      <c r="I6367">
        <v>880</v>
      </c>
      <c r="J6367" s="43">
        <v>4043</v>
      </c>
      <c r="K6367" s="16">
        <v>0.2</v>
      </c>
      <c r="L6367" s="16">
        <f t="shared" si="1191"/>
        <v>40.148957298907646</v>
      </c>
      <c r="M6367" s="16">
        <f t="shared" si="1192"/>
        <v>1.0927027027027028</v>
      </c>
      <c r="N6367" s="44">
        <f t="shared" si="1193"/>
        <v>176</v>
      </c>
      <c r="O6367" s="44">
        <f t="shared" si="1194"/>
        <v>4219</v>
      </c>
      <c r="P6367" s="45">
        <f t="shared" si="1196"/>
        <v>41.896722939424031</v>
      </c>
      <c r="Q6367" s="45">
        <f t="shared" si="1195"/>
        <v>1.1402702702702703</v>
      </c>
      <c r="S6367" s="51">
        <f t="shared" si="1197"/>
        <v>-8.5410795577715142</v>
      </c>
      <c r="T6367" s="16"/>
    </row>
    <row r="6368" spans="1:20" x14ac:dyDescent="0.25">
      <c r="A6368" s="72">
        <f t="shared" si="1198"/>
        <v>45427</v>
      </c>
      <c r="B6368" s="73" t="s">
        <v>0</v>
      </c>
      <c r="C6368" s="73" t="s">
        <v>359</v>
      </c>
      <c r="D6368" s="73" t="s">
        <v>235</v>
      </c>
      <c r="E6368" s="73" t="s">
        <v>267</v>
      </c>
      <c r="F6368" s="73" t="s">
        <v>241</v>
      </c>
      <c r="G6368" s="73" t="s">
        <v>35</v>
      </c>
      <c r="H6368" t="s">
        <v>37</v>
      </c>
      <c r="I6368">
        <v>685</v>
      </c>
      <c r="J6368" s="61">
        <v>4111</v>
      </c>
      <c r="K6368" s="16">
        <v>0.2</v>
      </c>
      <c r="L6368" s="16">
        <f t="shared" si="1191"/>
        <v>40.824230387288978</v>
      </c>
      <c r="M6368" s="16">
        <f t="shared" si="1192"/>
        <v>1.1110810810810812</v>
      </c>
      <c r="N6368" s="44">
        <f t="shared" si="1193"/>
        <v>137</v>
      </c>
      <c r="O6368" s="44">
        <f t="shared" si="1194"/>
        <v>4248</v>
      </c>
      <c r="P6368" s="45">
        <f t="shared" si="1196"/>
        <v>42.184707050645478</v>
      </c>
      <c r="Q6368" s="45">
        <f t="shared" si="1195"/>
        <v>1.1481081081081081</v>
      </c>
      <c r="S6368" s="51">
        <f t="shared" si="1197"/>
        <v>-5.2261698923531714</v>
      </c>
      <c r="T6368" s="16"/>
    </row>
    <row r="6369" spans="1:20" x14ac:dyDescent="0.25">
      <c r="A6369" s="72">
        <f t="shared" si="1198"/>
        <v>45427</v>
      </c>
      <c r="B6369" s="73" t="s">
        <v>0</v>
      </c>
      <c r="C6369" s="73" t="s">
        <v>253</v>
      </c>
      <c r="D6369" s="73" t="s">
        <v>243</v>
      </c>
      <c r="E6369" s="73" t="s">
        <v>281</v>
      </c>
      <c r="F6369" s="73" t="s">
        <v>282</v>
      </c>
      <c r="G6369" s="73" t="s">
        <v>35</v>
      </c>
      <c r="H6369" t="s">
        <v>38</v>
      </c>
      <c r="I6369">
        <v>812</v>
      </c>
      <c r="J6369" s="61">
        <v>7413</v>
      </c>
      <c r="K6369" s="16">
        <v>0</v>
      </c>
      <c r="L6369" s="16">
        <f t="shared" si="1191"/>
        <v>73.61469712015888</v>
      </c>
      <c r="M6369" s="16">
        <f t="shared" si="1192"/>
        <v>2.0035135135135134</v>
      </c>
      <c r="N6369" s="44">
        <f t="shared" si="1193"/>
        <v>0</v>
      </c>
      <c r="O6369" s="44">
        <f t="shared" si="1194"/>
        <v>7413</v>
      </c>
      <c r="P6369" s="45">
        <f t="shared" si="1196"/>
        <v>73.61469712015888</v>
      </c>
      <c r="Q6369" s="45">
        <f t="shared" si="1195"/>
        <v>2.0035135135135134</v>
      </c>
      <c r="S6369" s="51">
        <f t="shared" si="1197"/>
        <v>4.5557122708039577</v>
      </c>
      <c r="T6369" s="16"/>
    </row>
    <row r="6370" spans="1:20" x14ac:dyDescent="0.25">
      <c r="A6370" s="72">
        <f t="shared" si="1198"/>
        <v>45427</v>
      </c>
      <c r="B6370" s="73" t="s">
        <v>0</v>
      </c>
      <c r="C6370" s="73" t="s">
        <v>236</v>
      </c>
      <c r="D6370" s="73" t="s">
        <v>237</v>
      </c>
      <c r="E6370" s="73" t="s">
        <v>279</v>
      </c>
      <c r="F6370" s="73" t="s">
        <v>280</v>
      </c>
      <c r="G6370" s="73" t="s">
        <v>35</v>
      </c>
      <c r="H6370" t="s">
        <v>37</v>
      </c>
      <c r="I6370">
        <v>1520</v>
      </c>
      <c r="J6370" s="61">
        <v>5701</v>
      </c>
      <c r="K6370" s="16">
        <v>0.2</v>
      </c>
      <c r="L6370" s="16">
        <f t="shared" si="1191"/>
        <v>56.613704071499505</v>
      </c>
      <c r="M6370" s="16">
        <f t="shared" si="1192"/>
        <v>1.5408108108108107</v>
      </c>
      <c r="N6370" s="44">
        <f t="shared" si="1193"/>
        <v>304</v>
      </c>
      <c r="O6370" s="44">
        <f t="shared" si="1194"/>
        <v>6005</v>
      </c>
      <c r="P6370" s="45">
        <f t="shared" si="1196"/>
        <v>59.632571996027806</v>
      </c>
      <c r="Q6370" s="45">
        <f t="shared" si="1195"/>
        <v>1.6229729729729729</v>
      </c>
      <c r="S6370" s="51">
        <f t="shared" si="1197"/>
        <v>-6.624164204633809</v>
      </c>
      <c r="T6370" s="16"/>
    </row>
    <row r="6371" spans="1:20" x14ac:dyDescent="0.25">
      <c r="A6371" s="72">
        <f t="shared" si="1198"/>
        <v>45427</v>
      </c>
      <c r="B6371" s="73" t="s">
        <v>0</v>
      </c>
      <c r="C6371" s="73" t="s">
        <v>236</v>
      </c>
      <c r="D6371" s="73" t="s">
        <v>237</v>
      </c>
      <c r="E6371" s="73" t="s">
        <v>267</v>
      </c>
      <c r="F6371" s="73" t="s">
        <v>241</v>
      </c>
      <c r="G6371" s="73" t="s">
        <v>35</v>
      </c>
      <c r="H6371" t="s">
        <v>37</v>
      </c>
      <c r="I6371">
        <v>1559</v>
      </c>
      <c r="J6371" s="43">
        <v>5146</v>
      </c>
      <c r="K6371" s="16">
        <v>0.2</v>
      </c>
      <c r="L6371" s="16">
        <f t="shared" si="1191"/>
        <v>51.102284011916581</v>
      </c>
      <c r="M6371" s="16">
        <f t="shared" si="1192"/>
        <v>1.3908108108108108</v>
      </c>
      <c r="N6371" s="44">
        <f t="shared" si="1193"/>
        <v>311.8</v>
      </c>
      <c r="O6371" s="44">
        <f t="shared" si="1194"/>
        <v>5457.8</v>
      </c>
      <c r="P6371" s="45">
        <f t="shared" si="1196"/>
        <v>54.198609731876864</v>
      </c>
      <c r="Q6371" s="45">
        <f t="shared" si="1195"/>
        <v>1.475081081081081</v>
      </c>
      <c r="S6371" s="51">
        <f t="shared" si="1197"/>
        <v>-5.8147461063894017</v>
      </c>
      <c r="T6371" s="16"/>
    </row>
    <row r="6372" spans="1:20" x14ac:dyDescent="0.25">
      <c r="A6372" s="72">
        <f t="shared" si="1198"/>
        <v>45427</v>
      </c>
      <c r="B6372" s="73" t="s">
        <v>0</v>
      </c>
      <c r="C6372" s="73" t="s">
        <v>358</v>
      </c>
      <c r="D6372" s="73" t="s">
        <v>235</v>
      </c>
      <c r="E6372" s="73" t="s">
        <v>279</v>
      </c>
      <c r="F6372" s="73" t="s">
        <v>280</v>
      </c>
      <c r="G6372" s="73" t="s">
        <v>35</v>
      </c>
      <c r="H6372" t="s">
        <v>36</v>
      </c>
      <c r="I6372">
        <v>1599</v>
      </c>
      <c r="J6372" s="66">
        <v>5923</v>
      </c>
      <c r="K6372" s="16">
        <v>0.39</v>
      </c>
      <c r="L6372" s="16">
        <f t="shared" si="1191"/>
        <v>58.818272095332667</v>
      </c>
      <c r="M6372" s="16">
        <f t="shared" si="1192"/>
        <v>1.6008108108108108</v>
      </c>
      <c r="N6372" s="44">
        <f t="shared" si="1193"/>
        <v>623.61</v>
      </c>
      <c r="O6372" s="44">
        <f t="shared" si="1194"/>
        <v>6546.61</v>
      </c>
      <c r="P6372" s="45">
        <f t="shared" si="1196"/>
        <v>65.011022840119168</v>
      </c>
      <c r="Q6372" s="45">
        <f t="shared" si="1195"/>
        <v>1.769354054054054</v>
      </c>
      <c r="S6372" s="51">
        <f t="shared" si="1197"/>
        <v>-0.96754137691605901</v>
      </c>
      <c r="T6372" s="16"/>
    </row>
    <row r="6373" spans="1:20" x14ac:dyDescent="0.25">
      <c r="A6373" s="72">
        <f t="shared" si="1198"/>
        <v>45427</v>
      </c>
      <c r="B6373" s="73" t="s">
        <v>67</v>
      </c>
      <c r="C6373" s="73" t="s">
        <v>250</v>
      </c>
      <c r="D6373" s="73" t="s">
        <v>251</v>
      </c>
      <c r="E6373" s="73" t="s">
        <v>279</v>
      </c>
      <c r="F6373" s="73" t="s">
        <v>280</v>
      </c>
      <c r="G6373" s="73" t="s">
        <v>35</v>
      </c>
      <c r="H6373" t="s">
        <v>37</v>
      </c>
      <c r="I6373">
        <v>1851</v>
      </c>
      <c r="J6373" s="43">
        <v>5660</v>
      </c>
      <c r="K6373" s="16">
        <v>0.2</v>
      </c>
      <c r="L6373" s="16">
        <f t="shared" si="1191"/>
        <v>56.206554121151932</v>
      </c>
      <c r="M6373" s="16">
        <f t="shared" si="1192"/>
        <v>1.4277477477477478</v>
      </c>
      <c r="N6373" s="44">
        <f t="shared" si="1193"/>
        <v>370.20000000000005</v>
      </c>
      <c r="O6373" s="44">
        <f t="shared" si="1194"/>
        <v>6030.2</v>
      </c>
      <c r="P6373" s="45">
        <f t="shared" si="1196"/>
        <v>59.882820258192645</v>
      </c>
      <c r="Q6373" s="45">
        <f t="shared" si="1195"/>
        <v>1.5211315315315315</v>
      </c>
      <c r="S6373" s="51">
        <f t="shared" si="1197"/>
        <v>-1.5115756808623648</v>
      </c>
      <c r="T6373" s="16"/>
    </row>
    <row r="6374" spans="1:20" x14ac:dyDescent="0.25">
      <c r="A6374" s="72">
        <f t="shared" si="1198"/>
        <v>45427</v>
      </c>
      <c r="B6374" s="73" t="s">
        <v>67</v>
      </c>
      <c r="C6374" s="73" t="s">
        <v>238</v>
      </c>
      <c r="D6374" s="73" t="s">
        <v>239</v>
      </c>
      <c r="E6374" s="73" t="s">
        <v>283</v>
      </c>
      <c r="F6374" s="73" t="s">
        <v>284</v>
      </c>
      <c r="G6374" s="73" t="s">
        <v>35</v>
      </c>
      <c r="H6374" t="s">
        <v>37</v>
      </c>
      <c r="I6374">
        <v>1695</v>
      </c>
      <c r="J6374" s="43">
        <v>5620</v>
      </c>
      <c r="K6374" s="16">
        <v>0.2</v>
      </c>
      <c r="L6374" s="16">
        <f t="shared" si="1191"/>
        <v>55.80933465739821</v>
      </c>
      <c r="M6374" s="16">
        <f t="shared" si="1192"/>
        <v>1.4176576576576576</v>
      </c>
      <c r="N6374" s="44">
        <f t="shared" si="1193"/>
        <v>339</v>
      </c>
      <c r="O6374" s="44">
        <f t="shared" si="1194"/>
        <v>5959</v>
      </c>
      <c r="P6374" s="45">
        <f t="shared" si="1196"/>
        <v>59.175769612711022</v>
      </c>
      <c r="Q6374" s="45">
        <f t="shared" si="1195"/>
        <v>1.5031711711711713</v>
      </c>
      <c r="S6374" s="51">
        <f t="shared" si="1197"/>
        <v>-1.4022750775594672</v>
      </c>
      <c r="T6374" s="16"/>
    </row>
    <row r="6375" spans="1:20" x14ac:dyDescent="0.25">
      <c r="A6375" s="72">
        <f t="shared" si="1198"/>
        <v>45427</v>
      </c>
      <c r="B6375" s="73" t="s">
        <v>67</v>
      </c>
      <c r="C6375" s="73" t="s">
        <v>242</v>
      </c>
      <c r="D6375" s="73" t="s">
        <v>243</v>
      </c>
      <c r="E6375" s="73" t="s">
        <v>265</v>
      </c>
      <c r="F6375" s="73" t="s">
        <v>266</v>
      </c>
      <c r="G6375" s="73" t="s">
        <v>35</v>
      </c>
      <c r="H6375" t="s">
        <v>36</v>
      </c>
      <c r="I6375">
        <v>1006</v>
      </c>
      <c r="J6375" s="43">
        <v>4345</v>
      </c>
      <c r="K6375" s="16">
        <v>0.39</v>
      </c>
      <c r="L6375" s="16">
        <f t="shared" si="1191"/>
        <v>43.147964250248258</v>
      </c>
      <c r="M6375" s="16">
        <f t="shared" si="1192"/>
        <v>1.0960360360360359</v>
      </c>
      <c r="N6375" s="44">
        <f t="shared" si="1193"/>
        <v>392.34000000000003</v>
      </c>
      <c r="O6375" s="44">
        <f t="shared" si="1194"/>
        <v>4737.34</v>
      </c>
      <c r="P6375" s="45">
        <f t="shared" si="1196"/>
        <v>47.044091360476664</v>
      </c>
      <c r="Q6375" s="45">
        <f t="shared" si="1195"/>
        <v>1.1950046846846847</v>
      </c>
      <c r="S6375" s="51">
        <f t="shared" si="1197"/>
        <v>2.9279230344719798</v>
      </c>
      <c r="T6375" s="16"/>
    </row>
    <row r="6376" spans="1:20" x14ac:dyDescent="0.25">
      <c r="A6376" s="72">
        <f t="shared" si="1198"/>
        <v>45427</v>
      </c>
      <c r="B6376" s="73" t="s">
        <v>67</v>
      </c>
      <c r="C6376" s="73" t="s">
        <v>254</v>
      </c>
      <c r="D6376" s="73" t="s">
        <v>255</v>
      </c>
      <c r="E6376" s="73" t="s">
        <v>267</v>
      </c>
      <c r="F6376" s="73" t="s">
        <v>241</v>
      </c>
      <c r="G6376" s="73" t="s">
        <v>35</v>
      </c>
      <c r="H6376" t="s">
        <v>37</v>
      </c>
      <c r="I6376">
        <v>988</v>
      </c>
      <c r="J6376" s="43">
        <v>4560</v>
      </c>
      <c r="K6376" s="16">
        <v>0.2</v>
      </c>
      <c r="L6376" s="16">
        <f t="shared" si="1191"/>
        <v>45.283018867924525</v>
      </c>
      <c r="M6376" s="16">
        <f t="shared" si="1192"/>
        <v>1.1502702702702703</v>
      </c>
      <c r="N6376" s="44">
        <f t="shared" si="1193"/>
        <v>197.60000000000002</v>
      </c>
      <c r="O6376" s="44">
        <f t="shared" si="1194"/>
        <v>4757.6000000000004</v>
      </c>
      <c r="P6376" s="45">
        <f t="shared" si="1196"/>
        <v>47.24528301886793</v>
      </c>
      <c r="Q6376" s="45">
        <f t="shared" si="1195"/>
        <v>1.2001153153153155</v>
      </c>
      <c r="S6376" s="51">
        <f t="shared" si="1197"/>
        <v>3.2689385717386665</v>
      </c>
      <c r="T6376" s="16"/>
    </row>
    <row r="6377" spans="1:20" x14ac:dyDescent="0.25">
      <c r="A6377" s="72">
        <f t="shared" si="1198"/>
        <v>45427</v>
      </c>
      <c r="B6377" s="73" t="s">
        <v>67</v>
      </c>
      <c r="C6377" s="73" t="s">
        <v>246</v>
      </c>
      <c r="D6377" s="73" t="s">
        <v>247</v>
      </c>
      <c r="E6377" s="73" t="s">
        <v>240</v>
      </c>
      <c r="F6377" s="73" t="s">
        <v>241</v>
      </c>
      <c r="G6377" s="73" t="s">
        <v>35</v>
      </c>
      <c r="H6377" t="s">
        <v>36</v>
      </c>
      <c r="I6377">
        <v>787</v>
      </c>
      <c r="J6377" s="43">
        <v>4845</v>
      </c>
      <c r="K6377" s="16">
        <v>0.39</v>
      </c>
      <c r="L6377" s="16">
        <f t="shared" si="1191"/>
        <v>48.113207547169807</v>
      </c>
      <c r="M6377" s="16">
        <f t="shared" si="1192"/>
        <v>1.2221621621621621</v>
      </c>
      <c r="N6377" s="44">
        <f t="shared" si="1193"/>
        <v>306.93</v>
      </c>
      <c r="O6377" s="44">
        <f t="shared" si="1194"/>
        <v>5151.93</v>
      </c>
      <c r="P6377" s="45">
        <f t="shared" si="1196"/>
        <v>51.161171797418078</v>
      </c>
      <c r="Q6377" s="45">
        <f t="shared" si="1195"/>
        <v>1.299585945945946</v>
      </c>
      <c r="S6377" s="51">
        <f t="shared" si="1197"/>
        <v>2.8655800942814169</v>
      </c>
      <c r="T6377" s="16"/>
    </row>
    <row r="6378" spans="1:20" x14ac:dyDescent="0.25">
      <c r="A6378" s="72">
        <f t="shared" si="1198"/>
        <v>45427</v>
      </c>
      <c r="B6378" s="73" t="s">
        <v>67</v>
      </c>
      <c r="C6378" s="73" t="s">
        <v>250</v>
      </c>
      <c r="D6378" s="73" t="s">
        <v>251</v>
      </c>
      <c r="E6378" s="73" t="s">
        <v>283</v>
      </c>
      <c r="F6378" s="73" t="s">
        <v>284</v>
      </c>
      <c r="G6378" s="73" t="s">
        <v>35</v>
      </c>
      <c r="H6378" t="s">
        <v>37</v>
      </c>
      <c r="I6378">
        <v>1836</v>
      </c>
      <c r="J6378" s="43">
        <v>5660</v>
      </c>
      <c r="K6378" s="16">
        <v>0.2</v>
      </c>
      <c r="L6378" s="16">
        <f t="shared" ref="L6378:L6385" si="1199">J6378/100.7</f>
        <v>56.206554121151932</v>
      </c>
      <c r="M6378" s="16">
        <f t="shared" ref="M6378:M6385" si="1200">IF(B6378="corn",J6378/(111*2000/56),J6378/(111*2000/60))</f>
        <v>1.4277477477477478</v>
      </c>
      <c r="N6378" s="44">
        <f t="shared" ref="N6378:N6385" si="1201">I6378*K6378</f>
        <v>367.20000000000005</v>
      </c>
      <c r="O6378" s="44">
        <f t="shared" ref="O6378:O6385" si="1202">J6378+N6378</f>
        <v>6027.2</v>
      </c>
      <c r="P6378" s="45">
        <f t="shared" si="1196"/>
        <v>59.853028798411117</v>
      </c>
      <c r="Q6378" s="45">
        <f t="shared" ref="Q6378:Q6385" si="1203">IF(B6378="corn",O6378/(111*2000/56),O6378/(111*2000/60))</f>
        <v>1.5203747747747747</v>
      </c>
      <c r="S6378" s="51">
        <f t="shared" si="1197"/>
        <v>-1.5002451380944581</v>
      </c>
      <c r="T6378" s="16"/>
    </row>
    <row r="6379" spans="1:20" x14ac:dyDescent="0.25">
      <c r="A6379" s="72">
        <f t="shared" si="1198"/>
        <v>45427</v>
      </c>
      <c r="B6379" s="73" t="s">
        <v>67</v>
      </c>
      <c r="C6379" s="73" t="s">
        <v>256</v>
      </c>
      <c r="D6379" s="73" t="s">
        <v>247</v>
      </c>
      <c r="E6379" s="73" t="s">
        <v>285</v>
      </c>
      <c r="F6379" s="73" t="s">
        <v>264</v>
      </c>
      <c r="G6379" s="73" t="s">
        <v>35</v>
      </c>
      <c r="H6379" t="s">
        <v>37</v>
      </c>
      <c r="I6379">
        <v>1899</v>
      </c>
      <c r="J6379" s="43">
        <v>5780</v>
      </c>
      <c r="K6379" s="16">
        <v>0.2</v>
      </c>
      <c r="L6379" s="16">
        <f t="shared" si="1199"/>
        <v>57.39821251241311</v>
      </c>
      <c r="M6379" s="16">
        <f t="shared" si="1200"/>
        <v>1.458018018018018</v>
      </c>
      <c r="N6379" s="44">
        <f t="shared" si="1201"/>
        <v>379.8</v>
      </c>
      <c r="O6379" s="44">
        <f t="shared" si="1202"/>
        <v>6159.8</v>
      </c>
      <c r="P6379" s="45">
        <f t="shared" si="1196"/>
        <v>61.169811320754718</v>
      </c>
      <c r="Q6379" s="45">
        <f t="shared" si="1203"/>
        <v>1.5538234234234234</v>
      </c>
      <c r="S6379" s="51">
        <f t="shared" si="1197"/>
        <v>1.735001445146378</v>
      </c>
      <c r="T6379" s="16"/>
    </row>
    <row r="6380" spans="1:20" x14ac:dyDescent="0.25">
      <c r="A6380" s="72">
        <f t="shared" si="1198"/>
        <v>45427</v>
      </c>
      <c r="B6380" s="73" t="s">
        <v>18</v>
      </c>
      <c r="C6380" s="73" t="s">
        <v>238</v>
      </c>
      <c r="D6380" s="73" t="s">
        <v>239</v>
      </c>
      <c r="E6380" s="73" t="s">
        <v>283</v>
      </c>
      <c r="F6380" s="73" t="s">
        <v>284</v>
      </c>
      <c r="G6380" s="73" t="s">
        <v>35</v>
      </c>
      <c r="H6380" t="s">
        <v>37</v>
      </c>
      <c r="I6380">
        <v>1695</v>
      </c>
      <c r="J6380" s="43">
        <v>6335</v>
      </c>
      <c r="K6380" s="16">
        <v>0.2</v>
      </c>
      <c r="L6380" s="16">
        <f t="shared" si="1199"/>
        <v>62.909632571996028</v>
      </c>
      <c r="M6380" s="16">
        <f t="shared" si="1200"/>
        <v>1.7121621621621621</v>
      </c>
      <c r="N6380" s="44">
        <f t="shared" si="1201"/>
        <v>339</v>
      </c>
      <c r="O6380" s="44">
        <f t="shared" si="1202"/>
        <v>6674</v>
      </c>
      <c r="P6380" s="45">
        <f t="shared" si="1196"/>
        <v>66.27606752730884</v>
      </c>
      <c r="Q6380" s="45">
        <f t="shared" si="1203"/>
        <v>1.8037837837837838</v>
      </c>
      <c r="S6380" s="51">
        <f t="shared" si="1197"/>
        <v>-1.4725964200036912</v>
      </c>
      <c r="T6380" s="16"/>
    </row>
    <row r="6381" spans="1:20" x14ac:dyDescent="0.25">
      <c r="A6381" s="72">
        <f t="shared" si="1198"/>
        <v>45427</v>
      </c>
      <c r="B6381" s="73" t="s">
        <v>18</v>
      </c>
      <c r="C6381" s="73" t="s">
        <v>250</v>
      </c>
      <c r="D6381" s="73" t="s">
        <v>251</v>
      </c>
      <c r="E6381" s="73" t="s">
        <v>279</v>
      </c>
      <c r="F6381" s="73" t="s">
        <v>280</v>
      </c>
      <c r="G6381" s="73" t="s">
        <v>35</v>
      </c>
      <c r="H6381" t="s">
        <v>37</v>
      </c>
      <c r="I6381">
        <v>1851</v>
      </c>
      <c r="J6381" s="43">
        <v>6385</v>
      </c>
      <c r="K6381" s="16">
        <v>0.2</v>
      </c>
      <c r="L6381" s="16">
        <f t="shared" si="1199"/>
        <v>63.406156901688178</v>
      </c>
      <c r="M6381" s="16">
        <f t="shared" si="1200"/>
        <v>1.7256756756756757</v>
      </c>
      <c r="N6381" s="44">
        <f t="shared" si="1201"/>
        <v>370.20000000000005</v>
      </c>
      <c r="O6381" s="44">
        <f t="shared" si="1202"/>
        <v>6755.2</v>
      </c>
      <c r="P6381" s="45">
        <f t="shared" si="1196"/>
        <v>67.082423038728891</v>
      </c>
      <c r="Q6381" s="45">
        <f t="shared" si="1203"/>
        <v>1.8257297297297297</v>
      </c>
      <c r="S6381" s="51">
        <f t="shared" si="1197"/>
        <v>-1.5671560234599813</v>
      </c>
      <c r="T6381" s="16"/>
    </row>
    <row r="6382" spans="1:20" x14ac:dyDescent="0.25">
      <c r="A6382" s="72">
        <f t="shared" si="1198"/>
        <v>45427</v>
      </c>
      <c r="B6382" s="73" t="s">
        <v>18</v>
      </c>
      <c r="C6382" s="73" t="s">
        <v>257</v>
      </c>
      <c r="D6382" s="73" t="s">
        <v>237</v>
      </c>
      <c r="E6382" s="73" t="s">
        <v>283</v>
      </c>
      <c r="F6382" s="73" t="s">
        <v>284</v>
      </c>
      <c r="G6382" s="73" t="s">
        <v>35</v>
      </c>
      <c r="H6382" t="s">
        <v>37</v>
      </c>
      <c r="I6382">
        <v>1507</v>
      </c>
      <c r="J6382" s="43">
        <v>6235</v>
      </c>
      <c r="K6382" s="16">
        <v>0.2</v>
      </c>
      <c r="L6382" s="16">
        <f t="shared" si="1199"/>
        <v>61.916583912611713</v>
      </c>
      <c r="M6382" s="16">
        <f t="shared" si="1200"/>
        <v>1.6851351351351351</v>
      </c>
      <c r="N6382" s="44">
        <f t="shared" si="1201"/>
        <v>301.40000000000003</v>
      </c>
      <c r="O6382" s="44">
        <f t="shared" si="1202"/>
        <v>6536.4</v>
      </c>
      <c r="P6382" s="45">
        <f t="shared" si="1196"/>
        <v>64.909632571996028</v>
      </c>
      <c r="Q6382" s="45">
        <f t="shared" si="1203"/>
        <v>1.7665945945945944</v>
      </c>
      <c r="S6382" s="51">
        <f t="shared" si="1197"/>
        <v>-1.3634134379597929</v>
      </c>
      <c r="T6382" s="16"/>
    </row>
    <row r="6383" spans="1:20" x14ac:dyDescent="0.25">
      <c r="A6383" s="72">
        <f t="shared" si="1198"/>
        <v>45427</v>
      </c>
      <c r="B6383" s="73" t="s">
        <v>18</v>
      </c>
      <c r="C6383" s="73" t="s">
        <v>256</v>
      </c>
      <c r="D6383" s="73" t="s">
        <v>247</v>
      </c>
      <c r="E6383" s="73" t="s">
        <v>265</v>
      </c>
      <c r="F6383" s="73" t="s">
        <v>266</v>
      </c>
      <c r="G6383" s="73" t="s">
        <v>35</v>
      </c>
      <c r="H6383" t="s">
        <v>36</v>
      </c>
      <c r="I6383">
        <v>1160</v>
      </c>
      <c r="J6383" s="43">
        <v>5270</v>
      </c>
      <c r="K6383" s="16">
        <v>0.39</v>
      </c>
      <c r="L6383" s="16">
        <f t="shared" si="1199"/>
        <v>52.333664349553125</v>
      </c>
      <c r="M6383" s="16">
        <f t="shared" si="1200"/>
        <v>1.4243243243243244</v>
      </c>
      <c r="N6383" s="44">
        <f t="shared" si="1201"/>
        <v>452.40000000000003</v>
      </c>
      <c r="O6383" s="44">
        <f t="shared" si="1202"/>
        <v>5722.4</v>
      </c>
      <c r="P6383" s="45">
        <f t="shared" si="1196"/>
        <v>56.826216484607741</v>
      </c>
      <c r="Q6383" s="45">
        <f t="shared" si="1203"/>
        <v>1.5465945945945945</v>
      </c>
      <c r="S6383" s="51">
        <f t="shared" si="1197"/>
        <v>2.2989738639207502</v>
      </c>
      <c r="T6383" s="16"/>
    </row>
    <row r="6384" spans="1:20" x14ac:dyDescent="0.25">
      <c r="A6384" s="72">
        <f t="shared" si="1198"/>
        <v>45427</v>
      </c>
      <c r="B6384" s="73" t="s">
        <v>18</v>
      </c>
      <c r="C6384" s="73" t="s">
        <v>244</v>
      </c>
      <c r="D6384" s="73" t="s">
        <v>245</v>
      </c>
      <c r="E6384" s="73" t="s">
        <v>277</v>
      </c>
      <c r="F6384" s="73" t="s">
        <v>278</v>
      </c>
      <c r="G6384" s="73" t="s">
        <v>35</v>
      </c>
      <c r="H6384" s="73" t="s">
        <v>38</v>
      </c>
      <c r="I6384" s="65">
        <v>613</v>
      </c>
      <c r="J6384" s="61">
        <v>5509</v>
      </c>
      <c r="K6384" s="16">
        <v>0</v>
      </c>
      <c r="L6384" s="77">
        <f t="shared" si="1199"/>
        <v>54.70705064548163</v>
      </c>
      <c r="M6384" s="77">
        <f t="shared" si="1200"/>
        <v>1.4889189189189189</v>
      </c>
      <c r="N6384" s="62">
        <f t="shared" si="1201"/>
        <v>0</v>
      </c>
      <c r="O6384" s="62">
        <f t="shared" si="1202"/>
        <v>5509</v>
      </c>
      <c r="P6384" s="63">
        <f t="shared" si="1196"/>
        <v>54.70705064548163</v>
      </c>
      <c r="Q6384" s="63">
        <f t="shared" si="1203"/>
        <v>1.4889189189189189</v>
      </c>
      <c r="R6384" s="65"/>
      <c r="S6384" s="64">
        <f t="shared" si="1197"/>
        <v>4.3964373697176429</v>
      </c>
      <c r="T6384" s="16"/>
    </row>
    <row r="6385" spans="1:20" x14ac:dyDescent="0.25">
      <c r="A6385" s="74">
        <f>A6383</f>
        <v>45427</v>
      </c>
      <c r="B6385" s="75" t="s">
        <v>18</v>
      </c>
      <c r="C6385" s="75" t="s">
        <v>258</v>
      </c>
      <c r="D6385" s="75" t="s">
        <v>255</v>
      </c>
      <c r="E6385" s="75" t="s">
        <v>279</v>
      </c>
      <c r="F6385" s="75" t="s">
        <v>280</v>
      </c>
      <c r="G6385" s="75" t="s">
        <v>35</v>
      </c>
      <c r="H6385" s="76" t="s">
        <v>36</v>
      </c>
      <c r="I6385" s="76">
        <v>1637</v>
      </c>
      <c r="J6385" s="46">
        <v>5905</v>
      </c>
      <c r="K6385" s="78">
        <v>0.39</v>
      </c>
      <c r="L6385" s="78">
        <f t="shared" si="1199"/>
        <v>58.639523336643492</v>
      </c>
      <c r="M6385" s="78">
        <f t="shared" si="1200"/>
        <v>1.595945945945946</v>
      </c>
      <c r="N6385" s="47">
        <f t="shared" si="1201"/>
        <v>638.43000000000006</v>
      </c>
      <c r="O6385" s="47">
        <f t="shared" si="1202"/>
        <v>6543.43</v>
      </c>
      <c r="P6385" s="48">
        <f t="shared" si="1196"/>
        <v>64.979443892750751</v>
      </c>
      <c r="Q6385" s="48">
        <f t="shared" si="1203"/>
        <v>1.7684945945945947</v>
      </c>
      <c r="R6385" s="76"/>
      <c r="S6385" s="53">
        <f t="shared" si="1197"/>
        <v>1.7022308363032757</v>
      </c>
      <c r="T6385" s="78"/>
    </row>
  </sheetData>
  <autoFilter ref="A1:T6385" xr:uid="{00000000-0009-0000-0000-000001000000}"/>
  <pageMargins left="0.7" right="0.7" top="0.75" bottom="0.75" header="0.3" footer="0.3"/>
  <pageSetup scale="50" fitToHeight="0" orientation="landscape" r:id="rId1"/>
  <ignoredErrors>
    <ignoredError sqref="A3422"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T46"/>
  <sheetViews>
    <sheetView zoomScaleNormal="100" workbookViewId="0"/>
  </sheetViews>
  <sheetFormatPr defaultRowHeight="15" x14ac:dyDescent="0.25"/>
  <cols>
    <col min="1" max="1" width="13.5703125" bestFit="1" customWidth="1"/>
    <col min="2" max="2" width="8" bestFit="1" customWidth="1"/>
    <col min="3" max="3" width="20.5703125" bestFit="1" customWidth="1"/>
    <col min="4" max="4" width="21" customWidth="1"/>
    <col min="5" max="5" width="21.5703125" bestFit="1" customWidth="1"/>
    <col min="6" max="6" width="19.85546875" bestFit="1" customWidth="1"/>
    <col min="7" max="7" width="10.5703125" bestFit="1" customWidth="1"/>
    <col min="8" max="8" width="12.42578125" bestFit="1" customWidth="1"/>
    <col min="9" max="9" width="24.140625" bestFit="1" customWidth="1"/>
    <col min="10" max="10" width="7.28515625" bestFit="1" customWidth="1"/>
    <col min="11" max="11" width="15.85546875" bestFit="1" customWidth="1"/>
    <col min="12" max="12" width="10.5703125" bestFit="1" customWidth="1"/>
    <col min="13" max="13" width="102.5703125" customWidth="1"/>
    <col min="20" max="20" width="12.140625" bestFit="1" customWidth="1"/>
  </cols>
  <sheetData>
    <row r="1" spans="1:13" x14ac:dyDescent="0.25">
      <c r="A1" s="10" t="s">
        <v>40</v>
      </c>
      <c r="B1" s="10" t="s">
        <v>125</v>
      </c>
      <c r="C1" s="10" t="s">
        <v>41</v>
      </c>
      <c r="D1" s="31" t="s">
        <v>42</v>
      </c>
      <c r="E1" s="10" t="s">
        <v>43</v>
      </c>
      <c r="F1" s="31" t="s">
        <v>44</v>
      </c>
      <c r="G1" s="10" t="s">
        <v>45</v>
      </c>
      <c r="H1" s="10" t="s">
        <v>46</v>
      </c>
      <c r="I1" s="10" t="s">
        <v>50</v>
      </c>
      <c r="J1" s="10" t="s">
        <v>47</v>
      </c>
      <c r="K1" s="10" t="s">
        <v>48</v>
      </c>
      <c r="L1" s="10" t="s">
        <v>49</v>
      </c>
      <c r="M1" s="10" t="s">
        <v>154</v>
      </c>
    </row>
    <row r="2" spans="1:13" x14ac:dyDescent="0.25">
      <c r="A2" t="s">
        <v>51</v>
      </c>
      <c r="B2" s="19" t="s">
        <v>126</v>
      </c>
      <c r="C2" t="s">
        <v>52</v>
      </c>
      <c r="D2" s="18" t="s">
        <v>52</v>
      </c>
      <c r="E2" t="s">
        <v>53</v>
      </c>
      <c r="F2" s="18" t="s">
        <v>124</v>
      </c>
      <c r="G2" t="s">
        <v>36</v>
      </c>
      <c r="H2" t="s">
        <v>54</v>
      </c>
      <c r="I2" t="s">
        <v>177</v>
      </c>
      <c r="J2">
        <v>2774</v>
      </c>
      <c r="K2" s="11">
        <v>40353</v>
      </c>
      <c r="L2">
        <v>506</v>
      </c>
      <c r="M2" t="s">
        <v>176</v>
      </c>
    </row>
    <row r="3" spans="1:13" x14ac:dyDescent="0.25">
      <c r="A3" t="s">
        <v>51</v>
      </c>
      <c r="B3" s="19" t="s">
        <v>126</v>
      </c>
      <c r="C3" t="s">
        <v>55</v>
      </c>
      <c r="D3" s="18" t="s">
        <v>55</v>
      </c>
      <c r="E3" t="s">
        <v>56</v>
      </c>
      <c r="F3" s="18" t="s">
        <v>57</v>
      </c>
      <c r="G3" t="s">
        <v>37</v>
      </c>
      <c r="H3" t="s">
        <v>54</v>
      </c>
      <c r="I3" t="s">
        <v>159</v>
      </c>
      <c r="J3">
        <v>2400</v>
      </c>
      <c r="K3" s="11">
        <v>40271</v>
      </c>
      <c r="L3">
        <v>298</v>
      </c>
      <c r="M3" t="s">
        <v>153</v>
      </c>
    </row>
    <row r="4" spans="1:13" x14ac:dyDescent="0.25">
      <c r="A4" t="s">
        <v>51</v>
      </c>
      <c r="B4" s="19" t="s">
        <v>126</v>
      </c>
      <c r="C4" t="s">
        <v>52</v>
      </c>
      <c r="D4" s="18" t="s">
        <v>52</v>
      </c>
      <c r="E4" t="s">
        <v>58</v>
      </c>
      <c r="F4" s="18" t="s">
        <v>58</v>
      </c>
      <c r="G4" t="s">
        <v>37</v>
      </c>
      <c r="H4" t="s">
        <v>54</v>
      </c>
      <c r="I4" t="s">
        <v>158</v>
      </c>
      <c r="J4">
        <v>5047</v>
      </c>
      <c r="K4" s="11">
        <v>40330</v>
      </c>
      <c r="L4">
        <v>1530</v>
      </c>
      <c r="M4" t="s">
        <v>155</v>
      </c>
    </row>
    <row r="5" spans="1:13" x14ac:dyDescent="0.25">
      <c r="A5" t="s">
        <v>51</v>
      </c>
      <c r="B5" s="19" t="s">
        <v>126</v>
      </c>
      <c r="C5" t="s">
        <v>52</v>
      </c>
      <c r="D5" s="18" t="s">
        <v>52</v>
      </c>
      <c r="E5" t="s">
        <v>59</v>
      </c>
      <c r="F5" s="18" t="s">
        <v>60</v>
      </c>
      <c r="G5" t="s">
        <v>36</v>
      </c>
      <c r="H5" t="s">
        <v>54</v>
      </c>
      <c r="I5" t="s">
        <v>179</v>
      </c>
      <c r="J5">
        <v>3275</v>
      </c>
      <c r="K5" s="11">
        <v>40330</v>
      </c>
      <c r="L5">
        <v>890</v>
      </c>
      <c r="M5" t="s">
        <v>178</v>
      </c>
    </row>
    <row r="6" spans="1:13" x14ac:dyDescent="0.25">
      <c r="A6" t="s">
        <v>51</v>
      </c>
      <c r="B6" s="19" t="s">
        <v>126</v>
      </c>
      <c r="C6" t="s">
        <v>61</v>
      </c>
      <c r="D6" s="18" t="s">
        <v>62</v>
      </c>
      <c r="E6" t="s">
        <v>63</v>
      </c>
      <c r="F6" s="18" t="s">
        <v>64</v>
      </c>
      <c r="G6" t="s">
        <v>37</v>
      </c>
      <c r="H6" t="s">
        <v>54</v>
      </c>
      <c r="I6" t="s">
        <v>157</v>
      </c>
      <c r="J6">
        <v>4981</v>
      </c>
      <c r="K6" s="11">
        <v>40325</v>
      </c>
      <c r="L6">
        <v>1256</v>
      </c>
      <c r="M6" t="s">
        <v>156</v>
      </c>
    </row>
    <row r="7" spans="1:13" x14ac:dyDescent="0.25">
      <c r="A7" t="s">
        <v>51</v>
      </c>
      <c r="B7" s="19" t="s">
        <v>126</v>
      </c>
      <c r="C7" t="s">
        <v>65</v>
      </c>
      <c r="D7" s="18" t="s">
        <v>65</v>
      </c>
      <c r="E7" t="s">
        <v>63</v>
      </c>
      <c r="F7" s="18" t="s">
        <v>64</v>
      </c>
      <c r="G7" t="s">
        <v>36</v>
      </c>
      <c r="H7" t="s">
        <v>54</v>
      </c>
      <c r="I7" t="s">
        <v>195</v>
      </c>
      <c r="J7">
        <v>3543</v>
      </c>
      <c r="K7" s="11">
        <v>40339</v>
      </c>
      <c r="L7">
        <v>975</v>
      </c>
      <c r="M7" t="s">
        <v>178</v>
      </c>
    </row>
    <row r="8" spans="1:13" x14ac:dyDescent="0.25">
      <c r="A8" t="s">
        <v>51</v>
      </c>
      <c r="B8" s="19" t="s">
        <v>126</v>
      </c>
      <c r="C8" t="s">
        <v>66</v>
      </c>
      <c r="D8" s="18" t="s">
        <v>66</v>
      </c>
      <c r="E8" t="s">
        <v>58</v>
      </c>
      <c r="F8" s="18" t="s">
        <v>58</v>
      </c>
      <c r="G8" t="s">
        <v>36</v>
      </c>
      <c r="H8" t="s">
        <v>54</v>
      </c>
      <c r="I8" t="s">
        <v>180</v>
      </c>
      <c r="J8">
        <v>3742</v>
      </c>
      <c r="K8" s="11">
        <v>40339</v>
      </c>
      <c r="L8">
        <v>1357</v>
      </c>
      <c r="M8" t="s">
        <v>178</v>
      </c>
    </row>
    <row r="9" spans="1:13" x14ac:dyDescent="0.25">
      <c r="A9" t="s">
        <v>67</v>
      </c>
      <c r="B9" s="19" t="s">
        <v>127</v>
      </c>
      <c r="C9" t="s">
        <v>68</v>
      </c>
      <c r="D9" s="18" t="s">
        <v>69</v>
      </c>
      <c r="E9" t="s">
        <v>59</v>
      </c>
      <c r="F9" s="18" t="s">
        <v>60</v>
      </c>
      <c r="G9" t="s">
        <v>36</v>
      </c>
      <c r="H9" t="s">
        <v>54</v>
      </c>
      <c r="I9" t="s">
        <v>184</v>
      </c>
      <c r="J9">
        <v>2785</v>
      </c>
      <c r="K9" s="11">
        <v>40235</v>
      </c>
      <c r="L9">
        <v>1006</v>
      </c>
      <c r="M9" t="s">
        <v>181</v>
      </c>
    </row>
    <row r="10" spans="1:13" x14ac:dyDescent="0.25">
      <c r="A10" t="s">
        <v>67</v>
      </c>
      <c r="B10" s="19" t="s">
        <v>127</v>
      </c>
      <c r="C10" t="s">
        <v>70</v>
      </c>
      <c r="D10" s="18" t="s">
        <v>70</v>
      </c>
      <c r="E10" t="s">
        <v>71</v>
      </c>
      <c r="F10" s="18" t="s">
        <v>71</v>
      </c>
      <c r="G10" t="s">
        <v>38</v>
      </c>
      <c r="H10" t="s">
        <v>54</v>
      </c>
      <c r="I10" t="s">
        <v>72</v>
      </c>
      <c r="J10">
        <v>3471</v>
      </c>
      <c r="K10" s="11">
        <v>40087</v>
      </c>
      <c r="L10">
        <v>866</v>
      </c>
      <c r="M10" t="s">
        <v>200</v>
      </c>
    </row>
    <row r="11" spans="1:13" x14ac:dyDescent="0.25">
      <c r="A11" t="s">
        <v>67</v>
      </c>
      <c r="B11" s="19" t="s">
        <v>127</v>
      </c>
      <c r="C11" t="s">
        <v>73</v>
      </c>
      <c r="D11" s="18" t="s">
        <v>73</v>
      </c>
      <c r="E11" t="s">
        <v>74</v>
      </c>
      <c r="F11" s="18" t="s">
        <v>75</v>
      </c>
      <c r="G11" t="s">
        <v>36</v>
      </c>
      <c r="H11" t="s">
        <v>54</v>
      </c>
      <c r="I11" t="s">
        <v>183</v>
      </c>
      <c r="J11">
        <v>1912</v>
      </c>
      <c r="K11" s="11">
        <v>40179</v>
      </c>
      <c r="L11">
        <v>213</v>
      </c>
      <c r="M11" t="s">
        <v>181</v>
      </c>
    </row>
    <row r="12" spans="1:13" x14ac:dyDescent="0.25">
      <c r="A12" t="s">
        <v>67</v>
      </c>
      <c r="B12" s="19" t="s">
        <v>127</v>
      </c>
      <c r="C12" t="s">
        <v>76</v>
      </c>
      <c r="D12" s="18" t="s">
        <v>76</v>
      </c>
      <c r="E12" t="s">
        <v>77</v>
      </c>
      <c r="F12" s="18" t="s">
        <v>78</v>
      </c>
      <c r="G12" t="s">
        <v>38</v>
      </c>
      <c r="H12" t="s">
        <v>54</v>
      </c>
      <c r="I12" t="s">
        <v>72</v>
      </c>
      <c r="J12">
        <v>2993</v>
      </c>
      <c r="K12" s="11">
        <v>40087</v>
      </c>
      <c r="L12">
        <v>650</v>
      </c>
      <c r="M12" t="s">
        <v>169</v>
      </c>
    </row>
    <row r="13" spans="1:13" x14ac:dyDescent="0.25">
      <c r="A13" t="s">
        <v>67</v>
      </c>
      <c r="B13" s="19" t="s">
        <v>127</v>
      </c>
      <c r="C13" t="s">
        <v>76</v>
      </c>
      <c r="D13" s="18" t="s">
        <v>76</v>
      </c>
      <c r="E13" t="s">
        <v>79</v>
      </c>
      <c r="F13" s="18" t="s">
        <v>79</v>
      </c>
      <c r="G13" t="s">
        <v>38</v>
      </c>
      <c r="H13" t="s">
        <v>54</v>
      </c>
      <c r="I13" t="s">
        <v>72</v>
      </c>
      <c r="J13">
        <v>2557</v>
      </c>
      <c r="K13" s="11">
        <v>40087</v>
      </c>
      <c r="L13">
        <v>417</v>
      </c>
      <c r="M13" t="s">
        <v>170</v>
      </c>
    </row>
    <row r="14" spans="1:13" x14ac:dyDescent="0.25">
      <c r="A14" t="s">
        <v>67</v>
      </c>
      <c r="B14" s="19" t="s">
        <v>127</v>
      </c>
      <c r="C14" t="s">
        <v>73</v>
      </c>
      <c r="D14" s="18" t="s">
        <v>73</v>
      </c>
      <c r="E14" t="s">
        <v>80</v>
      </c>
      <c r="F14" s="18" t="s">
        <v>81</v>
      </c>
      <c r="G14" t="s">
        <v>36</v>
      </c>
      <c r="H14" t="s">
        <v>54</v>
      </c>
      <c r="I14" t="s">
        <v>182</v>
      </c>
      <c r="J14">
        <v>2848</v>
      </c>
      <c r="K14" s="11">
        <v>40179</v>
      </c>
      <c r="L14">
        <v>626</v>
      </c>
      <c r="M14" t="s">
        <v>181</v>
      </c>
    </row>
    <row r="15" spans="1:13" x14ac:dyDescent="0.25">
      <c r="A15" t="s">
        <v>67</v>
      </c>
      <c r="B15" s="19" t="s">
        <v>127</v>
      </c>
      <c r="C15" t="s">
        <v>73</v>
      </c>
      <c r="D15" s="18" t="s">
        <v>73</v>
      </c>
      <c r="E15" t="s">
        <v>58</v>
      </c>
      <c r="F15" s="18" t="s">
        <v>82</v>
      </c>
      <c r="G15" t="s">
        <v>36</v>
      </c>
      <c r="H15" t="s">
        <v>54</v>
      </c>
      <c r="I15" t="s">
        <v>185</v>
      </c>
      <c r="J15">
        <v>4263</v>
      </c>
      <c r="K15" s="11">
        <v>40179</v>
      </c>
      <c r="L15">
        <v>1823</v>
      </c>
      <c r="M15" t="s">
        <v>181</v>
      </c>
    </row>
    <row r="16" spans="1:13" x14ac:dyDescent="0.25">
      <c r="A16" t="s">
        <v>83</v>
      </c>
      <c r="B16" s="19" t="s">
        <v>128</v>
      </c>
      <c r="C16" t="s">
        <v>84</v>
      </c>
      <c r="D16" s="18" t="s">
        <v>85</v>
      </c>
      <c r="E16" t="s">
        <v>59</v>
      </c>
      <c r="F16" s="18" t="s">
        <v>86</v>
      </c>
      <c r="G16" t="s">
        <v>39</v>
      </c>
      <c r="H16" t="s">
        <v>54</v>
      </c>
      <c r="I16" t="s">
        <v>167</v>
      </c>
      <c r="J16">
        <v>2851</v>
      </c>
      <c r="K16" s="11">
        <v>40360</v>
      </c>
      <c r="L16">
        <v>1295</v>
      </c>
      <c r="M16" t="s">
        <v>168</v>
      </c>
    </row>
    <row r="17" spans="1:13" x14ac:dyDescent="0.25">
      <c r="A17" t="s">
        <v>83</v>
      </c>
      <c r="B17" s="19" t="s">
        <v>128</v>
      </c>
      <c r="C17" t="s">
        <v>70</v>
      </c>
      <c r="D17" s="18" t="s">
        <v>70</v>
      </c>
      <c r="E17" t="s">
        <v>87</v>
      </c>
      <c r="F17" s="18" t="s">
        <v>88</v>
      </c>
      <c r="G17" t="s">
        <v>38</v>
      </c>
      <c r="H17" t="s">
        <v>54</v>
      </c>
      <c r="I17" t="s">
        <v>72</v>
      </c>
      <c r="J17">
        <v>2748</v>
      </c>
      <c r="K17" s="11">
        <v>40087</v>
      </c>
      <c r="L17">
        <v>615</v>
      </c>
      <c r="M17" t="s">
        <v>171</v>
      </c>
    </row>
    <row r="18" spans="1:13" x14ac:dyDescent="0.25">
      <c r="A18" t="s">
        <v>83</v>
      </c>
      <c r="B18" s="19" t="s">
        <v>128</v>
      </c>
      <c r="C18" t="s">
        <v>76</v>
      </c>
      <c r="D18" s="18" t="s">
        <v>76</v>
      </c>
      <c r="E18" t="s">
        <v>71</v>
      </c>
      <c r="F18" s="18" t="s">
        <v>71</v>
      </c>
      <c r="G18" t="s">
        <v>38</v>
      </c>
      <c r="H18" t="s">
        <v>54</v>
      </c>
      <c r="I18" t="s">
        <v>72</v>
      </c>
      <c r="J18">
        <v>3540</v>
      </c>
      <c r="K18" s="11">
        <v>40087</v>
      </c>
      <c r="L18">
        <v>872</v>
      </c>
      <c r="M18" t="s">
        <v>172</v>
      </c>
    </row>
    <row r="19" spans="1:13" x14ac:dyDescent="0.25">
      <c r="A19" t="s">
        <v>83</v>
      </c>
      <c r="B19" s="19" t="s">
        <v>128</v>
      </c>
      <c r="C19" t="s">
        <v>76</v>
      </c>
      <c r="D19" s="18" t="s">
        <v>76</v>
      </c>
      <c r="E19" t="s">
        <v>87</v>
      </c>
      <c r="F19" s="18" t="s">
        <v>88</v>
      </c>
      <c r="G19" t="s">
        <v>38</v>
      </c>
      <c r="H19" t="s">
        <v>54</v>
      </c>
      <c r="I19" t="s">
        <v>72</v>
      </c>
      <c r="J19">
        <v>2443</v>
      </c>
      <c r="K19" s="11">
        <v>40087</v>
      </c>
      <c r="L19">
        <v>417</v>
      </c>
      <c r="M19" t="s">
        <v>173</v>
      </c>
    </row>
    <row r="20" spans="1:13" x14ac:dyDescent="0.25">
      <c r="A20" t="s">
        <v>83</v>
      </c>
      <c r="B20" s="19" t="s">
        <v>128</v>
      </c>
      <c r="C20" t="s">
        <v>68</v>
      </c>
      <c r="D20" s="18" t="s">
        <v>69</v>
      </c>
      <c r="E20" t="s">
        <v>59</v>
      </c>
      <c r="F20" s="18" t="s">
        <v>60</v>
      </c>
      <c r="G20" t="s">
        <v>36</v>
      </c>
      <c r="H20" t="s">
        <v>54</v>
      </c>
      <c r="I20" t="s">
        <v>186</v>
      </c>
      <c r="J20">
        <v>3038</v>
      </c>
      <c r="K20" s="11">
        <v>40179</v>
      </c>
      <c r="L20">
        <v>1006</v>
      </c>
      <c r="M20" t="s">
        <v>181</v>
      </c>
    </row>
    <row r="21" spans="1:13" x14ac:dyDescent="0.25">
      <c r="A21" t="s">
        <v>51</v>
      </c>
      <c r="B21" s="19" t="s">
        <v>126</v>
      </c>
      <c r="C21" t="s">
        <v>89</v>
      </c>
      <c r="D21" s="18" t="s">
        <v>89</v>
      </c>
      <c r="E21" t="s">
        <v>90</v>
      </c>
      <c r="F21" s="18" t="s">
        <v>90</v>
      </c>
      <c r="G21" t="s">
        <v>37</v>
      </c>
      <c r="H21" t="s">
        <v>91</v>
      </c>
      <c r="I21" t="s">
        <v>191</v>
      </c>
      <c r="J21">
        <v>2770</v>
      </c>
      <c r="K21" s="11">
        <v>40330</v>
      </c>
      <c r="L21">
        <v>880</v>
      </c>
      <c r="M21" t="s">
        <v>192</v>
      </c>
    </row>
    <row r="22" spans="1:13" x14ac:dyDescent="0.25">
      <c r="A22" t="s">
        <v>51</v>
      </c>
      <c r="B22" s="19" t="s">
        <v>126</v>
      </c>
      <c r="C22" t="s">
        <v>52</v>
      </c>
      <c r="D22" s="18" t="s">
        <v>52</v>
      </c>
      <c r="E22" t="s">
        <v>63</v>
      </c>
      <c r="F22" s="18" t="s">
        <v>92</v>
      </c>
      <c r="G22" t="s">
        <v>37</v>
      </c>
      <c r="H22" t="s">
        <v>91</v>
      </c>
      <c r="I22" t="s">
        <v>194</v>
      </c>
      <c r="J22">
        <v>2867</v>
      </c>
      <c r="K22" s="11">
        <v>40322</v>
      </c>
      <c r="L22">
        <v>685</v>
      </c>
      <c r="M22" t="s">
        <v>193</v>
      </c>
    </row>
    <row r="23" spans="1:13" x14ac:dyDescent="0.25">
      <c r="A23" t="s">
        <v>51</v>
      </c>
      <c r="B23" s="19" t="s">
        <v>126</v>
      </c>
      <c r="C23" t="s">
        <v>93</v>
      </c>
      <c r="D23" s="18" t="s">
        <v>93</v>
      </c>
      <c r="E23" t="s">
        <v>94</v>
      </c>
      <c r="F23" s="18" t="s">
        <v>94</v>
      </c>
      <c r="G23" t="s">
        <v>38</v>
      </c>
      <c r="H23" t="s">
        <v>91</v>
      </c>
      <c r="I23" t="s">
        <v>72</v>
      </c>
      <c r="J23">
        <v>3811</v>
      </c>
      <c r="K23" s="11">
        <v>40087</v>
      </c>
      <c r="L23">
        <v>812</v>
      </c>
      <c r="M23" t="s">
        <v>174</v>
      </c>
    </row>
    <row r="24" spans="1:13" x14ac:dyDescent="0.25">
      <c r="A24" t="s">
        <v>51</v>
      </c>
      <c r="B24" s="19" t="s">
        <v>126</v>
      </c>
      <c r="C24" t="s">
        <v>55</v>
      </c>
      <c r="D24" s="18" t="s">
        <v>95</v>
      </c>
      <c r="E24" t="s">
        <v>90</v>
      </c>
      <c r="F24" s="18" t="s">
        <v>90</v>
      </c>
      <c r="G24" t="s">
        <v>37</v>
      </c>
      <c r="H24" t="s">
        <v>91</v>
      </c>
      <c r="I24" t="s">
        <v>191</v>
      </c>
      <c r="J24">
        <v>4033</v>
      </c>
      <c r="K24" s="11">
        <v>40330</v>
      </c>
      <c r="L24">
        <v>1520</v>
      </c>
      <c r="M24" t="s">
        <v>192</v>
      </c>
    </row>
    <row r="25" spans="1:13" ht="14.25" customHeight="1" x14ac:dyDescent="0.25">
      <c r="A25" t="s">
        <v>51</v>
      </c>
      <c r="B25" s="19" t="s">
        <v>126</v>
      </c>
      <c r="C25" t="s">
        <v>55</v>
      </c>
      <c r="D25" s="18" t="s">
        <v>95</v>
      </c>
      <c r="E25" t="s">
        <v>63</v>
      </c>
      <c r="F25" s="18" t="s">
        <v>64</v>
      </c>
      <c r="G25" t="s">
        <v>37</v>
      </c>
      <c r="H25" t="s">
        <v>91</v>
      </c>
      <c r="I25" t="s">
        <v>161</v>
      </c>
      <c r="J25">
        <v>4948</v>
      </c>
      <c r="K25" s="11">
        <v>40322</v>
      </c>
      <c r="L25">
        <v>1583</v>
      </c>
      <c r="M25" t="s">
        <v>160</v>
      </c>
    </row>
    <row r="26" spans="1:13" x14ac:dyDescent="0.25">
      <c r="A26" t="s">
        <v>51</v>
      </c>
      <c r="B26" s="19" t="s">
        <v>126</v>
      </c>
      <c r="C26" t="s">
        <v>65</v>
      </c>
      <c r="D26" s="18" t="s">
        <v>65</v>
      </c>
      <c r="E26" t="s">
        <v>90</v>
      </c>
      <c r="F26" s="18" t="s">
        <v>90</v>
      </c>
      <c r="G26" t="s">
        <v>36</v>
      </c>
      <c r="H26" t="s">
        <v>91</v>
      </c>
      <c r="I26" t="s">
        <v>187</v>
      </c>
      <c r="J26">
        <v>4510</v>
      </c>
      <c r="K26" s="11">
        <v>40339</v>
      </c>
      <c r="L26">
        <v>1599</v>
      </c>
      <c r="M26" t="s">
        <v>176</v>
      </c>
    </row>
    <row r="27" spans="1:13" ht="14.25" customHeight="1" x14ac:dyDescent="0.25">
      <c r="A27" t="s">
        <v>67</v>
      </c>
      <c r="B27" s="19" t="s">
        <v>127</v>
      </c>
      <c r="C27" t="s">
        <v>84</v>
      </c>
      <c r="D27" s="18" t="s">
        <v>96</v>
      </c>
      <c r="E27" t="s">
        <v>90</v>
      </c>
      <c r="F27" s="18" t="s">
        <v>90</v>
      </c>
      <c r="G27" t="s">
        <v>37</v>
      </c>
      <c r="H27" t="s">
        <v>91</v>
      </c>
      <c r="I27" t="s">
        <v>162</v>
      </c>
      <c r="J27">
        <v>3920</v>
      </c>
      <c r="K27" s="11">
        <v>40346</v>
      </c>
      <c r="L27">
        <v>1851</v>
      </c>
      <c r="M27" t="s">
        <v>163</v>
      </c>
    </row>
    <row r="28" spans="1:13" x14ac:dyDescent="0.25">
      <c r="A28" t="s">
        <v>67</v>
      </c>
      <c r="B28" s="19" t="s">
        <v>127</v>
      </c>
      <c r="C28" t="s">
        <v>61</v>
      </c>
      <c r="D28" s="18" t="s">
        <v>62</v>
      </c>
      <c r="E28" t="s">
        <v>97</v>
      </c>
      <c r="F28" s="18" t="s">
        <v>97</v>
      </c>
      <c r="G28" t="s">
        <v>37</v>
      </c>
      <c r="H28" t="s">
        <v>91</v>
      </c>
      <c r="I28" t="s">
        <v>162</v>
      </c>
      <c r="J28">
        <v>3920</v>
      </c>
      <c r="K28" s="11">
        <v>40346</v>
      </c>
      <c r="L28">
        <v>1695</v>
      </c>
      <c r="M28" t="s">
        <v>163</v>
      </c>
    </row>
    <row r="29" spans="1:13" x14ac:dyDescent="0.25">
      <c r="A29" t="s">
        <v>67</v>
      </c>
      <c r="B29" s="19" t="s">
        <v>127</v>
      </c>
      <c r="C29" t="s">
        <v>68</v>
      </c>
      <c r="D29" s="18" t="s">
        <v>69</v>
      </c>
      <c r="E29" t="s">
        <v>59</v>
      </c>
      <c r="F29" s="18" t="s">
        <v>60</v>
      </c>
      <c r="G29" t="s">
        <v>36</v>
      </c>
      <c r="H29" t="s">
        <v>91</v>
      </c>
      <c r="I29" t="s">
        <v>184</v>
      </c>
      <c r="J29">
        <v>2677</v>
      </c>
      <c r="K29" s="11">
        <v>40235</v>
      </c>
      <c r="L29">
        <v>1006</v>
      </c>
      <c r="M29" t="s">
        <v>188</v>
      </c>
    </row>
    <row r="30" spans="1:13" x14ac:dyDescent="0.25">
      <c r="A30" t="s">
        <v>67</v>
      </c>
      <c r="B30" s="19" t="s">
        <v>127</v>
      </c>
      <c r="C30" t="s">
        <v>98</v>
      </c>
      <c r="D30" s="18" t="s">
        <v>98</v>
      </c>
      <c r="E30" t="s">
        <v>63</v>
      </c>
      <c r="F30" s="18" t="s">
        <v>64</v>
      </c>
      <c r="G30" t="s">
        <v>37</v>
      </c>
      <c r="H30" t="s">
        <v>91</v>
      </c>
      <c r="I30" t="s">
        <v>164</v>
      </c>
      <c r="J30">
        <v>2800</v>
      </c>
      <c r="K30" s="11">
        <v>40346</v>
      </c>
      <c r="L30">
        <v>988</v>
      </c>
      <c r="M30" t="s">
        <v>203</v>
      </c>
    </row>
    <row r="31" spans="1:13" x14ac:dyDescent="0.25">
      <c r="A31" t="s">
        <v>67</v>
      </c>
      <c r="B31" s="19" t="s">
        <v>127</v>
      </c>
      <c r="C31" t="s">
        <v>73</v>
      </c>
      <c r="D31" s="18" t="s">
        <v>99</v>
      </c>
      <c r="E31" t="s">
        <v>66</v>
      </c>
      <c r="F31" s="18" t="s">
        <v>66</v>
      </c>
      <c r="G31" t="s">
        <v>36</v>
      </c>
      <c r="H31" t="s">
        <v>91</v>
      </c>
      <c r="I31" t="s">
        <v>189</v>
      </c>
      <c r="J31">
        <v>3230</v>
      </c>
      <c r="K31" s="11">
        <v>40179</v>
      </c>
      <c r="L31">
        <v>787</v>
      </c>
      <c r="M31" t="s">
        <v>188</v>
      </c>
    </row>
    <row r="32" spans="1:13" x14ac:dyDescent="0.25">
      <c r="A32" t="s">
        <v>67</v>
      </c>
      <c r="B32" s="19" t="s">
        <v>127</v>
      </c>
      <c r="C32" t="s">
        <v>84</v>
      </c>
      <c r="D32" s="18" t="s">
        <v>96</v>
      </c>
      <c r="E32" t="s">
        <v>97</v>
      </c>
      <c r="F32" s="18" t="s">
        <v>97</v>
      </c>
      <c r="G32" t="s">
        <v>37</v>
      </c>
      <c r="H32" t="s">
        <v>91</v>
      </c>
      <c r="I32" t="s">
        <v>162</v>
      </c>
      <c r="J32">
        <v>3920</v>
      </c>
      <c r="K32" s="11">
        <v>40346</v>
      </c>
      <c r="L32">
        <v>1836</v>
      </c>
      <c r="M32" t="s">
        <v>163</v>
      </c>
    </row>
    <row r="33" spans="1:20" x14ac:dyDescent="0.25">
      <c r="A33" t="s">
        <v>67</v>
      </c>
      <c r="B33" s="19" t="s">
        <v>127</v>
      </c>
      <c r="C33" t="s">
        <v>100</v>
      </c>
      <c r="D33" s="18" t="s">
        <v>101</v>
      </c>
      <c r="E33" t="s">
        <v>102</v>
      </c>
      <c r="F33" s="18" t="s">
        <v>102</v>
      </c>
      <c r="G33" t="s">
        <v>37</v>
      </c>
      <c r="H33" t="s">
        <v>91</v>
      </c>
      <c r="I33" t="s">
        <v>164</v>
      </c>
      <c r="J33">
        <v>3400</v>
      </c>
      <c r="K33" s="11">
        <v>40346</v>
      </c>
      <c r="L33">
        <v>1899</v>
      </c>
      <c r="M33" t="s">
        <v>202</v>
      </c>
      <c r="T33" t="s">
        <v>297</v>
      </c>
    </row>
    <row r="34" spans="1:20" x14ac:dyDescent="0.25">
      <c r="A34" t="s">
        <v>83</v>
      </c>
      <c r="B34" s="19" t="s">
        <v>128</v>
      </c>
      <c r="C34" t="s">
        <v>61</v>
      </c>
      <c r="D34" s="18" t="s">
        <v>62</v>
      </c>
      <c r="E34" t="s">
        <v>97</v>
      </c>
      <c r="F34" s="18" t="s">
        <v>97</v>
      </c>
      <c r="G34" t="s">
        <v>37</v>
      </c>
      <c r="H34" t="s">
        <v>91</v>
      </c>
      <c r="I34" t="s">
        <v>166</v>
      </c>
      <c r="J34">
        <v>4220</v>
      </c>
      <c r="K34" s="11">
        <v>40299</v>
      </c>
      <c r="L34">
        <v>1695</v>
      </c>
      <c r="M34" t="s">
        <v>165</v>
      </c>
    </row>
    <row r="35" spans="1:20" x14ac:dyDescent="0.25">
      <c r="A35" t="s">
        <v>83</v>
      </c>
      <c r="B35" s="19" t="s">
        <v>128</v>
      </c>
      <c r="C35" t="s">
        <v>84</v>
      </c>
      <c r="D35" s="18" t="s">
        <v>96</v>
      </c>
      <c r="E35" t="s">
        <v>90</v>
      </c>
      <c r="F35" s="18" t="s">
        <v>90</v>
      </c>
      <c r="G35" t="s">
        <v>37</v>
      </c>
      <c r="H35" t="s">
        <v>91</v>
      </c>
      <c r="I35" t="s">
        <v>166</v>
      </c>
      <c r="J35">
        <v>4170</v>
      </c>
      <c r="K35" s="11">
        <v>40299</v>
      </c>
      <c r="L35">
        <v>1851</v>
      </c>
      <c r="M35" t="s">
        <v>165</v>
      </c>
    </row>
    <row r="36" spans="1:20" x14ac:dyDescent="0.25">
      <c r="A36" t="s">
        <v>83</v>
      </c>
      <c r="B36" s="19" t="s">
        <v>128</v>
      </c>
      <c r="C36" t="s">
        <v>103</v>
      </c>
      <c r="D36" s="18" t="s">
        <v>104</v>
      </c>
      <c r="E36" t="s">
        <v>97</v>
      </c>
      <c r="F36" s="18" t="s">
        <v>97</v>
      </c>
      <c r="G36" t="s">
        <v>37</v>
      </c>
      <c r="H36" t="s">
        <v>91</v>
      </c>
      <c r="I36" t="s">
        <v>166</v>
      </c>
      <c r="J36">
        <v>4170</v>
      </c>
      <c r="K36" s="11">
        <v>40299</v>
      </c>
      <c r="L36">
        <v>1507</v>
      </c>
      <c r="M36" t="s">
        <v>165</v>
      </c>
    </row>
    <row r="37" spans="1:20" x14ac:dyDescent="0.25">
      <c r="A37" t="s">
        <v>83</v>
      </c>
      <c r="B37" s="19" t="s">
        <v>128</v>
      </c>
      <c r="C37" t="s">
        <v>100</v>
      </c>
      <c r="D37" s="18" t="s">
        <v>100</v>
      </c>
      <c r="E37" t="s">
        <v>59</v>
      </c>
      <c r="F37" s="18" t="s">
        <v>60</v>
      </c>
      <c r="G37" t="s">
        <v>36</v>
      </c>
      <c r="H37" t="s">
        <v>91</v>
      </c>
      <c r="I37" t="s">
        <v>186</v>
      </c>
      <c r="J37">
        <v>3410</v>
      </c>
      <c r="K37" s="11">
        <v>40179</v>
      </c>
      <c r="L37">
        <v>1160</v>
      </c>
      <c r="M37" t="s">
        <v>188</v>
      </c>
    </row>
    <row r="38" spans="1:20" x14ac:dyDescent="0.25">
      <c r="A38" t="s">
        <v>83</v>
      </c>
      <c r="B38" s="19" t="s">
        <v>128</v>
      </c>
      <c r="C38" t="s">
        <v>70</v>
      </c>
      <c r="D38" s="18" t="s">
        <v>70</v>
      </c>
      <c r="E38" t="s">
        <v>87</v>
      </c>
      <c r="F38" s="18" t="s">
        <v>88</v>
      </c>
      <c r="G38" t="s">
        <v>38</v>
      </c>
      <c r="H38" t="s">
        <v>91</v>
      </c>
      <c r="I38" t="s">
        <v>72</v>
      </c>
      <c r="J38">
        <v>2366</v>
      </c>
      <c r="K38" s="11">
        <v>40087</v>
      </c>
      <c r="L38">
        <v>615</v>
      </c>
      <c r="M38" t="s">
        <v>175</v>
      </c>
    </row>
    <row r="39" spans="1:20" x14ac:dyDescent="0.25">
      <c r="A39" t="s">
        <v>83</v>
      </c>
      <c r="B39" s="19" t="s">
        <v>128</v>
      </c>
      <c r="C39" t="s">
        <v>105</v>
      </c>
      <c r="D39" s="18" t="s">
        <v>105</v>
      </c>
      <c r="E39" t="s">
        <v>90</v>
      </c>
      <c r="F39" s="18" t="s">
        <v>90</v>
      </c>
      <c r="G39" t="s">
        <v>36</v>
      </c>
      <c r="H39" t="s">
        <v>91</v>
      </c>
      <c r="I39" t="s">
        <v>190</v>
      </c>
      <c r="J39">
        <v>4320</v>
      </c>
      <c r="K39" s="11">
        <v>40148</v>
      </c>
      <c r="L39">
        <v>1637</v>
      </c>
      <c r="M39" t="s">
        <v>188</v>
      </c>
    </row>
    <row r="45" spans="1:20" x14ac:dyDescent="0.25">
      <c r="M45" s="21"/>
    </row>
    <row r="46" spans="1:20" x14ac:dyDescent="0.25">
      <c r="M46" s="21"/>
    </row>
  </sheetData>
  <autoFilter ref="A1:M39" xr:uid="{00000000-0009-0000-0000-000002000000}"/>
  <pageMargins left="0.7" right="0.7" top="0.75" bottom="0.75" header="0.3" footer="0.3"/>
  <pageSetup scale="48"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C283"/>
  <sheetViews>
    <sheetView zoomScaleNormal="100" workbookViewId="0"/>
  </sheetViews>
  <sheetFormatPr defaultRowHeight="15" x14ac:dyDescent="0.25"/>
  <cols>
    <col min="1" max="1" width="16.7109375" customWidth="1"/>
    <col min="2" max="2" width="9.5703125" bestFit="1" customWidth="1"/>
    <col min="5" max="5" width="9.140625" bestFit="1" customWidth="1"/>
    <col min="10" max="10" width="16.5703125" customWidth="1"/>
    <col min="11" max="11" width="9.5703125" bestFit="1" customWidth="1"/>
    <col min="13" max="13" width="10.85546875" bestFit="1" customWidth="1"/>
    <col min="14" max="14" width="9.140625" bestFit="1" customWidth="1"/>
    <col min="20" max="20" width="9.5703125" bestFit="1" customWidth="1"/>
  </cols>
  <sheetData>
    <row r="1" spans="1:26" x14ac:dyDescent="0.25">
      <c r="A1" t="s">
        <v>107</v>
      </c>
      <c r="B1" t="s">
        <v>231</v>
      </c>
      <c r="J1" t="s">
        <v>107</v>
      </c>
      <c r="K1" t="s">
        <v>230</v>
      </c>
      <c r="S1" t="s">
        <v>121</v>
      </c>
    </row>
    <row r="2" spans="1:26" x14ac:dyDescent="0.25">
      <c r="A2" s="10" t="s">
        <v>133</v>
      </c>
      <c r="B2" s="10"/>
      <c r="C2" s="10"/>
      <c r="J2" s="10" t="s">
        <v>133</v>
      </c>
      <c r="K2" s="10"/>
      <c r="L2" s="10"/>
      <c r="S2" s="10" t="s">
        <v>133</v>
      </c>
    </row>
    <row r="4" spans="1:26" x14ac:dyDescent="0.25">
      <c r="A4" s="10" t="s">
        <v>67</v>
      </c>
      <c r="B4">
        <v>113210</v>
      </c>
      <c r="J4" s="10" t="s">
        <v>83</v>
      </c>
      <c r="K4" t="s">
        <v>128</v>
      </c>
      <c r="S4" s="10" t="s">
        <v>296</v>
      </c>
    </row>
    <row r="5" spans="1:26" x14ac:dyDescent="0.25">
      <c r="A5" t="s">
        <v>123</v>
      </c>
      <c r="D5" t="s">
        <v>118</v>
      </c>
      <c r="E5" s="16">
        <f>111/1.10231</f>
        <v>100.69762589471202</v>
      </c>
      <c r="F5" t="s">
        <v>117</v>
      </c>
      <c r="J5" t="s">
        <v>123</v>
      </c>
      <c r="M5" t="s">
        <v>118</v>
      </c>
      <c r="N5" s="16">
        <f>111/1.10231</f>
        <v>100.69762589471202</v>
      </c>
      <c r="O5" t="s">
        <v>117</v>
      </c>
      <c r="S5" t="s">
        <v>123</v>
      </c>
    </row>
    <row r="6" spans="1:26" x14ac:dyDescent="0.25">
      <c r="A6" t="s">
        <v>108</v>
      </c>
      <c r="J6" t="s">
        <v>108</v>
      </c>
      <c r="S6" t="s">
        <v>108</v>
      </c>
    </row>
    <row r="7" spans="1:26" x14ac:dyDescent="0.25">
      <c r="A7" t="s">
        <v>109</v>
      </c>
      <c r="B7">
        <v>601</v>
      </c>
      <c r="J7" t="s">
        <v>109</v>
      </c>
      <c r="K7">
        <v>601</v>
      </c>
      <c r="S7" t="s">
        <v>109</v>
      </c>
      <c r="T7" s="17">
        <v>703</v>
      </c>
    </row>
    <row r="8" spans="1:26" x14ac:dyDescent="0.25">
      <c r="C8" t="s">
        <v>112</v>
      </c>
      <c r="D8" t="s">
        <v>112</v>
      </c>
      <c r="E8" t="s">
        <v>115</v>
      </c>
      <c r="G8" t="s">
        <v>119</v>
      </c>
      <c r="L8" t="s">
        <v>112</v>
      </c>
      <c r="M8" t="s">
        <v>112</v>
      </c>
      <c r="N8" t="s">
        <v>115</v>
      </c>
      <c r="P8" t="s">
        <v>119</v>
      </c>
      <c r="U8" t="s">
        <v>112</v>
      </c>
      <c r="V8" t="s">
        <v>112</v>
      </c>
      <c r="W8" t="s">
        <v>115</v>
      </c>
      <c r="Y8" t="s">
        <v>119</v>
      </c>
    </row>
    <row r="9" spans="1:26" ht="15.75" thickBot="1" x14ac:dyDescent="0.3">
      <c r="A9" s="13" t="s">
        <v>110</v>
      </c>
      <c r="B9" s="13" t="s">
        <v>111</v>
      </c>
      <c r="C9" s="13" t="s">
        <v>113</v>
      </c>
      <c r="D9" s="13" t="s">
        <v>114</v>
      </c>
      <c r="E9" s="13" t="s">
        <v>112</v>
      </c>
      <c r="G9" s="13" t="s">
        <v>120</v>
      </c>
      <c r="H9" s="13" t="s">
        <v>116</v>
      </c>
      <c r="J9" s="13" t="s">
        <v>110</v>
      </c>
      <c r="K9" s="13" t="s">
        <v>111</v>
      </c>
      <c r="L9" s="13" t="s">
        <v>113</v>
      </c>
      <c r="M9" s="13" t="s">
        <v>114</v>
      </c>
      <c r="N9" s="13" t="s">
        <v>112</v>
      </c>
      <c r="P9" s="13" t="s">
        <v>120</v>
      </c>
      <c r="Q9" s="13" t="s">
        <v>116</v>
      </c>
      <c r="S9" s="13" t="s">
        <v>110</v>
      </c>
      <c r="T9" s="13" t="s">
        <v>111</v>
      </c>
      <c r="U9" s="13" t="s">
        <v>113</v>
      </c>
      <c r="V9" s="13" t="s">
        <v>114</v>
      </c>
      <c r="W9" s="13" t="s">
        <v>112</v>
      </c>
      <c r="Y9" s="13" t="s">
        <v>120</v>
      </c>
      <c r="Z9" s="13" t="s">
        <v>116</v>
      </c>
    </row>
    <row r="10" spans="1:26" x14ac:dyDescent="0.25">
      <c r="A10" t="s">
        <v>129</v>
      </c>
      <c r="B10" s="14">
        <v>4308</v>
      </c>
      <c r="C10" s="12">
        <v>0.34</v>
      </c>
      <c r="D10">
        <f t="shared" ref="D10:D41" si="0">C10*$B$7</f>
        <v>204.34</v>
      </c>
      <c r="E10" s="15">
        <f t="shared" ref="E10:E41" si="1">B10+D10</f>
        <v>4512.34</v>
      </c>
      <c r="J10" t="s">
        <v>129</v>
      </c>
      <c r="K10" s="14">
        <v>3570</v>
      </c>
      <c r="L10" s="12">
        <v>0.34</v>
      </c>
      <c r="M10">
        <f t="shared" ref="M10:M41" si="2">L10*$B$7</f>
        <v>204.34</v>
      </c>
      <c r="N10" s="15">
        <f t="shared" ref="N10:N41" si="3">K10+M10</f>
        <v>3774.34</v>
      </c>
      <c r="S10" t="s">
        <v>129</v>
      </c>
      <c r="T10" s="14">
        <v>4452</v>
      </c>
      <c r="U10" s="12">
        <v>0.35</v>
      </c>
      <c r="V10" s="17">
        <f t="shared" ref="V10:V15" si="4">$T$7*U10</f>
        <v>246.04999999999998</v>
      </c>
      <c r="W10" s="15">
        <f t="shared" ref="W10:W17" si="5">T10+V10</f>
        <v>4698.05</v>
      </c>
    </row>
    <row r="11" spans="1:26" x14ac:dyDescent="0.25">
      <c r="A11" t="s">
        <v>130</v>
      </c>
      <c r="B11" s="14">
        <v>4308</v>
      </c>
      <c r="C11" s="12">
        <v>0.35</v>
      </c>
      <c r="D11">
        <f t="shared" si="0"/>
        <v>210.35</v>
      </c>
      <c r="E11" s="15">
        <f t="shared" si="1"/>
        <v>4518.3500000000004</v>
      </c>
      <c r="J11" t="s">
        <v>130</v>
      </c>
      <c r="K11" s="14">
        <v>3570</v>
      </c>
      <c r="L11" s="12">
        <v>0.35</v>
      </c>
      <c r="M11">
        <f t="shared" si="2"/>
        <v>210.35</v>
      </c>
      <c r="N11" s="15">
        <f t="shared" si="3"/>
        <v>3780.35</v>
      </c>
      <c r="S11" t="s">
        <v>130</v>
      </c>
      <c r="T11" s="14">
        <v>4452</v>
      </c>
      <c r="U11" s="12">
        <v>0.36</v>
      </c>
      <c r="V11" s="17">
        <f t="shared" si="4"/>
        <v>253.07999999999998</v>
      </c>
      <c r="W11" s="15">
        <f t="shared" si="5"/>
        <v>4705.08</v>
      </c>
    </row>
    <row r="12" spans="1:26" x14ac:dyDescent="0.25">
      <c r="A12" t="s">
        <v>131</v>
      </c>
      <c r="B12" s="14">
        <v>4308</v>
      </c>
      <c r="C12" s="12">
        <v>0.35</v>
      </c>
      <c r="D12">
        <f t="shared" si="0"/>
        <v>210.35</v>
      </c>
      <c r="E12" s="15">
        <f t="shared" si="1"/>
        <v>4518.3500000000004</v>
      </c>
      <c r="F12" t="s">
        <v>136</v>
      </c>
      <c r="G12" s="15">
        <f>AVERAGE(E10:E12)</f>
        <v>4516.3466666666673</v>
      </c>
      <c r="H12" s="16">
        <f>G12/$E$5</f>
        <v>44.850577424624632</v>
      </c>
      <c r="J12" t="s">
        <v>131</v>
      </c>
      <c r="K12" s="14">
        <v>3570</v>
      </c>
      <c r="L12" s="12">
        <v>0.35</v>
      </c>
      <c r="M12">
        <f t="shared" si="2"/>
        <v>210.35</v>
      </c>
      <c r="N12" s="15">
        <f t="shared" si="3"/>
        <v>3780.35</v>
      </c>
      <c r="O12" t="s">
        <v>136</v>
      </c>
      <c r="P12" s="15">
        <f>AVERAGE(N10:N12)</f>
        <v>3778.3466666666668</v>
      </c>
      <c r="Q12" s="16">
        <f>P12/$E$5</f>
        <v>37.521705532732732</v>
      </c>
      <c r="S12" t="s">
        <v>131</v>
      </c>
      <c r="T12" s="14">
        <v>4452</v>
      </c>
      <c r="U12" s="12">
        <v>0.36</v>
      </c>
      <c r="V12" s="17">
        <f t="shared" si="4"/>
        <v>253.07999999999998</v>
      </c>
      <c r="W12" s="15">
        <f t="shared" si="5"/>
        <v>4705.08</v>
      </c>
      <c r="X12" t="s">
        <v>136</v>
      </c>
      <c r="Y12" s="15">
        <f>AVERAGE(W10:W12)</f>
        <v>4702.7366666666667</v>
      </c>
      <c r="Z12" s="16">
        <f>Y12/$E$5</f>
        <v>46.701564459759759</v>
      </c>
    </row>
    <row r="13" spans="1:26" x14ac:dyDescent="0.25">
      <c r="A13" t="s">
        <v>132</v>
      </c>
      <c r="B13" s="14">
        <v>4308</v>
      </c>
      <c r="C13">
        <v>0.38</v>
      </c>
      <c r="D13">
        <f t="shared" si="0"/>
        <v>228.38</v>
      </c>
      <c r="E13" s="15">
        <f t="shared" si="1"/>
        <v>4536.38</v>
      </c>
      <c r="J13" t="s">
        <v>132</v>
      </c>
      <c r="K13" s="14">
        <v>3570</v>
      </c>
      <c r="L13">
        <v>0.38</v>
      </c>
      <c r="M13">
        <f t="shared" si="2"/>
        <v>228.38</v>
      </c>
      <c r="N13" s="15">
        <f t="shared" si="3"/>
        <v>3798.38</v>
      </c>
      <c r="S13" t="s">
        <v>132</v>
      </c>
      <c r="T13" s="14">
        <v>4452</v>
      </c>
      <c r="U13">
        <v>0.38</v>
      </c>
      <c r="V13" s="17">
        <f t="shared" si="4"/>
        <v>267.14</v>
      </c>
      <c r="W13" s="15">
        <f t="shared" si="5"/>
        <v>4719.1400000000003</v>
      </c>
    </row>
    <row r="14" spans="1:26" x14ac:dyDescent="0.25">
      <c r="A14" t="s">
        <v>137</v>
      </c>
      <c r="B14" s="14">
        <v>4308</v>
      </c>
      <c r="C14">
        <v>0.38</v>
      </c>
      <c r="D14">
        <f t="shared" si="0"/>
        <v>228.38</v>
      </c>
      <c r="E14" s="15">
        <f t="shared" si="1"/>
        <v>4536.38</v>
      </c>
      <c r="J14" t="s">
        <v>137</v>
      </c>
      <c r="K14" s="14">
        <v>3570</v>
      </c>
      <c r="L14">
        <v>0.38</v>
      </c>
      <c r="M14">
        <f t="shared" si="2"/>
        <v>228.38</v>
      </c>
      <c r="N14" s="15">
        <f t="shared" si="3"/>
        <v>3798.38</v>
      </c>
      <c r="S14" t="s">
        <v>137</v>
      </c>
      <c r="T14" s="14">
        <v>4452</v>
      </c>
      <c r="U14">
        <v>0.39</v>
      </c>
      <c r="V14" s="17">
        <f t="shared" si="4"/>
        <v>274.17</v>
      </c>
      <c r="W14" s="15">
        <f t="shared" si="5"/>
        <v>4726.17</v>
      </c>
    </row>
    <row r="15" spans="1:26" x14ac:dyDescent="0.25">
      <c r="A15" t="s">
        <v>138</v>
      </c>
      <c r="B15" s="14">
        <v>4308</v>
      </c>
      <c r="C15">
        <v>0.37</v>
      </c>
      <c r="D15">
        <f t="shared" si="0"/>
        <v>222.37</v>
      </c>
      <c r="E15" s="15">
        <f t="shared" si="1"/>
        <v>4530.37</v>
      </c>
      <c r="F15" t="s">
        <v>139</v>
      </c>
      <c r="G15" s="15">
        <f>AVERAGE(E13:E15)</f>
        <v>4534.376666666667</v>
      </c>
      <c r="H15" s="16">
        <f>G15/$E$5</f>
        <v>45.029628319219221</v>
      </c>
      <c r="J15" t="s">
        <v>138</v>
      </c>
      <c r="K15" s="14">
        <v>3570</v>
      </c>
      <c r="L15">
        <v>0.37</v>
      </c>
      <c r="M15">
        <f t="shared" si="2"/>
        <v>222.37</v>
      </c>
      <c r="N15" s="15">
        <f t="shared" si="3"/>
        <v>3792.37</v>
      </c>
      <c r="O15" t="s">
        <v>139</v>
      </c>
      <c r="P15" s="15">
        <f>AVERAGE(N13:N15)</f>
        <v>3796.376666666667</v>
      </c>
      <c r="Q15" s="16">
        <f>P15/$E$5</f>
        <v>37.700756427327327</v>
      </c>
      <c r="S15" t="s">
        <v>138</v>
      </c>
      <c r="T15" s="14">
        <v>4452</v>
      </c>
      <c r="U15">
        <v>0.38</v>
      </c>
      <c r="V15" s="17">
        <f t="shared" si="4"/>
        <v>267.14</v>
      </c>
      <c r="W15" s="15">
        <f t="shared" si="5"/>
        <v>4719.1400000000003</v>
      </c>
      <c r="X15" t="s">
        <v>139</v>
      </c>
      <c r="Y15" s="15">
        <f>AVERAGE(W13:W15)</f>
        <v>4721.4833333333336</v>
      </c>
      <c r="Z15" s="16">
        <f>Y15/$E$5</f>
        <v>46.887732370870872</v>
      </c>
    </row>
    <row r="16" spans="1:26" x14ac:dyDescent="0.25">
      <c r="A16" t="s">
        <v>140</v>
      </c>
      <c r="B16" s="14">
        <v>4308</v>
      </c>
      <c r="C16" s="12">
        <v>0.37</v>
      </c>
      <c r="D16">
        <f t="shared" si="0"/>
        <v>222.37</v>
      </c>
      <c r="E16" s="15">
        <f t="shared" si="1"/>
        <v>4530.37</v>
      </c>
      <c r="J16" t="s">
        <v>140</v>
      </c>
      <c r="K16" s="14">
        <v>3570</v>
      </c>
      <c r="L16" s="12">
        <v>0.37</v>
      </c>
      <c r="M16">
        <f t="shared" si="2"/>
        <v>222.37</v>
      </c>
      <c r="N16" s="15">
        <f t="shared" si="3"/>
        <v>3792.37</v>
      </c>
      <c r="S16" t="s">
        <v>140</v>
      </c>
      <c r="T16" s="14">
        <v>4452</v>
      </c>
      <c r="U16" s="12">
        <v>0.37</v>
      </c>
      <c r="V16" s="17">
        <f>$T$7*U16</f>
        <v>260.11</v>
      </c>
      <c r="W16" s="15">
        <f t="shared" si="5"/>
        <v>4712.1099999999997</v>
      </c>
    </row>
    <row r="17" spans="1:26" x14ac:dyDescent="0.25">
      <c r="A17" t="s">
        <v>141</v>
      </c>
      <c r="B17" s="14">
        <v>4308</v>
      </c>
      <c r="C17" s="12">
        <v>0.36</v>
      </c>
      <c r="D17">
        <f t="shared" si="0"/>
        <v>216.35999999999999</v>
      </c>
      <c r="E17" s="15">
        <f t="shared" si="1"/>
        <v>4524.3599999999997</v>
      </c>
      <c r="J17" t="s">
        <v>141</v>
      </c>
      <c r="K17" s="14">
        <v>3570</v>
      </c>
      <c r="L17" s="12">
        <v>0.36</v>
      </c>
      <c r="M17">
        <f t="shared" si="2"/>
        <v>216.35999999999999</v>
      </c>
      <c r="N17" s="15">
        <f t="shared" si="3"/>
        <v>3786.36</v>
      </c>
      <c r="S17" t="s">
        <v>141</v>
      </c>
      <c r="T17" s="14">
        <v>4452</v>
      </c>
      <c r="U17" s="12">
        <v>0.37</v>
      </c>
      <c r="V17" s="17">
        <f>$T$7*U17</f>
        <v>260.11</v>
      </c>
      <c r="W17" s="15">
        <f t="shared" si="5"/>
        <v>4712.1099999999997</v>
      </c>
    </row>
    <row r="18" spans="1:26" x14ac:dyDescent="0.25">
      <c r="A18" t="s">
        <v>142</v>
      </c>
      <c r="B18" s="14">
        <v>4308</v>
      </c>
      <c r="C18" s="12">
        <v>0.35</v>
      </c>
      <c r="D18">
        <f t="shared" si="0"/>
        <v>210.35</v>
      </c>
      <c r="E18" s="15">
        <f t="shared" si="1"/>
        <v>4518.3500000000004</v>
      </c>
      <c r="F18" t="s">
        <v>144</v>
      </c>
      <c r="G18" s="15">
        <f>AVERAGE(E16:E18)</f>
        <v>4524.3599999999997</v>
      </c>
      <c r="H18" s="16">
        <f>G18/$E$147</f>
        <v>44.930155599999992</v>
      </c>
      <c r="J18" t="s">
        <v>142</v>
      </c>
      <c r="K18" s="14">
        <v>3570</v>
      </c>
      <c r="L18" s="12">
        <v>0.35</v>
      </c>
      <c r="M18">
        <f t="shared" si="2"/>
        <v>210.35</v>
      </c>
      <c r="N18" s="15">
        <f t="shared" si="3"/>
        <v>3780.35</v>
      </c>
      <c r="O18" t="s">
        <v>144</v>
      </c>
      <c r="P18" s="15">
        <f>AVERAGE(N16:N18)</f>
        <v>3786.36</v>
      </c>
      <c r="Q18" s="16">
        <f>P18/$E$147</f>
        <v>37.601283708108106</v>
      </c>
      <c r="S18" t="s">
        <v>142</v>
      </c>
      <c r="T18" s="14">
        <v>4452</v>
      </c>
      <c r="U18" s="12">
        <v>0.36</v>
      </c>
      <c r="V18" s="17">
        <f t="shared" ref="V18:V25" si="6">$T$7*U18</f>
        <v>253.07999999999998</v>
      </c>
      <c r="W18" s="15">
        <f t="shared" ref="W18:W25" si="7">T18+V18</f>
        <v>4705.08</v>
      </c>
      <c r="X18" t="s">
        <v>144</v>
      </c>
      <c r="Y18" s="15">
        <f>AVERAGE(W16:W18)</f>
        <v>4709.7666666666664</v>
      </c>
      <c r="Z18" s="16">
        <f>Y18/$E$5</f>
        <v>46.771377426426419</v>
      </c>
    </row>
    <row r="19" spans="1:26" x14ac:dyDescent="0.25">
      <c r="A19" t="s">
        <v>143</v>
      </c>
      <c r="B19" s="14">
        <v>4308</v>
      </c>
      <c r="C19" s="12">
        <v>0.34</v>
      </c>
      <c r="D19">
        <f t="shared" si="0"/>
        <v>204.34</v>
      </c>
      <c r="E19" s="15">
        <f t="shared" si="1"/>
        <v>4512.34</v>
      </c>
      <c r="J19" t="s">
        <v>143</v>
      </c>
      <c r="K19" s="14">
        <v>3570</v>
      </c>
      <c r="L19" s="12">
        <v>0.34</v>
      </c>
      <c r="M19">
        <f t="shared" si="2"/>
        <v>204.34</v>
      </c>
      <c r="N19" s="15">
        <f t="shared" si="3"/>
        <v>3774.34</v>
      </c>
      <c r="S19" t="s">
        <v>143</v>
      </c>
      <c r="T19" s="14">
        <v>4602</v>
      </c>
      <c r="U19" s="12">
        <v>0.35</v>
      </c>
      <c r="V19" s="17">
        <f t="shared" si="6"/>
        <v>246.04999999999998</v>
      </c>
      <c r="W19" s="15">
        <f t="shared" si="7"/>
        <v>4848.05</v>
      </c>
    </row>
    <row r="20" spans="1:26" x14ac:dyDescent="0.25">
      <c r="A20" t="s">
        <v>145</v>
      </c>
      <c r="B20" s="14">
        <v>4308</v>
      </c>
      <c r="C20" s="12">
        <v>0.33</v>
      </c>
      <c r="D20">
        <f t="shared" si="0"/>
        <v>198.33</v>
      </c>
      <c r="E20" s="15">
        <f t="shared" si="1"/>
        <v>4506.33</v>
      </c>
      <c r="J20" t="s">
        <v>145</v>
      </c>
      <c r="K20" s="14">
        <v>3570</v>
      </c>
      <c r="L20" s="12">
        <v>0.33</v>
      </c>
      <c r="M20">
        <f t="shared" si="2"/>
        <v>198.33</v>
      </c>
      <c r="N20" s="15">
        <f t="shared" si="3"/>
        <v>3768.33</v>
      </c>
      <c r="S20" t="s">
        <v>145</v>
      </c>
      <c r="T20" s="14">
        <v>4602</v>
      </c>
      <c r="U20" s="12">
        <v>0.34</v>
      </c>
      <c r="V20" s="17">
        <f t="shared" si="6"/>
        <v>239.02</v>
      </c>
      <c r="W20" s="15">
        <f t="shared" si="7"/>
        <v>4841.0200000000004</v>
      </c>
    </row>
    <row r="21" spans="1:26" x14ac:dyDescent="0.25">
      <c r="A21" t="s">
        <v>146</v>
      </c>
      <c r="B21" s="14">
        <v>4308</v>
      </c>
      <c r="C21" s="12">
        <v>0.3</v>
      </c>
      <c r="D21">
        <f t="shared" si="0"/>
        <v>180.29999999999998</v>
      </c>
      <c r="E21" s="15">
        <f t="shared" si="1"/>
        <v>4488.3</v>
      </c>
      <c r="F21" t="s">
        <v>148</v>
      </c>
      <c r="G21" s="15">
        <f>AVERAGE(E19:E21)</f>
        <v>4502.3233333333337</v>
      </c>
      <c r="H21" s="16">
        <f>G21/$E$147</f>
        <v>44.711315617717716</v>
      </c>
      <c r="J21" t="s">
        <v>146</v>
      </c>
      <c r="K21" s="14">
        <v>3570</v>
      </c>
      <c r="L21" s="12">
        <v>0.3</v>
      </c>
      <c r="M21">
        <f t="shared" si="2"/>
        <v>180.29999999999998</v>
      </c>
      <c r="N21" s="15">
        <f t="shared" si="3"/>
        <v>3750.3</v>
      </c>
      <c r="O21" t="s">
        <v>148</v>
      </c>
      <c r="P21" s="15">
        <f>AVERAGE(N19:N21)</f>
        <v>3764.3233333333337</v>
      </c>
      <c r="Q21" s="16">
        <f>P21/$E$147</f>
        <v>37.38244372582583</v>
      </c>
      <c r="S21" t="s">
        <v>146</v>
      </c>
      <c r="T21" s="14">
        <v>4602</v>
      </c>
      <c r="U21" s="12">
        <v>0.32</v>
      </c>
      <c r="V21" s="17">
        <f t="shared" si="6"/>
        <v>224.96</v>
      </c>
      <c r="W21" s="15">
        <f t="shared" si="7"/>
        <v>4826.96</v>
      </c>
      <c r="X21" t="s">
        <v>148</v>
      </c>
      <c r="Y21" s="15">
        <f>AVERAGE(W19:W21)</f>
        <v>4838.6766666666663</v>
      </c>
      <c r="Z21" s="16">
        <f>Y21/$E$147</f>
        <v>48.051546634534532</v>
      </c>
    </row>
    <row r="22" spans="1:26" x14ac:dyDescent="0.25">
      <c r="A22" t="s">
        <v>147</v>
      </c>
      <c r="B22" s="14">
        <v>4308</v>
      </c>
      <c r="C22" s="12">
        <v>0.28999999999999998</v>
      </c>
      <c r="D22">
        <f t="shared" si="0"/>
        <v>174.29</v>
      </c>
      <c r="E22" s="15">
        <f t="shared" si="1"/>
        <v>4482.29</v>
      </c>
      <c r="J22" t="s">
        <v>147</v>
      </c>
      <c r="K22" s="14">
        <v>3570</v>
      </c>
      <c r="L22" s="12">
        <v>0.28999999999999998</v>
      </c>
      <c r="M22">
        <f t="shared" si="2"/>
        <v>174.29</v>
      </c>
      <c r="N22" s="15">
        <f t="shared" si="3"/>
        <v>3744.29</v>
      </c>
      <c r="S22" t="s">
        <v>147</v>
      </c>
      <c r="T22" s="14">
        <v>4602</v>
      </c>
      <c r="U22" s="12">
        <v>0.31</v>
      </c>
      <c r="V22" s="17">
        <f t="shared" si="6"/>
        <v>217.93</v>
      </c>
      <c r="W22" s="15">
        <f t="shared" si="7"/>
        <v>4819.93</v>
      </c>
    </row>
    <row r="23" spans="1:26" x14ac:dyDescent="0.25">
      <c r="A23" t="s">
        <v>149</v>
      </c>
      <c r="B23" s="14">
        <v>4308</v>
      </c>
      <c r="C23" s="12">
        <v>0</v>
      </c>
      <c r="D23">
        <f t="shared" si="0"/>
        <v>0</v>
      </c>
      <c r="E23" s="15">
        <f t="shared" si="1"/>
        <v>4308</v>
      </c>
      <c r="J23" t="s">
        <v>149</v>
      </c>
      <c r="K23" s="14">
        <v>3570</v>
      </c>
      <c r="L23" s="12">
        <v>0</v>
      </c>
      <c r="M23">
        <f t="shared" si="2"/>
        <v>0</v>
      </c>
      <c r="N23" s="15">
        <f t="shared" si="3"/>
        <v>3570</v>
      </c>
      <c r="S23" t="s">
        <v>149</v>
      </c>
      <c r="T23" s="14">
        <v>4602</v>
      </c>
      <c r="U23" s="12">
        <v>0.27</v>
      </c>
      <c r="V23" s="17">
        <f t="shared" si="6"/>
        <v>189.81</v>
      </c>
      <c r="W23" s="15">
        <f t="shared" si="7"/>
        <v>4791.8100000000004</v>
      </c>
    </row>
    <row r="24" spans="1:26" x14ac:dyDescent="0.25">
      <c r="A24" t="s">
        <v>150</v>
      </c>
      <c r="B24" s="14">
        <v>4308</v>
      </c>
      <c r="C24" s="12">
        <v>0</v>
      </c>
      <c r="D24">
        <f t="shared" si="0"/>
        <v>0</v>
      </c>
      <c r="E24" s="15">
        <f t="shared" si="1"/>
        <v>4308</v>
      </c>
      <c r="F24" t="s">
        <v>151</v>
      </c>
      <c r="G24" s="15">
        <f>AVERAGE(E22:E24)</f>
        <v>4366.0966666666673</v>
      </c>
      <c r="H24" s="16">
        <f>G24/$E$147</f>
        <v>43.358486636336337</v>
      </c>
      <c r="J24" t="s">
        <v>150</v>
      </c>
      <c r="K24" s="14">
        <v>3570</v>
      </c>
      <c r="L24" s="12">
        <v>0</v>
      </c>
      <c r="M24">
        <f t="shared" si="2"/>
        <v>0</v>
      </c>
      <c r="N24" s="15">
        <f t="shared" si="3"/>
        <v>3570</v>
      </c>
      <c r="O24" t="s">
        <v>151</v>
      </c>
      <c r="P24" s="15">
        <f>AVERAGE(N22:N24)</f>
        <v>3628.0966666666668</v>
      </c>
      <c r="Q24" s="16">
        <f>P24/$E$147</f>
        <v>36.029614744444444</v>
      </c>
      <c r="S24" t="s">
        <v>150</v>
      </c>
      <c r="T24" s="14">
        <v>4602</v>
      </c>
      <c r="U24" s="12">
        <v>0.18</v>
      </c>
      <c r="V24" s="17">
        <f t="shared" si="6"/>
        <v>126.53999999999999</v>
      </c>
      <c r="W24" s="15">
        <f t="shared" si="7"/>
        <v>4728.54</v>
      </c>
      <c r="X24" t="s">
        <v>151</v>
      </c>
      <c r="Y24" s="15">
        <f>AVERAGE(W22:W24)</f>
        <v>4780.0933333333342</v>
      </c>
      <c r="Z24" s="16">
        <f>Y24/$E$147</f>
        <v>47.469771912312318</v>
      </c>
    </row>
    <row r="25" spans="1:26" x14ac:dyDescent="0.25">
      <c r="A25" t="s">
        <v>152</v>
      </c>
      <c r="B25" s="14">
        <v>4308</v>
      </c>
      <c r="C25" s="12">
        <v>0</v>
      </c>
      <c r="D25">
        <f t="shared" si="0"/>
        <v>0</v>
      </c>
      <c r="E25" s="15">
        <f t="shared" si="1"/>
        <v>4308</v>
      </c>
      <c r="G25" s="15"/>
      <c r="H25" s="16"/>
      <c r="J25" t="s">
        <v>152</v>
      </c>
      <c r="K25" s="14">
        <v>3570</v>
      </c>
      <c r="L25" s="12">
        <v>0</v>
      </c>
      <c r="M25">
        <f t="shared" si="2"/>
        <v>0</v>
      </c>
      <c r="N25" s="15">
        <f t="shared" si="3"/>
        <v>3570</v>
      </c>
      <c r="P25" s="15"/>
      <c r="Q25" s="16"/>
      <c r="S25" t="s">
        <v>152</v>
      </c>
      <c r="T25" s="14">
        <v>4602</v>
      </c>
      <c r="U25" s="12">
        <v>0.16</v>
      </c>
      <c r="V25" s="17">
        <f t="shared" si="6"/>
        <v>112.48</v>
      </c>
      <c r="W25" s="15">
        <f t="shared" si="7"/>
        <v>4714.4799999999996</v>
      </c>
      <c r="Y25" s="15"/>
      <c r="Z25" s="16"/>
    </row>
    <row r="26" spans="1:26" x14ac:dyDescent="0.25">
      <c r="A26" t="s">
        <v>196</v>
      </c>
      <c r="B26" s="14">
        <v>4709</v>
      </c>
      <c r="C26" s="12">
        <v>0</v>
      </c>
      <c r="D26">
        <f t="shared" si="0"/>
        <v>0</v>
      </c>
      <c r="E26" s="15">
        <f t="shared" si="1"/>
        <v>4709</v>
      </c>
      <c r="J26" t="s">
        <v>196</v>
      </c>
      <c r="K26" s="14">
        <v>3713</v>
      </c>
      <c r="L26" s="12">
        <v>0</v>
      </c>
      <c r="M26">
        <f t="shared" si="2"/>
        <v>0</v>
      </c>
      <c r="N26" s="15">
        <f t="shared" si="3"/>
        <v>3713</v>
      </c>
      <c r="S26" t="s">
        <v>196</v>
      </c>
      <c r="T26" s="14">
        <v>4602</v>
      </c>
      <c r="U26" s="12">
        <v>0.16</v>
      </c>
      <c r="V26" s="17">
        <f t="shared" ref="V26:V39" si="8">$T$7*U26</f>
        <v>112.48</v>
      </c>
      <c r="W26" s="15">
        <f t="shared" ref="W26:W39" si="9">T26+V26</f>
        <v>4714.4799999999996</v>
      </c>
    </row>
    <row r="27" spans="1:26" x14ac:dyDescent="0.25">
      <c r="A27" t="s">
        <v>197</v>
      </c>
      <c r="B27" s="14">
        <v>4709</v>
      </c>
      <c r="C27" s="12">
        <v>0</v>
      </c>
      <c r="D27">
        <f t="shared" si="0"/>
        <v>0</v>
      </c>
      <c r="E27" s="15">
        <f t="shared" si="1"/>
        <v>4709</v>
      </c>
      <c r="F27" t="s">
        <v>198</v>
      </c>
      <c r="G27" s="15">
        <f>AVERAGE(E25:E27)</f>
        <v>4575.333333333333</v>
      </c>
      <c r="H27" s="16">
        <f>G27/$E$147</f>
        <v>45.436357537537532</v>
      </c>
      <c r="J27" t="s">
        <v>197</v>
      </c>
      <c r="K27" s="14">
        <v>3713</v>
      </c>
      <c r="L27" s="12">
        <v>0</v>
      </c>
      <c r="M27">
        <f t="shared" si="2"/>
        <v>0</v>
      </c>
      <c r="N27" s="15">
        <f t="shared" si="3"/>
        <v>3713</v>
      </c>
      <c r="O27" t="s">
        <v>198</v>
      </c>
      <c r="P27" s="15">
        <f>AVERAGE(N25:N27)</f>
        <v>3665.3333333333335</v>
      </c>
      <c r="Q27" s="16">
        <f>P27/$E$147</f>
        <v>36.399401681681681</v>
      </c>
      <c r="S27" t="s">
        <v>197</v>
      </c>
      <c r="T27" s="14">
        <v>4602</v>
      </c>
      <c r="U27" s="12">
        <v>0.14000000000000001</v>
      </c>
      <c r="V27" s="17">
        <f t="shared" si="8"/>
        <v>98.420000000000016</v>
      </c>
      <c r="W27" s="15">
        <f t="shared" si="9"/>
        <v>4700.42</v>
      </c>
      <c r="X27" t="s">
        <v>198</v>
      </c>
      <c r="Y27" s="15">
        <f>AVERAGE(W25:W27)</f>
        <v>4709.7933333333331</v>
      </c>
      <c r="Z27" s="16">
        <f>Y27/$E$147</f>
        <v>46.771642245645644</v>
      </c>
    </row>
    <row r="28" spans="1:26" x14ac:dyDescent="0.25">
      <c r="A28" t="s">
        <v>199</v>
      </c>
      <c r="B28" s="14">
        <v>4709</v>
      </c>
      <c r="C28" s="12">
        <v>0</v>
      </c>
      <c r="D28">
        <f t="shared" si="0"/>
        <v>0</v>
      </c>
      <c r="E28" s="15">
        <f t="shared" si="1"/>
        <v>4709</v>
      </c>
      <c r="G28" s="15"/>
      <c r="H28" s="16"/>
      <c r="J28" t="s">
        <v>199</v>
      </c>
      <c r="K28" s="14">
        <v>3713</v>
      </c>
      <c r="L28" s="12">
        <v>0</v>
      </c>
      <c r="M28">
        <f t="shared" si="2"/>
        <v>0</v>
      </c>
      <c r="N28" s="15">
        <f t="shared" si="3"/>
        <v>3713</v>
      </c>
      <c r="P28" s="15"/>
      <c r="Q28" s="16"/>
      <c r="S28" t="s">
        <v>199</v>
      </c>
      <c r="T28" s="14">
        <v>4602</v>
      </c>
      <c r="U28" s="12">
        <v>0.16</v>
      </c>
      <c r="V28" s="17">
        <f t="shared" si="8"/>
        <v>112.48</v>
      </c>
      <c r="W28" s="15">
        <f t="shared" si="9"/>
        <v>4714.4799999999996</v>
      </c>
      <c r="Y28" s="15"/>
      <c r="Z28" s="16"/>
    </row>
    <row r="29" spans="1:26" x14ac:dyDescent="0.25">
      <c r="A29" t="s">
        <v>201</v>
      </c>
      <c r="B29" s="14">
        <v>4709</v>
      </c>
      <c r="C29" s="12">
        <v>0</v>
      </c>
      <c r="D29">
        <f t="shared" si="0"/>
        <v>0</v>
      </c>
      <c r="E29" s="15">
        <f t="shared" si="1"/>
        <v>4709</v>
      </c>
      <c r="J29" t="s">
        <v>201</v>
      </c>
      <c r="K29" s="14">
        <v>3713</v>
      </c>
      <c r="L29" s="12">
        <v>0</v>
      </c>
      <c r="M29">
        <f t="shared" si="2"/>
        <v>0</v>
      </c>
      <c r="N29" s="15">
        <f t="shared" si="3"/>
        <v>3713</v>
      </c>
      <c r="S29" t="s">
        <v>201</v>
      </c>
      <c r="T29" s="14">
        <v>4602</v>
      </c>
      <c r="U29" s="12">
        <v>0.16</v>
      </c>
      <c r="V29" s="17">
        <f t="shared" si="8"/>
        <v>112.48</v>
      </c>
      <c r="W29" s="15">
        <f t="shared" si="9"/>
        <v>4714.4799999999996</v>
      </c>
    </row>
    <row r="30" spans="1:26" x14ac:dyDescent="0.25">
      <c r="A30" t="s">
        <v>205</v>
      </c>
      <c r="B30" s="14">
        <v>4709</v>
      </c>
      <c r="C30" s="12">
        <v>0</v>
      </c>
      <c r="D30">
        <f t="shared" si="0"/>
        <v>0</v>
      </c>
      <c r="E30" s="15">
        <f t="shared" si="1"/>
        <v>4709</v>
      </c>
      <c r="F30" t="s">
        <v>224</v>
      </c>
      <c r="G30" s="15">
        <f>AVERAGE(E28:E30)</f>
        <v>4709</v>
      </c>
      <c r="H30" s="16">
        <f>G30/$E$147</f>
        <v>46.76376387387387</v>
      </c>
      <c r="J30" t="s">
        <v>205</v>
      </c>
      <c r="K30" s="14">
        <v>3713</v>
      </c>
      <c r="L30" s="12">
        <v>0</v>
      </c>
      <c r="M30">
        <f t="shared" si="2"/>
        <v>0</v>
      </c>
      <c r="N30" s="15">
        <f t="shared" si="3"/>
        <v>3713</v>
      </c>
      <c r="O30" t="s">
        <v>224</v>
      </c>
      <c r="P30" s="15">
        <f>AVERAGE(N28:N30)</f>
        <v>3713</v>
      </c>
      <c r="Q30" s="16">
        <f>P30/$E$147</f>
        <v>36.872766036036033</v>
      </c>
      <c r="S30" t="s">
        <v>205</v>
      </c>
      <c r="T30" s="14">
        <v>4802</v>
      </c>
      <c r="U30" s="12">
        <v>0.14000000000000001</v>
      </c>
      <c r="V30" s="17">
        <f t="shared" si="8"/>
        <v>98.420000000000016</v>
      </c>
      <c r="W30" s="15">
        <f t="shared" si="9"/>
        <v>4900.42</v>
      </c>
      <c r="X30" t="s">
        <v>224</v>
      </c>
      <c r="Y30" s="15">
        <f>AVERAGE(W28:W30)</f>
        <v>4776.46</v>
      </c>
      <c r="Z30" s="16">
        <f>Y30/$E$147</f>
        <v>47.433690293693694</v>
      </c>
    </row>
    <row r="31" spans="1:26" x14ac:dyDescent="0.25">
      <c r="A31" t="s">
        <v>204</v>
      </c>
      <c r="B31" s="14">
        <v>4709</v>
      </c>
      <c r="C31" s="12">
        <v>0</v>
      </c>
      <c r="D31">
        <f t="shared" si="0"/>
        <v>0</v>
      </c>
      <c r="E31" s="15">
        <f t="shared" si="1"/>
        <v>4709</v>
      </c>
      <c r="J31" t="s">
        <v>204</v>
      </c>
      <c r="K31" s="14">
        <v>3713</v>
      </c>
      <c r="L31" s="12">
        <v>0</v>
      </c>
      <c r="M31">
        <f t="shared" si="2"/>
        <v>0</v>
      </c>
      <c r="N31" s="15">
        <f t="shared" si="3"/>
        <v>3713</v>
      </c>
      <c r="S31" t="s">
        <v>204</v>
      </c>
      <c r="T31" s="14">
        <v>4802</v>
      </c>
      <c r="U31" s="12">
        <v>0.1</v>
      </c>
      <c r="V31" s="17">
        <f t="shared" si="8"/>
        <v>70.3</v>
      </c>
      <c r="W31" s="15">
        <f t="shared" si="9"/>
        <v>4872.3</v>
      </c>
    </row>
    <row r="32" spans="1:26" x14ac:dyDescent="0.25">
      <c r="A32" t="s">
        <v>206</v>
      </c>
      <c r="B32" s="14">
        <v>4709</v>
      </c>
      <c r="C32" s="12">
        <v>0</v>
      </c>
      <c r="D32">
        <f t="shared" si="0"/>
        <v>0</v>
      </c>
      <c r="E32" s="15">
        <f t="shared" si="1"/>
        <v>4709</v>
      </c>
      <c r="J32" t="s">
        <v>206</v>
      </c>
      <c r="K32" s="14">
        <v>3913</v>
      </c>
      <c r="L32" s="12">
        <v>0</v>
      </c>
      <c r="M32">
        <f t="shared" si="2"/>
        <v>0</v>
      </c>
      <c r="N32" s="15">
        <f t="shared" si="3"/>
        <v>3913</v>
      </c>
      <c r="S32" t="s">
        <v>206</v>
      </c>
      <c r="T32" s="14">
        <v>4802</v>
      </c>
      <c r="U32" s="12">
        <v>0.09</v>
      </c>
      <c r="V32" s="17">
        <f t="shared" si="8"/>
        <v>63.269999999999996</v>
      </c>
      <c r="W32" s="15">
        <f t="shared" si="9"/>
        <v>4865.2700000000004</v>
      </c>
    </row>
    <row r="33" spans="1:28" x14ac:dyDescent="0.25">
      <c r="A33" t="s">
        <v>219</v>
      </c>
      <c r="B33" s="14">
        <v>4709</v>
      </c>
      <c r="C33" s="12">
        <v>0</v>
      </c>
      <c r="D33">
        <f t="shared" si="0"/>
        <v>0</v>
      </c>
      <c r="E33" s="15">
        <f t="shared" si="1"/>
        <v>4709</v>
      </c>
      <c r="F33" t="s">
        <v>225</v>
      </c>
      <c r="G33" s="15">
        <f>AVERAGE(E31:E33)</f>
        <v>4709</v>
      </c>
      <c r="H33" s="16">
        <f>G33/$E$147</f>
        <v>46.76376387387387</v>
      </c>
      <c r="J33" t="s">
        <v>219</v>
      </c>
      <c r="K33" s="14">
        <v>3913</v>
      </c>
      <c r="L33" s="12">
        <v>0</v>
      </c>
      <c r="M33">
        <f t="shared" si="2"/>
        <v>0</v>
      </c>
      <c r="N33" s="15">
        <f t="shared" si="3"/>
        <v>3913</v>
      </c>
      <c r="O33" t="s">
        <v>225</v>
      </c>
      <c r="P33" s="15">
        <f>AVERAGE(N31:N33)</f>
        <v>3846.3333333333335</v>
      </c>
      <c r="Q33" s="16">
        <f>P33/$E$147</f>
        <v>38.196862132132132</v>
      </c>
      <c r="S33" t="s">
        <v>219</v>
      </c>
      <c r="T33" s="14">
        <v>4802</v>
      </c>
      <c r="U33" s="12">
        <v>0.09</v>
      </c>
      <c r="V33" s="17">
        <f t="shared" si="8"/>
        <v>63.269999999999996</v>
      </c>
      <c r="W33" s="15">
        <f t="shared" si="9"/>
        <v>4865.2700000000004</v>
      </c>
      <c r="X33" t="s">
        <v>225</v>
      </c>
      <c r="Y33" s="15">
        <f>AVERAGE(W31:W33)</f>
        <v>4867.6133333333337</v>
      </c>
      <c r="Z33" s="16">
        <f>Y33/$E$147</f>
        <v>48.338908589789789</v>
      </c>
    </row>
    <row r="34" spans="1:28" x14ac:dyDescent="0.25">
      <c r="A34" t="s">
        <v>220</v>
      </c>
      <c r="B34" s="14">
        <v>4709</v>
      </c>
      <c r="C34" s="12">
        <v>0</v>
      </c>
      <c r="D34">
        <f t="shared" si="0"/>
        <v>0</v>
      </c>
      <c r="E34" s="15">
        <f t="shared" si="1"/>
        <v>4709</v>
      </c>
      <c r="J34" t="s">
        <v>220</v>
      </c>
      <c r="K34" s="14">
        <v>3913</v>
      </c>
      <c r="L34" s="12">
        <v>0</v>
      </c>
      <c r="M34">
        <f t="shared" si="2"/>
        <v>0</v>
      </c>
      <c r="N34" s="15">
        <f t="shared" si="3"/>
        <v>3913</v>
      </c>
      <c r="S34" t="s">
        <v>220</v>
      </c>
      <c r="T34" s="14">
        <v>4802</v>
      </c>
      <c r="U34" s="12">
        <v>0.08</v>
      </c>
      <c r="V34" s="17">
        <f t="shared" si="8"/>
        <v>56.24</v>
      </c>
      <c r="W34" s="15">
        <f t="shared" si="9"/>
        <v>4858.24</v>
      </c>
    </row>
    <row r="35" spans="1:28" x14ac:dyDescent="0.25">
      <c r="A35" t="s">
        <v>221</v>
      </c>
      <c r="B35" s="14">
        <v>4709</v>
      </c>
      <c r="C35" s="12">
        <v>0</v>
      </c>
      <c r="D35">
        <f t="shared" si="0"/>
        <v>0</v>
      </c>
      <c r="E35" s="15">
        <f t="shared" si="1"/>
        <v>4709</v>
      </c>
      <c r="J35" t="s">
        <v>221</v>
      </c>
      <c r="K35" s="14">
        <v>3913</v>
      </c>
      <c r="L35" s="12">
        <v>0</v>
      </c>
      <c r="M35">
        <f t="shared" si="2"/>
        <v>0</v>
      </c>
      <c r="N35" s="15">
        <f t="shared" si="3"/>
        <v>3913</v>
      </c>
      <c r="S35" t="s">
        <v>221</v>
      </c>
      <c r="T35" s="14">
        <v>4802</v>
      </c>
      <c r="U35" s="12">
        <v>0.05</v>
      </c>
      <c r="V35" s="17">
        <f t="shared" si="8"/>
        <v>35.15</v>
      </c>
      <c r="W35" s="15">
        <f t="shared" si="9"/>
        <v>4837.1499999999996</v>
      </c>
    </row>
    <row r="36" spans="1:28" x14ac:dyDescent="0.25">
      <c r="A36" t="s">
        <v>222</v>
      </c>
      <c r="B36" s="14">
        <v>4709</v>
      </c>
      <c r="C36" s="12">
        <v>0</v>
      </c>
      <c r="D36">
        <f t="shared" si="0"/>
        <v>0</v>
      </c>
      <c r="E36" s="15">
        <f t="shared" si="1"/>
        <v>4709</v>
      </c>
      <c r="F36" t="s">
        <v>226</v>
      </c>
      <c r="G36" s="15">
        <f>AVERAGE(E34:E36)</f>
        <v>4709</v>
      </c>
      <c r="H36" s="16">
        <f>G36/$E$147</f>
        <v>46.76376387387387</v>
      </c>
      <c r="J36" t="s">
        <v>222</v>
      </c>
      <c r="K36" s="14">
        <v>3913</v>
      </c>
      <c r="L36" s="12">
        <v>0</v>
      </c>
      <c r="M36">
        <f t="shared" si="2"/>
        <v>0</v>
      </c>
      <c r="N36" s="15">
        <f t="shared" si="3"/>
        <v>3913</v>
      </c>
      <c r="O36" t="s">
        <v>226</v>
      </c>
      <c r="P36" s="15">
        <f>AVERAGE(N34:N36)</f>
        <v>3913</v>
      </c>
      <c r="Q36" s="16">
        <f>P36/$E$147</f>
        <v>38.858910180180182</v>
      </c>
      <c r="S36" t="s">
        <v>222</v>
      </c>
      <c r="T36" s="14">
        <v>4802</v>
      </c>
      <c r="U36" s="12">
        <v>0</v>
      </c>
      <c r="V36" s="17">
        <f t="shared" si="8"/>
        <v>0</v>
      </c>
      <c r="W36" s="15">
        <f t="shared" si="9"/>
        <v>4802</v>
      </c>
      <c r="X36" t="s">
        <v>226</v>
      </c>
      <c r="Y36" s="15">
        <f>AVERAGE(W34:W36)</f>
        <v>4832.4633333333331</v>
      </c>
      <c r="Z36" s="16">
        <f>Y36/$E$147</f>
        <v>47.989843756456452</v>
      </c>
    </row>
    <row r="37" spans="1:28" x14ac:dyDescent="0.25">
      <c r="A37" t="s">
        <v>223</v>
      </c>
      <c r="B37" s="14">
        <v>4709</v>
      </c>
      <c r="C37" s="12">
        <v>0</v>
      </c>
      <c r="D37">
        <f t="shared" si="0"/>
        <v>0</v>
      </c>
      <c r="E37" s="15">
        <f t="shared" si="1"/>
        <v>4709</v>
      </c>
      <c r="J37" t="s">
        <v>223</v>
      </c>
      <c r="K37" s="14">
        <v>3913</v>
      </c>
      <c r="L37" s="12">
        <v>0</v>
      </c>
      <c r="M37">
        <f t="shared" si="2"/>
        <v>0</v>
      </c>
      <c r="N37" s="15">
        <f t="shared" si="3"/>
        <v>3913</v>
      </c>
      <c r="S37" t="s">
        <v>223</v>
      </c>
      <c r="T37" s="14">
        <v>4802</v>
      </c>
      <c r="U37" s="12">
        <v>0</v>
      </c>
      <c r="V37" s="17">
        <f t="shared" si="8"/>
        <v>0</v>
      </c>
      <c r="W37" s="15">
        <f t="shared" si="9"/>
        <v>4802</v>
      </c>
    </row>
    <row r="38" spans="1:28" x14ac:dyDescent="0.25">
      <c r="A38" t="s">
        <v>227</v>
      </c>
      <c r="B38" s="14">
        <v>4709</v>
      </c>
      <c r="C38" s="12">
        <v>0</v>
      </c>
      <c r="D38">
        <f t="shared" si="0"/>
        <v>0</v>
      </c>
      <c r="E38" s="15">
        <f t="shared" si="1"/>
        <v>4709</v>
      </c>
      <c r="J38" t="s">
        <v>227</v>
      </c>
      <c r="K38" s="14">
        <v>3913</v>
      </c>
      <c r="L38" s="12">
        <v>0</v>
      </c>
      <c r="M38">
        <f t="shared" si="2"/>
        <v>0</v>
      </c>
      <c r="N38" s="15">
        <f t="shared" si="3"/>
        <v>3913</v>
      </c>
      <c r="S38" t="s">
        <v>227</v>
      </c>
      <c r="T38" s="14">
        <v>4802</v>
      </c>
      <c r="U38" s="12">
        <v>0</v>
      </c>
      <c r="V38" s="17">
        <f t="shared" si="8"/>
        <v>0</v>
      </c>
      <c r="W38" s="15">
        <f t="shared" si="9"/>
        <v>4802</v>
      </c>
    </row>
    <row r="39" spans="1:28" x14ac:dyDescent="0.25">
      <c r="A39" t="s">
        <v>228</v>
      </c>
      <c r="B39" s="14">
        <v>4709</v>
      </c>
      <c r="C39" s="12">
        <v>0</v>
      </c>
      <c r="D39">
        <f t="shared" si="0"/>
        <v>0</v>
      </c>
      <c r="E39" s="15">
        <f t="shared" si="1"/>
        <v>4709</v>
      </c>
      <c r="F39" t="s">
        <v>298</v>
      </c>
      <c r="G39" s="15">
        <f>AVERAGE(E37:E39)</f>
        <v>4709</v>
      </c>
      <c r="H39" s="16">
        <f>G39/$E$147</f>
        <v>46.76376387387387</v>
      </c>
      <c r="J39" t="s">
        <v>228</v>
      </c>
      <c r="K39" s="14">
        <v>3913</v>
      </c>
      <c r="L39" s="12">
        <v>0</v>
      </c>
      <c r="M39">
        <f t="shared" si="2"/>
        <v>0</v>
      </c>
      <c r="N39" s="15">
        <f t="shared" si="3"/>
        <v>3913</v>
      </c>
      <c r="O39" t="s">
        <v>298</v>
      </c>
      <c r="P39" s="15">
        <f>AVERAGE(N37:N39)</f>
        <v>3913</v>
      </c>
      <c r="Q39" s="16">
        <f>P39/$E$147</f>
        <v>38.858910180180182</v>
      </c>
      <c r="S39" t="s">
        <v>228</v>
      </c>
      <c r="T39" s="14">
        <v>4916</v>
      </c>
      <c r="U39" s="12">
        <v>0</v>
      </c>
      <c r="V39" s="17">
        <f t="shared" si="8"/>
        <v>0</v>
      </c>
      <c r="W39" s="15">
        <f t="shared" si="9"/>
        <v>4916</v>
      </c>
      <c r="X39" t="s">
        <v>298</v>
      </c>
      <c r="Y39" s="15">
        <f>AVERAGE(W37:W39)</f>
        <v>4840</v>
      </c>
      <c r="Z39" s="16">
        <f>Y39/$E$147</f>
        <v>48.064688288288288</v>
      </c>
    </row>
    <row r="40" spans="1:28" x14ac:dyDescent="0.25">
      <c r="A40" t="s">
        <v>229</v>
      </c>
      <c r="B40" s="14">
        <v>4709</v>
      </c>
      <c r="C40" s="12">
        <v>0</v>
      </c>
      <c r="D40">
        <f t="shared" si="0"/>
        <v>0</v>
      </c>
      <c r="E40" s="15">
        <f t="shared" si="1"/>
        <v>4709</v>
      </c>
      <c r="J40" t="s">
        <v>229</v>
      </c>
      <c r="K40" s="30">
        <v>3913</v>
      </c>
      <c r="L40" s="12">
        <v>0</v>
      </c>
      <c r="M40">
        <f t="shared" si="2"/>
        <v>0</v>
      </c>
      <c r="N40" s="15">
        <f t="shared" si="3"/>
        <v>3913</v>
      </c>
      <c r="S40" t="s">
        <v>229</v>
      </c>
      <c r="T40" s="14">
        <v>4916</v>
      </c>
      <c r="U40" s="12">
        <v>0.05</v>
      </c>
      <c r="V40" s="17">
        <f t="shared" ref="V40:V45" si="10">$T$7*U40</f>
        <v>35.15</v>
      </c>
      <c r="W40" s="15">
        <f t="shared" ref="W40:W45" si="11">T40+V40</f>
        <v>4951.1499999999996</v>
      </c>
    </row>
    <row r="41" spans="1:28" x14ac:dyDescent="0.25">
      <c r="A41" t="s">
        <v>232</v>
      </c>
      <c r="B41" s="14">
        <v>4709</v>
      </c>
      <c r="C41" s="12">
        <v>0</v>
      </c>
      <c r="D41">
        <f t="shared" si="0"/>
        <v>0</v>
      </c>
      <c r="E41" s="15">
        <f t="shared" si="1"/>
        <v>4709</v>
      </c>
      <c r="J41" t="s">
        <v>232</v>
      </c>
      <c r="K41" s="30">
        <v>3913</v>
      </c>
      <c r="L41" s="12">
        <v>0</v>
      </c>
      <c r="M41">
        <f t="shared" si="2"/>
        <v>0</v>
      </c>
      <c r="N41" s="15">
        <f t="shared" si="3"/>
        <v>3913</v>
      </c>
      <c r="S41" t="s">
        <v>232</v>
      </c>
      <c r="T41" s="14">
        <v>4916</v>
      </c>
      <c r="U41" s="12">
        <v>7.0000000000000007E-2</v>
      </c>
      <c r="V41" s="17">
        <f t="shared" si="10"/>
        <v>49.210000000000008</v>
      </c>
      <c r="W41" s="15">
        <f t="shared" si="11"/>
        <v>4965.21</v>
      </c>
    </row>
    <row r="42" spans="1:28" x14ac:dyDescent="0.25">
      <c r="A42" t="s">
        <v>286</v>
      </c>
      <c r="B42" s="14">
        <v>4709</v>
      </c>
      <c r="C42" s="12">
        <v>0</v>
      </c>
      <c r="D42">
        <f t="shared" ref="D42:D69" si="12">C42*$B$7</f>
        <v>0</v>
      </c>
      <c r="E42" s="15">
        <f t="shared" ref="E42:E69" si="13">B42+D42</f>
        <v>4709</v>
      </c>
      <c r="F42" t="s">
        <v>299</v>
      </c>
      <c r="G42" s="15">
        <f>AVERAGE(E40:E42)</f>
        <v>4709</v>
      </c>
      <c r="H42" s="16">
        <f>G42/$E$147</f>
        <v>46.76376387387387</v>
      </c>
      <c r="J42" t="s">
        <v>286</v>
      </c>
      <c r="K42" s="30">
        <v>4113</v>
      </c>
      <c r="L42" s="12">
        <v>0</v>
      </c>
      <c r="M42">
        <f t="shared" ref="M42:M69" si="14">L42*$B$7</f>
        <v>0</v>
      </c>
      <c r="N42" s="15">
        <f t="shared" ref="N42:N69" si="15">K42+M42</f>
        <v>4113</v>
      </c>
      <c r="O42" t="s">
        <v>299</v>
      </c>
      <c r="P42" s="15">
        <f>AVERAGE(N40:N42)</f>
        <v>3979.6666666666665</v>
      </c>
      <c r="Q42" s="16">
        <f>P42/$E$147</f>
        <v>39.520958228228224</v>
      </c>
      <c r="S42" t="s">
        <v>286</v>
      </c>
      <c r="T42" s="14">
        <v>4916</v>
      </c>
      <c r="U42" s="12">
        <v>7.0000000000000007E-2</v>
      </c>
      <c r="V42" s="17">
        <f t="shared" si="10"/>
        <v>49.210000000000008</v>
      </c>
      <c r="W42" s="15">
        <f t="shared" si="11"/>
        <v>4965.21</v>
      </c>
      <c r="X42" t="s">
        <v>299</v>
      </c>
      <c r="Y42" s="15">
        <f>AVERAGE(W40:W42)</f>
        <v>4960.5233333333335</v>
      </c>
      <c r="Z42" s="16">
        <f>Y42/$E$147</f>
        <v>49.261571851951949</v>
      </c>
    </row>
    <row r="43" spans="1:28" x14ac:dyDescent="0.25">
      <c r="A43" t="s">
        <v>287</v>
      </c>
      <c r="B43" s="14">
        <v>4753</v>
      </c>
      <c r="C43" s="12">
        <v>0</v>
      </c>
      <c r="D43">
        <f t="shared" si="12"/>
        <v>0</v>
      </c>
      <c r="E43" s="15">
        <f t="shared" si="13"/>
        <v>4753</v>
      </c>
      <c r="J43" t="s">
        <v>287</v>
      </c>
      <c r="K43" s="14">
        <v>4113</v>
      </c>
      <c r="L43" s="12">
        <v>0</v>
      </c>
      <c r="M43">
        <f t="shared" si="14"/>
        <v>0</v>
      </c>
      <c r="N43" s="15">
        <f t="shared" si="15"/>
        <v>4113</v>
      </c>
      <c r="S43" t="s">
        <v>287</v>
      </c>
      <c r="T43" s="14">
        <v>5066</v>
      </c>
      <c r="U43" s="12">
        <v>0.06</v>
      </c>
      <c r="V43" s="17">
        <f t="shared" si="10"/>
        <v>42.18</v>
      </c>
      <c r="W43" s="15">
        <f t="shared" si="11"/>
        <v>5108.18</v>
      </c>
    </row>
    <row r="44" spans="1:28" x14ac:dyDescent="0.25">
      <c r="A44" t="s">
        <v>288</v>
      </c>
      <c r="B44" s="14">
        <v>4753</v>
      </c>
      <c r="C44" s="12">
        <v>0</v>
      </c>
      <c r="D44">
        <f t="shared" si="12"/>
        <v>0</v>
      </c>
      <c r="E44" s="15">
        <f t="shared" si="13"/>
        <v>4753</v>
      </c>
      <c r="J44" t="s">
        <v>288</v>
      </c>
      <c r="K44" s="14">
        <v>4113</v>
      </c>
      <c r="L44" s="12">
        <v>0</v>
      </c>
      <c r="M44">
        <f t="shared" si="14"/>
        <v>0</v>
      </c>
      <c r="N44" s="15">
        <f t="shared" si="15"/>
        <v>4113</v>
      </c>
      <c r="S44" t="s">
        <v>288</v>
      </c>
      <c r="T44" s="14">
        <v>5066</v>
      </c>
      <c r="U44" s="12">
        <v>0.06</v>
      </c>
      <c r="V44" s="17">
        <f t="shared" si="10"/>
        <v>42.18</v>
      </c>
      <c r="W44" s="15">
        <f t="shared" si="11"/>
        <v>5108.18</v>
      </c>
    </row>
    <row r="45" spans="1:28" x14ac:dyDescent="0.25">
      <c r="A45" t="s">
        <v>289</v>
      </c>
      <c r="B45" s="14">
        <v>4753</v>
      </c>
      <c r="C45" s="12">
        <v>0</v>
      </c>
      <c r="D45">
        <f t="shared" si="12"/>
        <v>0</v>
      </c>
      <c r="E45" s="15">
        <f t="shared" si="13"/>
        <v>4753</v>
      </c>
      <c r="F45" t="s">
        <v>300</v>
      </c>
      <c r="G45" s="15">
        <f>AVERAGE(E43:E45)</f>
        <v>4753</v>
      </c>
      <c r="H45" s="16">
        <f>G45/$E$147</f>
        <v>47.200715585585584</v>
      </c>
      <c r="J45" t="s">
        <v>289</v>
      </c>
      <c r="K45" s="14">
        <v>4113</v>
      </c>
      <c r="L45" s="12">
        <v>0</v>
      </c>
      <c r="M45">
        <f t="shared" si="14"/>
        <v>0</v>
      </c>
      <c r="N45" s="15">
        <f t="shared" si="15"/>
        <v>4113</v>
      </c>
      <c r="O45" t="s">
        <v>300</v>
      </c>
      <c r="P45" s="15">
        <f>AVERAGE(N43:N45)</f>
        <v>4113</v>
      </c>
      <c r="Q45" s="16">
        <f>P45/$E$147</f>
        <v>40.845054324324323</v>
      </c>
      <c r="S45" t="s">
        <v>289</v>
      </c>
      <c r="T45" s="14">
        <v>5066</v>
      </c>
      <c r="U45" s="12">
        <v>0.08</v>
      </c>
      <c r="V45" s="17">
        <f t="shared" si="10"/>
        <v>56.24</v>
      </c>
      <c r="W45" s="15">
        <f t="shared" si="11"/>
        <v>5122.24</v>
      </c>
      <c r="X45" t="s">
        <v>300</v>
      </c>
      <c r="Y45" s="15">
        <f>AVERAGE(W43:W45)</f>
        <v>5112.8666666666668</v>
      </c>
      <c r="Z45" s="16">
        <f>Y45/$E$147</f>
        <v>50.774450948948946</v>
      </c>
    </row>
    <row r="46" spans="1:28" x14ac:dyDescent="0.25">
      <c r="A46" t="s">
        <v>290</v>
      </c>
      <c r="B46" s="14">
        <v>4753</v>
      </c>
      <c r="C46" s="12">
        <v>0</v>
      </c>
      <c r="D46">
        <f t="shared" si="12"/>
        <v>0</v>
      </c>
      <c r="E46" s="15">
        <f t="shared" si="13"/>
        <v>4753</v>
      </c>
      <c r="J46" t="s">
        <v>290</v>
      </c>
      <c r="K46" s="14">
        <v>4113</v>
      </c>
      <c r="L46" s="12">
        <v>0</v>
      </c>
      <c r="M46">
        <f t="shared" si="14"/>
        <v>0</v>
      </c>
      <c r="N46" s="15">
        <f t="shared" si="15"/>
        <v>4113</v>
      </c>
      <c r="S46" t="s">
        <v>290</v>
      </c>
      <c r="T46" s="14">
        <v>5066</v>
      </c>
      <c r="U46" s="12">
        <v>7.0000000000000007E-2</v>
      </c>
      <c r="V46" s="17">
        <f t="shared" ref="V46:V51" si="16">$T$7*U46</f>
        <v>49.210000000000008</v>
      </c>
      <c r="W46" s="15">
        <f t="shared" ref="W46:W51" si="17">T46+V46</f>
        <v>5115.21</v>
      </c>
    </row>
    <row r="47" spans="1:28" x14ac:dyDescent="0.25">
      <c r="A47" t="s">
        <v>291</v>
      </c>
      <c r="B47" s="14">
        <v>4753</v>
      </c>
      <c r="C47" s="12">
        <v>0</v>
      </c>
      <c r="D47">
        <f t="shared" si="12"/>
        <v>0</v>
      </c>
      <c r="E47" s="15">
        <f t="shared" si="13"/>
        <v>4753</v>
      </c>
      <c r="J47" t="s">
        <v>291</v>
      </c>
      <c r="K47" s="14">
        <v>4113</v>
      </c>
      <c r="L47" s="12">
        <v>0</v>
      </c>
      <c r="M47">
        <f t="shared" si="14"/>
        <v>0</v>
      </c>
      <c r="N47" s="15">
        <f t="shared" si="15"/>
        <v>4113</v>
      </c>
      <c r="S47" t="s">
        <v>291</v>
      </c>
      <c r="T47" s="14">
        <v>5066</v>
      </c>
      <c r="U47" s="12">
        <v>0.09</v>
      </c>
      <c r="V47" s="17">
        <f t="shared" si="16"/>
        <v>63.269999999999996</v>
      </c>
      <c r="W47" s="15">
        <f t="shared" si="17"/>
        <v>5129.2700000000004</v>
      </c>
    </row>
    <row r="48" spans="1:28" x14ac:dyDescent="0.25">
      <c r="A48" t="s">
        <v>292</v>
      </c>
      <c r="B48" s="14">
        <v>4753</v>
      </c>
      <c r="C48" s="12">
        <v>0</v>
      </c>
      <c r="D48">
        <f t="shared" si="12"/>
        <v>0</v>
      </c>
      <c r="E48" s="15">
        <f t="shared" si="13"/>
        <v>4753</v>
      </c>
      <c r="F48" t="s">
        <v>301</v>
      </c>
      <c r="G48" s="15">
        <f>AVERAGE(E46:E48)</f>
        <v>4753</v>
      </c>
      <c r="H48" s="16">
        <f>G48/$E$147</f>
        <v>47.200715585585584</v>
      </c>
      <c r="J48" t="s">
        <v>292</v>
      </c>
      <c r="K48" s="14">
        <v>4113</v>
      </c>
      <c r="L48" s="12">
        <v>0</v>
      </c>
      <c r="M48">
        <f t="shared" si="14"/>
        <v>0</v>
      </c>
      <c r="N48" s="15">
        <f t="shared" si="15"/>
        <v>4113</v>
      </c>
      <c r="O48" t="s">
        <v>301</v>
      </c>
      <c r="P48" s="15">
        <f>AVERAGE(N46:N48)</f>
        <v>4113</v>
      </c>
      <c r="Q48" s="16">
        <f>P48/$E$147</f>
        <v>40.845054324324323</v>
      </c>
      <c r="S48" t="s">
        <v>292</v>
      </c>
      <c r="T48" s="14">
        <v>5066</v>
      </c>
      <c r="U48" s="12">
        <v>0.1</v>
      </c>
      <c r="V48" s="17">
        <f t="shared" si="16"/>
        <v>70.3</v>
      </c>
      <c r="W48" s="15">
        <f t="shared" si="17"/>
        <v>5136.3</v>
      </c>
      <c r="X48" t="s">
        <v>301</v>
      </c>
      <c r="Y48" s="15">
        <f>AVERAGE(W46:W48)</f>
        <v>5126.9266666666663</v>
      </c>
      <c r="Z48" s="16">
        <f>Y48/$E$147</f>
        <v>50.914076882282274</v>
      </c>
      <c r="AB48" s="16">
        <f t="shared" ref="AB48" si="18">AVERAGE(Z48,H48)</f>
        <v>49.057396233933929</v>
      </c>
    </row>
    <row r="49" spans="1:28" x14ac:dyDescent="0.25">
      <c r="A49" t="s">
        <v>293</v>
      </c>
      <c r="B49" s="14">
        <v>4753</v>
      </c>
      <c r="C49" s="12">
        <v>0</v>
      </c>
      <c r="D49">
        <f t="shared" si="12"/>
        <v>0</v>
      </c>
      <c r="E49" s="15">
        <f t="shared" si="13"/>
        <v>4753</v>
      </c>
      <c r="J49" t="s">
        <v>293</v>
      </c>
      <c r="K49" s="14">
        <v>4113</v>
      </c>
      <c r="L49" s="12">
        <v>0</v>
      </c>
      <c r="M49">
        <f t="shared" si="14"/>
        <v>0</v>
      </c>
      <c r="N49" s="15">
        <f t="shared" si="15"/>
        <v>4113</v>
      </c>
      <c r="S49" t="s">
        <v>293</v>
      </c>
      <c r="T49" s="14">
        <v>5066</v>
      </c>
      <c r="U49" s="12">
        <v>0.1</v>
      </c>
      <c r="V49" s="17">
        <f t="shared" si="16"/>
        <v>70.3</v>
      </c>
      <c r="W49" s="15">
        <f t="shared" si="17"/>
        <v>5136.3</v>
      </c>
      <c r="AB49" s="16"/>
    </row>
    <row r="50" spans="1:28" x14ac:dyDescent="0.25">
      <c r="A50" t="s">
        <v>294</v>
      </c>
      <c r="B50" s="14">
        <v>4753</v>
      </c>
      <c r="C50" s="12">
        <v>0</v>
      </c>
      <c r="D50">
        <f t="shared" si="12"/>
        <v>0</v>
      </c>
      <c r="E50" s="15">
        <f t="shared" si="13"/>
        <v>4753</v>
      </c>
      <c r="J50" t="s">
        <v>294</v>
      </c>
      <c r="K50" s="14">
        <v>4113</v>
      </c>
      <c r="L50" s="12">
        <v>0</v>
      </c>
      <c r="M50">
        <f t="shared" si="14"/>
        <v>0</v>
      </c>
      <c r="N50" s="15">
        <f t="shared" si="15"/>
        <v>4113</v>
      </c>
      <c r="S50" t="s">
        <v>294</v>
      </c>
      <c r="T50" s="14">
        <v>5066</v>
      </c>
      <c r="U50" s="12">
        <v>0.1</v>
      </c>
      <c r="V50" s="17">
        <f t="shared" si="16"/>
        <v>70.3</v>
      </c>
      <c r="W50" s="15">
        <f t="shared" si="17"/>
        <v>5136.3</v>
      </c>
      <c r="AB50" s="16"/>
    </row>
    <row r="51" spans="1:28" x14ac:dyDescent="0.25">
      <c r="A51" t="s">
        <v>295</v>
      </c>
      <c r="B51" s="14">
        <v>4753</v>
      </c>
      <c r="C51" s="12">
        <v>0</v>
      </c>
      <c r="D51">
        <f t="shared" si="12"/>
        <v>0</v>
      </c>
      <c r="E51" s="15">
        <f t="shared" si="13"/>
        <v>4753</v>
      </c>
      <c r="J51" t="s">
        <v>295</v>
      </c>
      <c r="K51" s="14">
        <v>4113</v>
      </c>
      <c r="L51" s="12">
        <v>0</v>
      </c>
      <c r="M51">
        <f t="shared" si="14"/>
        <v>0</v>
      </c>
      <c r="N51" s="15">
        <f t="shared" si="15"/>
        <v>4113</v>
      </c>
      <c r="S51" t="s">
        <v>295</v>
      </c>
      <c r="T51" s="14">
        <v>5066</v>
      </c>
      <c r="U51" s="12">
        <v>0.1</v>
      </c>
      <c r="V51" s="17">
        <f t="shared" si="16"/>
        <v>70.3</v>
      </c>
      <c r="W51" s="15">
        <f t="shared" si="17"/>
        <v>5136.3</v>
      </c>
      <c r="AB51" s="16"/>
    </row>
    <row r="52" spans="1:28" x14ac:dyDescent="0.25">
      <c r="A52" t="s">
        <v>302</v>
      </c>
      <c r="B52" s="14">
        <v>4753</v>
      </c>
      <c r="C52" s="12">
        <v>0</v>
      </c>
      <c r="D52">
        <f t="shared" si="12"/>
        <v>0</v>
      </c>
      <c r="E52" s="15">
        <f t="shared" si="13"/>
        <v>4753</v>
      </c>
      <c r="J52" t="s">
        <v>302</v>
      </c>
      <c r="K52" s="14">
        <v>4113</v>
      </c>
      <c r="L52" s="12">
        <v>0</v>
      </c>
      <c r="M52">
        <f t="shared" si="14"/>
        <v>0</v>
      </c>
      <c r="N52" s="15">
        <f t="shared" si="15"/>
        <v>4113</v>
      </c>
      <c r="S52" t="s">
        <v>302</v>
      </c>
      <c r="T52" s="35" t="s">
        <v>306</v>
      </c>
      <c r="U52" s="12">
        <v>0.1</v>
      </c>
      <c r="V52" s="17">
        <f>$T$7*U52</f>
        <v>70.3</v>
      </c>
      <c r="W52" s="15" t="e">
        <f>T52+V52</f>
        <v>#VALUE!</v>
      </c>
      <c r="AB52" s="16"/>
    </row>
    <row r="53" spans="1:28" x14ac:dyDescent="0.25">
      <c r="A53" t="s">
        <v>303</v>
      </c>
      <c r="B53" s="14">
        <v>4753</v>
      </c>
      <c r="C53" s="12">
        <v>0</v>
      </c>
      <c r="D53">
        <f t="shared" si="12"/>
        <v>0</v>
      </c>
      <c r="E53" s="15">
        <f t="shared" si="13"/>
        <v>4753</v>
      </c>
      <c r="J53" t="s">
        <v>303</v>
      </c>
      <c r="K53" s="14">
        <v>4113</v>
      </c>
      <c r="L53" s="12">
        <v>0</v>
      </c>
      <c r="M53">
        <f t="shared" si="14"/>
        <v>0</v>
      </c>
      <c r="N53" s="15">
        <f t="shared" si="15"/>
        <v>4113</v>
      </c>
      <c r="S53" t="s">
        <v>303</v>
      </c>
      <c r="T53" s="35" t="s">
        <v>306</v>
      </c>
      <c r="U53" s="12">
        <v>0.09</v>
      </c>
      <c r="V53" s="17">
        <f>$T$7*U53</f>
        <v>63.269999999999996</v>
      </c>
      <c r="W53" s="15" t="e">
        <f>T53+V53</f>
        <v>#VALUE!</v>
      </c>
      <c r="AB53" s="16"/>
    </row>
    <row r="54" spans="1:28" x14ac:dyDescent="0.25">
      <c r="A54" t="s">
        <v>304</v>
      </c>
      <c r="B54" s="14">
        <v>4753</v>
      </c>
      <c r="C54" s="12">
        <v>0</v>
      </c>
      <c r="D54">
        <f t="shared" si="12"/>
        <v>0</v>
      </c>
      <c r="E54" s="15">
        <f t="shared" si="13"/>
        <v>4753</v>
      </c>
      <c r="J54" t="s">
        <v>304</v>
      </c>
      <c r="K54" s="14">
        <v>4113</v>
      </c>
      <c r="L54" s="12">
        <v>0</v>
      </c>
      <c r="M54">
        <f t="shared" si="14"/>
        <v>0</v>
      </c>
      <c r="N54" s="15">
        <f t="shared" si="15"/>
        <v>4113</v>
      </c>
      <c r="S54" t="s">
        <v>304</v>
      </c>
      <c r="T54" s="35" t="s">
        <v>306</v>
      </c>
      <c r="U54" s="12">
        <v>0.08</v>
      </c>
      <c r="V54" s="17">
        <f>$T$7*U54</f>
        <v>56.24</v>
      </c>
      <c r="W54" s="15" t="e">
        <f>T54+V54</f>
        <v>#VALUE!</v>
      </c>
      <c r="AB54" s="16"/>
    </row>
    <row r="55" spans="1:28" x14ac:dyDescent="0.25">
      <c r="A55" t="s">
        <v>307</v>
      </c>
      <c r="B55" s="14">
        <v>4753</v>
      </c>
      <c r="C55" s="12">
        <v>0</v>
      </c>
      <c r="D55">
        <f t="shared" si="12"/>
        <v>0</v>
      </c>
      <c r="E55" s="15">
        <f t="shared" si="13"/>
        <v>4753</v>
      </c>
      <c r="J55" t="s">
        <v>307</v>
      </c>
      <c r="K55" s="14">
        <v>4213</v>
      </c>
      <c r="L55" s="12">
        <v>0</v>
      </c>
      <c r="M55">
        <f t="shared" si="14"/>
        <v>0</v>
      </c>
      <c r="N55" s="15">
        <f t="shared" si="15"/>
        <v>4213</v>
      </c>
      <c r="S55" t="s">
        <v>307</v>
      </c>
      <c r="T55" s="35" t="s">
        <v>306</v>
      </c>
      <c r="U55" s="12">
        <v>0.1</v>
      </c>
      <c r="V55" s="17">
        <f t="shared" ref="V55:V57" si="19">$T$7*U55</f>
        <v>70.3</v>
      </c>
      <c r="W55" s="15" t="e">
        <f t="shared" ref="W55:W57" si="20">T55+V55</f>
        <v>#VALUE!</v>
      </c>
      <c r="AB55" s="16"/>
    </row>
    <row r="56" spans="1:28" x14ac:dyDescent="0.25">
      <c r="A56" t="s">
        <v>308</v>
      </c>
      <c r="B56" s="14">
        <v>4753</v>
      </c>
      <c r="C56" s="12">
        <v>0</v>
      </c>
      <c r="D56">
        <f t="shared" si="12"/>
        <v>0</v>
      </c>
      <c r="E56" s="15">
        <f t="shared" si="13"/>
        <v>4753</v>
      </c>
      <c r="J56" t="s">
        <v>308</v>
      </c>
      <c r="K56" s="14">
        <v>4213</v>
      </c>
      <c r="L56" s="12">
        <v>0</v>
      </c>
      <c r="M56">
        <f t="shared" si="14"/>
        <v>0</v>
      </c>
      <c r="N56" s="15">
        <f t="shared" si="15"/>
        <v>4213</v>
      </c>
      <c r="S56" t="s">
        <v>308</v>
      </c>
      <c r="T56" s="35" t="s">
        <v>306</v>
      </c>
      <c r="U56" s="12">
        <v>0.14000000000000001</v>
      </c>
      <c r="V56" s="17">
        <f t="shared" si="19"/>
        <v>98.420000000000016</v>
      </c>
      <c r="W56" s="15" t="e">
        <f t="shared" si="20"/>
        <v>#VALUE!</v>
      </c>
      <c r="AB56" s="16"/>
    </row>
    <row r="57" spans="1:28" x14ac:dyDescent="0.25">
      <c r="A57" t="s">
        <v>309</v>
      </c>
      <c r="B57" s="14">
        <v>4753</v>
      </c>
      <c r="C57" s="12">
        <v>0</v>
      </c>
      <c r="D57">
        <f t="shared" si="12"/>
        <v>0</v>
      </c>
      <c r="E57" s="15">
        <f t="shared" si="13"/>
        <v>4753</v>
      </c>
      <c r="J57" t="s">
        <v>309</v>
      </c>
      <c r="K57" s="14">
        <v>4213</v>
      </c>
      <c r="L57" s="12">
        <v>0</v>
      </c>
      <c r="M57">
        <f t="shared" si="14"/>
        <v>0</v>
      </c>
      <c r="N57" s="15">
        <f t="shared" si="15"/>
        <v>4213</v>
      </c>
      <c r="S57" t="s">
        <v>309</v>
      </c>
      <c r="T57" s="14">
        <v>5000</v>
      </c>
      <c r="U57" s="12">
        <v>0.14000000000000001</v>
      </c>
      <c r="V57" s="17">
        <f t="shared" si="19"/>
        <v>98.420000000000016</v>
      </c>
      <c r="W57" s="15">
        <f t="shared" si="20"/>
        <v>5098.42</v>
      </c>
      <c r="AB57" s="16"/>
    </row>
    <row r="58" spans="1:28" x14ac:dyDescent="0.25">
      <c r="A58" t="s">
        <v>310</v>
      </c>
      <c r="B58" s="14">
        <v>4753</v>
      </c>
      <c r="C58" s="12">
        <v>0</v>
      </c>
      <c r="D58">
        <f t="shared" si="12"/>
        <v>0</v>
      </c>
      <c r="E58" s="15">
        <f t="shared" si="13"/>
        <v>4753</v>
      </c>
      <c r="J58" t="s">
        <v>310</v>
      </c>
      <c r="K58" s="14">
        <v>4213</v>
      </c>
      <c r="L58" s="12">
        <v>0</v>
      </c>
      <c r="M58">
        <f t="shared" si="14"/>
        <v>0</v>
      </c>
      <c r="N58" s="15">
        <f t="shared" si="15"/>
        <v>4213</v>
      </c>
      <c r="S58" t="s">
        <v>310</v>
      </c>
      <c r="T58" s="14">
        <v>5000</v>
      </c>
      <c r="U58" s="12">
        <v>0.17</v>
      </c>
      <c r="V58" s="17">
        <f t="shared" ref="V58:V60" si="21">$T$7*U58</f>
        <v>119.51</v>
      </c>
      <c r="W58" s="15">
        <f t="shared" ref="W58:W60" si="22">T58+V58</f>
        <v>5119.51</v>
      </c>
      <c r="AB58" s="16"/>
    </row>
    <row r="59" spans="1:28" x14ac:dyDescent="0.25">
      <c r="A59" t="s">
        <v>311</v>
      </c>
      <c r="B59" s="14">
        <v>4753</v>
      </c>
      <c r="C59" s="12">
        <v>0</v>
      </c>
      <c r="D59">
        <f t="shared" si="12"/>
        <v>0</v>
      </c>
      <c r="E59" s="15">
        <f t="shared" si="13"/>
        <v>4753</v>
      </c>
      <c r="J59" t="s">
        <v>311</v>
      </c>
      <c r="K59" s="14">
        <v>4213</v>
      </c>
      <c r="L59" s="12">
        <v>0</v>
      </c>
      <c r="M59">
        <f t="shared" si="14"/>
        <v>0</v>
      </c>
      <c r="N59" s="15">
        <f t="shared" si="15"/>
        <v>4213</v>
      </c>
      <c r="S59" t="s">
        <v>311</v>
      </c>
      <c r="T59" s="14">
        <v>5000</v>
      </c>
      <c r="U59" s="12">
        <v>0.17</v>
      </c>
      <c r="V59" s="17">
        <f t="shared" si="21"/>
        <v>119.51</v>
      </c>
      <c r="W59" s="15">
        <f t="shared" si="22"/>
        <v>5119.51</v>
      </c>
      <c r="AB59" s="16"/>
    </row>
    <row r="60" spans="1:28" x14ac:dyDescent="0.25">
      <c r="A60" t="s">
        <v>312</v>
      </c>
      <c r="B60" s="14">
        <v>4753</v>
      </c>
      <c r="C60" s="12">
        <v>0</v>
      </c>
      <c r="D60">
        <f t="shared" si="12"/>
        <v>0</v>
      </c>
      <c r="E60" s="15">
        <f t="shared" si="13"/>
        <v>4753</v>
      </c>
      <c r="F60" t="s">
        <v>323</v>
      </c>
      <c r="G60" s="15">
        <f>AVERAGE(E58:E60)</f>
        <v>4753</v>
      </c>
      <c r="H60" s="16">
        <f>G60/$E$147</f>
        <v>47.200715585585584</v>
      </c>
      <c r="J60" t="s">
        <v>312</v>
      </c>
      <c r="K60" s="14">
        <v>4213</v>
      </c>
      <c r="L60" s="12">
        <v>0</v>
      </c>
      <c r="M60">
        <f t="shared" si="14"/>
        <v>0</v>
      </c>
      <c r="N60" s="15">
        <f t="shared" si="15"/>
        <v>4213</v>
      </c>
      <c r="O60" t="s">
        <v>323</v>
      </c>
      <c r="P60" s="15">
        <f>AVERAGE(N58:N60)</f>
        <v>4213</v>
      </c>
      <c r="Q60" s="16">
        <f>P60/$E$147</f>
        <v>41.838126396396397</v>
      </c>
      <c r="S60" t="s">
        <v>312</v>
      </c>
      <c r="T60" s="14">
        <v>5000</v>
      </c>
      <c r="U60" s="12">
        <v>0.19</v>
      </c>
      <c r="V60" s="17">
        <f t="shared" si="21"/>
        <v>133.57</v>
      </c>
      <c r="W60" s="15">
        <f t="shared" si="22"/>
        <v>5133.57</v>
      </c>
      <c r="X60" t="s">
        <v>323</v>
      </c>
      <c r="Y60" s="15">
        <f>AVERAGE(W58:W60)</f>
        <v>5124.1966666666667</v>
      </c>
      <c r="Z60" s="16">
        <f>Y60/$E$147</f>
        <v>50.886966014714716</v>
      </c>
      <c r="AB60" s="16">
        <f t="shared" ref="AB60" si="23">AVERAGE(Z60,H60)</f>
        <v>49.04384080015015</v>
      </c>
    </row>
    <row r="61" spans="1:28" x14ac:dyDescent="0.25">
      <c r="A61" t="s">
        <v>313</v>
      </c>
      <c r="B61" s="14">
        <v>4753</v>
      </c>
      <c r="C61" s="12">
        <v>0</v>
      </c>
      <c r="D61">
        <f t="shared" si="12"/>
        <v>0</v>
      </c>
      <c r="E61" s="15">
        <f t="shared" si="13"/>
        <v>4753</v>
      </c>
      <c r="J61" t="s">
        <v>313</v>
      </c>
      <c r="K61" s="14">
        <v>4213</v>
      </c>
      <c r="L61" s="12">
        <v>0</v>
      </c>
      <c r="M61">
        <f t="shared" si="14"/>
        <v>0</v>
      </c>
      <c r="N61" s="15">
        <f t="shared" si="15"/>
        <v>4213</v>
      </c>
      <c r="S61" t="s">
        <v>313</v>
      </c>
      <c r="T61" s="14">
        <v>5000</v>
      </c>
      <c r="U61" s="12">
        <v>0.19</v>
      </c>
      <c r="V61" s="17">
        <f t="shared" ref="V61:V69" si="24">$T$7*U61</f>
        <v>133.57</v>
      </c>
      <c r="W61" s="15">
        <f t="shared" ref="W61:W69" si="25">T61+V61</f>
        <v>5133.57</v>
      </c>
      <c r="Y61" s="15"/>
      <c r="AB61" s="16"/>
    </row>
    <row r="62" spans="1:28" x14ac:dyDescent="0.25">
      <c r="A62" t="s">
        <v>314</v>
      </c>
      <c r="B62" s="14">
        <v>4753</v>
      </c>
      <c r="C62" s="12">
        <v>0</v>
      </c>
      <c r="D62">
        <f t="shared" si="12"/>
        <v>0</v>
      </c>
      <c r="E62" s="15">
        <f t="shared" si="13"/>
        <v>4753</v>
      </c>
      <c r="J62" t="s">
        <v>314</v>
      </c>
      <c r="K62" s="14">
        <v>4213</v>
      </c>
      <c r="L62" s="12">
        <v>0</v>
      </c>
      <c r="M62">
        <f t="shared" si="14"/>
        <v>0</v>
      </c>
      <c r="N62" s="15">
        <f t="shared" si="15"/>
        <v>4213</v>
      </c>
      <c r="S62" t="s">
        <v>314</v>
      </c>
      <c r="T62" s="14">
        <v>5000</v>
      </c>
      <c r="U62" s="12">
        <v>0.18</v>
      </c>
      <c r="V62" s="17">
        <f t="shared" si="24"/>
        <v>126.53999999999999</v>
      </c>
      <c r="W62" s="15">
        <f t="shared" si="25"/>
        <v>5126.54</v>
      </c>
      <c r="AB62" s="16"/>
    </row>
    <row r="63" spans="1:28" x14ac:dyDescent="0.25">
      <c r="A63" t="s">
        <v>315</v>
      </c>
      <c r="B63" s="14">
        <v>4753</v>
      </c>
      <c r="C63" s="12">
        <v>0</v>
      </c>
      <c r="D63">
        <f t="shared" si="12"/>
        <v>0</v>
      </c>
      <c r="E63" s="15">
        <f t="shared" si="13"/>
        <v>4753</v>
      </c>
      <c r="J63" t="s">
        <v>315</v>
      </c>
      <c r="K63" s="14">
        <v>4213</v>
      </c>
      <c r="L63" s="12">
        <v>0</v>
      </c>
      <c r="M63">
        <f t="shared" si="14"/>
        <v>0</v>
      </c>
      <c r="N63" s="15">
        <f t="shared" si="15"/>
        <v>4213</v>
      </c>
      <c r="S63" t="s">
        <v>315</v>
      </c>
      <c r="T63" s="14">
        <v>5000</v>
      </c>
      <c r="U63" s="12">
        <v>0.2</v>
      </c>
      <c r="V63" s="17">
        <f t="shared" si="24"/>
        <v>140.6</v>
      </c>
      <c r="W63" s="15">
        <f t="shared" si="25"/>
        <v>5140.6000000000004</v>
      </c>
      <c r="AB63" s="16"/>
    </row>
    <row r="64" spans="1:28" x14ac:dyDescent="0.25">
      <c r="A64" t="s">
        <v>316</v>
      </c>
      <c r="B64" s="14">
        <v>4753</v>
      </c>
      <c r="C64" s="12">
        <v>0</v>
      </c>
      <c r="D64">
        <f t="shared" si="12"/>
        <v>0</v>
      </c>
      <c r="E64" s="15">
        <f t="shared" si="13"/>
        <v>4753</v>
      </c>
      <c r="J64" t="s">
        <v>316</v>
      </c>
      <c r="K64" s="14">
        <v>4213</v>
      </c>
      <c r="L64" s="12">
        <v>0</v>
      </c>
      <c r="M64">
        <f t="shared" si="14"/>
        <v>0</v>
      </c>
      <c r="N64" s="15">
        <f t="shared" si="15"/>
        <v>4213</v>
      </c>
      <c r="S64" t="s">
        <v>316</v>
      </c>
      <c r="T64" s="14">
        <v>5000</v>
      </c>
      <c r="U64" s="12">
        <v>0.23</v>
      </c>
      <c r="V64" s="17">
        <f t="shared" si="24"/>
        <v>161.69</v>
      </c>
      <c r="W64" s="15">
        <f t="shared" si="25"/>
        <v>5161.6899999999996</v>
      </c>
      <c r="AB64" s="16"/>
    </row>
    <row r="65" spans="1:28" x14ac:dyDescent="0.25">
      <c r="A65" t="s">
        <v>317</v>
      </c>
      <c r="B65" s="14">
        <v>4753</v>
      </c>
      <c r="C65" s="12">
        <v>0</v>
      </c>
      <c r="D65">
        <f t="shared" si="12"/>
        <v>0</v>
      </c>
      <c r="E65" s="15">
        <f t="shared" si="13"/>
        <v>4753</v>
      </c>
      <c r="J65" t="s">
        <v>317</v>
      </c>
      <c r="K65" s="14">
        <v>4213</v>
      </c>
      <c r="L65" s="12">
        <v>0</v>
      </c>
      <c r="M65">
        <f t="shared" si="14"/>
        <v>0</v>
      </c>
      <c r="N65" s="15">
        <f t="shared" si="15"/>
        <v>4213</v>
      </c>
      <c r="S65" t="s">
        <v>317</v>
      </c>
      <c r="T65" s="14">
        <v>5000</v>
      </c>
      <c r="U65" s="12">
        <v>0.24</v>
      </c>
      <c r="V65" s="17">
        <f t="shared" si="24"/>
        <v>168.72</v>
      </c>
      <c r="W65" s="15">
        <f t="shared" si="25"/>
        <v>5168.72</v>
      </c>
      <c r="AB65" s="16"/>
    </row>
    <row r="66" spans="1:28" x14ac:dyDescent="0.25">
      <c r="A66" t="s">
        <v>318</v>
      </c>
      <c r="B66" s="14">
        <v>4753</v>
      </c>
      <c r="C66" s="12">
        <v>0</v>
      </c>
      <c r="D66">
        <f t="shared" si="12"/>
        <v>0</v>
      </c>
      <c r="E66" s="15">
        <f t="shared" si="13"/>
        <v>4753</v>
      </c>
      <c r="J66" t="s">
        <v>318</v>
      </c>
      <c r="K66" s="14">
        <v>4363</v>
      </c>
      <c r="L66" s="12">
        <v>0</v>
      </c>
      <c r="M66">
        <f t="shared" si="14"/>
        <v>0</v>
      </c>
      <c r="N66" s="15">
        <f t="shared" si="15"/>
        <v>4363</v>
      </c>
      <c r="S66" t="s">
        <v>318</v>
      </c>
      <c r="T66" s="14">
        <v>5000</v>
      </c>
      <c r="U66" s="12">
        <v>0.23</v>
      </c>
      <c r="V66" s="17">
        <f t="shared" si="24"/>
        <v>161.69</v>
      </c>
      <c r="W66" s="15">
        <f t="shared" si="25"/>
        <v>5161.6899999999996</v>
      </c>
      <c r="AB66" s="16"/>
    </row>
    <row r="67" spans="1:28" x14ac:dyDescent="0.25">
      <c r="A67" t="s">
        <v>319</v>
      </c>
      <c r="B67" s="14">
        <v>4933</v>
      </c>
      <c r="C67" s="12">
        <v>0</v>
      </c>
      <c r="D67">
        <f t="shared" si="12"/>
        <v>0</v>
      </c>
      <c r="E67" s="15">
        <f t="shared" si="13"/>
        <v>4933</v>
      </c>
      <c r="J67" t="s">
        <v>319</v>
      </c>
      <c r="K67" s="14">
        <v>4363</v>
      </c>
      <c r="L67" s="12">
        <v>0</v>
      </c>
      <c r="M67">
        <f t="shared" si="14"/>
        <v>0</v>
      </c>
      <c r="N67" s="15">
        <f t="shared" si="15"/>
        <v>4363</v>
      </c>
      <c r="S67" t="s">
        <v>319</v>
      </c>
      <c r="T67" s="14">
        <v>5150</v>
      </c>
      <c r="U67" s="12">
        <v>0.24</v>
      </c>
      <c r="V67" s="17">
        <f t="shared" si="24"/>
        <v>168.72</v>
      </c>
      <c r="W67" s="15">
        <f t="shared" si="25"/>
        <v>5318.72</v>
      </c>
      <c r="AB67" s="16"/>
    </row>
    <row r="68" spans="1:28" x14ac:dyDescent="0.25">
      <c r="A68" t="s">
        <v>320</v>
      </c>
      <c r="B68" s="14">
        <v>4933</v>
      </c>
      <c r="C68" s="12">
        <v>0</v>
      </c>
      <c r="D68">
        <f t="shared" si="12"/>
        <v>0</v>
      </c>
      <c r="E68" s="15">
        <f t="shared" si="13"/>
        <v>4933</v>
      </c>
      <c r="J68" t="s">
        <v>320</v>
      </c>
      <c r="K68" s="14">
        <v>4363</v>
      </c>
      <c r="L68" s="12">
        <v>0</v>
      </c>
      <c r="M68">
        <f t="shared" si="14"/>
        <v>0</v>
      </c>
      <c r="N68" s="15">
        <f t="shared" si="15"/>
        <v>4363</v>
      </c>
      <c r="S68" t="s">
        <v>320</v>
      </c>
      <c r="T68" s="14">
        <v>5150</v>
      </c>
      <c r="U68" s="12">
        <v>0.24</v>
      </c>
      <c r="V68" s="17">
        <f t="shared" si="24"/>
        <v>168.72</v>
      </c>
      <c r="W68" s="15">
        <f t="shared" si="25"/>
        <v>5318.72</v>
      </c>
      <c r="AB68" s="16"/>
    </row>
    <row r="69" spans="1:28" x14ac:dyDescent="0.25">
      <c r="A69" t="s">
        <v>321</v>
      </c>
      <c r="B69" s="14">
        <v>4933</v>
      </c>
      <c r="C69" s="12">
        <v>0</v>
      </c>
      <c r="D69">
        <f t="shared" si="12"/>
        <v>0</v>
      </c>
      <c r="E69" s="15">
        <f t="shared" si="13"/>
        <v>4933</v>
      </c>
      <c r="J69" t="s">
        <v>321</v>
      </c>
      <c r="K69" s="14">
        <v>4363</v>
      </c>
      <c r="L69" s="12">
        <v>0</v>
      </c>
      <c r="M69">
        <f t="shared" si="14"/>
        <v>0</v>
      </c>
      <c r="N69" s="15">
        <f t="shared" si="15"/>
        <v>4363</v>
      </c>
      <c r="S69" t="s">
        <v>321</v>
      </c>
      <c r="T69" s="14">
        <v>5150</v>
      </c>
      <c r="U69" s="12">
        <v>0.26</v>
      </c>
      <c r="V69" s="17">
        <f t="shared" si="24"/>
        <v>182.78</v>
      </c>
      <c r="W69" s="15">
        <f t="shared" si="25"/>
        <v>5332.78</v>
      </c>
      <c r="AB69" s="16"/>
    </row>
    <row r="70" spans="1:28" x14ac:dyDescent="0.25">
      <c r="A70" t="s">
        <v>324</v>
      </c>
      <c r="B70" s="14">
        <v>4933</v>
      </c>
      <c r="C70" s="12">
        <v>0</v>
      </c>
      <c r="D70">
        <f t="shared" ref="D70:D81" si="26">C70*$B$7</f>
        <v>0</v>
      </c>
      <c r="E70" s="15">
        <f t="shared" ref="E70:E81" si="27">B70+D70</f>
        <v>4933</v>
      </c>
      <c r="J70" t="s">
        <v>324</v>
      </c>
      <c r="K70" s="14">
        <v>4363</v>
      </c>
      <c r="L70" s="12">
        <v>0</v>
      </c>
      <c r="M70">
        <f t="shared" ref="M70:M81" si="28">L70*$B$7</f>
        <v>0</v>
      </c>
      <c r="N70" s="15">
        <f t="shared" ref="N70:N81" si="29">K70+M70</f>
        <v>4363</v>
      </c>
      <c r="S70" t="s">
        <v>324</v>
      </c>
      <c r="T70" s="14">
        <v>5150</v>
      </c>
      <c r="U70" s="12">
        <v>0.25</v>
      </c>
      <c r="V70" s="17">
        <f t="shared" ref="V70:V81" si="30">$T$7*U70</f>
        <v>175.75</v>
      </c>
      <c r="W70" s="15">
        <f t="shared" ref="W70:W81" si="31">T70+V70</f>
        <v>5325.75</v>
      </c>
      <c r="AB70" s="16"/>
    </row>
    <row r="71" spans="1:28" x14ac:dyDescent="0.25">
      <c r="A71" t="s">
        <v>325</v>
      </c>
      <c r="B71" s="14">
        <v>4933</v>
      </c>
      <c r="C71" s="12">
        <v>0</v>
      </c>
      <c r="D71">
        <f t="shared" si="26"/>
        <v>0</v>
      </c>
      <c r="E71" s="15">
        <f t="shared" si="27"/>
        <v>4933</v>
      </c>
      <c r="J71" t="s">
        <v>325</v>
      </c>
      <c r="K71" s="14">
        <v>4363</v>
      </c>
      <c r="L71" s="12">
        <v>0</v>
      </c>
      <c r="M71">
        <f t="shared" si="28"/>
        <v>0</v>
      </c>
      <c r="N71" s="15">
        <f t="shared" si="29"/>
        <v>4363</v>
      </c>
      <c r="S71" t="s">
        <v>325</v>
      </c>
      <c r="T71" s="14">
        <v>5150</v>
      </c>
      <c r="U71" s="12">
        <v>0.21</v>
      </c>
      <c r="V71" s="17">
        <f t="shared" si="30"/>
        <v>147.63</v>
      </c>
      <c r="W71" s="15">
        <f t="shared" si="31"/>
        <v>5297.63</v>
      </c>
      <c r="AB71" s="16"/>
    </row>
    <row r="72" spans="1:28" x14ac:dyDescent="0.25">
      <c r="A72" t="s">
        <v>326</v>
      </c>
      <c r="B72" s="14">
        <v>4933</v>
      </c>
      <c r="C72" s="12">
        <v>0</v>
      </c>
      <c r="D72">
        <f t="shared" si="26"/>
        <v>0</v>
      </c>
      <c r="E72" s="15">
        <f t="shared" si="27"/>
        <v>4933</v>
      </c>
      <c r="F72" t="s">
        <v>336</v>
      </c>
      <c r="G72" s="15">
        <f>AVERAGE(E70:E72)</f>
        <v>4933</v>
      </c>
      <c r="H72" s="16">
        <f>G72/$E$147</f>
        <v>48.988245315315311</v>
      </c>
      <c r="J72" t="s">
        <v>326</v>
      </c>
      <c r="K72" s="14">
        <v>4363</v>
      </c>
      <c r="L72" s="12">
        <v>0</v>
      </c>
      <c r="M72">
        <f t="shared" si="28"/>
        <v>0</v>
      </c>
      <c r="N72" s="15">
        <f t="shared" si="29"/>
        <v>4363</v>
      </c>
      <c r="O72" t="s">
        <v>336</v>
      </c>
      <c r="P72" s="15">
        <f>AVERAGE(N70:N72)</f>
        <v>4363</v>
      </c>
      <c r="Q72" s="16">
        <f>P72/$E$147</f>
        <v>43.327734504504505</v>
      </c>
      <c r="S72" t="s">
        <v>326</v>
      </c>
      <c r="T72" s="14">
        <v>5150</v>
      </c>
      <c r="U72" s="12">
        <v>0.18</v>
      </c>
      <c r="V72" s="17">
        <f t="shared" si="30"/>
        <v>126.53999999999999</v>
      </c>
      <c r="W72" s="15">
        <f t="shared" si="31"/>
        <v>5276.54</v>
      </c>
      <c r="X72" t="s">
        <v>336</v>
      </c>
      <c r="Y72" s="15">
        <f>AVERAGE(W70:W72)</f>
        <v>5299.9733333333343</v>
      </c>
      <c r="Z72" s="16">
        <f>Y72/$E$147</f>
        <v>52.632555000600604</v>
      </c>
      <c r="AB72" s="16">
        <f t="shared" ref="AB72:AB75" si="32">AVERAGE(Z72,H72)</f>
        <v>50.810400157957957</v>
      </c>
    </row>
    <row r="73" spans="1:28" x14ac:dyDescent="0.25">
      <c r="A73" t="s">
        <v>327</v>
      </c>
      <c r="B73" s="14">
        <v>4933</v>
      </c>
      <c r="C73" s="12">
        <v>0</v>
      </c>
      <c r="D73">
        <f t="shared" si="26"/>
        <v>0</v>
      </c>
      <c r="E73" s="15">
        <f t="shared" si="27"/>
        <v>4933</v>
      </c>
      <c r="J73" t="s">
        <v>327</v>
      </c>
      <c r="K73" s="14">
        <v>4363</v>
      </c>
      <c r="L73" s="12">
        <v>0</v>
      </c>
      <c r="M73">
        <f t="shared" si="28"/>
        <v>0</v>
      </c>
      <c r="N73" s="15">
        <f t="shared" si="29"/>
        <v>4363</v>
      </c>
      <c r="S73" t="s">
        <v>327</v>
      </c>
      <c r="T73" s="14">
        <v>5150</v>
      </c>
      <c r="U73" s="12">
        <v>0.18</v>
      </c>
      <c r="V73" s="17">
        <f t="shared" si="30"/>
        <v>126.53999999999999</v>
      </c>
      <c r="W73" s="15">
        <f t="shared" si="31"/>
        <v>5276.54</v>
      </c>
      <c r="AB73" s="16"/>
    </row>
    <row r="74" spans="1:28" x14ac:dyDescent="0.25">
      <c r="A74" t="s">
        <v>328</v>
      </c>
      <c r="B74" s="14">
        <v>4933</v>
      </c>
      <c r="C74" s="12">
        <v>0</v>
      </c>
      <c r="D74">
        <f t="shared" si="26"/>
        <v>0</v>
      </c>
      <c r="E74" s="15">
        <f t="shared" si="27"/>
        <v>4933</v>
      </c>
      <c r="J74" t="s">
        <v>328</v>
      </c>
      <c r="K74" s="14">
        <v>4363</v>
      </c>
      <c r="L74" s="12">
        <v>0</v>
      </c>
      <c r="M74">
        <f t="shared" si="28"/>
        <v>0</v>
      </c>
      <c r="N74" s="15">
        <f t="shared" si="29"/>
        <v>4363</v>
      </c>
      <c r="S74" t="s">
        <v>328</v>
      </c>
      <c r="T74" s="14">
        <v>5150</v>
      </c>
      <c r="U74" s="12">
        <v>0.2</v>
      </c>
      <c r="V74" s="17">
        <f t="shared" si="30"/>
        <v>140.6</v>
      </c>
      <c r="W74" s="15">
        <f t="shared" si="31"/>
        <v>5290.6</v>
      </c>
      <c r="AB74" s="16"/>
    </row>
    <row r="75" spans="1:28" x14ac:dyDescent="0.25">
      <c r="A75" t="s">
        <v>329</v>
      </c>
      <c r="B75" s="14">
        <v>4933</v>
      </c>
      <c r="C75" s="12">
        <v>0</v>
      </c>
      <c r="D75">
        <f t="shared" si="26"/>
        <v>0</v>
      </c>
      <c r="E75" s="15">
        <f t="shared" si="27"/>
        <v>4933</v>
      </c>
      <c r="F75" t="s">
        <v>344</v>
      </c>
      <c r="G75" s="15">
        <f>AVERAGE(E73:E75)</f>
        <v>4933</v>
      </c>
      <c r="H75" s="16">
        <f>G75/$E$147</f>
        <v>48.988245315315311</v>
      </c>
      <c r="J75" t="s">
        <v>329</v>
      </c>
      <c r="K75" s="14">
        <v>4363</v>
      </c>
      <c r="L75" s="12">
        <v>0</v>
      </c>
      <c r="M75">
        <f t="shared" si="28"/>
        <v>0</v>
      </c>
      <c r="N75" s="15">
        <f t="shared" si="29"/>
        <v>4363</v>
      </c>
      <c r="O75" t="s">
        <v>344</v>
      </c>
      <c r="P75" s="15">
        <f>AVERAGE(N73:N75)</f>
        <v>4363</v>
      </c>
      <c r="Q75" s="16">
        <f>P75/$E$147</f>
        <v>43.327734504504505</v>
      </c>
      <c r="S75" t="s">
        <v>329</v>
      </c>
      <c r="T75" s="14">
        <v>5150</v>
      </c>
      <c r="U75" s="12">
        <v>0.21</v>
      </c>
      <c r="V75" s="17">
        <f t="shared" si="30"/>
        <v>147.63</v>
      </c>
      <c r="W75" s="15">
        <f t="shared" si="31"/>
        <v>5297.63</v>
      </c>
      <c r="X75" t="s">
        <v>344</v>
      </c>
      <c r="Y75" s="15">
        <f>AVERAGE(W73:W75)</f>
        <v>5288.2566666666671</v>
      </c>
      <c r="Z75" s="16">
        <f>Y75/$E$147</f>
        <v>52.516200056156158</v>
      </c>
      <c r="AB75" s="16">
        <f t="shared" si="32"/>
        <v>50.752222685735731</v>
      </c>
    </row>
    <row r="76" spans="1:28" x14ac:dyDescent="0.25">
      <c r="A76" t="s">
        <v>330</v>
      </c>
      <c r="B76" s="14">
        <v>4933</v>
      </c>
      <c r="C76" s="12">
        <v>0</v>
      </c>
      <c r="D76">
        <f t="shared" si="26"/>
        <v>0</v>
      </c>
      <c r="E76" s="15">
        <f t="shared" si="27"/>
        <v>4933</v>
      </c>
      <c r="J76" t="s">
        <v>330</v>
      </c>
      <c r="K76" s="14">
        <v>4363</v>
      </c>
      <c r="L76" s="12">
        <v>0</v>
      </c>
      <c r="M76">
        <f t="shared" si="28"/>
        <v>0</v>
      </c>
      <c r="N76" s="15">
        <f t="shared" si="29"/>
        <v>4363</v>
      </c>
      <c r="S76" t="s">
        <v>330</v>
      </c>
      <c r="T76" s="14">
        <v>5150</v>
      </c>
      <c r="U76" s="12">
        <v>0.22</v>
      </c>
      <c r="V76" s="17">
        <f t="shared" si="30"/>
        <v>154.66</v>
      </c>
      <c r="W76" s="15">
        <f t="shared" si="31"/>
        <v>5304.66</v>
      </c>
      <c r="AB76" s="16"/>
    </row>
    <row r="77" spans="1:28" x14ac:dyDescent="0.25">
      <c r="A77" t="s">
        <v>331</v>
      </c>
      <c r="B77" s="14">
        <v>4933</v>
      </c>
      <c r="C77" s="12">
        <v>0</v>
      </c>
      <c r="D77">
        <f t="shared" si="26"/>
        <v>0</v>
      </c>
      <c r="E77" s="15">
        <f t="shared" si="27"/>
        <v>4933</v>
      </c>
      <c r="J77" t="s">
        <v>331</v>
      </c>
      <c r="K77" s="14">
        <v>4363</v>
      </c>
      <c r="L77" s="12">
        <v>0</v>
      </c>
      <c r="M77">
        <f t="shared" si="28"/>
        <v>0</v>
      </c>
      <c r="N77" s="15">
        <f t="shared" si="29"/>
        <v>4363</v>
      </c>
      <c r="S77" t="s">
        <v>331</v>
      </c>
      <c r="T77" s="14">
        <v>5150</v>
      </c>
      <c r="U77" s="12">
        <v>0.2</v>
      </c>
      <c r="V77" s="17">
        <f t="shared" si="30"/>
        <v>140.6</v>
      </c>
      <c r="W77" s="15">
        <f t="shared" si="31"/>
        <v>5290.6</v>
      </c>
      <c r="AB77" s="16"/>
    </row>
    <row r="78" spans="1:28" x14ac:dyDescent="0.25">
      <c r="A78" t="s">
        <v>332</v>
      </c>
      <c r="B78" s="14">
        <v>4933</v>
      </c>
      <c r="C78" s="12">
        <v>0</v>
      </c>
      <c r="D78">
        <f t="shared" si="26"/>
        <v>0</v>
      </c>
      <c r="E78" s="15">
        <f t="shared" si="27"/>
        <v>4933</v>
      </c>
      <c r="J78" t="s">
        <v>332</v>
      </c>
      <c r="K78" s="14">
        <v>4463</v>
      </c>
      <c r="L78" s="12">
        <v>0</v>
      </c>
      <c r="M78">
        <f t="shared" si="28"/>
        <v>0</v>
      </c>
      <c r="N78" s="15">
        <f t="shared" si="29"/>
        <v>4463</v>
      </c>
      <c r="S78" t="s">
        <v>332</v>
      </c>
      <c r="T78" s="14">
        <v>5150</v>
      </c>
      <c r="U78" s="12">
        <v>0.19</v>
      </c>
      <c r="V78" s="17">
        <f t="shared" si="30"/>
        <v>133.57</v>
      </c>
      <c r="W78" s="15">
        <f t="shared" si="31"/>
        <v>5283.57</v>
      </c>
      <c r="AB78" s="16"/>
    </row>
    <row r="79" spans="1:28" x14ac:dyDescent="0.25">
      <c r="A79" t="s">
        <v>333</v>
      </c>
      <c r="B79" s="14">
        <v>4933</v>
      </c>
      <c r="C79" s="12">
        <v>0</v>
      </c>
      <c r="D79">
        <f t="shared" si="26"/>
        <v>0</v>
      </c>
      <c r="E79" s="15">
        <f t="shared" si="27"/>
        <v>4933</v>
      </c>
      <c r="J79" t="s">
        <v>333</v>
      </c>
      <c r="K79" s="14">
        <v>4463</v>
      </c>
      <c r="L79" s="12">
        <v>0</v>
      </c>
      <c r="M79">
        <f t="shared" si="28"/>
        <v>0</v>
      </c>
      <c r="N79" s="15">
        <f t="shared" si="29"/>
        <v>4463</v>
      </c>
      <c r="S79" t="s">
        <v>333</v>
      </c>
      <c r="T79" s="14">
        <v>2795</v>
      </c>
      <c r="U79" s="12">
        <v>0.19</v>
      </c>
      <c r="V79" s="17">
        <f t="shared" si="30"/>
        <v>133.57</v>
      </c>
      <c r="W79" s="15">
        <f t="shared" si="31"/>
        <v>2928.57</v>
      </c>
      <c r="AB79" s="16"/>
    </row>
    <row r="80" spans="1:28" x14ac:dyDescent="0.25">
      <c r="A80" t="s">
        <v>334</v>
      </c>
      <c r="B80" s="14">
        <v>4933</v>
      </c>
      <c r="C80" s="12">
        <v>0</v>
      </c>
      <c r="D80">
        <f t="shared" si="26"/>
        <v>0</v>
      </c>
      <c r="E80" s="15">
        <f t="shared" si="27"/>
        <v>4933</v>
      </c>
      <c r="J80" t="s">
        <v>334</v>
      </c>
      <c r="K80" s="14">
        <v>4463</v>
      </c>
      <c r="L80" s="12">
        <v>0</v>
      </c>
      <c r="M80">
        <f t="shared" si="28"/>
        <v>0</v>
      </c>
      <c r="N80" s="15">
        <f t="shared" si="29"/>
        <v>4463</v>
      </c>
      <c r="S80" t="s">
        <v>334</v>
      </c>
      <c r="T80" s="14">
        <v>2795</v>
      </c>
      <c r="U80" s="12">
        <v>0.19</v>
      </c>
      <c r="V80" s="17">
        <f t="shared" si="30"/>
        <v>133.57</v>
      </c>
      <c r="W80" s="15">
        <f t="shared" si="31"/>
        <v>2928.57</v>
      </c>
      <c r="AB80" s="16"/>
    </row>
    <row r="81" spans="1:28" x14ac:dyDescent="0.25">
      <c r="A81" t="s">
        <v>335</v>
      </c>
      <c r="B81" s="14">
        <v>4933</v>
      </c>
      <c r="C81" s="12">
        <v>0</v>
      </c>
      <c r="D81">
        <f t="shared" si="26"/>
        <v>0</v>
      </c>
      <c r="E81" s="15">
        <f t="shared" si="27"/>
        <v>4933</v>
      </c>
      <c r="J81" t="s">
        <v>335</v>
      </c>
      <c r="K81" s="14">
        <v>4463</v>
      </c>
      <c r="L81" s="12">
        <v>0</v>
      </c>
      <c r="M81">
        <f t="shared" si="28"/>
        <v>0</v>
      </c>
      <c r="N81" s="15">
        <f t="shared" si="29"/>
        <v>4463</v>
      </c>
      <c r="S81" t="s">
        <v>335</v>
      </c>
      <c r="T81" s="14">
        <v>2795</v>
      </c>
      <c r="U81" s="12">
        <v>0.2</v>
      </c>
      <c r="V81" s="17">
        <f t="shared" si="30"/>
        <v>140.6</v>
      </c>
      <c r="W81" s="15">
        <f t="shared" si="31"/>
        <v>2935.6</v>
      </c>
      <c r="AB81" s="16"/>
    </row>
    <row r="82" spans="1:28" x14ac:dyDescent="0.25">
      <c r="A82" t="s">
        <v>346</v>
      </c>
      <c r="B82" s="14">
        <v>4933</v>
      </c>
      <c r="C82" s="12">
        <v>0</v>
      </c>
      <c r="D82">
        <f t="shared" ref="D82:D93" si="33">C82*$B$7</f>
        <v>0</v>
      </c>
      <c r="E82" s="15">
        <f t="shared" ref="E82:E93" si="34">B82+D82</f>
        <v>4933</v>
      </c>
      <c r="J82" t="s">
        <v>346</v>
      </c>
      <c r="K82" s="14">
        <v>4463</v>
      </c>
      <c r="L82" s="12">
        <v>0</v>
      </c>
      <c r="M82">
        <f t="shared" ref="M82:M93" si="35">L82*$B$7</f>
        <v>0</v>
      </c>
      <c r="N82" s="15">
        <f t="shared" ref="N82:N93" si="36">K82+M82</f>
        <v>4463</v>
      </c>
      <c r="S82" t="s">
        <v>346</v>
      </c>
      <c r="T82" s="14">
        <v>2795</v>
      </c>
      <c r="U82" s="12">
        <v>0.2</v>
      </c>
      <c r="V82" s="17">
        <f t="shared" ref="V82:V93" si="37">$T$7*U82</f>
        <v>140.6</v>
      </c>
      <c r="W82" s="15">
        <f t="shared" ref="W82:W93" si="38">T82+V82</f>
        <v>2935.6</v>
      </c>
      <c r="AB82" s="16"/>
    </row>
    <row r="83" spans="1:28" x14ac:dyDescent="0.25">
      <c r="A83" t="s">
        <v>347</v>
      </c>
      <c r="B83" s="14">
        <v>4933</v>
      </c>
      <c r="C83" s="12">
        <v>0</v>
      </c>
      <c r="D83">
        <f t="shared" si="33"/>
        <v>0</v>
      </c>
      <c r="E83" s="15">
        <f t="shared" si="34"/>
        <v>4933</v>
      </c>
      <c r="J83" t="s">
        <v>347</v>
      </c>
      <c r="K83" s="14">
        <v>4463</v>
      </c>
      <c r="L83" s="12">
        <v>0</v>
      </c>
      <c r="M83">
        <f t="shared" si="35"/>
        <v>0</v>
      </c>
      <c r="N83" s="15">
        <f t="shared" si="36"/>
        <v>4463</v>
      </c>
      <c r="S83" t="s">
        <v>347</v>
      </c>
      <c r="T83" s="14">
        <v>2795</v>
      </c>
      <c r="U83" s="12">
        <v>0.2</v>
      </c>
      <c r="V83" s="17">
        <f t="shared" si="37"/>
        <v>140.6</v>
      </c>
      <c r="W83" s="15">
        <f t="shared" si="38"/>
        <v>2935.6</v>
      </c>
      <c r="AB83" s="16"/>
    </row>
    <row r="84" spans="1:28" x14ac:dyDescent="0.25">
      <c r="A84" t="s">
        <v>348</v>
      </c>
      <c r="B84" s="14">
        <v>4933</v>
      </c>
      <c r="C84" s="12">
        <v>0</v>
      </c>
      <c r="D84">
        <f t="shared" si="33"/>
        <v>0</v>
      </c>
      <c r="E84" s="15">
        <f t="shared" si="34"/>
        <v>4933</v>
      </c>
      <c r="F84" t="s">
        <v>361</v>
      </c>
      <c r="G84" s="15">
        <f>AVERAGE(E82:E84)</f>
        <v>4933</v>
      </c>
      <c r="H84" s="16">
        <f>G84/$E$147</f>
        <v>48.988245315315311</v>
      </c>
      <c r="J84" t="s">
        <v>348</v>
      </c>
      <c r="K84" s="14">
        <v>4463</v>
      </c>
      <c r="L84" s="12">
        <v>0</v>
      </c>
      <c r="M84">
        <f t="shared" si="35"/>
        <v>0</v>
      </c>
      <c r="N84" s="15">
        <f t="shared" si="36"/>
        <v>4463</v>
      </c>
      <c r="O84" t="s">
        <v>361</v>
      </c>
      <c r="P84" s="15">
        <f>AVERAGE(N82:N84)</f>
        <v>4463</v>
      </c>
      <c r="Q84" s="16">
        <f>P84/$E$147</f>
        <v>44.320806576576572</v>
      </c>
      <c r="S84" t="s">
        <v>348</v>
      </c>
      <c r="T84" s="14">
        <v>2795</v>
      </c>
      <c r="U84" s="12">
        <v>0.19</v>
      </c>
      <c r="V84" s="17">
        <f t="shared" si="37"/>
        <v>133.57</v>
      </c>
      <c r="W84" s="15">
        <f t="shared" si="38"/>
        <v>2928.57</v>
      </c>
      <c r="X84" t="s">
        <v>361</v>
      </c>
      <c r="Y84" s="15">
        <f>AVERAGE(W82:W84)</f>
        <v>2933.2566666666667</v>
      </c>
      <c r="Z84" s="16">
        <f>Y84/$E$147</f>
        <v>29.129352758858857</v>
      </c>
      <c r="AB84" s="16">
        <f>AVERAGE(Z84,H84)</f>
        <v>39.058799037087084</v>
      </c>
    </row>
    <row r="85" spans="1:28" x14ac:dyDescent="0.25">
      <c r="A85" t="s">
        <v>349</v>
      </c>
      <c r="B85" s="14">
        <v>4933</v>
      </c>
      <c r="C85" s="12">
        <v>0</v>
      </c>
      <c r="D85">
        <f t="shared" si="33"/>
        <v>0</v>
      </c>
      <c r="E85" s="15">
        <f t="shared" si="34"/>
        <v>4933</v>
      </c>
      <c r="J85" t="s">
        <v>349</v>
      </c>
      <c r="K85" s="14">
        <v>4463</v>
      </c>
      <c r="L85" s="12">
        <v>0</v>
      </c>
      <c r="M85">
        <f t="shared" si="35"/>
        <v>0</v>
      </c>
      <c r="N85" s="15">
        <f t="shared" si="36"/>
        <v>4463</v>
      </c>
      <c r="S85" t="s">
        <v>349</v>
      </c>
      <c r="T85" s="14">
        <v>2795</v>
      </c>
      <c r="U85" s="12">
        <v>0.17</v>
      </c>
      <c r="V85" s="17">
        <f t="shared" si="37"/>
        <v>119.51</v>
      </c>
      <c r="W85" s="15">
        <f t="shared" si="38"/>
        <v>2914.51</v>
      </c>
    </row>
    <row r="86" spans="1:28" x14ac:dyDescent="0.25">
      <c r="A86" t="s">
        <v>350</v>
      </c>
      <c r="B86" s="14">
        <v>4933</v>
      </c>
      <c r="C86" s="12">
        <v>0</v>
      </c>
      <c r="D86">
        <f t="shared" si="33"/>
        <v>0</v>
      </c>
      <c r="E86" s="15">
        <f t="shared" si="34"/>
        <v>4933</v>
      </c>
      <c r="J86" t="s">
        <v>350</v>
      </c>
      <c r="K86" s="14">
        <v>4463</v>
      </c>
      <c r="L86" s="12">
        <v>0</v>
      </c>
      <c r="M86">
        <f t="shared" si="35"/>
        <v>0</v>
      </c>
      <c r="N86" s="15">
        <f t="shared" si="36"/>
        <v>4463</v>
      </c>
      <c r="S86" t="s">
        <v>350</v>
      </c>
      <c r="T86" s="14">
        <v>2795</v>
      </c>
      <c r="U86" s="12">
        <v>0.13</v>
      </c>
      <c r="V86" s="17">
        <f t="shared" si="37"/>
        <v>91.39</v>
      </c>
      <c r="W86" s="15">
        <f t="shared" si="38"/>
        <v>2886.39</v>
      </c>
    </row>
    <row r="87" spans="1:28" x14ac:dyDescent="0.25">
      <c r="A87" t="s">
        <v>351</v>
      </c>
      <c r="B87" s="14">
        <v>4933</v>
      </c>
      <c r="C87" s="12">
        <v>0</v>
      </c>
      <c r="D87">
        <f t="shared" si="33"/>
        <v>0</v>
      </c>
      <c r="E87" s="15">
        <f t="shared" si="34"/>
        <v>4933</v>
      </c>
      <c r="F87" t="s">
        <v>362</v>
      </c>
      <c r="G87" s="15">
        <f>AVERAGE(E85:E87)</f>
        <v>4933</v>
      </c>
      <c r="H87" s="16">
        <f>G87/$E$147</f>
        <v>48.988245315315311</v>
      </c>
      <c r="J87" t="s">
        <v>351</v>
      </c>
      <c r="K87" s="14">
        <v>4463</v>
      </c>
      <c r="L87" s="12">
        <v>0</v>
      </c>
      <c r="M87">
        <f t="shared" si="35"/>
        <v>0</v>
      </c>
      <c r="N87" s="15">
        <f t="shared" si="36"/>
        <v>4463</v>
      </c>
      <c r="O87" t="s">
        <v>362</v>
      </c>
      <c r="P87" s="15">
        <f>AVERAGE(N85:N87)</f>
        <v>4463</v>
      </c>
      <c r="Q87" s="16">
        <f>P87/$E$147</f>
        <v>44.320806576576572</v>
      </c>
      <c r="S87" t="s">
        <v>351</v>
      </c>
      <c r="T87" s="14">
        <v>2795</v>
      </c>
      <c r="U87" s="12">
        <v>0.08</v>
      </c>
      <c r="V87" s="17">
        <f t="shared" si="37"/>
        <v>56.24</v>
      </c>
      <c r="W87" s="15">
        <f t="shared" si="38"/>
        <v>2851.24</v>
      </c>
      <c r="X87" t="s">
        <v>362</v>
      </c>
      <c r="Y87" s="15">
        <f>AVERAGE(W85:W87)</f>
        <v>2884.0466666666666</v>
      </c>
      <c r="Z87" s="16">
        <f>Y87/$E$147</f>
        <v>28.640661992192189</v>
      </c>
      <c r="AB87" s="16">
        <f>AVERAGE(Z87,H87)</f>
        <v>38.814453653753752</v>
      </c>
    </row>
    <row r="88" spans="1:28" x14ac:dyDescent="0.25">
      <c r="A88" t="s">
        <v>352</v>
      </c>
      <c r="B88" s="14">
        <v>4933</v>
      </c>
      <c r="C88" s="12">
        <v>0</v>
      </c>
      <c r="D88">
        <f t="shared" si="33"/>
        <v>0</v>
      </c>
      <c r="E88" s="15">
        <f t="shared" si="34"/>
        <v>4933</v>
      </c>
      <c r="J88" t="s">
        <v>352</v>
      </c>
      <c r="K88" s="14">
        <v>4463</v>
      </c>
      <c r="L88" s="12">
        <v>0</v>
      </c>
      <c r="M88">
        <f t="shared" si="35"/>
        <v>0</v>
      </c>
      <c r="N88" s="15">
        <f t="shared" si="36"/>
        <v>4463</v>
      </c>
      <c r="S88" t="s">
        <v>352</v>
      </c>
      <c r="T88" s="14">
        <v>2795</v>
      </c>
      <c r="U88" s="12">
        <v>0.06</v>
      </c>
      <c r="V88" s="17">
        <f t="shared" si="37"/>
        <v>42.18</v>
      </c>
      <c r="W88" s="15">
        <f t="shared" si="38"/>
        <v>2837.18</v>
      </c>
    </row>
    <row r="89" spans="1:28" x14ac:dyDescent="0.25">
      <c r="A89" t="s">
        <v>353</v>
      </c>
      <c r="B89" s="14">
        <v>4933</v>
      </c>
      <c r="C89" s="12">
        <v>0</v>
      </c>
      <c r="D89">
        <f t="shared" si="33"/>
        <v>0</v>
      </c>
      <c r="E89" s="15">
        <f t="shared" si="34"/>
        <v>4933</v>
      </c>
      <c r="J89" t="s">
        <v>353</v>
      </c>
      <c r="K89" s="14">
        <v>4463</v>
      </c>
      <c r="L89" s="12">
        <v>0</v>
      </c>
      <c r="M89">
        <f t="shared" si="35"/>
        <v>0</v>
      </c>
      <c r="N89" s="15">
        <f t="shared" si="36"/>
        <v>4463</v>
      </c>
      <c r="S89" t="s">
        <v>353</v>
      </c>
      <c r="T89" s="14">
        <v>2795</v>
      </c>
      <c r="U89" s="12">
        <v>7.0000000000000007E-2</v>
      </c>
      <c r="V89" s="17">
        <f t="shared" si="37"/>
        <v>49.210000000000008</v>
      </c>
      <c r="W89" s="15">
        <f t="shared" si="38"/>
        <v>2844.21</v>
      </c>
    </row>
    <row r="90" spans="1:28" x14ac:dyDescent="0.25">
      <c r="A90" t="s">
        <v>354</v>
      </c>
      <c r="B90" s="14">
        <v>4933</v>
      </c>
      <c r="C90" s="12">
        <v>0</v>
      </c>
      <c r="D90">
        <f t="shared" si="33"/>
        <v>0</v>
      </c>
      <c r="E90" s="15">
        <f t="shared" si="34"/>
        <v>4933</v>
      </c>
      <c r="J90" t="s">
        <v>354</v>
      </c>
      <c r="K90" s="14">
        <v>4463</v>
      </c>
      <c r="L90" s="12">
        <v>0</v>
      </c>
      <c r="M90">
        <f t="shared" si="35"/>
        <v>0</v>
      </c>
      <c r="N90" s="15">
        <f t="shared" si="36"/>
        <v>4463</v>
      </c>
      <c r="S90" t="s">
        <v>354</v>
      </c>
      <c r="T90" s="14">
        <v>2795</v>
      </c>
      <c r="U90" s="12">
        <v>7.0000000000000007E-2</v>
      </c>
      <c r="V90" s="17">
        <f t="shared" si="37"/>
        <v>49.210000000000008</v>
      </c>
      <c r="W90" s="15">
        <f t="shared" si="38"/>
        <v>2844.21</v>
      </c>
    </row>
    <row r="91" spans="1:28" x14ac:dyDescent="0.25">
      <c r="A91" t="s">
        <v>355</v>
      </c>
      <c r="B91" s="14">
        <v>5180</v>
      </c>
      <c r="C91" s="12">
        <v>0</v>
      </c>
      <c r="D91">
        <f t="shared" si="33"/>
        <v>0</v>
      </c>
      <c r="E91" s="15">
        <f t="shared" si="34"/>
        <v>5180</v>
      </c>
      <c r="J91" t="s">
        <v>355</v>
      </c>
      <c r="K91" s="14">
        <v>4463</v>
      </c>
      <c r="L91" s="12">
        <v>0</v>
      </c>
      <c r="M91">
        <f t="shared" si="35"/>
        <v>0</v>
      </c>
      <c r="N91" s="15">
        <f t="shared" si="36"/>
        <v>4463</v>
      </c>
      <c r="S91" t="s">
        <v>355</v>
      </c>
      <c r="T91" s="14">
        <v>2795</v>
      </c>
      <c r="U91" s="12">
        <v>7.0000000000000007E-2</v>
      </c>
      <c r="V91" s="17">
        <f t="shared" si="37"/>
        <v>49.210000000000008</v>
      </c>
      <c r="W91" s="15">
        <f t="shared" si="38"/>
        <v>2844.21</v>
      </c>
    </row>
    <row r="92" spans="1:28" x14ac:dyDescent="0.25">
      <c r="A92" t="s">
        <v>356</v>
      </c>
      <c r="B92" s="14">
        <v>5180</v>
      </c>
      <c r="C92" s="12">
        <v>0</v>
      </c>
      <c r="D92">
        <f t="shared" si="33"/>
        <v>0</v>
      </c>
      <c r="E92" s="15">
        <f t="shared" si="34"/>
        <v>5180</v>
      </c>
      <c r="J92" t="s">
        <v>356</v>
      </c>
      <c r="K92" s="14">
        <v>4463</v>
      </c>
      <c r="L92" s="12">
        <v>0</v>
      </c>
      <c r="M92">
        <f t="shared" si="35"/>
        <v>0</v>
      </c>
      <c r="N92" s="15">
        <f t="shared" si="36"/>
        <v>4463</v>
      </c>
      <c r="S92" t="s">
        <v>356</v>
      </c>
      <c r="T92" s="14">
        <v>2795</v>
      </c>
      <c r="U92" s="12">
        <v>7.0000000000000007E-2</v>
      </c>
      <c r="V92" s="17">
        <f t="shared" si="37"/>
        <v>49.210000000000008</v>
      </c>
      <c r="W92" s="15">
        <f t="shared" si="38"/>
        <v>2844.21</v>
      </c>
    </row>
    <row r="93" spans="1:28" x14ac:dyDescent="0.25">
      <c r="A93" t="s">
        <v>357</v>
      </c>
      <c r="B93" s="14">
        <v>5180</v>
      </c>
      <c r="C93" s="12">
        <v>0</v>
      </c>
      <c r="D93">
        <f t="shared" si="33"/>
        <v>0</v>
      </c>
      <c r="E93" s="15">
        <f t="shared" si="34"/>
        <v>5180</v>
      </c>
      <c r="J93" t="s">
        <v>357</v>
      </c>
      <c r="K93" s="14">
        <v>4463</v>
      </c>
      <c r="L93" s="12">
        <v>0</v>
      </c>
      <c r="M93">
        <f t="shared" si="35"/>
        <v>0</v>
      </c>
      <c r="N93" s="15">
        <f t="shared" si="36"/>
        <v>4463</v>
      </c>
      <c r="S93" t="s">
        <v>357</v>
      </c>
      <c r="T93" s="14">
        <v>2795</v>
      </c>
      <c r="U93" s="12">
        <v>0.06</v>
      </c>
      <c r="V93" s="17">
        <f t="shared" si="37"/>
        <v>42.18</v>
      </c>
      <c r="W93" s="15">
        <f t="shared" si="38"/>
        <v>2837.18</v>
      </c>
    </row>
    <row r="94" spans="1:28" x14ac:dyDescent="0.25">
      <c r="A94" t="s">
        <v>363</v>
      </c>
      <c r="B94" s="14">
        <v>5180</v>
      </c>
      <c r="C94" s="12">
        <v>0</v>
      </c>
      <c r="D94">
        <f t="shared" ref="D94:D105" si="39">C94*$B$7</f>
        <v>0</v>
      </c>
      <c r="E94" s="15">
        <f t="shared" ref="E94:E105" si="40">B94+D94</f>
        <v>5180</v>
      </c>
      <c r="J94" t="s">
        <v>363</v>
      </c>
      <c r="K94" s="14">
        <v>4463</v>
      </c>
      <c r="L94" s="12">
        <v>0</v>
      </c>
      <c r="M94">
        <f t="shared" ref="M94:M105" si="41">L94*$B$7</f>
        <v>0</v>
      </c>
      <c r="N94" s="15">
        <f t="shared" ref="N94:N105" si="42">K94+M94</f>
        <v>4463</v>
      </c>
      <c r="S94" t="s">
        <v>363</v>
      </c>
      <c r="T94" s="14">
        <v>2795</v>
      </c>
      <c r="U94" s="12">
        <v>7.0000000000000007E-2</v>
      </c>
      <c r="V94" s="17">
        <f t="shared" ref="V94:V105" si="43">$T$7*U94</f>
        <v>49.210000000000008</v>
      </c>
      <c r="W94" s="15">
        <f t="shared" ref="W94:W105" si="44">T94+V94</f>
        <v>2844.21</v>
      </c>
    </row>
    <row r="95" spans="1:28" x14ac:dyDescent="0.25">
      <c r="A95" t="s">
        <v>364</v>
      </c>
      <c r="B95" s="14">
        <v>5180</v>
      </c>
      <c r="C95" s="12">
        <v>0</v>
      </c>
      <c r="D95">
        <f t="shared" si="39"/>
        <v>0</v>
      </c>
      <c r="E95" s="15">
        <f t="shared" si="40"/>
        <v>5180</v>
      </c>
      <c r="J95" t="s">
        <v>364</v>
      </c>
      <c r="K95" s="14">
        <v>4463</v>
      </c>
      <c r="L95" s="12">
        <v>0</v>
      </c>
      <c r="M95">
        <f t="shared" si="41"/>
        <v>0</v>
      </c>
      <c r="N95" s="15">
        <f t="shared" si="42"/>
        <v>4463</v>
      </c>
      <c r="S95" t="s">
        <v>364</v>
      </c>
      <c r="T95" s="14">
        <v>2795</v>
      </c>
      <c r="U95" s="12">
        <v>0.1</v>
      </c>
      <c r="V95" s="17">
        <f t="shared" si="43"/>
        <v>70.3</v>
      </c>
      <c r="W95" s="15">
        <f t="shared" si="44"/>
        <v>2865.3</v>
      </c>
    </row>
    <row r="96" spans="1:28" x14ac:dyDescent="0.25">
      <c r="A96" t="s">
        <v>365</v>
      </c>
      <c r="B96" s="14">
        <v>5180</v>
      </c>
      <c r="C96" s="12">
        <v>0</v>
      </c>
      <c r="D96">
        <f t="shared" si="39"/>
        <v>0</v>
      </c>
      <c r="E96" s="15">
        <f t="shared" si="40"/>
        <v>5180</v>
      </c>
      <c r="F96" t="s">
        <v>375</v>
      </c>
      <c r="G96" s="15">
        <f>AVERAGE(E94:E96)</f>
        <v>5180</v>
      </c>
      <c r="H96" s="16">
        <f>G96/$E$147</f>
        <v>51.441133333333333</v>
      </c>
      <c r="J96" t="s">
        <v>365</v>
      </c>
      <c r="K96" s="14">
        <v>4463</v>
      </c>
      <c r="L96" s="12">
        <v>0</v>
      </c>
      <c r="M96">
        <f t="shared" si="41"/>
        <v>0</v>
      </c>
      <c r="N96" s="15">
        <f t="shared" si="42"/>
        <v>4463</v>
      </c>
      <c r="O96" t="s">
        <v>375</v>
      </c>
      <c r="P96" s="15">
        <f>AVERAGE(N94:N96)</f>
        <v>4463</v>
      </c>
      <c r="Q96" s="16">
        <f>P96/$E$147</f>
        <v>44.320806576576572</v>
      </c>
      <c r="S96" t="s">
        <v>365</v>
      </c>
      <c r="T96" s="14">
        <v>2795</v>
      </c>
      <c r="U96" s="12">
        <v>0.12</v>
      </c>
      <c r="V96" s="17">
        <f t="shared" si="43"/>
        <v>84.36</v>
      </c>
      <c r="W96" s="15">
        <f t="shared" si="44"/>
        <v>2879.36</v>
      </c>
      <c r="X96" t="s">
        <v>375</v>
      </c>
      <c r="Y96" s="15">
        <f>AVERAGE(W94:W96)</f>
        <v>2862.9566666666669</v>
      </c>
      <c r="Z96" s="16">
        <f>Y96/$E$147</f>
        <v>28.431223092192194</v>
      </c>
      <c r="AB96" s="16">
        <f>AVERAGE(Z96,H96)</f>
        <v>39.936178212762762</v>
      </c>
    </row>
    <row r="97" spans="1:29" x14ac:dyDescent="0.25">
      <c r="A97" t="s">
        <v>366</v>
      </c>
      <c r="B97" s="14">
        <v>5180</v>
      </c>
      <c r="C97" s="12">
        <v>0</v>
      </c>
      <c r="D97">
        <f t="shared" si="39"/>
        <v>0</v>
      </c>
      <c r="E97" s="15">
        <f t="shared" si="40"/>
        <v>5180</v>
      </c>
      <c r="G97" s="15"/>
      <c r="H97" s="16"/>
      <c r="J97" t="s">
        <v>366</v>
      </c>
      <c r="K97" s="14">
        <v>4463</v>
      </c>
      <c r="L97" s="12">
        <v>0</v>
      </c>
      <c r="M97">
        <f t="shared" si="41"/>
        <v>0</v>
      </c>
      <c r="N97" s="15">
        <f t="shared" si="42"/>
        <v>4463</v>
      </c>
      <c r="P97" s="15"/>
      <c r="Q97" s="16"/>
      <c r="S97" t="s">
        <v>366</v>
      </c>
      <c r="T97" s="14">
        <v>2795</v>
      </c>
      <c r="U97" s="12">
        <v>0.15</v>
      </c>
      <c r="V97" s="17">
        <f t="shared" si="43"/>
        <v>105.45</v>
      </c>
      <c r="W97" s="15">
        <f t="shared" si="44"/>
        <v>2900.45</v>
      </c>
      <c r="AB97" s="16" t="s">
        <v>396</v>
      </c>
    </row>
    <row r="98" spans="1:29" x14ac:dyDescent="0.25">
      <c r="A98" t="s">
        <v>367</v>
      </c>
      <c r="B98" s="14">
        <v>5180</v>
      </c>
      <c r="C98" s="12">
        <v>0</v>
      </c>
      <c r="D98">
        <f t="shared" si="39"/>
        <v>0</v>
      </c>
      <c r="E98" s="15">
        <f t="shared" si="40"/>
        <v>5180</v>
      </c>
      <c r="G98" s="15"/>
      <c r="H98" s="16"/>
      <c r="J98" t="s">
        <v>367</v>
      </c>
      <c r="K98" s="14">
        <v>4463</v>
      </c>
      <c r="L98" s="12">
        <v>0</v>
      </c>
      <c r="M98">
        <f t="shared" si="41"/>
        <v>0</v>
      </c>
      <c r="N98" s="15">
        <f t="shared" si="42"/>
        <v>4463</v>
      </c>
      <c r="P98" s="15"/>
      <c r="Q98" s="16"/>
      <c r="S98" t="s">
        <v>367</v>
      </c>
      <c r="T98" s="14">
        <v>2795</v>
      </c>
      <c r="U98" s="12">
        <v>0.22</v>
      </c>
      <c r="V98" s="17">
        <f t="shared" si="43"/>
        <v>154.66</v>
      </c>
      <c r="W98" s="15">
        <f t="shared" si="44"/>
        <v>2949.66</v>
      </c>
      <c r="AB98" s="16" t="s">
        <v>396</v>
      </c>
    </row>
    <row r="99" spans="1:29" x14ac:dyDescent="0.25">
      <c r="A99" t="s">
        <v>368</v>
      </c>
      <c r="B99" s="14">
        <v>5180</v>
      </c>
      <c r="C99" s="12">
        <v>0</v>
      </c>
      <c r="D99">
        <f t="shared" si="39"/>
        <v>0</v>
      </c>
      <c r="E99" s="15">
        <f t="shared" si="40"/>
        <v>5180</v>
      </c>
      <c r="F99" t="s">
        <v>393</v>
      </c>
      <c r="G99" s="15">
        <f t="shared" ref="G99:G105" si="45">AVERAGE(E97:E99)</f>
        <v>5180</v>
      </c>
      <c r="H99" s="16">
        <f>G99/$E$147</f>
        <v>51.441133333333333</v>
      </c>
      <c r="J99" t="s">
        <v>368</v>
      </c>
      <c r="K99" s="14">
        <v>4463</v>
      </c>
      <c r="L99" s="12">
        <v>0</v>
      </c>
      <c r="M99">
        <f t="shared" si="41"/>
        <v>0</v>
      </c>
      <c r="N99" s="15">
        <f t="shared" si="42"/>
        <v>4463</v>
      </c>
      <c r="O99" t="s">
        <v>393</v>
      </c>
      <c r="P99" s="15">
        <f t="shared" ref="P99:P105" si="46">AVERAGE(N97:N99)</f>
        <v>4463</v>
      </c>
      <c r="Q99" s="16">
        <f>P99/$E$147</f>
        <v>44.320806576576572</v>
      </c>
      <c r="S99" t="s">
        <v>368</v>
      </c>
      <c r="T99" s="14">
        <v>2795</v>
      </c>
      <c r="U99" s="12">
        <v>0.21</v>
      </c>
      <c r="V99" s="17">
        <f t="shared" si="43"/>
        <v>147.63</v>
      </c>
      <c r="W99" s="15">
        <f t="shared" si="44"/>
        <v>2942.63</v>
      </c>
      <c r="X99" t="s">
        <v>393</v>
      </c>
      <c r="Y99" s="15">
        <f>AVERAGE(W97:W99)</f>
        <v>2930.9133333333334</v>
      </c>
      <c r="Z99" s="16">
        <f>Y99/$E$147</f>
        <v>29.106081769969968</v>
      </c>
      <c r="AB99" s="16">
        <f t="shared" ref="AB99:AB102" si="47">AVERAGE(Z99,H99)</f>
        <v>40.273607551651651</v>
      </c>
    </row>
    <row r="100" spans="1:29" x14ac:dyDescent="0.25">
      <c r="A100" t="s">
        <v>369</v>
      </c>
      <c r="B100" s="14">
        <v>5180</v>
      </c>
      <c r="C100" s="12">
        <v>0</v>
      </c>
      <c r="D100">
        <f t="shared" si="39"/>
        <v>0</v>
      </c>
      <c r="E100" s="15">
        <f t="shared" si="40"/>
        <v>5180</v>
      </c>
      <c r="G100" s="15"/>
      <c r="H100" s="16"/>
      <c r="J100" t="s">
        <v>369</v>
      </c>
      <c r="K100" s="14">
        <v>4463</v>
      </c>
      <c r="L100" s="12">
        <v>0</v>
      </c>
      <c r="M100">
        <f t="shared" si="41"/>
        <v>0</v>
      </c>
      <c r="N100" s="15">
        <f t="shared" si="42"/>
        <v>4463</v>
      </c>
      <c r="P100" s="15"/>
      <c r="Q100" s="16"/>
      <c r="S100" t="s">
        <v>369</v>
      </c>
      <c r="T100" s="14">
        <v>2795</v>
      </c>
      <c r="U100" s="12">
        <v>0.23</v>
      </c>
      <c r="V100" s="17">
        <f t="shared" si="43"/>
        <v>161.69</v>
      </c>
      <c r="W100" s="15">
        <f t="shared" si="44"/>
        <v>2956.69</v>
      </c>
      <c r="AB100" s="16" t="s">
        <v>396</v>
      </c>
    </row>
    <row r="101" spans="1:29" x14ac:dyDescent="0.25">
      <c r="A101" t="s">
        <v>370</v>
      </c>
      <c r="B101" s="14">
        <v>5180</v>
      </c>
      <c r="C101" s="12">
        <v>0</v>
      </c>
      <c r="D101">
        <f t="shared" si="39"/>
        <v>0</v>
      </c>
      <c r="E101" s="15">
        <f t="shared" si="40"/>
        <v>5180</v>
      </c>
      <c r="G101" s="15"/>
      <c r="H101" s="16"/>
      <c r="J101" t="s">
        <v>370</v>
      </c>
      <c r="K101" s="14">
        <v>4463</v>
      </c>
      <c r="L101" s="12">
        <v>0</v>
      </c>
      <c r="M101">
        <f t="shared" si="41"/>
        <v>0</v>
      </c>
      <c r="N101" s="15">
        <f t="shared" si="42"/>
        <v>4463</v>
      </c>
      <c r="P101" s="15"/>
      <c r="Q101" s="16"/>
      <c r="S101" t="s">
        <v>370</v>
      </c>
      <c r="T101" s="14">
        <v>2795</v>
      </c>
      <c r="U101" s="12">
        <v>0.24</v>
      </c>
      <c r="V101" s="17">
        <f t="shared" si="43"/>
        <v>168.72</v>
      </c>
      <c r="W101" s="15">
        <f t="shared" si="44"/>
        <v>2963.72</v>
      </c>
      <c r="AB101" s="16" t="s">
        <v>396</v>
      </c>
    </row>
    <row r="102" spans="1:29" x14ac:dyDescent="0.25">
      <c r="A102" t="s">
        <v>371</v>
      </c>
      <c r="B102" s="14">
        <v>5180</v>
      </c>
      <c r="C102" s="12">
        <v>0</v>
      </c>
      <c r="D102">
        <f t="shared" si="39"/>
        <v>0</v>
      </c>
      <c r="E102" s="15">
        <f t="shared" si="40"/>
        <v>5180</v>
      </c>
      <c r="F102" t="s">
        <v>394</v>
      </c>
      <c r="G102" s="15">
        <f t="shared" si="45"/>
        <v>5180</v>
      </c>
      <c r="H102" s="16">
        <f>G102/$E$147</f>
        <v>51.441133333333333</v>
      </c>
      <c r="J102" t="s">
        <v>371</v>
      </c>
      <c r="K102" s="14">
        <v>4642</v>
      </c>
      <c r="L102" s="12">
        <v>0</v>
      </c>
      <c r="M102">
        <f t="shared" si="41"/>
        <v>0</v>
      </c>
      <c r="N102" s="15">
        <f t="shared" si="42"/>
        <v>4642</v>
      </c>
      <c r="O102" t="s">
        <v>394</v>
      </c>
      <c r="P102" s="15">
        <f t="shared" si="46"/>
        <v>4522.666666666667</v>
      </c>
      <c r="Q102" s="16">
        <f>P102/$E$147</f>
        <v>44.913339579579578</v>
      </c>
      <c r="S102" t="s">
        <v>371</v>
      </c>
      <c r="T102" s="14">
        <v>2795</v>
      </c>
      <c r="U102" s="12">
        <v>0.25</v>
      </c>
      <c r="V102" s="17">
        <f t="shared" si="43"/>
        <v>175.75</v>
      </c>
      <c r="W102" s="15">
        <f t="shared" si="44"/>
        <v>2970.75</v>
      </c>
      <c r="X102" t="s">
        <v>394</v>
      </c>
      <c r="Y102" s="15">
        <f>AVERAGE(W100:W102)</f>
        <v>2963.72</v>
      </c>
      <c r="Z102" s="16">
        <f>Y102/$E$147</f>
        <v>29.431875614414412</v>
      </c>
      <c r="AB102" s="16">
        <f t="shared" si="47"/>
        <v>40.436504473873875</v>
      </c>
    </row>
    <row r="103" spans="1:29" x14ac:dyDescent="0.25">
      <c r="A103" t="s">
        <v>372</v>
      </c>
      <c r="B103" s="14">
        <v>5387</v>
      </c>
      <c r="C103" s="12">
        <v>0</v>
      </c>
      <c r="D103">
        <f t="shared" si="39"/>
        <v>0</v>
      </c>
      <c r="E103" s="15">
        <f t="shared" si="40"/>
        <v>5387</v>
      </c>
      <c r="G103" s="15"/>
      <c r="H103" s="16"/>
      <c r="J103" t="s">
        <v>372</v>
      </c>
      <c r="K103" s="14">
        <v>4642</v>
      </c>
      <c r="L103" s="12">
        <v>0</v>
      </c>
      <c r="M103">
        <f t="shared" si="41"/>
        <v>0</v>
      </c>
      <c r="N103" s="15">
        <f t="shared" si="42"/>
        <v>4642</v>
      </c>
      <c r="P103" s="15"/>
      <c r="Q103" s="16"/>
      <c r="S103" t="s">
        <v>372</v>
      </c>
      <c r="T103" s="14">
        <v>2845</v>
      </c>
      <c r="U103" s="12">
        <v>0.26</v>
      </c>
      <c r="V103" s="17">
        <f t="shared" si="43"/>
        <v>182.78</v>
      </c>
      <c r="W103" s="15">
        <f t="shared" si="44"/>
        <v>3027.78</v>
      </c>
      <c r="AB103" s="16" t="s">
        <v>396</v>
      </c>
    </row>
    <row r="104" spans="1:29" x14ac:dyDescent="0.25">
      <c r="A104" t="s">
        <v>373</v>
      </c>
      <c r="B104" s="14">
        <v>5387</v>
      </c>
      <c r="C104" s="12">
        <v>0</v>
      </c>
      <c r="D104">
        <f t="shared" si="39"/>
        <v>0</v>
      </c>
      <c r="E104" s="15">
        <f t="shared" si="40"/>
        <v>5387</v>
      </c>
      <c r="G104" s="15"/>
      <c r="H104" s="16"/>
      <c r="J104" t="s">
        <v>373</v>
      </c>
      <c r="K104" s="14">
        <v>4642</v>
      </c>
      <c r="L104" s="12">
        <v>0</v>
      </c>
      <c r="M104">
        <f t="shared" si="41"/>
        <v>0</v>
      </c>
      <c r="N104" s="15">
        <f t="shared" si="42"/>
        <v>4642</v>
      </c>
      <c r="P104" s="15"/>
      <c r="Q104" s="16"/>
      <c r="S104" t="s">
        <v>373</v>
      </c>
      <c r="T104" s="14">
        <v>2845</v>
      </c>
      <c r="U104" s="12">
        <v>0.26</v>
      </c>
      <c r="V104" s="17">
        <f t="shared" si="43"/>
        <v>182.78</v>
      </c>
      <c r="W104" s="15">
        <f t="shared" si="44"/>
        <v>3027.78</v>
      </c>
      <c r="AB104" s="16" t="s">
        <v>396</v>
      </c>
    </row>
    <row r="105" spans="1:29" x14ac:dyDescent="0.25">
      <c r="A105" t="s">
        <v>374</v>
      </c>
      <c r="B105" s="14">
        <v>5387</v>
      </c>
      <c r="C105" s="12">
        <v>0</v>
      </c>
      <c r="D105">
        <f t="shared" si="39"/>
        <v>0</v>
      </c>
      <c r="E105" s="15">
        <f t="shared" si="40"/>
        <v>5387</v>
      </c>
      <c r="F105" t="s">
        <v>395</v>
      </c>
      <c r="G105" s="15">
        <f t="shared" si="45"/>
        <v>5387</v>
      </c>
      <c r="H105" s="16">
        <f>G105/$E$147</f>
        <v>53.496792522522519</v>
      </c>
      <c r="J105" t="s">
        <v>374</v>
      </c>
      <c r="K105" s="14">
        <v>4642</v>
      </c>
      <c r="L105" s="12">
        <v>0</v>
      </c>
      <c r="M105">
        <f t="shared" si="41"/>
        <v>0</v>
      </c>
      <c r="N105" s="15">
        <f t="shared" si="42"/>
        <v>4642</v>
      </c>
      <c r="O105" t="s">
        <v>395</v>
      </c>
      <c r="P105" s="15">
        <f t="shared" si="46"/>
        <v>4642</v>
      </c>
      <c r="Q105" s="16">
        <f>P105/$E$147</f>
        <v>46.098405585585581</v>
      </c>
      <c r="S105" t="s">
        <v>374</v>
      </c>
      <c r="T105" s="14">
        <v>2845</v>
      </c>
      <c r="U105" s="12">
        <v>0.33</v>
      </c>
      <c r="V105" s="17">
        <f t="shared" si="43"/>
        <v>231.99</v>
      </c>
      <c r="W105" s="15">
        <f t="shared" si="44"/>
        <v>3076.99</v>
      </c>
      <c r="X105" t="s">
        <v>395</v>
      </c>
      <c r="Y105" s="15">
        <f>AVERAGE(W103:W105)</f>
        <v>3044.1833333333329</v>
      </c>
      <c r="Z105" s="16">
        <f>Y105/$E$147</f>
        <v>30.230934506006001</v>
      </c>
      <c r="AB105" s="16">
        <f>AVERAGE(Z105,H105)</f>
        <v>41.86386351426426</v>
      </c>
    </row>
    <row r="106" spans="1:29" x14ac:dyDescent="0.25">
      <c r="A106" t="s">
        <v>379</v>
      </c>
      <c r="B106" s="14">
        <v>5387</v>
      </c>
      <c r="C106" s="12">
        <v>0.12</v>
      </c>
      <c r="D106">
        <f t="shared" ref="D106" si="48">C106*$B$7</f>
        <v>72.11999999999999</v>
      </c>
      <c r="E106" s="15">
        <f t="shared" ref="E106" si="49">B106+D106</f>
        <v>5459.12</v>
      </c>
      <c r="J106" t="s">
        <v>379</v>
      </c>
      <c r="K106" s="14">
        <v>4642</v>
      </c>
      <c r="L106" s="12">
        <v>0.12</v>
      </c>
      <c r="M106" s="17">
        <f t="shared" ref="M106" si="50">L106*$B$7</f>
        <v>72.11999999999999</v>
      </c>
      <c r="N106" s="15">
        <f t="shared" ref="N106" si="51">K106+M106</f>
        <v>4714.12</v>
      </c>
      <c r="P106" s="15" t="s">
        <v>396</v>
      </c>
      <c r="S106" t="s">
        <v>379</v>
      </c>
      <c r="T106" s="14">
        <v>2845</v>
      </c>
      <c r="U106" s="12">
        <v>0.33</v>
      </c>
      <c r="V106" s="17">
        <f t="shared" ref="V106:V117" si="52">$T$7*U106</f>
        <v>231.99</v>
      </c>
      <c r="W106" s="15">
        <f t="shared" ref="W106:W117" si="53">T106+V106</f>
        <v>3076.99</v>
      </c>
      <c r="AB106" s="16" t="s">
        <v>396</v>
      </c>
    </row>
    <row r="107" spans="1:29" x14ac:dyDescent="0.25">
      <c r="A107" t="s">
        <v>380</v>
      </c>
      <c r="B107" s="14">
        <v>5387</v>
      </c>
      <c r="C107" s="12">
        <v>0.1</v>
      </c>
      <c r="D107">
        <f t="shared" ref="D107:D117" si="54">C107*$B$7</f>
        <v>60.1</v>
      </c>
      <c r="E107" s="15">
        <f t="shared" ref="E107:E117" si="55">B107+D107</f>
        <v>5447.1</v>
      </c>
      <c r="J107" t="s">
        <v>380</v>
      </c>
      <c r="K107" s="14">
        <v>4642</v>
      </c>
      <c r="L107" s="12">
        <v>0.1</v>
      </c>
      <c r="M107" s="17">
        <f t="shared" ref="M107:M117" si="56">L107*$B$7</f>
        <v>60.1</v>
      </c>
      <c r="N107" s="15">
        <f t="shared" ref="N107:N117" si="57">K107+M107</f>
        <v>4702.1000000000004</v>
      </c>
      <c r="S107" t="s">
        <v>380</v>
      </c>
      <c r="T107" s="14">
        <v>2765</v>
      </c>
      <c r="U107" s="12">
        <v>0.31</v>
      </c>
      <c r="V107" s="17">
        <f t="shared" si="52"/>
        <v>217.93</v>
      </c>
      <c r="W107" s="15">
        <f t="shared" si="53"/>
        <v>2982.93</v>
      </c>
      <c r="AB107" s="16" t="s">
        <v>396</v>
      </c>
    </row>
    <row r="108" spans="1:29" x14ac:dyDescent="0.25">
      <c r="A108" t="s">
        <v>381</v>
      </c>
      <c r="B108" s="14">
        <v>5387</v>
      </c>
      <c r="C108" s="12">
        <v>0.12</v>
      </c>
      <c r="D108">
        <f t="shared" si="54"/>
        <v>72.11999999999999</v>
      </c>
      <c r="E108" s="15">
        <f t="shared" si="55"/>
        <v>5459.12</v>
      </c>
      <c r="F108" t="s">
        <v>397</v>
      </c>
      <c r="G108" s="15">
        <f t="shared" ref="G108:G114" si="58">AVERAGE(E106:E108)</f>
        <v>5455.1133333333337</v>
      </c>
      <c r="H108" s="16">
        <f>G108/$E$147</f>
        <v>54.173207013213215</v>
      </c>
      <c r="J108" t="s">
        <v>381</v>
      </c>
      <c r="K108" s="14">
        <v>4642</v>
      </c>
      <c r="L108" s="12">
        <v>0.12</v>
      </c>
      <c r="M108" s="17">
        <f t="shared" si="56"/>
        <v>72.11999999999999</v>
      </c>
      <c r="N108" s="15">
        <f t="shared" si="57"/>
        <v>4714.12</v>
      </c>
      <c r="O108" t="s">
        <v>397</v>
      </c>
      <c r="P108" s="15">
        <f t="shared" ref="P108:P114" si="59">AVERAGE(N106:N108)</f>
        <v>4710.1133333333337</v>
      </c>
      <c r="Q108" s="16">
        <f>P108/$E$147</f>
        <v>46.774820076276278</v>
      </c>
      <c r="S108" t="s">
        <v>381</v>
      </c>
      <c r="T108" s="14">
        <v>2765</v>
      </c>
      <c r="U108" s="12">
        <v>0.33</v>
      </c>
      <c r="V108" s="17">
        <f t="shared" si="52"/>
        <v>231.99</v>
      </c>
      <c r="W108" s="15">
        <f t="shared" si="53"/>
        <v>2996.99</v>
      </c>
      <c r="X108" t="s">
        <v>397</v>
      </c>
      <c r="Y108" s="15">
        <f>AVERAGE(W106:W108)</f>
        <v>3018.97</v>
      </c>
      <c r="Z108" s="16">
        <f>Y108/$E$147</f>
        <v>29.980547934234231</v>
      </c>
      <c r="AB108" s="16">
        <f t="shared" ref="AB108:AB114" si="60">AVERAGE(Z108,H108)</f>
        <v>42.076877473723727</v>
      </c>
      <c r="AC108" s="16">
        <f t="shared" ref="AC108" si="61">AVERAGE(Z108,Q108)</f>
        <v>38.377684005255254</v>
      </c>
    </row>
    <row r="109" spans="1:29" x14ac:dyDescent="0.25">
      <c r="A109" t="s">
        <v>382</v>
      </c>
      <c r="B109" s="14">
        <v>5387</v>
      </c>
      <c r="C109" s="12">
        <v>0.2</v>
      </c>
      <c r="D109">
        <f t="shared" si="54"/>
        <v>120.2</v>
      </c>
      <c r="E109" s="15">
        <f t="shared" si="55"/>
        <v>5507.2</v>
      </c>
      <c r="G109" s="15" t="s">
        <v>396</v>
      </c>
      <c r="H109" s="16" t="s">
        <v>396</v>
      </c>
      <c r="J109" t="s">
        <v>382</v>
      </c>
      <c r="K109" s="14">
        <v>4642</v>
      </c>
      <c r="L109" s="12">
        <v>0.2</v>
      </c>
      <c r="M109" s="17">
        <f t="shared" si="56"/>
        <v>120.2</v>
      </c>
      <c r="N109" s="15">
        <f t="shared" si="57"/>
        <v>4762.2</v>
      </c>
      <c r="P109" s="15" t="s">
        <v>396</v>
      </c>
      <c r="Q109" s="16" t="s">
        <v>396</v>
      </c>
      <c r="S109" t="s">
        <v>382</v>
      </c>
      <c r="T109" s="14">
        <v>2765</v>
      </c>
      <c r="U109" s="12">
        <v>0.39</v>
      </c>
      <c r="V109" s="17">
        <f t="shared" si="52"/>
        <v>274.17</v>
      </c>
      <c r="W109" s="15">
        <f t="shared" si="53"/>
        <v>3039.17</v>
      </c>
      <c r="Y109" s="15" t="s">
        <v>396</v>
      </c>
      <c r="Z109" s="16" t="s">
        <v>396</v>
      </c>
      <c r="AB109" s="16" t="s">
        <v>396</v>
      </c>
      <c r="AC109" s="16" t="s">
        <v>396</v>
      </c>
    </row>
    <row r="110" spans="1:29" x14ac:dyDescent="0.25">
      <c r="A110" t="s">
        <v>383</v>
      </c>
      <c r="B110" s="14">
        <v>5387</v>
      </c>
      <c r="C110" s="12">
        <v>0.47</v>
      </c>
      <c r="D110">
        <f t="shared" si="54"/>
        <v>282.46999999999997</v>
      </c>
      <c r="E110" s="15">
        <f t="shared" si="55"/>
        <v>5669.47</v>
      </c>
      <c r="G110" s="15" t="s">
        <v>396</v>
      </c>
      <c r="H110" s="16" t="s">
        <v>396</v>
      </c>
      <c r="J110" t="s">
        <v>383</v>
      </c>
      <c r="K110" s="14">
        <v>4642</v>
      </c>
      <c r="L110" s="12">
        <v>0.47</v>
      </c>
      <c r="M110" s="17">
        <f t="shared" si="56"/>
        <v>282.46999999999997</v>
      </c>
      <c r="N110" s="15">
        <f t="shared" si="57"/>
        <v>4924.47</v>
      </c>
      <c r="P110" s="15" t="s">
        <v>396</v>
      </c>
      <c r="Q110" s="16" t="s">
        <v>396</v>
      </c>
      <c r="S110" t="s">
        <v>383</v>
      </c>
      <c r="T110" s="14">
        <v>2765</v>
      </c>
      <c r="U110" s="12">
        <v>0.61</v>
      </c>
      <c r="V110" s="17">
        <f t="shared" si="52"/>
        <v>428.83</v>
      </c>
      <c r="W110" s="15">
        <f t="shared" si="53"/>
        <v>3193.83</v>
      </c>
      <c r="Y110" s="15" t="s">
        <v>396</v>
      </c>
      <c r="Z110" s="16" t="s">
        <v>396</v>
      </c>
      <c r="AB110" s="16" t="s">
        <v>396</v>
      </c>
      <c r="AC110" s="16" t="s">
        <v>396</v>
      </c>
    </row>
    <row r="111" spans="1:29" x14ac:dyDescent="0.25">
      <c r="A111" t="s">
        <v>384</v>
      </c>
      <c r="B111" s="14">
        <v>5387</v>
      </c>
      <c r="C111" s="12">
        <v>0.47</v>
      </c>
      <c r="D111">
        <f t="shared" si="54"/>
        <v>282.46999999999997</v>
      </c>
      <c r="E111" s="15">
        <f t="shared" si="55"/>
        <v>5669.47</v>
      </c>
      <c r="F111" t="s">
        <v>399</v>
      </c>
      <c r="G111" s="15">
        <f t="shared" si="58"/>
        <v>5615.38</v>
      </c>
      <c r="H111" s="16">
        <f>G111/$E$147</f>
        <v>55.764770520720717</v>
      </c>
      <c r="J111" t="s">
        <v>384</v>
      </c>
      <c r="K111" s="14">
        <v>4642</v>
      </c>
      <c r="L111" s="12">
        <v>0.47</v>
      </c>
      <c r="M111" s="17">
        <f t="shared" si="56"/>
        <v>282.46999999999997</v>
      </c>
      <c r="N111" s="15">
        <f t="shared" si="57"/>
        <v>4924.47</v>
      </c>
      <c r="O111" t="s">
        <v>399</v>
      </c>
      <c r="P111" s="15">
        <f t="shared" si="59"/>
        <v>4870.38</v>
      </c>
      <c r="Q111" s="16">
        <f>P111/$E$147</f>
        <v>48.366383583783779</v>
      </c>
      <c r="S111" t="s">
        <v>384</v>
      </c>
      <c r="T111" s="14">
        <v>2765</v>
      </c>
      <c r="U111" s="12">
        <v>0.61</v>
      </c>
      <c r="V111" s="17">
        <f t="shared" si="52"/>
        <v>428.83</v>
      </c>
      <c r="W111" s="15">
        <f t="shared" si="53"/>
        <v>3193.83</v>
      </c>
      <c r="X111" t="s">
        <v>399</v>
      </c>
      <c r="Y111" s="15">
        <f t="shared" ref="Y111" si="62">AVERAGE(W109:W111)</f>
        <v>3142.2766666666666</v>
      </c>
      <c r="Z111" s="16">
        <f>Y111/$E$147</f>
        <v>31.205072003903901</v>
      </c>
      <c r="AB111" s="16">
        <f t="shared" si="60"/>
        <v>43.484921262312312</v>
      </c>
      <c r="AC111" s="16">
        <f t="shared" ref="AC111" si="63">AVERAGE(Z111,Q111)</f>
        <v>39.78572779384384</v>
      </c>
    </row>
    <row r="112" spans="1:29" x14ac:dyDescent="0.25">
      <c r="A112" t="s">
        <v>385</v>
      </c>
      <c r="B112" s="14">
        <v>5387</v>
      </c>
      <c r="C112" s="12">
        <v>0.59</v>
      </c>
      <c r="D112">
        <f t="shared" si="54"/>
        <v>354.59</v>
      </c>
      <c r="E112" s="15">
        <f t="shared" si="55"/>
        <v>5741.59</v>
      </c>
      <c r="G112" s="15" t="s">
        <v>396</v>
      </c>
      <c r="H112" s="16" t="s">
        <v>396</v>
      </c>
      <c r="J112" t="s">
        <v>385</v>
      </c>
      <c r="K112" s="14">
        <v>4642</v>
      </c>
      <c r="L112" s="12">
        <v>0.59</v>
      </c>
      <c r="M112" s="17">
        <f t="shared" si="56"/>
        <v>354.59</v>
      </c>
      <c r="N112" s="15">
        <f t="shared" si="57"/>
        <v>4996.59</v>
      </c>
      <c r="P112" s="15" t="s">
        <v>396</v>
      </c>
      <c r="Q112" s="16" t="s">
        <v>396</v>
      </c>
      <c r="S112" t="s">
        <v>385</v>
      </c>
      <c r="T112" s="14">
        <v>2765</v>
      </c>
      <c r="U112" s="12">
        <v>0.7</v>
      </c>
      <c r="V112" s="17">
        <f t="shared" si="52"/>
        <v>492.09999999999997</v>
      </c>
      <c r="W112" s="15">
        <f t="shared" si="53"/>
        <v>3257.1</v>
      </c>
      <c r="Y112" s="15" t="s">
        <v>396</v>
      </c>
      <c r="Z112" s="16" t="s">
        <v>396</v>
      </c>
      <c r="AB112" s="16" t="s">
        <v>396</v>
      </c>
      <c r="AC112" s="16" t="s">
        <v>396</v>
      </c>
    </row>
    <row r="113" spans="1:29" x14ac:dyDescent="0.25">
      <c r="A113" t="s">
        <v>386</v>
      </c>
      <c r="B113" s="14">
        <v>5387</v>
      </c>
      <c r="C113" s="12">
        <v>0.63</v>
      </c>
      <c r="D113">
        <f t="shared" si="54"/>
        <v>378.63</v>
      </c>
      <c r="E113" s="15">
        <f t="shared" si="55"/>
        <v>5765.63</v>
      </c>
      <c r="G113" s="15" t="s">
        <v>396</v>
      </c>
      <c r="H113" s="16" t="s">
        <v>396</v>
      </c>
      <c r="J113" t="s">
        <v>386</v>
      </c>
      <c r="K113" s="14">
        <v>4642</v>
      </c>
      <c r="L113" s="12">
        <v>0.63</v>
      </c>
      <c r="M113" s="17">
        <f t="shared" si="56"/>
        <v>378.63</v>
      </c>
      <c r="N113" s="15">
        <f t="shared" si="57"/>
        <v>5020.63</v>
      </c>
      <c r="P113" s="15" t="s">
        <v>396</v>
      </c>
      <c r="Q113" s="16" t="s">
        <v>396</v>
      </c>
      <c r="S113" t="s">
        <v>386</v>
      </c>
      <c r="T113" s="14">
        <v>2765</v>
      </c>
      <c r="U113" s="12">
        <v>0.74</v>
      </c>
      <c r="V113" s="17">
        <f>$T$7*U113</f>
        <v>520.22</v>
      </c>
      <c r="W113" s="15">
        <f t="shared" si="53"/>
        <v>3285.2200000000003</v>
      </c>
      <c r="Y113" s="15" t="s">
        <v>396</v>
      </c>
      <c r="Z113" s="16" t="s">
        <v>396</v>
      </c>
      <c r="AB113" s="16" t="s">
        <v>396</v>
      </c>
      <c r="AC113" s="16" t="s">
        <v>396</v>
      </c>
    </row>
    <row r="114" spans="1:29" x14ac:dyDescent="0.25">
      <c r="A114" t="s">
        <v>387</v>
      </c>
      <c r="B114" s="14">
        <v>5387</v>
      </c>
      <c r="C114" s="12">
        <v>0.56000000000000005</v>
      </c>
      <c r="D114">
        <f t="shared" si="54"/>
        <v>336.56000000000006</v>
      </c>
      <c r="E114" s="15">
        <f t="shared" si="55"/>
        <v>5723.56</v>
      </c>
      <c r="F114" t="s">
        <v>398</v>
      </c>
      <c r="G114" s="15">
        <f t="shared" si="58"/>
        <v>5743.5933333333342</v>
      </c>
      <c r="H114" s="16">
        <f>G114/$E$147</f>
        <v>57.038021326726735</v>
      </c>
      <c r="J114" t="s">
        <v>387</v>
      </c>
      <c r="K114" s="14">
        <v>4942</v>
      </c>
      <c r="L114" s="12">
        <v>0.56000000000000005</v>
      </c>
      <c r="M114" s="17">
        <f t="shared" si="56"/>
        <v>336.56000000000006</v>
      </c>
      <c r="N114" s="15">
        <f t="shared" si="57"/>
        <v>5278.56</v>
      </c>
      <c r="O114" t="s">
        <v>398</v>
      </c>
      <c r="P114" s="15">
        <f t="shared" si="59"/>
        <v>5098.5933333333342</v>
      </c>
      <c r="Q114" s="16">
        <f>P114/$E$147</f>
        <v>50.632706461861865</v>
      </c>
      <c r="S114" t="s">
        <v>387</v>
      </c>
      <c r="T114" s="14">
        <v>2765</v>
      </c>
      <c r="U114" s="12">
        <v>0.68</v>
      </c>
      <c r="V114" s="17">
        <f>$T$7*U114</f>
        <v>478.04</v>
      </c>
      <c r="W114" s="15">
        <f t="shared" si="53"/>
        <v>3243.04</v>
      </c>
      <c r="X114" t="s">
        <v>398</v>
      </c>
      <c r="Y114" s="15">
        <f t="shared" ref="Y114" si="64">AVERAGE(W112:W114)</f>
        <v>3261.7866666666669</v>
      </c>
      <c r="Z114" s="16">
        <f>Y114/$E$147</f>
        <v>32.391892437237239</v>
      </c>
      <c r="AB114" s="16">
        <f t="shared" si="60"/>
        <v>44.71495688198199</v>
      </c>
      <c r="AC114" s="16">
        <f>AVERAGE(Z114,Q114)</f>
        <v>41.512299449549552</v>
      </c>
    </row>
    <row r="115" spans="1:29" x14ac:dyDescent="0.25">
      <c r="A115" t="s">
        <v>388</v>
      </c>
      <c r="B115" s="14">
        <v>5667</v>
      </c>
      <c r="C115">
        <v>0.45</v>
      </c>
      <c r="D115">
        <f t="shared" si="54"/>
        <v>270.45</v>
      </c>
      <c r="E115" s="15">
        <f t="shared" si="55"/>
        <v>5937.45</v>
      </c>
      <c r="J115" t="s">
        <v>388</v>
      </c>
      <c r="K115" s="14">
        <v>4942</v>
      </c>
      <c r="L115">
        <v>0.45</v>
      </c>
      <c r="M115" s="17">
        <f t="shared" si="56"/>
        <v>270.45</v>
      </c>
      <c r="N115" s="15">
        <f t="shared" si="57"/>
        <v>5212.45</v>
      </c>
      <c r="S115" t="s">
        <v>388</v>
      </c>
      <c r="T115" s="14">
        <v>3015</v>
      </c>
      <c r="U115" s="12">
        <v>0.59</v>
      </c>
      <c r="V115" s="17">
        <f t="shared" si="52"/>
        <v>414.77</v>
      </c>
      <c r="W115" s="15">
        <f t="shared" si="53"/>
        <v>3429.77</v>
      </c>
    </row>
    <row r="116" spans="1:29" x14ac:dyDescent="0.25">
      <c r="A116" t="s">
        <v>389</v>
      </c>
      <c r="B116" s="14">
        <v>5667</v>
      </c>
      <c r="C116" s="12">
        <v>0.44</v>
      </c>
      <c r="D116">
        <f t="shared" si="54"/>
        <v>264.44</v>
      </c>
      <c r="E116" s="15">
        <f t="shared" si="55"/>
        <v>5931.44</v>
      </c>
      <c r="J116" t="s">
        <v>389</v>
      </c>
      <c r="K116" s="14">
        <v>4942</v>
      </c>
      <c r="L116" s="12">
        <v>0.44</v>
      </c>
      <c r="M116">
        <f t="shared" si="56"/>
        <v>264.44</v>
      </c>
      <c r="N116" s="15">
        <f t="shared" si="57"/>
        <v>5206.4399999999996</v>
      </c>
      <c r="S116" t="s">
        <v>389</v>
      </c>
      <c r="T116" s="14">
        <v>3015</v>
      </c>
      <c r="U116" s="12">
        <v>0.57999999999999996</v>
      </c>
      <c r="V116" s="17">
        <f t="shared" si="52"/>
        <v>407.73999999999995</v>
      </c>
      <c r="W116" s="15">
        <f t="shared" si="53"/>
        <v>3422.74</v>
      </c>
    </row>
    <row r="117" spans="1:29" x14ac:dyDescent="0.25">
      <c r="A117" t="s">
        <v>390</v>
      </c>
      <c r="B117" s="14">
        <v>5667</v>
      </c>
      <c r="C117" s="12">
        <v>0.5</v>
      </c>
      <c r="D117">
        <f t="shared" si="54"/>
        <v>300.5</v>
      </c>
      <c r="E117" s="15">
        <f t="shared" si="55"/>
        <v>5967.5</v>
      </c>
      <c r="F117" t="s">
        <v>413</v>
      </c>
      <c r="G117" s="15">
        <f t="shared" ref="G117" si="65">AVERAGE(E115:E117)</f>
        <v>5945.4633333333331</v>
      </c>
      <c r="H117" s="16">
        <f>G117/$E$147</f>
        <v>59.042735918618611</v>
      </c>
      <c r="J117" t="s">
        <v>390</v>
      </c>
      <c r="K117" s="14">
        <v>4942</v>
      </c>
      <c r="L117" s="12">
        <v>0.5</v>
      </c>
      <c r="M117">
        <f t="shared" si="56"/>
        <v>300.5</v>
      </c>
      <c r="N117" s="15">
        <f t="shared" si="57"/>
        <v>5242.5</v>
      </c>
      <c r="O117" t="s">
        <v>413</v>
      </c>
      <c r="P117" s="15">
        <f t="shared" ref="P117" si="66">AVERAGE(N115:N117)</f>
        <v>5220.4633333333331</v>
      </c>
      <c r="Q117" s="16">
        <f>P117/$E$147</f>
        <v>51.842963396096089</v>
      </c>
      <c r="S117" t="s">
        <v>390</v>
      </c>
      <c r="T117" s="14">
        <v>3015</v>
      </c>
      <c r="U117" s="12">
        <v>0.63</v>
      </c>
      <c r="V117" s="17">
        <f t="shared" si="52"/>
        <v>442.89</v>
      </c>
      <c r="W117" s="15">
        <f t="shared" si="53"/>
        <v>3457.89</v>
      </c>
      <c r="X117" t="s">
        <v>413</v>
      </c>
      <c r="Y117" s="15">
        <f t="shared" ref="Y117" si="67">AVERAGE(W115:W117)</f>
        <v>3436.7999999999997</v>
      </c>
      <c r="Z117" s="16">
        <f>Y117/$E$147</f>
        <v>34.129900972972969</v>
      </c>
    </row>
    <row r="118" spans="1:29" x14ac:dyDescent="0.25">
      <c r="A118" t="s">
        <v>400</v>
      </c>
      <c r="B118" s="14">
        <v>5667</v>
      </c>
      <c r="C118" s="12">
        <v>0.51</v>
      </c>
      <c r="D118">
        <f t="shared" ref="D118:D129" si="68">C118*$B$7</f>
        <v>306.51</v>
      </c>
      <c r="E118" s="15">
        <f t="shared" ref="E118:E129" si="69">B118+D118</f>
        <v>5973.51</v>
      </c>
      <c r="J118" t="s">
        <v>400</v>
      </c>
      <c r="K118" s="14">
        <v>4942</v>
      </c>
      <c r="L118" s="12">
        <v>0.51</v>
      </c>
      <c r="M118">
        <f t="shared" ref="M118:M129" si="70">L118*$B$7</f>
        <v>306.51</v>
      </c>
      <c r="N118" s="15">
        <f t="shared" ref="N118:N129" si="71">K118+M118</f>
        <v>5248.51</v>
      </c>
      <c r="S118" t="s">
        <v>400</v>
      </c>
      <c r="T118" s="14">
        <v>3015</v>
      </c>
      <c r="U118" s="12">
        <v>0.64</v>
      </c>
      <c r="V118" s="17">
        <f t="shared" ref="V118:V129" si="72">$T$7*U118</f>
        <v>449.92</v>
      </c>
      <c r="W118" s="15">
        <f t="shared" ref="W118:W129" si="73">T118+V118</f>
        <v>3464.92</v>
      </c>
    </row>
    <row r="119" spans="1:29" x14ac:dyDescent="0.25">
      <c r="A119" t="s">
        <v>401</v>
      </c>
      <c r="B119" s="14">
        <v>5667</v>
      </c>
      <c r="C119" s="12">
        <v>0.37</v>
      </c>
      <c r="D119">
        <f t="shared" si="68"/>
        <v>222.37</v>
      </c>
      <c r="E119" s="15">
        <f t="shared" si="69"/>
        <v>5889.37</v>
      </c>
      <c r="J119" t="s">
        <v>401</v>
      </c>
      <c r="K119" s="14">
        <v>4942</v>
      </c>
      <c r="L119" s="12">
        <v>0.37</v>
      </c>
      <c r="M119">
        <f t="shared" si="70"/>
        <v>222.37</v>
      </c>
      <c r="N119" s="15">
        <f t="shared" si="71"/>
        <v>5164.37</v>
      </c>
      <c r="S119" t="s">
        <v>401</v>
      </c>
      <c r="T119" s="14">
        <v>3015</v>
      </c>
      <c r="U119" s="12">
        <v>0.53</v>
      </c>
      <c r="V119" s="17">
        <f t="shared" si="72"/>
        <v>372.59000000000003</v>
      </c>
      <c r="W119" s="15">
        <f t="shared" si="73"/>
        <v>3387.59</v>
      </c>
    </row>
    <row r="120" spans="1:29" x14ac:dyDescent="0.25">
      <c r="A120" t="s">
        <v>402</v>
      </c>
      <c r="B120" s="14">
        <v>5667</v>
      </c>
      <c r="C120" s="12">
        <v>0.34</v>
      </c>
      <c r="D120">
        <f t="shared" si="68"/>
        <v>204.34</v>
      </c>
      <c r="E120" s="15">
        <f t="shared" si="69"/>
        <v>5871.34</v>
      </c>
      <c r="F120" t="s">
        <v>412</v>
      </c>
      <c r="G120" s="15">
        <f t="shared" ref="G120" si="74">AVERAGE(E118:E120)</f>
        <v>5911.4066666666668</v>
      </c>
      <c r="H120" s="16">
        <f>G120/$E$147</f>
        <v>58.704528673273273</v>
      </c>
      <c r="J120" t="s">
        <v>402</v>
      </c>
      <c r="K120" s="14">
        <v>4942</v>
      </c>
      <c r="L120" s="12">
        <v>0.34</v>
      </c>
      <c r="M120">
        <f t="shared" si="70"/>
        <v>204.34</v>
      </c>
      <c r="N120" s="15">
        <f t="shared" si="71"/>
        <v>5146.34</v>
      </c>
      <c r="O120" t="s">
        <v>412</v>
      </c>
      <c r="P120" s="15">
        <f t="shared" ref="P120" si="75">AVERAGE(N118:N120)</f>
        <v>5186.4066666666668</v>
      </c>
      <c r="Q120" s="16">
        <f>P120/$E$147</f>
        <v>51.504756150750751</v>
      </c>
      <c r="S120" t="s">
        <v>402</v>
      </c>
      <c r="T120" s="14">
        <v>3015</v>
      </c>
      <c r="U120" s="12">
        <v>0.5</v>
      </c>
      <c r="V120" s="17">
        <f t="shared" si="72"/>
        <v>351.5</v>
      </c>
      <c r="W120" s="15">
        <f t="shared" si="73"/>
        <v>3366.5</v>
      </c>
      <c r="X120" t="s">
        <v>412</v>
      </c>
      <c r="Y120" s="15">
        <f t="shared" ref="Y120" si="76">AVERAGE(W118:W120)</f>
        <v>3406.3366666666666</v>
      </c>
      <c r="Z120" s="16">
        <f>Y120/$E$147</f>
        <v>33.827378117417418</v>
      </c>
    </row>
    <row r="121" spans="1:29" x14ac:dyDescent="0.25">
      <c r="A121" t="s">
        <v>403</v>
      </c>
      <c r="B121" s="14">
        <v>5667</v>
      </c>
      <c r="C121" s="12">
        <v>0.3</v>
      </c>
      <c r="D121">
        <f t="shared" si="68"/>
        <v>180.29999999999998</v>
      </c>
      <c r="E121" s="15">
        <f t="shared" si="69"/>
        <v>5847.3</v>
      </c>
      <c r="J121" t="s">
        <v>403</v>
      </c>
      <c r="K121" s="14">
        <v>4942</v>
      </c>
      <c r="L121" s="12">
        <v>0.3</v>
      </c>
      <c r="M121">
        <f t="shared" si="70"/>
        <v>180.29999999999998</v>
      </c>
      <c r="N121" s="15">
        <f t="shared" si="71"/>
        <v>5122.3</v>
      </c>
      <c r="S121" t="s">
        <v>403</v>
      </c>
      <c r="T121" s="14">
        <v>3015</v>
      </c>
      <c r="U121" s="12">
        <v>0.47</v>
      </c>
      <c r="V121" s="17">
        <f t="shared" si="72"/>
        <v>330.40999999999997</v>
      </c>
      <c r="W121" s="15">
        <f t="shared" si="73"/>
        <v>3345.41</v>
      </c>
    </row>
    <row r="122" spans="1:29" x14ac:dyDescent="0.25">
      <c r="A122" t="s">
        <v>404</v>
      </c>
      <c r="B122" s="14">
        <v>5667</v>
      </c>
      <c r="C122" s="12">
        <v>0.25</v>
      </c>
      <c r="D122">
        <f t="shared" si="68"/>
        <v>150.25</v>
      </c>
      <c r="E122" s="15">
        <f t="shared" si="69"/>
        <v>5817.25</v>
      </c>
      <c r="J122" t="s">
        <v>404</v>
      </c>
      <c r="K122" s="14">
        <v>4942</v>
      </c>
      <c r="L122" s="12">
        <v>0.25</v>
      </c>
      <c r="M122">
        <f t="shared" si="70"/>
        <v>150.25</v>
      </c>
      <c r="N122" s="15">
        <f t="shared" si="71"/>
        <v>5092.25</v>
      </c>
      <c r="S122" t="s">
        <v>404</v>
      </c>
      <c r="T122" s="14">
        <v>3015</v>
      </c>
      <c r="U122">
        <v>0.43</v>
      </c>
      <c r="V122" s="17">
        <f t="shared" si="72"/>
        <v>302.29000000000002</v>
      </c>
      <c r="W122" s="15">
        <f t="shared" si="73"/>
        <v>3317.29</v>
      </c>
    </row>
    <row r="123" spans="1:29" x14ac:dyDescent="0.25">
      <c r="A123" t="s">
        <v>405</v>
      </c>
      <c r="B123" s="14">
        <v>5667</v>
      </c>
      <c r="C123" s="12">
        <v>0.22</v>
      </c>
      <c r="D123">
        <f t="shared" si="68"/>
        <v>132.22</v>
      </c>
      <c r="E123" s="15">
        <f t="shared" si="69"/>
        <v>5799.22</v>
      </c>
      <c r="F123" t="s">
        <v>439</v>
      </c>
      <c r="G123" s="15">
        <f t="shared" ref="G123" si="77">AVERAGE(E121:E123)</f>
        <v>5821.2566666666671</v>
      </c>
      <c r="H123" s="16">
        <f>G123/$E$147</f>
        <v>57.809274200300301</v>
      </c>
      <c r="J123" t="s">
        <v>405</v>
      </c>
      <c r="K123" s="14">
        <v>4942</v>
      </c>
      <c r="L123" s="12">
        <v>0.22</v>
      </c>
      <c r="M123">
        <f t="shared" si="70"/>
        <v>132.22</v>
      </c>
      <c r="N123" s="15">
        <f t="shared" si="71"/>
        <v>5074.22</v>
      </c>
      <c r="O123" t="s">
        <v>439</v>
      </c>
      <c r="P123" s="15">
        <f t="shared" ref="P123" si="78">AVERAGE(N121:N123)</f>
        <v>5096.2566666666671</v>
      </c>
      <c r="Q123" s="16">
        <f>P123/$E$147</f>
        <v>50.609501677777779</v>
      </c>
      <c r="S123" t="s">
        <v>405</v>
      </c>
      <c r="T123" s="14">
        <v>3015</v>
      </c>
      <c r="U123" s="12">
        <v>0.4</v>
      </c>
      <c r="V123" s="17">
        <f t="shared" si="72"/>
        <v>281.2</v>
      </c>
      <c r="W123" s="15">
        <f>T123+V123</f>
        <v>3296.2</v>
      </c>
      <c r="X123" t="s">
        <v>439</v>
      </c>
      <c r="Y123" s="15">
        <f t="shared" ref="Y123" si="79">AVERAGE(W121:W123)</f>
        <v>3319.6333333333332</v>
      </c>
      <c r="Z123" s="16">
        <f>Y123/$E$147</f>
        <v>32.966351528528527</v>
      </c>
    </row>
    <row r="124" spans="1:29" x14ac:dyDescent="0.25">
      <c r="A124" t="s">
        <v>406</v>
      </c>
      <c r="B124" s="14">
        <v>5667</v>
      </c>
      <c r="C124" s="12">
        <v>0.17</v>
      </c>
      <c r="D124">
        <f t="shared" si="68"/>
        <v>102.17</v>
      </c>
      <c r="E124" s="15">
        <f t="shared" si="69"/>
        <v>5769.17</v>
      </c>
      <c r="J124" t="s">
        <v>406</v>
      </c>
      <c r="K124" s="14">
        <v>4942</v>
      </c>
      <c r="L124" s="12">
        <v>0.17</v>
      </c>
      <c r="M124">
        <f t="shared" si="70"/>
        <v>102.17</v>
      </c>
      <c r="N124" s="15">
        <f t="shared" si="71"/>
        <v>5044.17</v>
      </c>
      <c r="S124" t="s">
        <v>406</v>
      </c>
      <c r="T124" s="14">
        <v>3015</v>
      </c>
      <c r="U124" s="12">
        <v>0.37</v>
      </c>
      <c r="V124" s="17">
        <f t="shared" si="72"/>
        <v>260.11</v>
      </c>
      <c r="W124" s="15">
        <f>T124+V124</f>
        <v>3275.11</v>
      </c>
    </row>
    <row r="125" spans="1:29" x14ac:dyDescent="0.25">
      <c r="A125" t="s">
        <v>407</v>
      </c>
      <c r="B125" s="14">
        <v>5667</v>
      </c>
      <c r="C125" s="12">
        <v>0.14000000000000001</v>
      </c>
      <c r="D125">
        <f t="shared" si="68"/>
        <v>84.140000000000015</v>
      </c>
      <c r="E125" s="15">
        <f t="shared" si="69"/>
        <v>5751.14</v>
      </c>
      <c r="J125" t="s">
        <v>407</v>
      </c>
      <c r="K125" s="14">
        <v>4942</v>
      </c>
      <c r="L125" s="12">
        <v>0.14000000000000001</v>
      </c>
      <c r="M125">
        <f t="shared" si="70"/>
        <v>84.140000000000015</v>
      </c>
      <c r="N125" s="15">
        <f t="shared" si="71"/>
        <v>5026.1400000000003</v>
      </c>
      <c r="S125" t="s">
        <v>407</v>
      </c>
      <c r="T125" s="14">
        <v>3015</v>
      </c>
      <c r="U125" s="12">
        <v>0.35</v>
      </c>
      <c r="V125" s="17">
        <f t="shared" si="72"/>
        <v>246.04999999999998</v>
      </c>
      <c r="W125" s="15">
        <f t="shared" si="73"/>
        <v>3261.05</v>
      </c>
    </row>
    <row r="126" spans="1:29" x14ac:dyDescent="0.25">
      <c r="A126" t="s">
        <v>408</v>
      </c>
      <c r="B126" s="14">
        <v>5667</v>
      </c>
      <c r="C126" s="12">
        <v>0.16</v>
      </c>
      <c r="D126">
        <f t="shared" si="68"/>
        <v>96.16</v>
      </c>
      <c r="E126" s="15">
        <f t="shared" si="69"/>
        <v>5763.16</v>
      </c>
      <c r="F126" t="s">
        <v>440</v>
      </c>
      <c r="G126" s="15">
        <f t="shared" ref="G126" si="80">AVERAGE(E124:E126)</f>
        <v>5761.1566666666668</v>
      </c>
      <c r="H126" s="16">
        <f>G126/$E$147</f>
        <v>57.212437884984986</v>
      </c>
      <c r="J126" t="s">
        <v>408</v>
      </c>
      <c r="K126" s="14">
        <v>5127</v>
      </c>
      <c r="L126" s="12">
        <v>0.16</v>
      </c>
      <c r="M126">
        <f t="shared" si="70"/>
        <v>96.16</v>
      </c>
      <c r="N126" s="15">
        <f t="shared" si="71"/>
        <v>5223.16</v>
      </c>
      <c r="O126" t="s">
        <v>440</v>
      </c>
      <c r="P126" s="15">
        <f t="shared" ref="P126" si="81">AVERAGE(N124:N126)</f>
        <v>5097.8233333333337</v>
      </c>
      <c r="Q126" s="16">
        <f>P126/$E$147</f>
        <v>50.625059806906911</v>
      </c>
      <c r="S126" t="s">
        <v>408</v>
      </c>
      <c r="T126" s="14">
        <v>3015</v>
      </c>
      <c r="U126" s="12">
        <v>0.36</v>
      </c>
      <c r="V126" s="17">
        <f t="shared" si="72"/>
        <v>253.07999999999998</v>
      </c>
      <c r="W126" s="15">
        <f t="shared" si="73"/>
        <v>3268.08</v>
      </c>
      <c r="X126" t="s">
        <v>440</v>
      </c>
      <c r="Y126" s="15">
        <f t="shared" ref="Y126" si="82">AVERAGE(W124:W126)</f>
        <v>3268.08</v>
      </c>
      <c r="Z126" s="16">
        <f>Y126/$E$147</f>
        <v>32.454389772972974</v>
      </c>
    </row>
    <row r="127" spans="1:29" x14ac:dyDescent="0.25">
      <c r="A127" t="s">
        <v>409</v>
      </c>
      <c r="B127" s="14">
        <v>5867</v>
      </c>
      <c r="C127" s="12">
        <v>0.28999999999999998</v>
      </c>
      <c r="D127">
        <f t="shared" si="68"/>
        <v>174.29</v>
      </c>
      <c r="E127" s="15">
        <f t="shared" si="69"/>
        <v>6041.29</v>
      </c>
      <c r="J127" t="s">
        <v>409</v>
      </c>
      <c r="K127" s="14">
        <v>5127</v>
      </c>
      <c r="L127" s="12">
        <v>0.28999999999999998</v>
      </c>
      <c r="M127">
        <f t="shared" si="70"/>
        <v>174.29</v>
      </c>
      <c r="N127" s="15">
        <f t="shared" si="71"/>
        <v>5301.29</v>
      </c>
      <c r="S127" t="s">
        <v>409</v>
      </c>
      <c r="T127" s="14">
        <v>3090</v>
      </c>
      <c r="U127" s="12">
        <v>0.46</v>
      </c>
      <c r="V127" s="17">
        <f t="shared" si="72"/>
        <v>323.38</v>
      </c>
      <c r="W127" s="15">
        <f t="shared" si="73"/>
        <v>3413.38</v>
      </c>
    </row>
    <row r="128" spans="1:29" x14ac:dyDescent="0.25">
      <c r="A128" t="s">
        <v>410</v>
      </c>
      <c r="B128" s="14">
        <v>5867</v>
      </c>
      <c r="C128" s="12">
        <v>0.33</v>
      </c>
      <c r="D128">
        <f t="shared" si="68"/>
        <v>198.33</v>
      </c>
      <c r="E128" s="15">
        <f t="shared" si="69"/>
        <v>6065.33</v>
      </c>
      <c r="J128" t="s">
        <v>410</v>
      </c>
      <c r="K128" s="14">
        <v>5127</v>
      </c>
      <c r="L128" s="12">
        <v>0.32</v>
      </c>
      <c r="M128">
        <f t="shared" si="70"/>
        <v>192.32</v>
      </c>
      <c r="N128" s="15">
        <f t="shared" si="71"/>
        <v>5319.32</v>
      </c>
      <c r="S128" t="s">
        <v>410</v>
      </c>
      <c r="T128" s="14">
        <v>3090</v>
      </c>
      <c r="U128" s="12">
        <v>0.5</v>
      </c>
      <c r="V128" s="17">
        <f t="shared" si="72"/>
        <v>351.5</v>
      </c>
      <c r="W128" s="15">
        <f t="shared" si="73"/>
        <v>3441.5</v>
      </c>
    </row>
    <row r="129" spans="1:26" x14ac:dyDescent="0.25">
      <c r="A129" t="s">
        <v>411</v>
      </c>
      <c r="B129" s="14">
        <v>5867</v>
      </c>
      <c r="C129" s="12">
        <v>0.32</v>
      </c>
      <c r="D129">
        <f t="shared" si="68"/>
        <v>192.32</v>
      </c>
      <c r="E129" s="15">
        <f t="shared" si="69"/>
        <v>6059.32</v>
      </c>
      <c r="F129" t="s">
        <v>441</v>
      </c>
      <c r="G129" s="15">
        <f t="shared" ref="G129" si="83">AVERAGE(E127:E129)</f>
        <v>6055.3133333333326</v>
      </c>
      <c r="H129" s="16">
        <f>G129/$E$147</f>
        <v>60.13362558978978</v>
      </c>
      <c r="J129" t="s">
        <v>411</v>
      </c>
      <c r="K129" s="14">
        <v>5127</v>
      </c>
      <c r="L129" s="12">
        <v>0.32</v>
      </c>
      <c r="M129">
        <f t="shared" si="70"/>
        <v>192.32</v>
      </c>
      <c r="N129" s="15">
        <f t="shared" si="71"/>
        <v>5319.32</v>
      </c>
      <c r="O129" t="s">
        <v>441</v>
      </c>
      <c r="P129" s="15">
        <f t="shared" ref="P129" si="84">AVERAGE(N127:N129)</f>
        <v>5313.31</v>
      </c>
      <c r="Q129" s="16">
        <f>P129/$E$147</f>
        <v>52.764997712612612</v>
      </c>
      <c r="S129" t="s">
        <v>411</v>
      </c>
      <c r="T129" s="14">
        <v>3090</v>
      </c>
      <c r="U129" s="12">
        <v>0.49</v>
      </c>
      <c r="V129" s="17">
        <f t="shared" si="72"/>
        <v>344.46999999999997</v>
      </c>
      <c r="W129" s="15">
        <f t="shared" si="73"/>
        <v>3434.47</v>
      </c>
      <c r="X129" t="s">
        <v>441</v>
      </c>
      <c r="Y129" s="15">
        <f t="shared" ref="Y129" si="85">AVERAGE(W127:W129)</f>
        <v>3429.7833333333333</v>
      </c>
      <c r="Z129" s="16">
        <f>Y129/$E$147</f>
        <v>34.060220415915914</v>
      </c>
    </row>
    <row r="130" spans="1:26" x14ac:dyDescent="0.25">
      <c r="A130" t="s">
        <v>426</v>
      </c>
      <c r="B130" s="14">
        <v>5867</v>
      </c>
      <c r="C130" s="12">
        <v>0.26</v>
      </c>
      <c r="D130">
        <f t="shared" ref="D130:D141" si="86">C130*$B$7</f>
        <v>156.26000000000002</v>
      </c>
      <c r="E130" s="15">
        <f t="shared" ref="E130:E141" si="87">B130+D130</f>
        <v>6023.26</v>
      </c>
      <c r="J130" t="s">
        <v>426</v>
      </c>
      <c r="K130" s="14">
        <v>5127</v>
      </c>
      <c r="L130" s="12">
        <v>0.26</v>
      </c>
      <c r="M130">
        <f t="shared" ref="M130:M141" si="88">L130*$B$7</f>
        <v>156.26000000000002</v>
      </c>
      <c r="N130" s="15">
        <f t="shared" ref="N130:N141" si="89">K130+M130</f>
        <v>5283.26</v>
      </c>
      <c r="S130" t="s">
        <v>426</v>
      </c>
      <c r="T130" s="14">
        <v>3090</v>
      </c>
      <c r="U130" s="12">
        <v>0.44</v>
      </c>
      <c r="V130" s="17">
        <f t="shared" ref="V130:V141" si="90">$T$7*U130</f>
        <v>309.32</v>
      </c>
      <c r="W130" s="15">
        <f t="shared" ref="W130:W141" si="91">T130+V130</f>
        <v>3399.32</v>
      </c>
    </row>
    <row r="131" spans="1:26" x14ac:dyDescent="0.25">
      <c r="A131" t="s">
        <v>427</v>
      </c>
      <c r="B131" s="14">
        <v>5867</v>
      </c>
      <c r="C131" s="12">
        <v>0.19</v>
      </c>
      <c r="D131">
        <f t="shared" si="86"/>
        <v>114.19</v>
      </c>
      <c r="E131" s="15">
        <f t="shared" si="87"/>
        <v>5981.19</v>
      </c>
      <c r="J131" t="s">
        <v>427</v>
      </c>
      <c r="K131" s="14">
        <v>5127</v>
      </c>
      <c r="L131" s="12">
        <v>0.19</v>
      </c>
      <c r="M131">
        <f t="shared" si="88"/>
        <v>114.19</v>
      </c>
      <c r="N131" s="15">
        <f t="shared" si="89"/>
        <v>5241.1899999999996</v>
      </c>
      <c r="S131" t="s">
        <v>427</v>
      </c>
      <c r="T131" s="14">
        <v>3090</v>
      </c>
      <c r="U131" s="12">
        <v>0.38</v>
      </c>
      <c r="V131" s="17">
        <f t="shared" si="90"/>
        <v>267.14</v>
      </c>
      <c r="W131" s="15">
        <f t="shared" si="91"/>
        <v>3357.14</v>
      </c>
    </row>
    <row r="132" spans="1:26" x14ac:dyDescent="0.25">
      <c r="A132" t="s">
        <v>428</v>
      </c>
      <c r="B132" s="14">
        <v>5867</v>
      </c>
      <c r="C132" s="12">
        <v>0.16</v>
      </c>
      <c r="D132">
        <f t="shared" si="86"/>
        <v>96.16</v>
      </c>
      <c r="E132" s="15">
        <f t="shared" si="87"/>
        <v>5963.16</v>
      </c>
      <c r="F132" t="s">
        <v>442</v>
      </c>
      <c r="G132" s="15">
        <f t="shared" ref="G132" si="92">AVERAGE(E130:E132)</f>
        <v>5989.2033333333338</v>
      </c>
      <c r="H132" s="16">
        <f>G132/$E$147</f>
        <v>59.477105642942945</v>
      </c>
      <c r="J132" t="s">
        <v>428</v>
      </c>
      <c r="K132" s="14">
        <v>5127</v>
      </c>
      <c r="L132" s="12">
        <v>0.16</v>
      </c>
      <c r="M132">
        <f t="shared" si="88"/>
        <v>96.16</v>
      </c>
      <c r="N132" s="15">
        <f t="shared" si="89"/>
        <v>5223.16</v>
      </c>
      <c r="O132" t="s">
        <v>442</v>
      </c>
      <c r="P132" s="15">
        <f t="shared" ref="P132" si="93">AVERAGE(N130:N132)</f>
        <v>5249.2033333333338</v>
      </c>
      <c r="Q132" s="16">
        <f>P132/$E$147</f>
        <v>52.12837230960961</v>
      </c>
      <c r="S132" t="s">
        <v>428</v>
      </c>
      <c r="T132" s="14">
        <v>3090</v>
      </c>
      <c r="U132" s="12">
        <v>0.36</v>
      </c>
      <c r="V132" s="17">
        <f t="shared" si="90"/>
        <v>253.07999999999998</v>
      </c>
      <c r="W132" s="15">
        <f t="shared" si="91"/>
        <v>3343.08</v>
      </c>
      <c r="X132" t="s">
        <v>442</v>
      </c>
      <c r="Y132" s="15">
        <f t="shared" ref="Y132" si="94">AVERAGE(W130:W132)</f>
        <v>3366.5133333333338</v>
      </c>
      <c r="Z132" s="16">
        <f>Y132/$E$147</f>
        <v>33.431903715915922</v>
      </c>
    </row>
    <row r="133" spans="1:26" x14ac:dyDescent="0.25">
      <c r="A133" t="s">
        <v>429</v>
      </c>
      <c r="B133" s="14">
        <v>5867</v>
      </c>
      <c r="C133" s="12">
        <v>0.2</v>
      </c>
      <c r="D133">
        <f t="shared" si="86"/>
        <v>120.2</v>
      </c>
      <c r="E133" s="15">
        <f t="shared" si="87"/>
        <v>5987.2</v>
      </c>
      <c r="J133" t="s">
        <v>429</v>
      </c>
      <c r="K133" s="14">
        <v>5127</v>
      </c>
      <c r="L133" s="16">
        <v>0.2</v>
      </c>
      <c r="M133">
        <f t="shared" si="88"/>
        <v>120.2</v>
      </c>
      <c r="N133" s="15">
        <f t="shared" si="89"/>
        <v>5247.2</v>
      </c>
      <c r="S133" t="s">
        <v>429</v>
      </c>
      <c r="T133" s="14">
        <v>3090</v>
      </c>
      <c r="U133" s="12">
        <v>0.39</v>
      </c>
      <c r="V133" s="17">
        <f t="shared" si="90"/>
        <v>274.17</v>
      </c>
      <c r="W133" s="15">
        <f t="shared" si="91"/>
        <v>3364.17</v>
      </c>
    </row>
    <row r="134" spans="1:26" x14ac:dyDescent="0.25">
      <c r="A134" t="s">
        <v>430</v>
      </c>
      <c r="B134" s="14">
        <v>5867</v>
      </c>
      <c r="C134" s="12">
        <v>0.2</v>
      </c>
      <c r="D134">
        <f t="shared" si="86"/>
        <v>120.2</v>
      </c>
      <c r="E134" s="15">
        <f t="shared" si="87"/>
        <v>5987.2</v>
      </c>
      <c r="J134" t="s">
        <v>430</v>
      </c>
      <c r="K134" s="14">
        <v>5127</v>
      </c>
      <c r="L134" s="16">
        <v>0.2</v>
      </c>
      <c r="M134">
        <f t="shared" si="88"/>
        <v>120.2</v>
      </c>
      <c r="N134" s="15">
        <f t="shared" si="89"/>
        <v>5247.2</v>
      </c>
      <c r="S134" t="s">
        <v>430</v>
      </c>
      <c r="T134" s="14">
        <v>3090</v>
      </c>
      <c r="U134" s="12">
        <v>0.39</v>
      </c>
      <c r="V134" s="17">
        <f t="shared" si="90"/>
        <v>274.17</v>
      </c>
      <c r="W134" s="15">
        <f t="shared" si="91"/>
        <v>3364.17</v>
      </c>
    </row>
    <row r="135" spans="1:26" x14ac:dyDescent="0.25">
      <c r="A135" t="s">
        <v>431</v>
      </c>
      <c r="B135" s="14"/>
      <c r="C135" s="12"/>
      <c r="D135">
        <f t="shared" si="86"/>
        <v>0</v>
      </c>
      <c r="E135" s="15">
        <f t="shared" si="87"/>
        <v>0</v>
      </c>
      <c r="J135" t="s">
        <v>431</v>
      </c>
      <c r="K135" s="14"/>
      <c r="L135" s="12"/>
      <c r="M135">
        <f t="shared" si="88"/>
        <v>0</v>
      </c>
      <c r="N135" s="15">
        <f t="shared" si="89"/>
        <v>0</v>
      </c>
      <c r="S135" t="s">
        <v>431</v>
      </c>
      <c r="T135" s="14"/>
      <c r="U135" s="12"/>
      <c r="V135" s="17">
        <f t="shared" si="90"/>
        <v>0</v>
      </c>
      <c r="W135" s="15">
        <f t="shared" si="91"/>
        <v>0</v>
      </c>
    </row>
    <row r="136" spans="1:26" x14ac:dyDescent="0.25">
      <c r="A136" t="s">
        <v>432</v>
      </c>
      <c r="B136" s="14"/>
      <c r="C136" s="12"/>
      <c r="D136">
        <f t="shared" si="86"/>
        <v>0</v>
      </c>
      <c r="E136" s="15">
        <f t="shared" si="87"/>
        <v>0</v>
      </c>
      <c r="J136" t="s">
        <v>432</v>
      </c>
      <c r="K136" s="14"/>
      <c r="L136" s="12"/>
      <c r="M136">
        <f t="shared" si="88"/>
        <v>0</v>
      </c>
      <c r="N136" s="15">
        <f t="shared" si="89"/>
        <v>0</v>
      </c>
      <c r="S136" t="s">
        <v>432</v>
      </c>
      <c r="T136" s="14"/>
      <c r="U136" s="12"/>
      <c r="V136" s="17">
        <f t="shared" si="90"/>
        <v>0</v>
      </c>
      <c r="W136" s="15">
        <f t="shared" si="91"/>
        <v>0</v>
      </c>
    </row>
    <row r="137" spans="1:26" x14ac:dyDescent="0.25">
      <c r="A137" t="s">
        <v>433</v>
      </c>
      <c r="B137" s="14"/>
      <c r="C137" s="12"/>
      <c r="D137">
        <f t="shared" si="86"/>
        <v>0</v>
      </c>
      <c r="E137" s="15">
        <f t="shared" si="87"/>
        <v>0</v>
      </c>
      <c r="J137" t="s">
        <v>433</v>
      </c>
      <c r="K137" s="14"/>
      <c r="L137" s="12"/>
      <c r="M137">
        <f t="shared" si="88"/>
        <v>0</v>
      </c>
      <c r="N137" s="15">
        <f t="shared" si="89"/>
        <v>0</v>
      </c>
      <c r="S137" t="s">
        <v>433</v>
      </c>
      <c r="T137" s="14"/>
      <c r="U137" s="12"/>
      <c r="V137" s="17">
        <f t="shared" si="90"/>
        <v>0</v>
      </c>
      <c r="W137" s="15">
        <f t="shared" si="91"/>
        <v>0</v>
      </c>
    </row>
    <row r="138" spans="1:26" x14ac:dyDescent="0.25">
      <c r="A138" t="s">
        <v>434</v>
      </c>
      <c r="B138" s="14"/>
      <c r="C138" s="12"/>
      <c r="D138">
        <f t="shared" si="86"/>
        <v>0</v>
      </c>
      <c r="E138" s="15">
        <f t="shared" si="87"/>
        <v>0</v>
      </c>
      <c r="J138" t="s">
        <v>434</v>
      </c>
      <c r="K138" s="14"/>
      <c r="L138" s="12"/>
      <c r="M138">
        <f t="shared" si="88"/>
        <v>0</v>
      </c>
      <c r="N138" s="15">
        <f t="shared" si="89"/>
        <v>0</v>
      </c>
      <c r="S138" t="s">
        <v>434</v>
      </c>
      <c r="T138" s="14"/>
      <c r="U138" s="12"/>
      <c r="V138" s="17">
        <f t="shared" si="90"/>
        <v>0</v>
      </c>
      <c r="W138" s="15">
        <f t="shared" si="91"/>
        <v>0</v>
      </c>
    </row>
    <row r="139" spans="1:26" x14ac:dyDescent="0.25">
      <c r="A139" t="s">
        <v>435</v>
      </c>
      <c r="B139" s="14"/>
      <c r="C139" s="12"/>
      <c r="D139">
        <f t="shared" si="86"/>
        <v>0</v>
      </c>
      <c r="E139" s="15">
        <f t="shared" si="87"/>
        <v>0</v>
      </c>
      <c r="J139" t="s">
        <v>435</v>
      </c>
      <c r="K139" s="14"/>
      <c r="L139" s="12"/>
      <c r="M139">
        <f t="shared" si="88"/>
        <v>0</v>
      </c>
      <c r="N139" s="15">
        <f t="shared" si="89"/>
        <v>0</v>
      </c>
      <c r="S139" t="s">
        <v>435</v>
      </c>
      <c r="T139" s="14"/>
      <c r="U139" s="12"/>
      <c r="V139" s="17">
        <f t="shared" si="90"/>
        <v>0</v>
      </c>
      <c r="W139" s="15">
        <f t="shared" si="91"/>
        <v>0</v>
      </c>
    </row>
    <row r="140" spans="1:26" x14ac:dyDescent="0.25">
      <c r="A140" t="s">
        <v>436</v>
      </c>
      <c r="B140" s="14"/>
      <c r="C140" s="12"/>
      <c r="D140">
        <f t="shared" si="86"/>
        <v>0</v>
      </c>
      <c r="E140" s="15">
        <f t="shared" si="87"/>
        <v>0</v>
      </c>
      <c r="J140" t="s">
        <v>436</v>
      </c>
      <c r="K140" s="14"/>
      <c r="L140" s="12"/>
      <c r="M140">
        <f t="shared" si="88"/>
        <v>0</v>
      </c>
      <c r="N140" s="15">
        <f t="shared" si="89"/>
        <v>0</v>
      </c>
      <c r="S140" t="s">
        <v>436</v>
      </c>
      <c r="T140" s="14"/>
      <c r="U140" s="12"/>
      <c r="V140" s="17">
        <f t="shared" si="90"/>
        <v>0</v>
      </c>
      <c r="W140" s="15">
        <f t="shared" si="91"/>
        <v>0</v>
      </c>
    </row>
    <row r="141" spans="1:26" x14ac:dyDescent="0.25">
      <c r="A141" t="s">
        <v>437</v>
      </c>
      <c r="B141" s="14"/>
      <c r="C141" s="12"/>
      <c r="D141">
        <f t="shared" si="86"/>
        <v>0</v>
      </c>
      <c r="E141" s="15">
        <f t="shared" si="87"/>
        <v>0</v>
      </c>
      <c r="J141" t="s">
        <v>437</v>
      </c>
      <c r="K141" s="14"/>
      <c r="L141" s="12"/>
      <c r="M141">
        <f t="shared" si="88"/>
        <v>0</v>
      </c>
      <c r="N141" s="15">
        <f t="shared" si="89"/>
        <v>0</v>
      </c>
      <c r="S141" t="s">
        <v>437</v>
      </c>
      <c r="T141" s="14"/>
      <c r="U141" s="12"/>
      <c r="V141" s="17">
        <f t="shared" si="90"/>
        <v>0</v>
      </c>
      <c r="W141" s="15">
        <f t="shared" si="91"/>
        <v>0</v>
      </c>
    </row>
    <row r="142" spans="1:26" x14ac:dyDescent="0.25">
      <c r="B142" s="14"/>
      <c r="C142" s="12"/>
      <c r="E142" s="15"/>
      <c r="K142" s="14"/>
      <c r="L142" s="12"/>
      <c r="N142" s="15"/>
      <c r="T142" s="35"/>
      <c r="U142" s="12"/>
      <c r="V142" s="17"/>
      <c r="W142" s="15"/>
    </row>
    <row r="143" spans="1:26" x14ac:dyDescent="0.25">
      <c r="A143" t="s">
        <v>107</v>
      </c>
      <c r="B143" t="s">
        <v>231</v>
      </c>
      <c r="J143" t="s">
        <v>107</v>
      </c>
      <c r="K143" t="s">
        <v>230</v>
      </c>
      <c r="S143" t="s">
        <v>121</v>
      </c>
    </row>
    <row r="144" spans="1:26" x14ac:dyDescent="0.25">
      <c r="A144" s="10" t="s">
        <v>134</v>
      </c>
      <c r="B144" s="10"/>
      <c r="C144" s="10"/>
      <c r="J144" s="10" t="s">
        <v>134</v>
      </c>
      <c r="K144" s="10"/>
      <c r="L144" s="10"/>
      <c r="S144" s="10" t="s">
        <v>134</v>
      </c>
    </row>
    <row r="145" spans="1:26" x14ac:dyDescent="0.25">
      <c r="S145" s="10" t="s">
        <v>135</v>
      </c>
    </row>
    <row r="146" spans="1:26" x14ac:dyDescent="0.25">
      <c r="A146" s="10" t="s">
        <v>67</v>
      </c>
      <c r="B146" t="s">
        <v>127</v>
      </c>
      <c r="J146" s="10" t="s">
        <v>83</v>
      </c>
      <c r="K146" t="s">
        <v>128</v>
      </c>
      <c r="S146" s="10" t="s">
        <v>296</v>
      </c>
    </row>
    <row r="147" spans="1:26" x14ac:dyDescent="0.25">
      <c r="A147" t="s">
        <v>123</v>
      </c>
      <c r="D147" t="s">
        <v>118</v>
      </c>
      <c r="E147" s="16">
        <f>111/1.10231</f>
        <v>100.69762589471202</v>
      </c>
      <c r="F147" t="s">
        <v>117</v>
      </c>
      <c r="J147" t="s">
        <v>123</v>
      </c>
      <c r="M147" t="s">
        <v>118</v>
      </c>
      <c r="N147" s="16">
        <f>111/1.10231</f>
        <v>100.69762589471202</v>
      </c>
      <c r="O147" t="s">
        <v>117</v>
      </c>
      <c r="S147" t="s">
        <v>123</v>
      </c>
    </row>
    <row r="148" spans="1:26" x14ac:dyDescent="0.25">
      <c r="A148" t="s">
        <v>108</v>
      </c>
      <c r="J148" t="s">
        <v>108</v>
      </c>
      <c r="S148" t="s">
        <v>108</v>
      </c>
    </row>
    <row r="149" spans="1:26" x14ac:dyDescent="0.25">
      <c r="A149" t="s">
        <v>109</v>
      </c>
      <c r="B149">
        <v>265</v>
      </c>
      <c r="J149" t="s">
        <v>109</v>
      </c>
      <c r="K149">
        <v>265</v>
      </c>
      <c r="S149" t="s">
        <v>109</v>
      </c>
      <c r="T149" s="17">
        <v>276.31578947368422</v>
      </c>
    </row>
    <row r="150" spans="1:26" x14ac:dyDescent="0.25">
      <c r="C150" t="s">
        <v>112</v>
      </c>
      <c r="D150" t="s">
        <v>112</v>
      </c>
      <c r="E150" t="s">
        <v>115</v>
      </c>
      <c r="G150" t="s">
        <v>119</v>
      </c>
      <c r="L150" t="s">
        <v>112</v>
      </c>
      <c r="M150" t="s">
        <v>112</v>
      </c>
      <c r="N150" t="s">
        <v>115</v>
      </c>
      <c r="P150" t="s">
        <v>119</v>
      </c>
      <c r="U150" t="s">
        <v>112</v>
      </c>
      <c r="V150" t="s">
        <v>112</v>
      </c>
      <c r="W150" t="s">
        <v>115</v>
      </c>
      <c r="Y150" t="s">
        <v>119</v>
      </c>
    </row>
    <row r="151" spans="1:26" ht="15.75" thickBot="1" x14ac:dyDescent="0.3">
      <c r="A151" s="13" t="s">
        <v>110</v>
      </c>
      <c r="B151" s="13" t="s">
        <v>111</v>
      </c>
      <c r="C151" s="13" t="s">
        <v>113</v>
      </c>
      <c r="D151" s="13" t="s">
        <v>114</v>
      </c>
      <c r="E151" s="13" t="s">
        <v>112</v>
      </c>
      <c r="G151" s="13" t="s">
        <v>120</v>
      </c>
      <c r="H151" s="13" t="s">
        <v>116</v>
      </c>
      <c r="J151" s="13" t="s">
        <v>110</v>
      </c>
      <c r="K151" s="13" t="s">
        <v>111</v>
      </c>
      <c r="L151" s="13" t="s">
        <v>113</v>
      </c>
      <c r="M151" s="13" t="s">
        <v>114</v>
      </c>
      <c r="N151" s="13" t="s">
        <v>112</v>
      </c>
      <c r="P151" s="13" t="s">
        <v>120</v>
      </c>
      <c r="Q151" s="13" t="s">
        <v>116</v>
      </c>
      <c r="S151" s="13" t="s">
        <v>110</v>
      </c>
      <c r="T151" s="13" t="s">
        <v>111</v>
      </c>
      <c r="U151" s="13" t="s">
        <v>113</v>
      </c>
      <c r="V151" s="13" t="s">
        <v>114</v>
      </c>
      <c r="W151" s="13" t="s">
        <v>112</v>
      </c>
      <c r="Y151" s="13" t="s">
        <v>120</v>
      </c>
      <c r="Z151" s="13" t="s">
        <v>116</v>
      </c>
    </row>
    <row r="152" spans="1:26" hidden="1" x14ac:dyDescent="0.25">
      <c r="A152" t="s">
        <v>129</v>
      </c>
      <c r="B152" s="14">
        <v>3620</v>
      </c>
      <c r="C152" s="12">
        <v>0.34</v>
      </c>
      <c r="D152">
        <f t="shared" ref="D152:D183" si="95">C152*$B$149</f>
        <v>90.100000000000009</v>
      </c>
      <c r="E152" s="15">
        <f t="shared" ref="E152:E183" si="96">B152+D152</f>
        <v>3710.1</v>
      </c>
      <c r="J152" t="s">
        <v>129</v>
      </c>
      <c r="K152" s="14">
        <v>2816</v>
      </c>
      <c r="L152" s="12">
        <v>0.34</v>
      </c>
      <c r="M152">
        <f t="shared" ref="M152:M183" si="97">L152*$B$149</f>
        <v>90.100000000000009</v>
      </c>
      <c r="N152" s="15">
        <f t="shared" ref="N152:N183" si="98">K152+M152</f>
        <v>2906.1</v>
      </c>
      <c r="S152" t="s">
        <v>129</v>
      </c>
      <c r="T152" s="14">
        <v>3189</v>
      </c>
      <c r="U152" s="12">
        <v>0.35</v>
      </c>
      <c r="V152" s="17">
        <f t="shared" ref="V152:V157" si="99">$T$149*U152</f>
        <v>96.710526315789465</v>
      </c>
      <c r="W152" s="15">
        <f t="shared" ref="W152:W159" si="100">T152+V152</f>
        <v>3285.7105263157896</v>
      </c>
    </row>
    <row r="153" spans="1:26" hidden="1" x14ac:dyDescent="0.25">
      <c r="A153" t="s">
        <v>130</v>
      </c>
      <c r="B153" s="14">
        <v>3620</v>
      </c>
      <c r="C153" s="12">
        <v>0.35</v>
      </c>
      <c r="D153">
        <f t="shared" si="95"/>
        <v>92.75</v>
      </c>
      <c r="E153" s="15">
        <f t="shared" si="96"/>
        <v>3712.75</v>
      </c>
      <c r="J153" t="s">
        <v>130</v>
      </c>
      <c r="K153" s="14">
        <v>2816</v>
      </c>
      <c r="L153" s="12">
        <v>0.35</v>
      </c>
      <c r="M153">
        <f t="shared" si="97"/>
        <v>92.75</v>
      </c>
      <c r="N153" s="15">
        <f t="shared" si="98"/>
        <v>2908.75</v>
      </c>
      <c r="S153" t="s">
        <v>130</v>
      </c>
      <c r="T153" s="14">
        <v>3189</v>
      </c>
      <c r="U153" s="12">
        <v>0.36</v>
      </c>
      <c r="V153" s="17">
        <f t="shared" si="99"/>
        <v>99.473684210526315</v>
      </c>
      <c r="W153" s="15">
        <f t="shared" si="100"/>
        <v>3288.4736842105262</v>
      </c>
    </row>
    <row r="154" spans="1:26" hidden="1" x14ac:dyDescent="0.25">
      <c r="A154" t="s">
        <v>131</v>
      </c>
      <c r="B154" s="14">
        <v>3620</v>
      </c>
      <c r="C154" s="12">
        <v>0.35</v>
      </c>
      <c r="D154">
        <f t="shared" si="95"/>
        <v>92.75</v>
      </c>
      <c r="E154" s="15">
        <f t="shared" si="96"/>
        <v>3712.75</v>
      </c>
      <c r="F154" t="s">
        <v>136</v>
      </c>
      <c r="G154" s="15">
        <f>AVERAGE(E152:E154)</f>
        <v>3711.8666666666668</v>
      </c>
      <c r="H154" s="16">
        <f>G154/$E$147</f>
        <v>36.861511219219217</v>
      </c>
      <c r="J154" t="s">
        <v>131</v>
      </c>
      <c r="K154" s="14">
        <v>2816</v>
      </c>
      <c r="L154" s="12">
        <v>0.35</v>
      </c>
      <c r="M154">
        <f t="shared" si="97"/>
        <v>92.75</v>
      </c>
      <c r="N154" s="15">
        <f t="shared" si="98"/>
        <v>2908.75</v>
      </c>
      <c r="O154" t="s">
        <v>136</v>
      </c>
      <c r="P154" s="15">
        <f>AVERAGE(N152:N154)</f>
        <v>2907.8666666666668</v>
      </c>
      <c r="Q154" s="16">
        <f>P154/$E$147</f>
        <v>28.87721175975976</v>
      </c>
      <c r="S154" t="s">
        <v>131</v>
      </c>
      <c r="T154" s="14">
        <v>3189</v>
      </c>
      <c r="U154" s="12">
        <v>0.36</v>
      </c>
      <c r="V154" s="17">
        <f t="shared" si="99"/>
        <v>99.473684210526315</v>
      </c>
      <c r="W154" s="15">
        <f t="shared" si="100"/>
        <v>3288.4736842105262</v>
      </c>
      <c r="X154" t="s">
        <v>136</v>
      </c>
      <c r="Y154" s="15">
        <f>AVERAGE(W152:W154)</f>
        <v>3287.5526315789471</v>
      </c>
      <c r="Z154" s="16">
        <f>Y154/$E$5</f>
        <v>32.647767038880978</v>
      </c>
    </row>
    <row r="155" spans="1:26" hidden="1" x14ac:dyDescent="0.25">
      <c r="A155" t="s">
        <v>132</v>
      </c>
      <c r="B155" s="14">
        <v>3620</v>
      </c>
      <c r="C155">
        <v>0.38</v>
      </c>
      <c r="D155">
        <f t="shared" si="95"/>
        <v>100.7</v>
      </c>
      <c r="E155" s="15">
        <f t="shared" si="96"/>
        <v>3720.7</v>
      </c>
      <c r="J155" t="s">
        <v>132</v>
      </c>
      <c r="K155" s="14">
        <v>2816</v>
      </c>
      <c r="L155">
        <v>0.38</v>
      </c>
      <c r="M155">
        <f t="shared" si="97"/>
        <v>100.7</v>
      </c>
      <c r="N155" s="15">
        <f t="shared" si="98"/>
        <v>2916.7</v>
      </c>
      <c r="S155" t="s">
        <v>132</v>
      </c>
      <c r="T155" s="14">
        <v>3189</v>
      </c>
      <c r="U155">
        <v>0.38</v>
      </c>
      <c r="V155">
        <f t="shared" si="99"/>
        <v>105</v>
      </c>
      <c r="W155" s="15">
        <f t="shared" si="100"/>
        <v>3294</v>
      </c>
    </row>
    <row r="156" spans="1:26" hidden="1" x14ac:dyDescent="0.25">
      <c r="A156" t="s">
        <v>137</v>
      </c>
      <c r="B156" s="14">
        <v>3620</v>
      </c>
      <c r="C156">
        <v>0.38</v>
      </c>
      <c r="D156">
        <f t="shared" si="95"/>
        <v>100.7</v>
      </c>
      <c r="E156" s="15">
        <f t="shared" si="96"/>
        <v>3720.7</v>
      </c>
      <c r="J156" t="s">
        <v>137</v>
      </c>
      <c r="K156" s="14">
        <v>2816</v>
      </c>
      <c r="L156">
        <v>0.38</v>
      </c>
      <c r="M156">
        <f t="shared" si="97"/>
        <v>100.7</v>
      </c>
      <c r="N156" s="15">
        <f t="shared" si="98"/>
        <v>2916.7</v>
      </c>
      <c r="S156" t="s">
        <v>137</v>
      </c>
      <c r="T156" s="14">
        <v>3189</v>
      </c>
      <c r="U156">
        <v>0.39</v>
      </c>
      <c r="V156" s="17">
        <f t="shared" si="99"/>
        <v>107.76315789473685</v>
      </c>
      <c r="W156" s="15">
        <f t="shared" si="100"/>
        <v>3296.7631578947367</v>
      </c>
    </row>
    <row r="157" spans="1:26" hidden="1" x14ac:dyDescent="0.25">
      <c r="A157" t="s">
        <v>138</v>
      </c>
      <c r="B157" s="14">
        <v>3620</v>
      </c>
      <c r="C157">
        <v>0.37</v>
      </c>
      <c r="D157">
        <f t="shared" si="95"/>
        <v>98.05</v>
      </c>
      <c r="E157" s="15">
        <f t="shared" si="96"/>
        <v>3718.05</v>
      </c>
      <c r="F157" t="s">
        <v>139</v>
      </c>
      <c r="G157" s="15">
        <f>AVERAGE(E155:E157)</f>
        <v>3719.8166666666671</v>
      </c>
      <c r="H157" s="16">
        <f>G157/$E$147</f>
        <v>36.940460448948954</v>
      </c>
      <c r="J157" t="s">
        <v>138</v>
      </c>
      <c r="K157" s="14">
        <v>2816</v>
      </c>
      <c r="L157">
        <v>0.37</v>
      </c>
      <c r="M157">
        <f t="shared" si="97"/>
        <v>98.05</v>
      </c>
      <c r="N157" s="15">
        <f t="shared" si="98"/>
        <v>2914.05</v>
      </c>
      <c r="O157" t="s">
        <v>139</v>
      </c>
      <c r="P157" s="15">
        <f>AVERAGE(N155:N157)</f>
        <v>2915.8166666666671</v>
      </c>
      <c r="Q157" s="16">
        <f>P157/$E$147</f>
        <v>28.956160989489494</v>
      </c>
      <c r="S157" t="s">
        <v>138</v>
      </c>
      <c r="T157" s="14">
        <v>3189</v>
      </c>
      <c r="U157">
        <v>0.38</v>
      </c>
      <c r="V157" s="17">
        <f t="shared" si="99"/>
        <v>105</v>
      </c>
      <c r="W157" s="15">
        <f t="shared" si="100"/>
        <v>3294</v>
      </c>
      <c r="X157" t="s">
        <v>139</v>
      </c>
      <c r="Y157" s="15">
        <f>AVERAGE(W155:W157)</f>
        <v>3294.9210526315787</v>
      </c>
      <c r="Z157" s="16">
        <f>Y157/$E$5</f>
        <v>32.720940770507347</v>
      </c>
    </row>
    <row r="158" spans="1:26" hidden="1" x14ac:dyDescent="0.25">
      <c r="A158" t="s">
        <v>140</v>
      </c>
      <c r="B158" s="14">
        <v>3620</v>
      </c>
      <c r="C158" s="12">
        <v>0.37</v>
      </c>
      <c r="D158">
        <f t="shared" si="95"/>
        <v>98.05</v>
      </c>
      <c r="E158" s="15">
        <f t="shared" si="96"/>
        <v>3718.05</v>
      </c>
      <c r="J158" t="s">
        <v>140</v>
      </c>
      <c r="K158" s="14">
        <v>2816</v>
      </c>
      <c r="L158" s="12">
        <v>0.37</v>
      </c>
      <c r="M158">
        <f t="shared" si="97"/>
        <v>98.05</v>
      </c>
      <c r="N158" s="15">
        <f t="shared" si="98"/>
        <v>2914.05</v>
      </c>
      <c r="S158" t="s">
        <v>140</v>
      </c>
      <c r="T158" s="14">
        <v>3189</v>
      </c>
      <c r="U158" s="12">
        <v>0.37</v>
      </c>
      <c r="V158" s="17">
        <f>$T$149*U158</f>
        <v>102.23684210526316</v>
      </c>
      <c r="W158" s="15">
        <f t="shared" si="100"/>
        <v>3291.2368421052633</v>
      </c>
    </row>
    <row r="159" spans="1:26" hidden="1" x14ac:dyDescent="0.25">
      <c r="A159" t="s">
        <v>141</v>
      </c>
      <c r="B159" s="14">
        <v>3620</v>
      </c>
      <c r="C159" s="12">
        <v>0.36</v>
      </c>
      <c r="D159">
        <f t="shared" si="95"/>
        <v>95.399999999999991</v>
      </c>
      <c r="E159" s="15">
        <f t="shared" si="96"/>
        <v>3715.4</v>
      </c>
      <c r="J159" t="s">
        <v>141</v>
      </c>
      <c r="K159" s="14">
        <v>2816</v>
      </c>
      <c r="L159" s="12">
        <v>0.36</v>
      </c>
      <c r="M159">
        <f t="shared" si="97"/>
        <v>95.399999999999991</v>
      </c>
      <c r="N159" s="15">
        <f t="shared" si="98"/>
        <v>2911.4</v>
      </c>
      <c r="S159" t="s">
        <v>141</v>
      </c>
      <c r="T159" s="14">
        <v>3189</v>
      </c>
      <c r="U159" s="12">
        <v>0.37</v>
      </c>
      <c r="V159" s="17">
        <f>$T$149*U159</f>
        <v>102.23684210526316</v>
      </c>
      <c r="W159" s="15">
        <f t="shared" si="100"/>
        <v>3291.2368421052633</v>
      </c>
    </row>
    <row r="160" spans="1:26" hidden="1" x14ac:dyDescent="0.25">
      <c r="A160" t="s">
        <v>142</v>
      </c>
      <c r="B160" s="14">
        <v>3620</v>
      </c>
      <c r="C160" s="12">
        <v>0.35</v>
      </c>
      <c r="D160">
        <f t="shared" si="95"/>
        <v>92.75</v>
      </c>
      <c r="E160" s="15">
        <f t="shared" si="96"/>
        <v>3712.75</v>
      </c>
      <c r="F160" t="s">
        <v>144</v>
      </c>
      <c r="G160" s="15">
        <f>AVERAGE(E158:E160)</f>
        <v>3715.4</v>
      </c>
      <c r="H160" s="16">
        <f>G160/$E$147</f>
        <v>36.896599765765764</v>
      </c>
      <c r="J160" t="s">
        <v>142</v>
      </c>
      <c r="K160" s="14">
        <v>2816</v>
      </c>
      <c r="L160" s="12">
        <v>0.35</v>
      </c>
      <c r="M160">
        <f t="shared" si="97"/>
        <v>92.75</v>
      </c>
      <c r="N160" s="15">
        <f t="shared" si="98"/>
        <v>2908.75</v>
      </c>
      <c r="O160" t="s">
        <v>144</v>
      </c>
      <c r="P160" s="15">
        <f>AVERAGE(N158:N160)</f>
        <v>2911.4</v>
      </c>
      <c r="Q160" s="16">
        <f>P160/$E$147</f>
        <v>28.912300306306307</v>
      </c>
      <c r="S160" t="s">
        <v>142</v>
      </c>
      <c r="T160" s="14">
        <v>3189</v>
      </c>
      <c r="U160" s="12">
        <v>0.36</v>
      </c>
      <c r="V160" s="17">
        <f t="shared" ref="V160:V167" si="101">$T$149*U160</f>
        <v>99.473684210526315</v>
      </c>
      <c r="W160" s="15">
        <f t="shared" ref="W160:W167" si="102">T160+V160</f>
        <v>3288.4736842105262</v>
      </c>
      <c r="X160" t="s">
        <v>144</v>
      </c>
      <c r="Y160" s="15">
        <f>AVERAGE(W158:W160)</f>
        <v>3290.3157894736846</v>
      </c>
      <c r="Z160" s="16">
        <f>Y160/$E$5</f>
        <v>32.675207188240876</v>
      </c>
    </row>
    <row r="161" spans="1:26" hidden="1" x14ac:dyDescent="0.25">
      <c r="A161" t="s">
        <v>143</v>
      </c>
      <c r="B161" s="14">
        <v>3620</v>
      </c>
      <c r="C161" s="12">
        <v>0.34</v>
      </c>
      <c r="D161">
        <f t="shared" si="95"/>
        <v>90.100000000000009</v>
      </c>
      <c r="E161" s="15">
        <f t="shared" si="96"/>
        <v>3710.1</v>
      </c>
      <c r="J161" t="s">
        <v>143</v>
      </c>
      <c r="K161" s="14">
        <v>2816</v>
      </c>
      <c r="L161" s="12">
        <v>0.34</v>
      </c>
      <c r="M161">
        <f t="shared" si="97"/>
        <v>90.100000000000009</v>
      </c>
      <c r="N161" s="15">
        <f t="shared" si="98"/>
        <v>2906.1</v>
      </c>
      <c r="S161" t="s">
        <v>143</v>
      </c>
      <c r="T161" s="14">
        <v>3339</v>
      </c>
      <c r="U161" s="12">
        <v>0.35</v>
      </c>
      <c r="V161" s="17">
        <f t="shared" si="101"/>
        <v>96.710526315789465</v>
      </c>
      <c r="W161" s="15">
        <f t="shared" si="102"/>
        <v>3435.7105263157896</v>
      </c>
    </row>
    <row r="162" spans="1:26" hidden="1" x14ac:dyDescent="0.25">
      <c r="A162" t="s">
        <v>145</v>
      </c>
      <c r="B162" s="14">
        <v>3620</v>
      </c>
      <c r="C162" s="12">
        <v>0.33</v>
      </c>
      <c r="D162">
        <f t="shared" si="95"/>
        <v>87.45</v>
      </c>
      <c r="E162" s="15">
        <f t="shared" si="96"/>
        <v>3707.45</v>
      </c>
      <c r="J162" t="s">
        <v>145</v>
      </c>
      <c r="K162" s="14">
        <v>2816</v>
      </c>
      <c r="L162" s="12">
        <v>0.33</v>
      </c>
      <c r="M162">
        <f t="shared" si="97"/>
        <v>87.45</v>
      </c>
      <c r="N162" s="15">
        <f t="shared" si="98"/>
        <v>2903.45</v>
      </c>
      <c r="S162" t="s">
        <v>145</v>
      </c>
      <c r="T162" s="14">
        <v>3339</v>
      </c>
      <c r="U162" s="12">
        <v>0.34</v>
      </c>
      <c r="V162" s="17">
        <f t="shared" si="101"/>
        <v>93.947368421052644</v>
      </c>
      <c r="W162" s="15">
        <f t="shared" si="102"/>
        <v>3432.9473684210525</v>
      </c>
    </row>
    <row r="163" spans="1:26" hidden="1" x14ac:dyDescent="0.25">
      <c r="A163" t="s">
        <v>146</v>
      </c>
      <c r="B163" s="14">
        <v>3620</v>
      </c>
      <c r="C163" s="12">
        <v>0.3</v>
      </c>
      <c r="D163">
        <f t="shared" si="95"/>
        <v>79.5</v>
      </c>
      <c r="E163" s="15">
        <f t="shared" si="96"/>
        <v>3699.5</v>
      </c>
      <c r="F163" t="s">
        <v>148</v>
      </c>
      <c r="G163" s="15">
        <f>AVERAGE(E161:E163)</f>
        <v>3705.6833333333329</v>
      </c>
      <c r="H163" s="16">
        <f>G163/$E$147</f>
        <v>36.80010626276276</v>
      </c>
      <c r="J163" t="s">
        <v>146</v>
      </c>
      <c r="K163" s="14">
        <v>2816</v>
      </c>
      <c r="L163" s="12">
        <v>0.3</v>
      </c>
      <c r="M163">
        <f t="shared" si="97"/>
        <v>79.5</v>
      </c>
      <c r="N163" s="15">
        <f t="shared" si="98"/>
        <v>2895.5</v>
      </c>
      <c r="O163" t="s">
        <v>148</v>
      </c>
      <c r="P163" s="15">
        <f>AVERAGE(N161:N163)</f>
        <v>2901.6833333333329</v>
      </c>
      <c r="Q163" s="16">
        <f>P163/$E$147</f>
        <v>28.8158068033033</v>
      </c>
      <c r="S163" t="s">
        <v>146</v>
      </c>
      <c r="T163" s="14">
        <v>3339</v>
      </c>
      <c r="U163" s="12">
        <v>0.32</v>
      </c>
      <c r="V163" s="17">
        <f t="shared" si="101"/>
        <v>88.421052631578945</v>
      </c>
      <c r="W163" s="15">
        <f t="shared" si="102"/>
        <v>3427.4210526315787</v>
      </c>
      <c r="X163" t="s">
        <v>148</v>
      </c>
      <c r="Y163" s="15">
        <f>AVERAGE(W161:W163)</f>
        <v>3432.0263157894733</v>
      </c>
      <c r="Z163" s="16">
        <f>Y163/$E$147</f>
        <v>34.082494848269313</v>
      </c>
    </row>
    <row r="164" spans="1:26" hidden="1" x14ac:dyDescent="0.25">
      <c r="A164" t="s">
        <v>147</v>
      </c>
      <c r="B164" s="14">
        <v>3620</v>
      </c>
      <c r="C164" s="12">
        <v>0.28999999999999998</v>
      </c>
      <c r="D164">
        <f t="shared" si="95"/>
        <v>76.849999999999994</v>
      </c>
      <c r="E164" s="15">
        <f t="shared" si="96"/>
        <v>3696.85</v>
      </c>
      <c r="J164" t="s">
        <v>147</v>
      </c>
      <c r="K164" s="14">
        <v>2816</v>
      </c>
      <c r="L164" s="12">
        <v>0.28999999999999998</v>
      </c>
      <c r="M164">
        <f t="shared" si="97"/>
        <v>76.849999999999994</v>
      </c>
      <c r="N164" s="15">
        <f t="shared" si="98"/>
        <v>2892.85</v>
      </c>
      <c r="S164" t="s">
        <v>147</v>
      </c>
      <c r="T164" s="14">
        <v>3339</v>
      </c>
      <c r="U164" s="12">
        <v>0.31</v>
      </c>
      <c r="V164" s="17">
        <f t="shared" si="101"/>
        <v>85.65789473684211</v>
      </c>
      <c r="W164" s="15">
        <f t="shared" si="102"/>
        <v>3424.6578947368421</v>
      </c>
    </row>
    <row r="165" spans="1:26" hidden="1" x14ac:dyDescent="0.25">
      <c r="A165" t="s">
        <v>149</v>
      </c>
      <c r="B165" s="14">
        <v>3620</v>
      </c>
      <c r="C165" s="12">
        <v>0</v>
      </c>
      <c r="D165">
        <f t="shared" si="95"/>
        <v>0</v>
      </c>
      <c r="E165" s="15">
        <f t="shared" si="96"/>
        <v>3620</v>
      </c>
      <c r="J165" t="s">
        <v>149</v>
      </c>
      <c r="K165" s="14">
        <v>2816</v>
      </c>
      <c r="L165" s="12">
        <v>0</v>
      </c>
      <c r="M165">
        <f t="shared" si="97"/>
        <v>0</v>
      </c>
      <c r="N165" s="15">
        <f t="shared" si="98"/>
        <v>2816</v>
      </c>
      <c r="S165" t="s">
        <v>149</v>
      </c>
      <c r="T165" s="14">
        <v>3339</v>
      </c>
      <c r="U165" s="12">
        <v>0.27</v>
      </c>
      <c r="V165" s="17">
        <f t="shared" si="101"/>
        <v>74.60526315789474</v>
      </c>
      <c r="W165" s="15">
        <f t="shared" si="102"/>
        <v>3413.6052631578946</v>
      </c>
    </row>
    <row r="166" spans="1:26" hidden="1" x14ac:dyDescent="0.25">
      <c r="A166" t="s">
        <v>150</v>
      </c>
      <c r="B166" s="14">
        <v>3620</v>
      </c>
      <c r="C166" s="12">
        <v>0</v>
      </c>
      <c r="D166">
        <f t="shared" si="95"/>
        <v>0</v>
      </c>
      <c r="E166" s="15">
        <f t="shared" si="96"/>
        <v>3620</v>
      </c>
      <c r="F166" t="s">
        <v>151</v>
      </c>
      <c r="G166" s="15">
        <f>AVERAGE(E164:E166)</f>
        <v>3645.6166666666668</v>
      </c>
      <c r="H166" s="16">
        <f>G166/$E$147</f>
        <v>36.203600971471474</v>
      </c>
      <c r="J166" t="s">
        <v>150</v>
      </c>
      <c r="K166" s="14">
        <v>2816</v>
      </c>
      <c r="L166" s="12">
        <v>0</v>
      </c>
      <c r="M166">
        <f t="shared" si="97"/>
        <v>0</v>
      </c>
      <c r="N166" s="15">
        <f t="shared" si="98"/>
        <v>2816</v>
      </c>
      <c r="O166" t="s">
        <v>151</v>
      </c>
      <c r="P166" s="15">
        <f>AVERAGE(N164:N166)</f>
        <v>2841.6166666666668</v>
      </c>
      <c r="Q166" s="16">
        <f>P166/$E$147</f>
        <v>28.219301512012013</v>
      </c>
      <c r="S166" t="s">
        <v>150</v>
      </c>
      <c r="T166" s="14">
        <v>3339</v>
      </c>
      <c r="U166" s="12">
        <v>0.18</v>
      </c>
      <c r="V166" s="17">
        <f t="shared" si="101"/>
        <v>49.736842105263158</v>
      </c>
      <c r="W166" s="15">
        <f t="shared" si="102"/>
        <v>3388.7368421052633</v>
      </c>
      <c r="X166" t="s">
        <v>151</v>
      </c>
      <c r="Y166" s="15">
        <f>AVERAGE(W164:W166)</f>
        <v>3409</v>
      </c>
      <c r="Z166" s="16">
        <f>Y166/$E$147</f>
        <v>33.853826936936933</v>
      </c>
    </row>
    <row r="167" spans="1:26" hidden="1" x14ac:dyDescent="0.25">
      <c r="A167" t="s">
        <v>152</v>
      </c>
      <c r="B167" s="14">
        <v>3620</v>
      </c>
      <c r="C167" s="12">
        <v>0</v>
      </c>
      <c r="D167">
        <f t="shared" si="95"/>
        <v>0</v>
      </c>
      <c r="E167" s="15">
        <f t="shared" si="96"/>
        <v>3620</v>
      </c>
      <c r="J167" t="s">
        <v>152</v>
      </c>
      <c r="K167" s="14">
        <v>2816</v>
      </c>
      <c r="L167" s="12">
        <v>0</v>
      </c>
      <c r="M167">
        <f t="shared" si="97"/>
        <v>0</v>
      </c>
      <c r="N167" s="15">
        <f t="shared" si="98"/>
        <v>2816</v>
      </c>
      <c r="S167" t="s">
        <v>152</v>
      </c>
      <c r="T167" s="14">
        <v>3339</v>
      </c>
      <c r="U167" s="12">
        <v>0.16</v>
      </c>
      <c r="V167" s="17">
        <f t="shared" si="101"/>
        <v>44.210526315789473</v>
      </c>
      <c r="W167" s="15">
        <f t="shared" si="102"/>
        <v>3383.2105263157896</v>
      </c>
    </row>
    <row r="168" spans="1:26" hidden="1" x14ac:dyDescent="0.25">
      <c r="A168" t="s">
        <v>196</v>
      </c>
      <c r="B168" s="14">
        <v>4026</v>
      </c>
      <c r="C168" s="12">
        <v>0</v>
      </c>
      <c r="D168">
        <f t="shared" si="95"/>
        <v>0</v>
      </c>
      <c r="E168" s="15">
        <f t="shared" si="96"/>
        <v>4026</v>
      </c>
      <c r="J168" t="s">
        <v>196</v>
      </c>
      <c r="K168" s="14">
        <v>2929</v>
      </c>
      <c r="L168" s="12">
        <v>0</v>
      </c>
      <c r="M168">
        <f t="shared" si="97"/>
        <v>0</v>
      </c>
      <c r="N168" s="15">
        <f t="shared" si="98"/>
        <v>2929</v>
      </c>
      <c r="S168" t="s">
        <v>196</v>
      </c>
      <c r="T168" s="14">
        <v>3339</v>
      </c>
      <c r="U168" s="12">
        <v>0.16</v>
      </c>
      <c r="V168" s="17">
        <f t="shared" ref="V168:V179" si="103">$T$149*U168</f>
        <v>44.210526315789473</v>
      </c>
      <c r="W168" s="15">
        <f t="shared" ref="W168:W179" si="104">T168+V168</f>
        <v>3383.2105263157896</v>
      </c>
    </row>
    <row r="169" spans="1:26" hidden="1" x14ac:dyDescent="0.25">
      <c r="A169" t="s">
        <v>197</v>
      </c>
      <c r="B169" s="14">
        <v>4026</v>
      </c>
      <c r="C169" s="12">
        <v>0</v>
      </c>
      <c r="D169">
        <f t="shared" si="95"/>
        <v>0</v>
      </c>
      <c r="E169" s="15">
        <f t="shared" si="96"/>
        <v>4026</v>
      </c>
      <c r="F169" t="s">
        <v>198</v>
      </c>
      <c r="G169" s="15">
        <f>AVERAGE(E167:E169)</f>
        <v>3890.6666666666665</v>
      </c>
      <c r="H169" s="16">
        <f>G169/$E$147</f>
        <v>38.637124084084078</v>
      </c>
      <c r="J169" t="s">
        <v>197</v>
      </c>
      <c r="K169" s="14">
        <v>2929</v>
      </c>
      <c r="L169" s="12">
        <v>0</v>
      </c>
      <c r="M169">
        <f t="shared" si="97"/>
        <v>0</v>
      </c>
      <c r="N169" s="15">
        <f t="shared" si="98"/>
        <v>2929</v>
      </c>
      <c r="O169" t="s">
        <v>198</v>
      </c>
      <c r="P169" s="15">
        <f>AVERAGE(N167:N169)</f>
        <v>2891.3333333333335</v>
      </c>
      <c r="Q169" s="16">
        <f>P169/$E$147</f>
        <v>28.713023843843843</v>
      </c>
      <c r="S169" t="s">
        <v>197</v>
      </c>
      <c r="T169" s="14">
        <v>3339</v>
      </c>
      <c r="U169" s="12">
        <v>0.14000000000000001</v>
      </c>
      <c r="V169" s="17">
        <f t="shared" si="103"/>
        <v>38.684210526315795</v>
      </c>
      <c r="W169" s="15">
        <f t="shared" si="104"/>
        <v>3377.6842105263158</v>
      </c>
      <c r="X169" t="s">
        <v>198</v>
      </c>
      <c r="Y169" s="15">
        <f>AVERAGE(W167:W169)</f>
        <v>3381.3684210526317</v>
      </c>
      <c r="Z169" s="16">
        <f>Y169/$E$147</f>
        <v>33.579425443338074</v>
      </c>
    </row>
    <row r="170" spans="1:26" hidden="1" x14ac:dyDescent="0.25">
      <c r="A170" t="s">
        <v>199</v>
      </c>
      <c r="B170" s="14">
        <v>4026</v>
      </c>
      <c r="C170" s="12">
        <v>0</v>
      </c>
      <c r="D170">
        <f t="shared" si="95"/>
        <v>0</v>
      </c>
      <c r="E170" s="15">
        <f t="shared" si="96"/>
        <v>4026</v>
      </c>
      <c r="J170" t="s">
        <v>199</v>
      </c>
      <c r="K170" s="14">
        <v>2929</v>
      </c>
      <c r="L170" s="12">
        <v>0</v>
      </c>
      <c r="M170">
        <f t="shared" si="97"/>
        <v>0</v>
      </c>
      <c r="N170" s="15">
        <f t="shared" si="98"/>
        <v>2929</v>
      </c>
      <c r="S170" t="s">
        <v>199</v>
      </c>
      <c r="T170" s="14">
        <v>3339</v>
      </c>
      <c r="U170" s="12">
        <v>0.16</v>
      </c>
      <c r="V170" s="17">
        <f t="shared" si="103"/>
        <v>44.210526315789473</v>
      </c>
      <c r="W170" s="15">
        <f t="shared" si="104"/>
        <v>3383.2105263157896</v>
      </c>
    </row>
    <row r="171" spans="1:26" hidden="1" x14ac:dyDescent="0.25">
      <c r="A171" t="s">
        <v>201</v>
      </c>
      <c r="B171" s="14">
        <v>4026</v>
      </c>
      <c r="C171" s="12">
        <v>0</v>
      </c>
      <c r="D171">
        <f t="shared" si="95"/>
        <v>0</v>
      </c>
      <c r="E171" s="15">
        <f t="shared" si="96"/>
        <v>4026</v>
      </c>
      <c r="J171" t="s">
        <v>201</v>
      </c>
      <c r="K171" s="14">
        <v>2929</v>
      </c>
      <c r="L171" s="12">
        <v>0</v>
      </c>
      <c r="M171">
        <f t="shared" si="97"/>
        <v>0</v>
      </c>
      <c r="N171" s="15">
        <f t="shared" si="98"/>
        <v>2929</v>
      </c>
      <c r="S171" t="s">
        <v>201</v>
      </c>
      <c r="T171" s="14">
        <v>3339</v>
      </c>
      <c r="U171" s="12">
        <v>0.16</v>
      </c>
      <c r="V171" s="17">
        <f t="shared" si="103"/>
        <v>44.210526315789473</v>
      </c>
      <c r="W171" s="15">
        <f t="shared" si="104"/>
        <v>3383.2105263157896</v>
      </c>
    </row>
    <row r="172" spans="1:26" hidden="1" x14ac:dyDescent="0.25">
      <c r="A172" t="s">
        <v>205</v>
      </c>
      <c r="B172" s="14">
        <v>4026</v>
      </c>
      <c r="C172" s="12">
        <v>0</v>
      </c>
      <c r="D172">
        <f t="shared" si="95"/>
        <v>0</v>
      </c>
      <c r="E172" s="15">
        <f t="shared" si="96"/>
        <v>4026</v>
      </c>
      <c r="F172" t="s">
        <v>224</v>
      </c>
      <c r="G172" s="15">
        <f>AVERAGE(E170:E172)</f>
        <v>4026</v>
      </c>
      <c r="H172" s="16">
        <f>G172/$E$147</f>
        <v>39.98108162162162</v>
      </c>
      <c r="J172" t="s">
        <v>205</v>
      </c>
      <c r="K172" s="14">
        <v>2929</v>
      </c>
      <c r="L172" s="12">
        <v>0</v>
      </c>
      <c r="M172">
        <f t="shared" si="97"/>
        <v>0</v>
      </c>
      <c r="N172" s="15">
        <f t="shared" si="98"/>
        <v>2929</v>
      </c>
      <c r="O172" t="s">
        <v>224</v>
      </c>
      <c r="P172" s="15">
        <f>AVERAGE(N170:N172)</f>
        <v>2929</v>
      </c>
      <c r="Q172" s="16">
        <f>P172/$E$147</f>
        <v>29.087080990990991</v>
      </c>
      <c r="S172" t="s">
        <v>205</v>
      </c>
      <c r="T172" s="14">
        <v>3539</v>
      </c>
      <c r="U172" s="12">
        <v>0.14000000000000001</v>
      </c>
      <c r="V172" s="17">
        <f t="shared" si="103"/>
        <v>38.684210526315795</v>
      </c>
      <c r="W172" s="15">
        <f t="shared" si="104"/>
        <v>3577.6842105263158</v>
      </c>
      <c r="X172" t="s">
        <v>224</v>
      </c>
      <c r="Y172" s="15">
        <f>AVERAGE(W170:W172)</f>
        <v>3448.0350877192982</v>
      </c>
      <c r="Z172" s="16">
        <f>Y172/$E$147</f>
        <v>34.241473491386124</v>
      </c>
    </row>
    <row r="173" spans="1:26" hidden="1" x14ac:dyDescent="0.25">
      <c r="A173" t="s">
        <v>204</v>
      </c>
      <c r="B173" s="14">
        <v>4026</v>
      </c>
      <c r="C173" s="12">
        <v>0</v>
      </c>
      <c r="D173">
        <f t="shared" si="95"/>
        <v>0</v>
      </c>
      <c r="E173" s="15">
        <f t="shared" si="96"/>
        <v>4026</v>
      </c>
      <c r="J173" t="s">
        <v>204</v>
      </c>
      <c r="K173" s="14">
        <v>2929</v>
      </c>
      <c r="L173" s="12">
        <v>0</v>
      </c>
      <c r="M173">
        <f t="shared" si="97"/>
        <v>0</v>
      </c>
      <c r="N173" s="15">
        <f t="shared" si="98"/>
        <v>2929</v>
      </c>
      <c r="S173" t="s">
        <v>204</v>
      </c>
      <c r="T173" s="14">
        <v>3539</v>
      </c>
      <c r="U173" s="12">
        <v>0.1</v>
      </c>
      <c r="V173" s="17">
        <f t="shared" si="103"/>
        <v>27.631578947368425</v>
      </c>
      <c r="W173" s="15">
        <f t="shared" si="104"/>
        <v>3566.6315789473683</v>
      </c>
    </row>
    <row r="174" spans="1:26" hidden="1" x14ac:dyDescent="0.25">
      <c r="A174" t="s">
        <v>206</v>
      </c>
      <c r="B174" s="14">
        <v>4026</v>
      </c>
      <c r="C174" s="12">
        <v>0</v>
      </c>
      <c r="D174">
        <f t="shared" si="95"/>
        <v>0</v>
      </c>
      <c r="E174" s="15">
        <f t="shared" si="96"/>
        <v>4026</v>
      </c>
      <c r="J174" t="s">
        <v>206</v>
      </c>
      <c r="K174" s="14">
        <v>3129</v>
      </c>
      <c r="L174" s="12">
        <v>0</v>
      </c>
      <c r="M174">
        <f t="shared" si="97"/>
        <v>0</v>
      </c>
      <c r="N174" s="15">
        <f t="shared" si="98"/>
        <v>3129</v>
      </c>
      <c r="S174" t="s">
        <v>206</v>
      </c>
      <c r="T174" s="14">
        <v>3539</v>
      </c>
      <c r="U174" s="12">
        <v>0.09</v>
      </c>
      <c r="V174" s="17">
        <f t="shared" si="103"/>
        <v>24.868421052631579</v>
      </c>
      <c r="W174" s="15">
        <f t="shared" si="104"/>
        <v>3563.8684210526317</v>
      </c>
    </row>
    <row r="175" spans="1:26" hidden="1" x14ac:dyDescent="0.25">
      <c r="A175" t="s">
        <v>219</v>
      </c>
      <c r="B175" s="14">
        <v>4026</v>
      </c>
      <c r="C175" s="12">
        <v>0</v>
      </c>
      <c r="D175">
        <f t="shared" si="95"/>
        <v>0</v>
      </c>
      <c r="E175" s="15">
        <f t="shared" si="96"/>
        <v>4026</v>
      </c>
      <c r="F175" t="s">
        <v>225</v>
      </c>
      <c r="G175" s="15">
        <f>AVERAGE(E173:E175)</f>
        <v>4026</v>
      </c>
      <c r="H175" s="16">
        <f>G175/$E$147</f>
        <v>39.98108162162162</v>
      </c>
      <c r="J175" t="s">
        <v>219</v>
      </c>
      <c r="K175" s="14">
        <v>3129</v>
      </c>
      <c r="L175" s="12">
        <v>0</v>
      </c>
      <c r="M175">
        <f t="shared" si="97"/>
        <v>0</v>
      </c>
      <c r="N175" s="15">
        <f t="shared" si="98"/>
        <v>3129</v>
      </c>
      <c r="O175" t="s">
        <v>225</v>
      </c>
      <c r="P175" s="15">
        <f>AVERAGE(N173:N175)</f>
        <v>3062.3333333333335</v>
      </c>
      <c r="Q175" s="16">
        <f>P175/$E$147</f>
        <v>30.411177087087086</v>
      </c>
      <c r="S175" t="s">
        <v>219</v>
      </c>
      <c r="T175" s="14">
        <v>3539</v>
      </c>
      <c r="U175" s="12">
        <v>0.09</v>
      </c>
      <c r="V175" s="17">
        <f t="shared" si="103"/>
        <v>24.868421052631579</v>
      </c>
      <c r="W175" s="15">
        <f t="shared" si="104"/>
        <v>3563.8684210526317</v>
      </c>
      <c r="X175" t="s">
        <v>225</v>
      </c>
      <c r="Y175" s="15">
        <f>AVERAGE(W173:W175)</f>
        <v>3564.7894736842104</v>
      </c>
      <c r="Z175" s="16">
        <f>Y175/$E$147</f>
        <v>35.400928691322896</v>
      </c>
    </row>
    <row r="176" spans="1:26" hidden="1" x14ac:dyDescent="0.25">
      <c r="A176" t="s">
        <v>220</v>
      </c>
      <c r="B176" s="14">
        <v>4026</v>
      </c>
      <c r="C176" s="12">
        <v>0</v>
      </c>
      <c r="D176">
        <f t="shared" si="95"/>
        <v>0</v>
      </c>
      <c r="E176" s="15">
        <f t="shared" si="96"/>
        <v>4026</v>
      </c>
      <c r="J176" t="s">
        <v>220</v>
      </c>
      <c r="K176" s="14">
        <v>3129</v>
      </c>
      <c r="L176" s="12">
        <v>0</v>
      </c>
      <c r="M176">
        <f t="shared" si="97"/>
        <v>0</v>
      </c>
      <c r="N176" s="15">
        <f t="shared" si="98"/>
        <v>3129</v>
      </c>
      <c r="S176" t="s">
        <v>220</v>
      </c>
      <c r="T176" s="14">
        <v>3539</v>
      </c>
      <c r="U176" s="12">
        <v>0.08</v>
      </c>
      <c r="V176" s="17">
        <f t="shared" si="103"/>
        <v>22.105263157894736</v>
      </c>
      <c r="W176" s="15">
        <f t="shared" si="104"/>
        <v>3561.1052631578946</v>
      </c>
    </row>
    <row r="177" spans="1:26" hidden="1" x14ac:dyDescent="0.25">
      <c r="A177" t="s">
        <v>221</v>
      </c>
      <c r="B177" s="14">
        <v>4026</v>
      </c>
      <c r="C177" s="12">
        <v>0</v>
      </c>
      <c r="D177">
        <f t="shared" si="95"/>
        <v>0</v>
      </c>
      <c r="E177" s="15">
        <f t="shared" si="96"/>
        <v>4026</v>
      </c>
      <c r="J177" t="s">
        <v>221</v>
      </c>
      <c r="K177" s="14">
        <v>3129</v>
      </c>
      <c r="L177" s="12">
        <v>0</v>
      </c>
      <c r="M177">
        <f t="shared" si="97"/>
        <v>0</v>
      </c>
      <c r="N177" s="15">
        <f t="shared" si="98"/>
        <v>3129</v>
      </c>
      <c r="S177" t="s">
        <v>221</v>
      </c>
      <c r="T177" s="14">
        <v>3539</v>
      </c>
      <c r="U177" s="12">
        <v>0.05</v>
      </c>
      <c r="V177" s="17">
        <f t="shared" si="103"/>
        <v>13.815789473684212</v>
      </c>
      <c r="W177" s="15">
        <f t="shared" si="104"/>
        <v>3552.8157894736842</v>
      </c>
    </row>
    <row r="178" spans="1:26" hidden="1" x14ac:dyDescent="0.25">
      <c r="A178" t="s">
        <v>222</v>
      </c>
      <c r="B178" s="14">
        <v>4026</v>
      </c>
      <c r="C178" s="12">
        <v>0</v>
      </c>
      <c r="D178">
        <f t="shared" si="95"/>
        <v>0</v>
      </c>
      <c r="E178" s="15">
        <f t="shared" si="96"/>
        <v>4026</v>
      </c>
      <c r="F178" t="s">
        <v>226</v>
      </c>
      <c r="G178" s="15">
        <f>AVERAGE(E176:E178)</f>
        <v>4026</v>
      </c>
      <c r="H178" s="16">
        <f>G178/$E$147</f>
        <v>39.98108162162162</v>
      </c>
      <c r="J178" t="s">
        <v>222</v>
      </c>
      <c r="K178" s="14">
        <v>3129</v>
      </c>
      <c r="L178" s="12">
        <v>0</v>
      </c>
      <c r="M178">
        <f t="shared" si="97"/>
        <v>0</v>
      </c>
      <c r="N178" s="15">
        <f t="shared" si="98"/>
        <v>3129</v>
      </c>
      <c r="O178" t="s">
        <v>226</v>
      </c>
      <c r="P178" s="15">
        <f>AVERAGE(N176:N178)</f>
        <v>3129</v>
      </c>
      <c r="Q178" s="16">
        <f>P178/$E$147</f>
        <v>31.073225135135132</v>
      </c>
      <c r="S178" t="s">
        <v>222</v>
      </c>
      <c r="T178" s="14">
        <v>3539</v>
      </c>
      <c r="U178" s="12">
        <v>0</v>
      </c>
      <c r="V178" s="17">
        <f t="shared" si="103"/>
        <v>0</v>
      </c>
      <c r="W178" s="15">
        <f t="shared" si="104"/>
        <v>3539</v>
      </c>
      <c r="X178" t="s">
        <v>226</v>
      </c>
      <c r="Y178" s="15">
        <f>AVERAGE(W176:W178)</f>
        <v>3550.9736842105262</v>
      </c>
      <c r="Z178" s="16">
        <f>Y178/$E$147</f>
        <v>35.263727944523467</v>
      </c>
    </row>
    <row r="179" spans="1:26" hidden="1" x14ac:dyDescent="0.25">
      <c r="A179" t="s">
        <v>223</v>
      </c>
      <c r="B179" s="14">
        <v>4026</v>
      </c>
      <c r="C179" s="12">
        <v>0</v>
      </c>
      <c r="D179">
        <f t="shared" si="95"/>
        <v>0</v>
      </c>
      <c r="E179" s="15">
        <f t="shared" si="96"/>
        <v>4026</v>
      </c>
      <c r="J179" t="s">
        <v>223</v>
      </c>
      <c r="K179" s="14">
        <v>3129</v>
      </c>
      <c r="L179" s="12">
        <v>0</v>
      </c>
      <c r="M179">
        <f t="shared" si="97"/>
        <v>0</v>
      </c>
      <c r="N179" s="15">
        <f t="shared" si="98"/>
        <v>3129</v>
      </c>
      <c r="S179" t="s">
        <v>223</v>
      </c>
      <c r="T179" s="14">
        <v>3539</v>
      </c>
      <c r="U179" s="12">
        <v>0</v>
      </c>
      <c r="V179" s="17">
        <f t="shared" si="103"/>
        <v>0</v>
      </c>
      <c r="W179" s="15">
        <f t="shared" si="104"/>
        <v>3539</v>
      </c>
    </row>
    <row r="180" spans="1:26" hidden="1" x14ac:dyDescent="0.25">
      <c r="A180" t="s">
        <v>227</v>
      </c>
      <c r="B180" s="14">
        <v>4026</v>
      </c>
      <c r="C180" s="12">
        <v>0</v>
      </c>
      <c r="D180">
        <f t="shared" si="95"/>
        <v>0</v>
      </c>
      <c r="E180" s="15">
        <f t="shared" si="96"/>
        <v>4026</v>
      </c>
      <c r="J180" t="s">
        <v>227</v>
      </c>
      <c r="K180" s="14">
        <v>3129</v>
      </c>
      <c r="L180" s="12">
        <v>0</v>
      </c>
      <c r="M180">
        <f t="shared" si="97"/>
        <v>0</v>
      </c>
      <c r="N180" s="15">
        <f t="shared" si="98"/>
        <v>3129</v>
      </c>
      <c r="S180" t="s">
        <v>227</v>
      </c>
      <c r="T180" s="14">
        <v>3539</v>
      </c>
      <c r="U180" s="12">
        <v>0</v>
      </c>
      <c r="V180" s="17">
        <f t="shared" ref="V180:V196" si="105">$T$149*U180</f>
        <v>0</v>
      </c>
      <c r="W180" s="15">
        <f t="shared" ref="W180:W196" si="106">T180+V180</f>
        <v>3539</v>
      </c>
    </row>
    <row r="181" spans="1:26" hidden="1" x14ac:dyDescent="0.25">
      <c r="A181" t="s">
        <v>228</v>
      </c>
      <c r="B181" s="14">
        <v>4026</v>
      </c>
      <c r="C181" s="12">
        <v>0</v>
      </c>
      <c r="D181">
        <f t="shared" si="95"/>
        <v>0</v>
      </c>
      <c r="E181" s="15">
        <f t="shared" si="96"/>
        <v>4026</v>
      </c>
      <c r="F181" t="s">
        <v>298</v>
      </c>
      <c r="G181" s="15">
        <f>AVERAGE(E179:E181)</f>
        <v>4026</v>
      </c>
      <c r="H181" s="16">
        <f>G181/$E$147</f>
        <v>39.98108162162162</v>
      </c>
      <c r="J181" t="s">
        <v>228</v>
      </c>
      <c r="K181" s="14">
        <v>3129</v>
      </c>
      <c r="L181" s="12">
        <v>0</v>
      </c>
      <c r="M181">
        <f t="shared" si="97"/>
        <v>0</v>
      </c>
      <c r="N181" s="15">
        <f t="shared" si="98"/>
        <v>3129</v>
      </c>
      <c r="O181" t="s">
        <v>298</v>
      </c>
      <c r="P181" s="15">
        <f>AVERAGE(N179:N181)</f>
        <v>3129</v>
      </c>
      <c r="Q181" s="16">
        <f>P181/$E$147</f>
        <v>31.073225135135132</v>
      </c>
      <c r="S181" t="s">
        <v>228</v>
      </c>
      <c r="T181" s="14">
        <v>3539</v>
      </c>
      <c r="U181" s="12">
        <v>0</v>
      </c>
      <c r="V181" s="17">
        <f t="shared" si="105"/>
        <v>0</v>
      </c>
      <c r="W181" s="15">
        <f t="shared" si="106"/>
        <v>3539</v>
      </c>
      <c r="X181" t="s">
        <v>298</v>
      </c>
      <c r="Y181" s="15">
        <f>AVERAGE(W179:W181)</f>
        <v>3539</v>
      </c>
      <c r="Z181" s="16">
        <f>Y181/$E$147</f>
        <v>35.144820630630626</v>
      </c>
    </row>
    <row r="182" spans="1:26" hidden="1" x14ac:dyDescent="0.25">
      <c r="A182" t="s">
        <v>229</v>
      </c>
      <c r="B182" s="14">
        <v>4026</v>
      </c>
      <c r="C182" s="12">
        <v>0</v>
      </c>
      <c r="D182">
        <f t="shared" si="95"/>
        <v>0</v>
      </c>
      <c r="E182" s="15">
        <f t="shared" si="96"/>
        <v>4026</v>
      </c>
      <c r="J182" t="s">
        <v>229</v>
      </c>
      <c r="K182" s="30">
        <v>3129</v>
      </c>
      <c r="L182" s="12">
        <v>0</v>
      </c>
      <c r="M182">
        <f t="shared" si="97"/>
        <v>0</v>
      </c>
      <c r="N182" s="15">
        <f t="shared" si="98"/>
        <v>3129</v>
      </c>
      <c r="S182" t="s">
        <v>229</v>
      </c>
      <c r="T182" s="14">
        <v>3539</v>
      </c>
      <c r="U182" s="12">
        <v>0.05</v>
      </c>
      <c r="V182" s="17">
        <f t="shared" si="105"/>
        <v>13.815789473684212</v>
      </c>
      <c r="W182" s="15">
        <f t="shared" si="106"/>
        <v>3552.8157894736842</v>
      </c>
    </row>
    <row r="183" spans="1:26" hidden="1" x14ac:dyDescent="0.25">
      <c r="A183" t="s">
        <v>232</v>
      </c>
      <c r="B183" s="14">
        <v>4026</v>
      </c>
      <c r="C183" s="12">
        <v>0</v>
      </c>
      <c r="D183">
        <f t="shared" si="95"/>
        <v>0</v>
      </c>
      <c r="E183" s="15">
        <f t="shared" si="96"/>
        <v>4026</v>
      </c>
      <c r="J183" t="s">
        <v>232</v>
      </c>
      <c r="K183" s="30">
        <v>3129</v>
      </c>
      <c r="L183" s="12">
        <v>0</v>
      </c>
      <c r="M183">
        <f t="shared" si="97"/>
        <v>0</v>
      </c>
      <c r="N183" s="15">
        <f t="shared" si="98"/>
        <v>3129</v>
      </c>
      <c r="S183" t="s">
        <v>232</v>
      </c>
      <c r="T183" s="14">
        <v>3539</v>
      </c>
      <c r="U183" s="12">
        <v>7.0000000000000007E-2</v>
      </c>
      <c r="V183" s="17">
        <f t="shared" si="105"/>
        <v>19.342105263157897</v>
      </c>
      <c r="W183" s="15">
        <f t="shared" si="106"/>
        <v>3558.3421052631579</v>
      </c>
    </row>
    <row r="184" spans="1:26" hidden="1" x14ac:dyDescent="0.25">
      <c r="A184" t="s">
        <v>286</v>
      </c>
      <c r="B184" s="14">
        <v>4026</v>
      </c>
      <c r="C184" s="12">
        <v>0</v>
      </c>
      <c r="D184">
        <f t="shared" ref="D184:D211" si="107">C184*$B$149</f>
        <v>0</v>
      </c>
      <c r="E184" s="15">
        <f t="shared" ref="E184:E211" si="108">B184+D184</f>
        <v>4026</v>
      </c>
      <c r="F184" t="s">
        <v>299</v>
      </c>
      <c r="G184" s="15">
        <f>AVERAGE(E182:E184)</f>
        <v>4026</v>
      </c>
      <c r="H184" s="16">
        <f>G184/$E$147</f>
        <v>39.98108162162162</v>
      </c>
      <c r="J184" t="s">
        <v>286</v>
      </c>
      <c r="K184" s="30">
        <v>3329</v>
      </c>
      <c r="L184" s="12">
        <v>0</v>
      </c>
      <c r="M184">
        <f t="shared" ref="M184:M211" si="109">L184*$B$149</f>
        <v>0</v>
      </c>
      <c r="N184" s="15">
        <f t="shared" ref="N184:N211" si="110">K184+M184</f>
        <v>3329</v>
      </c>
      <c r="O184" t="s">
        <v>299</v>
      </c>
      <c r="P184" s="15">
        <f>AVERAGE(N182:N184)</f>
        <v>3195.6666666666665</v>
      </c>
      <c r="Q184" s="16">
        <f>P184/$E$147</f>
        <v>31.735273183183182</v>
      </c>
      <c r="S184" t="s">
        <v>286</v>
      </c>
      <c r="T184" s="14">
        <v>3539</v>
      </c>
      <c r="U184" s="12">
        <v>7.0000000000000007E-2</v>
      </c>
      <c r="V184" s="17">
        <f t="shared" si="105"/>
        <v>19.342105263157897</v>
      </c>
      <c r="W184" s="15">
        <f t="shared" si="106"/>
        <v>3558.3421052631579</v>
      </c>
      <c r="X184" t="s">
        <v>299</v>
      </c>
      <c r="Y184" s="15">
        <f>AVERAGE(W182:W184)</f>
        <v>3556.5</v>
      </c>
      <c r="Z184" s="16">
        <f>Y184/$E$147</f>
        <v>35.31860824324324</v>
      </c>
    </row>
    <row r="185" spans="1:26" hidden="1" x14ac:dyDescent="0.25">
      <c r="A185" t="s">
        <v>287</v>
      </c>
      <c r="B185" s="14">
        <v>4075</v>
      </c>
      <c r="C185" s="12">
        <v>0</v>
      </c>
      <c r="D185">
        <f t="shared" si="107"/>
        <v>0</v>
      </c>
      <c r="E185" s="15">
        <f t="shared" si="108"/>
        <v>4075</v>
      </c>
      <c r="J185" t="s">
        <v>287</v>
      </c>
      <c r="K185" s="30">
        <v>3329</v>
      </c>
      <c r="L185" s="12">
        <v>0</v>
      </c>
      <c r="M185">
        <f t="shared" si="109"/>
        <v>0</v>
      </c>
      <c r="N185" s="15">
        <f t="shared" si="110"/>
        <v>3329</v>
      </c>
      <c r="S185" t="s">
        <v>287</v>
      </c>
      <c r="T185" s="14">
        <v>3689</v>
      </c>
      <c r="U185" s="12">
        <v>0.06</v>
      </c>
      <c r="V185" s="17">
        <f t="shared" si="105"/>
        <v>16.578947368421051</v>
      </c>
      <c r="W185" s="15">
        <f t="shared" si="106"/>
        <v>3705.5789473684213</v>
      </c>
    </row>
    <row r="186" spans="1:26" hidden="1" x14ac:dyDescent="0.25">
      <c r="A186" t="s">
        <v>288</v>
      </c>
      <c r="B186" s="14">
        <v>4075</v>
      </c>
      <c r="C186" s="12">
        <v>0</v>
      </c>
      <c r="D186">
        <f t="shared" si="107"/>
        <v>0</v>
      </c>
      <c r="E186" s="15">
        <f t="shared" si="108"/>
        <v>4075</v>
      </c>
      <c r="J186" t="s">
        <v>288</v>
      </c>
      <c r="K186" s="30">
        <v>3329</v>
      </c>
      <c r="L186" s="12">
        <v>0</v>
      </c>
      <c r="M186">
        <f t="shared" si="109"/>
        <v>0</v>
      </c>
      <c r="N186" s="15">
        <f t="shared" si="110"/>
        <v>3329</v>
      </c>
      <c r="S186" t="s">
        <v>288</v>
      </c>
      <c r="T186" s="14">
        <v>3689</v>
      </c>
      <c r="U186" s="12">
        <v>0.06</v>
      </c>
      <c r="V186" s="17">
        <f t="shared" si="105"/>
        <v>16.578947368421051</v>
      </c>
      <c r="W186" s="15">
        <f t="shared" si="106"/>
        <v>3705.5789473684213</v>
      </c>
    </row>
    <row r="187" spans="1:26" hidden="1" x14ac:dyDescent="0.25">
      <c r="A187" t="s">
        <v>289</v>
      </c>
      <c r="B187" s="14">
        <v>4075</v>
      </c>
      <c r="C187" s="12">
        <v>0</v>
      </c>
      <c r="D187">
        <f t="shared" si="107"/>
        <v>0</v>
      </c>
      <c r="E187" s="15">
        <f t="shared" si="108"/>
        <v>4075</v>
      </c>
      <c r="F187" t="s">
        <v>300</v>
      </c>
      <c r="G187" s="15">
        <f>AVERAGE(E185:E187)</f>
        <v>4075</v>
      </c>
      <c r="H187" s="16">
        <f>G187/$E$147</f>
        <v>40.467686936936936</v>
      </c>
      <c r="J187" t="s">
        <v>289</v>
      </c>
      <c r="K187" s="30">
        <v>3329</v>
      </c>
      <c r="L187" s="12">
        <v>0</v>
      </c>
      <c r="M187">
        <f t="shared" si="109"/>
        <v>0</v>
      </c>
      <c r="N187" s="15">
        <f t="shared" si="110"/>
        <v>3329</v>
      </c>
      <c r="O187" t="s">
        <v>300</v>
      </c>
      <c r="P187" s="15">
        <f>AVERAGE(N185:N187)</f>
        <v>3329</v>
      </c>
      <c r="Q187" s="16">
        <f>P187/$E$147</f>
        <v>33.059369279279281</v>
      </c>
      <c r="S187" t="s">
        <v>289</v>
      </c>
      <c r="T187" s="14">
        <v>3689</v>
      </c>
      <c r="U187" s="12">
        <v>0.08</v>
      </c>
      <c r="V187" s="17">
        <f t="shared" si="105"/>
        <v>22.105263157894736</v>
      </c>
      <c r="W187" s="15">
        <f t="shared" si="106"/>
        <v>3711.1052631578946</v>
      </c>
      <c r="X187" t="s">
        <v>300</v>
      </c>
      <c r="Y187" s="15">
        <f>AVERAGE(W185:W187)</f>
        <v>3707.4210526315787</v>
      </c>
      <c r="Z187" s="16">
        <f>Y187/$E$147</f>
        <v>36.817363067804642</v>
      </c>
    </row>
    <row r="188" spans="1:26" hidden="1" x14ac:dyDescent="0.25">
      <c r="A188" t="s">
        <v>290</v>
      </c>
      <c r="B188" s="14">
        <v>4075</v>
      </c>
      <c r="C188" s="12">
        <v>0</v>
      </c>
      <c r="D188">
        <f t="shared" si="107"/>
        <v>0</v>
      </c>
      <c r="E188" s="15">
        <f t="shared" si="108"/>
        <v>4075</v>
      </c>
      <c r="J188" t="s">
        <v>290</v>
      </c>
      <c r="K188" s="30">
        <v>3329</v>
      </c>
      <c r="L188" s="12">
        <v>0</v>
      </c>
      <c r="M188">
        <f t="shared" si="109"/>
        <v>0</v>
      </c>
      <c r="N188" s="15">
        <f t="shared" si="110"/>
        <v>3329</v>
      </c>
      <c r="S188" t="s">
        <v>290</v>
      </c>
      <c r="T188" s="14">
        <v>3689</v>
      </c>
      <c r="U188" s="16">
        <v>7.0000000000000007E-2</v>
      </c>
      <c r="V188" s="17">
        <f t="shared" si="105"/>
        <v>19.342105263157897</v>
      </c>
      <c r="W188" s="15">
        <f t="shared" si="106"/>
        <v>3708.3421052631579</v>
      </c>
    </row>
    <row r="189" spans="1:26" hidden="1" x14ac:dyDescent="0.25">
      <c r="A189" t="s">
        <v>291</v>
      </c>
      <c r="B189" s="14">
        <v>4075</v>
      </c>
      <c r="C189" s="12">
        <v>0</v>
      </c>
      <c r="D189">
        <f t="shared" si="107"/>
        <v>0</v>
      </c>
      <c r="E189" s="15">
        <f t="shared" si="108"/>
        <v>4075</v>
      </c>
      <c r="J189" t="s">
        <v>291</v>
      </c>
      <c r="K189" s="30">
        <v>3329</v>
      </c>
      <c r="L189" s="12">
        <v>0</v>
      </c>
      <c r="M189">
        <f t="shared" si="109"/>
        <v>0</v>
      </c>
      <c r="N189" s="15">
        <f t="shared" si="110"/>
        <v>3329</v>
      </c>
      <c r="S189" t="s">
        <v>291</v>
      </c>
      <c r="T189" s="14">
        <v>3689</v>
      </c>
      <c r="U189" s="16">
        <v>0.09</v>
      </c>
      <c r="V189" s="17">
        <f t="shared" si="105"/>
        <v>24.868421052631579</v>
      </c>
      <c r="W189" s="15">
        <f t="shared" si="106"/>
        <v>3713.8684210526317</v>
      </c>
    </row>
    <row r="190" spans="1:26" hidden="1" x14ac:dyDescent="0.25">
      <c r="A190" t="s">
        <v>292</v>
      </c>
      <c r="B190" s="14">
        <v>4075</v>
      </c>
      <c r="C190" s="12">
        <v>0</v>
      </c>
      <c r="D190">
        <f t="shared" si="107"/>
        <v>0</v>
      </c>
      <c r="E190" s="15">
        <f t="shared" si="108"/>
        <v>4075</v>
      </c>
      <c r="F190" t="s">
        <v>301</v>
      </c>
      <c r="G190" s="15">
        <f>AVERAGE(E188:E190)</f>
        <v>4075</v>
      </c>
      <c r="H190" s="16">
        <f>G190/$E$147</f>
        <v>40.467686936936936</v>
      </c>
      <c r="J190" t="s">
        <v>292</v>
      </c>
      <c r="K190" s="30">
        <v>3329</v>
      </c>
      <c r="L190" s="12">
        <v>0</v>
      </c>
      <c r="M190">
        <f t="shared" si="109"/>
        <v>0</v>
      </c>
      <c r="N190" s="15">
        <f t="shared" si="110"/>
        <v>3329</v>
      </c>
      <c r="O190" t="s">
        <v>301</v>
      </c>
      <c r="P190" s="15">
        <f>AVERAGE(N188:N190)</f>
        <v>3329</v>
      </c>
      <c r="Q190" s="16">
        <f>P190/$E$147</f>
        <v>33.059369279279281</v>
      </c>
      <c r="S190" t="s">
        <v>292</v>
      </c>
      <c r="T190" s="14">
        <v>3689</v>
      </c>
      <c r="U190" s="12">
        <v>0.1</v>
      </c>
      <c r="V190" s="17">
        <f t="shared" si="105"/>
        <v>27.631578947368425</v>
      </c>
      <c r="W190" s="15">
        <f t="shared" si="106"/>
        <v>3716.6315789473683</v>
      </c>
      <c r="X190" t="s">
        <v>301</v>
      </c>
      <c r="Y190" s="15">
        <f>AVERAGE(W188:W190)</f>
        <v>3712.9473684210529</v>
      </c>
      <c r="Z190" s="16">
        <f>Y190/$E$147</f>
        <v>36.872243366524422</v>
      </c>
    </row>
    <row r="191" spans="1:26" hidden="1" x14ac:dyDescent="0.25">
      <c r="A191" t="s">
        <v>293</v>
      </c>
      <c r="B191" s="14">
        <v>4075</v>
      </c>
      <c r="C191" s="16">
        <v>0</v>
      </c>
      <c r="D191">
        <f t="shared" si="107"/>
        <v>0</v>
      </c>
      <c r="E191" s="15">
        <f t="shared" si="108"/>
        <v>4075</v>
      </c>
      <c r="J191" t="s">
        <v>293</v>
      </c>
      <c r="K191" s="30">
        <v>3329</v>
      </c>
      <c r="L191" s="16">
        <v>0</v>
      </c>
      <c r="M191">
        <f t="shared" si="109"/>
        <v>0</v>
      </c>
      <c r="N191" s="15">
        <f t="shared" si="110"/>
        <v>3329</v>
      </c>
      <c r="S191" t="s">
        <v>293</v>
      </c>
      <c r="T191" s="14">
        <v>3689</v>
      </c>
      <c r="U191" s="16">
        <f>U49</f>
        <v>0.1</v>
      </c>
      <c r="V191" s="17">
        <f t="shared" si="105"/>
        <v>27.631578947368425</v>
      </c>
      <c r="W191" s="15">
        <f t="shared" si="106"/>
        <v>3716.6315789473683</v>
      </c>
    </row>
    <row r="192" spans="1:26" hidden="1" x14ac:dyDescent="0.25">
      <c r="A192" t="s">
        <v>294</v>
      </c>
      <c r="B192" s="14">
        <v>4075</v>
      </c>
      <c r="C192" s="12">
        <v>0</v>
      </c>
      <c r="D192">
        <f t="shared" si="107"/>
        <v>0</v>
      </c>
      <c r="E192" s="15">
        <f t="shared" si="108"/>
        <v>4075</v>
      </c>
      <c r="J192" t="s">
        <v>294</v>
      </c>
      <c r="K192" s="30">
        <v>3329</v>
      </c>
      <c r="L192" s="12">
        <v>0</v>
      </c>
      <c r="M192">
        <f t="shared" si="109"/>
        <v>0</v>
      </c>
      <c r="N192" s="15">
        <f t="shared" si="110"/>
        <v>3329</v>
      </c>
      <c r="S192" t="s">
        <v>294</v>
      </c>
      <c r="T192" s="14">
        <v>3689</v>
      </c>
      <c r="U192" s="16">
        <v>0.1</v>
      </c>
      <c r="V192" s="17">
        <f t="shared" si="105"/>
        <v>27.631578947368425</v>
      </c>
      <c r="W192" s="15">
        <f t="shared" si="106"/>
        <v>3716.6315789473683</v>
      </c>
    </row>
    <row r="193" spans="1:26" hidden="1" x14ac:dyDescent="0.25">
      <c r="A193" t="s">
        <v>295</v>
      </c>
      <c r="B193" s="14">
        <v>4075</v>
      </c>
      <c r="C193" s="12">
        <v>0</v>
      </c>
      <c r="D193">
        <f t="shared" si="107"/>
        <v>0</v>
      </c>
      <c r="E193" s="15">
        <f t="shared" si="108"/>
        <v>4075</v>
      </c>
      <c r="J193" t="s">
        <v>295</v>
      </c>
      <c r="K193" s="30">
        <v>3329</v>
      </c>
      <c r="L193" s="12">
        <v>0</v>
      </c>
      <c r="M193">
        <f t="shared" si="109"/>
        <v>0</v>
      </c>
      <c r="N193" s="15">
        <f t="shared" si="110"/>
        <v>3329</v>
      </c>
      <c r="S193" t="s">
        <v>295</v>
      </c>
      <c r="T193" s="14">
        <v>3689</v>
      </c>
      <c r="U193" s="16">
        <v>0.1</v>
      </c>
      <c r="V193" s="17">
        <f t="shared" si="105"/>
        <v>27.631578947368425</v>
      </c>
      <c r="W193" s="15">
        <f t="shared" si="106"/>
        <v>3716.6315789473683</v>
      </c>
    </row>
    <row r="194" spans="1:26" hidden="1" x14ac:dyDescent="0.25">
      <c r="A194" t="s">
        <v>302</v>
      </c>
      <c r="B194" s="14">
        <v>4075</v>
      </c>
      <c r="C194" s="12">
        <v>0</v>
      </c>
      <c r="D194">
        <f t="shared" si="107"/>
        <v>0</v>
      </c>
      <c r="E194" s="15">
        <f t="shared" si="108"/>
        <v>4075</v>
      </c>
      <c r="J194" t="s">
        <v>302</v>
      </c>
      <c r="K194" s="30">
        <v>3329</v>
      </c>
      <c r="L194" s="12">
        <v>0</v>
      </c>
      <c r="M194">
        <f t="shared" si="109"/>
        <v>0</v>
      </c>
      <c r="N194" s="15">
        <f t="shared" si="110"/>
        <v>3329</v>
      </c>
      <c r="S194" t="s">
        <v>302</v>
      </c>
      <c r="T194" s="35" t="s">
        <v>306</v>
      </c>
      <c r="U194" s="16">
        <v>0.1</v>
      </c>
      <c r="V194" s="17">
        <f t="shared" si="105"/>
        <v>27.631578947368425</v>
      </c>
      <c r="W194" s="15" t="e">
        <f t="shared" si="106"/>
        <v>#VALUE!</v>
      </c>
    </row>
    <row r="195" spans="1:26" hidden="1" x14ac:dyDescent="0.25">
      <c r="A195" t="s">
        <v>303</v>
      </c>
      <c r="B195" s="14">
        <v>4075</v>
      </c>
      <c r="C195" s="12">
        <v>0</v>
      </c>
      <c r="D195">
        <f t="shared" si="107"/>
        <v>0</v>
      </c>
      <c r="E195" s="15">
        <f t="shared" si="108"/>
        <v>4075</v>
      </c>
      <c r="J195" t="s">
        <v>303</v>
      </c>
      <c r="K195" s="30">
        <v>3329</v>
      </c>
      <c r="L195" s="12">
        <v>0</v>
      </c>
      <c r="M195">
        <f t="shared" si="109"/>
        <v>0</v>
      </c>
      <c r="N195" s="15">
        <f t="shared" si="110"/>
        <v>3329</v>
      </c>
      <c r="S195" t="s">
        <v>303</v>
      </c>
      <c r="T195" s="35" t="s">
        <v>306</v>
      </c>
      <c r="U195" s="16">
        <v>0.09</v>
      </c>
      <c r="V195" s="17">
        <f t="shared" si="105"/>
        <v>24.868421052631579</v>
      </c>
      <c r="W195" s="15" t="e">
        <f t="shared" si="106"/>
        <v>#VALUE!</v>
      </c>
    </row>
    <row r="196" spans="1:26" hidden="1" x14ac:dyDescent="0.25">
      <c r="A196" t="s">
        <v>304</v>
      </c>
      <c r="B196" s="14">
        <v>4075</v>
      </c>
      <c r="C196" s="12">
        <v>0</v>
      </c>
      <c r="D196">
        <f t="shared" si="107"/>
        <v>0</v>
      </c>
      <c r="E196" s="15">
        <f t="shared" si="108"/>
        <v>4075</v>
      </c>
      <c r="J196" t="s">
        <v>304</v>
      </c>
      <c r="K196" s="30">
        <v>3329</v>
      </c>
      <c r="L196" s="12">
        <v>0</v>
      </c>
      <c r="M196">
        <f t="shared" si="109"/>
        <v>0</v>
      </c>
      <c r="N196" s="15">
        <f t="shared" si="110"/>
        <v>3329</v>
      </c>
      <c r="S196" t="s">
        <v>304</v>
      </c>
      <c r="T196" s="35" t="s">
        <v>306</v>
      </c>
      <c r="U196" s="16">
        <v>0.08</v>
      </c>
      <c r="V196" s="17">
        <f t="shared" si="105"/>
        <v>22.105263157894736</v>
      </c>
      <c r="W196" s="15" t="e">
        <f t="shared" si="106"/>
        <v>#VALUE!</v>
      </c>
    </row>
    <row r="197" spans="1:26" hidden="1" x14ac:dyDescent="0.25">
      <c r="A197" t="s">
        <v>307</v>
      </c>
      <c r="B197" s="14">
        <v>4075</v>
      </c>
      <c r="C197" s="12">
        <v>0</v>
      </c>
      <c r="D197">
        <f t="shared" si="107"/>
        <v>0</v>
      </c>
      <c r="E197" s="15">
        <f t="shared" si="108"/>
        <v>4075</v>
      </c>
      <c r="J197" t="s">
        <v>307</v>
      </c>
      <c r="K197" s="30">
        <v>3429</v>
      </c>
      <c r="L197" s="12">
        <v>0</v>
      </c>
      <c r="M197">
        <f t="shared" si="109"/>
        <v>0</v>
      </c>
      <c r="N197" s="15">
        <f t="shared" si="110"/>
        <v>3429</v>
      </c>
      <c r="S197" t="s">
        <v>307</v>
      </c>
      <c r="T197" s="35" t="s">
        <v>306</v>
      </c>
      <c r="U197" s="16">
        <v>0.1</v>
      </c>
      <c r="V197" s="17">
        <f t="shared" ref="V197:V199" si="111">$T$149*U197</f>
        <v>27.631578947368425</v>
      </c>
      <c r="W197" s="15" t="e">
        <f t="shared" ref="W197:W199" si="112">T197+V197</f>
        <v>#VALUE!</v>
      </c>
    </row>
    <row r="198" spans="1:26" hidden="1" x14ac:dyDescent="0.25">
      <c r="A198" t="s">
        <v>308</v>
      </c>
      <c r="B198" s="14">
        <v>4075</v>
      </c>
      <c r="C198" s="12">
        <v>0</v>
      </c>
      <c r="D198">
        <f t="shared" si="107"/>
        <v>0</v>
      </c>
      <c r="E198" s="15">
        <f t="shared" si="108"/>
        <v>4075</v>
      </c>
      <c r="J198" t="s">
        <v>308</v>
      </c>
      <c r="K198" s="30">
        <v>3429</v>
      </c>
      <c r="L198" s="12">
        <v>0</v>
      </c>
      <c r="M198">
        <f t="shared" si="109"/>
        <v>0</v>
      </c>
      <c r="N198" s="15">
        <f t="shared" si="110"/>
        <v>3429</v>
      </c>
      <c r="S198" t="s">
        <v>308</v>
      </c>
      <c r="T198" s="35" t="s">
        <v>306</v>
      </c>
      <c r="U198" s="16">
        <v>0.14000000000000001</v>
      </c>
      <c r="V198" s="17">
        <f t="shared" si="111"/>
        <v>38.684210526315795</v>
      </c>
      <c r="W198" s="15" t="e">
        <f t="shared" si="112"/>
        <v>#VALUE!</v>
      </c>
    </row>
    <row r="199" spans="1:26" hidden="1" x14ac:dyDescent="0.25">
      <c r="A199" t="s">
        <v>309</v>
      </c>
      <c r="B199" s="14">
        <v>4075</v>
      </c>
      <c r="C199" s="12">
        <v>0</v>
      </c>
      <c r="D199">
        <f t="shared" si="107"/>
        <v>0</v>
      </c>
      <c r="E199" s="15">
        <f t="shared" si="108"/>
        <v>4075</v>
      </c>
      <c r="J199" t="s">
        <v>309</v>
      </c>
      <c r="K199" s="30">
        <v>3429</v>
      </c>
      <c r="L199" s="12">
        <v>0</v>
      </c>
      <c r="M199">
        <f t="shared" si="109"/>
        <v>0</v>
      </c>
      <c r="N199" s="15">
        <f t="shared" si="110"/>
        <v>3429</v>
      </c>
      <c r="S199" t="s">
        <v>309</v>
      </c>
      <c r="T199" s="14">
        <v>2750</v>
      </c>
      <c r="U199" s="16">
        <v>0.14000000000000001</v>
      </c>
      <c r="V199" s="17">
        <f t="shared" si="111"/>
        <v>38.684210526315795</v>
      </c>
      <c r="W199" s="15">
        <f t="shared" si="112"/>
        <v>2788.6842105263158</v>
      </c>
    </row>
    <row r="200" spans="1:26" hidden="1" x14ac:dyDescent="0.25">
      <c r="A200" t="s">
        <v>310</v>
      </c>
      <c r="B200" s="14">
        <v>4075</v>
      </c>
      <c r="C200" s="12">
        <v>0</v>
      </c>
      <c r="D200">
        <f t="shared" si="107"/>
        <v>0</v>
      </c>
      <c r="E200" s="15">
        <f t="shared" si="108"/>
        <v>4075</v>
      </c>
      <c r="J200" t="s">
        <v>310</v>
      </c>
      <c r="K200" s="30">
        <v>3429</v>
      </c>
      <c r="L200" s="12">
        <v>0</v>
      </c>
      <c r="M200">
        <f t="shared" si="109"/>
        <v>0</v>
      </c>
      <c r="N200" s="15">
        <f t="shared" si="110"/>
        <v>3429</v>
      </c>
      <c r="S200" t="s">
        <v>310</v>
      </c>
      <c r="T200" s="14">
        <v>2750</v>
      </c>
      <c r="U200" s="16">
        <v>0.17</v>
      </c>
      <c r="V200" s="17">
        <f t="shared" ref="V200:V202" si="113">$T$149*U200</f>
        <v>46.973684210526322</v>
      </c>
      <c r="W200" s="15">
        <f t="shared" ref="W200:W202" si="114">T200+V200</f>
        <v>2796.9736842105262</v>
      </c>
    </row>
    <row r="201" spans="1:26" hidden="1" x14ac:dyDescent="0.25">
      <c r="A201" t="s">
        <v>311</v>
      </c>
      <c r="B201" s="14">
        <v>4075</v>
      </c>
      <c r="C201" s="12">
        <v>0</v>
      </c>
      <c r="D201">
        <f t="shared" si="107"/>
        <v>0</v>
      </c>
      <c r="E201" s="15">
        <f t="shared" si="108"/>
        <v>4075</v>
      </c>
      <c r="J201" t="s">
        <v>311</v>
      </c>
      <c r="K201" s="30">
        <v>3429</v>
      </c>
      <c r="L201" s="12">
        <v>0</v>
      </c>
      <c r="M201">
        <f t="shared" si="109"/>
        <v>0</v>
      </c>
      <c r="N201" s="15">
        <f t="shared" si="110"/>
        <v>3429</v>
      </c>
      <c r="S201" t="s">
        <v>311</v>
      </c>
      <c r="T201" s="14">
        <v>2750</v>
      </c>
      <c r="U201" s="16">
        <v>0.17</v>
      </c>
      <c r="V201" s="17">
        <f t="shared" si="113"/>
        <v>46.973684210526322</v>
      </c>
      <c r="W201" s="15">
        <f t="shared" si="114"/>
        <v>2796.9736842105262</v>
      </c>
    </row>
    <row r="202" spans="1:26" hidden="1" x14ac:dyDescent="0.25">
      <c r="A202" t="s">
        <v>312</v>
      </c>
      <c r="B202" s="14">
        <v>4075</v>
      </c>
      <c r="C202" s="12">
        <v>0</v>
      </c>
      <c r="D202">
        <f t="shared" si="107"/>
        <v>0</v>
      </c>
      <c r="E202" s="15">
        <f t="shared" si="108"/>
        <v>4075</v>
      </c>
      <c r="F202" t="s">
        <v>323</v>
      </c>
      <c r="G202" s="15">
        <f>AVERAGE(E200:E202)</f>
        <v>4075</v>
      </c>
      <c r="H202" s="16">
        <f>G202/$E$147</f>
        <v>40.467686936936936</v>
      </c>
      <c r="I202" s="16"/>
      <c r="J202" t="s">
        <v>312</v>
      </c>
      <c r="K202" s="30">
        <v>3429</v>
      </c>
      <c r="L202" s="12">
        <v>0</v>
      </c>
      <c r="M202">
        <f t="shared" si="109"/>
        <v>0</v>
      </c>
      <c r="N202" s="15">
        <f t="shared" si="110"/>
        <v>3429</v>
      </c>
      <c r="O202" t="s">
        <v>323</v>
      </c>
      <c r="P202" s="15">
        <f>AVERAGE(N200:N202)</f>
        <v>3429</v>
      </c>
      <c r="Q202" s="16">
        <f>P202/$E$147</f>
        <v>34.052441351351348</v>
      </c>
      <c r="S202" t="s">
        <v>312</v>
      </c>
      <c r="T202" s="14">
        <v>2750</v>
      </c>
      <c r="U202" s="12">
        <v>0.19</v>
      </c>
      <c r="V202" s="17">
        <f t="shared" si="113"/>
        <v>52.5</v>
      </c>
      <c r="W202" s="15">
        <f t="shared" si="114"/>
        <v>2802.5</v>
      </c>
      <c r="X202" t="s">
        <v>323</v>
      </c>
      <c r="Y202" s="15">
        <f>AVERAGE(W200:W202)</f>
        <v>2798.8157894736846</v>
      </c>
      <c r="Z202" s="16">
        <f>Y202/$E$147</f>
        <v>27.794257954006643</v>
      </c>
    </row>
    <row r="203" spans="1:26" hidden="1" x14ac:dyDescent="0.25">
      <c r="A203" t="s">
        <v>313</v>
      </c>
      <c r="B203" s="14">
        <v>4075</v>
      </c>
      <c r="C203" s="12">
        <v>0</v>
      </c>
      <c r="D203">
        <f t="shared" si="107"/>
        <v>0</v>
      </c>
      <c r="E203" s="15">
        <f t="shared" si="108"/>
        <v>4075</v>
      </c>
      <c r="J203" t="s">
        <v>313</v>
      </c>
      <c r="K203" s="30">
        <v>3429</v>
      </c>
      <c r="L203" s="12">
        <v>0</v>
      </c>
      <c r="M203">
        <f t="shared" si="109"/>
        <v>0</v>
      </c>
      <c r="N203" s="15">
        <f t="shared" si="110"/>
        <v>3429</v>
      </c>
      <c r="S203" t="s">
        <v>313</v>
      </c>
      <c r="T203" s="14">
        <v>2750</v>
      </c>
      <c r="U203" s="12">
        <v>0.19</v>
      </c>
      <c r="V203" s="17">
        <f t="shared" ref="V203:V211" si="115">$T$149*U203</f>
        <v>52.5</v>
      </c>
      <c r="W203" s="15">
        <f t="shared" ref="W203:W211" si="116">T203+V203</f>
        <v>2802.5</v>
      </c>
    </row>
    <row r="204" spans="1:26" hidden="1" x14ac:dyDescent="0.25">
      <c r="A204" t="s">
        <v>314</v>
      </c>
      <c r="B204" s="14">
        <v>4075</v>
      </c>
      <c r="C204" s="12">
        <v>0</v>
      </c>
      <c r="D204">
        <f t="shared" si="107"/>
        <v>0</v>
      </c>
      <c r="E204" s="15">
        <f t="shared" si="108"/>
        <v>4075</v>
      </c>
      <c r="J204" t="s">
        <v>314</v>
      </c>
      <c r="K204" s="30">
        <v>3429</v>
      </c>
      <c r="L204" s="12">
        <v>0</v>
      </c>
      <c r="M204">
        <f t="shared" si="109"/>
        <v>0</v>
      </c>
      <c r="N204" s="15">
        <f t="shared" si="110"/>
        <v>3429</v>
      </c>
      <c r="S204" t="s">
        <v>314</v>
      </c>
      <c r="T204" s="14">
        <v>2750</v>
      </c>
      <c r="U204" s="12">
        <v>0.18</v>
      </c>
      <c r="V204" s="17">
        <f t="shared" si="115"/>
        <v>49.736842105263158</v>
      </c>
      <c r="W204" s="15">
        <f t="shared" si="116"/>
        <v>2799.7368421052633</v>
      </c>
    </row>
    <row r="205" spans="1:26" hidden="1" x14ac:dyDescent="0.25">
      <c r="A205" t="s">
        <v>315</v>
      </c>
      <c r="B205" s="14">
        <v>4075</v>
      </c>
      <c r="C205" s="12">
        <v>0</v>
      </c>
      <c r="D205">
        <f t="shared" si="107"/>
        <v>0</v>
      </c>
      <c r="E205" s="15">
        <f t="shared" si="108"/>
        <v>4075</v>
      </c>
      <c r="J205" t="s">
        <v>315</v>
      </c>
      <c r="K205" s="30">
        <v>3429</v>
      </c>
      <c r="L205" s="12">
        <v>0</v>
      </c>
      <c r="M205">
        <f t="shared" si="109"/>
        <v>0</v>
      </c>
      <c r="N205" s="15">
        <f t="shared" si="110"/>
        <v>3429</v>
      </c>
      <c r="S205" t="s">
        <v>315</v>
      </c>
      <c r="T205" s="14">
        <v>2750</v>
      </c>
      <c r="U205" s="12">
        <v>0.2</v>
      </c>
      <c r="V205" s="17">
        <f t="shared" si="115"/>
        <v>55.26315789473685</v>
      </c>
      <c r="W205" s="15">
        <f t="shared" si="116"/>
        <v>2805.2631578947367</v>
      </c>
    </row>
    <row r="206" spans="1:26" hidden="1" x14ac:dyDescent="0.25">
      <c r="A206" t="s">
        <v>316</v>
      </c>
      <c r="B206" s="14">
        <v>4075</v>
      </c>
      <c r="C206" s="12">
        <v>0</v>
      </c>
      <c r="D206">
        <f t="shared" si="107"/>
        <v>0</v>
      </c>
      <c r="E206" s="15">
        <f t="shared" si="108"/>
        <v>4075</v>
      </c>
      <c r="J206" t="s">
        <v>316</v>
      </c>
      <c r="K206" s="30">
        <v>3429</v>
      </c>
      <c r="L206" s="12">
        <v>0</v>
      </c>
      <c r="M206">
        <f t="shared" si="109"/>
        <v>0</v>
      </c>
      <c r="N206" s="15">
        <f t="shared" si="110"/>
        <v>3429</v>
      </c>
      <c r="S206" t="s">
        <v>316</v>
      </c>
      <c r="T206" s="14">
        <v>2750</v>
      </c>
      <c r="U206" s="12">
        <v>0.23</v>
      </c>
      <c r="V206" s="17">
        <f t="shared" si="115"/>
        <v>63.55263157894737</v>
      </c>
      <c r="W206" s="15">
        <f t="shared" si="116"/>
        <v>2813.5526315789475</v>
      </c>
    </row>
    <row r="207" spans="1:26" hidden="1" x14ac:dyDescent="0.25">
      <c r="A207" t="s">
        <v>317</v>
      </c>
      <c r="B207" s="14">
        <v>4075</v>
      </c>
      <c r="C207" s="12">
        <v>0</v>
      </c>
      <c r="D207">
        <f t="shared" si="107"/>
        <v>0</v>
      </c>
      <c r="E207" s="15">
        <f t="shared" si="108"/>
        <v>4075</v>
      </c>
      <c r="J207" t="s">
        <v>317</v>
      </c>
      <c r="K207" s="30">
        <v>3429</v>
      </c>
      <c r="L207" s="12">
        <v>0</v>
      </c>
      <c r="M207">
        <f t="shared" si="109"/>
        <v>0</v>
      </c>
      <c r="N207" s="15">
        <f t="shared" si="110"/>
        <v>3429</v>
      </c>
      <c r="S207" t="s">
        <v>317</v>
      </c>
      <c r="T207" s="14">
        <v>2750</v>
      </c>
      <c r="U207" s="16">
        <v>0.24</v>
      </c>
      <c r="V207" s="17">
        <f t="shared" si="115"/>
        <v>66.315789473684205</v>
      </c>
      <c r="W207" s="15">
        <f t="shared" si="116"/>
        <v>2816.3157894736842</v>
      </c>
    </row>
    <row r="208" spans="1:26" hidden="1" x14ac:dyDescent="0.25">
      <c r="A208" t="s">
        <v>318</v>
      </c>
      <c r="B208" s="14">
        <v>4075</v>
      </c>
      <c r="C208" s="12">
        <v>0</v>
      </c>
      <c r="D208">
        <f t="shared" si="107"/>
        <v>0</v>
      </c>
      <c r="E208" s="15">
        <f t="shared" si="108"/>
        <v>4075</v>
      </c>
      <c r="J208" t="s">
        <v>318</v>
      </c>
      <c r="K208" s="30">
        <v>3579</v>
      </c>
      <c r="L208" s="12">
        <v>0</v>
      </c>
      <c r="M208">
        <f t="shared" si="109"/>
        <v>0</v>
      </c>
      <c r="N208" s="15">
        <f t="shared" si="110"/>
        <v>3579</v>
      </c>
      <c r="S208" t="s">
        <v>318</v>
      </c>
      <c r="T208" s="14">
        <v>2750</v>
      </c>
      <c r="U208" s="16">
        <v>0.23</v>
      </c>
      <c r="V208" s="17">
        <f t="shared" si="115"/>
        <v>63.55263157894737</v>
      </c>
      <c r="W208" s="15">
        <f t="shared" si="116"/>
        <v>2813.5526315789475</v>
      </c>
    </row>
    <row r="209" spans="1:26" hidden="1" x14ac:dyDescent="0.25">
      <c r="A209" t="s">
        <v>319</v>
      </c>
      <c r="B209" s="14">
        <v>4255</v>
      </c>
      <c r="C209" s="12">
        <v>0</v>
      </c>
      <c r="D209">
        <f t="shared" si="107"/>
        <v>0</v>
      </c>
      <c r="E209" s="15">
        <f t="shared" si="108"/>
        <v>4255</v>
      </c>
      <c r="J209" t="s">
        <v>319</v>
      </c>
      <c r="K209" s="30">
        <v>3579</v>
      </c>
      <c r="L209" s="12">
        <v>0</v>
      </c>
      <c r="M209">
        <f t="shared" si="109"/>
        <v>0</v>
      </c>
      <c r="N209" s="15">
        <f t="shared" si="110"/>
        <v>3579</v>
      </c>
      <c r="S209" t="s">
        <v>319</v>
      </c>
      <c r="T209" s="14">
        <v>2833</v>
      </c>
      <c r="U209" s="16">
        <v>0.24</v>
      </c>
      <c r="V209" s="17">
        <f t="shared" si="115"/>
        <v>66.315789473684205</v>
      </c>
      <c r="W209" s="15">
        <f t="shared" si="116"/>
        <v>2899.3157894736842</v>
      </c>
    </row>
    <row r="210" spans="1:26" hidden="1" x14ac:dyDescent="0.25">
      <c r="A210" t="s">
        <v>320</v>
      </c>
      <c r="B210" s="14">
        <v>4255</v>
      </c>
      <c r="C210" s="12">
        <v>0</v>
      </c>
      <c r="D210">
        <f t="shared" si="107"/>
        <v>0</v>
      </c>
      <c r="E210" s="15">
        <f t="shared" si="108"/>
        <v>4255</v>
      </c>
      <c r="J210" t="s">
        <v>320</v>
      </c>
      <c r="K210" s="30">
        <v>3579</v>
      </c>
      <c r="L210" s="12">
        <v>0</v>
      </c>
      <c r="M210">
        <f t="shared" si="109"/>
        <v>0</v>
      </c>
      <c r="N210" s="15">
        <f t="shared" si="110"/>
        <v>3579</v>
      </c>
      <c r="S210" t="s">
        <v>320</v>
      </c>
      <c r="T210" s="14">
        <v>2833</v>
      </c>
      <c r="U210" s="16">
        <v>0.24</v>
      </c>
      <c r="V210" s="17">
        <f t="shared" si="115"/>
        <v>66.315789473684205</v>
      </c>
      <c r="W210" s="15">
        <f t="shared" si="116"/>
        <v>2899.3157894736842</v>
      </c>
    </row>
    <row r="211" spans="1:26" hidden="1" x14ac:dyDescent="0.25">
      <c r="A211" t="s">
        <v>321</v>
      </c>
      <c r="B211" s="14">
        <v>4255</v>
      </c>
      <c r="C211" s="12">
        <v>0</v>
      </c>
      <c r="D211">
        <f t="shared" si="107"/>
        <v>0</v>
      </c>
      <c r="E211" s="15">
        <f t="shared" si="108"/>
        <v>4255</v>
      </c>
      <c r="J211" t="s">
        <v>321</v>
      </c>
      <c r="K211" s="30">
        <v>3579</v>
      </c>
      <c r="L211" s="12">
        <v>0</v>
      </c>
      <c r="M211">
        <f t="shared" si="109"/>
        <v>0</v>
      </c>
      <c r="N211" s="15">
        <f t="shared" si="110"/>
        <v>3579</v>
      </c>
      <c r="S211" t="s">
        <v>321</v>
      </c>
      <c r="T211" s="14">
        <v>2833</v>
      </c>
      <c r="U211" s="16">
        <v>0.26</v>
      </c>
      <c r="V211" s="17">
        <f t="shared" si="115"/>
        <v>71.842105263157904</v>
      </c>
      <c r="W211" s="15">
        <f t="shared" si="116"/>
        <v>2904.8421052631579</v>
      </c>
    </row>
    <row r="212" spans="1:26" hidden="1" x14ac:dyDescent="0.25">
      <c r="A212" t="s">
        <v>324</v>
      </c>
      <c r="B212" s="14">
        <v>4255</v>
      </c>
      <c r="C212" s="12">
        <v>0</v>
      </c>
      <c r="D212">
        <f t="shared" ref="D212:D223" si="117">C212*$B$149</f>
        <v>0</v>
      </c>
      <c r="E212" s="15">
        <f t="shared" ref="E212:E223" si="118">B212+D212</f>
        <v>4255</v>
      </c>
      <c r="J212" t="s">
        <v>324</v>
      </c>
      <c r="K212" s="30">
        <v>3579</v>
      </c>
      <c r="L212" s="12">
        <v>0</v>
      </c>
      <c r="M212">
        <f t="shared" ref="M212:M223" si="119">L212*$B$149</f>
        <v>0</v>
      </c>
      <c r="N212" s="15">
        <f t="shared" ref="N212:N223" si="120">K212+M212</f>
        <v>3579</v>
      </c>
      <c r="S212" t="s">
        <v>324</v>
      </c>
      <c r="T212" s="14">
        <v>2833</v>
      </c>
      <c r="U212" s="16">
        <v>0.25</v>
      </c>
      <c r="V212" s="17">
        <f t="shared" ref="V212:V223" si="121">$T$149*U212</f>
        <v>69.078947368421055</v>
      </c>
      <c r="W212" s="15">
        <f t="shared" ref="W212:W223" si="122">T212+V212</f>
        <v>2902.0789473684213</v>
      </c>
    </row>
    <row r="213" spans="1:26" hidden="1" x14ac:dyDescent="0.25">
      <c r="A213" t="s">
        <v>325</v>
      </c>
      <c r="B213" s="14">
        <v>4255</v>
      </c>
      <c r="C213" s="12">
        <v>0</v>
      </c>
      <c r="D213">
        <f t="shared" si="117"/>
        <v>0</v>
      </c>
      <c r="E213" s="15">
        <f t="shared" si="118"/>
        <v>4255</v>
      </c>
      <c r="J213" t="s">
        <v>325</v>
      </c>
      <c r="K213" s="30">
        <v>3579</v>
      </c>
      <c r="L213" s="12">
        <v>0</v>
      </c>
      <c r="M213">
        <f t="shared" si="119"/>
        <v>0</v>
      </c>
      <c r="N213" s="15">
        <f t="shared" si="120"/>
        <v>3579</v>
      </c>
      <c r="S213" t="s">
        <v>325</v>
      </c>
      <c r="T213" s="14">
        <v>2833</v>
      </c>
      <c r="U213" s="16">
        <v>0.21</v>
      </c>
      <c r="V213" s="17">
        <f t="shared" si="121"/>
        <v>58.026315789473685</v>
      </c>
      <c r="W213" s="15">
        <f t="shared" si="122"/>
        <v>2891.0263157894738</v>
      </c>
    </row>
    <row r="214" spans="1:26" hidden="1" x14ac:dyDescent="0.25">
      <c r="A214" t="s">
        <v>326</v>
      </c>
      <c r="B214" s="14">
        <v>4255</v>
      </c>
      <c r="C214" s="12">
        <v>0</v>
      </c>
      <c r="D214">
        <f t="shared" si="117"/>
        <v>0</v>
      </c>
      <c r="E214" s="15">
        <f t="shared" si="118"/>
        <v>4255</v>
      </c>
      <c r="F214" t="s">
        <v>336</v>
      </c>
      <c r="G214" s="15">
        <f>AVERAGE(E212:E214)</f>
        <v>4255</v>
      </c>
      <c r="H214" s="16">
        <f>G214/$E$147</f>
        <v>42.255216666666662</v>
      </c>
      <c r="J214" t="s">
        <v>326</v>
      </c>
      <c r="K214" s="30">
        <v>3579</v>
      </c>
      <c r="L214" s="12">
        <v>0</v>
      </c>
      <c r="M214">
        <f t="shared" si="119"/>
        <v>0</v>
      </c>
      <c r="N214" s="15">
        <f t="shared" si="120"/>
        <v>3579</v>
      </c>
      <c r="O214" t="s">
        <v>336</v>
      </c>
      <c r="P214" s="15">
        <f>AVERAGE(N212:N214)</f>
        <v>3579</v>
      </c>
      <c r="Q214" s="16">
        <f>P214/$E$147</f>
        <v>35.542049459459456</v>
      </c>
      <c r="S214" t="s">
        <v>326</v>
      </c>
      <c r="T214" s="14">
        <v>2833</v>
      </c>
      <c r="U214" s="16">
        <v>0.18</v>
      </c>
      <c r="V214" s="17">
        <f t="shared" si="121"/>
        <v>49.736842105263158</v>
      </c>
      <c r="W214" s="15">
        <f t="shared" si="122"/>
        <v>2882.7368421052633</v>
      </c>
      <c r="X214" t="s">
        <v>336</v>
      </c>
      <c r="Y214" s="15">
        <f>AVERAGE(W212:W214)</f>
        <v>2891.9473684210529</v>
      </c>
      <c r="Z214" s="16">
        <f>Y214/$E$147</f>
        <v>28.71912165481271</v>
      </c>
    </row>
    <row r="215" spans="1:26" hidden="1" x14ac:dyDescent="0.25">
      <c r="A215" t="s">
        <v>327</v>
      </c>
      <c r="B215" s="14">
        <v>4255</v>
      </c>
      <c r="C215" s="12">
        <v>0</v>
      </c>
      <c r="D215">
        <f t="shared" si="117"/>
        <v>0</v>
      </c>
      <c r="E215" s="15">
        <f t="shared" si="118"/>
        <v>4255</v>
      </c>
      <c r="J215" t="s">
        <v>327</v>
      </c>
      <c r="K215" s="30">
        <v>3579</v>
      </c>
      <c r="L215" s="12">
        <v>0</v>
      </c>
      <c r="M215">
        <f t="shared" si="119"/>
        <v>0</v>
      </c>
      <c r="N215" s="15">
        <f t="shared" si="120"/>
        <v>3579</v>
      </c>
      <c r="S215" t="s">
        <v>327</v>
      </c>
      <c r="T215" s="14">
        <v>2833</v>
      </c>
      <c r="U215" s="16">
        <v>0.18</v>
      </c>
      <c r="V215" s="17">
        <f t="shared" si="121"/>
        <v>49.736842105263158</v>
      </c>
      <c r="W215" s="15">
        <f t="shared" si="122"/>
        <v>2882.7368421052633</v>
      </c>
    </row>
    <row r="216" spans="1:26" hidden="1" x14ac:dyDescent="0.25">
      <c r="A216" t="s">
        <v>328</v>
      </c>
      <c r="B216" s="14">
        <v>4255</v>
      </c>
      <c r="C216" s="12">
        <v>0</v>
      </c>
      <c r="D216">
        <f t="shared" si="117"/>
        <v>0</v>
      </c>
      <c r="E216" s="15">
        <f t="shared" si="118"/>
        <v>4255</v>
      </c>
      <c r="J216" t="s">
        <v>328</v>
      </c>
      <c r="K216" s="30">
        <v>3579</v>
      </c>
      <c r="L216" s="12">
        <v>0</v>
      </c>
      <c r="M216">
        <f t="shared" si="119"/>
        <v>0</v>
      </c>
      <c r="N216" s="15">
        <f t="shared" si="120"/>
        <v>3579</v>
      </c>
      <c r="S216" t="s">
        <v>328</v>
      </c>
      <c r="T216" s="14">
        <v>2833</v>
      </c>
      <c r="U216" s="12">
        <v>0.2</v>
      </c>
      <c r="V216" s="17">
        <f t="shared" si="121"/>
        <v>55.26315789473685</v>
      </c>
      <c r="W216" s="15">
        <f t="shared" si="122"/>
        <v>2888.2631578947367</v>
      </c>
    </row>
    <row r="217" spans="1:26" hidden="1" x14ac:dyDescent="0.25">
      <c r="A217" t="s">
        <v>329</v>
      </c>
      <c r="B217" s="14">
        <v>4255</v>
      </c>
      <c r="C217" s="12">
        <v>0</v>
      </c>
      <c r="D217">
        <f t="shared" si="117"/>
        <v>0</v>
      </c>
      <c r="E217" s="15">
        <f t="shared" si="118"/>
        <v>4255</v>
      </c>
      <c r="F217" t="s">
        <v>344</v>
      </c>
      <c r="G217" s="15">
        <f>AVERAGE(E215:E217)</f>
        <v>4255</v>
      </c>
      <c r="H217" s="16">
        <f>G217/$E$147</f>
        <v>42.255216666666662</v>
      </c>
      <c r="J217" t="s">
        <v>329</v>
      </c>
      <c r="K217" s="30">
        <v>3579</v>
      </c>
      <c r="L217" s="12">
        <v>0</v>
      </c>
      <c r="M217">
        <f t="shared" si="119"/>
        <v>0</v>
      </c>
      <c r="N217" s="15">
        <f t="shared" si="120"/>
        <v>3579</v>
      </c>
      <c r="O217" t="s">
        <v>344</v>
      </c>
      <c r="P217" s="15">
        <f>AVERAGE(N215:N217)</f>
        <v>3579</v>
      </c>
      <c r="Q217" s="16">
        <f>P217/$E$147</f>
        <v>35.542049459459456</v>
      </c>
      <c r="S217" t="s">
        <v>329</v>
      </c>
      <c r="T217" s="14">
        <v>2833</v>
      </c>
      <c r="U217" s="12">
        <v>0.21</v>
      </c>
      <c r="V217" s="17">
        <f t="shared" si="121"/>
        <v>58.026315789473685</v>
      </c>
      <c r="W217" s="15">
        <f t="shared" si="122"/>
        <v>2891.0263157894738</v>
      </c>
      <c r="X217" t="s">
        <v>344</v>
      </c>
      <c r="Y217" s="15">
        <f>AVERAGE(W215:W217)</f>
        <v>2887.3421052631579</v>
      </c>
      <c r="Z217" s="16">
        <f>Y217/$E$147</f>
        <v>28.673388072546228</v>
      </c>
    </row>
    <row r="218" spans="1:26" hidden="1" x14ac:dyDescent="0.25">
      <c r="A218" t="s">
        <v>330</v>
      </c>
      <c r="B218" s="14">
        <v>4255</v>
      </c>
      <c r="C218" s="12">
        <v>0</v>
      </c>
      <c r="D218">
        <f t="shared" si="117"/>
        <v>0</v>
      </c>
      <c r="E218" s="15">
        <f t="shared" si="118"/>
        <v>4255</v>
      </c>
      <c r="J218" t="s">
        <v>330</v>
      </c>
      <c r="K218" s="30">
        <v>3579</v>
      </c>
      <c r="L218" s="12">
        <v>0</v>
      </c>
      <c r="M218">
        <f t="shared" si="119"/>
        <v>0</v>
      </c>
      <c r="N218" s="15">
        <f t="shared" si="120"/>
        <v>3579</v>
      </c>
      <c r="S218" t="s">
        <v>330</v>
      </c>
      <c r="T218" s="14">
        <v>2833</v>
      </c>
      <c r="U218" s="16">
        <v>0.22</v>
      </c>
      <c r="V218" s="17">
        <f t="shared" si="121"/>
        <v>60.789473684210527</v>
      </c>
      <c r="W218" s="15">
        <f t="shared" si="122"/>
        <v>2893.7894736842104</v>
      </c>
    </row>
    <row r="219" spans="1:26" hidden="1" x14ac:dyDescent="0.25">
      <c r="A219" t="s">
        <v>331</v>
      </c>
      <c r="B219" s="14">
        <v>4255</v>
      </c>
      <c r="C219" s="12">
        <v>0</v>
      </c>
      <c r="D219">
        <f t="shared" si="117"/>
        <v>0</v>
      </c>
      <c r="E219" s="15">
        <f t="shared" si="118"/>
        <v>4255</v>
      </c>
      <c r="J219" t="s">
        <v>331</v>
      </c>
      <c r="K219" s="30">
        <v>3579</v>
      </c>
      <c r="L219" s="12">
        <v>0</v>
      </c>
      <c r="M219">
        <f t="shared" si="119"/>
        <v>0</v>
      </c>
      <c r="N219" s="15">
        <f t="shared" si="120"/>
        <v>3579</v>
      </c>
      <c r="S219" t="s">
        <v>331</v>
      </c>
      <c r="T219" s="14">
        <v>2833</v>
      </c>
      <c r="U219" s="16">
        <v>0.2</v>
      </c>
      <c r="V219" s="17">
        <f t="shared" si="121"/>
        <v>55.26315789473685</v>
      </c>
      <c r="W219" s="15">
        <f t="shared" si="122"/>
        <v>2888.2631578947367</v>
      </c>
    </row>
    <row r="220" spans="1:26" hidden="1" x14ac:dyDescent="0.25">
      <c r="A220" t="s">
        <v>332</v>
      </c>
      <c r="B220" s="14">
        <v>4255</v>
      </c>
      <c r="C220" s="12">
        <v>0</v>
      </c>
      <c r="D220">
        <f t="shared" si="117"/>
        <v>0</v>
      </c>
      <c r="E220" s="15">
        <f t="shared" si="118"/>
        <v>4255</v>
      </c>
      <c r="J220" t="s">
        <v>332</v>
      </c>
      <c r="K220" s="30">
        <v>3679</v>
      </c>
      <c r="L220" s="12">
        <v>0</v>
      </c>
      <c r="M220">
        <f t="shared" si="119"/>
        <v>0</v>
      </c>
      <c r="N220" s="15">
        <f t="shared" si="120"/>
        <v>3679</v>
      </c>
      <c r="S220" t="s">
        <v>332</v>
      </c>
      <c r="T220" s="14">
        <v>2833</v>
      </c>
      <c r="U220" s="16">
        <v>0.19</v>
      </c>
      <c r="V220" s="17">
        <f t="shared" si="121"/>
        <v>52.5</v>
      </c>
      <c r="W220" s="15">
        <f t="shared" si="122"/>
        <v>2885.5</v>
      </c>
    </row>
    <row r="221" spans="1:26" hidden="1" x14ac:dyDescent="0.25">
      <c r="A221" t="s">
        <v>333</v>
      </c>
      <c r="B221" s="14">
        <v>4255</v>
      </c>
      <c r="C221" s="12">
        <v>0</v>
      </c>
      <c r="D221">
        <f t="shared" si="117"/>
        <v>0</v>
      </c>
      <c r="E221" s="15">
        <f t="shared" si="118"/>
        <v>4255</v>
      </c>
      <c r="J221" t="s">
        <v>333</v>
      </c>
      <c r="K221" s="30">
        <v>3679</v>
      </c>
      <c r="L221" s="12">
        <v>0</v>
      </c>
      <c r="M221">
        <f t="shared" si="119"/>
        <v>0</v>
      </c>
      <c r="N221" s="15">
        <f t="shared" si="120"/>
        <v>3679</v>
      </c>
      <c r="S221" t="s">
        <v>333</v>
      </c>
      <c r="T221" s="14">
        <v>2918</v>
      </c>
      <c r="U221" s="16">
        <v>0.19</v>
      </c>
      <c r="V221" s="17">
        <f t="shared" si="121"/>
        <v>52.5</v>
      </c>
      <c r="W221" s="15">
        <f t="shared" si="122"/>
        <v>2970.5</v>
      </c>
    </row>
    <row r="222" spans="1:26" hidden="1" x14ac:dyDescent="0.25">
      <c r="A222" t="s">
        <v>334</v>
      </c>
      <c r="B222" s="14">
        <v>4255</v>
      </c>
      <c r="C222" s="12">
        <v>0</v>
      </c>
      <c r="D222">
        <f t="shared" si="117"/>
        <v>0</v>
      </c>
      <c r="E222" s="15">
        <f t="shared" si="118"/>
        <v>4255</v>
      </c>
      <c r="J222" t="s">
        <v>334</v>
      </c>
      <c r="K222" s="30">
        <v>3679</v>
      </c>
      <c r="L222" s="12">
        <v>0</v>
      </c>
      <c r="M222">
        <f t="shared" si="119"/>
        <v>0</v>
      </c>
      <c r="N222" s="15">
        <f t="shared" si="120"/>
        <v>3679</v>
      </c>
      <c r="S222" t="s">
        <v>334</v>
      </c>
      <c r="T222" s="14">
        <v>2918</v>
      </c>
      <c r="U222" s="16">
        <v>0.19</v>
      </c>
      <c r="V222" s="17">
        <f t="shared" si="121"/>
        <v>52.5</v>
      </c>
      <c r="W222" s="15">
        <f t="shared" si="122"/>
        <v>2970.5</v>
      </c>
    </row>
    <row r="223" spans="1:26" hidden="1" x14ac:dyDescent="0.25">
      <c r="A223" t="s">
        <v>335</v>
      </c>
      <c r="B223" s="14">
        <v>4255</v>
      </c>
      <c r="C223" s="12">
        <v>0</v>
      </c>
      <c r="D223">
        <f t="shared" si="117"/>
        <v>0</v>
      </c>
      <c r="E223" s="15">
        <f t="shared" si="118"/>
        <v>4255</v>
      </c>
      <c r="J223" t="s">
        <v>335</v>
      </c>
      <c r="K223" s="30">
        <v>3679</v>
      </c>
      <c r="L223" s="12">
        <v>0</v>
      </c>
      <c r="M223">
        <f t="shared" si="119"/>
        <v>0</v>
      </c>
      <c r="N223" s="15">
        <f t="shared" si="120"/>
        <v>3679</v>
      </c>
      <c r="S223" t="s">
        <v>335</v>
      </c>
      <c r="T223" s="14">
        <v>2918</v>
      </c>
      <c r="U223" s="16">
        <v>0.2</v>
      </c>
      <c r="V223" s="17">
        <f t="shared" si="121"/>
        <v>55.26315789473685</v>
      </c>
      <c r="W223" s="15">
        <f t="shared" si="122"/>
        <v>2973.2631578947367</v>
      </c>
    </row>
    <row r="224" spans="1:26" x14ac:dyDescent="0.25">
      <c r="A224" t="s">
        <v>346</v>
      </c>
      <c r="B224" s="14">
        <v>4255</v>
      </c>
      <c r="C224" s="12">
        <v>0</v>
      </c>
      <c r="D224">
        <f t="shared" ref="D224:D235" si="123">C224*$B$149</f>
        <v>0</v>
      </c>
      <c r="E224" s="15">
        <f t="shared" ref="E224:E235" si="124">B224+D224</f>
        <v>4255</v>
      </c>
      <c r="J224" t="s">
        <v>346</v>
      </c>
      <c r="K224" s="30">
        <v>3679</v>
      </c>
      <c r="L224" s="12">
        <v>0</v>
      </c>
      <c r="M224">
        <f t="shared" ref="M224:M235" si="125">L224*$B$149</f>
        <v>0</v>
      </c>
      <c r="N224" s="15">
        <f t="shared" ref="N224:N235" si="126">K224+M224</f>
        <v>3679</v>
      </c>
      <c r="S224" t="s">
        <v>346</v>
      </c>
      <c r="T224" s="14">
        <v>2918</v>
      </c>
      <c r="U224" s="12">
        <v>0.2</v>
      </c>
      <c r="V224" s="17">
        <f t="shared" ref="V224:V235" si="127">$T$149*U224</f>
        <v>55.26315789473685</v>
      </c>
      <c r="W224" s="15">
        <f t="shared" ref="W224:W235" si="128">T224+V224</f>
        <v>2973.2631578947367</v>
      </c>
    </row>
    <row r="225" spans="1:26" x14ac:dyDescent="0.25">
      <c r="A225" t="s">
        <v>347</v>
      </c>
      <c r="B225" s="14">
        <v>4255</v>
      </c>
      <c r="C225" s="12">
        <v>0</v>
      </c>
      <c r="D225">
        <f t="shared" si="123"/>
        <v>0</v>
      </c>
      <c r="E225" s="15">
        <f t="shared" si="124"/>
        <v>4255</v>
      </c>
      <c r="J225" t="s">
        <v>347</v>
      </c>
      <c r="K225" s="30">
        <v>3679</v>
      </c>
      <c r="L225" s="12">
        <v>0</v>
      </c>
      <c r="M225">
        <f t="shared" si="125"/>
        <v>0</v>
      </c>
      <c r="N225" s="15">
        <f t="shared" si="126"/>
        <v>3679</v>
      </c>
      <c r="S225" t="s">
        <v>347</v>
      </c>
      <c r="T225" s="14">
        <v>2918</v>
      </c>
      <c r="U225" s="12">
        <v>0.2</v>
      </c>
      <c r="V225" s="17">
        <f t="shared" si="127"/>
        <v>55.26315789473685</v>
      </c>
      <c r="W225" s="15">
        <f t="shared" si="128"/>
        <v>2973.2631578947367</v>
      </c>
    </row>
    <row r="226" spans="1:26" x14ac:dyDescent="0.25">
      <c r="A226" t="s">
        <v>348</v>
      </c>
      <c r="B226" s="14">
        <v>4255</v>
      </c>
      <c r="C226" s="12">
        <v>0</v>
      </c>
      <c r="D226">
        <f t="shared" si="123"/>
        <v>0</v>
      </c>
      <c r="E226" s="15">
        <f t="shared" si="124"/>
        <v>4255</v>
      </c>
      <c r="J226" t="s">
        <v>348</v>
      </c>
      <c r="K226" s="30">
        <v>3679</v>
      </c>
      <c r="L226" s="12">
        <v>0</v>
      </c>
      <c r="M226">
        <f t="shared" si="125"/>
        <v>0</v>
      </c>
      <c r="N226" s="15">
        <f t="shared" si="126"/>
        <v>3679</v>
      </c>
      <c r="S226" t="s">
        <v>348</v>
      </c>
      <c r="T226" s="14">
        <v>2918</v>
      </c>
      <c r="U226" s="12">
        <v>0.19</v>
      </c>
      <c r="V226" s="17">
        <f t="shared" si="127"/>
        <v>52.5</v>
      </c>
      <c r="W226" s="15">
        <f t="shared" si="128"/>
        <v>2970.5</v>
      </c>
    </row>
    <row r="227" spans="1:26" x14ac:dyDescent="0.25">
      <c r="A227" t="s">
        <v>349</v>
      </c>
      <c r="B227" s="14">
        <v>4255</v>
      </c>
      <c r="C227" s="12">
        <v>0</v>
      </c>
      <c r="D227">
        <f t="shared" si="123"/>
        <v>0</v>
      </c>
      <c r="E227" s="15">
        <f t="shared" si="124"/>
        <v>4255</v>
      </c>
      <c r="J227" t="s">
        <v>349</v>
      </c>
      <c r="K227" s="30">
        <v>3679</v>
      </c>
      <c r="L227" s="12">
        <v>0</v>
      </c>
      <c r="M227">
        <f t="shared" si="125"/>
        <v>0</v>
      </c>
      <c r="N227" s="15">
        <f t="shared" si="126"/>
        <v>3679</v>
      </c>
      <c r="S227" t="s">
        <v>349</v>
      </c>
      <c r="T227" s="14">
        <v>2918</v>
      </c>
      <c r="U227" s="12">
        <v>0.17</v>
      </c>
      <c r="V227" s="17">
        <f t="shared" si="127"/>
        <v>46.973684210526322</v>
      </c>
      <c r="W227" s="15">
        <f t="shared" si="128"/>
        <v>2964.9736842105262</v>
      </c>
    </row>
    <row r="228" spans="1:26" x14ac:dyDescent="0.25">
      <c r="A228" t="s">
        <v>350</v>
      </c>
      <c r="B228" s="14">
        <v>4255</v>
      </c>
      <c r="C228" s="12">
        <v>0</v>
      </c>
      <c r="D228">
        <f t="shared" si="123"/>
        <v>0</v>
      </c>
      <c r="E228" s="15">
        <f t="shared" si="124"/>
        <v>4255</v>
      </c>
      <c r="J228" t="s">
        <v>350</v>
      </c>
      <c r="K228" s="30">
        <v>3679</v>
      </c>
      <c r="L228" s="12">
        <v>0</v>
      </c>
      <c r="M228">
        <f t="shared" si="125"/>
        <v>0</v>
      </c>
      <c r="N228" s="15">
        <f t="shared" si="126"/>
        <v>3679</v>
      </c>
      <c r="S228" t="s">
        <v>350</v>
      </c>
      <c r="T228" s="14">
        <v>2918</v>
      </c>
      <c r="U228">
        <v>0.13</v>
      </c>
      <c r="V228" s="17">
        <f t="shared" si="127"/>
        <v>35.921052631578952</v>
      </c>
      <c r="W228" s="15">
        <f t="shared" si="128"/>
        <v>2953.9210526315787</v>
      </c>
    </row>
    <row r="229" spans="1:26" x14ac:dyDescent="0.25">
      <c r="A229" t="s">
        <v>351</v>
      </c>
      <c r="B229" s="14">
        <v>4255</v>
      </c>
      <c r="C229" s="12">
        <v>0</v>
      </c>
      <c r="D229">
        <f t="shared" si="123"/>
        <v>0</v>
      </c>
      <c r="E229" s="15">
        <f t="shared" si="124"/>
        <v>4255</v>
      </c>
      <c r="J229" t="s">
        <v>351</v>
      </c>
      <c r="K229" s="30">
        <v>3679</v>
      </c>
      <c r="L229" s="12">
        <v>0</v>
      </c>
      <c r="M229">
        <f t="shared" si="125"/>
        <v>0</v>
      </c>
      <c r="N229" s="15">
        <f t="shared" si="126"/>
        <v>3679</v>
      </c>
      <c r="S229" t="s">
        <v>351</v>
      </c>
      <c r="T229" s="14">
        <v>2918</v>
      </c>
      <c r="U229">
        <v>0.08</v>
      </c>
      <c r="V229" s="17">
        <f t="shared" si="127"/>
        <v>22.105263157894736</v>
      </c>
      <c r="W229" s="15">
        <f t="shared" si="128"/>
        <v>2940.1052631578946</v>
      </c>
    </row>
    <row r="230" spans="1:26" x14ac:dyDescent="0.25">
      <c r="A230" t="s">
        <v>352</v>
      </c>
      <c r="B230" s="14">
        <v>4255</v>
      </c>
      <c r="C230" s="12">
        <v>0</v>
      </c>
      <c r="D230">
        <f t="shared" si="123"/>
        <v>0</v>
      </c>
      <c r="E230" s="15">
        <f t="shared" si="124"/>
        <v>4255</v>
      </c>
      <c r="J230" t="s">
        <v>352</v>
      </c>
      <c r="K230" s="30">
        <v>3679</v>
      </c>
      <c r="L230" s="12">
        <v>0</v>
      </c>
      <c r="M230">
        <f t="shared" si="125"/>
        <v>0</v>
      </c>
      <c r="N230" s="15">
        <f t="shared" si="126"/>
        <v>3679</v>
      </c>
      <c r="S230" t="s">
        <v>352</v>
      </c>
      <c r="T230" s="14">
        <v>2918</v>
      </c>
      <c r="U230">
        <v>0.06</v>
      </c>
      <c r="V230" s="17">
        <f t="shared" si="127"/>
        <v>16.578947368421051</v>
      </c>
      <c r="W230" s="15">
        <f t="shared" si="128"/>
        <v>2934.5789473684213</v>
      </c>
    </row>
    <row r="231" spans="1:26" x14ac:dyDescent="0.25">
      <c r="A231" t="s">
        <v>353</v>
      </c>
      <c r="B231" s="14">
        <v>4255</v>
      </c>
      <c r="C231" s="12">
        <v>0</v>
      </c>
      <c r="D231">
        <f t="shared" si="123"/>
        <v>0</v>
      </c>
      <c r="E231" s="15">
        <f t="shared" si="124"/>
        <v>4255</v>
      </c>
      <c r="J231" t="s">
        <v>353</v>
      </c>
      <c r="K231" s="30">
        <v>3679</v>
      </c>
      <c r="L231" s="12">
        <v>0</v>
      </c>
      <c r="M231">
        <f t="shared" si="125"/>
        <v>0</v>
      </c>
      <c r="N231" s="15">
        <f t="shared" si="126"/>
        <v>3679</v>
      </c>
      <c r="S231" t="s">
        <v>353</v>
      </c>
      <c r="T231" s="14">
        <v>2918</v>
      </c>
      <c r="U231" s="12">
        <v>7.0000000000000007E-2</v>
      </c>
      <c r="V231" s="17">
        <f t="shared" si="127"/>
        <v>19.342105263157897</v>
      </c>
      <c r="W231" s="15">
        <f t="shared" si="128"/>
        <v>2937.3421052631579</v>
      </c>
    </row>
    <row r="232" spans="1:26" x14ac:dyDescent="0.25">
      <c r="A232" t="s">
        <v>354</v>
      </c>
      <c r="B232" s="14">
        <v>4255</v>
      </c>
      <c r="C232" s="12">
        <v>0</v>
      </c>
      <c r="D232">
        <f t="shared" si="123"/>
        <v>0</v>
      </c>
      <c r="E232" s="15">
        <f t="shared" si="124"/>
        <v>4255</v>
      </c>
      <c r="J232" t="s">
        <v>354</v>
      </c>
      <c r="K232" s="30">
        <v>3679</v>
      </c>
      <c r="L232" s="12">
        <v>0</v>
      </c>
      <c r="M232">
        <f t="shared" si="125"/>
        <v>0</v>
      </c>
      <c r="N232" s="15">
        <f t="shared" si="126"/>
        <v>3679</v>
      </c>
      <c r="S232" t="s">
        <v>354</v>
      </c>
      <c r="T232" s="14">
        <v>2918</v>
      </c>
      <c r="U232" s="12">
        <v>7.0000000000000007E-2</v>
      </c>
      <c r="V232" s="17">
        <f t="shared" si="127"/>
        <v>19.342105263157897</v>
      </c>
      <c r="W232" s="15">
        <f t="shared" si="128"/>
        <v>2937.3421052631579</v>
      </c>
    </row>
    <row r="233" spans="1:26" x14ac:dyDescent="0.25">
      <c r="A233" t="s">
        <v>355</v>
      </c>
      <c r="B233" s="14">
        <v>4468</v>
      </c>
      <c r="C233" s="12">
        <v>0</v>
      </c>
      <c r="D233">
        <f t="shared" si="123"/>
        <v>0</v>
      </c>
      <c r="E233" s="15">
        <f t="shared" si="124"/>
        <v>4468</v>
      </c>
      <c r="J233" t="s">
        <v>355</v>
      </c>
      <c r="K233" s="30">
        <v>3679</v>
      </c>
      <c r="L233" s="12">
        <v>0</v>
      </c>
      <c r="M233">
        <f t="shared" si="125"/>
        <v>0</v>
      </c>
      <c r="N233" s="15">
        <f t="shared" si="126"/>
        <v>3679</v>
      </c>
      <c r="S233" t="s">
        <v>355</v>
      </c>
      <c r="T233" s="14">
        <v>3006</v>
      </c>
      <c r="U233" s="12">
        <v>7.0000000000000007E-2</v>
      </c>
      <c r="V233" s="17">
        <f t="shared" si="127"/>
        <v>19.342105263157897</v>
      </c>
      <c r="W233" s="15">
        <f t="shared" si="128"/>
        <v>3025.3421052631579</v>
      </c>
    </row>
    <row r="234" spans="1:26" x14ac:dyDescent="0.25">
      <c r="A234" t="s">
        <v>356</v>
      </c>
      <c r="B234" s="14">
        <v>4468</v>
      </c>
      <c r="C234" s="12">
        <v>0</v>
      </c>
      <c r="D234">
        <f t="shared" si="123"/>
        <v>0</v>
      </c>
      <c r="E234" s="15">
        <f t="shared" si="124"/>
        <v>4468</v>
      </c>
      <c r="J234" t="s">
        <v>356</v>
      </c>
      <c r="K234" s="30">
        <v>3679</v>
      </c>
      <c r="L234" s="12">
        <v>0</v>
      </c>
      <c r="M234">
        <f t="shared" si="125"/>
        <v>0</v>
      </c>
      <c r="N234" s="15">
        <f t="shared" si="126"/>
        <v>3679</v>
      </c>
      <c r="S234" t="s">
        <v>356</v>
      </c>
      <c r="T234" s="14">
        <v>3006</v>
      </c>
      <c r="U234">
        <v>7.0000000000000007E-2</v>
      </c>
      <c r="V234" s="17">
        <f t="shared" si="127"/>
        <v>19.342105263157897</v>
      </c>
      <c r="W234" s="15">
        <f t="shared" si="128"/>
        <v>3025.3421052631579</v>
      </c>
    </row>
    <row r="235" spans="1:26" x14ac:dyDescent="0.25">
      <c r="A235" t="s">
        <v>357</v>
      </c>
      <c r="B235" s="14">
        <v>4468</v>
      </c>
      <c r="C235" s="12">
        <v>0</v>
      </c>
      <c r="D235">
        <f t="shared" si="123"/>
        <v>0</v>
      </c>
      <c r="E235" s="15">
        <f t="shared" si="124"/>
        <v>4468</v>
      </c>
      <c r="J235" t="s">
        <v>357</v>
      </c>
      <c r="K235" s="30">
        <v>3679</v>
      </c>
      <c r="L235" s="12">
        <v>0</v>
      </c>
      <c r="M235">
        <f t="shared" si="125"/>
        <v>0</v>
      </c>
      <c r="N235" s="15">
        <f t="shared" si="126"/>
        <v>3679</v>
      </c>
      <c r="S235" t="s">
        <v>357</v>
      </c>
      <c r="T235" s="14">
        <v>3006</v>
      </c>
      <c r="U235">
        <v>0.06</v>
      </c>
      <c r="V235" s="17">
        <f t="shared" si="127"/>
        <v>16.578947368421051</v>
      </c>
      <c r="W235" s="15">
        <f t="shared" si="128"/>
        <v>3022.5789473684213</v>
      </c>
    </row>
    <row r="236" spans="1:26" x14ac:dyDescent="0.25">
      <c r="A236" t="s">
        <v>363</v>
      </c>
      <c r="B236" s="14">
        <v>4468</v>
      </c>
      <c r="C236" s="12">
        <v>0</v>
      </c>
      <c r="D236">
        <f t="shared" ref="D236:D247" si="129">C236*$B$149</f>
        <v>0</v>
      </c>
      <c r="E236" s="15">
        <f t="shared" ref="E236:E247" si="130">B236+D236</f>
        <v>4468</v>
      </c>
      <c r="J236" t="s">
        <v>363</v>
      </c>
      <c r="K236" s="30">
        <v>3679</v>
      </c>
      <c r="L236" s="12">
        <v>0</v>
      </c>
      <c r="M236">
        <f t="shared" ref="M236:M259" si="131">L236*$B$149</f>
        <v>0</v>
      </c>
      <c r="N236" s="15">
        <f t="shared" ref="N236:N247" si="132">K236+M236</f>
        <v>3679</v>
      </c>
      <c r="S236" t="s">
        <v>363</v>
      </c>
      <c r="T236" s="14">
        <v>3006</v>
      </c>
      <c r="U236">
        <v>7.0000000000000007E-2</v>
      </c>
      <c r="V236" s="17">
        <f t="shared" ref="V236:V247" si="133">$T$149*U236</f>
        <v>19.342105263157897</v>
      </c>
      <c r="W236" s="15">
        <f t="shared" ref="W236:W247" si="134">T236+V236</f>
        <v>3025.3421052631579</v>
      </c>
    </row>
    <row r="237" spans="1:26" x14ac:dyDescent="0.25">
      <c r="A237" t="s">
        <v>364</v>
      </c>
      <c r="B237" s="14">
        <v>4468</v>
      </c>
      <c r="C237" s="12">
        <v>0</v>
      </c>
      <c r="D237">
        <f t="shared" si="129"/>
        <v>0</v>
      </c>
      <c r="E237" s="15">
        <f t="shared" si="130"/>
        <v>4468</v>
      </c>
      <c r="J237" t="s">
        <v>364</v>
      </c>
      <c r="K237" s="30">
        <v>3679</v>
      </c>
      <c r="L237" s="12">
        <v>0</v>
      </c>
      <c r="M237">
        <f t="shared" si="131"/>
        <v>0</v>
      </c>
      <c r="N237" s="15">
        <f t="shared" si="132"/>
        <v>3679</v>
      </c>
      <c r="S237" t="s">
        <v>364</v>
      </c>
      <c r="T237" s="14">
        <v>3006</v>
      </c>
      <c r="U237" s="12">
        <v>0.1</v>
      </c>
      <c r="V237" s="17">
        <f t="shared" si="133"/>
        <v>27.631578947368425</v>
      </c>
      <c r="W237" s="15">
        <f t="shared" si="134"/>
        <v>3033.6315789473683</v>
      </c>
    </row>
    <row r="238" spans="1:26" x14ac:dyDescent="0.25">
      <c r="A238" t="s">
        <v>365</v>
      </c>
      <c r="B238" s="14">
        <v>4468</v>
      </c>
      <c r="C238" s="12">
        <v>0</v>
      </c>
      <c r="D238">
        <f t="shared" si="129"/>
        <v>0</v>
      </c>
      <c r="E238" s="15">
        <f t="shared" si="130"/>
        <v>4468</v>
      </c>
      <c r="F238" t="s">
        <v>375</v>
      </c>
      <c r="G238" s="15">
        <f>AVERAGE(E236:E238)</f>
        <v>4468</v>
      </c>
      <c r="H238" s="16">
        <f>G238/$E$147</f>
        <v>44.370460180180181</v>
      </c>
      <c r="J238" t="s">
        <v>365</v>
      </c>
      <c r="K238" s="30">
        <v>3679</v>
      </c>
      <c r="L238" s="12">
        <v>0</v>
      </c>
      <c r="M238">
        <f t="shared" si="131"/>
        <v>0</v>
      </c>
      <c r="N238" s="15">
        <f t="shared" si="132"/>
        <v>3679</v>
      </c>
      <c r="O238" t="s">
        <v>375</v>
      </c>
      <c r="P238" s="15">
        <f>AVERAGE(N236:N238)</f>
        <v>3679</v>
      </c>
      <c r="Q238" s="16">
        <f>P238/$E$147</f>
        <v>36.53512153153153</v>
      </c>
      <c r="S238" t="s">
        <v>365</v>
      </c>
      <c r="T238" s="14">
        <v>3006</v>
      </c>
      <c r="U238" s="12">
        <v>0.12</v>
      </c>
      <c r="V238" s="17">
        <f t="shared" si="133"/>
        <v>33.157894736842103</v>
      </c>
      <c r="W238" s="15">
        <f t="shared" si="134"/>
        <v>3039.1578947368421</v>
      </c>
      <c r="X238" t="s">
        <v>375</v>
      </c>
      <c r="Y238" s="15">
        <f>AVERAGE(W236:W238)</f>
        <v>3032.7105263157896</v>
      </c>
      <c r="Z238" s="16">
        <f>Y238/$E$147</f>
        <v>30.117001263632051</v>
      </c>
    </row>
    <row r="239" spans="1:26" x14ac:dyDescent="0.25">
      <c r="A239" t="s">
        <v>366</v>
      </c>
      <c r="B239" s="14">
        <v>4468</v>
      </c>
      <c r="C239" s="12">
        <v>0</v>
      </c>
      <c r="D239">
        <f t="shared" si="129"/>
        <v>0</v>
      </c>
      <c r="E239" s="15">
        <f t="shared" si="130"/>
        <v>4468</v>
      </c>
      <c r="J239" t="s">
        <v>366</v>
      </c>
      <c r="K239" s="30">
        <v>3679</v>
      </c>
      <c r="L239" s="12">
        <v>0</v>
      </c>
      <c r="M239">
        <f t="shared" si="131"/>
        <v>0</v>
      </c>
      <c r="N239" s="15">
        <f t="shared" si="132"/>
        <v>3679</v>
      </c>
      <c r="S239" t="s">
        <v>366</v>
      </c>
      <c r="T239" s="14">
        <v>3006</v>
      </c>
      <c r="U239" s="12">
        <v>0.15</v>
      </c>
      <c r="V239" s="17">
        <f t="shared" si="133"/>
        <v>41.44736842105263</v>
      </c>
      <c r="W239" s="15">
        <f t="shared" si="134"/>
        <v>3047.4473684210525</v>
      </c>
    </row>
    <row r="240" spans="1:26" x14ac:dyDescent="0.25">
      <c r="A240" t="s">
        <v>367</v>
      </c>
      <c r="B240" s="14">
        <v>4468</v>
      </c>
      <c r="C240" s="12">
        <v>0</v>
      </c>
      <c r="D240">
        <f t="shared" si="129"/>
        <v>0</v>
      </c>
      <c r="E240" s="15">
        <f t="shared" si="130"/>
        <v>4468</v>
      </c>
      <c r="J240" t="s">
        <v>367</v>
      </c>
      <c r="K240" s="30">
        <v>3679</v>
      </c>
      <c r="L240" s="12">
        <v>0</v>
      </c>
      <c r="M240">
        <f t="shared" si="131"/>
        <v>0</v>
      </c>
      <c r="N240" s="15">
        <f t="shared" si="132"/>
        <v>3679</v>
      </c>
      <c r="S240" t="s">
        <v>367</v>
      </c>
      <c r="T240" s="14">
        <v>3006</v>
      </c>
      <c r="U240" s="12">
        <v>0.22</v>
      </c>
      <c r="V240" s="17">
        <f t="shared" si="133"/>
        <v>60.789473684210527</v>
      </c>
      <c r="W240" s="15">
        <f t="shared" si="134"/>
        <v>3066.7894736842104</v>
      </c>
    </row>
    <row r="241" spans="1:26" x14ac:dyDescent="0.25">
      <c r="A241" t="s">
        <v>368</v>
      </c>
      <c r="B241" s="14">
        <v>4468</v>
      </c>
      <c r="C241" s="12">
        <v>0</v>
      </c>
      <c r="D241">
        <f t="shared" si="129"/>
        <v>0</v>
      </c>
      <c r="E241" s="15">
        <f t="shared" si="130"/>
        <v>4468</v>
      </c>
      <c r="J241" t="s">
        <v>368</v>
      </c>
      <c r="K241" s="30">
        <v>3679</v>
      </c>
      <c r="L241" s="12">
        <v>0</v>
      </c>
      <c r="M241">
        <f t="shared" si="131"/>
        <v>0</v>
      </c>
      <c r="N241" s="15">
        <f t="shared" si="132"/>
        <v>3679</v>
      </c>
      <c r="S241" t="s">
        <v>368</v>
      </c>
      <c r="T241" s="14">
        <v>3006</v>
      </c>
      <c r="U241" s="12">
        <v>0.21</v>
      </c>
      <c r="V241" s="17">
        <f t="shared" si="133"/>
        <v>58.026315789473685</v>
      </c>
      <c r="W241" s="15">
        <f t="shared" si="134"/>
        <v>3064.0263157894738</v>
      </c>
    </row>
    <row r="242" spans="1:26" x14ac:dyDescent="0.25">
      <c r="A242" t="s">
        <v>369</v>
      </c>
      <c r="B242" s="14">
        <v>4468</v>
      </c>
      <c r="C242" s="12">
        <v>0</v>
      </c>
      <c r="D242">
        <f t="shared" si="129"/>
        <v>0</v>
      </c>
      <c r="E242" s="15">
        <f t="shared" si="130"/>
        <v>4468</v>
      </c>
      <c r="J242" t="s">
        <v>369</v>
      </c>
      <c r="K242" s="30">
        <v>3679</v>
      </c>
      <c r="L242" s="12">
        <v>0</v>
      </c>
      <c r="M242">
        <f t="shared" si="131"/>
        <v>0</v>
      </c>
      <c r="N242" s="15">
        <f t="shared" si="132"/>
        <v>3679</v>
      </c>
      <c r="S242" t="s">
        <v>369</v>
      </c>
      <c r="T242" s="14">
        <v>3006</v>
      </c>
      <c r="U242" s="12">
        <v>0.23</v>
      </c>
      <c r="V242" s="17">
        <f t="shared" si="133"/>
        <v>63.55263157894737</v>
      </c>
      <c r="W242" s="15">
        <f t="shared" si="134"/>
        <v>3069.5526315789475</v>
      </c>
    </row>
    <row r="243" spans="1:26" x14ac:dyDescent="0.25">
      <c r="A243" t="s">
        <v>370</v>
      </c>
      <c r="B243" s="14">
        <v>4468</v>
      </c>
      <c r="C243" s="12">
        <v>0</v>
      </c>
      <c r="D243">
        <f t="shared" si="129"/>
        <v>0</v>
      </c>
      <c r="E243" s="15">
        <f t="shared" si="130"/>
        <v>4468</v>
      </c>
      <c r="J243" t="s">
        <v>370</v>
      </c>
      <c r="K243" s="30">
        <v>3679</v>
      </c>
      <c r="L243" s="12">
        <v>0</v>
      </c>
      <c r="M243">
        <f t="shared" si="131"/>
        <v>0</v>
      </c>
      <c r="N243" s="15">
        <f t="shared" si="132"/>
        <v>3679</v>
      </c>
      <c r="S243" t="s">
        <v>370</v>
      </c>
      <c r="T243" s="14">
        <v>3006</v>
      </c>
      <c r="U243" s="12">
        <v>0.24</v>
      </c>
      <c r="V243" s="17">
        <f t="shared" si="133"/>
        <v>66.315789473684205</v>
      </c>
      <c r="W243" s="15">
        <f t="shared" si="134"/>
        <v>3072.3157894736842</v>
      </c>
    </row>
    <row r="244" spans="1:26" x14ac:dyDescent="0.25">
      <c r="A244" t="s">
        <v>371</v>
      </c>
      <c r="B244" s="14">
        <v>4468</v>
      </c>
      <c r="C244" s="12">
        <v>0</v>
      </c>
      <c r="D244">
        <f t="shared" si="129"/>
        <v>0</v>
      </c>
      <c r="E244" s="15">
        <f t="shared" si="130"/>
        <v>4468</v>
      </c>
      <c r="J244" t="s">
        <v>371</v>
      </c>
      <c r="K244" s="30">
        <v>3826</v>
      </c>
      <c r="L244" s="12">
        <v>0</v>
      </c>
      <c r="M244">
        <f t="shared" si="131"/>
        <v>0</v>
      </c>
      <c r="N244" s="15">
        <f t="shared" si="132"/>
        <v>3826</v>
      </c>
      <c r="S244" t="s">
        <v>371</v>
      </c>
      <c r="T244" s="14">
        <v>3006</v>
      </c>
      <c r="U244" s="12">
        <v>0.25</v>
      </c>
      <c r="V244" s="17">
        <f t="shared" si="133"/>
        <v>69.078947368421055</v>
      </c>
      <c r="W244" s="15">
        <f t="shared" si="134"/>
        <v>3075.0789473684213</v>
      </c>
    </row>
    <row r="245" spans="1:26" x14ac:dyDescent="0.25">
      <c r="A245" t="s">
        <v>372</v>
      </c>
      <c r="B245" s="14">
        <v>4647</v>
      </c>
      <c r="C245" s="12">
        <v>0</v>
      </c>
      <c r="D245">
        <f t="shared" si="129"/>
        <v>0</v>
      </c>
      <c r="E245" s="15">
        <f t="shared" si="130"/>
        <v>4647</v>
      </c>
      <c r="J245" t="s">
        <v>372</v>
      </c>
      <c r="K245" s="30">
        <v>3826</v>
      </c>
      <c r="L245" s="12">
        <v>0</v>
      </c>
      <c r="M245">
        <f t="shared" si="131"/>
        <v>0</v>
      </c>
      <c r="N245" s="15">
        <f t="shared" si="132"/>
        <v>3826</v>
      </c>
      <c r="S245" t="s">
        <v>372</v>
      </c>
      <c r="T245" s="14">
        <v>3096</v>
      </c>
      <c r="U245" s="12">
        <v>0.26</v>
      </c>
      <c r="V245" s="17">
        <f t="shared" si="133"/>
        <v>71.842105263157904</v>
      </c>
      <c r="W245" s="15">
        <f t="shared" si="134"/>
        <v>3167.8421052631579</v>
      </c>
    </row>
    <row r="246" spans="1:26" x14ac:dyDescent="0.25">
      <c r="A246" t="s">
        <v>373</v>
      </c>
      <c r="B246" s="14">
        <v>4647</v>
      </c>
      <c r="C246" s="12">
        <v>0</v>
      </c>
      <c r="D246">
        <f t="shared" si="129"/>
        <v>0</v>
      </c>
      <c r="E246" s="15">
        <f t="shared" si="130"/>
        <v>4647</v>
      </c>
      <c r="J246" t="s">
        <v>373</v>
      </c>
      <c r="K246" s="30">
        <v>3826</v>
      </c>
      <c r="L246" s="12">
        <v>0</v>
      </c>
      <c r="M246">
        <f t="shared" si="131"/>
        <v>0</v>
      </c>
      <c r="N246" s="15">
        <f t="shared" si="132"/>
        <v>3826</v>
      </c>
      <c r="S246" t="s">
        <v>373</v>
      </c>
      <c r="T246" s="14">
        <v>3096</v>
      </c>
      <c r="U246" s="12">
        <v>0.26</v>
      </c>
      <c r="V246" s="17">
        <f t="shared" si="133"/>
        <v>71.842105263157904</v>
      </c>
      <c r="W246" s="15">
        <f t="shared" si="134"/>
        <v>3167.8421052631579</v>
      </c>
    </row>
    <row r="247" spans="1:26" x14ac:dyDescent="0.25">
      <c r="A247" t="s">
        <v>374</v>
      </c>
      <c r="B247" s="14">
        <v>4647</v>
      </c>
      <c r="C247" s="12">
        <v>0</v>
      </c>
      <c r="D247">
        <f t="shared" si="129"/>
        <v>0</v>
      </c>
      <c r="E247" s="15">
        <f t="shared" si="130"/>
        <v>4647</v>
      </c>
      <c r="J247" t="s">
        <v>374</v>
      </c>
      <c r="K247" s="30">
        <v>3826</v>
      </c>
      <c r="L247" s="12">
        <v>0</v>
      </c>
      <c r="M247">
        <f t="shared" si="131"/>
        <v>0</v>
      </c>
      <c r="N247" s="15">
        <f t="shared" si="132"/>
        <v>3826</v>
      </c>
      <c r="S247" t="s">
        <v>374</v>
      </c>
      <c r="T247" s="14">
        <v>3096</v>
      </c>
      <c r="U247" s="12">
        <v>0.33</v>
      </c>
      <c r="V247" s="17">
        <f t="shared" si="133"/>
        <v>91.184210526315795</v>
      </c>
      <c r="W247" s="15">
        <f t="shared" si="134"/>
        <v>3187.1842105263158</v>
      </c>
    </row>
    <row r="248" spans="1:26" x14ac:dyDescent="0.25">
      <c r="A248" t="s">
        <v>379</v>
      </c>
      <c r="B248" s="14">
        <v>4647</v>
      </c>
      <c r="C248" s="12">
        <v>0.12</v>
      </c>
      <c r="D248" s="17">
        <f t="shared" ref="D248:D259" si="135">C248*$B$149</f>
        <v>31.799999999999997</v>
      </c>
      <c r="E248" s="15">
        <f t="shared" ref="E248:E259" si="136">B248+D248</f>
        <v>4678.8</v>
      </c>
      <c r="J248" t="s">
        <v>379</v>
      </c>
      <c r="K248" s="30">
        <v>3826</v>
      </c>
      <c r="L248" s="12">
        <v>0.12</v>
      </c>
      <c r="M248" s="17">
        <f t="shared" si="131"/>
        <v>31.799999999999997</v>
      </c>
      <c r="N248" s="15">
        <f t="shared" ref="N248:N259" si="137">K248+M248</f>
        <v>3857.8</v>
      </c>
      <c r="S248" t="s">
        <v>379</v>
      </c>
      <c r="T248" s="14">
        <v>3096</v>
      </c>
      <c r="U248">
        <v>0.33</v>
      </c>
      <c r="V248" s="17">
        <f t="shared" ref="V248:V259" si="138">$T$149*U248</f>
        <v>91.184210526315795</v>
      </c>
      <c r="W248" s="15">
        <f t="shared" ref="W248:W259" si="139">T248+V248</f>
        <v>3187.1842105263158</v>
      </c>
    </row>
    <row r="249" spans="1:26" x14ac:dyDescent="0.25">
      <c r="A249" t="s">
        <v>380</v>
      </c>
      <c r="B249" s="14">
        <v>4647</v>
      </c>
      <c r="C249" s="12">
        <v>0.1</v>
      </c>
      <c r="D249" s="17">
        <f t="shared" si="135"/>
        <v>26.5</v>
      </c>
      <c r="E249" s="15">
        <f t="shared" si="136"/>
        <v>4673.5</v>
      </c>
      <c r="J249" t="s">
        <v>380</v>
      </c>
      <c r="K249" s="30">
        <v>3826</v>
      </c>
      <c r="L249" s="12">
        <v>0.1</v>
      </c>
      <c r="M249" s="17">
        <f t="shared" si="131"/>
        <v>26.5</v>
      </c>
      <c r="N249" s="15">
        <f t="shared" si="137"/>
        <v>3852.5</v>
      </c>
      <c r="S249" t="s">
        <v>380</v>
      </c>
      <c r="T249" s="14">
        <v>3096</v>
      </c>
      <c r="U249">
        <v>0.31</v>
      </c>
      <c r="V249" s="17">
        <f t="shared" si="138"/>
        <v>85.65789473684211</v>
      </c>
      <c r="W249" s="15">
        <f t="shared" si="139"/>
        <v>3181.6578947368421</v>
      </c>
    </row>
    <row r="250" spans="1:26" x14ac:dyDescent="0.25">
      <c r="A250" t="s">
        <v>381</v>
      </c>
      <c r="B250" s="14">
        <v>4647</v>
      </c>
      <c r="C250" s="12">
        <v>0.12</v>
      </c>
      <c r="D250" s="17">
        <f t="shared" si="135"/>
        <v>31.799999999999997</v>
      </c>
      <c r="E250" s="15">
        <f t="shared" si="136"/>
        <v>4678.8</v>
      </c>
      <c r="F250" t="s">
        <v>397</v>
      </c>
      <c r="G250" s="15">
        <f>AVERAGE(E248:E250)</f>
        <v>4677.0333333333328</v>
      </c>
      <c r="H250" s="16">
        <f>G250/$E$147</f>
        <v>46.44631183483483</v>
      </c>
      <c r="J250" t="s">
        <v>381</v>
      </c>
      <c r="K250" s="30">
        <v>3826</v>
      </c>
      <c r="L250" s="12">
        <v>0.12</v>
      </c>
      <c r="M250" s="17">
        <f t="shared" si="131"/>
        <v>31.799999999999997</v>
      </c>
      <c r="N250" s="15">
        <f t="shared" si="137"/>
        <v>3857.8</v>
      </c>
      <c r="O250" t="s">
        <v>397</v>
      </c>
      <c r="P250" s="15">
        <f>AVERAGE(N248:N250)</f>
        <v>3856.0333333333333</v>
      </c>
      <c r="Q250" s="16">
        <f>P250/$E$147</f>
        <v>38.293190123123118</v>
      </c>
      <c r="S250" t="s">
        <v>381</v>
      </c>
      <c r="T250" s="14">
        <v>3096</v>
      </c>
      <c r="U250">
        <v>0.33</v>
      </c>
      <c r="V250" s="17">
        <f t="shared" si="138"/>
        <v>91.184210526315795</v>
      </c>
      <c r="W250" s="15">
        <f t="shared" si="139"/>
        <v>3187.1842105263158</v>
      </c>
      <c r="X250" t="s">
        <v>397</v>
      </c>
      <c r="Y250" s="15">
        <f>AVERAGE(W248:W250)</f>
        <v>3185.3421052631579</v>
      </c>
      <c r="Z250" s="16">
        <f>Y250/$E$147</f>
        <v>31.632742847321005</v>
      </c>
    </row>
    <row r="251" spans="1:26" x14ac:dyDescent="0.25">
      <c r="A251" t="s">
        <v>382</v>
      </c>
      <c r="B251" s="14">
        <v>4647</v>
      </c>
      <c r="C251" s="12">
        <v>0.2</v>
      </c>
      <c r="D251" s="17">
        <f t="shared" si="135"/>
        <v>53</v>
      </c>
      <c r="E251" s="15">
        <f t="shared" si="136"/>
        <v>4700</v>
      </c>
      <c r="J251" t="s">
        <v>382</v>
      </c>
      <c r="K251" s="30">
        <v>3826</v>
      </c>
      <c r="L251" s="12">
        <v>0.2</v>
      </c>
      <c r="M251" s="17">
        <f t="shared" si="131"/>
        <v>53</v>
      </c>
      <c r="N251" s="15">
        <f t="shared" si="137"/>
        <v>3879</v>
      </c>
      <c r="S251" t="s">
        <v>382</v>
      </c>
      <c r="T251" s="14">
        <v>3096</v>
      </c>
      <c r="U251">
        <v>0.39</v>
      </c>
      <c r="V251" s="17">
        <f t="shared" si="138"/>
        <v>107.76315789473685</v>
      </c>
      <c r="W251" s="15">
        <f t="shared" si="139"/>
        <v>3203.7631578947367</v>
      </c>
    </row>
    <row r="252" spans="1:26" x14ac:dyDescent="0.25">
      <c r="A252" t="s">
        <v>383</v>
      </c>
      <c r="B252" s="14">
        <v>4647</v>
      </c>
      <c r="C252" s="12">
        <v>0.47</v>
      </c>
      <c r="D252" s="17">
        <f t="shared" si="135"/>
        <v>124.55</v>
      </c>
      <c r="E252" s="15">
        <f t="shared" si="136"/>
        <v>4771.55</v>
      </c>
      <c r="J252" t="s">
        <v>383</v>
      </c>
      <c r="K252" s="30">
        <v>3826</v>
      </c>
      <c r="L252" s="12">
        <v>0.47</v>
      </c>
      <c r="M252" s="17">
        <f t="shared" si="131"/>
        <v>124.55</v>
      </c>
      <c r="N252" s="15">
        <f t="shared" si="137"/>
        <v>3950.55</v>
      </c>
      <c r="S252" t="s">
        <v>383</v>
      </c>
      <c r="T252" s="14">
        <v>3096</v>
      </c>
      <c r="U252">
        <v>0.61</v>
      </c>
      <c r="V252" s="17">
        <f t="shared" si="138"/>
        <v>168.55263157894737</v>
      </c>
      <c r="W252" s="15">
        <f t="shared" si="139"/>
        <v>3264.5526315789475</v>
      </c>
    </row>
    <row r="253" spans="1:26" x14ac:dyDescent="0.25">
      <c r="A253" t="s">
        <v>384</v>
      </c>
      <c r="B253" s="14">
        <v>4647</v>
      </c>
      <c r="C253" s="12">
        <v>0.47</v>
      </c>
      <c r="D253" s="17">
        <f t="shared" si="135"/>
        <v>124.55</v>
      </c>
      <c r="E253" s="15">
        <f t="shared" si="136"/>
        <v>4771.55</v>
      </c>
      <c r="J253" t="s">
        <v>384</v>
      </c>
      <c r="K253" s="30">
        <v>3826</v>
      </c>
      <c r="L253" s="12">
        <v>0.47</v>
      </c>
      <c r="M253" s="17">
        <f t="shared" si="131"/>
        <v>124.55</v>
      </c>
      <c r="N253" s="15">
        <f t="shared" si="137"/>
        <v>3950.55</v>
      </c>
      <c r="S253" t="s">
        <v>384</v>
      </c>
      <c r="T253" s="14">
        <v>3096</v>
      </c>
      <c r="U253">
        <v>0.61</v>
      </c>
      <c r="V253" s="17">
        <f>$T$149*U253</f>
        <v>168.55263157894737</v>
      </c>
      <c r="W253" s="15">
        <f t="shared" si="139"/>
        <v>3264.5526315789475</v>
      </c>
    </row>
    <row r="254" spans="1:26" x14ac:dyDescent="0.25">
      <c r="A254" t="s">
        <v>385</v>
      </c>
      <c r="B254" s="14">
        <v>4647</v>
      </c>
      <c r="C254" s="12">
        <v>0.59</v>
      </c>
      <c r="D254" s="17">
        <f t="shared" si="135"/>
        <v>156.35</v>
      </c>
      <c r="E254" s="15">
        <f t="shared" si="136"/>
        <v>4803.3500000000004</v>
      </c>
      <c r="J254" t="s">
        <v>385</v>
      </c>
      <c r="K254" s="30">
        <v>3826</v>
      </c>
      <c r="L254" s="12">
        <v>0.59</v>
      </c>
      <c r="M254" s="17">
        <f t="shared" si="131"/>
        <v>156.35</v>
      </c>
      <c r="N254" s="15">
        <f t="shared" si="137"/>
        <v>3982.35</v>
      </c>
      <c r="S254" t="s">
        <v>385</v>
      </c>
      <c r="T254" s="14">
        <v>3096</v>
      </c>
      <c r="U254" s="16">
        <v>0.7</v>
      </c>
      <c r="V254" s="17">
        <f>$T$149*U254</f>
        <v>193.42105263157893</v>
      </c>
      <c r="W254" s="15">
        <f t="shared" si="139"/>
        <v>3289.4210526315787</v>
      </c>
    </row>
    <row r="255" spans="1:26" x14ac:dyDescent="0.25">
      <c r="A255" t="s">
        <v>386</v>
      </c>
      <c r="B255" s="14">
        <v>4647</v>
      </c>
      <c r="C255" s="12">
        <v>0.63</v>
      </c>
      <c r="D255" s="17">
        <f t="shared" si="135"/>
        <v>166.95</v>
      </c>
      <c r="E255" s="15">
        <f t="shared" si="136"/>
        <v>4813.95</v>
      </c>
      <c r="J255" t="s">
        <v>386</v>
      </c>
      <c r="K255" s="30">
        <v>3826</v>
      </c>
      <c r="L255" s="12">
        <v>0.63</v>
      </c>
      <c r="M255" s="17">
        <f t="shared" si="131"/>
        <v>166.95</v>
      </c>
      <c r="N255" s="15">
        <f t="shared" si="137"/>
        <v>3992.95</v>
      </c>
      <c r="S255" t="s">
        <v>386</v>
      </c>
      <c r="T255" s="14">
        <v>3096</v>
      </c>
      <c r="U255">
        <v>0.74</v>
      </c>
      <c r="V255" s="17">
        <f>$T$149*U255</f>
        <v>204.47368421052633</v>
      </c>
      <c r="W255" s="15">
        <f t="shared" si="139"/>
        <v>3300.4736842105262</v>
      </c>
    </row>
    <row r="256" spans="1:26" x14ac:dyDescent="0.25">
      <c r="A256" t="s">
        <v>387</v>
      </c>
      <c r="B256" s="14">
        <v>4647</v>
      </c>
      <c r="C256" s="12">
        <v>0.56000000000000005</v>
      </c>
      <c r="D256" s="17">
        <f t="shared" si="135"/>
        <v>148.4</v>
      </c>
      <c r="E256" s="15">
        <f t="shared" si="136"/>
        <v>4795.3999999999996</v>
      </c>
      <c r="J256" t="s">
        <v>387</v>
      </c>
      <c r="K256" s="30">
        <v>4126</v>
      </c>
      <c r="L256" s="12">
        <v>0.56000000000000005</v>
      </c>
      <c r="M256" s="17">
        <f t="shared" si="131"/>
        <v>148.4</v>
      </c>
      <c r="N256" s="15">
        <f t="shared" si="137"/>
        <v>4274.3999999999996</v>
      </c>
      <c r="S256" t="s">
        <v>387</v>
      </c>
      <c r="T256" s="14">
        <v>3096</v>
      </c>
      <c r="U256">
        <v>0.68</v>
      </c>
      <c r="V256" s="17">
        <f t="shared" si="138"/>
        <v>187.89473684210529</v>
      </c>
      <c r="W256" s="15">
        <f t="shared" si="139"/>
        <v>3283.8947368421054</v>
      </c>
    </row>
    <row r="257" spans="1:26" x14ac:dyDescent="0.25">
      <c r="A257" t="s">
        <v>388</v>
      </c>
      <c r="B257" s="14">
        <v>4927</v>
      </c>
      <c r="C257">
        <v>0.45</v>
      </c>
      <c r="D257" s="17">
        <f t="shared" si="135"/>
        <v>119.25</v>
      </c>
      <c r="E257" s="15">
        <f t="shared" si="136"/>
        <v>5046.25</v>
      </c>
      <c r="J257" t="s">
        <v>388</v>
      </c>
      <c r="K257" s="30">
        <v>4126</v>
      </c>
      <c r="L257">
        <v>0.45</v>
      </c>
      <c r="M257" s="17">
        <f t="shared" si="131"/>
        <v>119.25</v>
      </c>
      <c r="N257" s="15">
        <f t="shared" si="137"/>
        <v>4245.25</v>
      </c>
      <c r="S257" t="s">
        <v>388</v>
      </c>
      <c r="T257" s="14">
        <v>3251</v>
      </c>
      <c r="U257">
        <v>0.59</v>
      </c>
      <c r="V257" s="17">
        <f t="shared" si="138"/>
        <v>163.02631578947367</v>
      </c>
      <c r="W257" s="15">
        <f t="shared" si="139"/>
        <v>3414.0263157894738</v>
      </c>
    </row>
    <row r="258" spans="1:26" x14ac:dyDescent="0.25">
      <c r="A258" t="s">
        <v>389</v>
      </c>
      <c r="B258" s="14">
        <v>4927</v>
      </c>
      <c r="C258">
        <v>0.44</v>
      </c>
      <c r="D258">
        <f t="shared" si="135"/>
        <v>116.6</v>
      </c>
      <c r="E258" s="15">
        <f t="shared" si="136"/>
        <v>5043.6000000000004</v>
      </c>
      <c r="J258" t="s">
        <v>389</v>
      </c>
      <c r="K258" s="30">
        <v>4126</v>
      </c>
      <c r="L258">
        <v>0.44</v>
      </c>
      <c r="M258">
        <f t="shared" si="131"/>
        <v>116.6</v>
      </c>
      <c r="N258" s="15">
        <f t="shared" si="137"/>
        <v>4242.6000000000004</v>
      </c>
      <c r="S258" t="s">
        <v>389</v>
      </c>
      <c r="T258" s="14">
        <v>3251</v>
      </c>
      <c r="U258">
        <v>0.57999999999999996</v>
      </c>
      <c r="V258" s="17">
        <f t="shared" si="138"/>
        <v>160.26315789473685</v>
      </c>
      <c r="W258" s="15">
        <f t="shared" si="139"/>
        <v>3411.2631578947367</v>
      </c>
    </row>
    <row r="259" spans="1:26" x14ac:dyDescent="0.25">
      <c r="A259" t="s">
        <v>390</v>
      </c>
      <c r="B259" s="14">
        <v>4927</v>
      </c>
      <c r="C259" s="16">
        <v>0.5</v>
      </c>
      <c r="D259">
        <f t="shared" si="135"/>
        <v>132.5</v>
      </c>
      <c r="E259" s="15">
        <f t="shared" si="136"/>
        <v>5059.5</v>
      </c>
      <c r="J259" t="s">
        <v>390</v>
      </c>
      <c r="K259" s="30">
        <v>4126</v>
      </c>
      <c r="L259" s="16">
        <v>0.5</v>
      </c>
      <c r="M259">
        <f t="shared" si="131"/>
        <v>132.5</v>
      </c>
      <c r="N259" s="15">
        <f t="shared" si="137"/>
        <v>4258.5</v>
      </c>
      <c r="S259" t="s">
        <v>390</v>
      </c>
      <c r="T259" s="14">
        <v>3251</v>
      </c>
      <c r="U259">
        <v>0.63</v>
      </c>
      <c r="V259" s="17">
        <f t="shared" si="138"/>
        <v>174.07894736842107</v>
      </c>
      <c r="W259" s="15">
        <f t="shared" si="139"/>
        <v>3425.0789473684213</v>
      </c>
    </row>
    <row r="260" spans="1:26" x14ac:dyDescent="0.25">
      <c r="A260" t="s">
        <v>400</v>
      </c>
      <c r="B260" s="14">
        <v>4927</v>
      </c>
      <c r="C260">
        <v>0.51</v>
      </c>
      <c r="D260">
        <f t="shared" ref="D260:D271" si="140">C260*$B$149</f>
        <v>135.15</v>
      </c>
      <c r="E260" s="15">
        <f t="shared" ref="E260:E271" si="141">B260+D260</f>
        <v>5062.1499999999996</v>
      </c>
      <c r="J260" t="s">
        <v>400</v>
      </c>
      <c r="K260" s="30">
        <v>4126</v>
      </c>
      <c r="L260">
        <v>0.51</v>
      </c>
      <c r="M260">
        <f t="shared" ref="M260:M271" si="142">L260*$B$149</f>
        <v>135.15</v>
      </c>
      <c r="N260" s="15">
        <f t="shared" ref="N260:N271" si="143">K260+M260</f>
        <v>4261.1499999999996</v>
      </c>
      <c r="S260" t="s">
        <v>400</v>
      </c>
      <c r="T260" s="14">
        <v>3251</v>
      </c>
      <c r="U260">
        <v>0.64</v>
      </c>
      <c r="V260" s="17">
        <f t="shared" ref="V260:V271" si="144">$T$149*U260</f>
        <v>176.84210526315789</v>
      </c>
      <c r="W260" s="15">
        <f t="shared" ref="W260:W271" si="145">T260+V260</f>
        <v>3427.8421052631579</v>
      </c>
    </row>
    <row r="261" spans="1:26" x14ac:dyDescent="0.25">
      <c r="A261" t="s">
        <v>401</v>
      </c>
      <c r="B261" s="14">
        <v>4927</v>
      </c>
      <c r="C261">
        <v>0.37</v>
      </c>
      <c r="D261">
        <f t="shared" si="140"/>
        <v>98.05</v>
      </c>
      <c r="E261" s="15">
        <f t="shared" si="141"/>
        <v>5025.05</v>
      </c>
      <c r="J261" t="s">
        <v>401</v>
      </c>
      <c r="K261" s="30">
        <v>4126</v>
      </c>
      <c r="L261">
        <v>0.37</v>
      </c>
      <c r="M261">
        <f t="shared" si="142"/>
        <v>98.05</v>
      </c>
      <c r="N261" s="15">
        <f t="shared" si="143"/>
        <v>4224.05</v>
      </c>
      <c r="S261" t="s">
        <v>401</v>
      </c>
      <c r="T261" s="14">
        <v>3251</v>
      </c>
      <c r="U261">
        <v>0.53</v>
      </c>
      <c r="V261" s="17">
        <f t="shared" si="144"/>
        <v>146.44736842105263</v>
      </c>
      <c r="W261" s="15">
        <f t="shared" si="145"/>
        <v>3397.4473684210525</v>
      </c>
    </row>
    <row r="262" spans="1:26" x14ac:dyDescent="0.25">
      <c r="A262" t="s">
        <v>402</v>
      </c>
      <c r="B262" s="14">
        <v>4927</v>
      </c>
      <c r="C262">
        <v>0.34</v>
      </c>
      <c r="D262">
        <f t="shared" si="140"/>
        <v>90.100000000000009</v>
      </c>
      <c r="E262" s="15">
        <f t="shared" si="141"/>
        <v>5017.1000000000004</v>
      </c>
      <c r="F262" t="s">
        <v>412</v>
      </c>
      <c r="G262" s="15">
        <f>AVERAGE(E260:E262)</f>
        <v>5034.7666666666673</v>
      </c>
      <c r="H262" s="16">
        <f>G262/$E$147</f>
        <v>49.998861660660666</v>
      </c>
      <c r="J262" t="s">
        <v>402</v>
      </c>
      <c r="K262" s="30">
        <v>4126</v>
      </c>
      <c r="L262">
        <v>0.34</v>
      </c>
      <c r="M262">
        <f t="shared" si="142"/>
        <v>90.100000000000009</v>
      </c>
      <c r="N262" s="15">
        <f t="shared" si="143"/>
        <v>4216.1000000000004</v>
      </c>
      <c r="O262" t="s">
        <v>412</v>
      </c>
      <c r="P262" s="15">
        <f>AVERAGE(N260:N262)</f>
        <v>4233.7666666666673</v>
      </c>
      <c r="Q262" s="16">
        <f>P262/$E$147</f>
        <v>42.044354363363368</v>
      </c>
      <c r="S262" t="s">
        <v>402</v>
      </c>
      <c r="T262" s="14">
        <v>3251</v>
      </c>
      <c r="U262" s="16">
        <v>0.5</v>
      </c>
      <c r="V262" s="17">
        <f t="shared" si="144"/>
        <v>138.15789473684211</v>
      </c>
      <c r="W262" s="15">
        <f t="shared" si="145"/>
        <v>3389.1578947368421</v>
      </c>
      <c r="X262" t="s">
        <v>412</v>
      </c>
      <c r="Y262" s="15">
        <f>AVERAGE(W260:W262)</f>
        <v>3404.8157894736837</v>
      </c>
      <c r="Z262" s="16">
        <f>Y262/$E$147</f>
        <v>33.81227471076339</v>
      </c>
    </row>
    <row r="263" spans="1:26" x14ac:dyDescent="0.25">
      <c r="A263" t="s">
        <v>403</v>
      </c>
      <c r="B263" s="14">
        <v>4927</v>
      </c>
      <c r="C263" s="16">
        <v>0.3</v>
      </c>
      <c r="D263">
        <f t="shared" si="140"/>
        <v>79.5</v>
      </c>
      <c r="E263" s="15">
        <f t="shared" si="141"/>
        <v>5006.5</v>
      </c>
      <c r="J263" t="s">
        <v>403</v>
      </c>
      <c r="K263" s="30">
        <v>4126</v>
      </c>
      <c r="L263" s="16">
        <v>0.3</v>
      </c>
      <c r="M263">
        <f t="shared" si="142"/>
        <v>79.5</v>
      </c>
      <c r="N263" s="15">
        <f t="shared" si="143"/>
        <v>4205.5</v>
      </c>
      <c r="S263" t="s">
        <v>403</v>
      </c>
      <c r="T263" s="14">
        <v>3251</v>
      </c>
      <c r="U263">
        <v>0.47</v>
      </c>
      <c r="V263" s="17">
        <f t="shared" si="144"/>
        <v>129.86842105263159</v>
      </c>
      <c r="W263" s="15">
        <f t="shared" si="145"/>
        <v>3380.8684210526317</v>
      </c>
    </row>
    <row r="264" spans="1:26" x14ac:dyDescent="0.25">
      <c r="A264" t="s">
        <v>404</v>
      </c>
      <c r="B264" s="14">
        <v>4927</v>
      </c>
      <c r="C264">
        <v>0.25</v>
      </c>
      <c r="D264">
        <f t="shared" si="140"/>
        <v>66.25</v>
      </c>
      <c r="E264" s="15">
        <f t="shared" si="141"/>
        <v>4993.25</v>
      </c>
      <c r="J264" t="s">
        <v>404</v>
      </c>
      <c r="K264" s="30">
        <v>4126</v>
      </c>
      <c r="L264">
        <v>0.25</v>
      </c>
      <c r="M264">
        <f t="shared" si="142"/>
        <v>66.25</v>
      </c>
      <c r="N264" s="15">
        <f t="shared" si="143"/>
        <v>4192.25</v>
      </c>
      <c r="S264" t="s">
        <v>404</v>
      </c>
      <c r="T264" s="14">
        <v>3251</v>
      </c>
      <c r="U264">
        <v>0.43</v>
      </c>
      <c r="V264" s="17">
        <f t="shared" si="144"/>
        <v>118.81578947368422</v>
      </c>
      <c r="W264" s="15">
        <f t="shared" si="145"/>
        <v>3369.8157894736842</v>
      </c>
    </row>
    <row r="265" spans="1:26" x14ac:dyDescent="0.25">
      <c r="A265" t="s">
        <v>405</v>
      </c>
      <c r="B265" s="14">
        <v>4927</v>
      </c>
      <c r="C265">
        <v>0.22</v>
      </c>
      <c r="D265">
        <f t="shared" si="140"/>
        <v>58.3</v>
      </c>
      <c r="E265" s="15">
        <f t="shared" si="141"/>
        <v>4985.3</v>
      </c>
      <c r="F265" t="s">
        <v>439</v>
      </c>
      <c r="G265" s="15">
        <f t="shared" ref="G265" si="146">AVERAGE(E263:E265)</f>
        <v>4995.0166666666664</v>
      </c>
      <c r="H265" s="16">
        <f>G265/$E$147</f>
        <v>49.604115512012008</v>
      </c>
      <c r="J265" t="s">
        <v>405</v>
      </c>
      <c r="K265" s="30">
        <v>4126</v>
      </c>
      <c r="L265">
        <v>0.22</v>
      </c>
      <c r="M265">
        <f t="shared" si="142"/>
        <v>58.3</v>
      </c>
      <c r="N265" s="15">
        <f t="shared" si="143"/>
        <v>4184.3</v>
      </c>
      <c r="O265" t="s">
        <v>439</v>
      </c>
      <c r="P265" s="15">
        <f t="shared" ref="P265" si="147">AVERAGE(N263:N265)</f>
        <v>4194.0166666666664</v>
      </c>
      <c r="Q265" s="16">
        <f>P265/$E$147</f>
        <v>41.649608214714711</v>
      </c>
      <c r="S265" t="s">
        <v>405</v>
      </c>
      <c r="T265" s="14">
        <v>3251</v>
      </c>
      <c r="U265" s="12">
        <v>0.4</v>
      </c>
      <c r="V265" s="17">
        <f t="shared" si="144"/>
        <v>110.5263157894737</v>
      </c>
      <c r="W265" s="15">
        <f t="shared" si="145"/>
        <v>3361.5263157894738</v>
      </c>
      <c r="X265" t="s">
        <v>439</v>
      </c>
      <c r="Y265" s="15">
        <f t="shared" ref="Y265" si="148">AVERAGE(W263:W265)</f>
        <v>3370.7368421052633</v>
      </c>
      <c r="Z265" s="16">
        <f>Y265/$E$147</f>
        <v>33.473846201991464</v>
      </c>
    </row>
    <row r="266" spans="1:26" x14ac:dyDescent="0.25">
      <c r="A266" t="s">
        <v>406</v>
      </c>
      <c r="B266" s="14">
        <v>4927</v>
      </c>
      <c r="C266">
        <v>0.17</v>
      </c>
      <c r="D266">
        <f t="shared" si="140"/>
        <v>45.050000000000004</v>
      </c>
      <c r="E266" s="15">
        <f t="shared" si="141"/>
        <v>4972.05</v>
      </c>
      <c r="J266" t="s">
        <v>406</v>
      </c>
      <c r="K266" s="30">
        <v>4126</v>
      </c>
      <c r="L266">
        <v>0.17</v>
      </c>
      <c r="M266">
        <f t="shared" si="142"/>
        <v>45.050000000000004</v>
      </c>
      <c r="N266" s="15">
        <f t="shared" si="143"/>
        <v>4171.05</v>
      </c>
      <c r="S266" t="s">
        <v>406</v>
      </c>
      <c r="T266" s="14">
        <v>3251</v>
      </c>
      <c r="U266">
        <v>0.37</v>
      </c>
      <c r="V266" s="17">
        <f t="shared" si="144"/>
        <v>102.23684210526316</v>
      </c>
      <c r="W266" s="15">
        <f t="shared" si="145"/>
        <v>3353.2368421052633</v>
      </c>
    </row>
    <row r="267" spans="1:26" x14ac:dyDescent="0.25">
      <c r="A267" t="s">
        <v>407</v>
      </c>
      <c r="B267" s="14">
        <v>4927</v>
      </c>
      <c r="C267">
        <v>0.14000000000000001</v>
      </c>
      <c r="D267">
        <f t="shared" si="140"/>
        <v>37.1</v>
      </c>
      <c r="E267" s="15">
        <f t="shared" si="141"/>
        <v>4964.1000000000004</v>
      </c>
      <c r="J267" t="s">
        <v>407</v>
      </c>
      <c r="K267" s="30">
        <v>4126</v>
      </c>
      <c r="L267">
        <v>0.14000000000000001</v>
      </c>
      <c r="M267">
        <f t="shared" si="142"/>
        <v>37.1</v>
      </c>
      <c r="N267" s="15">
        <f t="shared" si="143"/>
        <v>4163.1000000000004</v>
      </c>
      <c r="S267" t="s">
        <v>407</v>
      </c>
      <c r="T267" s="14">
        <v>3251</v>
      </c>
      <c r="U267">
        <v>0.35</v>
      </c>
      <c r="V267" s="17">
        <f t="shared" si="144"/>
        <v>96.710526315789465</v>
      </c>
      <c r="W267" s="15">
        <f t="shared" si="145"/>
        <v>3347.7105263157896</v>
      </c>
    </row>
    <row r="268" spans="1:26" x14ac:dyDescent="0.25">
      <c r="A268" t="s">
        <v>408</v>
      </c>
      <c r="B268" s="14">
        <v>4927</v>
      </c>
      <c r="C268">
        <v>0.16</v>
      </c>
      <c r="D268">
        <f t="shared" si="140"/>
        <v>42.4</v>
      </c>
      <c r="E268" s="15">
        <f t="shared" si="141"/>
        <v>4969.3999999999996</v>
      </c>
      <c r="F268" t="s">
        <v>440</v>
      </c>
      <c r="G268" s="15">
        <f t="shared" ref="G268" si="149">AVERAGE(E266:E268)</f>
        <v>4968.5166666666673</v>
      </c>
      <c r="H268" s="16">
        <f>G268/$E$147</f>
        <v>49.340951412912915</v>
      </c>
      <c r="J268" t="s">
        <v>408</v>
      </c>
      <c r="K268" s="30">
        <v>4311</v>
      </c>
      <c r="L268">
        <v>0.16</v>
      </c>
      <c r="M268">
        <f t="shared" si="142"/>
        <v>42.4</v>
      </c>
      <c r="N268" s="15">
        <f t="shared" si="143"/>
        <v>4353.3999999999996</v>
      </c>
      <c r="O268" t="s">
        <v>440</v>
      </c>
      <c r="P268" s="15">
        <f t="shared" ref="P268" si="150">AVERAGE(N266:N268)</f>
        <v>4229.1833333333334</v>
      </c>
      <c r="Q268" s="16">
        <f>P268/$E$147</f>
        <v>41.998838560060058</v>
      </c>
      <c r="S268" t="s">
        <v>408</v>
      </c>
      <c r="T268" s="14">
        <v>3251</v>
      </c>
      <c r="U268">
        <v>0.36</v>
      </c>
      <c r="V268" s="17">
        <f t="shared" si="144"/>
        <v>99.473684210526315</v>
      </c>
      <c r="W268" s="15">
        <f t="shared" si="145"/>
        <v>3350.4736842105262</v>
      </c>
      <c r="X268" t="s">
        <v>440</v>
      </c>
      <c r="Y268" s="15">
        <f t="shared" ref="Y268" si="151">AVERAGE(W266:W268)</f>
        <v>3350.4736842105267</v>
      </c>
      <c r="Z268" s="16">
        <f>Y268/$E$147</f>
        <v>33.272618440018967</v>
      </c>
    </row>
    <row r="269" spans="1:26" x14ac:dyDescent="0.25">
      <c r="A269" t="s">
        <v>409</v>
      </c>
      <c r="B269" s="14">
        <v>5127</v>
      </c>
      <c r="C269">
        <v>0.28999999999999998</v>
      </c>
      <c r="D269">
        <f t="shared" si="140"/>
        <v>76.849999999999994</v>
      </c>
      <c r="E269" s="15">
        <f t="shared" si="141"/>
        <v>5203.8500000000004</v>
      </c>
      <c r="J269" t="s">
        <v>409</v>
      </c>
      <c r="K269" s="30">
        <v>4311</v>
      </c>
      <c r="L269">
        <v>0.28999999999999998</v>
      </c>
      <c r="M269">
        <f t="shared" si="142"/>
        <v>76.849999999999994</v>
      </c>
      <c r="N269" s="15">
        <f t="shared" si="143"/>
        <v>4387.8500000000004</v>
      </c>
      <c r="S269" t="s">
        <v>409</v>
      </c>
      <c r="T269" s="14">
        <v>3414</v>
      </c>
      <c r="U269">
        <v>0.46</v>
      </c>
      <c r="V269" s="17">
        <f t="shared" si="144"/>
        <v>127.10526315789474</v>
      </c>
      <c r="W269" s="15">
        <f t="shared" si="145"/>
        <v>3541.1052631578946</v>
      </c>
    </row>
    <row r="270" spans="1:26" x14ac:dyDescent="0.25">
      <c r="A270" t="s">
        <v>410</v>
      </c>
      <c r="B270" s="14">
        <v>5127</v>
      </c>
      <c r="C270">
        <v>0.33</v>
      </c>
      <c r="D270">
        <f t="shared" si="140"/>
        <v>87.45</v>
      </c>
      <c r="E270" s="15">
        <f t="shared" si="141"/>
        <v>5214.45</v>
      </c>
      <c r="J270" t="s">
        <v>410</v>
      </c>
      <c r="K270" s="30">
        <v>4311</v>
      </c>
      <c r="L270">
        <v>0.33</v>
      </c>
      <c r="M270">
        <f t="shared" si="142"/>
        <v>87.45</v>
      </c>
      <c r="N270" s="15">
        <f t="shared" si="143"/>
        <v>4398.45</v>
      </c>
      <c r="S270" t="s">
        <v>410</v>
      </c>
      <c r="T270" s="14">
        <v>3414</v>
      </c>
      <c r="U270" s="16">
        <v>0.5</v>
      </c>
      <c r="V270" s="17">
        <f t="shared" si="144"/>
        <v>138.15789473684211</v>
      </c>
      <c r="W270" s="15">
        <f t="shared" si="145"/>
        <v>3552.1578947368421</v>
      </c>
    </row>
    <row r="271" spans="1:26" x14ac:dyDescent="0.25">
      <c r="A271" t="s">
        <v>411</v>
      </c>
      <c r="B271" s="14">
        <v>5127</v>
      </c>
      <c r="C271">
        <v>0.32</v>
      </c>
      <c r="D271">
        <f t="shared" si="140"/>
        <v>84.8</v>
      </c>
      <c r="E271" s="15">
        <f t="shared" si="141"/>
        <v>5211.8</v>
      </c>
      <c r="F271" t="s">
        <v>441</v>
      </c>
      <c r="G271" s="15">
        <f t="shared" ref="G271" si="152">AVERAGE(E269:E271)</f>
        <v>5210.0333333333328</v>
      </c>
      <c r="H271" s="16">
        <f>G271/$E$147</f>
        <v>51.739385978978973</v>
      </c>
      <c r="J271" t="s">
        <v>411</v>
      </c>
      <c r="K271" s="30">
        <v>4311</v>
      </c>
      <c r="L271">
        <v>0.32</v>
      </c>
      <c r="M271">
        <f t="shared" si="142"/>
        <v>84.8</v>
      </c>
      <c r="N271" s="15">
        <f t="shared" si="143"/>
        <v>4395.8</v>
      </c>
      <c r="O271" t="s">
        <v>441</v>
      </c>
      <c r="P271" s="15">
        <f t="shared" ref="P271" si="153">AVERAGE(N269:N271)</f>
        <v>4394.0333333333328</v>
      </c>
      <c r="Q271" s="16">
        <f>P271/$E$147</f>
        <v>43.635917870870863</v>
      </c>
      <c r="S271" t="s">
        <v>411</v>
      </c>
      <c r="T271" s="14">
        <v>3414</v>
      </c>
      <c r="U271">
        <v>0.49</v>
      </c>
      <c r="V271" s="17">
        <f t="shared" si="144"/>
        <v>135.39473684210526</v>
      </c>
      <c r="W271" s="15">
        <f t="shared" si="145"/>
        <v>3549.3947368421054</v>
      </c>
      <c r="X271" t="s">
        <v>441</v>
      </c>
      <c r="Y271" s="15">
        <f t="shared" ref="Y271" si="154">AVERAGE(W269:W271)</f>
        <v>3547.5526315789471</v>
      </c>
      <c r="Z271" s="16">
        <f>Y271/$E$147</f>
        <v>35.229754426268372</v>
      </c>
    </row>
    <row r="272" spans="1:26" x14ac:dyDescent="0.25">
      <c r="A272" t="s">
        <v>426</v>
      </c>
      <c r="B272" s="14">
        <v>5127</v>
      </c>
      <c r="C272" s="12">
        <v>0.26</v>
      </c>
      <c r="D272">
        <f t="shared" ref="D272:D283" si="155">C272*$B$149</f>
        <v>68.900000000000006</v>
      </c>
      <c r="E272" s="15">
        <f t="shared" ref="E272:E283" si="156">B272+D272</f>
        <v>5195.8999999999996</v>
      </c>
      <c r="J272" t="s">
        <v>426</v>
      </c>
      <c r="K272" s="30">
        <v>4311</v>
      </c>
      <c r="L272" s="12">
        <v>0.26</v>
      </c>
      <c r="M272">
        <f t="shared" ref="M272:M283" si="157">L272*$B$149</f>
        <v>68.900000000000006</v>
      </c>
      <c r="N272" s="15">
        <f t="shared" ref="N272:N283" si="158">K272+M272</f>
        <v>4379.8999999999996</v>
      </c>
      <c r="S272" t="s">
        <v>426</v>
      </c>
      <c r="T272" s="14">
        <v>3414</v>
      </c>
      <c r="U272">
        <v>0.44</v>
      </c>
      <c r="V272" s="17">
        <f t="shared" ref="V272:V283" si="159">$T$149*U272</f>
        <v>121.57894736842105</v>
      </c>
      <c r="W272" s="15">
        <f t="shared" ref="W272:W283" si="160">T272+V272</f>
        <v>3535.5789473684213</v>
      </c>
    </row>
    <row r="273" spans="1:26" x14ac:dyDescent="0.25">
      <c r="A273" t="s">
        <v>427</v>
      </c>
      <c r="B273" s="14">
        <v>5127</v>
      </c>
      <c r="C273">
        <v>0.19</v>
      </c>
      <c r="D273">
        <f t="shared" si="155"/>
        <v>50.35</v>
      </c>
      <c r="E273" s="15">
        <f t="shared" si="156"/>
        <v>5177.3500000000004</v>
      </c>
      <c r="J273" t="s">
        <v>427</v>
      </c>
      <c r="K273" s="30">
        <v>4311</v>
      </c>
      <c r="L273">
        <v>0.19</v>
      </c>
      <c r="M273">
        <f t="shared" si="157"/>
        <v>50.35</v>
      </c>
      <c r="N273" s="15">
        <f t="shared" si="158"/>
        <v>4361.3500000000004</v>
      </c>
      <c r="S273" t="s">
        <v>427</v>
      </c>
      <c r="T273" s="14">
        <v>3414</v>
      </c>
      <c r="U273">
        <v>0.38</v>
      </c>
      <c r="V273" s="17">
        <f t="shared" si="159"/>
        <v>105</v>
      </c>
      <c r="W273" s="15">
        <f t="shared" si="160"/>
        <v>3519</v>
      </c>
    </row>
    <row r="274" spans="1:26" x14ac:dyDescent="0.25">
      <c r="A274" t="s">
        <v>428</v>
      </c>
      <c r="B274" s="14">
        <v>5127</v>
      </c>
      <c r="C274">
        <v>0.16</v>
      </c>
      <c r="D274">
        <f t="shared" si="155"/>
        <v>42.4</v>
      </c>
      <c r="E274" s="15">
        <f t="shared" si="156"/>
        <v>5169.3999999999996</v>
      </c>
      <c r="F274" t="s">
        <v>442</v>
      </c>
      <c r="G274" s="15">
        <f t="shared" ref="G274" si="161">AVERAGE(E272:E274)</f>
        <v>5180.8833333333332</v>
      </c>
      <c r="H274" s="16">
        <f>G274/$E$147</f>
        <v>51.44990546996997</v>
      </c>
      <c r="J274" t="s">
        <v>428</v>
      </c>
      <c r="K274" s="30">
        <v>4311</v>
      </c>
      <c r="L274">
        <v>0.16</v>
      </c>
      <c r="M274">
        <f t="shared" si="157"/>
        <v>42.4</v>
      </c>
      <c r="N274" s="15">
        <f t="shared" si="158"/>
        <v>4353.3999999999996</v>
      </c>
      <c r="O274" t="s">
        <v>442</v>
      </c>
      <c r="P274" s="15">
        <f t="shared" ref="P274" si="162">AVERAGE(N272:N274)</f>
        <v>4364.8833333333332</v>
      </c>
      <c r="Q274" s="16">
        <f>P274/$E$147</f>
        <v>43.346437361861859</v>
      </c>
      <c r="S274" t="s">
        <v>428</v>
      </c>
      <c r="T274" s="14">
        <v>3414</v>
      </c>
      <c r="U274">
        <v>0.36</v>
      </c>
      <c r="V274" s="17">
        <f t="shared" si="159"/>
        <v>99.473684210526315</v>
      </c>
      <c r="W274" s="15">
        <f t="shared" si="160"/>
        <v>3513.4736842105262</v>
      </c>
      <c r="X274" t="s">
        <v>442</v>
      </c>
      <c r="Y274" s="15">
        <f t="shared" ref="Y274" si="163">AVERAGE(W272:W274)</f>
        <v>3522.6842105263163</v>
      </c>
      <c r="Z274" s="16">
        <f>Y274/$E$147</f>
        <v>34.982793082029403</v>
      </c>
    </row>
    <row r="275" spans="1:26" x14ac:dyDescent="0.25">
      <c r="A275" t="s">
        <v>429</v>
      </c>
      <c r="B275" s="14">
        <v>5127</v>
      </c>
      <c r="C275" s="16">
        <v>0.2</v>
      </c>
      <c r="D275">
        <f t="shared" si="155"/>
        <v>53</v>
      </c>
      <c r="E275" s="15">
        <f t="shared" si="156"/>
        <v>5180</v>
      </c>
      <c r="J275" t="s">
        <v>429</v>
      </c>
      <c r="K275" s="30">
        <v>4311</v>
      </c>
      <c r="L275" s="16">
        <v>0.2</v>
      </c>
      <c r="M275">
        <f t="shared" si="157"/>
        <v>53</v>
      </c>
      <c r="N275" s="15">
        <f t="shared" si="158"/>
        <v>4364</v>
      </c>
      <c r="S275" t="s">
        <v>429</v>
      </c>
      <c r="T275" s="14">
        <v>3414</v>
      </c>
      <c r="U275">
        <v>0.39</v>
      </c>
      <c r="V275" s="17">
        <f t="shared" si="159"/>
        <v>107.76315789473685</v>
      </c>
      <c r="W275" s="15">
        <f t="shared" si="160"/>
        <v>3521.7631578947367</v>
      </c>
    </row>
    <row r="276" spans="1:26" x14ac:dyDescent="0.25">
      <c r="A276" t="s">
        <v>430</v>
      </c>
      <c r="B276" s="14">
        <v>5127</v>
      </c>
      <c r="C276" s="16">
        <v>0.2</v>
      </c>
      <c r="D276">
        <f t="shared" si="155"/>
        <v>53</v>
      </c>
      <c r="E276" s="15">
        <f t="shared" si="156"/>
        <v>5180</v>
      </c>
      <c r="J276" t="s">
        <v>430</v>
      </c>
      <c r="K276" s="30">
        <v>4311</v>
      </c>
      <c r="L276" s="16">
        <v>0.2</v>
      </c>
      <c r="M276">
        <f t="shared" si="157"/>
        <v>53</v>
      </c>
      <c r="N276" s="15">
        <f t="shared" si="158"/>
        <v>4364</v>
      </c>
      <c r="S276" t="s">
        <v>430</v>
      </c>
      <c r="T276" s="14">
        <v>3414</v>
      </c>
      <c r="U276">
        <v>0.39</v>
      </c>
      <c r="V276" s="17">
        <f t="shared" si="159"/>
        <v>107.76315789473685</v>
      </c>
      <c r="W276" s="15">
        <f t="shared" si="160"/>
        <v>3521.7631578947367</v>
      </c>
    </row>
    <row r="277" spans="1:26" x14ac:dyDescent="0.25">
      <c r="A277" t="s">
        <v>431</v>
      </c>
      <c r="D277">
        <f t="shared" si="155"/>
        <v>0</v>
      </c>
      <c r="E277" s="15">
        <f t="shared" si="156"/>
        <v>0</v>
      </c>
      <c r="J277" t="s">
        <v>431</v>
      </c>
      <c r="M277">
        <f t="shared" si="157"/>
        <v>0</v>
      </c>
      <c r="N277" s="15">
        <f t="shared" si="158"/>
        <v>0</v>
      </c>
      <c r="S277" t="s">
        <v>431</v>
      </c>
      <c r="V277" s="17">
        <f t="shared" si="159"/>
        <v>0</v>
      </c>
      <c r="W277" s="15">
        <f t="shared" si="160"/>
        <v>0</v>
      </c>
    </row>
    <row r="278" spans="1:26" x14ac:dyDescent="0.25">
      <c r="A278" t="s">
        <v>432</v>
      </c>
      <c r="D278">
        <f t="shared" si="155"/>
        <v>0</v>
      </c>
      <c r="E278" s="15">
        <f t="shared" si="156"/>
        <v>0</v>
      </c>
      <c r="J278" t="s">
        <v>432</v>
      </c>
      <c r="M278">
        <f t="shared" si="157"/>
        <v>0</v>
      </c>
      <c r="N278" s="15">
        <f t="shared" si="158"/>
        <v>0</v>
      </c>
      <c r="S278" t="s">
        <v>432</v>
      </c>
      <c r="V278" s="17">
        <f t="shared" si="159"/>
        <v>0</v>
      </c>
      <c r="W278" s="15">
        <f t="shared" si="160"/>
        <v>0</v>
      </c>
    </row>
    <row r="279" spans="1:26" x14ac:dyDescent="0.25">
      <c r="A279" t="s">
        <v>433</v>
      </c>
      <c r="D279">
        <f t="shared" si="155"/>
        <v>0</v>
      </c>
      <c r="E279" s="15">
        <f t="shared" si="156"/>
        <v>0</v>
      </c>
      <c r="J279" t="s">
        <v>433</v>
      </c>
      <c r="M279">
        <f t="shared" si="157"/>
        <v>0</v>
      </c>
      <c r="N279" s="15">
        <f t="shared" si="158"/>
        <v>0</v>
      </c>
      <c r="S279" t="s">
        <v>433</v>
      </c>
      <c r="V279" s="17">
        <f t="shared" si="159"/>
        <v>0</v>
      </c>
      <c r="W279" s="15">
        <f t="shared" si="160"/>
        <v>0</v>
      </c>
    </row>
    <row r="280" spans="1:26" x14ac:dyDescent="0.25">
      <c r="A280" t="s">
        <v>434</v>
      </c>
      <c r="D280">
        <f t="shared" si="155"/>
        <v>0</v>
      </c>
      <c r="E280" s="15">
        <f t="shared" si="156"/>
        <v>0</v>
      </c>
      <c r="J280" t="s">
        <v>434</v>
      </c>
      <c r="M280">
        <f t="shared" si="157"/>
        <v>0</v>
      </c>
      <c r="N280" s="15">
        <f t="shared" si="158"/>
        <v>0</v>
      </c>
      <c r="S280" t="s">
        <v>434</v>
      </c>
      <c r="V280" s="17">
        <f t="shared" si="159"/>
        <v>0</v>
      </c>
      <c r="W280" s="15">
        <f t="shared" si="160"/>
        <v>0</v>
      </c>
    </row>
    <row r="281" spans="1:26" x14ac:dyDescent="0.25">
      <c r="A281" t="s">
        <v>435</v>
      </c>
      <c r="D281">
        <f t="shared" si="155"/>
        <v>0</v>
      </c>
      <c r="E281" s="15">
        <f t="shared" si="156"/>
        <v>0</v>
      </c>
      <c r="J281" t="s">
        <v>435</v>
      </c>
      <c r="M281">
        <f t="shared" si="157"/>
        <v>0</v>
      </c>
      <c r="N281" s="15">
        <f t="shared" si="158"/>
        <v>0</v>
      </c>
      <c r="S281" t="s">
        <v>435</v>
      </c>
      <c r="V281" s="17">
        <f t="shared" si="159"/>
        <v>0</v>
      </c>
      <c r="W281" s="15">
        <f t="shared" si="160"/>
        <v>0</v>
      </c>
    </row>
    <row r="282" spans="1:26" x14ac:dyDescent="0.25">
      <c r="A282" t="s">
        <v>436</v>
      </c>
      <c r="D282">
        <f t="shared" si="155"/>
        <v>0</v>
      </c>
      <c r="E282" s="15">
        <f t="shared" si="156"/>
        <v>0</v>
      </c>
      <c r="J282" t="s">
        <v>436</v>
      </c>
      <c r="M282">
        <f t="shared" si="157"/>
        <v>0</v>
      </c>
      <c r="N282" s="15">
        <f t="shared" si="158"/>
        <v>0</v>
      </c>
      <c r="S282" t="s">
        <v>436</v>
      </c>
      <c r="V282" s="17">
        <f t="shared" si="159"/>
        <v>0</v>
      </c>
      <c r="W282" s="15">
        <f t="shared" si="160"/>
        <v>0</v>
      </c>
    </row>
    <row r="283" spans="1:26" x14ac:dyDescent="0.25">
      <c r="A283" t="s">
        <v>437</v>
      </c>
      <c r="D283">
        <f t="shared" si="155"/>
        <v>0</v>
      </c>
      <c r="E283" s="15">
        <f t="shared" si="156"/>
        <v>0</v>
      </c>
      <c r="J283" t="s">
        <v>437</v>
      </c>
      <c r="M283">
        <f t="shared" si="157"/>
        <v>0</v>
      </c>
      <c r="N283" s="15">
        <f t="shared" si="158"/>
        <v>0</v>
      </c>
      <c r="S283" t="s">
        <v>437</v>
      </c>
      <c r="V283" s="17">
        <f t="shared" si="159"/>
        <v>0</v>
      </c>
      <c r="W283" s="15">
        <f t="shared" si="160"/>
        <v>0</v>
      </c>
    </row>
  </sheetData>
  <pageMargins left="0.7" right="0.7" top="0.75" bottom="0.75" header="0.3" footer="0.3"/>
  <pageSetup scale="17" orientation="landscape" r:id="rId1"/>
  <ignoredErrors>
    <ignoredError sqref="B146 K146 K4"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6"/>
  <sheetViews>
    <sheetView workbookViewId="0"/>
  </sheetViews>
  <sheetFormatPr defaultColWidth="9.140625" defaultRowHeight="15" x14ac:dyDescent="0.25"/>
  <cols>
    <col min="1" max="1" width="239.28515625" style="20" customWidth="1"/>
    <col min="2" max="16384" width="9.140625" style="20"/>
  </cols>
  <sheetData>
    <row r="1" spans="1:1" x14ac:dyDescent="0.25">
      <c r="A1" s="36" t="s">
        <v>305</v>
      </c>
    </row>
    <row r="2" spans="1:1" x14ac:dyDescent="0.25">
      <c r="A2" s="20" t="s">
        <v>337</v>
      </c>
    </row>
    <row r="3" spans="1:1" x14ac:dyDescent="0.25">
      <c r="A3" s="20" t="s">
        <v>338</v>
      </c>
    </row>
    <row r="4" spans="1:1" x14ac:dyDescent="0.25">
      <c r="A4" s="20" t="s">
        <v>339</v>
      </c>
    </row>
    <row r="5" spans="1:1" x14ac:dyDescent="0.25">
      <c r="A5" s="20" t="s">
        <v>340</v>
      </c>
    </row>
    <row r="6" spans="1:1" x14ac:dyDescent="0.25">
      <c r="A6" s="20" t="s">
        <v>424</v>
      </c>
    </row>
    <row r="26" spans="1:1" x14ac:dyDescent="0.25">
      <c r="A26" s="20" t="s">
        <v>391</v>
      </c>
    </row>
    <row r="27" spans="1:1" ht="60" x14ac:dyDescent="0.25">
      <c r="A27" s="67" t="s">
        <v>341</v>
      </c>
    </row>
    <row r="28" spans="1:1" ht="60" x14ac:dyDescent="0.25">
      <c r="A28" s="67" t="s">
        <v>342</v>
      </c>
    </row>
    <row r="29" spans="1:1" ht="135" x14ac:dyDescent="0.25">
      <c r="A29" s="67" t="s">
        <v>343</v>
      </c>
    </row>
    <row r="30" spans="1:1" x14ac:dyDescent="0.25">
      <c r="A30" s="67" t="s">
        <v>376</v>
      </c>
    </row>
    <row r="31" spans="1:1" x14ac:dyDescent="0.25">
      <c r="A31" s="20" t="s">
        <v>345</v>
      </c>
    </row>
    <row r="32" spans="1:1" x14ac:dyDescent="0.25">
      <c r="A32" s="20" t="s">
        <v>377</v>
      </c>
    </row>
    <row r="33" spans="1:1" x14ac:dyDescent="0.25">
      <c r="A33" s="20" t="s">
        <v>378</v>
      </c>
    </row>
    <row r="34" spans="1:1" x14ac:dyDescent="0.25">
      <c r="A34" s="20" t="s">
        <v>392</v>
      </c>
    </row>
    <row r="35" spans="1:1" x14ac:dyDescent="0.25">
      <c r="A35" s="20" t="s">
        <v>425</v>
      </c>
    </row>
    <row r="36" spans="1:1" ht="30" x14ac:dyDescent="0.25">
      <c r="A36" s="67" t="s">
        <v>438</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223DDEDC800E4280A4B5233603458F" ma:contentTypeVersion="18" ma:contentTypeDescription="Create a new document." ma:contentTypeScope="" ma:versionID="83b7ff06d2e1e5402c4b79d6fe885981">
  <xsd:schema xmlns:xsd="http://www.w3.org/2001/XMLSchema" xmlns:xs="http://www.w3.org/2001/XMLSchema" xmlns:p="http://schemas.microsoft.com/office/2006/metadata/properties" xmlns:ns1="http://schemas.microsoft.com/sharepoint/v3" xmlns:ns2="120c0c3c-e3eb-4d7e-a85c-a5358f1a759a" xmlns:ns3="c4a67dfe-cdec-447a-851b-01cb3a16d5cf" xmlns:ns4="73fb875a-8af9-4255-b008-0995492d31cd" targetNamespace="http://schemas.microsoft.com/office/2006/metadata/properties" ma:root="true" ma:fieldsID="b2135f98bfdb937ea1b14b077ec4f53e" ns1:_="" ns2:_="" ns3:_="" ns4:_="">
    <xsd:import namespace="http://schemas.microsoft.com/sharepoint/v3"/>
    <xsd:import namespace="120c0c3c-e3eb-4d7e-a85c-a5358f1a759a"/>
    <xsd:import namespace="c4a67dfe-cdec-447a-851b-01cb3a16d5cf"/>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Ed" minOccurs="0"/>
                <xsd:element ref="ns2:lcf76f155ced4ddcb4097134ff3c332f" minOccurs="0"/>
                <xsd:element ref="ns4:TaxCatchAll"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MediaServiceOCR"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0c0c3c-e3eb-4d7e-a85c-a5358f1a75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Ed" ma:index="13" nillable="true" ma:displayName="Ed" ma:format="Dropdown" ma:list="UserInfo" ma:SharePointGroup="0" ma:internalName="E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a67dfe-cdec-447a-851b-01cb3a16d5c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1a5537f-d120-46d8-8887-a026cf6709db}" ma:internalName="TaxCatchAll" ma:showField="CatchAllData" ma:web="c4a67dfe-cdec-447a-851b-01cb3a16d5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120c0c3c-e3eb-4d7e-a85c-a5358f1a759a">
      <Terms xmlns="http://schemas.microsoft.com/office/infopath/2007/PartnerControls"/>
    </lcf76f155ced4ddcb4097134ff3c332f>
    <Ed xmlns="120c0c3c-e3eb-4d7e-a85c-a5358f1a759a">
      <UserInfo>
        <DisplayName/>
        <AccountId xsi:nil="true"/>
        <AccountType/>
      </UserInfo>
    </Ed>
    <TaxCatchAll xmlns="73fb875a-8af9-4255-b008-0995492d31c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DF8DCC-2F0A-41D3-A397-58A5031613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0c0c3c-e3eb-4d7e-a85c-a5358f1a759a"/>
    <ds:schemaRef ds:uri="c4a67dfe-cdec-447a-851b-01cb3a16d5cf"/>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CE0754-E310-4FA8-B03B-DC1EFAD90157}">
  <ds:schemaRefs>
    <ds:schemaRef ds:uri="http://purl.org/dc/elements/1.1/"/>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schemas.microsoft.com/office/2006/documentManagement/types"/>
    <ds:schemaRef ds:uri="http://www.w3.org/XML/1998/namespace"/>
    <ds:schemaRef ds:uri="http://schemas.microsoft.com/sharepoint/v3"/>
    <ds:schemaRef ds:uri="120c0c3c-e3eb-4d7e-a85c-a5358f1a759a"/>
    <ds:schemaRef ds:uri="73fb875a-8af9-4255-b008-0995492d31cd"/>
  </ds:schemaRefs>
</ds:datastoreItem>
</file>

<file path=customXml/itemProps3.xml><?xml version="1.0" encoding="utf-8"?>
<ds:datastoreItem xmlns:ds="http://schemas.openxmlformats.org/officeDocument/2006/customXml" ds:itemID="{0E887D89-40B9-418F-949D-7F82484831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GTR Tables</vt:lpstr>
      <vt:lpstr>Data</vt:lpstr>
      <vt:lpstr>Info</vt:lpstr>
      <vt:lpstr>Selected Hist. Rates</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Sparger, Adam</dc:creator>
  <cp:lastModifiedBy>Caffarelli, Peter - MRP-AMS</cp:lastModifiedBy>
  <cp:lastPrinted>2017-10-12T00:40:16Z</cp:lastPrinted>
  <dcterms:created xsi:type="dcterms:W3CDTF">2010-07-15T20:05:31Z</dcterms:created>
  <dcterms:modified xsi:type="dcterms:W3CDTF">2024-05-02T03:26:33Z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0x0101003D8A80F421F8E844B8E38284FC33A5D0</vt:lpwstr>
  </property>
  <property fmtid="{D5CDD505-2E9C-101B-9397-08002B2CF9AE}" pid="3" name="MediaServiceImageTags">
    <vt:lpwstr/>
  </property>
</Properties>
</file>